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mc:AlternateContent xmlns:mc="http://schemas.openxmlformats.org/markup-compatibility/2006">
    <mc:Choice Requires="x15">
      <x15ac:absPath xmlns:x15ac="http://schemas.microsoft.com/office/spreadsheetml/2010/11/ac" url="C:\Users\18swa\.PyCharmCE2017.1\config\scratches\"/>
    </mc:Choice>
  </mc:AlternateContent>
  <bookViews>
    <workbookView xWindow="0" yWindow="0" windowWidth="23040" windowHeight="9780" firstSheet="12" activeTab="15"/>
  </bookViews>
  <sheets>
    <sheet name="Output Text" sheetId="1" r:id="rId1"/>
    <sheet name="ADC" sheetId="2" r:id="rId2"/>
    <sheet name="ASPS" sheetId="3" r:id="rId3"/>
    <sheet name="ACC" sheetId="4" r:id="rId4"/>
    <sheet name="ASCL.L" sheetId="5" r:id="rId5"/>
    <sheet name="AUBN" sheetId="6" r:id="rId6"/>
    <sheet name="BOH" sheetId="7" r:id="rId7"/>
    <sheet name="BMRC" sheetId="8" r:id="rId8"/>
    <sheet name="CFFI" sheetId="9" r:id="rId9"/>
    <sheet name="CDNS" sheetId="10" r:id="rId10"/>
    <sheet name="CAC" sheetId="11" r:id="rId11"/>
    <sheet name="CIZN" sheetId="12" r:id="rId12"/>
    <sheet name="CHCO" sheetId="13" r:id="rId13"/>
    <sheet name="CLB" sheetId="14" r:id="rId14"/>
    <sheet name="CR" sheetId="15" r:id="rId15"/>
    <sheet name="DMRC" sheetId="16" r:id="rId16"/>
    <sheet name="EFSC" sheetId="17" r:id="rId17"/>
    <sheet name="EQC" sheetId="18" r:id="rId18"/>
    <sheet name="FMCB" sheetId="19" r:id="rId19"/>
    <sheet name="FBNC" sheetId="20" r:id="rId20"/>
    <sheet name="FBMS" sheetId="21" r:id="rId21"/>
    <sheet name="FCBC" sheetId="22" r:id="rId22"/>
    <sheet name="THFF" sheetId="23" r:id="rId23"/>
    <sheet name="FRCL.L" sheetId="24" r:id="rId24"/>
    <sheet name="FSB" sheetId="25" r:id="rId25"/>
    <sheet name="FRAF" sheetId="26" r:id="rId26"/>
    <sheet name="GABC" sheetId="27" r:id="rId27"/>
  </sheets>
  <calcPr calcId="171027"/>
</workbook>
</file>

<file path=xl/calcChain.xml><?xml version="1.0" encoding="utf-8"?>
<calcChain xmlns="http://schemas.openxmlformats.org/spreadsheetml/2006/main">
  <c r="J61" i="16" l="1"/>
  <c r="K61" i="16"/>
  <c r="L61" i="16"/>
  <c r="M61" i="16"/>
  <c r="N61" i="16"/>
  <c r="J62" i="16"/>
  <c r="K62" i="16"/>
  <c r="L62" i="16"/>
  <c r="M62" i="16"/>
  <c r="N62" i="16"/>
  <c r="J63" i="16"/>
  <c r="K63" i="16"/>
  <c r="L63" i="16"/>
  <c r="M63" i="16"/>
  <c r="N63" i="16"/>
  <c r="J64" i="16"/>
  <c r="K64" i="16"/>
  <c r="L64" i="16"/>
  <c r="M64" i="16"/>
  <c r="N64" i="16"/>
  <c r="J65" i="16"/>
  <c r="K65" i="16"/>
  <c r="L65" i="16"/>
  <c r="M65" i="16"/>
  <c r="N65" i="16"/>
  <c r="J66" i="16"/>
  <c r="K66" i="16"/>
  <c r="L66" i="16"/>
  <c r="M66" i="16"/>
  <c r="N66" i="16"/>
  <c r="J67" i="16"/>
  <c r="K67" i="16"/>
  <c r="L67" i="16"/>
  <c r="M67" i="16"/>
  <c r="N67" i="16"/>
  <c r="J68" i="16"/>
  <c r="M68" i="16"/>
  <c r="N68" i="16"/>
  <c r="J69" i="16"/>
  <c r="M69" i="16"/>
  <c r="N69" i="16"/>
  <c r="J70" i="16"/>
  <c r="J71" i="16"/>
  <c r="J72" i="16"/>
  <c r="J73" i="16"/>
  <c r="J74" i="16"/>
  <c r="J75" i="16"/>
  <c r="J76" i="16"/>
  <c r="J77" i="16"/>
  <c r="K77" i="16"/>
  <c r="L77" i="16"/>
  <c r="J78" i="16"/>
  <c r="L78" i="16"/>
  <c r="M78" i="16"/>
  <c r="N78" i="16"/>
  <c r="J79" i="16"/>
  <c r="K79" i="16"/>
  <c r="L79" i="16"/>
  <c r="M79" i="16"/>
  <c r="N79" i="16"/>
  <c r="J80" i="16"/>
  <c r="K80" i="16"/>
  <c r="L80" i="16"/>
  <c r="M80" i="16"/>
  <c r="N80" i="16"/>
  <c r="J81" i="16"/>
  <c r="K81" i="16"/>
  <c r="L81" i="16"/>
  <c r="J82" i="16"/>
  <c r="K82" i="16"/>
  <c r="L82" i="16"/>
  <c r="J83" i="16"/>
  <c r="K83" i="16"/>
  <c r="L83" i="16"/>
  <c r="J84" i="16"/>
  <c r="K84" i="16"/>
  <c r="L84" i="16"/>
  <c r="J85" i="16"/>
  <c r="K85" i="16"/>
  <c r="L85" i="16"/>
  <c r="J86" i="16"/>
  <c r="K86" i="16"/>
  <c r="L86" i="16"/>
  <c r="J87" i="16"/>
  <c r="K87" i="16"/>
  <c r="L87" i="16"/>
  <c r="J88" i="16"/>
  <c r="K88" i="16"/>
  <c r="L88" i="16"/>
  <c r="J89" i="16"/>
  <c r="L89" i="16"/>
  <c r="M89" i="16"/>
  <c r="N89" i="16"/>
  <c r="J90" i="16"/>
  <c r="K90" i="16"/>
  <c r="L90" i="16"/>
  <c r="M90" i="16"/>
  <c r="N90" i="16"/>
  <c r="J91" i="16"/>
  <c r="K91" i="16"/>
  <c r="L91" i="16"/>
  <c r="M91" i="16"/>
  <c r="N91" i="16"/>
  <c r="J92" i="16"/>
  <c r="K92" i="16"/>
  <c r="L92" i="16"/>
  <c r="M92" i="16"/>
  <c r="N92" i="16"/>
  <c r="J93" i="16"/>
  <c r="K93" i="16"/>
  <c r="L93" i="16"/>
  <c r="M93" i="16"/>
  <c r="N93" i="16"/>
  <c r="J94" i="16"/>
  <c r="K94" i="16"/>
  <c r="L94" i="16"/>
  <c r="M94" i="16"/>
  <c r="N94" i="16"/>
  <c r="J95" i="16"/>
  <c r="K95" i="16"/>
  <c r="L95" i="16"/>
  <c r="M95" i="16"/>
  <c r="N95" i="16"/>
  <c r="J96" i="16"/>
  <c r="K96" i="16"/>
  <c r="L96" i="16"/>
  <c r="M96" i="16"/>
  <c r="N96" i="16"/>
  <c r="J97" i="16"/>
  <c r="K97" i="16"/>
  <c r="L97" i="16"/>
  <c r="M97" i="16"/>
  <c r="N97" i="16"/>
  <c r="J98" i="16"/>
  <c r="K98" i="16"/>
  <c r="L98" i="16"/>
  <c r="M98" i="16"/>
  <c r="N98" i="16"/>
  <c r="J99" i="16"/>
  <c r="K99" i="16"/>
  <c r="L99" i="16"/>
  <c r="M99" i="16"/>
  <c r="N99" i="16"/>
  <c r="J100" i="16"/>
  <c r="K100" i="16"/>
  <c r="L100" i="16"/>
  <c r="M100" i="16"/>
  <c r="N100" i="16"/>
  <c r="J101" i="16"/>
  <c r="K101" i="16"/>
  <c r="L101" i="16"/>
  <c r="M101" i="16"/>
  <c r="N101" i="16"/>
  <c r="J102" i="16"/>
  <c r="K102" i="16"/>
  <c r="L102" i="16"/>
  <c r="M102" i="16"/>
  <c r="N102" i="16"/>
  <c r="J103" i="16"/>
  <c r="K103" i="16"/>
  <c r="L103" i="16"/>
  <c r="M103" i="16"/>
  <c r="N103" i="16"/>
  <c r="J104" i="16"/>
  <c r="K104" i="16"/>
  <c r="L104" i="16"/>
  <c r="M104" i="16"/>
  <c r="N104" i="16"/>
  <c r="J105" i="16"/>
  <c r="K105" i="16"/>
  <c r="L105" i="16"/>
  <c r="M105" i="16"/>
  <c r="N105" i="16"/>
  <c r="J106" i="16"/>
  <c r="K106" i="16"/>
  <c r="L106" i="16"/>
  <c r="M106" i="16"/>
  <c r="N106" i="16"/>
  <c r="J107" i="16"/>
  <c r="K107" i="16"/>
  <c r="L107" i="16"/>
  <c r="M107" i="16"/>
  <c r="N107" i="16"/>
  <c r="J108" i="16"/>
  <c r="K108" i="16"/>
  <c r="L108" i="16"/>
  <c r="M108" i="16"/>
  <c r="N108" i="16"/>
  <c r="J109" i="16"/>
  <c r="K109" i="16"/>
  <c r="L109" i="16"/>
  <c r="M109" i="16"/>
  <c r="N109" i="16"/>
  <c r="J110" i="16"/>
  <c r="K110" i="16"/>
  <c r="L110" i="16"/>
  <c r="M110" i="16"/>
  <c r="N110" i="16"/>
  <c r="J111" i="16"/>
  <c r="K111" i="16"/>
  <c r="L111" i="16"/>
  <c r="M111" i="16"/>
  <c r="N111" i="16"/>
  <c r="J112" i="16"/>
  <c r="K112" i="16"/>
  <c r="L112" i="16"/>
  <c r="M112" i="16"/>
  <c r="N112" i="16"/>
  <c r="J113" i="16"/>
  <c r="K113" i="16"/>
  <c r="L113" i="16"/>
  <c r="M113" i="16"/>
  <c r="N113" i="16"/>
  <c r="J114" i="16"/>
  <c r="K114" i="16"/>
  <c r="L114" i="16"/>
  <c r="M114" i="16"/>
  <c r="N114" i="16"/>
  <c r="J115" i="16"/>
  <c r="K115" i="16"/>
  <c r="L115" i="16"/>
  <c r="M115" i="16"/>
  <c r="N115" i="16"/>
  <c r="J116" i="16"/>
  <c r="K116" i="16"/>
  <c r="L116" i="16"/>
  <c r="M116" i="16"/>
  <c r="N116" i="16"/>
  <c r="J117" i="16"/>
  <c r="K117" i="16"/>
  <c r="L117" i="16"/>
  <c r="M117" i="16"/>
  <c r="N117" i="16"/>
  <c r="J118" i="16"/>
  <c r="K118" i="16"/>
  <c r="L118" i="16"/>
  <c r="M118" i="16"/>
  <c r="N118" i="16"/>
  <c r="J119" i="16"/>
  <c r="K119" i="16"/>
  <c r="L119" i="16"/>
  <c r="M119" i="16"/>
  <c r="N119" i="16"/>
  <c r="J120" i="16"/>
  <c r="K120" i="16"/>
  <c r="L120" i="16"/>
  <c r="M120" i="16"/>
  <c r="N120" i="16"/>
  <c r="J121" i="16"/>
  <c r="K121" i="16"/>
  <c r="L121" i="16"/>
  <c r="M121" i="16"/>
  <c r="N121" i="16"/>
  <c r="J122" i="16"/>
  <c r="K122" i="16"/>
  <c r="L122" i="16"/>
  <c r="M122" i="16"/>
  <c r="N122" i="16"/>
  <c r="J123" i="16"/>
  <c r="K123" i="16"/>
  <c r="L123" i="16"/>
  <c r="M123" i="16"/>
  <c r="N123" i="16"/>
  <c r="J124" i="16"/>
  <c r="K124" i="16"/>
  <c r="L124" i="16"/>
  <c r="M124" i="16"/>
  <c r="N124" i="16"/>
  <c r="J125" i="16"/>
  <c r="K125" i="16"/>
  <c r="L125" i="16"/>
  <c r="M125" i="16"/>
  <c r="N125" i="16"/>
  <c r="J126" i="16"/>
  <c r="K126" i="16"/>
  <c r="L126" i="16"/>
  <c r="M126" i="16"/>
  <c r="N126" i="16"/>
  <c r="J127" i="16"/>
  <c r="K127" i="16"/>
  <c r="L127" i="16"/>
  <c r="M127" i="16"/>
  <c r="N127" i="16"/>
  <c r="J128" i="16"/>
  <c r="K128" i="16"/>
  <c r="L128" i="16"/>
  <c r="M128" i="16"/>
  <c r="N128" i="16"/>
  <c r="J129" i="16"/>
  <c r="K129" i="16"/>
  <c r="L129" i="16"/>
  <c r="M129" i="16"/>
  <c r="N129" i="16"/>
  <c r="J130" i="16"/>
  <c r="K130" i="16"/>
  <c r="L130" i="16"/>
  <c r="M130" i="16"/>
  <c r="N130" i="16"/>
  <c r="J131" i="16"/>
  <c r="K131" i="16"/>
  <c r="L131" i="16"/>
  <c r="M131" i="16"/>
  <c r="N131" i="16"/>
  <c r="J132" i="16"/>
  <c r="K132" i="16"/>
  <c r="L132" i="16"/>
  <c r="M132" i="16"/>
  <c r="N132" i="16"/>
  <c r="J133" i="16"/>
  <c r="K133" i="16"/>
  <c r="L133" i="16"/>
  <c r="M133" i="16"/>
  <c r="N133" i="16"/>
  <c r="J134" i="16"/>
  <c r="K134" i="16"/>
  <c r="L134" i="16"/>
  <c r="M134" i="16"/>
  <c r="N134" i="16"/>
  <c r="J135" i="16"/>
  <c r="K135" i="16"/>
  <c r="L135" i="16"/>
  <c r="M135" i="16"/>
  <c r="N135" i="16"/>
  <c r="J136" i="16"/>
  <c r="K136" i="16"/>
  <c r="L136" i="16"/>
  <c r="M136" i="16"/>
  <c r="N136" i="16"/>
  <c r="J137" i="16"/>
  <c r="K137" i="16"/>
  <c r="L137" i="16"/>
  <c r="M137" i="16"/>
  <c r="N137" i="16"/>
  <c r="J138" i="16"/>
  <c r="K138" i="16"/>
  <c r="L138" i="16"/>
  <c r="M138" i="16"/>
  <c r="N138" i="16"/>
  <c r="J139" i="16"/>
  <c r="K139" i="16"/>
  <c r="L139" i="16"/>
  <c r="M139" i="16"/>
  <c r="N139" i="16"/>
  <c r="J140" i="16"/>
  <c r="K140" i="16"/>
  <c r="L140" i="16"/>
  <c r="M140" i="16"/>
  <c r="N140" i="16"/>
  <c r="J141" i="16"/>
  <c r="K141" i="16"/>
  <c r="L141" i="16"/>
  <c r="M141" i="16"/>
  <c r="N141" i="16"/>
  <c r="J142" i="16"/>
  <c r="K142" i="16"/>
  <c r="L142" i="16"/>
  <c r="M142" i="16"/>
  <c r="N142" i="16"/>
  <c r="J143" i="16"/>
  <c r="K143" i="16"/>
  <c r="L143" i="16"/>
  <c r="M143" i="16"/>
  <c r="N143" i="16"/>
  <c r="J144" i="16"/>
  <c r="K144" i="16"/>
  <c r="L144" i="16"/>
  <c r="M144" i="16"/>
  <c r="N144" i="16"/>
  <c r="J145" i="16"/>
  <c r="K145" i="16"/>
  <c r="L145" i="16"/>
  <c r="M145" i="16"/>
  <c r="N145" i="16"/>
  <c r="J146" i="16"/>
  <c r="K146" i="16"/>
  <c r="L146" i="16"/>
  <c r="M146" i="16"/>
  <c r="N146" i="16"/>
  <c r="J147" i="16"/>
  <c r="K147" i="16"/>
  <c r="L147" i="16"/>
  <c r="M147" i="16"/>
  <c r="N147" i="16"/>
  <c r="J148" i="16"/>
  <c r="K148" i="16"/>
  <c r="L148" i="16"/>
  <c r="M148" i="16"/>
  <c r="N148" i="16"/>
  <c r="J149" i="16"/>
  <c r="K149" i="16"/>
  <c r="L149" i="16"/>
  <c r="M149" i="16"/>
  <c r="N149" i="16"/>
  <c r="J150" i="16"/>
  <c r="K150" i="16"/>
  <c r="L150" i="16"/>
  <c r="M150" i="16"/>
  <c r="N150" i="16"/>
  <c r="J151" i="16"/>
  <c r="K151" i="16"/>
  <c r="L151" i="16"/>
  <c r="M151" i="16"/>
  <c r="N151" i="16"/>
  <c r="J152" i="16"/>
  <c r="K152" i="16"/>
  <c r="L152" i="16"/>
  <c r="M152" i="16"/>
  <c r="N152" i="16"/>
  <c r="J153" i="16"/>
  <c r="K153" i="16"/>
  <c r="L153" i="16"/>
  <c r="M153" i="16"/>
  <c r="N153" i="16"/>
  <c r="J154" i="16"/>
  <c r="K154" i="16"/>
  <c r="L154" i="16"/>
  <c r="M154" i="16"/>
  <c r="N154" i="16"/>
  <c r="J155" i="16"/>
  <c r="K155" i="16"/>
  <c r="L155" i="16"/>
  <c r="M155" i="16"/>
  <c r="N155" i="16"/>
  <c r="J156" i="16"/>
  <c r="K156" i="16"/>
  <c r="L156" i="16"/>
  <c r="M156" i="16"/>
  <c r="N156" i="16"/>
  <c r="J157" i="16"/>
  <c r="K157" i="16"/>
  <c r="L157" i="16"/>
  <c r="M157" i="16"/>
  <c r="N157" i="16"/>
  <c r="J158" i="16"/>
  <c r="K158" i="16"/>
  <c r="L158" i="16"/>
  <c r="M158" i="16"/>
  <c r="N158" i="16"/>
  <c r="J159" i="16"/>
  <c r="K159" i="16"/>
  <c r="L159" i="16"/>
  <c r="M159" i="16"/>
  <c r="N159" i="16"/>
  <c r="J160" i="16"/>
  <c r="K160" i="16"/>
  <c r="L160" i="16"/>
  <c r="M160" i="16"/>
  <c r="N160" i="16"/>
  <c r="J161" i="16"/>
  <c r="K161" i="16"/>
  <c r="L161" i="16"/>
  <c r="M161" i="16"/>
  <c r="N161" i="16"/>
  <c r="J162" i="16"/>
  <c r="K162" i="16"/>
  <c r="L162" i="16"/>
  <c r="M162" i="16"/>
  <c r="N162" i="16"/>
  <c r="J163" i="16"/>
  <c r="K163" i="16"/>
  <c r="L163" i="16"/>
  <c r="M163" i="16"/>
  <c r="N163" i="16"/>
  <c r="J164" i="16"/>
  <c r="K164" i="16"/>
  <c r="L164" i="16"/>
  <c r="M164" i="16"/>
  <c r="N164" i="16"/>
  <c r="J165" i="16"/>
  <c r="K165" i="16"/>
  <c r="L165" i="16"/>
  <c r="M165" i="16"/>
  <c r="N165" i="16"/>
  <c r="J166" i="16"/>
  <c r="K166" i="16"/>
  <c r="L166" i="16"/>
  <c r="M166" i="16"/>
  <c r="N166" i="16"/>
  <c r="J167" i="16"/>
  <c r="K167" i="16"/>
  <c r="L167" i="16"/>
  <c r="M167" i="16"/>
  <c r="N167" i="16"/>
  <c r="J168" i="16"/>
  <c r="K168" i="16"/>
  <c r="L168" i="16"/>
  <c r="M168" i="16"/>
  <c r="N168" i="16"/>
  <c r="J169" i="16"/>
  <c r="K169" i="16"/>
  <c r="L169" i="16"/>
  <c r="M169" i="16"/>
  <c r="N169" i="16"/>
  <c r="J170" i="16"/>
  <c r="K170" i="16"/>
  <c r="L170" i="16"/>
  <c r="M170" i="16"/>
  <c r="N170" i="16"/>
  <c r="J171" i="16"/>
  <c r="K171" i="16"/>
  <c r="L171" i="16"/>
  <c r="M171" i="16"/>
  <c r="N171" i="16"/>
  <c r="J172" i="16"/>
  <c r="K172" i="16"/>
  <c r="L172" i="16"/>
  <c r="M172" i="16"/>
  <c r="N172" i="16"/>
  <c r="J173" i="16"/>
  <c r="K173" i="16"/>
  <c r="L173" i="16"/>
  <c r="M173" i="16"/>
  <c r="N173" i="16"/>
  <c r="J174" i="16"/>
  <c r="K174" i="16"/>
  <c r="L174" i="16"/>
  <c r="M174" i="16"/>
  <c r="N174" i="16"/>
  <c r="J175" i="16"/>
  <c r="K175" i="16"/>
  <c r="L175" i="16"/>
  <c r="M175" i="16"/>
  <c r="N175" i="16"/>
  <c r="J176" i="16"/>
  <c r="K176" i="16"/>
  <c r="L176" i="16"/>
  <c r="M176" i="16"/>
  <c r="N176" i="16"/>
  <c r="J177" i="16"/>
  <c r="K177" i="16"/>
  <c r="L177" i="16"/>
  <c r="M177" i="16"/>
  <c r="N177" i="16"/>
  <c r="J178" i="16"/>
  <c r="K178" i="16"/>
  <c r="L178" i="16"/>
  <c r="M178" i="16"/>
  <c r="N178" i="16"/>
  <c r="J179" i="16"/>
  <c r="K179" i="16"/>
  <c r="L179" i="16"/>
  <c r="M179" i="16"/>
  <c r="N179" i="16"/>
  <c r="J180" i="16"/>
  <c r="K180" i="16"/>
  <c r="L180" i="16"/>
  <c r="M180" i="16"/>
  <c r="N180" i="16"/>
  <c r="J181" i="16"/>
  <c r="K181" i="16"/>
  <c r="L181" i="16"/>
  <c r="M181" i="16"/>
  <c r="N181" i="16"/>
  <c r="J182" i="16"/>
  <c r="K182" i="16"/>
  <c r="L182" i="16"/>
  <c r="M182" i="16"/>
  <c r="N182" i="16"/>
  <c r="J183" i="16"/>
  <c r="K183" i="16"/>
  <c r="L183" i="16"/>
  <c r="M183" i="16"/>
  <c r="N183" i="16"/>
  <c r="J184" i="16"/>
  <c r="K184" i="16"/>
  <c r="L184" i="16"/>
  <c r="M184" i="16"/>
  <c r="N184" i="16"/>
  <c r="J185" i="16"/>
  <c r="K185" i="16"/>
  <c r="L185" i="16"/>
  <c r="M185" i="16"/>
  <c r="N185" i="16"/>
  <c r="J186" i="16"/>
  <c r="K186" i="16"/>
  <c r="L186" i="16"/>
  <c r="M186" i="16"/>
  <c r="N186" i="16"/>
  <c r="J187" i="16"/>
  <c r="K187" i="16"/>
  <c r="L187" i="16"/>
  <c r="M187" i="16"/>
  <c r="N187" i="16"/>
  <c r="J188" i="16"/>
  <c r="K188" i="16"/>
  <c r="L188" i="16"/>
  <c r="M188" i="16"/>
  <c r="N188" i="16"/>
  <c r="J189" i="16"/>
  <c r="K189" i="16"/>
  <c r="L189" i="16"/>
  <c r="M189" i="16"/>
  <c r="N189" i="16"/>
  <c r="J190" i="16"/>
  <c r="K190" i="16"/>
  <c r="L190" i="16"/>
  <c r="M190" i="16"/>
  <c r="N190" i="16"/>
  <c r="J191" i="16"/>
  <c r="K191" i="16"/>
  <c r="L191" i="16"/>
  <c r="M191" i="16"/>
  <c r="N191" i="16"/>
  <c r="J192" i="16"/>
  <c r="K192" i="16"/>
  <c r="L192" i="16"/>
  <c r="M192" i="16"/>
  <c r="N192" i="16"/>
  <c r="J193" i="16"/>
  <c r="K193" i="16"/>
  <c r="L193" i="16"/>
  <c r="M193" i="16"/>
  <c r="N193" i="16"/>
  <c r="J194" i="16"/>
  <c r="K194" i="16"/>
  <c r="L194" i="16"/>
  <c r="M194" i="16"/>
  <c r="N194" i="16"/>
  <c r="J195" i="16"/>
  <c r="K195" i="16"/>
  <c r="L195" i="16"/>
  <c r="M195" i="16"/>
  <c r="N195" i="16"/>
  <c r="J196" i="16"/>
  <c r="K196" i="16"/>
  <c r="L196" i="16"/>
  <c r="M196" i="16"/>
  <c r="N196" i="16"/>
  <c r="J197" i="16"/>
  <c r="K197" i="16"/>
  <c r="L197" i="16"/>
  <c r="M197" i="16"/>
  <c r="N197" i="16"/>
  <c r="J198" i="16"/>
  <c r="K198" i="16"/>
  <c r="L198" i="16"/>
  <c r="M198" i="16"/>
  <c r="N198" i="16"/>
  <c r="J199" i="16"/>
  <c r="K199" i="16"/>
  <c r="L199" i="16"/>
  <c r="M199" i="16"/>
  <c r="N199" i="16"/>
  <c r="J200" i="16"/>
  <c r="K200" i="16"/>
  <c r="L200" i="16"/>
  <c r="M200" i="16"/>
  <c r="N200" i="16"/>
  <c r="J201" i="16"/>
  <c r="K201" i="16"/>
  <c r="L201" i="16"/>
  <c r="M201" i="16"/>
  <c r="N201" i="16"/>
  <c r="J202" i="16"/>
  <c r="K202" i="16"/>
  <c r="L202" i="16"/>
  <c r="M202" i="16"/>
  <c r="N202" i="16"/>
  <c r="J203" i="16"/>
  <c r="K203" i="16"/>
  <c r="L203" i="16"/>
  <c r="M203" i="16"/>
  <c r="N203" i="16"/>
  <c r="J204" i="16"/>
  <c r="K204" i="16"/>
  <c r="L204" i="16"/>
  <c r="M204" i="16"/>
  <c r="N204" i="16"/>
  <c r="J205" i="16"/>
  <c r="K205" i="16"/>
  <c r="L205" i="16"/>
  <c r="M205" i="16"/>
  <c r="N205" i="16"/>
  <c r="J206" i="16"/>
  <c r="K206" i="16"/>
  <c r="L206" i="16"/>
  <c r="M206" i="16"/>
  <c r="N206" i="16"/>
  <c r="J207" i="16"/>
  <c r="K207" i="16"/>
  <c r="L207" i="16"/>
  <c r="M207" i="16"/>
  <c r="N207" i="16"/>
  <c r="J208" i="16"/>
  <c r="K208" i="16"/>
  <c r="L208" i="16"/>
  <c r="M208" i="16"/>
  <c r="N208" i="16"/>
  <c r="J209" i="16"/>
  <c r="K209" i="16"/>
  <c r="L209" i="16"/>
  <c r="M209" i="16"/>
  <c r="N209" i="16"/>
  <c r="J210" i="16"/>
  <c r="K210" i="16"/>
  <c r="L210" i="16"/>
  <c r="M210" i="16"/>
  <c r="N210" i="16"/>
  <c r="J211" i="16"/>
  <c r="K211" i="16"/>
  <c r="L211" i="16"/>
  <c r="M211" i="16"/>
  <c r="N211" i="16"/>
  <c r="J212" i="16"/>
  <c r="K212" i="16"/>
  <c r="L212" i="16"/>
  <c r="M212" i="16"/>
  <c r="N212" i="16"/>
  <c r="J213" i="16"/>
  <c r="K213" i="16"/>
  <c r="L213" i="16"/>
  <c r="M213" i="16"/>
  <c r="N213" i="16"/>
  <c r="J214" i="16"/>
  <c r="K214" i="16"/>
  <c r="L214" i="16"/>
  <c r="M214" i="16"/>
  <c r="N214" i="16"/>
  <c r="J215" i="16"/>
  <c r="K215" i="16"/>
  <c r="L215" i="16"/>
  <c r="M215" i="16"/>
  <c r="N215" i="16"/>
  <c r="J216" i="16"/>
  <c r="K216" i="16"/>
  <c r="L216" i="16"/>
  <c r="M216" i="16"/>
  <c r="N216" i="16"/>
  <c r="J217" i="16"/>
  <c r="K217" i="16"/>
  <c r="L217" i="16"/>
  <c r="M217" i="16"/>
  <c r="N217" i="16"/>
  <c r="J218" i="16"/>
  <c r="K218" i="16"/>
  <c r="L218" i="16"/>
  <c r="M218" i="16"/>
  <c r="N218" i="16"/>
  <c r="J219" i="16"/>
  <c r="K219" i="16"/>
  <c r="L219" i="16"/>
  <c r="M219" i="16"/>
  <c r="N219" i="16"/>
  <c r="J220" i="16"/>
  <c r="K220" i="16"/>
  <c r="L220" i="16"/>
  <c r="M220" i="16"/>
  <c r="N220" i="16"/>
  <c r="J221" i="16"/>
  <c r="K221" i="16"/>
  <c r="L221" i="16"/>
  <c r="M221" i="16"/>
  <c r="N221" i="16"/>
  <c r="J222" i="16"/>
  <c r="K222" i="16"/>
  <c r="L222" i="16"/>
  <c r="M222" i="16"/>
  <c r="N222" i="16"/>
  <c r="J223" i="16"/>
  <c r="K223" i="16"/>
  <c r="L223" i="16"/>
  <c r="M223" i="16"/>
  <c r="N223" i="16"/>
  <c r="J224" i="16"/>
  <c r="K224" i="16"/>
  <c r="L224" i="16"/>
  <c r="M224" i="16"/>
  <c r="N224" i="16"/>
  <c r="J225" i="16"/>
  <c r="K225" i="16"/>
  <c r="L225" i="16"/>
  <c r="M225" i="16"/>
  <c r="N225" i="16"/>
  <c r="J226" i="16"/>
  <c r="K226" i="16"/>
  <c r="L226" i="16"/>
  <c r="M226" i="16"/>
  <c r="N226" i="16"/>
  <c r="J227" i="16"/>
  <c r="K227" i="16"/>
  <c r="L227" i="16"/>
  <c r="M227" i="16"/>
  <c r="N227" i="16"/>
  <c r="J228" i="16"/>
  <c r="K228" i="16"/>
  <c r="L228" i="16"/>
  <c r="M228" i="16"/>
  <c r="N228" i="16"/>
  <c r="J229" i="16"/>
  <c r="K229" i="16"/>
  <c r="L229" i="16"/>
  <c r="M229" i="16"/>
  <c r="N229" i="16"/>
  <c r="J230" i="16"/>
  <c r="K230" i="16"/>
  <c r="L230" i="16"/>
  <c r="M230" i="16"/>
  <c r="N230" i="16"/>
  <c r="J231" i="16"/>
  <c r="K231" i="16"/>
  <c r="L231" i="16"/>
  <c r="M231" i="16"/>
  <c r="N231" i="16"/>
  <c r="J232" i="16"/>
  <c r="K232" i="16"/>
  <c r="L232" i="16"/>
  <c r="M232" i="16"/>
  <c r="N232" i="16"/>
  <c r="J233" i="16"/>
  <c r="K233" i="16"/>
  <c r="L233" i="16"/>
  <c r="M233" i="16"/>
  <c r="N233" i="16"/>
  <c r="J234" i="16"/>
  <c r="K234" i="16"/>
  <c r="L234" i="16"/>
  <c r="M234" i="16"/>
  <c r="N234" i="16"/>
  <c r="J235" i="16"/>
  <c r="K235" i="16"/>
  <c r="L235" i="16"/>
  <c r="M235" i="16"/>
  <c r="N235" i="16"/>
  <c r="J236" i="16"/>
  <c r="K236" i="16"/>
  <c r="L236" i="16"/>
  <c r="M236" i="16"/>
  <c r="N236" i="16"/>
  <c r="J237" i="16"/>
  <c r="K237" i="16"/>
  <c r="L237" i="16"/>
  <c r="M237" i="16"/>
  <c r="N237" i="16"/>
  <c r="J238" i="16"/>
  <c r="K238" i="16"/>
  <c r="L238" i="16"/>
  <c r="M238" i="16"/>
  <c r="N238" i="16"/>
  <c r="J239" i="16"/>
  <c r="K239" i="16"/>
  <c r="L239" i="16"/>
  <c r="M239" i="16"/>
  <c r="N239" i="16"/>
  <c r="J240" i="16"/>
  <c r="K240" i="16"/>
  <c r="L240" i="16"/>
  <c r="M240" i="16"/>
  <c r="N240" i="16"/>
  <c r="J241" i="16"/>
  <c r="K241" i="16"/>
  <c r="L241" i="16"/>
  <c r="M241" i="16"/>
  <c r="N241" i="16"/>
  <c r="J242" i="16"/>
  <c r="K242" i="16"/>
  <c r="L242" i="16"/>
  <c r="M242" i="16"/>
  <c r="N242" i="16"/>
  <c r="J243" i="16"/>
  <c r="K243" i="16"/>
  <c r="L243" i="16"/>
  <c r="M243" i="16"/>
  <c r="N243" i="16"/>
  <c r="J244" i="16"/>
  <c r="K244" i="16"/>
  <c r="L244" i="16"/>
  <c r="M244" i="16"/>
  <c r="N244" i="16"/>
  <c r="J245" i="16"/>
  <c r="K245" i="16"/>
  <c r="L245" i="16"/>
  <c r="M245" i="16"/>
  <c r="N245" i="16"/>
  <c r="J246" i="16"/>
  <c r="K246" i="16"/>
  <c r="L246" i="16"/>
  <c r="M246" i="16"/>
  <c r="N246" i="16"/>
  <c r="J247" i="16"/>
  <c r="K247" i="16"/>
  <c r="L247" i="16"/>
  <c r="M247" i="16"/>
  <c r="N247" i="16"/>
  <c r="J248" i="16"/>
  <c r="K248" i="16"/>
  <c r="L248" i="16"/>
  <c r="M248" i="16"/>
  <c r="N248" i="16"/>
  <c r="J249" i="16"/>
  <c r="K249" i="16"/>
  <c r="L249" i="16"/>
  <c r="M249" i="16"/>
  <c r="N249" i="16"/>
  <c r="J250" i="16"/>
  <c r="K250" i="16"/>
  <c r="L250" i="16"/>
  <c r="M250" i="16"/>
  <c r="N250" i="16"/>
  <c r="J251" i="16"/>
  <c r="K251" i="16"/>
  <c r="L251" i="16"/>
  <c r="M251" i="16"/>
  <c r="N251" i="16"/>
  <c r="J252" i="16"/>
  <c r="K252" i="16"/>
  <c r="L252" i="16"/>
  <c r="M252" i="16"/>
  <c r="N252" i="16"/>
  <c r="J253" i="16"/>
  <c r="K253" i="16"/>
  <c r="L253" i="16"/>
  <c r="M253" i="16"/>
  <c r="N253" i="16"/>
  <c r="J254" i="16"/>
  <c r="K254" i="16"/>
  <c r="L254" i="16"/>
  <c r="M254" i="16"/>
  <c r="N254" i="16"/>
  <c r="J255" i="16"/>
  <c r="K255" i="16"/>
  <c r="L255" i="16"/>
  <c r="M255" i="16"/>
  <c r="N255" i="16"/>
  <c r="J256" i="16"/>
  <c r="K256" i="16"/>
  <c r="L256" i="16"/>
  <c r="M256" i="16"/>
  <c r="N256" i="16"/>
  <c r="J257" i="16"/>
  <c r="K257" i="16"/>
  <c r="L257" i="16"/>
  <c r="M257" i="16"/>
  <c r="N257" i="16"/>
  <c r="J258" i="16"/>
  <c r="K258" i="16"/>
  <c r="L258" i="16"/>
  <c r="M258" i="16"/>
  <c r="N258" i="16"/>
  <c r="J259" i="16"/>
  <c r="K259" i="16"/>
  <c r="L259" i="16"/>
  <c r="M259" i="16"/>
  <c r="N259" i="16"/>
  <c r="J260" i="16"/>
  <c r="K260" i="16"/>
  <c r="L260" i="16"/>
  <c r="M260" i="16"/>
  <c r="N260" i="16"/>
  <c r="J261" i="16"/>
  <c r="K261" i="16"/>
  <c r="L261" i="16"/>
  <c r="M261" i="16"/>
  <c r="N261" i="16"/>
  <c r="J262" i="16"/>
  <c r="K262" i="16"/>
  <c r="L262" i="16"/>
  <c r="M262" i="16"/>
  <c r="N262" i="16"/>
  <c r="J263" i="16"/>
  <c r="K263" i="16"/>
  <c r="L263" i="16"/>
  <c r="M263" i="16"/>
  <c r="N263" i="16"/>
  <c r="J264" i="16"/>
  <c r="K264" i="16"/>
  <c r="L264" i="16"/>
  <c r="M264" i="16"/>
  <c r="N264" i="16"/>
  <c r="J265" i="16"/>
  <c r="K265" i="16"/>
  <c r="L265" i="16"/>
  <c r="M265" i="16"/>
  <c r="N265" i="16"/>
  <c r="J266" i="16"/>
  <c r="K266" i="16"/>
  <c r="L266" i="16"/>
  <c r="M266" i="16"/>
  <c r="N266" i="16"/>
  <c r="J267" i="16"/>
  <c r="K267" i="16"/>
  <c r="L267" i="16"/>
  <c r="M267" i="16"/>
  <c r="N267" i="16"/>
  <c r="J268" i="16"/>
  <c r="K268" i="16"/>
  <c r="L268" i="16"/>
  <c r="M268" i="16"/>
  <c r="N268" i="16"/>
  <c r="J269" i="16"/>
  <c r="K269" i="16"/>
  <c r="L269" i="16"/>
  <c r="M269" i="16"/>
  <c r="N269" i="16"/>
  <c r="J270" i="16"/>
  <c r="K270" i="16"/>
  <c r="L270" i="16"/>
  <c r="M270" i="16"/>
  <c r="N270" i="16"/>
  <c r="J271" i="16"/>
  <c r="K271" i="16"/>
  <c r="L271" i="16"/>
  <c r="M271" i="16"/>
  <c r="N271" i="16"/>
  <c r="J272" i="16"/>
  <c r="K272" i="16"/>
  <c r="L272" i="16"/>
  <c r="M272" i="16"/>
  <c r="N272" i="16"/>
  <c r="J273" i="16"/>
  <c r="K273" i="16"/>
  <c r="L273" i="16"/>
  <c r="M273" i="16"/>
  <c r="N273" i="16"/>
  <c r="J274" i="16"/>
  <c r="K274" i="16"/>
  <c r="L274" i="16"/>
  <c r="M274" i="16"/>
  <c r="N274" i="16"/>
  <c r="J275" i="16"/>
  <c r="K275" i="16"/>
  <c r="L275" i="16"/>
  <c r="M275" i="16"/>
  <c r="N275" i="16"/>
  <c r="J276" i="16"/>
  <c r="K276" i="16"/>
  <c r="L276" i="16"/>
  <c r="M276" i="16"/>
  <c r="N276" i="16"/>
  <c r="J277" i="16"/>
  <c r="K277" i="16"/>
  <c r="L277" i="16"/>
  <c r="M277" i="16"/>
  <c r="N277" i="16"/>
  <c r="J278" i="16"/>
  <c r="K278" i="16"/>
  <c r="L278" i="16"/>
  <c r="M278" i="16"/>
  <c r="N278" i="16"/>
  <c r="J279" i="16"/>
  <c r="K279" i="16"/>
  <c r="L279" i="16"/>
  <c r="M279" i="16"/>
  <c r="N279" i="16"/>
  <c r="J280" i="16"/>
  <c r="K280" i="16"/>
  <c r="L280" i="16"/>
  <c r="M280" i="16"/>
  <c r="N280" i="16"/>
  <c r="J281" i="16"/>
  <c r="K281" i="16"/>
  <c r="L281" i="16"/>
  <c r="M281" i="16"/>
  <c r="N281" i="16"/>
  <c r="J282" i="16"/>
  <c r="K282" i="16"/>
  <c r="L282" i="16"/>
  <c r="M282" i="16"/>
  <c r="N282" i="16"/>
  <c r="J283" i="16"/>
  <c r="K283" i="16"/>
  <c r="L283" i="16"/>
  <c r="M283" i="16"/>
  <c r="N283" i="16"/>
  <c r="J284" i="16"/>
  <c r="K284" i="16"/>
  <c r="L284" i="16"/>
  <c r="M284" i="16"/>
  <c r="N284" i="16"/>
  <c r="J285" i="16"/>
  <c r="K285" i="16"/>
  <c r="L285" i="16"/>
  <c r="M285" i="16"/>
  <c r="N285" i="16"/>
  <c r="J286" i="16"/>
  <c r="K286" i="16"/>
  <c r="L286" i="16"/>
  <c r="M286" i="16"/>
  <c r="N286" i="16"/>
  <c r="J287" i="16"/>
  <c r="K287" i="16"/>
  <c r="L287" i="16"/>
  <c r="M287" i="16"/>
  <c r="N287" i="16"/>
  <c r="J288" i="16"/>
  <c r="K288" i="16"/>
  <c r="L288" i="16"/>
  <c r="M288" i="16"/>
  <c r="N288" i="16"/>
  <c r="J289" i="16"/>
  <c r="K289" i="16"/>
  <c r="L289" i="16"/>
  <c r="M289" i="16"/>
  <c r="N289" i="16"/>
  <c r="J290" i="16"/>
  <c r="K290" i="16"/>
  <c r="L290" i="16"/>
  <c r="M290" i="16"/>
  <c r="N290" i="16"/>
  <c r="J291" i="16"/>
  <c r="K291" i="16"/>
  <c r="L291" i="16"/>
  <c r="M291" i="16"/>
  <c r="N291" i="16"/>
  <c r="J292" i="16"/>
  <c r="K292" i="16"/>
  <c r="L292" i="16"/>
  <c r="M292" i="16"/>
  <c r="N292" i="16"/>
  <c r="J293" i="16"/>
  <c r="K293" i="16"/>
  <c r="L293" i="16"/>
  <c r="M293" i="16"/>
  <c r="N293" i="16"/>
  <c r="J294" i="16"/>
  <c r="K294" i="16"/>
  <c r="L294" i="16"/>
  <c r="M294" i="16"/>
  <c r="N294" i="16"/>
  <c r="J295" i="16"/>
  <c r="K295" i="16"/>
  <c r="L295" i="16"/>
  <c r="M295" i="16"/>
  <c r="N295" i="16"/>
  <c r="J296" i="16"/>
  <c r="K296" i="16"/>
  <c r="L296" i="16"/>
  <c r="M296" i="16"/>
  <c r="N296" i="16"/>
  <c r="J297" i="16"/>
  <c r="K297" i="16"/>
  <c r="L297" i="16"/>
  <c r="M297" i="16"/>
  <c r="N297" i="16"/>
  <c r="J298" i="16"/>
  <c r="K298" i="16"/>
  <c r="L298" i="16"/>
  <c r="M298" i="16"/>
  <c r="N298" i="16"/>
  <c r="J299" i="16"/>
  <c r="K299" i="16"/>
  <c r="L299" i="16"/>
  <c r="M299" i="16"/>
  <c r="N299" i="16"/>
  <c r="J300" i="16"/>
  <c r="K300" i="16"/>
  <c r="L300" i="16"/>
  <c r="M300" i="16"/>
  <c r="N300" i="16"/>
  <c r="J301" i="16"/>
  <c r="K301" i="16"/>
  <c r="L301" i="16"/>
  <c r="M301" i="16"/>
  <c r="N301" i="16"/>
  <c r="J302" i="16"/>
  <c r="K302" i="16"/>
  <c r="L302" i="16"/>
  <c r="M302" i="16"/>
  <c r="N302" i="16"/>
  <c r="J303" i="16"/>
  <c r="K303" i="16"/>
  <c r="L303" i="16"/>
  <c r="M303" i="16"/>
  <c r="N303" i="16"/>
  <c r="J304" i="16"/>
  <c r="K304" i="16"/>
  <c r="L304" i="16"/>
  <c r="M304" i="16"/>
  <c r="N304" i="16"/>
  <c r="J305" i="16"/>
  <c r="K305" i="16"/>
  <c r="L305" i="16"/>
  <c r="M305" i="16"/>
  <c r="N305" i="16"/>
  <c r="J306" i="16"/>
  <c r="K306" i="16"/>
  <c r="L306" i="16"/>
  <c r="M306" i="16"/>
  <c r="N306" i="16"/>
  <c r="J307" i="16"/>
  <c r="K307" i="16"/>
  <c r="L307" i="16"/>
  <c r="M307" i="16"/>
  <c r="N307" i="16"/>
  <c r="J308" i="16"/>
  <c r="K308" i="16"/>
  <c r="L308" i="16"/>
  <c r="M308" i="16"/>
  <c r="N308" i="16"/>
  <c r="J309" i="16"/>
  <c r="K309" i="16"/>
  <c r="L309" i="16"/>
  <c r="M309" i="16"/>
  <c r="N309" i="16"/>
  <c r="J310" i="16"/>
  <c r="K310" i="16"/>
  <c r="L310" i="16"/>
  <c r="M310" i="16"/>
  <c r="N310" i="16"/>
  <c r="J311" i="16"/>
  <c r="K311" i="16"/>
  <c r="L311" i="16"/>
  <c r="M311" i="16"/>
  <c r="N311" i="16"/>
  <c r="J312" i="16"/>
  <c r="K312" i="16"/>
  <c r="L312" i="16"/>
  <c r="M312" i="16"/>
  <c r="N312" i="16"/>
  <c r="J313" i="16"/>
  <c r="K313" i="16"/>
  <c r="L313" i="16"/>
  <c r="M313" i="16"/>
  <c r="N313" i="16"/>
  <c r="J314" i="16"/>
  <c r="K314" i="16"/>
  <c r="L314" i="16"/>
  <c r="M314" i="16"/>
  <c r="N314" i="16"/>
  <c r="J315" i="16"/>
  <c r="K315" i="16"/>
  <c r="L315" i="16"/>
  <c r="M315" i="16"/>
  <c r="N315" i="16"/>
  <c r="J316" i="16"/>
  <c r="K316" i="16"/>
  <c r="L316" i="16"/>
  <c r="M316" i="16"/>
  <c r="N316" i="16"/>
  <c r="J317" i="16"/>
  <c r="K317" i="16"/>
  <c r="L317" i="16"/>
  <c r="M317" i="16"/>
  <c r="N317" i="16"/>
  <c r="J318" i="16"/>
  <c r="K318" i="16"/>
  <c r="L318" i="16"/>
  <c r="M318" i="16"/>
  <c r="N318" i="16"/>
  <c r="J319" i="16"/>
  <c r="K319" i="16"/>
  <c r="L319" i="16"/>
  <c r="M319" i="16"/>
  <c r="N319" i="16"/>
  <c r="J320" i="16"/>
  <c r="K320" i="16"/>
  <c r="L320" i="16"/>
  <c r="M320" i="16"/>
  <c r="N320" i="16"/>
  <c r="J321" i="16"/>
  <c r="K321" i="16"/>
  <c r="L321" i="16"/>
  <c r="M321" i="16"/>
  <c r="N321" i="16"/>
  <c r="J322" i="16"/>
  <c r="K322" i="16"/>
  <c r="L322" i="16"/>
  <c r="M322" i="16"/>
  <c r="N322" i="16"/>
  <c r="J323" i="16"/>
  <c r="K323" i="16"/>
  <c r="L323" i="16"/>
  <c r="M323" i="16"/>
  <c r="N323" i="16"/>
  <c r="J324" i="16"/>
  <c r="K324" i="16"/>
  <c r="L324" i="16"/>
  <c r="M324" i="16"/>
  <c r="N324" i="16"/>
  <c r="J325" i="16"/>
  <c r="K325" i="16"/>
  <c r="L325" i="16"/>
  <c r="M325" i="16"/>
  <c r="N325" i="16"/>
  <c r="J326" i="16"/>
  <c r="K326" i="16"/>
  <c r="L326" i="16"/>
  <c r="M326" i="16"/>
  <c r="N326" i="16"/>
  <c r="J327" i="16"/>
  <c r="K327" i="16"/>
  <c r="L327" i="16"/>
  <c r="M327" i="16"/>
  <c r="N327" i="16"/>
  <c r="J328" i="16"/>
  <c r="K328" i="16"/>
  <c r="L328" i="16"/>
  <c r="M328" i="16"/>
  <c r="N328" i="16"/>
  <c r="J329" i="16"/>
  <c r="K329" i="16"/>
  <c r="L329" i="16"/>
  <c r="M329" i="16"/>
  <c r="N329" i="16"/>
  <c r="J330" i="16"/>
  <c r="K330" i="16"/>
  <c r="L330" i="16"/>
  <c r="M330" i="16"/>
  <c r="N330" i="16"/>
  <c r="J331" i="16"/>
  <c r="K331" i="16"/>
  <c r="L331" i="16"/>
  <c r="M331" i="16"/>
  <c r="N331" i="16"/>
  <c r="J332" i="16"/>
  <c r="K332" i="16"/>
  <c r="L332" i="16"/>
  <c r="M332" i="16"/>
  <c r="N332" i="16"/>
  <c r="J333" i="16"/>
  <c r="K333" i="16"/>
  <c r="L333" i="16"/>
  <c r="M333" i="16"/>
  <c r="N333" i="16"/>
  <c r="J334" i="16"/>
  <c r="K334" i="16"/>
  <c r="L334" i="16"/>
  <c r="M334" i="16"/>
  <c r="N334" i="16"/>
  <c r="J335" i="16"/>
  <c r="K335" i="16"/>
  <c r="L335" i="16"/>
  <c r="M335" i="16"/>
  <c r="N335" i="16"/>
  <c r="J336" i="16"/>
  <c r="K336" i="16"/>
  <c r="L336" i="16"/>
  <c r="M336" i="16"/>
  <c r="N336" i="16"/>
  <c r="J337" i="16"/>
  <c r="K337" i="16"/>
  <c r="L337" i="16"/>
  <c r="M337" i="16"/>
  <c r="N337" i="16"/>
  <c r="J338" i="16"/>
  <c r="K338" i="16"/>
  <c r="L338" i="16"/>
  <c r="M338" i="16"/>
  <c r="N338" i="16"/>
  <c r="J339" i="16"/>
  <c r="K339" i="16"/>
  <c r="L339" i="16"/>
  <c r="M339" i="16"/>
  <c r="N339" i="16"/>
  <c r="J340" i="16"/>
  <c r="K340" i="16"/>
  <c r="L340" i="16"/>
  <c r="M340" i="16"/>
  <c r="N340" i="16"/>
  <c r="J341" i="16"/>
  <c r="K341" i="16"/>
  <c r="L341" i="16"/>
  <c r="M341" i="16"/>
  <c r="N341" i="16"/>
  <c r="J342" i="16"/>
  <c r="K342" i="16"/>
  <c r="L342" i="16"/>
  <c r="M342" i="16"/>
  <c r="N342" i="16"/>
  <c r="J343" i="16"/>
  <c r="K343" i="16"/>
  <c r="L343" i="16"/>
  <c r="M343" i="16"/>
  <c r="N343" i="16"/>
  <c r="J344" i="16"/>
  <c r="K344" i="16"/>
  <c r="L344" i="16"/>
  <c r="M344" i="16"/>
  <c r="N344" i="16"/>
  <c r="J345" i="16"/>
  <c r="K345" i="16"/>
  <c r="L345" i="16"/>
  <c r="M345" i="16"/>
  <c r="N345" i="16"/>
  <c r="J346" i="16"/>
  <c r="K346" i="16"/>
  <c r="L346" i="16"/>
  <c r="M346" i="16"/>
  <c r="N346" i="16"/>
  <c r="J347" i="16"/>
  <c r="K347" i="16"/>
  <c r="L347" i="16"/>
  <c r="M347" i="16"/>
  <c r="N347" i="16"/>
  <c r="J348" i="16"/>
  <c r="K348" i="16"/>
  <c r="L348" i="16"/>
  <c r="M348" i="16"/>
  <c r="N348" i="16"/>
  <c r="J349" i="16"/>
  <c r="K349" i="16"/>
  <c r="L349" i="16"/>
  <c r="M349" i="16"/>
  <c r="N349" i="16"/>
  <c r="J350" i="16"/>
  <c r="K350" i="16"/>
  <c r="L350" i="16"/>
  <c r="M350" i="16"/>
  <c r="N350" i="16"/>
  <c r="J351" i="16"/>
  <c r="K351" i="16"/>
  <c r="L351" i="16"/>
  <c r="M351" i="16"/>
  <c r="N351" i="16"/>
  <c r="J352" i="16"/>
  <c r="K352" i="16"/>
  <c r="L352" i="16"/>
  <c r="M352" i="16"/>
  <c r="N352" i="16"/>
  <c r="J353" i="16"/>
  <c r="K353" i="16"/>
  <c r="L353" i="16"/>
  <c r="M353" i="16"/>
  <c r="N353" i="16"/>
  <c r="J354" i="16"/>
  <c r="K354" i="16"/>
  <c r="L354" i="16"/>
  <c r="M354" i="16"/>
  <c r="N354" i="16"/>
  <c r="J355" i="16"/>
  <c r="K355" i="16"/>
  <c r="L355" i="16"/>
  <c r="M355" i="16"/>
  <c r="N355" i="16"/>
  <c r="J356" i="16"/>
  <c r="K356" i="16"/>
  <c r="L356" i="16"/>
  <c r="M356" i="16"/>
  <c r="N356" i="16"/>
  <c r="J357" i="16"/>
  <c r="K357" i="16"/>
  <c r="L357" i="16"/>
  <c r="M357" i="16"/>
  <c r="N357" i="16"/>
  <c r="J358" i="16"/>
  <c r="K358" i="16"/>
  <c r="L358" i="16"/>
  <c r="M358" i="16"/>
  <c r="N358" i="16"/>
  <c r="J359" i="16"/>
  <c r="K359" i="16"/>
  <c r="L359" i="16"/>
  <c r="M359" i="16"/>
  <c r="N359" i="16"/>
  <c r="J360" i="16"/>
  <c r="K360" i="16"/>
  <c r="L360" i="16"/>
  <c r="M360" i="16"/>
  <c r="N360" i="16"/>
  <c r="J361" i="16"/>
  <c r="K361" i="16"/>
  <c r="L361" i="16"/>
  <c r="M361" i="16"/>
  <c r="N361" i="16"/>
  <c r="J362" i="16"/>
  <c r="K362" i="16"/>
  <c r="L362" i="16"/>
  <c r="M362" i="16"/>
  <c r="N362" i="16"/>
  <c r="J363" i="16"/>
  <c r="K363" i="16"/>
  <c r="L363" i="16"/>
  <c r="M363" i="16"/>
  <c r="N363" i="16"/>
  <c r="J364" i="16"/>
  <c r="K364" i="16"/>
  <c r="L364" i="16"/>
  <c r="M364" i="16"/>
  <c r="N364" i="16"/>
  <c r="J365" i="16"/>
  <c r="K365" i="16"/>
  <c r="L365" i="16"/>
  <c r="M365" i="16"/>
  <c r="N365" i="16"/>
  <c r="J366" i="16"/>
  <c r="K366" i="16"/>
  <c r="L366" i="16"/>
  <c r="M366" i="16"/>
  <c r="N366" i="16"/>
  <c r="J367" i="16"/>
  <c r="K367" i="16"/>
  <c r="L367" i="16"/>
  <c r="M367" i="16"/>
  <c r="N367" i="16"/>
  <c r="J368" i="16"/>
  <c r="K368" i="16"/>
  <c r="L368" i="16"/>
  <c r="M368" i="16"/>
  <c r="N368" i="16"/>
  <c r="J369" i="16"/>
  <c r="K369" i="16"/>
  <c r="L369" i="16"/>
  <c r="M369" i="16"/>
  <c r="N369" i="16"/>
  <c r="J370" i="16"/>
  <c r="K370" i="16"/>
  <c r="L370" i="16"/>
  <c r="M370" i="16"/>
  <c r="N370" i="16"/>
  <c r="J371" i="16"/>
  <c r="K371" i="16"/>
  <c r="L371" i="16"/>
  <c r="M371" i="16"/>
  <c r="N371" i="16"/>
  <c r="J372" i="16"/>
  <c r="K372" i="16"/>
  <c r="L372" i="16"/>
  <c r="M372" i="16"/>
  <c r="N372" i="16"/>
  <c r="J373" i="16"/>
  <c r="K373" i="16"/>
  <c r="L373" i="16"/>
  <c r="M373" i="16"/>
  <c r="N373" i="16"/>
  <c r="J374" i="16"/>
  <c r="K374" i="16"/>
  <c r="L374" i="16"/>
  <c r="M374" i="16"/>
  <c r="N374" i="16"/>
  <c r="J375" i="16"/>
  <c r="K375" i="16"/>
  <c r="L375" i="16"/>
  <c r="M375" i="16"/>
  <c r="N375" i="16"/>
  <c r="J376" i="16"/>
  <c r="K376" i="16"/>
  <c r="L376" i="16"/>
  <c r="M376" i="16"/>
  <c r="N376" i="16"/>
  <c r="J377" i="16"/>
  <c r="K377" i="16"/>
  <c r="L377" i="16"/>
  <c r="M377" i="16"/>
  <c r="N377" i="16"/>
  <c r="J378" i="16"/>
  <c r="K378" i="16"/>
  <c r="L378" i="16"/>
  <c r="M378" i="16"/>
  <c r="N378" i="16"/>
  <c r="J379" i="16"/>
  <c r="K379" i="16"/>
  <c r="L379" i="16"/>
  <c r="M379" i="16"/>
  <c r="N379" i="16"/>
  <c r="J380" i="16"/>
  <c r="K380" i="16"/>
  <c r="L380" i="16"/>
  <c r="M380" i="16"/>
  <c r="N380" i="16"/>
  <c r="J381" i="16"/>
  <c r="K381" i="16"/>
  <c r="L381" i="16"/>
  <c r="M381" i="16"/>
  <c r="N381" i="16"/>
  <c r="J382" i="16"/>
  <c r="K382" i="16"/>
  <c r="L382" i="16"/>
  <c r="M382" i="16"/>
  <c r="N382" i="16"/>
  <c r="J383" i="16"/>
  <c r="K383" i="16"/>
  <c r="L383" i="16"/>
  <c r="M383" i="16"/>
  <c r="N383" i="16"/>
  <c r="J384" i="16"/>
  <c r="K384" i="16"/>
  <c r="L384" i="16"/>
  <c r="M384" i="16"/>
  <c r="N384" i="16"/>
  <c r="J385" i="16"/>
  <c r="K385" i="16"/>
  <c r="L385" i="16"/>
  <c r="M385" i="16"/>
  <c r="N385" i="16"/>
  <c r="J386" i="16"/>
  <c r="K386" i="16"/>
  <c r="L386" i="16"/>
  <c r="M386" i="16"/>
  <c r="N386" i="16"/>
  <c r="J387" i="16"/>
  <c r="K387" i="16"/>
  <c r="L387" i="16"/>
  <c r="M387" i="16"/>
  <c r="N387" i="16"/>
  <c r="J388" i="16"/>
  <c r="K388" i="16"/>
  <c r="L388" i="16"/>
  <c r="M388" i="16"/>
  <c r="N388" i="16"/>
  <c r="J389" i="16"/>
  <c r="K389" i="16"/>
  <c r="L389" i="16"/>
  <c r="M389" i="16"/>
  <c r="N389" i="16"/>
  <c r="J390" i="16"/>
  <c r="K390" i="16"/>
  <c r="L390" i="16"/>
  <c r="M390" i="16"/>
  <c r="N390" i="16"/>
  <c r="J391" i="16"/>
  <c r="K391" i="16"/>
  <c r="L391" i="16"/>
  <c r="M391" i="16"/>
  <c r="N391" i="16"/>
  <c r="J392" i="16"/>
  <c r="K392" i="16"/>
  <c r="L392" i="16"/>
  <c r="M392" i="16"/>
  <c r="N392" i="16"/>
  <c r="J393" i="16"/>
  <c r="K393" i="16"/>
  <c r="L393" i="16"/>
  <c r="M393" i="16"/>
  <c r="N393" i="16"/>
  <c r="J394" i="16"/>
  <c r="K394" i="16"/>
  <c r="L394" i="16"/>
  <c r="M394" i="16"/>
  <c r="N394" i="16"/>
  <c r="J395" i="16"/>
  <c r="K395" i="16"/>
  <c r="L395" i="16"/>
  <c r="M395" i="16"/>
  <c r="N395" i="16"/>
  <c r="J396" i="16"/>
  <c r="K396" i="16"/>
  <c r="L396" i="16"/>
  <c r="M396" i="16"/>
  <c r="N396" i="16"/>
  <c r="J397" i="16"/>
  <c r="K397" i="16"/>
  <c r="L397" i="16"/>
  <c r="M397" i="16"/>
  <c r="N397" i="16"/>
  <c r="J398" i="16"/>
  <c r="K398" i="16"/>
  <c r="L398" i="16"/>
  <c r="M398" i="16"/>
  <c r="N398" i="16"/>
  <c r="J399" i="16"/>
  <c r="K399" i="16"/>
  <c r="L399" i="16"/>
  <c r="M399" i="16"/>
  <c r="N399" i="16"/>
  <c r="K60" i="16"/>
  <c r="L60" i="16"/>
  <c r="M60" i="16"/>
  <c r="N60" i="16"/>
  <c r="J60" i="16"/>
  <c r="J172" i="2"/>
  <c r="K172" i="2"/>
  <c r="AB455" i="10"/>
  <c r="X455" i="10"/>
  <c r="Y455" i="10"/>
  <c r="Z455" i="10"/>
  <c r="AA455" i="10"/>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I171" i="2"/>
  <c r="I60" i="2"/>
  <c r="L148" i="2"/>
  <c r="K148" i="2"/>
  <c r="J148" i="2"/>
  <c r="I148" i="2"/>
  <c r="O146" i="10"/>
  <c r="O145" i="10"/>
  <c r="I61" i="2"/>
  <c r="J61" i="2"/>
  <c r="K61" i="2"/>
  <c r="L61" i="2"/>
  <c r="M61" i="2"/>
  <c r="I62" i="2"/>
  <c r="J62" i="2"/>
  <c r="K62" i="2"/>
  <c r="L62" i="2"/>
  <c r="M62" i="2"/>
  <c r="I63" i="2"/>
  <c r="J63" i="2"/>
  <c r="K63" i="2"/>
  <c r="L63" i="2"/>
  <c r="M63" i="2"/>
  <c r="I64" i="2"/>
  <c r="J64" i="2"/>
  <c r="K64" i="2"/>
  <c r="L64" i="2"/>
  <c r="M64" i="2"/>
  <c r="I65" i="2"/>
  <c r="J65" i="2"/>
  <c r="K65" i="2"/>
  <c r="L65" i="2"/>
  <c r="M65" i="2"/>
  <c r="I66" i="2"/>
  <c r="J66" i="2"/>
  <c r="K66" i="2"/>
  <c r="L66" i="2"/>
  <c r="M66" i="2"/>
  <c r="I67" i="2"/>
  <c r="J67" i="2"/>
  <c r="L67" i="2"/>
  <c r="M67" i="2"/>
  <c r="I68" i="2"/>
  <c r="L68" i="2"/>
  <c r="M68" i="2"/>
  <c r="I69" i="2"/>
  <c r="L69" i="2"/>
  <c r="M69" i="2"/>
  <c r="I70" i="2"/>
  <c r="I71" i="2"/>
  <c r="I72" i="2"/>
  <c r="I73" i="2"/>
  <c r="I74" i="2"/>
  <c r="I75" i="2"/>
  <c r="I76" i="2"/>
  <c r="I77" i="2"/>
  <c r="J77" i="2"/>
  <c r="K77" i="2"/>
  <c r="I78" i="2"/>
  <c r="K78" i="2"/>
  <c r="L78" i="2"/>
  <c r="M78" i="2"/>
  <c r="I79" i="2"/>
  <c r="J79" i="2"/>
  <c r="K79" i="2"/>
  <c r="L79" i="2"/>
  <c r="M79" i="2"/>
  <c r="I80" i="2"/>
  <c r="J80" i="2"/>
  <c r="K80" i="2"/>
  <c r="L80" i="2"/>
  <c r="M80" i="2"/>
  <c r="I81" i="2"/>
  <c r="J81" i="2"/>
  <c r="K81" i="2"/>
  <c r="I82" i="2"/>
  <c r="J82" i="2"/>
  <c r="K82" i="2"/>
  <c r="I83" i="2"/>
  <c r="J83" i="2"/>
  <c r="K83" i="2"/>
  <c r="I84" i="2"/>
  <c r="J84" i="2"/>
  <c r="K84" i="2"/>
  <c r="I85" i="2"/>
  <c r="J85" i="2"/>
  <c r="K85" i="2"/>
  <c r="I86" i="2"/>
  <c r="J86" i="2"/>
  <c r="K86" i="2"/>
  <c r="I87" i="2"/>
  <c r="J87" i="2"/>
  <c r="K87" i="2"/>
  <c r="I88" i="2"/>
  <c r="J88" i="2"/>
  <c r="K88" i="2"/>
  <c r="I89" i="2"/>
  <c r="K89" i="2"/>
  <c r="L89" i="2"/>
  <c r="M89" i="2"/>
  <c r="I90" i="2"/>
  <c r="J90" i="2"/>
  <c r="K90" i="2"/>
  <c r="L90" i="2"/>
  <c r="M90" i="2"/>
  <c r="I91" i="2"/>
  <c r="J91" i="2"/>
  <c r="K91" i="2"/>
  <c r="L91" i="2"/>
  <c r="M91" i="2"/>
  <c r="I92" i="2"/>
  <c r="J92" i="2"/>
  <c r="K92" i="2"/>
  <c r="L92" i="2"/>
  <c r="M92" i="2"/>
  <c r="I93" i="2"/>
  <c r="J93" i="2"/>
  <c r="K93" i="2"/>
  <c r="L93" i="2"/>
  <c r="M93" i="2"/>
  <c r="I94" i="2"/>
  <c r="J94" i="2"/>
  <c r="K94" i="2"/>
  <c r="L94" i="2"/>
  <c r="M94" i="2"/>
  <c r="I95" i="2"/>
  <c r="J95" i="2"/>
  <c r="K95" i="2"/>
  <c r="L95" i="2"/>
  <c r="M95" i="2"/>
  <c r="I96" i="2"/>
  <c r="J96" i="2"/>
  <c r="K96" i="2"/>
  <c r="L96" i="2"/>
  <c r="M96" i="2"/>
  <c r="I97" i="2"/>
  <c r="J97" i="2"/>
  <c r="K97" i="2"/>
  <c r="L97" i="2"/>
  <c r="M97" i="2"/>
  <c r="I98" i="2"/>
  <c r="J98" i="2"/>
  <c r="K98" i="2"/>
  <c r="L98" i="2"/>
  <c r="M98" i="2"/>
  <c r="I99" i="2"/>
  <c r="J99" i="2"/>
  <c r="K99" i="2"/>
  <c r="L99" i="2"/>
  <c r="M99" i="2"/>
  <c r="I100" i="2"/>
  <c r="J100" i="2"/>
  <c r="K100" i="2"/>
  <c r="L100" i="2"/>
  <c r="M100" i="2"/>
  <c r="I101" i="2"/>
  <c r="J101" i="2"/>
  <c r="K101" i="2"/>
  <c r="L101" i="2"/>
  <c r="M101" i="2"/>
  <c r="I102" i="2"/>
  <c r="J102" i="2"/>
  <c r="K102" i="2"/>
  <c r="L102" i="2"/>
  <c r="M102" i="2"/>
  <c r="I103" i="2"/>
  <c r="J103" i="2"/>
  <c r="K103" i="2"/>
  <c r="L103" i="2"/>
  <c r="M103" i="2"/>
  <c r="I104" i="2"/>
  <c r="J104" i="2"/>
  <c r="K104" i="2"/>
  <c r="L104" i="2"/>
  <c r="M104" i="2"/>
  <c r="I105" i="2"/>
  <c r="J105" i="2"/>
  <c r="K105" i="2"/>
  <c r="L105" i="2"/>
  <c r="M105" i="2"/>
  <c r="I106" i="2"/>
  <c r="J106" i="2"/>
  <c r="K106" i="2"/>
  <c r="L106" i="2"/>
  <c r="M106" i="2"/>
  <c r="I107" i="2"/>
  <c r="J107" i="2"/>
  <c r="K107" i="2"/>
  <c r="L107" i="2"/>
  <c r="M107" i="2"/>
  <c r="I108" i="2"/>
  <c r="J108" i="2"/>
  <c r="K108" i="2"/>
  <c r="L108" i="2"/>
  <c r="M108" i="2"/>
  <c r="I109" i="2"/>
  <c r="J109" i="2"/>
  <c r="K109" i="2"/>
  <c r="L109" i="2"/>
  <c r="M109" i="2"/>
  <c r="I110" i="2"/>
  <c r="J110" i="2"/>
  <c r="K110" i="2"/>
  <c r="L110" i="2"/>
  <c r="M110" i="2"/>
  <c r="I111" i="2"/>
  <c r="J111" i="2"/>
  <c r="K111" i="2"/>
  <c r="L111" i="2"/>
  <c r="M111" i="2"/>
  <c r="I112" i="2"/>
  <c r="J112" i="2"/>
  <c r="K112" i="2"/>
  <c r="L112" i="2"/>
  <c r="M112" i="2"/>
  <c r="I113" i="2"/>
  <c r="J113" i="2"/>
  <c r="K113" i="2"/>
  <c r="L113" i="2"/>
  <c r="M113" i="2"/>
  <c r="I114" i="2"/>
  <c r="J114" i="2"/>
  <c r="K114" i="2"/>
  <c r="L114" i="2"/>
  <c r="M114" i="2"/>
  <c r="I115" i="2"/>
  <c r="J115" i="2"/>
  <c r="K115" i="2"/>
  <c r="L115" i="2"/>
  <c r="M115" i="2"/>
  <c r="I116" i="2"/>
  <c r="J116" i="2"/>
  <c r="K116" i="2"/>
  <c r="L116" i="2"/>
  <c r="M116" i="2"/>
  <c r="I117" i="2"/>
  <c r="J117" i="2"/>
  <c r="K117" i="2"/>
  <c r="L117" i="2"/>
  <c r="M117" i="2"/>
  <c r="I118" i="2"/>
  <c r="J118" i="2"/>
  <c r="K118" i="2"/>
  <c r="L118" i="2"/>
  <c r="M118" i="2"/>
  <c r="I119" i="2"/>
  <c r="J119" i="2"/>
  <c r="K119" i="2"/>
  <c r="L119" i="2"/>
  <c r="M119" i="2"/>
  <c r="I120" i="2"/>
  <c r="J120" i="2"/>
  <c r="K120" i="2"/>
  <c r="L120" i="2"/>
  <c r="M120" i="2"/>
  <c r="I121" i="2"/>
  <c r="J121" i="2"/>
  <c r="K121" i="2"/>
  <c r="L121" i="2"/>
  <c r="M121" i="2"/>
  <c r="I122" i="2"/>
  <c r="J122" i="2"/>
  <c r="K122" i="2"/>
  <c r="L122" i="2"/>
  <c r="M122" i="2"/>
  <c r="I123" i="2"/>
  <c r="J123" i="2"/>
  <c r="K123" i="2"/>
  <c r="L123" i="2"/>
  <c r="M123" i="2"/>
  <c r="I124" i="2"/>
  <c r="J124" i="2"/>
  <c r="K124" i="2"/>
  <c r="L124" i="2"/>
  <c r="M124" i="2"/>
  <c r="I125" i="2"/>
  <c r="J125" i="2"/>
  <c r="K125" i="2"/>
  <c r="L125" i="2"/>
  <c r="M125" i="2"/>
  <c r="I126" i="2"/>
  <c r="J126" i="2"/>
  <c r="K126" i="2"/>
  <c r="L126" i="2"/>
  <c r="M126" i="2"/>
  <c r="I127" i="2"/>
  <c r="J127" i="2"/>
  <c r="K127" i="2"/>
  <c r="L127" i="2"/>
  <c r="M127" i="2"/>
  <c r="I128" i="2"/>
  <c r="J128" i="2"/>
  <c r="K128" i="2"/>
  <c r="L128" i="2"/>
  <c r="M128" i="2"/>
  <c r="I129" i="2"/>
  <c r="J129" i="2"/>
  <c r="K129" i="2"/>
  <c r="L129" i="2"/>
  <c r="M129" i="2"/>
  <c r="I130" i="2"/>
  <c r="J130" i="2"/>
  <c r="K130" i="2"/>
  <c r="L130" i="2"/>
  <c r="M130" i="2"/>
  <c r="I131" i="2"/>
  <c r="J131" i="2"/>
  <c r="K131" i="2"/>
  <c r="L131" i="2"/>
  <c r="M131" i="2"/>
  <c r="I132" i="2"/>
  <c r="J132" i="2"/>
  <c r="K132" i="2"/>
  <c r="L132" i="2"/>
  <c r="M132" i="2"/>
  <c r="I133" i="2"/>
  <c r="J133" i="2"/>
  <c r="K133" i="2"/>
  <c r="L133" i="2"/>
  <c r="M133" i="2"/>
  <c r="I134" i="2"/>
  <c r="J134" i="2"/>
  <c r="K134" i="2"/>
  <c r="L134" i="2"/>
  <c r="M134" i="2"/>
  <c r="I135" i="2"/>
  <c r="J135" i="2"/>
  <c r="K135" i="2"/>
  <c r="L135" i="2"/>
  <c r="M135" i="2"/>
  <c r="I136" i="2"/>
  <c r="J136" i="2"/>
  <c r="K136" i="2"/>
  <c r="L136" i="2"/>
  <c r="M136" i="2"/>
  <c r="I137" i="2"/>
  <c r="J137" i="2"/>
  <c r="K137" i="2"/>
  <c r="L137" i="2"/>
  <c r="M137" i="2"/>
  <c r="I138" i="2"/>
  <c r="J138" i="2"/>
  <c r="K138" i="2"/>
  <c r="L138" i="2"/>
  <c r="M138" i="2"/>
  <c r="I139" i="2"/>
  <c r="J139" i="2"/>
  <c r="K139" i="2"/>
  <c r="L139" i="2"/>
  <c r="M139" i="2"/>
  <c r="I140" i="2"/>
  <c r="J140" i="2"/>
  <c r="K140" i="2"/>
  <c r="L140" i="2"/>
  <c r="M140" i="2"/>
  <c r="I141" i="2"/>
  <c r="J141" i="2"/>
  <c r="K141" i="2"/>
  <c r="L141" i="2"/>
  <c r="M141" i="2"/>
  <c r="I142" i="2"/>
  <c r="J142" i="2"/>
  <c r="K142" i="2"/>
  <c r="L142" i="2"/>
  <c r="M142" i="2"/>
  <c r="I143" i="2"/>
  <c r="J143" i="2"/>
  <c r="K143" i="2"/>
  <c r="L143" i="2"/>
  <c r="M143" i="2"/>
  <c r="I144" i="2"/>
  <c r="J144" i="2"/>
  <c r="K144" i="2"/>
  <c r="L144" i="2"/>
  <c r="M144" i="2"/>
  <c r="I145" i="2"/>
  <c r="J145" i="2"/>
  <c r="K145" i="2"/>
  <c r="L145" i="2"/>
  <c r="M145" i="2"/>
  <c r="I146" i="2"/>
  <c r="J146" i="2"/>
  <c r="K146" i="2"/>
  <c r="L146" i="2"/>
  <c r="M146" i="2"/>
  <c r="I147" i="2"/>
  <c r="J147" i="2"/>
  <c r="K147" i="2"/>
  <c r="L147" i="2"/>
  <c r="M147" i="2"/>
  <c r="M148" i="2"/>
  <c r="I149" i="2"/>
  <c r="J149" i="2"/>
  <c r="K149" i="2"/>
  <c r="L149" i="2"/>
  <c r="M149" i="2"/>
  <c r="I150" i="2"/>
  <c r="J150" i="2"/>
  <c r="K150" i="2"/>
  <c r="L150" i="2"/>
  <c r="M150" i="2"/>
  <c r="I151" i="2"/>
  <c r="J151" i="2"/>
  <c r="K151" i="2"/>
  <c r="L151" i="2"/>
  <c r="M151" i="2"/>
  <c r="I152" i="2"/>
  <c r="J152" i="2"/>
  <c r="K152" i="2"/>
  <c r="L152" i="2"/>
  <c r="M152" i="2"/>
  <c r="I153" i="2"/>
  <c r="J153" i="2"/>
  <c r="K153" i="2"/>
  <c r="L153" i="2"/>
  <c r="M153" i="2"/>
  <c r="I154" i="2"/>
  <c r="J154" i="2"/>
  <c r="K154" i="2"/>
  <c r="L154" i="2"/>
  <c r="M154" i="2"/>
  <c r="I155" i="2"/>
  <c r="J155" i="2"/>
  <c r="K155" i="2"/>
  <c r="L155" i="2"/>
  <c r="M155" i="2"/>
  <c r="I156" i="2"/>
  <c r="J156" i="2"/>
  <c r="K156" i="2"/>
  <c r="L156" i="2"/>
  <c r="M156" i="2"/>
  <c r="I157" i="2"/>
  <c r="J157" i="2"/>
  <c r="K157" i="2"/>
  <c r="L157" i="2"/>
  <c r="M157" i="2"/>
  <c r="I158" i="2"/>
  <c r="J158" i="2"/>
  <c r="K158" i="2"/>
  <c r="L158" i="2"/>
  <c r="M158" i="2"/>
  <c r="I159" i="2"/>
  <c r="J159" i="2"/>
  <c r="K159" i="2"/>
  <c r="L159" i="2"/>
  <c r="M159" i="2"/>
  <c r="I160" i="2"/>
  <c r="J160" i="2"/>
  <c r="K160" i="2"/>
  <c r="L160" i="2"/>
  <c r="M160" i="2"/>
  <c r="I161" i="2"/>
  <c r="J161" i="2"/>
  <c r="K161" i="2"/>
  <c r="L161" i="2"/>
  <c r="M161" i="2"/>
  <c r="I162" i="2"/>
  <c r="J162" i="2"/>
  <c r="K162" i="2"/>
  <c r="L162" i="2"/>
  <c r="M162" i="2"/>
  <c r="I163" i="2"/>
  <c r="J163" i="2"/>
  <c r="K163" i="2"/>
  <c r="L163" i="2"/>
  <c r="M163" i="2"/>
  <c r="I164" i="2"/>
  <c r="J164" i="2"/>
  <c r="K164" i="2"/>
  <c r="L164" i="2"/>
  <c r="M164" i="2"/>
  <c r="I165" i="2"/>
  <c r="J165" i="2"/>
  <c r="K165" i="2"/>
  <c r="L165" i="2"/>
  <c r="M165" i="2"/>
  <c r="I166" i="2"/>
  <c r="J166" i="2"/>
  <c r="K166" i="2"/>
  <c r="L166" i="2"/>
  <c r="M166" i="2"/>
  <c r="I167" i="2"/>
  <c r="J167" i="2"/>
  <c r="K167" i="2"/>
  <c r="L167" i="2"/>
  <c r="M167" i="2"/>
  <c r="I168" i="2"/>
  <c r="J168" i="2"/>
  <c r="K168" i="2"/>
  <c r="L168" i="2"/>
  <c r="M168" i="2"/>
  <c r="I169" i="2"/>
  <c r="J169" i="2"/>
  <c r="K169" i="2"/>
  <c r="L169" i="2"/>
  <c r="M169" i="2"/>
  <c r="I170" i="2"/>
  <c r="J170" i="2"/>
  <c r="K170" i="2"/>
  <c r="L170" i="2"/>
  <c r="M170" i="2"/>
  <c r="J171" i="2"/>
  <c r="K171" i="2"/>
  <c r="L171" i="2"/>
  <c r="M171" i="2"/>
  <c r="I172" i="2"/>
  <c r="L172" i="2"/>
  <c r="M172" i="2"/>
  <c r="I173" i="2"/>
  <c r="J173" i="2"/>
  <c r="K173" i="2"/>
  <c r="L173" i="2"/>
  <c r="M173" i="2"/>
  <c r="I174" i="2"/>
  <c r="J174" i="2"/>
  <c r="K174" i="2"/>
  <c r="L174" i="2"/>
  <c r="M174" i="2"/>
  <c r="I175" i="2"/>
  <c r="J175" i="2"/>
  <c r="K175" i="2"/>
  <c r="L175" i="2"/>
  <c r="M175" i="2"/>
  <c r="I176" i="2"/>
  <c r="J176" i="2"/>
  <c r="K176" i="2"/>
  <c r="L176" i="2"/>
  <c r="M176" i="2"/>
  <c r="I177" i="2"/>
  <c r="J177" i="2"/>
  <c r="K177" i="2"/>
  <c r="L177" i="2"/>
  <c r="M177" i="2"/>
  <c r="I178" i="2"/>
  <c r="J178" i="2"/>
  <c r="K178" i="2"/>
  <c r="L178" i="2"/>
  <c r="M178" i="2"/>
  <c r="I179" i="2"/>
  <c r="J179" i="2"/>
  <c r="K179" i="2"/>
  <c r="L179" i="2"/>
  <c r="M179" i="2"/>
  <c r="I180" i="2"/>
  <c r="J180" i="2"/>
  <c r="K180" i="2"/>
  <c r="L180" i="2"/>
  <c r="M180" i="2"/>
  <c r="I181" i="2"/>
  <c r="J181" i="2"/>
  <c r="K181" i="2"/>
  <c r="L181" i="2"/>
  <c r="M181" i="2"/>
  <c r="I182" i="2"/>
  <c r="J182" i="2"/>
  <c r="K182" i="2"/>
  <c r="L182" i="2"/>
  <c r="M182" i="2"/>
  <c r="I183" i="2"/>
  <c r="J183" i="2"/>
  <c r="K183" i="2"/>
  <c r="L183" i="2"/>
  <c r="M183" i="2"/>
  <c r="I184" i="2"/>
  <c r="J184" i="2"/>
  <c r="K184" i="2"/>
  <c r="L184" i="2"/>
  <c r="M184" i="2"/>
  <c r="I185" i="2"/>
  <c r="J185" i="2"/>
  <c r="K185" i="2"/>
  <c r="L185" i="2"/>
  <c r="M185" i="2"/>
  <c r="I186" i="2"/>
  <c r="J186" i="2"/>
  <c r="K186" i="2"/>
  <c r="L186" i="2"/>
  <c r="M186" i="2"/>
  <c r="I187" i="2"/>
  <c r="J187" i="2"/>
  <c r="K187" i="2"/>
  <c r="L187" i="2"/>
  <c r="M187" i="2"/>
  <c r="I188" i="2"/>
  <c r="J188" i="2"/>
  <c r="K188" i="2"/>
  <c r="L188" i="2"/>
  <c r="M188" i="2"/>
  <c r="I189" i="2"/>
  <c r="J189" i="2"/>
  <c r="K189" i="2"/>
  <c r="L189" i="2"/>
  <c r="M189" i="2"/>
  <c r="I190" i="2"/>
  <c r="J190" i="2"/>
  <c r="K190" i="2"/>
  <c r="L190" i="2"/>
  <c r="M190" i="2"/>
  <c r="I191" i="2"/>
  <c r="J191" i="2"/>
  <c r="K191" i="2"/>
  <c r="L191" i="2"/>
  <c r="M191" i="2"/>
  <c r="I192" i="2"/>
  <c r="J192" i="2"/>
  <c r="K192" i="2"/>
  <c r="L192" i="2"/>
  <c r="M192" i="2"/>
  <c r="I193" i="2"/>
  <c r="J193" i="2"/>
  <c r="K193" i="2"/>
  <c r="L193" i="2"/>
  <c r="M193" i="2"/>
  <c r="I194" i="2"/>
  <c r="J194" i="2"/>
  <c r="K194" i="2"/>
  <c r="L194" i="2"/>
  <c r="M194" i="2"/>
  <c r="I195" i="2"/>
  <c r="J195" i="2"/>
  <c r="K195" i="2"/>
  <c r="L195" i="2"/>
  <c r="M195" i="2"/>
  <c r="I196" i="2"/>
  <c r="J196" i="2"/>
  <c r="K196" i="2"/>
  <c r="L196" i="2"/>
  <c r="M196" i="2"/>
  <c r="I197" i="2"/>
  <c r="J197" i="2"/>
  <c r="K197" i="2"/>
  <c r="L197" i="2"/>
  <c r="M197" i="2"/>
  <c r="I198" i="2"/>
  <c r="J198" i="2"/>
  <c r="K198" i="2"/>
  <c r="L198" i="2"/>
  <c r="M198" i="2"/>
  <c r="I199" i="2"/>
  <c r="J199" i="2"/>
  <c r="K199" i="2"/>
  <c r="L199" i="2"/>
  <c r="M199" i="2"/>
  <c r="I200" i="2"/>
  <c r="J200" i="2"/>
  <c r="K200" i="2"/>
  <c r="L200" i="2"/>
  <c r="M200" i="2"/>
  <c r="I201" i="2"/>
  <c r="J201" i="2"/>
  <c r="K201" i="2"/>
  <c r="L201" i="2"/>
  <c r="M201" i="2"/>
  <c r="I202" i="2"/>
  <c r="J202" i="2"/>
  <c r="K202" i="2"/>
  <c r="L202" i="2"/>
  <c r="M202" i="2"/>
  <c r="I203" i="2"/>
  <c r="J203" i="2"/>
  <c r="K203" i="2"/>
  <c r="L203" i="2"/>
  <c r="M203" i="2"/>
  <c r="I204" i="2"/>
  <c r="J204" i="2"/>
  <c r="K204" i="2"/>
  <c r="L204" i="2"/>
  <c r="M204" i="2"/>
  <c r="I205" i="2"/>
  <c r="J205" i="2"/>
  <c r="K205" i="2"/>
  <c r="L205" i="2"/>
  <c r="M205" i="2"/>
  <c r="I206" i="2"/>
  <c r="J206" i="2"/>
  <c r="K206" i="2"/>
  <c r="L206" i="2"/>
  <c r="M206" i="2"/>
  <c r="I207" i="2"/>
  <c r="J207" i="2"/>
  <c r="K207" i="2"/>
  <c r="L207" i="2"/>
  <c r="M207" i="2"/>
  <c r="I208" i="2"/>
  <c r="J208" i="2"/>
  <c r="K208" i="2"/>
  <c r="L208" i="2"/>
  <c r="M208" i="2"/>
  <c r="I209" i="2"/>
  <c r="J209" i="2"/>
  <c r="K209" i="2"/>
  <c r="L209" i="2"/>
  <c r="M209" i="2"/>
  <c r="I210" i="2"/>
  <c r="J210" i="2"/>
  <c r="K210" i="2"/>
  <c r="L210" i="2"/>
  <c r="M210" i="2"/>
  <c r="I211" i="2"/>
  <c r="J211" i="2"/>
  <c r="K211" i="2"/>
  <c r="L211" i="2"/>
  <c r="M211" i="2"/>
  <c r="I212" i="2"/>
  <c r="J212" i="2"/>
  <c r="K212" i="2"/>
  <c r="L212" i="2"/>
  <c r="M212" i="2"/>
  <c r="I213" i="2"/>
  <c r="J213" i="2"/>
  <c r="K213" i="2"/>
  <c r="L213" i="2"/>
  <c r="M213" i="2"/>
  <c r="I214" i="2"/>
  <c r="J214" i="2"/>
  <c r="K214" i="2"/>
  <c r="L214" i="2"/>
  <c r="M214" i="2"/>
  <c r="I215" i="2"/>
  <c r="J215" i="2"/>
  <c r="K215" i="2"/>
  <c r="L215" i="2"/>
  <c r="M215" i="2"/>
  <c r="I216" i="2"/>
  <c r="J216" i="2"/>
  <c r="K216" i="2"/>
  <c r="L216" i="2"/>
  <c r="M216" i="2"/>
  <c r="I217" i="2"/>
  <c r="J217" i="2"/>
  <c r="K217" i="2"/>
  <c r="L217" i="2"/>
  <c r="M217" i="2"/>
  <c r="I218" i="2"/>
  <c r="J218" i="2"/>
  <c r="K218" i="2"/>
  <c r="L218" i="2"/>
  <c r="M218" i="2"/>
  <c r="I219" i="2"/>
  <c r="J219" i="2"/>
  <c r="K219" i="2"/>
  <c r="L219" i="2"/>
  <c r="M219" i="2"/>
  <c r="I220" i="2"/>
  <c r="J220" i="2"/>
  <c r="K220" i="2"/>
  <c r="L220" i="2"/>
  <c r="M220" i="2"/>
  <c r="I221" i="2"/>
  <c r="J221" i="2"/>
  <c r="K221" i="2"/>
  <c r="L221" i="2"/>
  <c r="M221" i="2"/>
  <c r="I222" i="2"/>
  <c r="J222" i="2"/>
  <c r="K222" i="2"/>
  <c r="L222" i="2"/>
  <c r="M222" i="2"/>
  <c r="I223" i="2"/>
  <c r="J223" i="2"/>
  <c r="K223" i="2"/>
  <c r="L223" i="2"/>
  <c r="M223" i="2"/>
  <c r="I224" i="2"/>
  <c r="J224" i="2"/>
  <c r="K224" i="2"/>
  <c r="L224" i="2"/>
  <c r="M224" i="2"/>
  <c r="I225" i="2"/>
  <c r="J225" i="2"/>
  <c r="K225" i="2"/>
  <c r="L225" i="2"/>
  <c r="M225" i="2"/>
  <c r="I226" i="2"/>
  <c r="J226" i="2"/>
  <c r="K226" i="2"/>
  <c r="L226" i="2"/>
  <c r="M226" i="2"/>
  <c r="I227" i="2"/>
  <c r="J227" i="2"/>
  <c r="K227" i="2"/>
  <c r="L227" i="2"/>
  <c r="M227" i="2"/>
  <c r="I228" i="2"/>
  <c r="J228" i="2"/>
  <c r="K228" i="2"/>
  <c r="L228" i="2"/>
  <c r="M228" i="2"/>
  <c r="I229" i="2"/>
  <c r="J229" i="2"/>
  <c r="K229" i="2"/>
  <c r="L229" i="2"/>
  <c r="M229" i="2"/>
  <c r="I230" i="2"/>
  <c r="J230" i="2"/>
  <c r="K230" i="2"/>
  <c r="L230" i="2"/>
  <c r="M230" i="2"/>
  <c r="I231" i="2"/>
  <c r="J231" i="2"/>
  <c r="K231" i="2"/>
  <c r="L231" i="2"/>
  <c r="M231" i="2"/>
  <c r="I232" i="2"/>
  <c r="J232" i="2"/>
  <c r="K232" i="2"/>
  <c r="L232" i="2"/>
  <c r="M232" i="2"/>
  <c r="I233" i="2"/>
  <c r="J233" i="2"/>
  <c r="K233" i="2"/>
  <c r="L233" i="2"/>
  <c r="M233" i="2"/>
  <c r="I234" i="2"/>
  <c r="J234" i="2"/>
  <c r="K234" i="2"/>
  <c r="L234" i="2"/>
  <c r="M234" i="2"/>
  <c r="I235" i="2"/>
  <c r="J235" i="2"/>
  <c r="K235" i="2"/>
  <c r="L235" i="2"/>
  <c r="M235" i="2"/>
  <c r="I236" i="2"/>
  <c r="U38" i="2" s="1"/>
  <c r="J236" i="2"/>
  <c r="K236" i="2"/>
  <c r="L236" i="2"/>
  <c r="M236" i="2"/>
  <c r="I237" i="2"/>
  <c r="J237" i="2"/>
  <c r="K237" i="2"/>
  <c r="L237" i="2"/>
  <c r="M237" i="2"/>
  <c r="I238" i="2"/>
  <c r="J238" i="2"/>
  <c r="K238" i="2"/>
  <c r="L238" i="2"/>
  <c r="M238" i="2"/>
  <c r="I239" i="2"/>
  <c r="J239" i="2"/>
  <c r="K239" i="2"/>
  <c r="L239" i="2"/>
  <c r="M239" i="2"/>
  <c r="I240" i="2"/>
  <c r="J240" i="2"/>
  <c r="K240" i="2"/>
  <c r="L240" i="2"/>
  <c r="M240" i="2"/>
  <c r="I241" i="2"/>
  <c r="J241" i="2"/>
  <c r="K241" i="2"/>
  <c r="L241" i="2"/>
  <c r="M241" i="2"/>
  <c r="I242" i="2"/>
  <c r="J242" i="2"/>
  <c r="K242" i="2"/>
  <c r="L242" i="2"/>
  <c r="M242" i="2"/>
  <c r="I243" i="2"/>
  <c r="J243" i="2"/>
  <c r="K243" i="2"/>
  <c r="L243" i="2"/>
  <c r="M243" i="2"/>
  <c r="I244" i="2"/>
  <c r="J244" i="2"/>
  <c r="K244" i="2"/>
  <c r="L244" i="2"/>
  <c r="M244" i="2"/>
  <c r="I245" i="2"/>
  <c r="J245" i="2"/>
  <c r="K245" i="2"/>
  <c r="L245" i="2"/>
  <c r="M245" i="2"/>
  <c r="I246" i="2"/>
  <c r="J246" i="2"/>
  <c r="K246" i="2"/>
  <c r="L246" i="2"/>
  <c r="M246" i="2"/>
  <c r="I247" i="2"/>
  <c r="J247" i="2"/>
  <c r="K247" i="2"/>
  <c r="L247" i="2"/>
  <c r="M247" i="2"/>
  <c r="I248" i="2"/>
  <c r="J248" i="2"/>
  <c r="K248" i="2"/>
  <c r="L248" i="2"/>
  <c r="M248" i="2"/>
  <c r="I249" i="2"/>
  <c r="J249" i="2"/>
  <c r="K249" i="2"/>
  <c r="L249" i="2"/>
  <c r="M249" i="2"/>
  <c r="I250" i="2"/>
  <c r="J250" i="2"/>
  <c r="K250" i="2"/>
  <c r="L250" i="2"/>
  <c r="M250" i="2"/>
  <c r="I251" i="2"/>
  <c r="J251" i="2"/>
  <c r="K251" i="2"/>
  <c r="L251" i="2"/>
  <c r="M251" i="2"/>
  <c r="I252" i="2"/>
  <c r="J252" i="2"/>
  <c r="K252" i="2"/>
  <c r="L252" i="2"/>
  <c r="M252" i="2"/>
  <c r="I253" i="2"/>
  <c r="J253" i="2"/>
  <c r="K253" i="2"/>
  <c r="L253" i="2"/>
  <c r="M253" i="2"/>
  <c r="I254" i="2"/>
  <c r="J254" i="2"/>
  <c r="K254" i="2"/>
  <c r="L254" i="2"/>
  <c r="M254" i="2"/>
  <c r="I255" i="2"/>
  <c r="J255" i="2"/>
  <c r="K255" i="2"/>
  <c r="L255" i="2"/>
  <c r="M255" i="2"/>
  <c r="I256" i="2"/>
  <c r="J256" i="2"/>
  <c r="K256" i="2"/>
  <c r="L256" i="2"/>
  <c r="M256" i="2"/>
  <c r="I257" i="2"/>
  <c r="J257" i="2"/>
  <c r="K257" i="2"/>
  <c r="L257" i="2"/>
  <c r="M257" i="2"/>
  <c r="I258" i="2"/>
  <c r="J258" i="2"/>
  <c r="K258" i="2"/>
  <c r="L258" i="2"/>
  <c r="M258" i="2"/>
  <c r="I259" i="2"/>
  <c r="J259" i="2"/>
  <c r="K259" i="2"/>
  <c r="L259" i="2"/>
  <c r="M259" i="2"/>
  <c r="I260" i="2"/>
  <c r="J260" i="2"/>
  <c r="K260" i="2"/>
  <c r="L260" i="2"/>
  <c r="M260" i="2"/>
  <c r="I261" i="2"/>
  <c r="J261" i="2"/>
  <c r="K261" i="2"/>
  <c r="L261" i="2"/>
  <c r="M261" i="2"/>
  <c r="I262" i="2"/>
  <c r="J262" i="2"/>
  <c r="K262" i="2"/>
  <c r="L262" i="2"/>
  <c r="M262" i="2"/>
  <c r="I263" i="2"/>
  <c r="J263" i="2"/>
  <c r="K263" i="2"/>
  <c r="L263" i="2"/>
  <c r="M263" i="2"/>
  <c r="I264" i="2"/>
  <c r="J264" i="2"/>
  <c r="K264" i="2"/>
  <c r="L264" i="2"/>
  <c r="M264" i="2"/>
  <c r="I265" i="2"/>
  <c r="J265" i="2"/>
  <c r="K265" i="2"/>
  <c r="L265" i="2"/>
  <c r="M265" i="2"/>
  <c r="I266" i="2"/>
  <c r="J266" i="2"/>
  <c r="K266" i="2"/>
  <c r="L266" i="2"/>
  <c r="M266" i="2"/>
  <c r="I267" i="2"/>
  <c r="J267" i="2"/>
  <c r="K267" i="2"/>
  <c r="L267" i="2"/>
  <c r="M267" i="2"/>
  <c r="I268" i="2"/>
  <c r="J268" i="2"/>
  <c r="K268" i="2"/>
  <c r="L268" i="2"/>
  <c r="M268" i="2"/>
  <c r="I269" i="2"/>
  <c r="J269" i="2"/>
  <c r="K269" i="2"/>
  <c r="L269" i="2"/>
  <c r="M269" i="2"/>
  <c r="I270" i="2"/>
  <c r="J270" i="2"/>
  <c r="K270" i="2"/>
  <c r="L270" i="2"/>
  <c r="M270" i="2"/>
  <c r="I271" i="2"/>
  <c r="J271" i="2"/>
  <c r="K271" i="2"/>
  <c r="L271" i="2"/>
  <c r="M271" i="2"/>
  <c r="I272" i="2"/>
  <c r="J272" i="2"/>
  <c r="K272" i="2"/>
  <c r="L272" i="2"/>
  <c r="M272" i="2"/>
  <c r="I273" i="2"/>
  <c r="J273" i="2"/>
  <c r="K273" i="2"/>
  <c r="L273" i="2"/>
  <c r="M273" i="2"/>
  <c r="I274" i="2"/>
  <c r="J274" i="2"/>
  <c r="K274" i="2"/>
  <c r="L274" i="2"/>
  <c r="M274" i="2"/>
  <c r="I275" i="2"/>
  <c r="J275" i="2"/>
  <c r="K275" i="2"/>
  <c r="L275" i="2"/>
  <c r="M275" i="2"/>
  <c r="I276" i="2"/>
  <c r="J276" i="2"/>
  <c r="K276" i="2"/>
  <c r="L276" i="2"/>
  <c r="M276" i="2"/>
  <c r="I277" i="2"/>
  <c r="J277" i="2"/>
  <c r="K277" i="2"/>
  <c r="L277" i="2"/>
  <c r="M277" i="2"/>
  <c r="I278" i="2"/>
  <c r="J278" i="2"/>
  <c r="K278" i="2"/>
  <c r="L278" i="2"/>
  <c r="M278" i="2"/>
  <c r="I279" i="2"/>
  <c r="J279" i="2"/>
  <c r="K279" i="2"/>
  <c r="L279" i="2"/>
  <c r="M279" i="2"/>
  <c r="I280" i="2"/>
  <c r="J280" i="2"/>
  <c r="K280" i="2"/>
  <c r="L280" i="2"/>
  <c r="M280" i="2"/>
  <c r="I281" i="2"/>
  <c r="J281" i="2"/>
  <c r="K281" i="2"/>
  <c r="L281" i="2"/>
  <c r="M281" i="2"/>
  <c r="I282" i="2"/>
  <c r="J282" i="2"/>
  <c r="K282" i="2"/>
  <c r="L282" i="2"/>
  <c r="M282" i="2"/>
  <c r="I283" i="2"/>
  <c r="J283" i="2"/>
  <c r="K283" i="2"/>
  <c r="L283" i="2"/>
  <c r="M283" i="2"/>
  <c r="I284" i="2"/>
  <c r="J284" i="2"/>
  <c r="K284" i="2"/>
  <c r="L284" i="2"/>
  <c r="M284" i="2"/>
  <c r="I285" i="2"/>
  <c r="J285" i="2"/>
  <c r="K285" i="2"/>
  <c r="L285" i="2"/>
  <c r="M285" i="2"/>
  <c r="I286" i="2"/>
  <c r="J286" i="2"/>
  <c r="K286" i="2"/>
  <c r="L286" i="2"/>
  <c r="M286" i="2"/>
  <c r="I287" i="2"/>
  <c r="J287" i="2"/>
  <c r="K287" i="2"/>
  <c r="L287" i="2"/>
  <c r="M287" i="2"/>
  <c r="I288" i="2"/>
  <c r="J288" i="2"/>
  <c r="K288" i="2"/>
  <c r="L288" i="2"/>
  <c r="M288" i="2"/>
  <c r="I289" i="2"/>
  <c r="J289" i="2"/>
  <c r="K289" i="2"/>
  <c r="L289" i="2"/>
  <c r="M289" i="2"/>
  <c r="I290" i="2"/>
  <c r="J290" i="2"/>
  <c r="K290" i="2"/>
  <c r="L290" i="2"/>
  <c r="M290" i="2"/>
  <c r="I291" i="2"/>
  <c r="J291" i="2"/>
  <c r="K291" i="2"/>
  <c r="L291" i="2"/>
  <c r="M291" i="2"/>
  <c r="I292" i="2"/>
  <c r="J292" i="2"/>
  <c r="K292" i="2"/>
  <c r="L292" i="2"/>
  <c r="M292" i="2"/>
  <c r="I293" i="2"/>
  <c r="J293" i="2"/>
  <c r="K293" i="2"/>
  <c r="L293" i="2"/>
  <c r="M293" i="2"/>
  <c r="I294" i="2"/>
  <c r="J294" i="2"/>
  <c r="K294" i="2"/>
  <c r="L294" i="2"/>
  <c r="M294" i="2"/>
  <c r="I295" i="2"/>
  <c r="J295" i="2"/>
  <c r="K295" i="2"/>
  <c r="L295" i="2"/>
  <c r="M295" i="2"/>
  <c r="I296" i="2"/>
  <c r="J296" i="2"/>
  <c r="K296" i="2"/>
  <c r="L296" i="2"/>
  <c r="M296" i="2"/>
  <c r="I297" i="2"/>
  <c r="J297" i="2"/>
  <c r="K297" i="2"/>
  <c r="L297" i="2"/>
  <c r="M297" i="2"/>
  <c r="I298" i="2"/>
  <c r="J298" i="2"/>
  <c r="K298" i="2"/>
  <c r="L298" i="2"/>
  <c r="M298" i="2"/>
  <c r="I299" i="2"/>
  <c r="J299" i="2"/>
  <c r="K299" i="2"/>
  <c r="L299" i="2"/>
  <c r="M299" i="2"/>
  <c r="I300" i="2"/>
  <c r="J300" i="2"/>
  <c r="K300" i="2"/>
  <c r="L300" i="2"/>
  <c r="M300" i="2"/>
  <c r="I301" i="2"/>
  <c r="J301" i="2"/>
  <c r="K301" i="2"/>
  <c r="L301" i="2"/>
  <c r="M301" i="2"/>
  <c r="I302" i="2"/>
  <c r="J302" i="2"/>
  <c r="K302" i="2"/>
  <c r="L302" i="2"/>
  <c r="M302" i="2"/>
  <c r="I303" i="2"/>
  <c r="J303" i="2"/>
  <c r="K303" i="2"/>
  <c r="L303" i="2"/>
  <c r="M303" i="2"/>
  <c r="I304" i="2"/>
  <c r="J304" i="2"/>
  <c r="K304" i="2"/>
  <c r="L304" i="2"/>
  <c r="M304" i="2"/>
  <c r="I305" i="2"/>
  <c r="J305" i="2"/>
  <c r="K305" i="2"/>
  <c r="L305" i="2"/>
  <c r="M305" i="2"/>
  <c r="I306" i="2"/>
  <c r="J306" i="2"/>
  <c r="K306" i="2"/>
  <c r="L306" i="2"/>
  <c r="M306" i="2"/>
  <c r="I307" i="2"/>
  <c r="J307" i="2"/>
  <c r="K307" i="2"/>
  <c r="L307" i="2"/>
  <c r="M307" i="2"/>
  <c r="I308" i="2"/>
  <c r="J308" i="2"/>
  <c r="K308" i="2"/>
  <c r="L308" i="2"/>
  <c r="M308" i="2"/>
  <c r="I309" i="2"/>
  <c r="J309" i="2"/>
  <c r="K309" i="2"/>
  <c r="L309" i="2"/>
  <c r="M309" i="2"/>
  <c r="I310" i="2"/>
  <c r="J310" i="2"/>
  <c r="K310" i="2"/>
  <c r="L310" i="2"/>
  <c r="M310" i="2"/>
  <c r="I311" i="2"/>
  <c r="J311" i="2"/>
  <c r="K311" i="2"/>
  <c r="L311" i="2"/>
  <c r="M311" i="2"/>
  <c r="I312" i="2"/>
  <c r="J312" i="2"/>
  <c r="K312" i="2"/>
  <c r="L312" i="2"/>
  <c r="M312" i="2"/>
  <c r="I313" i="2"/>
  <c r="J313" i="2"/>
  <c r="K313" i="2"/>
  <c r="L313" i="2"/>
  <c r="M313" i="2"/>
  <c r="I314" i="2"/>
  <c r="J314" i="2"/>
  <c r="K314" i="2"/>
  <c r="L314" i="2"/>
  <c r="M314" i="2"/>
  <c r="I315" i="2"/>
  <c r="J315" i="2"/>
  <c r="K315" i="2"/>
  <c r="L315" i="2"/>
  <c r="M315" i="2"/>
  <c r="I316" i="2"/>
  <c r="J316" i="2"/>
  <c r="K316" i="2"/>
  <c r="L316" i="2"/>
  <c r="M316" i="2"/>
  <c r="I317" i="2"/>
  <c r="J317" i="2"/>
  <c r="K317" i="2"/>
  <c r="L317" i="2"/>
  <c r="M317" i="2"/>
  <c r="I318" i="2"/>
  <c r="J318" i="2"/>
  <c r="K318" i="2"/>
  <c r="L318" i="2"/>
  <c r="M318" i="2"/>
  <c r="I319" i="2"/>
  <c r="J319" i="2"/>
  <c r="K319" i="2"/>
  <c r="L319" i="2"/>
  <c r="M319" i="2"/>
  <c r="I320" i="2"/>
  <c r="J320" i="2"/>
  <c r="K320" i="2"/>
  <c r="L320" i="2"/>
  <c r="M320" i="2"/>
  <c r="I321" i="2"/>
  <c r="J321" i="2"/>
  <c r="K321" i="2"/>
  <c r="L321" i="2"/>
  <c r="M321" i="2"/>
  <c r="I322" i="2"/>
  <c r="J322" i="2"/>
  <c r="K322" i="2"/>
  <c r="L322" i="2"/>
  <c r="M322" i="2"/>
  <c r="I323" i="2"/>
  <c r="J323" i="2"/>
  <c r="K323" i="2"/>
  <c r="L323" i="2"/>
  <c r="M323" i="2"/>
  <c r="I324" i="2"/>
  <c r="J324" i="2"/>
  <c r="K324" i="2"/>
  <c r="L324" i="2"/>
  <c r="M324" i="2"/>
  <c r="I325" i="2"/>
  <c r="J325" i="2"/>
  <c r="K325" i="2"/>
  <c r="L325" i="2"/>
  <c r="M325" i="2"/>
  <c r="I326" i="2"/>
  <c r="J326" i="2"/>
  <c r="K326" i="2"/>
  <c r="L326" i="2"/>
  <c r="M326" i="2"/>
  <c r="I327" i="2"/>
  <c r="J327" i="2"/>
  <c r="K327" i="2"/>
  <c r="L327" i="2"/>
  <c r="M327" i="2"/>
  <c r="I328" i="2"/>
  <c r="J328" i="2"/>
  <c r="K328" i="2"/>
  <c r="L328" i="2"/>
  <c r="M328" i="2"/>
  <c r="I329" i="2"/>
  <c r="J329" i="2"/>
  <c r="K329" i="2"/>
  <c r="L329" i="2"/>
  <c r="M329" i="2"/>
  <c r="I330" i="2"/>
  <c r="J330" i="2"/>
  <c r="K330" i="2"/>
  <c r="L330" i="2"/>
  <c r="M330" i="2"/>
  <c r="I331" i="2"/>
  <c r="J331" i="2"/>
  <c r="K331" i="2"/>
  <c r="L331" i="2"/>
  <c r="M331" i="2"/>
  <c r="I332" i="2"/>
  <c r="J332" i="2"/>
  <c r="K332" i="2"/>
  <c r="L332" i="2"/>
  <c r="M332" i="2"/>
  <c r="I333" i="2"/>
  <c r="J333" i="2"/>
  <c r="K333" i="2"/>
  <c r="L333" i="2"/>
  <c r="M333" i="2"/>
  <c r="I334" i="2"/>
  <c r="J334" i="2"/>
  <c r="K334" i="2"/>
  <c r="L334" i="2"/>
  <c r="M334" i="2"/>
  <c r="I335" i="2"/>
  <c r="J335" i="2"/>
  <c r="K335" i="2"/>
  <c r="L335" i="2"/>
  <c r="M335" i="2"/>
  <c r="I336" i="2"/>
  <c r="J336" i="2"/>
  <c r="K336" i="2"/>
  <c r="L336" i="2"/>
  <c r="M336" i="2"/>
  <c r="I337" i="2"/>
  <c r="J337" i="2"/>
  <c r="K337" i="2"/>
  <c r="L337" i="2"/>
  <c r="M337" i="2"/>
  <c r="I338" i="2"/>
  <c r="J338" i="2"/>
  <c r="K338" i="2"/>
  <c r="L338" i="2"/>
  <c r="M338" i="2"/>
  <c r="I339" i="2"/>
  <c r="J339" i="2"/>
  <c r="K339" i="2"/>
  <c r="L339" i="2"/>
  <c r="M339" i="2"/>
  <c r="I340" i="2"/>
  <c r="J340" i="2"/>
  <c r="K340" i="2"/>
  <c r="L340" i="2"/>
  <c r="M340" i="2"/>
  <c r="I341" i="2"/>
  <c r="J341" i="2"/>
  <c r="K341" i="2"/>
  <c r="L341" i="2"/>
  <c r="M341" i="2"/>
  <c r="I342" i="2"/>
  <c r="J342" i="2"/>
  <c r="K342" i="2"/>
  <c r="L342" i="2"/>
  <c r="M342" i="2"/>
  <c r="I343" i="2"/>
  <c r="J343" i="2"/>
  <c r="K343" i="2"/>
  <c r="L343" i="2"/>
  <c r="M343" i="2"/>
  <c r="I344" i="2"/>
  <c r="J344" i="2"/>
  <c r="K344" i="2"/>
  <c r="L344" i="2"/>
  <c r="M344" i="2"/>
  <c r="I345" i="2"/>
  <c r="J345" i="2"/>
  <c r="K345" i="2"/>
  <c r="L345" i="2"/>
  <c r="M345" i="2"/>
  <c r="I346" i="2"/>
  <c r="J346" i="2"/>
  <c r="K346" i="2"/>
  <c r="L346" i="2"/>
  <c r="M346" i="2"/>
  <c r="I347" i="2"/>
  <c r="J347" i="2"/>
  <c r="K347" i="2"/>
  <c r="L347" i="2"/>
  <c r="M347" i="2"/>
  <c r="I348" i="2"/>
  <c r="J348" i="2"/>
  <c r="K348" i="2"/>
  <c r="L348" i="2"/>
  <c r="M348" i="2"/>
  <c r="I349" i="2"/>
  <c r="J349" i="2"/>
  <c r="K349" i="2"/>
  <c r="L349" i="2"/>
  <c r="M349" i="2"/>
  <c r="I350" i="2"/>
  <c r="J350" i="2"/>
  <c r="K350" i="2"/>
  <c r="L350" i="2"/>
  <c r="M350" i="2"/>
  <c r="I351" i="2"/>
  <c r="J351" i="2"/>
  <c r="K351" i="2"/>
  <c r="L351" i="2"/>
  <c r="M351" i="2"/>
  <c r="I352" i="2"/>
  <c r="J352" i="2"/>
  <c r="K352" i="2"/>
  <c r="L352" i="2"/>
  <c r="M352" i="2"/>
  <c r="I353" i="2"/>
  <c r="J353" i="2"/>
  <c r="K353" i="2"/>
  <c r="L353" i="2"/>
  <c r="M353" i="2"/>
  <c r="I354" i="2"/>
  <c r="J354" i="2"/>
  <c r="K354" i="2"/>
  <c r="L354" i="2"/>
  <c r="M354" i="2"/>
  <c r="I355" i="2"/>
  <c r="J355" i="2"/>
  <c r="K355" i="2"/>
  <c r="L355" i="2"/>
  <c r="M355" i="2"/>
  <c r="I356" i="2"/>
  <c r="J356" i="2"/>
  <c r="K356" i="2"/>
  <c r="L356" i="2"/>
  <c r="M356" i="2"/>
  <c r="I357" i="2"/>
  <c r="J357" i="2"/>
  <c r="K357" i="2"/>
  <c r="L357" i="2"/>
  <c r="M357" i="2"/>
  <c r="I358" i="2"/>
  <c r="J358" i="2"/>
  <c r="K358" i="2"/>
  <c r="L358" i="2"/>
  <c r="M358" i="2"/>
  <c r="I359" i="2"/>
  <c r="J359" i="2"/>
  <c r="K359" i="2"/>
  <c r="L359" i="2"/>
  <c r="M359" i="2"/>
  <c r="I360" i="2"/>
  <c r="J360" i="2"/>
  <c r="K360" i="2"/>
  <c r="L360" i="2"/>
  <c r="M360" i="2"/>
  <c r="I361" i="2"/>
  <c r="J361" i="2"/>
  <c r="K361" i="2"/>
  <c r="L361" i="2"/>
  <c r="M361" i="2"/>
  <c r="I362" i="2"/>
  <c r="J362" i="2"/>
  <c r="K362" i="2"/>
  <c r="L362" i="2"/>
  <c r="M362" i="2"/>
  <c r="I363" i="2"/>
  <c r="J363" i="2"/>
  <c r="K363" i="2"/>
  <c r="L363" i="2"/>
  <c r="M363" i="2"/>
  <c r="I364" i="2"/>
  <c r="J364" i="2"/>
  <c r="K364" i="2"/>
  <c r="L364" i="2"/>
  <c r="M364" i="2"/>
  <c r="I365" i="2"/>
  <c r="J365" i="2"/>
  <c r="K365" i="2"/>
  <c r="L365" i="2"/>
  <c r="M365" i="2"/>
  <c r="I366" i="2"/>
  <c r="J366" i="2"/>
  <c r="K366" i="2"/>
  <c r="L366" i="2"/>
  <c r="M366" i="2"/>
  <c r="I367" i="2"/>
  <c r="J367" i="2"/>
  <c r="K367" i="2"/>
  <c r="L367" i="2"/>
  <c r="M367" i="2"/>
  <c r="I368" i="2"/>
  <c r="J368" i="2"/>
  <c r="K368" i="2"/>
  <c r="L368" i="2"/>
  <c r="M368" i="2"/>
  <c r="I369" i="2"/>
  <c r="J369" i="2"/>
  <c r="K369" i="2"/>
  <c r="L369" i="2"/>
  <c r="M369" i="2"/>
  <c r="I370" i="2"/>
  <c r="J370" i="2"/>
  <c r="K370" i="2"/>
  <c r="L370" i="2"/>
  <c r="M370" i="2"/>
  <c r="I371" i="2"/>
  <c r="J371" i="2"/>
  <c r="K371" i="2"/>
  <c r="L371" i="2"/>
  <c r="M371" i="2"/>
  <c r="I372" i="2"/>
  <c r="J372" i="2"/>
  <c r="K372" i="2"/>
  <c r="L372" i="2"/>
  <c r="M372" i="2"/>
  <c r="I373" i="2"/>
  <c r="J373" i="2"/>
  <c r="K373" i="2"/>
  <c r="L373" i="2"/>
  <c r="M373" i="2"/>
  <c r="I374" i="2"/>
  <c r="J374" i="2"/>
  <c r="K374" i="2"/>
  <c r="L374" i="2"/>
  <c r="M374" i="2"/>
  <c r="I375" i="2"/>
  <c r="J375" i="2"/>
  <c r="K375" i="2"/>
  <c r="L375" i="2"/>
  <c r="M375" i="2"/>
  <c r="I376" i="2"/>
  <c r="J376" i="2"/>
  <c r="K376" i="2"/>
  <c r="L376" i="2"/>
  <c r="M376" i="2"/>
  <c r="I377" i="2"/>
  <c r="J377" i="2"/>
  <c r="K377" i="2"/>
  <c r="L377" i="2"/>
  <c r="M377" i="2"/>
  <c r="I378" i="2"/>
  <c r="J378" i="2"/>
  <c r="K378" i="2"/>
  <c r="L378" i="2"/>
  <c r="M378" i="2"/>
  <c r="I379" i="2"/>
  <c r="J379" i="2"/>
  <c r="K379" i="2"/>
  <c r="L379" i="2"/>
  <c r="M379" i="2"/>
  <c r="I380" i="2"/>
  <c r="J380" i="2"/>
  <c r="K380" i="2"/>
  <c r="L380" i="2"/>
  <c r="M380" i="2"/>
  <c r="I381" i="2"/>
  <c r="J381" i="2"/>
  <c r="K381" i="2"/>
  <c r="L381" i="2"/>
  <c r="M381" i="2"/>
  <c r="I382" i="2"/>
  <c r="J382" i="2"/>
  <c r="K382" i="2"/>
  <c r="L382" i="2"/>
  <c r="M382" i="2"/>
  <c r="I383" i="2"/>
  <c r="J383" i="2"/>
  <c r="K383" i="2"/>
  <c r="L383" i="2"/>
  <c r="M383" i="2"/>
  <c r="I384" i="2"/>
  <c r="J384" i="2"/>
  <c r="K384" i="2"/>
  <c r="L384" i="2"/>
  <c r="M384" i="2"/>
  <c r="I385" i="2"/>
  <c r="J385" i="2"/>
  <c r="K385" i="2"/>
  <c r="L385" i="2"/>
  <c r="M385" i="2"/>
  <c r="I386" i="2"/>
  <c r="J386" i="2"/>
  <c r="K386" i="2"/>
  <c r="L386" i="2"/>
  <c r="M386" i="2"/>
  <c r="I387" i="2"/>
  <c r="J387" i="2"/>
  <c r="K387" i="2"/>
  <c r="L387" i="2"/>
  <c r="M387" i="2"/>
  <c r="I388" i="2"/>
  <c r="J388" i="2"/>
  <c r="K388" i="2"/>
  <c r="L388" i="2"/>
  <c r="M388" i="2"/>
  <c r="I389" i="2"/>
  <c r="J389" i="2"/>
  <c r="K389" i="2"/>
  <c r="L389" i="2"/>
  <c r="M389" i="2"/>
  <c r="I390" i="2"/>
  <c r="J390" i="2"/>
  <c r="K390" i="2"/>
  <c r="L390" i="2"/>
  <c r="M390" i="2"/>
  <c r="I391" i="2"/>
  <c r="J391" i="2"/>
  <c r="K391" i="2"/>
  <c r="L391" i="2"/>
  <c r="M391" i="2"/>
  <c r="I392" i="2"/>
  <c r="J392" i="2"/>
  <c r="K392" i="2"/>
  <c r="L392" i="2"/>
  <c r="M392" i="2"/>
  <c r="I393" i="2"/>
  <c r="J393" i="2"/>
  <c r="K393" i="2"/>
  <c r="L393" i="2"/>
  <c r="M393" i="2"/>
  <c r="I394" i="2"/>
  <c r="J394" i="2"/>
  <c r="K394" i="2"/>
  <c r="L394" i="2"/>
  <c r="M394" i="2"/>
  <c r="I395" i="2"/>
  <c r="J395" i="2"/>
  <c r="K395" i="2"/>
  <c r="L395" i="2"/>
  <c r="M395" i="2"/>
  <c r="I396" i="2"/>
  <c r="J396" i="2"/>
  <c r="K396" i="2"/>
  <c r="L396" i="2"/>
  <c r="M396" i="2"/>
  <c r="I397" i="2"/>
  <c r="J397" i="2"/>
  <c r="K397" i="2"/>
  <c r="L397" i="2"/>
  <c r="M397" i="2"/>
  <c r="I398" i="2"/>
  <c r="J398" i="2"/>
  <c r="K398" i="2"/>
  <c r="L398" i="2"/>
  <c r="M398" i="2"/>
  <c r="I399" i="2"/>
  <c r="J399" i="2"/>
  <c r="K399" i="2"/>
  <c r="L399" i="2"/>
  <c r="M399" i="2"/>
  <c r="J60" i="2"/>
  <c r="K60" i="2"/>
  <c r="I58" i="2" s="1"/>
  <c r="L60" i="2"/>
  <c r="M60" i="2"/>
  <c r="P60" i="10"/>
  <c r="Q60" i="10"/>
  <c r="R60" i="10"/>
  <c r="S60" i="10"/>
  <c r="T60" i="10"/>
  <c r="P62" i="10"/>
  <c r="Q62" i="10"/>
  <c r="R62" i="10"/>
  <c r="S62" i="10"/>
  <c r="T62" i="10"/>
  <c r="P64" i="10"/>
  <c r="Q64" i="10"/>
  <c r="R64" i="10"/>
  <c r="S64" i="10"/>
  <c r="T64" i="10"/>
  <c r="P66" i="10"/>
  <c r="Q66" i="10"/>
  <c r="R66" i="10"/>
  <c r="S66" i="10"/>
  <c r="T66" i="10"/>
  <c r="P68" i="10"/>
  <c r="S68" i="10"/>
  <c r="T68" i="10"/>
  <c r="P70" i="10"/>
  <c r="P72" i="10"/>
  <c r="P74" i="10"/>
  <c r="P76" i="10"/>
  <c r="P78" i="10"/>
  <c r="R78" i="10"/>
  <c r="S78" i="10"/>
  <c r="T78" i="10"/>
  <c r="P80" i="10"/>
  <c r="Q80" i="10"/>
  <c r="R80" i="10"/>
  <c r="S80" i="10"/>
  <c r="T80" i="10"/>
  <c r="P82" i="10"/>
  <c r="Q82" i="10"/>
  <c r="R82" i="10"/>
  <c r="P84" i="10"/>
  <c r="Q84" i="10"/>
  <c r="R84" i="10"/>
  <c r="P86" i="10"/>
  <c r="Q86" i="10"/>
  <c r="R86" i="10"/>
  <c r="P88" i="10"/>
  <c r="Q88" i="10"/>
  <c r="R88" i="10"/>
  <c r="P90" i="10"/>
  <c r="Q90" i="10"/>
  <c r="R90" i="10"/>
  <c r="S90" i="10"/>
  <c r="T90" i="10"/>
  <c r="P92" i="10"/>
  <c r="Q92" i="10"/>
  <c r="R92" i="10"/>
  <c r="S92" i="10"/>
  <c r="T92" i="10"/>
  <c r="P94" i="10"/>
  <c r="Q94" i="10"/>
  <c r="R94" i="10"/>
  <c r="S94" i="10"/>
  <c r="T94" i="10"/>
  <c r="P96" i="10"/>
  <c r="Q96" i="10"/>
  <c r="R96" i="10"/>
  <c r="S96" i="10"/>
  <c r="T96" i="10"/>
  <c r="P98" i="10"/>
  <c r="Q98" i="10"/>
  <c r="R98" i="10"/>
  <c r="S98" i="10"/>
  <c r="T98" i="10"/>
  <c r="P100" i="10"/>
  <c r="Q100" i="10"/>
  <c r="R100" i="10"/>
  <c r="S100" i="10"/>
  <c r="T100" i="10"/>
  <c r="P102" i="10"/>
  <c r="Q102" i="10"/>
  <c r="R102" i="10"/>
  <c r="S102" i="10"/>
  <c r="T102" i="10"/>
  <c r="P104" i="10"/>
  <c r="Q104" i="10"/>
  <c r="R104" i="10"/>
  <c r="S104" i="10"/>
  <c r="T104" i="10"/>
  <c r="P106" i="10"/>
  <c r="Q106" i="10"/>
  <c r="R106" i="10"/>
  <c r="S106" i="10"/>
  <c r="T106" i="10"/>
  <c r="P108" i="10"/>
  <c r="Q108" i="10"/>
  <c r="R108" i="10"/>
  <c r="S108" i="10"/>
  <c r="T108" i="10"/>
  <c r="P110" i="10"/>
  <c r="Q110" i="10"/>
  <c r="R110" i="10"/>
  <c r="S110" i="10"/>
  <c r="T110" i="10"/>
  <c r="P112" i="10"/>
  <c r="Q112" i="10"/>
  <c r="R112" i="10"/>
  <c r="S112" i="10"/>
  <c r="T112" i="10"/>
  <c r="P114" i="10"/>
  <c r="Q114" i="10"/>
  <c r="R114" i="10"/>
  <c r="S114" i="10"/>
  <c r="T114" i="10"/>
  <c r="P116" i="10"/>
  <c r="Q116" i="10"/>
  <c r="R116" i="10"/>
  <c r="S116" i="10"/>
  <c r="T116" i="10"/>
  <c r="P118" i="10"/>
  <c r="Q118" i="10"/>
  <c r="R118" i="10"/>
  <c r="S118" i="10"/>
  <c r="T118" i="10"/>
  <c r="P120" i="10"/>
  <c r="Q120" i="10"/>
  <c r="R120" i="10"/>
  <c r="S120" i="10"/>
  <c r="T120" i="10"/>
  <c r="P122" i="10"/>
  <c r="Q122" i="10"/>
  <c r="R122" i="10"/>
  <c r="S122" i="10"/>
  <c r="T122" i="10"/>
  <c r="P124" i="10"/>
  <c r="Q124" i="10"/>
  <c r="R124" i="10"/>
  <c r="S124" i="10"/>
  <c r="T124" i="10"/>
  <c r="P126" i="10"/>
  <c r="Q126" i="10"/>
  <c r="R126" i="10"/>
  <c r="S126" i="10"/>
  <c r="T126" i="10"/>
  <c r="P128" i="10"/>
  <c r="Q128" i="10"/>
  <c r="R128" i="10"/>
  <c r="S128" i="10"/>
  <c r="T128" i="10"/>
  <c r="P130" i="10"/>
  <c r="Q130" i="10"/>
  <c r="R130" i="10"/>
  <c r="S130" i="10"/>
  <c r="T130" i="10"/>
  <c r="P132" i="10"/>
  <c r="Q132" i="10"/>
  <c r="R132" i="10"/>
  <c r="S132" i="10"/>
  <c r="T132" i="10"/>
  <c r="P134" i="10"/>
  <c r="Q134" i="10"/>
  <c r="R134" i="10"/>
  <c r="S134" i="10"/>
  <c r="T134" i="10"/>
  <c r="P136" i="10"/>
  <c r="Q136" i="10"/>
  <c r="R136" i="10"/>
  <c r="S136" i="10"/>
  <c r="T136" i="10"/>
  <c r="P138" i="10"/>
  <c r="Q138" i="10"/>
  <c r="R138" i="10"/>
  <c r="S138" i="10"/>
  <c r="T138" i="10"/>
  <c r="P140" i="10"/>
  <c r="Q140" i="10"/>
  <c r="R140" i="10"/>
  <c r="S140" i="10"/>
  <c r="T140" i="10"/>
  <c r="P142" i="10"/>
  <c r="Q142" i="10"/>
  <c r="R142" i="10"/>
  <c r="S142" i="10"/>
  <c r="T142" i="10"/>
  <c r="I60" i="10"/>
  <c r="J60" i="10"/>
  <c r="K60" i="10"/>
  <c r="L60" i="10"/>
  <c r="M60" i="10"/>
  <c r="N60" i="10"/>
  <c r="I61" i="10"/>
  <c r="J61" i="10"/>
  <c r="K61" i="10"/>
  <c r="L61" i="10"/>
  <c r="M61" i="10"/>
  <c r="N61" i="10"/>
  <c r="I62" i="10"/>
  <c r="J62" i="10"/>
  <c r="K62" i="10"/>
  <c r="L62" i="10"/>
  <c r="M62" i="10"/>
  <c r="N62" i="10"/>
  <c r="I63" i="10"/>
  <c r="J63" i="10"/>
  <c r="K63" i="10"/>
  <c r="L63" i="10"/>
  <c r="M63" i="10"/>
  <c r="N63" i="10"/>
  <c r="I64" i="10"/>
  <c r="J64" i="10"/>
  <c r="K64" i="10"/>
  <c r="L64" i="10"/>
  <c r="M64" i="10"/>
  <c r="N64" i="10"/>
  <c r="I65" i="10"/>
  <c r="J65" i="10"/>
  <c r="K65" i="10"/>
  <c r="L65" i="10"/>
  <c r="M65" i="10"/>
  <c r="N65" i="10"/>
  <c r="I66" i="10"/>
  <c r="J66" i="10"/>
  <c r="K66" i="10"/>
  <c r="L66" i="10"/>
  <c r="M66" i="10"/>
  <c r="N66" i="10"/>
  <c r="I67" i="10"/>
  <c r="J67" i="10"/>
  <c r="K67" i="10"/>
  <c r="L67" i="10"/>
  <c r="M67" i="10"/>
  <c r="N67" i="10"/>
  <c r="I68" i="10"/>
  <c r="J68" i="10"/>
  <c r="M68" i="10"/>
  <c r="N68" i="10"/>
  <c r="I69" i="10"/>
  <c r="J69" i="10"/>
  <c r="M69" i="10"/>
  <c r="N69" i="10"/>
  <c r="I70" i="10"/>
  <c r="J70" i="10"/>
  <c r="I71" i="10"/>
  <c r="J71" i="10"/>
  <c r="I72" i="10"/>
  <c r="J72" i="10"/>
  <c r="I73" i="10"/>
  <c r="J73" i="10"/>
  <c r="I74" i="10"/>
  <c r="J74" i="10"/>
  <c r="I75" i="10"/>
  <c r="J75" i="10"/>
  <c r="I76" i="10"/>
  <c r="J76" i="10"/>
  <c r="I77" i="10"/>
  <c r="J77" i="10"/>
  <c r="K77" i="10"/>
  <c r="L77" i="10"/>
  <c r="I78" i="10"/>
  <c r="J78" i="10"/>
  <c r="L78" i="10"/>
  <c r="M78" i="10"/>
  <c r="N78" i="10"/>
  <c r="I79" i="10"/>
  <c r="J79" i="10"/>
  <c r="K79" i="10"/>
  <c r="L79" i="10"/>
  <c r="M79" i="10"/>
  <c r="N79" i="10"/>
  <c r="I80" i="10"/>
  <c r="J80" i="10"/>
  <c r="K80" i="10"/>
  <c r="L80" i="10"/>
  <c r="M80" i="10"/>
  <c r="N80" i="10"/>
  <c r="I81" i="10"/>
  <c r="J81" i="10"/>
  <c r="K81" i="10"/>
  <c r="L81" i="10"/>
  <c r="I82" i="10"/>
  <c r="J82" i="10"/>
  <c r="K82" i="10"/>
  <c r="L82" i="10"/>
  <c r="I83" i="10"/>
  <c r="J83" i="10"/>
  <c r="K83" i="10"/>
  <c r="L83" i="10"/>
  <c r="I84" i="10"/>
  <c r="J84" i="10"/>
  <c r="K84" i="10"/>
  <c r="L84" i="10"/>
  <c r="I85" i="10"/>
  <c r="J85" i="10"/>
  <c r="K85" i="10"/>
  <c r="L85" i="10"/>
  <c r="I86" i="10"/>
  <c r="J86" i="10"/>
  <c r="K86" i="10"/>
  <c r="L86" i="10"/>
  <c r="I87" i="10"/>
  <c r="J87" i="10"/>
  <c r="K87" i="10"/>
  <c r="L87" i="10"/>
  <c r="I88" i="10"/>
  <c r="J88" i="10"/>
  <c r="K88" i="10"/>
  <c r="L88" i="10"/>
  <c r="I89" i="10"/>
  <c r="J89" i="10"/>
  <c r="L89" i="10"/>
  <c r="M89" i="10"/>
  <c r="N89" i="10"/>
  <c r="I90" i="10"/>
  <c r="J90" i="10"/>
  <c r="K90" i="10"/>
  <c r="L90" i="10"/>
  <c r="M90" i="10"/>
  <c r="N90" i="10"/>
  <c r="I91" i="10"/>
  <c r="J91" i="10"/>
  <c r="K91" i="10"/>
  <c r="L91" i="10"/>
  <c r="M91" i="10"/>
  <c r="N91" i="10"/>
  <c r="I92" i="10"/>
  <c r="J92" i="10"/>
  <c r="K92" i="10"/>
  <c r="L92" i="10"/>
  <c r="M92" i="10"/>
  <c r="N92" i="10"/>
  <c r="I93" i="10"/>
  <c r="J93" i="10"/>
  <c r="K93" i="10"/>
  <c r="L93" i="10"/>
  <c r="M93" i="10"/>
  <c r="N93" i="10"/>
  <c r="I94" i="10"/>
  <c r="J94" i="10"/>
  <c r="K94" i="10"/>
  <c r="L94" i="10"/>
  <c r="M94" i="10"/>
  <c r="N94" i="10"/>
  <c r="I95" i="10"/>
  <c r="J95" i="10"/>
  <c r="K95" i="10"/>
  <c r="L95" i="10"/>
  <c r="M95" i="10"/>
  <c r="N95" i="10"/>
  <c r="I96" i="10"/>
  <c r="J96" i="10"/>
  <c r="K96" i="10"/>
  <c r="L96" i="10"/>
  <c r="M96" i="10"/>
  <c r="N96" i="10"/>
  <c r="I97" i="10"/>
  <c r="J97" i="10"/>
  <c r="K97" i="10"/>
  <c r="L97" i="10"/>
  <c r="M97" i="10"/>
  <c r="N97" i="10"/>
  <c r="I98" i="10"/>
  <c r="J98" i="10"/>
  <c r="K98" i="10"/>
  <c r="L98" i="10"/>
  <c r="M98" i="10"/>
  <c r="N98" i="10"/>
  <c r="I99" i="10"/>
  <c r="J99" i="10"/>
  <c r="K99" i="10"/>
  <c r="L99" i="10"/>
  <c r="M99" i="10"/>
  <c r="N99" i="10"/>
  <c r="I100" i="10"/>
  <c r="J100" i="10"/>
  <c r="K100" i="10"/>
  <c r="L100" i="10"/>
  <c r="M100" i="10"/>
  <c r="N100" i="10"/>
  <c r="I101" i="10"/>
  <c r="J101" i="10"/>
  <c r="K101" i="10"/>
  <c r="L101" i="10"/>
  <c r="M101" i="10"/>
  <c r="N101" i="10"/>
  <c r="I102" i="10"/>
  <c r="J102" i="10"/>
  <c r="K102" i="10"/>
  <c r="L102" i="10"/>
  <c r="M102" i="10"/>
  <c r="N102" i="10"/>
  <c r="I103" i="10"/>
  <c r="J103" i="10"/>
  <c r="K103" i="10"/>
  <c r="L103" i="10"/>
  <c r="M103" i="10"/>
  <c r="N103" i="10"/>
  <c r="I104" i="10"/>
  <c r="J104" i="10"/>
  <c r="K104" i="10"/>
  <c r="L104" i="10"/>
  <c r="M104" i="10"/>
  <c r="N104" i="10"/>
  <c r="I105" i="10"/>
  <c r="J105" i="10"/>
  <c r="K105" i="10"/>
  <c r="L105" i="10"/>
  <c r="M105" i="10"/>
  <c r="N105" i="10"/>
  <c r="I106" i="10"/>
  <c r="J106" i="10"/>
  <c r="K106" i="10"/>
  <c r="L106" i="10"/>
  <c r="M106" i="10"/>
  <c r="N106" i="10"/>
  <c r="I107" i="10"/>
  <c r="J107" i="10"/>
  <c r="K107" i="10"/>
  <c r="L107" i="10"/>
  <c r="M107" i="10"/>
  <c r="N107" i="10"/>
  <c r="I108" i="10"/>
  <c r="J108" i="10"/>
  <c r="K108" i="10"/>
  <c r="L108" i="10"/>
  <c r="M108" i="10"/>
  <c r="N108" i="10"/>
  <c r="I109" i="10"/>
  <c r="J109" i="10"/>
  <c r="K109" i="10"/>
  <c r="L109" i="10"/>
  <c r="M109" i="10"/>
  <c r="N109" i="10"/>
  <c r="I110" i="10"/>
  <c r="J110" i="10"/>
  <c r="K110" i="10"/>
  <c r="L110" i="10"/>
  <c r="M110" i="10"/>
  <c r="N110" i="10"/>
  <c r="I111" i="10"/>
  <c r="J111" i="10"/>
  <c r="K111" i="10"/>
  <c r="L111" i="10"/>
  <c r="M111" i="10"/>
  <c r="N111" i="10"/>
  <c r="I112" i="10"/>
  <c r="J112" i="10"/>
  <c r="K112" i="10"/>
  <c r="L112" i="10"/>
  <c r="M112" i="10"/>
  <c r="N112" i="10"/>
  <c r="I113" i="10"/>
  <c r="J113" i="10"/>
  <c r="K113" i="10"/>
  <c r="L113" i="10"/>
  <c r="M113" i="10"/>
  <c r="N113" i="10"/>
  <c r="I114" i="10"/>
  <c r="J114" i="10"/>
  <c r="K114" i="10"/>
  <c r="L114" i="10"/>
  <c r="M114" i="10"/>
  <c r="N114" i="10"/>
  <c r="I115" i="10"/>
  <c r="J115" i="10"/>
  <c r="K115" i="10"/>
  <c r="L115" i="10"/>
  <c r="M115" i="10"/>
  <c r="N115" i="10"/>
  <c r="I116" i="10"/>
  <c r="J116" i="10"/>
  <c r="K116" i="10"/>
  <c r="L116" i="10"/>
  <c r="M116" i="10"/>
  <c r="N116" i="10"/>
  <c r="I117" i="10"/>
  <c r="J117" i="10"/>
  <c r="K117" i="10"/>
  <c r="L117" i="10"/>
  <c r="M117" i="10"/>
  <c r="N117" i="10"/>
  <c r="I118" i="10"/>
  <c r="J118" i="10"/>
  <c r="K118" i="10"/>
  <c r="L118" i="10"/>
  <c r="M118" i="10"/>
  <c r="N118" i="10"/>
  <c r="I119" i="10"/>
  <c r="J119" i="10"/>
  <c r="K119" i="10"/>
  <c r="L119" i="10"/>
  <c r="M119" i="10"/>
  <c r="N119" i="10"/>
  <c r="I120" i="10"/>
  <c r="J120" i="10"/>
  <c r="K120" i="10"/>
  <c r="L120" i="10"/>
  <c r="M120" i="10"/>
  <c r="N120" i="10"/>
  <c r="I121" i="10"/>
  <c r="J121" i="10"/>
  <c r="K121" i="10"/>
  <c r="L121" i="10"/>
  <c r="M121" i="10"/>
  <c r="N121" i="10"/>
  <c r="I122" i="10"/>
  <c r="J122" i="10"/>
  <c r="K122" i="10"/>
  <c r="L122" i="10"/>
  <c r="M122" i="10"/>
  <c r="N122" i="10"/>
  <c r="I123" i="10"/>
  <c r="J123" i="10"/>
  <c r="K123" i="10"/>
  <c r="L123" i="10"/>
  <c r="M123" i="10"/>
  <c r="N123" i="10"/>
  <c r="I124" i="10"/>
  <c r="J124" i="10"/>
  <c r="K124" i="10"/>
  <c r="L124" i="10"/>
  <c r="M124" i="10"/>
  <c r="N124" i="10"/>
  <c r="I125" i="10"/>
  <c r="J125" i="10"/>
  <c r="K125" i="10"/>
  <c r="L125" i="10"/>
  <c r="M125" i="10"/>
  <c r="N125" i="10"/>
  <c r="I126" i="10"/>
  <c r="J126" i="10"/>
  <c r="K126" i="10"/>
  <c r="L126" i="10"/>
  <c r="M126" i="10"/>
  <c r="N126" i="10"/>
  <c r="I127" i="10"/>
  <c r="J127" i="10"/>
  <c r="K127" i="10"/>
  <c r="L127" i="10"/>
  <c r="M127" i="10"/>
  <c r="N127" i="10"/>
  <c r="I128" i="10"/>
  <c r="J128" i="10"/>
  <c r="K128" i="10"/>
  <c r="L128" i="10"/>
  <c r="M128" i="10"/>
  <c r="N128" i="10"/>
  <c r="I129" i="10"/>
  <c r="J129" i="10"/>
  <c r="K129" i="10"/>
  <c r="L129" i="10"/>
  <c r="M129" i="10"/>
  <c r="N129" i="10"/>
  <c r="I130" i="10"/>
  <c r="J130" i="10"/>
  <c r="K130" i="10"/>
  <c r="L130" i="10"/>
  <c r="M130" i="10"/>
  <c r="N130" i="10"/>
  <c r="I131" i="10"/>
  <c r="J131" i="10"/>
  <c r="K131" i="10"/>
  <c r="L131" i="10"/>
  <c r="M131" i="10"/>
  <c r="N131" i="10"/>
  <c r="I132" i="10"/>
  <c r="J132" i="10"/>
  <c r="K132" i="10"/>
  <c r="L132" i="10"/>
  <c r="M132" i="10"/>
  <c r="N132" i="10"/>
  <c r="I133" i="10"/>
  <c r="J133" i="10"/>
  <c r="K133" i="10"/>
  <c r="L133" i="10"/>
  <c r="M133" i="10"/>
  <c r="N133" i="10"/>
  <c r="I134" i="10"/>
  <c r="J134" i="10"/>
  <c r="K134" i="10"/>
  <c r="L134" i="10"/>
  <c r="M134" i="10"/>
  <c r="N134" i="10"/>
  <c r="I135" i="10"/>
  <c r="J135" i="10"/>
  <c r="K135" i="10"/>
  <c r="L135" i="10"/>
  <c r="M135" i="10"/>
  <c r="N135" i="10"/>
  <c r="I136" i="10"/>
  <c r="J136" i="10"/>
  <c r="K136" i="10"/>
  <c r="L136" i="10"/>
  <c r="M136" i="10"/>
  <c r="N136" i="10"/>
  <c r="I137" i="10"/>
  <c r="J137" i="10"/>
  <c r="K137" i="10"/>
  <c r="L137" i="10"/>
  <c r="M137" i="10"/>
  <c r="N137" i="10"/>
  <c r="I138" i="10"/>
  <c r="J138" i="10"/>
  <c r="K138" i="10"/>
  <c r="L138" i="10"/>
  <c r="M138" i="10"/>
  <c r="N138" i="10"/>
  <c r="I139" i="10"/>
  <c r="J139" i="10"/>
  <c r="K139" i="10"/>
  <c r="L139" i="10"/>
  <c r="M139" i="10"/>
  <c r="N139" i="10"/>
  <c r="I140" i="10"/>
  <c r="J140" i="10"/>
  <c r="K140" i="10"/>
  <c r="L140" i="10"/>
  <c r="M140" i="10"/>
  <c r="N140" i="10"/>
  <c r="I141" i="10"/>
  <c r="J141" i="10"/>
  <c r="K141" i="10"/>
  <c r="L141" i="10"/>
  <c r="M141" i="10"/>
  <c r="N141" i="10"/>
  <c r="I142" i="10"/>
  <c r="J142" i="10"/>
  <c r="K142" i="10"/>
  <c r="L142" i="10"/>
  <c r="M142" i="10"/>
  <c r="N142" i="10"/>
  <c r="I143" i="10"/>
  <c r="J143" i="10"/>
  <c r="K143" i="10"/>
  <c r="L143" i="10"/>
  <c r="M143" i="10"/>
  <c r="N143" i="10"/>
  <c r="I144" i="10"/>
  <c r="J144" i="10"/>
  <c r="K144" i="10"/>
  <c r="L144" i="10"/>
  <c r="M144" i="10"/>
  <c r="N144" i="10"/>
  <c r="I145" i="10"/>
  <c r="J145" i="10"/>
  <c r="K145" i="10"/>
  <c r="L145" i="10"/>
  <c r="M145" i="10"/>
  <c r="N145" i="10"/>
  <c r="I146" i="10"/>
  <c r="J146" i="10"/>
  <c r="K146" i="10"/>
  <c r="L146" i="10"/>
  <c r="M146" i="10"/>
  <c r="N146" i="10"/>
  <c r="I147" i="10"/>
  <c r="J147" i="10"/>
  <c r="K147" i="10"/>
  <c r="L147" i="10"/>
  <c r="M147" i="10"/>
  <c r="N147" i="10"/>
  <c r="I148" i="10"/>
  <c r="J148" i="10"/>
  <c r="K148" i="10"/>
  <c r="L148" i="10"/>
  <c r="M148" i="10"/>
  <c r="N148" i="10"/>
  <c r="I149" i="10"/>
  <c r="J149" i="10"/>
  <c r="K149" i="10"/>
  <c r="L149" i="10"/>
  <c r="M149" i="10"/>
  <c r="N149" i="10"/>
  <c r="I150" i="10"/>
  <c r="J150" i="10"/>
  <c r="K150" i="10"/>
  <c r="L150" i="10"/>
  <c r="M150" i="10"/>
  <c r="N150" i="10"/>
  <c r="I151" i="10"/>
  <c r="J151" i="10"/>
  <c r="K151" i="10"/>
  <c r="L151" i="10"/>
  <c r="M151" i="10"/>
  <c r="N151" i="10"/>
  <c r="I152" i="10"/>
  <c r="J152" i="10"/>
  <c r="K152" i="10"/>
  <c r="L152" i="10"/>
  <c r="M152" i="10"/>
  <c r="N152" i="10"/>
  <c r="I153" i="10"/>
  <c r="J153" i="10"/>
  <c r="K153" i="10"/>
  <c r="L153" i="10"/>
  <c r="M153" i="10"/>
  <c r="N153" i="10"/>
  <c r="I154" i="10"/>
  <c r="J154" i="10"/>
  <c r="K154" i="10"/>
  <c r="L154" i="10"/>
  <c r="M154" i="10"/>
  <c r="N154" i="10"/>
  <c r="I155" i="10"/>
  <c r="J155" i="10"/>
  <c r="K155" i="10"/>
  <c r="L155" i="10"/>
  <c r="M155" i="10"/>
  <c r="N155" i="10"/>
  <c r="I156" i="10"/>
  <c r="J156" i="10"/>
  <c r="K156" i="10"/>
  <c r="L156" i="10"/>
  <c r="M156" i="10"/>
  <c r="N156" i="10"/>
  <c r="I157" i="10"/>
  <c r="J157" i="10"/>
  <c r="K157" i="10"/>
  <c r="L157" i="10"/>
  <c r="M157" i="10"/>
  <c r="N157" i="10"/>
  <c r="I158" i="10"/>
  <c r="J158" i="10"/>
  <c r="K158" i="10"/>
  <c r="L158" i="10"/>
  <c r="M158" i="10"/>
  <c r="N158" i="10"/>
  <c r="I159" i="10"/>
  <c r="J159" i="10"/>
  <c r="K159" i="10"/>
  <c r="L159" i="10"/>
  <c r="M159" i="10"/>
  <c r="N159" i="10"/>
  <c r="I160" i="10"/>
  <c r="J160" i="10"/>
  <c r="K160" i="10"/>
  <c r="L160" i="10"/>
  <c r="M160" i="10"/>
  <c r="N160" i="10"/>
  <c r="I161" i="10"/>
  <c r="J161" i="10"/>
  <c r="K161" i="10"/>
  <c r="L161" i="10"/>
  <c r="M161" i="10"/>
  <c r="N161" i="10"/>
  <c r="I162" i="10"/>
  <c r="J162" i="10"/>
  <c r="K162" i="10"/>
  <c r="L162" i="10"/>
  <c r="M162" i="10"/>
  <c r="N162" i="10"/>
  <c r="I163" i="10"/>
  <c r="J163" i="10"/>
  <c r="K163" i="10"/>
  <c r="L163" i="10"/>
  <c r="M163" i="10"/>
  <c r="N163" i="10"/>
  <c r="I164" i="10"/>
  <c r="J164" i="10"/>
  <c r="K164" i="10"/>
  <c r="L164" i="10"/>
  <c r="M164" i="10"/>
  <c r="N164" i="10"/>
  <c r="I165" i="10"/>
  <c r="J165" i="10"/>
  <c r="K165" i="10"/>
  <c r="L165" i="10"/>
  <c r="M165" i="10"/>
  <c r="N165" i="10"/>
  <c r="I166" i="10"/>
  <c r="J166" i="10"/>
  <c r="K166" i="10"/>
  <c r="L166" i="10"/>
  <c r="M166" i="10"/>
  <c r="N166" i="10"/>
  <c r="I167" i="10"/>
  <c r="J167" i="10"/>
  <c r="K167" i="10"/>
  <c r="L167" i="10"/>
  <c r="M167" i="10"/>
  <c r="N167" i="10"/>
  <c r="I168" i="10"/>
  <c r="J168" i="10"/>
  <c r="K168" i="10"/>
  <c r="L168" i="10"/>
  <c r="M168" i="10"/>
  <c r="N168" i="10"/>
  <c r="I169" i="10"/>
  <c r="J169" i="10"/>
  <c r="K169" i="10"/>
  <c r="L169" i="10"/>
  <c r="M169" i="10"/>
  <c r="N169" i="10"/>
  <c r="I170" i="10"/>
  <c r="J170" i="10"/>
  <c r="K170" i="10"/>
  <c r="L170" i="10"/>
  <c r="M170" i="10"/>
  <c r="N170" i="10"/>
  <c r="I171" i="10"/>
  <c r="J171" i="10"/>
  <c r="K171" i="10"/>
  <c r="L171" i="10"/>
  <c r="M171" i="10"/>
  <c r="N171" i="10"/>
  <c r="I172" i="10"/>
  <c r="J172" i="10"/>
  <c r="K172" i="10"/>
  <c r="L172" i="10"/>
  <c r="M172" i="10"/>
  <c r="N172" i="10"/>
  <c r="I173" i="10"/>
  <c r="J173" i="10"/>
  <c r="K173" i="10"/>
  <c r="L173" i="10"/>
  <c r="M173" i="10"/>
  <c r="N173" i="10"/>
  <c r="I174" i="10"/>
  <c r="J174" i="10"/>
  <c r="K174" i="10"/>
  <c r="L174" i="10"/>
  <c r="M174" i="10"/>
  <c r="N174" i="10"/>
  <c r="I175" i="10"/>
  <c r="J175" i="10"/>
  <c r="K175" i="10"/>
  <c r="L175" i="10"/>
  <c r="M175" i="10"/>
  <c r="N175" i="10"/>
  <c r="I176" i="10"/>
  <c r="J176" i="10"/>
  <c r="K176" i="10"/>
  <c r="L176" i="10"/>
  <c r="M176" i="10"/>
  <c r="N176" i="10"/>
  <c r="I177" i="10"/>
  <c r="J177" i="10"/>
  <c r="K177" i="10"/>
  <c r="L177" i="10"/>
  <c r="M177" i="10"/>
  <c r="N177" i="10"/>
  <c r="I178" i="10"/>
  <c r="J178" i="10"/>
  <c r="K178" i="10"/>
  <c r="L178" i="10"/>
  <c r="M178" i="10"/>
  <c r="N178" i="10"/>
  <c r="I179" i="10"/>
  <c r="J179" i="10"/>
  <c r="K179" i="10"/>
  <c r="L179" i="10"/>
  <c r="M179" i="10"/>
  <c r="N179" i="10"/>
  <c r="I180" i="10"/>
  <c r="J180" i="10"/>
  <c r="K180" i="10"/>
  <c r="L180" i="10"/>
  <c r="M180" i="10"/>
  <c r="N180" i="10"/>
  <c r="I181" i="10"/>
  <c r="J181" i="10"/>
  <c r="K181" i="10"/>
  <c r="L181" i="10"/>
  <c r="M181" i="10"/>
  <c r="N181" i="10"/>
  <c r="I182" i="10"/>
  <c r="J182" i="10"/>
  <c r="K182" i="10"/>
  <c r="L182" i="10"/>
  <c r="M182" i="10"/>
  <c r="N182" i="10"/>
  <c r="I183" i="10"/>
  <c r="J183" i="10"/>
  <c r="K183" i="10"/>
  <c r="L183" i="10"/>
  <c r="M183" i="10"/>
  <c r="N183" i="10"/>
  <c r="I184" i="10"/>
  <c r="J184" i="10"/>
  <c r="K184" i="10"/>
  <c r="L184" i="10"/>
  <c r="M184" i="10"/>
  <c r="N184" i="10"/>
  <c r="I185" i="10"/>
  <c r="J185" i="10"/>
  <c r="K185" i="10"/>
  <c r="L185" i="10"/>
  <c r="M185" i="10"/>
  <c r="N185" i="10"/>
  <c r="I186" i="10"/>
  <c r="J186" i="10"/>
  <c r="K186" i="10"/>
  <c r="L186" i="10"/>
  <c r="M186" i="10"/>
  <c r="N186" i="10"/>
  <c r="I187" i="10"/>
  <c r="J187" i="10"/>
  <c r="K187" i="10"/>
  <c r="L187" i="10"/>
  <c r="M187" i="10"/>
  <c r="N187" i="10"/>
  <c r="I188" i="10"/>
  <c r="J188" i="10"/>
  <c r="K188" i="10"/>
  <c r="L188" i="10"/>
  <c r="M188" i="10"/>
  <c r="N188" i="10"/>
  <c r="I189" i="10"/>
  <c r="J189" i="10"/>
  <c r="K189" i="10"/>
  <c r="L189" i="10"/>
  <c r="M189" i="10"/>
  <c r="N189" i="10"/>
  <c r="I190" i="10"/>
  <c r="J190" i="10"/>
  <c r="K190" i="10"/>
  <c r="L190" i="10"/>
  <c r="M190" i="10"/>
  <c r="N190" i="10"/>
  <c r="I191" i="10"/>
  <c r="J191" i="10"/>
  <c r="K191" i="10"/>
  <c r="L191" i="10"/>
  <c r="M191" i="10"/>
  <c r="N191" i="10"/>
  <c r="I192" i="10"/>
  <c r="J192" i="10"/>
  <c r="K192" i="10"/>
  <c r="L192" i="10"/>
  <c r="M192" i="10"/>
  <c r="N192" i="10"/>
  <c r="I193" i="10"/>
  <c r="J193" i="10"/>
  <c r="K193" i="10"/>
  <c r="L193" i="10"/>
  <c r="M193" i="10"/>
  <c r="N193" i="10"/>
  <c r="I194" i="10"/>
  <c r="J194" i="10"/>
  <c r="K194" i="10"/>
  <c r="L194" i="10"/>
  <c r="M194" i="10"/>
  <c r="N194" i="10"/>
  <c r="I195" i="10"/>
  <c r="J195" i="10"/>
  <c r="K195" i="10"/>
  <c r="L195" i="10"/>
  <c r="M195" i="10"/>
  <c r="N195" i="10"/>
  <c r="I196" i="10"/>
  <c r="J196" i="10"/>
  <c r="K196" i="10"/>
  <c r="L196" i="10"/>
  <c r="M196" i="10"/>
  <c r="N196" i="10"/>
  <c r="I197" i="10"/>
  <c r="J197" i="10"/>
  <c r="K197" i="10"/>
  <c r="L197" i="10"/>
  <c r="M197" i="10"/>
  <c r="N197" i="10"/>
  <c r="I198" i="10"/>
  <c r="J198" i="10"/>
  <c r="K198" i="10"/>
  <c r="L198" i="10"/>
  <c r="M198" i="10"/>
  <c r="N198" i="10"/>
  <c r="I199" i="10"/>
  <c r="J199" i="10"/>
  <c r="K199" i="10"/>
  <c r="L199" i="10"/>
  <c r="M199" i="10"/>
  <c r="N199" i="10"/>
  <c r="I200" i="10"/>
  <c r="J200" i="10"/>
  <c r="K200" i="10"/>
  <c r="L200" i="10"/>
  <c r="M200" i="10"/>
  <c r="N200" i="10"/>
  <c r="I201" i="10"/>
  <c r="J201" i="10"/>
  <c r="K201" i="10"/>
  <c r="L201" i="10"/>
  <c r="M201" i="10"/>
  <c r="N201" i="10"/>
  <c r="I202" i="10"/>
  <c r="J202" i="10"/>
  <c r="K202" i="10"/>
  <c r="L202" i="10"/>
  <c r="M202" i="10"/>
  <c r="N202" i="10"/>
  <c r="I203" i="10"/>
  <c r="J203" i="10"/>
  <c r="K203" i="10"/>
  <c r="L203" i="10"/>
  <c r="M203" i="10"/>
  <c r="N203" i="10"/>
  <c r="I204" i="10"/>
  <c r="J204" i="10"/>
  <c r="K204" i="10"/>
  <c r="L204" i="10"/>
  <c r="M204" i="10"/>
  <c r="N204" i="10"/>
  <c r="I205" i="10"/>
  <c r="J205" i="10"/>
  <c r="K205" i="10"/>
  <c r="L205" i="10"/>
  <c r="M205" i="10"/>
  <c r="N205" i="10"/>
  <c r="I206" i="10"/>
  <c r="J206" i="10"/>
  <c r="K206" i="10"/>
  <c r="L206" i="10"/>
  <c r="M206" i="10"/>
  <c r="N206" i="10"/>
  <c r="I207" i="10"/>
  <c r="J207" i="10"/>
  <c r="K207" i="10"/>
  <c r="L207" i="10"/>
  <c r="M207" i="10"/>
  <c r="N207" i="10"/>
  <c r="I208" i="10"/>
  <c r="J208" i="10"/>
  <c r="K208" i="10"/>
  <c r="L208" i="10"/>
  <c r="M208" i="10"/>
  <c r="N208" i="10"/>
  <c r="I209" i="10"/>
  <c r="J209" i="10"/>
  <c r="K209" i="10"/>
  <c r="L209" i="10"/>
  <c r="M209" i="10"/>
  <c r="N209" i="10"/>
  <c r="I210" i="10"/>
  <c r="J210" i="10"/>
  <c r="K210" i="10"/>
  <c r="L210" i="10"/>
  <c r="M210" i="10"/>
  <c r="N210" i="10"/>
  <c r="I211" i="10"/>
  <c r="J211" i="10"/>
  <c r="K211" i="10"/>
  <c r="L211" i="10"/>
  <c r="M211" i="10"/>
  <c r="N211" i="10"/>
  <c r="I212" i="10"/>
  <c r="J212" i="10"/>
  <c r="K212" i="10"/>
  <c r="L212" i="10"/>
  <c r="M212" i="10"/>
  <c r="N212" i="10"/>
  <c r="I213" i="10"/>
  <c r="J213" i="10"/>
  <c r="K213" i="10"/>
  <c r="L213" i="10"/>
  <c r="M213" i="10"/>
  <c r="N213" i="10"/>
  <c r="I214" i="10"/>
  <c r="J214" i="10"/>
  <c r="K214" i="10"/>
  <c r="L214" i="10"/>
  <c r="M214" i="10"/>
  <c r="N214" i="10"/>
  <c r="I215" i="10"/>
  <c r="J215" i="10"/>
  <c r="K215" i="10"/>
  <c r="L215" i="10"/>
  <c r="M215" i="10"/>
  <c r="N215" i="10"/>
  <c r="I216" i="10"/>
  <c r="J216" i="10"/>
  <c r="K216" i="10"/>
  <c r="L216" i="10"/>
  <c r="M216" i="10"/>
  <c r="N216" i="10"/>
  <c r="I217" i="10"/>
  <c r="J217" i="10"/>
  <c r="K217" i="10"/>
  <c r="L217" i="10"/>
  <c r="M217" i="10"/>
  <c r="N217" i="10"/>
  <c r="I218" i="10"/>
  <c r="J218" i="10"/>
  <c r="K218" i="10"/>
  <c r="L218" i="10"/>
  <c r="M218" i="10"/>
  <c r="N218" i="10"/>
  <c r="I219" i="10"/>
  <c r="J219" i="10"/>
  <c r="K219" i="10"/>
  <c r="L219" i="10"/>
  <c r="M219" i="10"/>
  <c r="N219" i="10"/>
  <c r="I220" i="10"/>
  <c r="J220" i="10"/>
  <c r="K220" i="10"/>
  <c r="L220" i="10"/>
  <c r="M220" i="10"/>
  <c r="N220" i="10"/>
  <c r="I221" i="10"/>
  <c r="J221" i="10"/>
  <c r="K221" i="10"/>
  <c r="L221" i="10"/>
  <c r="M221" i="10"/>
  <c r="N221" i="10"/>
  <c r="I222" i="10"/>
  <c r="J222" i="10"/>
  <c r="K222" i="10"/>
  <c r="L222" i="10"/>
  <c r="M222" i="10"/>
  <c r="N222" i="10"/>
  <c r="I223" i="10"/>
  <c r="J223" i="10"/>
  <c r="K223" i="10"/>
  <c r="L223" i="10"/>
  <c r="M223" i="10"/>
  <c r="N223" i="10"/>
  <c r="I224" i="10"/>
  <c r="J224" i="10"/>
  <c r="K224" i="10"/>
  <c r="L224" i="10"/>
  <c r="M224" i="10"/>
  <c r="N224" i="10"/>
  <c r="I225" i="10"/>
  <c r="J225" i="10"/>
  <c r="K225" i="10"/>
  <c r="L225" i="10"/>
  <c r="M225" i="10"/>
  <c r="N225" i="10"/>
  <c r="I226" i="10"/>
  <c r="J226" i="10"/>
  <c r="K226" i="10"/>
  <c r="L226" i="10"/>
  <c r="M226" i="10"/>
  <c r="N226" i="10"/>
  <c r="I227" i="10"/>
  <c r="J227" i="10"/>
  <c r="K227" i="10"/>
  <c r="L227" i="10"/>
  <c r="M227" i="10"/>
  <c r="N227" i="10"/>
  <c r="I228" i="10"/>
  <c r="J228" i="10"/>
  <c r="K228" i="10"/>
  <c r="L228" i="10"/>
  <c r="M228" i="10"/>
  <c r="N228" i="10"/>
  <c r="I229" i="10"/>
  <c r="J229" i="10"/>
  <c r="K229" i="10"/>
  <c r="L229" i="10"/>
  <c r="M229" i="10"/>
  <c r="N229" i="10"/>
  <c r="I230" i="10"/>
  <c r="J230" i="10"/>
  <c r="K230" i="10"/>
  <c r="L230" i="10"/>
  <c r="M230" i="10"/>
  <c r="N230" i="10"/>
  <c r="I231" i="10"/>
  <c r="J231" i="10"/>
  <c r="K231" i="10"/>
  <c r="L231" i="10"/>
  <c r="M231" i="10"/>
  <c r="N231" i="10"/>
  <c r="I232" i="10"/>
  <c r="J232" i="10"/>
  <c r="K232" i="10"/>
  <c r="L232" i="10"/>
  <c r="M232" i="10"/>
  <c r="N232" i="10"/>
  <c r="I233" i="10"/>
  <c r="J233" i="10"/>
  <c r="K233" i="10"/>
  <c r="L233" i="10"/>
  <c r="M233" i="10"/>
  <c r="N233" i="10"/>
  <c r="I234" i="10"/>
  <c r="J234" i="10"/>
  <c r="K234" i="10"/>
  <c r="L234" i="10"/>
  <c r="M234" i="10"/>
  <c r="N234" i="10"/>
  <c r="I235" i="10"/>
  <c r="J235" i="10"/>
  <c r="K235" i="10"/>
  <c r="L235" i="10"/>
  <c r="M235" i="10"/>
  <c r="N235" i="10"/>
  <c r="I236" i="10"/>
  <c r="J236" i="10"/>
  <c r="K236" i="10"/>
  <c r="L236" i="10"/>
  <c r="M236" i="10"/>
  <c r="N236" i="10"/>
  <c r="I237" i="10"/>
  <c r="J237" i="10"/>
  <c r="K237" i="10"/>
  <c r="L237" i="10"/>
  <c r="M237" i="10"/>
  <c r="N237" i="10"/>
  <c r="I238" i="10"/>
  <c r="J238" i="10"/>
  <c r="K238" i="10"/>
  <c r="L238" i="10"/>
  <c r="M238" i="10"/>
  <c r="N238" i="10"/>
  <c r="I239" i="10"/>
  <c r="J239" i="10"/>
  <c r="K239" i="10"/>
  <c r="L239" i="10"/>
  <c r="M239" i="10"/>
  <c r="N239" i="10"/>
  <c r="I240" i="10"/>
  <c r="J240" i="10"/>
  <c r="K240" i="10"/>
  <c r="L240" i="10"/>
  <c r="M240" i="10"/>
  <c r="N240" i="10"/>
  <c r="I241" i="10"/>
  <c r="J241" i="10"/>
  <c r="K241" i="10"/>
  <c r="L241" i="10"/>
  <c r="M241" i="10"/>
  <c r="N241" i="10"/>
  <c r="I242" i="10"/>
  <c r="J242" i="10"/>
  <c r="K242" i="10"/>
  <c r="L242" i="10"/>
  <c r="M242" i="10"/>
  <c r="N242" i="10"/>
  <c r="I243" i="10"/>
  <c r="J243" i="10"/>
  <c r="K243" i="10"/>
  <c r="L243" i="10"/>
  <c r="M243" i="10"/>
  <c r="N243" i="10"/>
  <c r="I244" i="10"/>
  <c r="J244" i="10"/>
  <c r="K244" i="10"/>
  <c r="L244" i="10"/>
  <c r="M244" i="10"/>
  <c r="N244" i="10"/>
  <c r="I245" i="10"/>
  <c r="J245" i="10"/>
  <c r="K245" i="10"/>
  <c r="L245" i="10"/>
  <c r="M245" i="10"/>
  <c r="N245" i="10"/>
  <c r="I246" i="10"/>
  <c r="J246" i="10"/>
  <c r="K246" i="10"/>
  <c r="L246" i="10"/>
  <c r="M246" i="10"/>
  <c r="N246" i="10"/>
  <c r="I247" i="10"/>
  <c r="J247" i="10"/>
  <c r="K247" i="10"/>
  <c r="L247" i="10"/>
  <c r="M247" i="10"/>
  <c r="N247" i="10"/>
  <c r="I248" i="10"/>
  <c r="J248" i="10"/>
  <c r="K248" i="10"/>
  <c r="L248" i="10"/>
  <c r="M248" i="10"/>
  <c r="N248" i="10"/>
  <c r="I249" i="10"/>
  <c r="J249" i="10"/>
  <c r="K249" i="10"/>
  <c r="L249" i="10"/>
  <c r="M249" i="10"/>
  <c r="N249" i="10"/>
  <c r="I250" i="10"/>
  <c r="J250" i="10"/>
  <c r="K250" i="10"/>
  <c r="L250" i="10"/>
  <c r="M250" i="10"/>
  <c r="N250" i="10"/>
  <c r="I251" i="10"/>
  <c r="J251" i="10"/>
  <c r="K251" i="10"/>
  <c r="L251" i="10"/>
  <c r="M251" i="10"/>
  <c r="N251" i="10"/>
  <c r="I252" i="10"/>
  <c r="J252" i="10"/>
  <c r="K252" i="10"/>
  <c r="L252" i="10"/>
  <c r="M252" i="10"/>
  <c r="N252" i="10"/>
  <c r="I253" i="10"/>
  <c r="J253" i="10"/>
  <c r="K253" i="10"/>
  <c r="L253" i="10"/>
  <c r="M253" i="10"/>
  <c r="N253" i="10"/>
  <c r="I254" i="10"/>
  <c r="J254" i="10"/>
  <c r="K254" i="10"/>
  <c r="L254" i="10"/>
  <c r="M254" i="10"/>
  <c r="N254" i="10"/>
  <c r="I255" i="10"/>
  <c r="J255" i="10"/>
  <c r="K255" i="10"/>
  <c r="L255" i="10"/>
  <c r="M255" i="10"/>
  <c r="N255" i="10"/>
  <c r="I256" i="10"/>
  <c r="J256" i="10"/>
  <c r="K256" i="10"/>
  <c r="L256" i="10"/>
  <c r="M256" i="10"/>
  <c r="N256" i="10"/>
  <c r="I257" i="10"/>
  <c r="J257" i="10"/>
  <c r="K257" i="10"/>
  <c r="L257" i="10"/>
  <c r="M257" i="10"/>
  <c r="N257" i="10"/>
  <c r="I258" i="10"/>
  <c r="J258" i="10"/>
  <c r="K258" i="10"/>
  <c r="L258" i="10"/>
  <c r="M258" i="10"/>
  <c r="N258" i="10"/>
  <c r="I259" i="10"/>
  <c r="J259" i="10"/>
  <c r="K259" i="10"/>
  <c r="L259" i="10"/>
  <c r="M259" i="10"/>
  <c r="N259" i="10"/>
  <c r="I260" i="10"/>
  <c r="J260" i="10"/>
  <c r="K260" i="10"/>
  <c r="L260" i="10"/>
  <c r="M260" i="10"/>
  <c r="N260" i="10"/>
  <c r="I261" i="10"/>
  <c r="J261" i="10"/>
  <c r="K261" i="10"/>
  <c r="L261" i="10"/>
  <c r="M261" i="10"/>
  <c r="N261" i="10"/>
  <c r="I262" i="10"/>
  <c r="J262" i="10"/>
  <c r="K262" i="10"/>
  <c r="L262" i="10"/>
  <c r="M262" i="10"/>
  <c r="N262" i="10"/>
  <c r="I263" i="10"/>
  <c r="J263" i="10"/>
  <c r="K263" i="10"/>
  <c r="L263" i="10"/>
  <c r="M263" i="10"/>
  <c r="N263" i="10"/>
  <c r="I264" i="10"/>
  <c r="J264" i="10"/>
  <c r="K264" i="10"/>
  <c r="L264" i="10"/>
  <c r="M264" i="10"/>
  <c r="N264" i="10"/>
  <c r="I265" i="10"/>
  <c r="J265" i="10"/>
  <c r="K265" i="10"/>
  <c r="L265" i="10"/>
  <c r="M265" i="10"/>
  <c r="N265" i="10"/>
  <c r="I266" i="10"/>
  <c r="J266" i="10"/>
  <c r="K266" i="10"/>
  <c r="L266" i="10"/>
  <c r="M266" i="10"/>
  <c r="N266" i="10"/>
  <c r="I267" i="10"/>
  <c r="J267" i="10"/>
  <c r="K267" i="10"/>
  <c r="L267" i="10"/>
  <c r="M267" i="10"/>
  <c r="N267" i="10"/>
  <c r="I268" i="10"/>
  <c r="J268" i="10"/>
  <c r="K268" i="10"/>
  <c r="L268" i="10"/>
  <c r="M268" i="10"/>
  <c r="N268" i="10"/>
  <c r="I269" i="10"/>
  <c r="J269" i="10"/>
  <c r="K269" i="10"/>
  <c r="L269" i="10"/>
  <c r="M269" i="10"/>
  <c r="N269" i="10"/>
  <c r="I270" i="10"/>
  <c r="J270" i="10"/>
  <c r="K270" i="10"/>
  <c r="L270" i="10"/>
  <c r="M270" i="10"/>
  <c r="N270" i="10"/>
  <c r="I271" i="10"/>
  <c r="J271" i="10"/>
  <c r="K271" i="10"/>
  <c r="L271" i="10"/>
  <c r="M271" i="10"/>
  <c r="N271" i="10"/>
  <c r="I272" i="10"/>
  <c r="J272" i="10"/>
  <c r="K272" i="10"/>
  <c r="L272" i="10"/>
  <c r="M272" i="10"/>
  <c r="N272" i="10"/>
  <c r="I273" i="10"/>
  <c r="J273" i="10"/>
  <c r="K273" i="10"/>
  <c r="L273" i="10"/>
  <c r="M273" i="10"/>
  <c r="N273" i="10"/>
  <c r="I274" i="10"/>
  <c r="J274" i="10"/>
  <c r="K274" i="10"/>
  <c r="L274" i="10"/>
  <c r="M274" i="10"/>
  <c r="N274" i="10"/>
  <c r="I275" i="10"/>
  <c r="J275" i="10"/>
  <c r="K275" i="10"/>
  <c r="L275" i="10"/>
  <c r="M275" i="10"/>
  <c r="N275" i="10"/>
  <c r="I276" i="10"/>
  <c r="J276" i="10"/>
  <c r="K276" i="10"/>
  <c r="L276" i="10"/>
  <c r="M276" i="10"/>
  <c r="N276" i="10"/>
  <c r="I277" i="10"/>
  <c r="J277" i="10"/>
  <c r="K277" i="10"/>
  <c r="L277" i="10"/>
  <c r="M277" i="10"/>
  <c r="N277" i="10"/>
  <c r="I278" i="10"/>
  <c r="J278" i="10"/>
  <c r="K278" i="10"/>
  <c r="L278" i="10"/>
  <c r="M278" i="10"/>
  <c r="N278" i="10"/>
  <c r="I279" i="10"/>
  <c r="J279" i="10"/>
  <c r="K279" i="10"/>
  <c r="L279" i="10"/>
  <c r="M279" i="10"/>
  <c r="N279" i="10"/>
  <c r="I280" i="10"/>
  <c r="J280" i="10"/>
  <c r="K280" i="10"/>
  <c r="L280" i="10"/>
  <c r="M280" i="10"/>
  <c r="N280" i="10"/>
  <c r="I281" i="10"/>
  <c r="J281" i="10"/>
  <c r="K281" i="10"/>
  <c r="L281" i="10"/>
  <c r="M281" i="10"/>
  <c r="N281" i="10"/>
  <c r="I282" i="10"/>
  <c r="J282" i="10"/>
  <c r="K282" i="10"/>
  <c r="L282" i="10"/>
  <c r="M282" i="10"/>
  <c r="N282" i="10"/>
  <c r="I283" i="10"/>
  <c r="J283" i="10"/>
  <c r="K283" i="10"/>
  <c r="L283" i="10"/>
  <c r="M283" i="10"/>
  <c r="N283" i="10"/>
  <c r="I284" i="10"/>
  <c r="J284" i="10"/>
  <c r="K284" i="10"/>
  <c r="L284" i="10"/>
  <c r="M284" i="10"/>
  <c r="N284" i="10"/>
  <c r="I285" i="10"/>
  <c r="J285" i="10"/>
  <c r="K285" i="10"/>
  <c r="L285" i="10"/>
  <c r="M285" i="10"/>
  <c r="N285" i="10"/>
  <c r="I286" i="10"/>
  <c r="J286" i="10"/>
  <c r="K286" i="10"/>
  <c r="L286" i="10"/>
  <c r="M286" i="10"/>
  <c r="N286" i="10"/>
  <c r="I287" i="10"/>
  <c r="J287" i="10"/>
  <c r="K287" i="10"/>
  <c r="L287" i="10"/>
  <c r="M287" i="10"/>
  <c r="N287" i="10"/>
  <c r="I288" i="10"/>
  <c r="J288" i="10"/>
  <c r="K288" i="10"/>
  <c r="L288" i="10"/>
  <c r="M288" i="10"/>
  <c r="N288" i="10"/>
  <c r="I289" i="10"/>
  <c r="J289" i="10"/>
  <c r="K289" i="10"/>
  <c r="L289" i="10"/>
  <c r="M289" i="10"/>
  <c r="N289" i="10"/>
  <c r="I290" i="10"/>
  <c r="J290" i="10"/>
  <c r="K290" i="10"/>
  <c r="L290" i="10"/>
  <c r="M290" i="10"/>
  <c r="N290" i="10"/>
  <c r="I291" i="10"/>
  <c r="J291" i="10"/>
  <c r="K291" i="10"/>
  <c r="L291" i="10"/>
  <c r="M291" i="10"/>
  <c r="N291" i="10"/>
  <c r="I292" i="10"/>
  <c r="J292" i="10"/>
  <c r="K292" i="10"/>
  <c r="L292" i="10"/>
  <c r="M292" i="10"/>
  <c r="N292" i="10"/>
  <c r="I293" i="10"/>
  <c r="J293" i="10"/>
  <c r="K293" i="10"/>
  <c r="L293" i="10"/>
  <c r="M293" i="10"/>
  <c r="N293" i="10"/>
  <c r="I294" i="10"/>
  <c r="J294" i="10"/>
  <c r="K294" i="10"/>
  <c r="L294" i="10"/>
  <c r="M294" i="10"/>
  <c r="N294" i="10"/>
  <c r="I295" i="10"/>
  <c r="J295" i="10"/>
  <c r="K295" i="10"/>
  <c r="L295" i="10"/>
  <c r="M295" i="10"/>
  <c r="N295" i="10"/>
  <c r="I296" i="10"/>
  <c r="J296" i="10"/>
  <c r="K296" i="10"/>
  <c r="L296" i="10"/>
  <c r="M296" i="10"/>
  <c r="N296" i="10"/>
  <c r="I297" i="10"/>
  <c r="J297" i="10"/>
  <c r="P297" i="10" s="1"/>
  <c r="K297" i="10"/>
  <c r="L297" i="10"/>
  <c r="M297" i="10"/>
  <c r="N297" i="10"/>
  <c r="T297" i="10" s="1"/>
  <c r="I298" i="10"/>
  <c r="J298" i="10"/>
  <c r="K298" i="10"/>
  <c r="L298" i="10"/>
  <c r="M298" i="10"/>
  <c r="N298" i="10"/>
  <c r="I299" i="10"/>
  <c r="J299" i="10"/>
  <c r="K299" i="10"/>
  <c r="L299" i="10"/>
  <c r="M299" i="10"/>
  <c r="N299" i="10"/>
  <c r="I300" i="10"/>
  <c r="J300" i="10"/>
  <c r="K300" i="10"/>
  <c r="L300" i="10"/>
  <c r="M300" i="10"/>
  <c r="N300" i="10"/>
  <c r="I301" i="10"/>
  <c r="J301" i="10"/>
  <c r="P301" i="10" s="1"/>
  <c r="K301" i="10"/>
  <c r="L301" i="10"/>
  <c r="M301" i="10"/>
  <c r="N301" i="10"/>
  <c r="T301" i="10" s="1"/>
  <c r="I302" i="10"/>
  <c r="J302" i="10"/>
  <c r="K302" i="10"/>
  <c r="L302" i="10"/>
  <c r="M302" i="10"/>
  <c r="N302" i="10"/>
  <c r="I303" i="10"/>
  <c r="J303" i="10"/>
  <c r="K303" i="10"/>
  <c r="L303" i="10"/>
  <c r="M303" i="10"/>
  <c r="N303" i="10"/>
  <c r="I304" i="10"/>
  <c r="J304" i="10"/>
  <c r="K304" i="10"/>
  <c r="L304" i="10"/>
  <c r="M304" i="10"/>
  <c r="N304" i="10"/>
  <c r="I305" i="10"/>
  <c r="J305" i="10"/>
  <c r="P305" i="10" s="1"/>
  <c r="K305" i="10"/>
  <c r="L305" i="10"/>
  <c r="M305" i="10"/>
  <c r="N305" i="10"/>
  <c r="T305" i="10" s="1"/>
  <c r="I306" i="10"/>
  <c r="J306" i="10"/>
  <c r="K306" i="10"/>
  <c r="L306" i="10"/>
  <c r="M306" i="10"/>
  <c r="N306" i="10"/>
  <c r="I307" i="10"/>
  <c r="J307" i="10"/>
  <c r="K307" i="10"/>
  <c r="L307" i="10"/>
  <c r="M307" i="10"/>
  <c r="N307" i="10"/>
  <c r="T307" i="10" s="1"/>
  <c r="I308" i="10"/>
  <c r="J308" i="10"/>
  <c r="K308" i="10"/>
  <c r="L308" i="10"/>
  <c r="M308" i="10"/>
  <c r="N308" i="10"/>
  <c r="I309" i="10"/>
  <c r="J309" i="10"/>
  <c r="P309" i="10" s="1"/>
  <c r="K309" i="10"/>
  <c r="L309" i="10"/>
  <c r="M309" i="10"/>
  <c r="N309" i="10"/>
  <c r="T309" i="10" s="1"/>
  <c r="I310" i="10"/>
  <c r="J310" i="10"/>
  <c r="K310" i="10"/>
  <c r="L310" i="10"/>
  <c r="M310" i="10"/>
  <c r="S310" i="10" s="1"/>
  <c r="N310" i="10"/>
  <c r="I311" i="10"/>
  <c r="J311" i="10"/>
  <c r="K311" i="10"/>
  <c r="L311" i="10"/>
  <c r="M311" i="10"/>
  <c r="N311" i="10"/>
  <c r="I312" i="10"/>
  <c r="J312" i="10"/>
  <c r="K312" i="10"/>
  <c r="L312" i="10"/>
  <c r="R312" i="10" s="1"/>
  <c r="M312" i="10"/>
  <c r="N312" i="10"/>
  <c r="I313" i="10"/>
  <c r="J313" i="10"/>
  <c r="P313" i="10" s="1"/>
  <c r="K313" i="10"/>
  <c r="L313" i="10"/>
  <c r="M313" i="10"/>
  <c r="N313" i="10"/>
  <c r="T313" i="10" s="1"/>
  <c r="I314" i="10"/>
  <c r="J314" i="10"/>
  <c r="K314" i="10"/>
  <c r="L314" i="10"/>
  <c r="R314" i="10" s="1"/>
  <c r="M314" i="10"/>
  <c r="S314" i="10" s="1"/>
  <c r="N314" i="10"/>
  <c r="I315" i="10"/>
  <c r="J315" i="10"/>
  <c r="K315" i="10"/>
  <c r="L315" i="10"/>
  <c r="M315" i="10"/>
  <c r="N315" i="10"/>
  <c r="I316" i="10"/>
  <c r="J316" i="10"/>
  <c r="K316" i="10"/>
  <c r="L316" i="10"/>
  <c r="M316" i="10"/>
  <c r="N316" i="10"/>
  <c r="I317" i="10"/>
  <c r="J317" i="10"/>
  <c r="P317" i="10" s="1"/>
  <c r="K317" i="10"/>
  <c r="Q317" i="10" s="1"/>
  <c r="L317" i="10"/>
  <c r="M317" i="10"/>
  <c r="N317" i="10"/>
  <c r="T317" i="10" s="1"/>
  <c r="I318" i="10"/>
  <c r="J318" i="10"/>
  <c r="K318" i="10"/>
  <c r="L318" i="10"/>
  <c r="M318" i="10"/>
  <c r="S318" i="10" s="1"/>
  <c r="N318" i="10"/>
  <c r="I319" i="10"/>
  <c r="J319" i="10"/>
  <c r="K319" i="10"/>
  <c r="Q319" i="10" s="1"/>
  <c r="L319" i="10"/>
  <c r="M319" i="10"/>
  <c r="N319" i="10"/>
  <c r="I320" i="10"/>
  <c r="J320" i="10"/>
  <c r="K320" i="10"/>
  <c r="L320" i="10"/>
  <c r="M320" i="10"/>
  <c r="N320" i="10"/>
  <c r="I321" i="10"/>
  <c r="J321" i="10"/>
  <c r="P321" i="10" s="1"/>
  <c r="K321" i="10"/>
  <c r="L321" i="10"/>
  <c r="M321" i="10"/>
  <c r="N321" i="10"/>
  <c r="T321" i="10" s="1"/>
  <c r="I322" i="10"/>
  <c r="J322" i="10"/>
  <c r="K322" i="10"/>
  <c r="L322" i="10"/>
  <c r="M322" i="10"/>
  <c r="S322" i="10" s="1"/>
  <c r="N322" i="10"/>
  <c r="I323" i="10"/>
  <c r="J323" i="10"/>
  <c r="P323" i="10" s="1"/>
  <c r="K323" i="10"/>
  <c r="L323" i="10"/>
  <c r="M323" i="10"/>
  <c r="N323" i="10"/>
  <c r="T323" i="10" s="1"/>
  <c r="I324" i="10"/>
  <c r="J324" i="10"/>
  <c r="K324" i="10"/>
  <c r="L324" i="10"/>
  <c r="M324" i="10"/>
  <c r="S324" i="10" s="1"/>
  <c r="N324" i="10"/>
  <c r="I325" i="10"/>
  <c r="J325" i="10"/>
  <c r="P325" i="10" s="1"/>
  <c r="K325" i="10"/>
  <c r="L325" i="10"/>
  <c r="M325" i="10"/>
  <c r="N325" i="10"/>
  <c r="T325" i="10" s="1"/>
  <c r="I326" i="10"/>
  <c r="J326" i="10"/>
  <c r="K326" i="10"/>
  <c r="L326" i="10"/>
  <c r="M326" i="10"/>
  <c r="S326" i="10" s="1"/>
  <c r="N326" i="10"/>
  <c r="I327" i="10"/>
  <c r="J327" i="10"/>
  <c r="K327" i="10"/>
  <c r="L327" i="10"/>
  <c r="M327" i="10"/>
  <c r="N327" i="10"/>
  <c r="I328" i="10"/>
  <c r="J328" i="10"/>
  <c r="K328" i="10"/>
  <c r="L328" i="10"/>
  <c r="R328" i="10" s="1"/>
  <c r="M328" i="10"/>
  <c r="N328" i="10"/>
  <c r="I329" i="10"/>
  <c r="J329" i="10"/>
  <c r="P329" i="10" s="1"/>
  <c r="K329" i="10"/>
  <c r="L329" i="10"/>
  <c r="M329" i="10"/>
  <c r="N329" i="10"/>
  <c r="T329" i="10" s="1"/>
  <c r="I330" i="10"/>
  <c r="J330" i="10"/>
  <c r="K330" i="10"/>
  <c r="L330" i="10"/>
  <c r="R330" i="10" s="1"/>
  <c r="M330" i="10"/>
  <c r="S330" i="10" s="1"/>
  <c r="N330" i="10"/>
  <c r="I331" i="10"/>
  <c r="J331" i="10"/>
  <c r="K331" i="10"/>
  <c r="L331" i="10"/>
  <c r="M331" i="10"/>
  <c r="N331" i="10"/>
  <c r="I332" i="10"/>
  <c r="J332" i="10"/>
  <c r="K332" i="10"/>
  <c r="L332" i="10"/>
  <c r="M332" i="10"/>
  <c r="N332" i="10"/>
  <c r="I333" i="10"/>
  <c r="J333" i="10"/>
  <c r="P333" i="10" s="1"/>
  <c r="K333" i="10"/>
  <c r="Q333" i="10" s="1"/>
  <c r="L333" i="10"/>
  <c r="M333" i="10"/>
  <c r="N333" i="10"/>
  <c r="T333" i="10" s="1"/>
  <c r="I334" i="10"/>
  <c r="J334" i="10"/>
  <c r="K334" i="10"/>
  <c r="L334" i="10"/>
  <c r="M334" i="10"/>
  <c r="S334" i="10" s="1"/>
  <c r="N334" i="10"/>
  <c r="I335" i="10"/>
  <c r="J335" i="10"/>
  <c r="K335" i="10"/>
  <c r="Q335" i="10" s="1"/>
  <c r="L335" i="10"/>
  <c r="M335" i="10"/>
  <c r="N335" i="10"/>
  <c r="I336" i="10"/>
  <c r="U36" i="10" s="1"/>
  <c r="J336" i="10"/>
  <c r="K336" i="10"/>
  <c r="L336" i="10"/>
  <c r="M336" i="10"/>
  <c r="N336" i="10"/>
  <c r="I337" i="10"/>
  <c r="J337" i="10"/>
  <c r="P337" i="10" s="1"/>
  <c r="K337" i="10"/>
  <c r="Q337" i="10" s="1"/>
  <c r="L337" i="10"/>
  <c r="M337" i="10"/>
  <c r="N337" i="10"/>
  <c r="T337" i="10" s="1"/>
  <c r="I338" i="10"/>
  <c r="J338" i="10"/>
  <c r="K338" i="10"/>
  <c r="L338" i="10"/>
  <c r="M338" i="10"/>
  <c r="S338" i="10" s="1"/>
  <c r="N338" i="10"/>
  <c r="I339" i="10"/>
  <c r="J339" i="10"/>
  <c r="P339" i="10" s="1"/>
  <c r="K339" i="10"/>
  <c r="Q339" i="10" s="1"/>
  <c r="L339" i="10"/>
  <c r="M339" i="10"/>
  <c r="N339" i="10"/>
  <c r="T339" i="10" s="1"/>
  <c r="I340" i="10"/>
  <c r="J340" i="10"/>
  <c r="K340" i="10"/>
  <c r="L340" i="10"/>
  <c r="M340" i="10"/>
  <c r="S340" i="10" s="1"/>
  <c r="N340" i="10"/>
  <c r="I341" i="10"/>
  <c r="J341" i="10"/>
  <c r="P341" i="10" s="1"/>
  <c r="K341" i="10"/>
  <c r="L341" i="10"/>
  <c r="M341" i="10"/>
  <c r="N341" i="10"/>
  <c r="T341" i="10" s="1"/>
  <c r="I342" i="10"/>
  <c r="J342" i="10"/>
  <c r="K342" i="10"/>
  <c r="L342" i="10"/>
  <c r="M342" i="10"/>
  <c r="S342" i="10" s="1"/>
  <c r="N342" i="10"/>
  <c r="I343" i="10"/>
  <c r="J343" i="10"/>
  <c r="K343" i="10"/>
  <c r="L343" i="10"/>
  <c r="M343" i="10"/>
  <c r="N343" i="10"/>
  <c r="I344" i="10"/>
  <c r="J344" i="10"/>
  <c r="K344" i="10"/>
  <c r="L344" i="10"/>
  <c r="R344" i="10" s="1"/>
  <c r="M344" i="10"/>
  <c r="S344" i="10" s="1"/>
  <c r="N344" i="10"/>
  <c r="I345" i="10"/>
  <c r="J345" i="10"/>
  <c r="P345" i="10" s="1"/>
  <c r="K345" i="10"/>
  <c r="L345" i="10"/>
  <c r="M345" i="10"/>
  <c r="N345" i="10"/>
  <c r="T345" i="10" s="1"/>
  <c r="I346" i="10"/>
  <c r="J346" i="10"/>
  <c r="K346" i="10"/>
  <c r="L346" i="10"/>
  <c r="R346" i="10" s="1"/>
  <c r="M346" i="10"/>
  <c r="S346" i="10" s="1"/>
  <c r="N346" i="10"/>
  <c r="I347" i="10"/>
  <c r="J347" i="10"/>
  <c r="K347" i="10"/>
  <c r="L347" i="10"/>
  <c r="M347" i="10"/>
  <c r="N347" i="10"/>
  <c r="I348" i="10"/>
  <c r="J348" i="10"/>
  <c r="K348" i="10"/>
  <c r="L348" i="10"/>
  <c r="M348" i="10"/>
  <c r="N348" i="10"/>
  <c r="I349" i="10"/>
  <c r="J349" i="10"/>
  <c r="P349" i="10" s="1"/>
  <c r="K349" i="10"/>
  <c r="Q349" i="10" s="1"/>
  <c r="L349" i="10"/>
  <c r="M349" i="10"/>
  <c r="N349" i="10"/>
  <c r="T349" i="10" s="1"/>
  <c r="I350" i="10"/>
  <c r="J350" i="10"/>
  <c r="K350" i="10"/>
  <c r="L350" i="10"/>
  <c r="M350" i="10"/>
  <c r="S350" i="10" s="1"/>
  <c r="N350" i="10"/>
  <c r="I351" i="10"/>
  <c r="J351" i="10"/>
  <c r="K351" i="10"/>
  <c r="Q351" i="10" s="1"/>
  <c r="L351" i="10"/>
  <c r="M351" i="10"/>
  <c r="N351" i="10"/>
  <c r="I352" i="10"/>
  <c r="J352" i="10"/>
  <c r="K352" i="10"/>
  <c r="L352" i="10"/>
  <c r="M352" i="10"/>
  <c r="N352" i="10"/>
  <c r="I353" i="10"/>
  <c r="J353" i="10"/>
  <c r="P353" i="10" s="1"/>
  <c r="K353" i="10"/>
  <c r="Q353" i="10" s="1"/>
  <c r="L353" i="10"/>
  <c r="M353" i="10"/>
  <c r="N353" i="10"/>
  <c r="T353" i="10" s="1"/>
  <c r="I354" i="10"/>
  <c r="J354" i="10"/>
  <c r="K354" i="10"/>
  <c r="L354" i="10"/>
  <c r="M354" i="10"/>
  <c r="S354" i="10" s="1"/>
  <c r="N354" i="10"/>
  <c r="I355" i="10"/>
  <c r="J355" i="10"/>
  <c r="P355" i="10" s="1"/>
  <c r="K355" i="10"/>
  <c r="Q355" i="10" s="1"/>
  <c r="L355" i="10"/>
  <c r="M355" i="10"/>
  <c r="N355" i="10"/>
  <c r="T355" i="10" s="1"/>
  <c r="I356" i="10"/>
  <c r="J356" i="10"/>
  <c r="K356" i="10"/>
  <c r="L356" i="10"/>
  <c r="M356" i="10"/>
  <c r="S356" i="10" s="1"/>
  <c r="N356" i="10"/>
  <c r="I357" i="10"/>
  <c r="J357" i="10"/>
  <c r="P357" i="10" s="1"/>
  <c r="K357" i="10"/>
  <c r="L357" i="10"/>
  <c r="M357" i="10"/>
  <c r="N357" i="10"/>
  <c r="T357" i="10" s="1"/>
  <c r="I358" i="10"/>
  <c r="J358" i="10"/>
  <c r="K358" i="10"/>
  <c r="L358" i="10"/>
  <c r="M358" i="10"/>
  <c r="S358" i="10" s="1"/>
  <c r="N358" i="10"/>
  <c r="I359" i="10"/>
  <c r="J359" i="10"/>
  <c r="K359" i="10"/>
  <c r="L359" i="10"/>
  <c r="M359" i="10"/>
  <c r="N359" i="10"/>
  <c r="I360" i="10"/>
  <c r="J360" i="10"/>
  <c r="K360" i="10"/>
  <c r="Q360" i="10" s="1"/>
  <c r="L360" i="10"/>
  <c r="M360" i="10"/>
  <c r="S360" i="10" s="1"/>
  <c r="N360" i="10"/>
  <c r="I361" i="10"/>
  <c r="J361" i="10"/>
  <c r="P361" i="10" s="1"/>
  <c r="K361" i="10"/>
  <c r="L361" i="10"/>
  <c r="M361" i="10"/>
  <c r="N361" i="10"/>
  <c r="T361" i="10" s="1"/>
  <c r="I362" i="10"/>
  <c r="J362" i="10"/>
  <c r="K362" i="10"/>
  <c r="L362" i="10"/>
  <c r="M362" i="10"/>
  <c r="S362" i="10" s="1"/>
  <c r="N362" i="10"/>
  <c r="I363" i="10"/>
  <c r="J363" i="10"/>
  <c r="P363" i="10" s="1"/>
  <c r="K363" i="10"/>
  <c r="L363" i="10"/>
  <c r="M363" i="10"/>
  <c r="N363" i="10"/>
  <c r="T363" i="10" s="1"/>
  <c r="I364" i="10"/>
  <c r="J364" i="10"/>
  <c r="K364" i="10"/>
  <c r="Q364" i="10" s="1"/>
  <c r="L364" i="10"/>
  <c r="M364" i="10"/>
  <c r="S364" i="10" s="1"/>
  <c r="N364" i="10"/>
  <c r="I365" i="10"/>
  <c r="J365" i="10"/>
  <c r="P365" i="10" s="1"/>
  <c r="K365" i="10"/>
  <c r="L365" i="10"/>
  <c r="M365" i="10"/>
  <c r="S365" i="10" s="1"/>
  <c r="N365" i="10"/>
  <c r="T365" i="10" s="1"/>
  <c r="I366" i="10"/>
  <c r="J366" i="10"/>
  <c r="K366" i="10"/>
  <c r="L366" i="10"/>
  <c r="M366" i="10"/>
  <c r="S366" i="10" s="1"/>
  <c r="N366" i="10"/>
  <c r="I367" i="10"/>
  <c r="J367" i="10"/>
  <c r="P367" i="10" s="1"/>
  <c r="K367" i="10"/>
  <c r="L367" i="10"/>
  <c r="M367" i="10"/>
  <c r="S367" i="10" s="1"/>
  <c r="N367" i="10"/>
  <c r="T367" i="10" s="1"/>
  <c r="I368" i="10"/>
  <c r="J368" i="10"/>
  <c r="K368" i="10"/>
  <c r="Q368" i="10" s="1"/>
  <c r="L368" i="10"/>
  <c r="M368" i="10"/>
  <c r="S368" i="10" s="1"/>
  <c r="N368" i="10"/>
  <c r="I369" i="10"/>
  <c r="J369" i="10"/>
  <c r="P369" i="10" s="1"/>
  <c r="K369" i="10"/>
  <c r="L369" i="10"/>
  <c r="M369" i="10"/>
  <c r="S369" i="10" s="1"/>
  <c r="N369" i="10"/>
  <c r="T369" i="10" s="1"/>
  <c r="I370" i="10"/>
  <c r="J370" i="10"/>
  <c r="K370" i="10"/>
  <c r="L370" i="10"/>
  <c r="M370" i="10"/>
  <c r="S370" i="10" s="1"/>
  <c r="N370" i="10"/>
  <c r="I371" i="10"/>
  <c r="J371" i="10"/>
  <c r="P371" i="10" s="1"/>
  <c r="K371" i="10"/>
  <c r="L371" i="10"/>
  <c r="M371" i="10"/>
  <c r="S371" i="10" s="1"/>
  <c r="N371" i="10"/>
  <c r="T371" i="10" s="1"/>
  <c r="I372" i="10"/>
  <c r="J372" i="10"/>
  <c r="K372" i="10"/>
  <c r="Q372" i="10" s="1"/>
  <c r="L372" i="10"/>
  <c r="M372" i="10"/>
  <c r="S372" i="10" s="1"/>
  <c r="N372" i="10"/>
  <c r="I373" i="10"/>
  <c r="J373" i="10"/>
  <c r="P373" i="10" s="1"/>
  <c r="K373" i="10"/>
  <c r="L373" i="10"/>
  <c r="M373" i="10"/>
  <c r="S373" i="10" s="1"/>
  <c r="N373" i="10"/>
  <c r="T373" i="10" s="1"/>
  <c r="I374" i="10"/>
  <c r="J374" i="10"/>
  <c r="K374" i="10"/>
  <c r="L374" i="10"/>
  <c r="M374" i="10"/>
  <c r="S374" i="10" s="1"/>
  <c r="N374" i="10"/>
  <c r="I375" i="10"/>
  <c r="J375" i="10"/>
  <c r="P375" i="10" s="1"/>
  <c r="K375" i="10"/>
  <c r="L375" i="10"/>
  <c r="M375" i="10"/>
  <c r="S375" i="10" s="1"/>
  <c r="N375" i="10"/>
  <c r="T375" i="10" s="1"/>
  <c r="I376" i="10"/>
  <c r="J376" i="10"/>
  <c r="K376" i="10"/>
  <c r="Q376" i="10" s="1"/>
  <c r="L376" i="10"/>
  <c r="M376" i="10"/>
  <c r="S376" i="10" s="1"/>
  <c r="N376" i="10"/>
  <c r="I377" i="10"/>
  <c r="J377" i="10"/>
  <c r="P377" i="10" s="1"/>
  <c r="K377" i="10"/>
  <c r="L377" i="10"/>
  <c r="M377" i="10"/>
  <c r="S377" i="10" s="1"/>
  <c r="N377" i="10"/>
  <c r="T377" i="10" s="1"/>
  <c r="I378" i="10"/>
  <c r="J378" i="10"/>
  <c r="K378" i="10"/>
  <c r="L378" i="10"/>
  <c r="M378" i="10"/>
  <c r="S378" i="10" s="1"/>
  <c r="N378" i="10"/>
  <c r="I379" i="10"/>
  <c r="J379" i="10"/>
  <c r="P379" i="10" s="1"/>
  <c r="K379" i="10"/>
  <c r="L379" i="10"/>
  <c r="M379" i="10"/>
  <c r="S379" i="10" s="1"/>
  <c r="N379" i="10"/>
  <c r="T379" i="10" s="1"/>
  <c r="I380" i="10"/>
  <c r="J380" i="10"/>
  <c r="K380" i="10"/>
  <c r="Q380" i="10" s="1"/>
  <c r="L380" i="10"/>
  <c r="M380" i="10"/>
  <c r="S380" i="10" s="1"/>
  <c r="N380" i="10"/>
  <c r="I381" i="10"/>
  <c r="J381" i="10"/>
  <c r="P381" i="10" s="1"/>
  <c r="K381" i="10"/>
  <c r="L381" i="10"/>
  <c r="M381" i="10"/>
  <c r="S381" i="10" s="1"/>
  <c r="N381" i="10"/>
  <c r="T381" i="10" s="1"/>
  <c r="I382" i="10"/>
  <c r="J382" i="10"/>
  <c r="K382" i="10"/>
  <c r="L382" i="10"/>
  <c r="M382" i="10"/>
  <c r="S382" i="10" s="1"/>
  <c r="N382" i="10"/>
  <c r="I383" i="10"/>
  <c r="J383" i="10"/>
  <c r="P383" i="10" s="1"/>
  <c r="K383" i="10"/>
  <c r="L383" i="10"/>
  <c r="M383" i="10"/>
  <c r="S383" i="10" s="1"/>
  <c r="N383" i="10"/>
  <c r="T383" i="10" s="1"/>
  <c r="I384" i="10"/>
  <c r="J384" i="10"/>
  <c r="K384" i="10"/>
  <c r="Q384" i="10" s="1"/>
  <c r="L384" i="10"/>
  <c r="M384" i="10"/>
  <c r="S384" i="10" s="1"/>
  <c r="N384" i="10"/>
  <c r="I385" i="10"/>
  <c r="J385" i="10"/>
  <c r="P385" i="10" s="1"/>
  <c r="K385" i="10"/>
  <c r="L385" i="10"/>
  <c r="M385" i="10"/>
  <c r="S385" i="10" s="1"/>
  <c r="N385" i="10"/>
  <c r="T385" i="10" s="1"/>
  <c r="I386" i="10"/>
  <c r="J386" i="10"/>
  <c r="K386" i="10"/>
  <c r="L386" i="10"/>
  <c r="M386" i="10"/>
  <c r="S386" i="10" s="1"/>
  <c r="N386" i="10"/>
  <c r="I387" i="10"/>
  <c r="J387" i="10"/>
  <c r="P387" i="10" s="1"/>
  <c r="K387" i="10"/>
  <c r="L387" i="10"/>
  <c r="M387" i="10"/>
  <c r="S387" i="10" s="1"/>
  <c r="N387" i="10"/>
  <c r="T387" i="10" s="1"/>
  <c r="I388" i="10"/>
  <c r="J388" i="10"/>
  <c r="K388" i="10"/>
  <c r="L388" i="10"/>
  <c r="R388" i="10" s="1"/>
  <c r="M388" i="10"/>
  <c r="S388" i="10" s="1"/>
  <c r="N388" i="10"/>
  <c r="I390" i="10"/>
  <c r="J390" i="10"/>
  <c r="K390" i="10"/>
  <c r="L390" i="10"/>
  <c r="M390" i="10"/>
  <c r="N390" i="10"/>
  <c r="I391" i="10"/>
  <c r="J391" i="10"/>
  <c r="K391" i="10"/>
  <c r="L391" i="10"/>
  <c r="M391" i="10"/>
  <c r="N391" i="10"/>
  <c r="I392" i="10"/>
  <c r="J392" i="10"/>
  <c r="K392" i="10"/>
  <c r="L392" i="10"/>
  <c r="M392" i="10"/>
  <c r="N392" i="10"/>
  <c r="I393" i="10"/>
  <c r="J393" i="10"/>
  <c r="K393" i="10"/>
  <c r="L393" i="10"/>
  <c r="M393" i="10"/>
  <c r="N393" i="10"/>
  <c r="I394" i="10"/>
  <c r="J394" i="10"/>
  <c r="K394" i="10"/>
  <c r="L394" i="10"/>
  <c r="M394" i="10"/>
  <c r="N394" i="10"/>
  <c r="I395" i="10"/>
  <c r="J395" i="10"/>
  <c r="K395" i="10"/>
  <c r="L395" i="10"/>
  <c r="M395" i="10"/>
  <c r="N395" i="10"/>
  <c r="I396" i="10"/>
  <c r="J396" i="10"/>
  <c r="K396" i="10"/>
  <c r="L396" i="10"/>
  <c r="M396" i="10"/>
  <c r="N396" i="10"/>
  <c r="I397" i="10"/>
  <c r="J397" i="10"/>
  <c r="K397" i="10"/>
  <c r="L397" i="10"/>
  <c r="M397" i="10"/>
  <c r="N397" i="10"/>
  <c r="I398" i="10"/>
  <c r="J398" i="10"/>
  <c r="K398" i="10"/>
  <c r="L398" i="10"/>
  <c r="M398" i="10"/>
  <c r="N398" i="10"/>
  <c r="I399" i="10"/>
  <c r="J399" i="10"/>
  <c r="K399" i="10"/>
  <c r="L399" i="10"/>
  <c r="M399" i="10"/>
  <c r="N399" i="10"/>
  <c r="I400" i="10"/>
  <c r="J400" i="10"/>
  <c r="K400" i="10"/>
  <c r="L400" i="10"/>
  <c r="M400" i="10"/>
  <c r="N400" i="10"/>
  <c r="I401" i="10"/>
  <c r="J401" i="10"/>
  <c r="K401" i="10"/>
  <c r="L401" i="10"/>
  <c r="M401" i="10"/>
  <c r="N401" i="10"/>
  <c r="I402" i="10"/>
  <c r="J402" i="10"/>
  <c r="K402" i="10"/>
  <c r="L402" i="10"/>
  <c r="M402" i="10"/>
  <c r="N402" i="10"/>
  <c r="I403" i="10"/>
  <c r="J403" i="10"/>
  <c r="K403" i="10"/>
  <c r="L403" i="10"/>
  <c r="M403" i="10"/>
  <c r="N403" i="10"/>
  <c r="I404" i="10"/>
  <c r="J404" i="10"/>
  <c r="K404" i="10"/>
  <c r="L404" i="10"/>
  <c r="M404" i="10"/>
  <c r="N404" i="10"/>
  <c r="I389" i="10"/>
  <c r="J389" i="10"/>
  <c r="K389" i="10"/>
  <c r="L389" i="10"/>
  <c r="R389" i="10" s="1"/>
  <c r="M389" i="10"/>
  <c r="N389" i="10"/>
  <c r="R144" i="10"/>
  <c r="S144" i="10"/>
  <c r="Q145" i="10"/>
  <c r="R145" i="10"/>
  <c r="P146" i="10"/>
  <c r="Q146" i="10"/>
  <c r="T147" i="10"/>
  <c r="R148" i="10"/>
  <c r="S148" i="10"/>
  <c r="Q149" i="10"/>
  <c r="R149" i="10"/>
  <c r="Q150" i="10"/>
  <c r="P151" i="10"/>
  <c r="S151" i="10"/>
  <c r="T151" i="10"/>
  <c r="R152" i="10"/>
  <c r="S152" i="10"/>
  <c r="R153" i="10"/>
  <c r="Q154" i="10"/>
  <c r="T154" i="10"/>
  <c r="P155" i="10"/>
  <c r="S155" i="10"/>
  <c r="T155" i="10"/>
  <c r="S156" i="10"/>
  <c r="R157" i="10"/>
  <c r="P158" i="10"/>
  <c r="Q158" i="10"/>
  <c r="T158" i="10"/>
  <c r="P159" i="10"/>
  <c r="T159" i="10"/>
  <c r="S160" i="10"/>
  <c r="Q161" i="10"/>
  <c r="R161" i="10"/>
  <c r="P162" i="10"/>
  <c r="Q162" i="10"/>
  <c r="P163" i="10"/>
  <c r="T163" i="10"/>
  <c r="R164" i="10"/>
  <c r="S164" i="10"/>
  <c r="Q165" i="10"/>
  <c r="R165" i="10"/>
  <c r="Q166" i="10"/>
  <c r="P167" i="10"/>
  <c r="S167" i="10"/>
  <c r="T167" i="10"/>
  <c r="R168" i="10"/>
  <c r="S168" i="10"/>
  <c r="Q169" i="10"/>
  <c r="R169" i="10"/>
  <c r="P170" i="10"/>
  <c r="Q170" i="10"/>
  <c r="T170" i="10"/>
  <c r="P171" i="10"/>
  <c r="S171" i="10"/>
  <c r="T171" i="10"/>
  <c r="S172" i="10"/>
  <c r="R173" i="10"/>
  <c r="P174" i="10"/>
  <c r="Q174" i="10"/>
  <c r="T174" i="10"/>
  <c r="P175" i="10"/>
  <c r="S175" i="10"/>
  <c r="T175" i="10"/>
  <c r="S176" i="10"/>
  <c r="Q177" i="10"/>
  <c r="R177" i="10"/>
  <c r="P178" i="10"/>
  <c r="Q178" i="10"/>
  <c r="T178" i="10"/>
  <c r="P179" i="10"/>
  <c r="T179" i="10"/>
  <c r="R180" i="10"/>
  <c r="S180" i="10"/>
  <c r="Q181" i="10"/>
  <c r="R181" i="10"/>
  <c r="P182" i="10"/>
  <c r="Q182" i="10"/>
  <c r="P183" i="10"/>
  <c r="S183" i="10"/>
  <c r="T183" i="10"/>
  <c r="R184" i="10"/>
  <c r="S184" i="10"/>
  <c r="Q185" i="10"/>
  <c r="R185" i="10"/>
  <c r="Q186" i="10"/>
  <c r="T186" i="10"/>
  <c r="P187" i="10"/>
  <c r="S187" i="10"/>
  <c r="T187" i="10"/>
  <c r="S188" i="10"/>
  <c r="R189" i="10"/>
  <c r="P190" i="10"/>
  <c r="Q190" i="10"/>
  <c r="T190" i="10"/>
  <c r="P191" i="10"/>
  <c r="S191" i="10"/>
  <c r="T191" i="10"/>
  <c r="S192" i="10"/>
  <c r="Q193" i="10"/>
  <c r="R193" i="10"/>
  <c r="P194" i="10"/>
  <c r="Q194" i="10"/>
  <c r="T194" i="10"/>
  <c r="P195" i="10"/>
  <c r="T195" i="10"/>
  <c r="R196" i="10"/>
  <c r="S196" i="10"/>
  <c r="Q197" i="10"/>
  <c r="R197" i="10"/>
  <c r="P198" i="10"/>
  <c r="Q198" i="10"/>
  <c r="P199" i="10"/>
  <c r="S199" i="10"/>
  <c r="T199" i="10"/>
  <c r="S200" i="10"/>
  <c r="Q201" i="10"/>
  <c r="R201" i="10"/>
  <c r="P202" i="10"/>
  <c r="Q202" i="10"/>
  <c r="T202" i="10"/>
  <c r="P203" i="10"/>
  <c r="S203" i="10"/>
  <c r="T203" i="10"/>
  <c r="S204" i="10"/>
  <c r="Q205" i="10"/>
  <c r="R205" i="10"/>
  <c r="P206" i="10"/>
  <c r="Q206" i="10"/>
  <c r="T206" i="10"/>
  <c r="P207" i="10"/>
  <c r="S207" i="10"/>
  <c r="T207" i="10"/>
  <c r="R208" i="10"/>
  <c r="S208" i="10"/>
  <c r="Q209" i="10"/>
  <c r="R209" i="10"/>
  <c r="P210" i="10"/>
  <c r="Q210" i="10"/>
  <c r="T210" i="10"/>
  <c r="P211" i="10"/>
  <c r="S211" i="10"/>
  <c r="T211" i="10"/>
  <c r="S212" i="10"/>
  <c r="Q213" i="10"/>
  <c r="R213" i="10"/>
  <c r="T214" i="10"/>
  <c r="P214" i="10"/>
  <c r="T144" i="10"/>
  <c r="P144" i="10"/>
  <c r="Q144" i="10"/>
  <c r="P145" i="10"/>
  <c r="S145" i="10"/>
  <c r="T145" i="10"/>
  <c r="R146" i="10"/>
  <c r="S146" i="10"/>
  <c r="T146" i="10"/>
  <c r="Q147" i="10"/>
  <c r="R147" i="10"/>
  <c r="S147" i="10"/>
  <c r="P148" i="10"/>
  <c r="Q148" i="10"/>
  <c r="T148" i="10"/>
  <c r="P149" i="10"/>
  <c r="S149" i="10"/>
  <c r="T149" i="10"/>
  <c r="P150" i="10"/>
  <c r="R150" i="10"/>
  <c r="S150" i="10"/>
  <c r="T150" i="10"/>
  <c r="Q151" i="10"/>
  <c r="R151" i="10"/>
  <c r="P152" i="10"/>
  <c r="Q152" i="10"/>
  <c r="T152" i="10"/>
  <c r="P153" i="10"/>
  <c r="Q153" i="10"/>
  <c r="S153" i="10"/>
  <c r="T153" i="10"/>
  <c r="P154" i="10"/>
  <c r="R154" i="10"/>
  <c r="S154" i="10"/>
  <c r="Q155" i="10"/>
  <c r="R155" i="10"/>
  <c r="P156" i="10"/>
  <c r="Q156" i="10"/>
  <c r="R156" i="10"/>
  <c r="T156" i="10"/>
  <c r="P157" i="10"/>
  <c r="Q157" i="10"/>
  <c r="S157" i="10"/>
  <c r="T157" i="10"/>
  <c r="R158" i="10"/>
  <c r="S158" i="10"/>
  <c r="Q159" i="10"/>
  <c r="R159" i="10"/>
  <c r="S159" i="10"/>
  <c r="P160" i="10"/>
  <c r="Q160" i="10"/>
  <c r="R160" i="10"/>
  <c r="T160" i="10"/>
  <c r="P161" i="10"/>
  <c r="S161" i="10"/>
  <c r="T161" i="10"/>
  <c r="R162" i="10"/>
  <c r="S162" i="10"/>
  <c r="T162" i="10"/>
  <c r="Q163" i="10"/>
  <c r="R163" i="10"/>
  <c r="S163" i="10"/>
  <c r="P164" i="10"/>
  <c r="Q164" i="10"/>
  <c r="T164" i="10"/>
  <c r="P165" i="10"/>
  <c r="S165" i="10"/>
  <c r="T165" i="10"/>
  <c r="P166" i="10"/>
  <c r="R166" i="10"/>
  <c r="S166" i="10"/>
  <c r="T166" i="10"/>
  <c r="Q167" i="10"/>
  <c r="R167" i="10"/>
  <c r="P168" i="10"/>
  <c r="Q168" i="10"/>
  <c r="T168" i="10"/>
  <c r="P169" i="10"/>
  <c r="S169" i="10"/>
  <c r="T169" i="10"/>
  <c r="R170" i="10"/>
  <c r="S170" i="10"/>
  <c r="Q171" i="10"/>
  <c r="R171" i="10"/>
  <c r="P172" i="10"/>
  <c r="Q172" i="10"/>
  <c r="T172" i="10"/>
  <c r="P173" i="10"/>
  <c r="Q173" i="10"/>
  <c r="S173" i="10"/>
  <c r="T173" i="10"/>
  <c r="R174" i="10"/>
  <c r="S174" i="10"/>
  <c r="Q175" i="10"/>
  <c r="R175" i="10"/>
  <c r="P176" i="10"/>
  <c r="Q176" i="10"/>
  <c r="R176" i="10"/>
  <c r="T176" i="10"/>
  <c r="P177" i="10"/>
  <c r="S177" i="10"/>
  <c r="T177" i="10"/>
  <c r="R178" i="10"/>
  <c r="S178" i="10"/>
  <c r="Q179" i="10"/>
  <c r="R179" i="10"/>
  <c r="S179" i="10"/>
  <c r="P180" i="10"/>
  <c r="Q180" i="10"/>
  <c r="T180" i="10"/>
  <c r="P181" i="10"/>
  <c r="S181" i="10"/>
  <c r="T181" i="10"/>
  <c r="R182" i="10"/>
  <c r="S182" i="10"/>
  <c r="T182" i="10"/>
  <c r="Q183" i="10"/>
  <c r="R183" i="10"/>
  <c r="P184" i="10"/>
  <c r="Q184" i="10"/>
  <c r="T184" i="10"/>
  <c r="P185" i="10"/>
  <c r="S185" i="10"/>
  <c r="T185" i="10"/>
  <c r="P186" i="10"/>
  <c r="R186" i="10"/>
  <c r="S186" i="10"/>
  <c r="Q187" i="10"/>
  <c r="R187" i="10"/>
  <c r="P188" i="10"/>
  <c r="Q188" i="10"/>
  <c r="T188" i="10"/>
  <c r="P189" i="10"/>
  <c r="Q189" i="10"/>
  <c r="S189" i="10"/>
  <c r="T189" i="10"/>
  <c r="R190" i="10"/>
  <c r="S190" i="10"/>
  <c r="Q191" i="10"/>
  <c r="R191" i="10"/>
  <c r="P192" i="10"/>
  <c r="Q192" i="10"/>
  <c r="R192" i="10"/>
  <c r="T192" i="10"/>
  <c r="P193" i="10"/>
  <c r="S193" i="10"/>
  <c r="T193" i="10"/>
  <c r="R194" i="10"/>
  <c r="S194" i="10"/>
  <c r="Q195" i="10"/>
  <c r="R195" i="10"/>
  <c r="S195" i="10"/>
  <c r="P196" i="10"/>
  <c r="Q196" i="10"/>
  <c r="T196" i="10"/>
  <c r="P197" i="10"/>
  <c r="S197" i="10"/>
  <c r="T197" i="10"/>
  <c r="R198" i="10"/>
  <c r="S198" i="10"/>
  <c r="T198" i="10"/>
  <c r="Q199" i="10"/>
  <c r="R199" i="10"/>
  <c r="P200" i="10"/>
  <c r="Q200" i="10"/>
  <c r="T200" i="10"/>
  <c r="P201" i="10"/>
  <c r="S201" i="10"/>
  <c r="T201" i="10"/>
  <c r="R202" i="10"/>
  <c r="S202" i="10"/>
  <c r="Q203" i="10"/>
  <c r="R203" i="10"/>
  <c r="P204" i="10"/>
  <c r="Q204" i="10"/>
  <c r="T204" i="10"/>
  <c r="P205" i="10"/>
  <c r="S205" i="10"/>
  <c r="T205" i="10"/>
  <c r="R206" i="10"/>
  <c r="S206" i="10"/>
  <c r="Q207" i="10"/>
  <c r="R207" i="10"/>
  <c r="P208" i="10"/>
  <c r="Q208" i="10"/>
  <c r="T208" i="10"/>
  <c r="P209" i="10"/>
  <c r="S209" i="10"/>
  <c r="T209" i="10"/>
  <c r="R210" i="10"/>
  <c r="S210" i="10"/>
  <c r="Q211" i="10"/>
  <c r="R211" i="10"/>
  <c r="P212" i="10"/>
  <c r="Q212" i="10"/>
  <c r="T212" i="10"/>
  <c r="P213" i="10"/>
  <c r="S213" i="10"/>
  <c r="T213" i="10"/>
  <c r="Q214" i="10"/>
  <c r="R214" i="10"/>
  <c r="S214" i="10"/>
  <c r="P215" i="10"/>
  <c r="Q215" i="10"/>
  <c r="R215" i="10"/>
  <c r="S215" i="10"/>
  <c r="T215" i="10"/>
  <c r="P216" i="10"/>
  <c r="Q216" i="10"/>
  <c r="R216" i="10"/>
  <c r="S216" i="10"/>
  <c r="T216" i="10"/>
  <c r="P217" i="10"/>
  <c r="Q217" i="10"/>
  <c r="R217" i="10"/>
  <c r="S217" i="10"/>
  <c r="T217" i="10"/>
  <c r="P218" i="10"/>
  <c r="Q218" i="10"/>
  <c r="R218" i="10"/>
  <c r="S218" i="10"/>
  <c r="T218" i="10"/>
  <c r="P219" i="10"/>
  <c r="Q219" i="10"/>
  <c r="R219" i="10"/>
  <c r="S219" i="10"/>
  <c r="T219" i="10"/>
  <c r="P220" i="10"/>
  <c r="Q220" i="10"/>
  <c r="R220" i="10"/>
  <c r="S220" i="10"/>
  <c r="T220" i="10"/>
  <c r="P221" i="10"/>
  <c r="Q221" i="10"/>
  <c r="R221" i="10"/>
  <c r="S221" i="10"/>
  <c r="T221" i="10"/>
  <c r="P222" i="10"/>
  <c r="Q222" i="10"/>
  <c r="R222" i="10"/>
  <c r="S222" i="10"/>
  <c r="T222" i="10"/>
  <c r="P223" i="10"/>
  <c r="Q223" i="10"/>
  <c r="R223" i="10"/>
  <c r="S223" i="10"/>
  <c r="T223" i="10"/>
  <c r="P224" i="10"/>
  <c r="Q224" i="10"/>
  <c r="R224" i="10"/>
  <c r="S224" i="10"/>
  <c r="T224" i="10"/>
  <c r="P225" i="10"/>
  <c r="Q225" i="10"/>
  <c r="R225" i="10"/>
  <c r="S225" i="10"/>
  <c r="T225" i="10"/>
  <c r="P226" i="10"/>
  <c r="Q226" i="10"/>
  <c r="R226" i="10"/>
  <c r="S226" i="10"/>
  <c r="T226" i="10"/>
  <c r="P227" i="10"/>
  <c r="Q227" i="10"/>
  <c r="R227" i="10"/>
  <c r="S227" i="10"/>
  <c r="T227" i="10"/>
  <c r="P228" i="10"/>
  <c r="Q228" i="10"/>
  <c r="R228" i="10"/>
  <c r="S228" i="10"/>
  <c r="T228" i="10"/>
  <c r="P229" i="10"/>
  <c r="Q229" i="10"/>
  <c r="R229" i="10"/>
  <c r="S229" i="10"/>
  <c r="T229" i="10"/>
  <c r="P230" i="10"/>
  <c r="Q230" i="10"/>
  <c r="R230" i="10"/>
  <c r="S230" i="10"/>
  <c r="T230" i="10"/>
  <c r="P231" i="10"/>
  <c r="Q231" i="10"/>
  <c r="R231" i="10"/>
  <c r="S231" i="10"/>
  <c r="T231" i="10"/>
  <c r="P232" i="10"/>
  <c r="Q232" i="10"/>
  <c r="R232" i="10"/>
  <c r="S232" i="10"/>
  <c r="T232" i="10"/>
  <c r="P233" i="10"/>
  <c r="Q233" i="10"/>
  <c r="R233" i="10"/>
  <c r="S233" i="10"/>
  <c r="T233" i="10"/>
  <c r="P234" i="10"/>
  <c r="Q234" i="10"/>
  <c r="R234" i="10"/>
  <c r="S234" i="10"/>
  <c r="T234" i="10"/>
  <c r="P235" i="10"/>
  <c r="Q235" i="10"/>
  <c r="R235" i="10"/>
  <c r="S235" i="10"/>
  <c r="T235" i="10"/>
  <c r="P236" i="10"/>
  <c r="Q236" i="10"/>
  <c r="R236" i="10"/>
  <c r="S236" i="10"/>
  <c r="T236" i="10"/>
  <c r="P237" i="10"/>
  <c r="Q237" i="10"/>
  <c r="R237" i="10"/>
  <c r="S237" i="10"/>
  <c r="T237" i="10"/>
  <c r="P238" i="10"/>
  <c r="Q238" i="10"/>
  <c r="R238" i="10"/>
  <c r="S238" i="10"/>
  <c r="T238" i="10"/>
  <c r="P239" i="10"/>
  <c r="Q239" i="10"/>
  <c r="R239" i="10"/>
  <c r="S239" i="10"/>
  <c r="T239" i="10"/>
  <c r="P240" i="10"/>
  <c r="Q240" i="10"/>
  <c r="R240" i="10"/>
  <c r="S240" i="10"/>
  <c r="T240" i="10"/>
  <c r="P241" i="10"/>
  <c r="Q241" i="10"/>
  <c r="R241" i="10"/>
  <c r="S241" i="10"/>
  <c r="T241" i="10"/>
  <c r="P242" i="10"/>
  <c r="Q242" i="10"/>
  <c r="R242" i="10"/>
  <c r="S242" i="10"/>
  <c r="T242" i="10"/>
  <c r="P243" i="10"/>
  <c r="Q243" i="10"/>
  <c r="R243" i="10"/>
  <c r="S243" i="10"/>
  <c r="T243" i="10"/>
  <c r="P244" i="10"/>
  <c r="Q244" i="10"/>
  <c r="R244" i="10"/>
  <c r="S244" i="10"/>
  <c r="T244" i="10"/>
  <c r="P245" i="10"/>
  <c r="Q245" i="10"/>
  <c r="R245" i="10"/>
  <c r="S245" i="10"/>
  <c r="T245" i="10"/>
  <c r="P246" i="10"/>
  <c r="Q246" i="10"/>
  <c r="R246" i="10"/>
  <c r="S246" i="10"/>
  <c r="T246" i="10"/>
  <c r="P247" i="10"/>
  <c r="Q247" i="10"/>
  <c r="R247" i="10"/>
  <c r="S247" i="10"/>
  <c r="T247" i="10"/>
  <c r="P248" i="10"/>
  <c r="Q248" i="10"/>
  <c r="R248" i="10"/>
  <c r="S248" i="10"/>
  <c r="T248" i="10"/>
  <c r="P249" i="10"/>
  <c r="Q249" i="10"/>
  <c r="R249" i="10"/>
  <c r="S249" i="10"/>
  <c r="T249" i="10"/>
  <c r="P250" i="10"/>
  <c r="Q250" i="10"/>
  <c r="R250" i="10"/>
  <c r="S250" i="10"/>
  <c r="T250" i="10"/>
  <c r="P251" i="10"/>
  <c r="Q251" i="10"/>
  <c r="R251" i="10"/>
  <c r="S251" i="10"/>
  <c r="T251" i="10"/>
  <c r="P252" i="10"/>
  <c r="Q252" i="10"/>
  <c r="R252" i="10"/>
  <c r="S252" i="10"/>
  <c r="T252" i="10"/>
  <c r="P253" i="10"/>
  <c r="Q253" i="10"/>
  <c r="R253" i="10"/>
  <c r="S253" i="10"/>
  <c r="T253" i="10"/>
  <c r="P254" i="10"/>
  <c r="Q254" i="10"/>
  <c r="R254" i="10"/>
  <c r="S254" i="10"/>
  <c r="T254" i="10"/>
  <c r="P255" i="10"/>
  <c r="Q255" i="10"/>
  <c r="R255" i="10"/>
  <c r="S255" i="10"/>
  <c r="T255" i="10"/>
  <c r="P256" i="10"/>
  <c r="Q256" i="10"/>
  <c r="R256" i="10"/>
  <c r="S256" i="10"/>
  <c r="T256" i="10"/>
  <c r="P257" i="10"/>
  <c r="Q257" i="10"/>
  <c r="R257" i="10"/>
  <c r="S257" i="10"/>
  <c r="T257" i="10"/>
  <c r="P258" i="10"/>
  <c r="Q258" i="10"/>
  <c r="R258" i="10"/>
  <c r="S258" i="10"/>
  <c r="T258" i="10"/>
  <c r="P259" i="10"/>
  <c r="Q259" i="10"/>
  <c r="R259" i="10"/>
  <c r="S259" i="10"/>
  <c r="T259" i="10"/>
  <c r="P260" i="10"/>
  <c r="Q260" i="10"/>
  <c r="R260" i="10"/>
  <c r="S260" i="10"/>
  <c r="T260" i="10"/>
  <c r="P261" i="10"/>
  <c r="Q261" i="10"/>
  <c r="R261" i="10"/>
  <c r="S261" i="10"/>
  <c r="T261" i="10"/>
  <c r="P262" i="10"/>
  <c r="Q262" i="10"/>
  <c r="R262" i="10"/>
  <c r="S262" i="10"/>
  <c r="T262" i="10"/>
  <c r="P263" i="10"/>
  <c r="Q263" i="10"/>
  <c r="R263" i="10"/>
  <c r="S263" i="10"/>
  <c r="T263" i="10"/>
  <c r="P264" i="10"/>
  <c r="Q264" i="10"/>
  <c r="R264" i="10"/>
  <c r="S264" i="10"/>
  <c r="T264" i="10"/>
  <c r="P265" i="10"/>
  <c r="Q265" i="10"/>
  <c r="R265" i="10"/>
  <c r="S265" i="10"/>
  <c r="T265" i="10"/>
  <c r="P266" i="10"/>
  <c r="Q266" i="10"/>
  <c r="R266" i="10"/>
  <c r="S266" i="10"/>
  <c r="T266" i="10"/>
  <c r="P267" i="10"/>
  <c r="Q267" i="10"/>
  <c r="R267" i="10"/>
  <c r="S267" i="10"/>
  <c r="T267" i="10"/>
  <c r="P268" i="10"/>
  <c r="Q268" i="10"/>
  <c r="R268" i="10"/>
  <c r="S268" i="10"/>
  <c r="T268" i="10"/>
  <c r="P269" i="10"/>
  <c r="Q269" i="10"/>
  <c r="R269" i="10"/>
  <c r="S269" i="10"/>
  <c r="T269" i="10"/>
  <c r="P270" i="10"/>
  <c r="Q270" i="10"/>
  <c r="R270" i="10"/>
  <c r="S270" i="10"/>
  <c r="T270" i="10"/>
  <c r="P271" i="10"/>
  <c r="Q271" i="10"/>
  <c r="R271" i="10"/>
  <c r="S271" i="10"/>
  <c r="T271" i="10"/>
  <c r="P272" i="10"/>
  <c r="Q272" i="10"/>
  <c r="R272" i="10"/>
  <c r="S272" i="10"/>
  <c r="T272" i="10"/>
  <c r="P273" i="10"/>
  <c r="Q273" i="10"/>
  <c r="R273" i="10"/>
  <c r="S273" i="10"/>
  <c r="T273" i="10"/>
  <c r="P274" i="10"/>
  <c r="Q274" i="10"/>
  <c r="R274" i="10"/>
  <c r="S274" i="10"/>
  <c r="T274" i="10"/>
  <c r="P275" i="10"/>
  <c r="Q275" i="10"/>
  <c r="R275" i="10"/>
  <c r="S275" i="10"/>
  <c r="T275" i="10"/>
  <c r="P276" i="10"/>
  <c r="Q276" i="10"/>
  <c r="R276" i="10"/>
  <c r="S276" i="10"/>
  <c r="T276" i="10"/>
  <c r="P277" i="10"/>
  <c r="Q277" i="10"/>
  <c r="R277" i="10"/>
  <c r="S277" i="10"/>
  <c r="T277" i="10"/>
  <c r="P278" i="10"/>
  <c r="Q278" i="10"/>
  <c r="R278" i="10"/>
  <c r="S278" i="10"/>
  <c r="T278" i="10"/>
  <c r="P279" i="10"/>
  <c r="Q279" i="10"/>
  <c r="R279" i="10"/>
  <c r="S279" i="10"/>
  <c r="T279" i="10"/>
  <c r="P280" i="10"/>
  <c r="Q280" i="10"/>
  <c r="R280" i="10"/>
  <c r="S280" i="10"/>
  <c r="T280" i="10"/>
  <c r="P281" i="10"/>
  <c r="Q281" i="10"/>
  <c r="R281" i="10"/>
  <c r="S281" i="10"/>
  <c r="T281" i="10"/>
  <c r="P282" i="10"/>
  <c r="Q282" i="10"/>
  <c r="R282" i="10"/>
  <c r="S282" i="10"/>
  <c r="T282" i="10"/>
  <c r="P283" i="10"/>
  <c r="Q283" i="10"/>
  <c r="R283" i="10"/>
  <c r="S283" i="10"/>
  <c r="T283" i="10"/>
  <c r="P284" i="10"/>
  <c r="Q284" i="10"/>
  <c r="R284" i="10"/>
  <c r="S284" i="10"/>
  <c r="T284" i="10"/>
  <c r="P285" i="10"/>
  <c r="Q285" i="10"/>
  <c r="R285" i="10"/>
  <c r="S285" i="10"/>
  <c r="T285" i="10"/>
  <c r="P286" i="10"/>
  <c r="Q286" i="10"/>
  <c r="R286" i="10"/>
  <c r="S286" i="10"/>
  <c r="T286" i="10"/>
  <c r="P287" i="10"/>
  <c r="Q287" i="10"/>
  <c r="R287" i="10"/>
  <c r="S287" i="10"/>
  <c r="T287" i="10"/>
  <c r="P288" i="10"/>
  <c r="Q288" i="10"/>
  <c r="R288" i="10"/>
  <c r="S288" i="10"/>
  <c r="T288" i="10"/>
  <c r="P289" i="10"/>
  <c r="Q289" i="10"/>
  <c r="R289" i="10"/>
  <c r="S289" i="10"/>
  <c r="T289" i="10"/>
  <c r="P290" i="10"/>
  <c r="Q290" i="10"/>
  <c r="R290" i="10"/>
  <c r="S290" i="10"/>
  <c r="T290" i="10"/>
  <c r="P291" i="10"/>
  <c r="Q291" i="10"/>
  <c r="R291" i="10"/>
  <c r="S291" i="10"/>
  <c r="T291" i="10"/>
  <c r="P292" i="10"/>
  <c r="Q292" i="10"/>
  <c r="R292" i="10"/>
  <c r="S292" i="10"/>
  <c r="T292" i="10"/>
  <c r="P293" i="10"/>
  <c r="Q293" i="10"/>
  <c r="R293" i="10"/>
  <c r="S293" i="10"/>
  <c r="T293" i="10"/>
  <c r="P294" i="10"/>
  <c r="Q294" i="10"/>
  <c r="R294" i="10"/>
  <c r="S294" i="10"/>
  <c r="T294" i="10"/>
  <c r="P295" i="10"/>
  <c r="Q295" i="10"/>
  <c r="R295" i="10"/>
  <c r="S295" i="10"/>
  <c r="T295" i="10"/>
  <c r="P296" i="10"/>
  <c r="Q296" i="10"/>
  <c r="R296" i="10"/>
  <c r="S296" i="10"/>
  <c r="T296" i="10"/>
  <c r="Q297" i="10"/>
  <c r="R297" i="10"/>
  <c r="S297" i="10"/>
  <c r="P298" i="10"/>
  <c r="Q298" i="10"/>
  <c r="R298" i="10"/>
  <c r="S298" i="10"/>
  <c r="T298" i="10"/>
  <c r="P299" i="10"/>
  <c r="Q299" i="10"/>
  <c r="R299" i="10"/>
  <c r="S299" i="10"/>
  <c r="T299" i="10"/>
  <c r="P300" i="10"/>
  <c r="Q300" i="10"/>
  <c r="R300" i="10"/>
  <c r="S300" i="10"/>
  <c r="T300" i="10"/>
  <c r="Q301" i="10"/>
  <c r="R301" i="10"/>
  <c r="S301" i="10"/>
  <c r="P302" i="10"/>
  <c r="Q302" i="10"/>
  <c r="R302" i="10"/>
  <c r="S302" i="10"/>
  <c r="T302" i="10"/>
  <c r="P303" i="10"/>
  <c r="Q303" i="10"/>
  <c r="R303" i="10"/>
  <c r="S303" i="10"/>
  <c r="T303" i="10"/>
  <c r="P304" i="10"/>
  <c r="Q304" i="10"/>
  <c r="R304" i="10"/>
  <c r="S304" i="10"/>
  <c r="T304" i="10"/>
  <c r="Q305" i="10"/>
  <c r="R305" i="10"/>
  <c r="S305" i="10"/>
  <c r="P306" i="10"/>
  <c r="Q306" i="10"/>
  <c r="R306" i="10"/>
  <c r="S306" i="10"/>
  <c r="T306" i="10"/>
  <c r="P307" i="10"/>
  <c r="Q307" i="10"/>
  <c r="R307" i="10"/>
  <c r="S307" i="10"/>
  <c r="P308" i="10"/>
  <c r="Q308" i="10"/>
  <c r="R308" i="10"/>
  <c r="S308" i="10"/>
  <c r="T308" i="10"/>
  <c r="Q309" i="10"/>
  <c r="R309" i="10"/>
  <c r="S309" i="10"/>
  <c r="P310" i="10"/>
  <c r="Q310" i="10"/>
  <c r="R310" i="10"/>
  <c r="T310" i="10"/>
  <c r="P311" i="10"/>
  <c r="Q311" i="10"/>
  <c r="R311" i="10"/>
  <c r="S311" i="10"/>
  <c r="T311" i="10"/>
  <c r="P312" i="10"/>
  <c r="Q312" i="10"/>
  <c r="S312" i="10"/>
  <c r="T312" i="10"/>
  <c r="Q313" i="10"/>
  <c r="R313" i="10"/>
  <c r="S313" i="10"/>
  <c r="P314" i="10"/>
  <c r="Q314" i="10"/>
  <c r="T314" i="10"/>
  <c r="P315" i="10"/>
  <c r="Q315" i="10"/>
  <c r="R315" i="10"/>
  <c r="S315" i="10"/>
  <c r="T315" i="10"/>
  <c r="P316" i="10"/>
  <c r="Q316" i="10"/>
  <c r="R316" i="10"/>
  <c r="S316" i="10"/>
  <c r="T316" i="10"/>
  <c r="R317" i="10"/>
  <c r="S317" i="10"/>
  <c r="P318" i="10"/>
  <c r="Q318" i="10"/>
  <c r="R318" i="10"/>
  <c r="T318" i="10"/>
  <c r="P319" i="10"/>
  <c r="R319" i="10"/>
  <c r="S319" i="10"/>
  <c r="T319" i="10"/>
  <c r="P320" i="10"/>
  <c r="Q320" i="10"/>
  <c r="R320" i="10"/>
  <c r="S320" i="10"/>
  <c r="T320" i="10"/>
  <c r="Q321" i="10"/>
  <c r="R321" i="10"/>
  <c r="S321" i="10"/>
  <c r="P322" i="10"/>
  <c r="Q322" i="10"/>
  <c r="R322" i="10"/>
  <c r="T322" i="10"/>
  <c r="Q323" i="10"/>
  <c r="R323" i="10"/>
  <c r="S323" i="10"/>
  <c r="P324" i="10"/>
  <c r="Q324" i="10"/>
  <c r="R324" i="10"/>
  <c r="T324" i="10"/>
  <c r="Q325" i="10"/>
  <c r="R325" i="10"/>
  <c r="S325" i="10"/>
  <c r="P326" i="10"/>
  <c r="Q326" i="10"/>
  <c r="R326" i="10"/>
  <c r="T326" i="10"/>
  <c r="P327" i="10"/>
  <c r="Q327" i="10"/>
  <c r="R327" i="10"/>
  <c r="S327" i="10"/>
  <c r="T327" i="10"/>
  <c r="P328" i="10"/>
  <c r="Q328" i="10"/>
  <c r="S328" i="10"/>
  <c r="T328" i="10"/>
  <c r="Q329" i="10"/>
  <c r="R329" i="10"/>
  <c r="S329" i="10"/>
  <c r="P330" i="10"/>
  <c r="Q330" i="10"/>
  <c r="T330" i="10"/>
  <c r="P331" i="10"/>
  <c r="Q331" i="10"/>
  <c r="R331" i="10"/>
  <c r="S331" i="10"/>
  <c r="T331" i="10"/>
  <c r="P332" i="10"/>
  <c r="Q332" i="10"/>
  <c r="R332" i="10"/>
  <c r="S332" i="10"/>
  <c r="T332" i="10"/>
  <c r="R333" i="10"/>
  <c r="S333" i="10"/>
  <c r="P334" i="10"/>
  <c r="Q334" i="10"/>
  <c r="R334" i="10"/>
  <c r="T334" i="10"/>
  <c r="P335" i="10"/>
  <c r="R335" i="10"/>
  <c r="S335" i="10"/>
  <c r="T335" i="10"/>
  <c r="P336" i="10"/>
  <c r="Q336" i="10"/>
  <c r="R336" i="10"/>
  <c r="S336" i="10"/>
  <c r="T336" i="10"/>
  <c r="R337" i="10"/>
  <c r="S337" i="10"/>
  <c r="P338" i="10"/>
  <c r="Q338" i="10"/>
  <c r="R338" i="10"/>
  <c r="T338" i="10"/>
  <c r="R339" i="10"/>
  <c r="S339" i="10"/>
  <c r="P340" i="10"/>
  <c r="Q340" i="10"/>
  <c r="R340" i="10"/>
  <c r="T340" i="10"/>
  <c r="Q341" i="10"/>
  <c r="R341" i="10"/>
  <c r="S341" i="10"/>
  <c r="P342" i="10"/>
  <c r="Q342" i="10"/>
  <c r="R342" i="10"/>
  <c r="T342" i="10"/>
  <c r="P343" i="10"/>
  <c r="Q343" i="10"/>
  <c r="R343" i="10"/>
  <c r="S343" i="10"/>
  <c r="T343" i="10"/>
  <c r="P344" i="10"/>
  <c r="Q344" i="10"/>
  <c r="T344" i="10"/>
  <c r="Q345" i="10"/>
  <c r="R345" i="10"/>
  <c r="S345" i="10"/>
  <c r="P346" i="10"/>
  <c r="Q346" i="10"/>
  <c r="T346" i="10"/>
  <c r="P347" i="10"/>
  <c r="Q347" i="10"/>
  <c r="R347" i="10"/>
  <c r="S347" i="10"/>
  <c r="T347" i="10"/>
  <c r="P348" i="10"/>
  <c r="Q348" i="10"/>
  <c r="R348" i="10"/>
  <c r="S348" i="10"/>
  <c r="T348" i="10"/>
  <c r="R349" i="10"/>
  <c r="S349" i="10"/>
  <c r="P350" i="10"/>
  <c r="Q350" i="10"/>
  <c r="R350" i="10"/>
  <c r="T350" i="10"/>
  <c r="P351" i="10"/>
  <c r="R351" i="10"/>
  <c r="S351" i="10"/>
  <c r="T351" i="10"/>
  <c r="P352" i="10"/>
  <c r="Q352" i="10"/>
  <c r="R352" i="10"/>
  <c r="S352" i="10"/>
  <c r="T352" i="10"/>
  <c r="R353" i="10"/>
  <c r="S353" i="10"/>
  <c r="P354" i="10"/>
  <c r="Q354" i="10"/>
  <c r="R354" i="10"/>
  <c r="T354" i="10"/>
  <c r="R355" i="10"/>
  <c r="S355" i="10"/>
  <c r="P356" i="10"/>
  <c r="Q356" i="10"/>
  <c r="R356" i="10"/>
  <c r="T356" i="10"/>
  <c r="Q357" i="10"/>
  <c r="R357" i="10"/>
  <c r="S357" i="10"/>
  <c r="P358" i="10"/>
  <c r="Q358" i="10"/>
  <c r="R358" i="10"/>
  <c r="T358" i="10"/>
  <c r="P359" i="10"/>
  <c r="Q359" i="10"/>
  <c r="R359" i="10"/>
  <c r="S359" i="10"/>
  <c r="T359" i="10"/>
  <c r="P360" i="10"/>
  <c r="R360" i="10"/>
  <c r="T360" i="10"/>
  <c r="Q361" i="10"/>
  <c r="R361" i="10"/>
  <c r="S361" i="10"/>
  <c r="P362" i="10"/>
  <c r="Q362" i="10"/>
  <c r="R362" i="10"/>
  <c r="T362" i="10"/>
  <c r="Q363" i="10"/>
  <c r="R363" i="10"/>
  <c r="S363" i="10"/>
  <c r="P364" i="10"/>
  <c r="R364" i="10"/>
  <c r="T364" i="10"/>
  <c r="Q365" i="10"/>
  <c r="R365" i="10"/>
  <c r="P366" i="10"/>
  <c r="Q366" i="10"/>
  <c r="R366" i="10"/>
  <c r="T366" i="10"/>
  <c r="Q367" i="10"/>
  <c r="R367" i="10"/>
  <c r="P368" i="10"/>
  <c r="R368" i="10"/>
  <c r="T368" i="10"/>
  <c r="Q369" i="10"/>
  <c r="R369" i="10"/>
  <c r="P370" i="10"/>
  <c r="Q370" i="10"/>
  <c r="R370" i="10"/>
  <c r="T370" i="10"/>
  <c r="Q371" i="10"/>
  <c r="R371" i="10"/>
  <c r="P372" i="10"/>
  <c r="R372" i="10"/>
  <c r="T372" i="10"/>
  <c r="Q373" i="10"/>
  <c r="R373" i="10"/>
  <c r="P374" i="10"/>
  <c r="Q374" i="10"/>
  <c r="R374" i="10"/>
  <c r="T374" i="10"/>
  <c r="Q375" i="10"/>
  <c r="R375" i="10"/>
  <c r="P376" i="10"/>
  <c r="R376" i="10"/>
  <c r="T376" i="10"/>
  <c r="Q377" i="10"/>
  <c r="R377" i="10"/>
  <c r="P378" i="10"/>
  <c r="Q378" i="10"/>
  <c r="R378" i="10"/>
  <c r="T378" i="10"/>
  <c r="Q379" i="10"/>
  <c r="R379" i="10"/>
  <c r="P380" i="10"/>
  <c r="R380" i="10"/>
  <c r="T380" i="10"/>
  <c r="Q381" i="10"/>
  <c r="R381" i="10"/>
  <c r="P382" i="10"/>
  <c r="Q382" i="10"/>
  <c r="R382" i="10"/>
  <c r="T382" i="10"/>
  <c r="Q383" i="10"/>
  <c r="R383" i="10"/>
  <c r="P384" i="10"/>
  <c r="R384" i="10"/>
  <c r="T384" i="10"/>
  <c r="Q385" i="10"/>
  <c r="R385" i="10"/>
  <c r="P386" i="10"/>
  <c r="Q386" i="10"/>
  <c r="R386" i="10"/>
  <c r="T386" i="10"/>
  <c r="Q387" i="10"/>
  <c r="R387" i="10"/>
  <c r="P388" i="10"/>
  <c r="Q388" i="10"/>
  <c r="T388" i="10"/>
  <c r="P389" i="10"/>
  <c r="Q389" i="10"/>
  <c r="S389" i="10"/>
  <c r="T389" i="10"/>
  <c r="P390" i="10"/>
  <c r="Q390" i="10"/>
  <c r="R390" i="10"/>
  <c r="S390" i="10"/>
  <c r="T390" i="10"/>
  <c r="P391" i="10"/>
  <c r="Q391" i="10"/>
  <c r="R391" i="10"/>
  <c r="S391" i="10"/>
  <c r="T391" i="10"/>
  <c r="P392" i="10"/>
  <c r="Q392" i="10"/>
  <c r="R392" i="10"/>
  <c r="S392" i="10"/>
  <c r="T392" i="10"/>
  <c r="P393" i="10"/>
  <c r="Q393" i="10"/>
  <c r="R393" i="10"/>
  <c r="S393" i="10"/>
  <c r="T393" i="10"/>
  <c r="P394" i="10"/>
  <c r="Q394" i="10"/>
  <c r="R394" i="10"/>
  <c r="S394" i="10"/>
  <c r="T394" i="10"/>
  <c r="P395" i="10"/>
  <c r="Q395" i="10"/>
  <c r="R395" i="10"/>
  <c r="S395" i="10"/>
  <c r="T395" i="10"/>
  <c r="P396" i="10"/>
  <c r="Q396" i="10"/>
  <c r="R396" i="10"/>
  <c r="S396" i="10"/>
  <c r="T396" i="10"/>
  <c r="P397" i="10"/>
  <c r="Q397" i="10"/>
  <c r="R397" i="10"/>
  <c r="S397" i="10"/>
  <c r="T397" i="10"/>
  <c r="P398" i="10"/>
  <c r="Q398" i="10"/>
  <c r="R398" i="10"/>
  <c r="S398" i="10"/>
  <c r="T398" i="10"/>
  <c r="P399" i="10"/>
  <c r="Q399" i="10"/>
  <c r="R399" i="10"/>
  <c r="S399" i="10"/>
  <c r="T399" i="10"/>
  <c r="P400" i="10"/>
  <c r="Q400" i="10"/>
  <c r="R400" i="10"/>
  <c r="S400" i="10"/>
  <c r="T400" i="10"/>
  <c r="P401" i="10"/>
  <c r="Q401" i="10"/>
  <c r="R401" i="10"/>
  <c r="S401" i="10"/>
  <c r="T401" i="10"/>
  <c r="P402" i="10"/>
  <c r="Q402" i="10"/>
  <c r="R402" i="10"/>
  <c r="S402" i="10"/>
  <c r="T402" i="10"/>
  <c r="P403" i="10"/>
  <c r="Q403" i="10"/>
  <c r="R403" i="10"/>
  <c r="S403" i="10"/>
  <c r="T403" i="10"/>
  <c r="Q404" i="10"/>
  <c r="R404" i="10"/>
  <c r="S404" i="10"/>
  <c r="T404" i="10"/>
  <c r="P404" i="10"/>
  <c r="K38" i="10"/>
  <c r="K39" i="10"/>
  <c r="AK498" i="27"/>
  <c r="X497" i="27"/>
  <c r="AK490" i="27"/>
  <c r="AE490" i="27"/>
  <c r="X489" i="27"/>
  <c r="Q488" i="27"/>
  <c r="J485" i="27"/>
  <c r="AK482" i="27"/>
  <c r="X481" i="27"/>
  <c r="Q479" i="27"/>
  <c r="H476" i="27"/>
  <c r="N486" i="27" s="1"/>
  <c r="G476" i="27"/>
  <c r="AA490" i="27" s="1"/>
  <c r="F476" i="27"/>
  <c r="Z498" i="27" s="1"/>
  <c r="E476" i="27"/>
  <c r="K486" i="27" s="1"/>
  <c r="D476" i="27"/>
  <c r="K476" i="27" s="1"/>
  <c r="K475" i="27"/>
  <c r="D475" i="27"/>
  <c r="AK472" i="27"/>
  <c r="AA470" i="27"/>
  <c r="Z470" i="27"/>
  <c r="Y470" i="27"/>
  <c r="Q470" i="27"/>
  <c r="X469" i="27"/>
  <c r="M466" i="27"/>
  <c r="L466" i="27"/>
  <c r="K466" i="27"/>
  <c r="J465" i="27"/>
  <c r="AB462" i="27"/>
  <c r="AA462" i="27"/>
  <c r="Z462" i="27"/>
  <c r="Y462" i="27"/>
  <c r="X462" i="27"/>
  <c r="AK461" i="27"/>
  <c r="AE461" i="27"/>
  <c r="X461" i="27"/>
  <c r="U461" i="27"/>
  <c r="T461" i="27"/>
  <c r="S461" i="27"/>
  <c r="R461" i="27"/>
  <c r="Q461" i="27"/>
  <c r="Q460" i="27"/>
  <c r="AB454" i="27"/>
  <c r="AA454" i="27"/>
  <c r="Z454" i="27"/>
  <c r="Y454" i="27"/>
  <c r="X454" i="27"/>
  <c r="X453" i="27"/>
  <c r="AK452" i="27"/>
  <c r="B450" i="27"/>
  <c r="N399" i="27"/>
  <c r="M399" i="27"/>
  <c r="L399" i="27"/>
  <c r="K399" i="27"/>
  <c r="I399" i="27" s="1"/>
  <c r="J399" i="27"/>
  <c r="N398" i="27"/>
  <c r="M398" i="27"/>
  <c r="L398" i="27"/>
  <c r="I398" i="27" s="1"/>
  <c r="K398" i="27"/>
  <c r="J398" i="27"/>
  <c r="N397" i="27"/>
  <c r="M397" i="27"/>
  <c r="L397" i="27"/>
  <c r="K397" i="27"/>
  <c r="I397" i="27" s="1"/>
  <c r="J397" i="27"/>
  <c r="N396" i="27"/>
  <c r="M396" i="27"/>
  <c r="L396" i="27"/>
  <c r="I396" i="27" s="1"/>
  <c r="K396" i="27"/>
  <c r="J396" i="27"/>
  <c r="N395" i="27"/>
  <c r="M395" i="27"/>
  <c r="L395" i="27"/>
  <c r="K395" i="27"/>
  <c r="I395" i="27" s="1"/>
  <c r="J395" i="27"/>
  <c r="N394" i="27"/>
  <c r="M394" i="27"/>
  <c r="L394" i="27"/>
  <c r="I394" i="27" s="1"/>
  <c r="K394" i="27"/>
  <c r="J394" i="27"/>
  <c r="N393" i="27"/>
  <c r="M393" i="27"/>
  <c r="L393" i="27"/>
  <c r="K393" i="27"/>
  <c r="I393" i="27" s="1"/>
  <c r="J393" i="27"/>
  <c r="N392" i="27"/>
  <c r="M392" i="27"/>
  <c r="L392" i="27"/>
  <c r="K392" i="27"/>
  <c r="J392" i="27"/>
  <c r="I392" i="27" s="1"/>
  <c r="N391" i="27"/>
  <c r="M391" i="27"/>
  <c r="L391" i="27"/>
  <c r="K391" i="27"/>
  <c r="I391" i="27" s="1"/>
  <c r="J391" i="27"/>
  <c r="N390" i="27"/>
  <c r="M390" i="27"/>
  <c r="L390" i="27"/>
  <c r="K390" i="27"/>
  <c r="J390" i="27"/>
  <c r="I390" i="27" s="1"/>
  <c r="N389" i="27"/>
  <c r="M389" i="27"/>
  <c r="L389" i="27"/>
  <c r="K389" i="27"/>
  <c r="I389" i="27" s="1"/>
  <c r="J389" i="27"/>
  <c r="N388" i="27"/>
  <c r="M388" i="27"/>
  <c r="L388" i="27"/>
  <c r="K388" i="27"/>
  <c r="J388" i="27"/>
  <c r="I388" i="27" s="1"/>
  <c r="N387" i="27"/>
  <c r="M387" i="27"/>
  <c r="L387" i="27"/>
  <c r="K387" i="27"/>
  <c r="I387" i="27" s="1"/>
  <c r="J387" i="27"/>
  <c r="N386" i="27"/>
  <c r="M386" i="27"/>
  <c r="L386" i="27"/>
  <c r="K386" i="27"/>
  <c r="J386" i="27"/>
  <c r="I386" i="27" s="1"/>
  <c r="N385" i="27"/>
  <c r="M385" i="27"/>
  <c r="L385" i="27"/>
  <c r="K385" i="27"/>
  <c r="I385" i="27" s="1"/>
  <c r="J385" i="27"/>
  <c r="N384" i="27"/>
  <c r="M384" i="27"/>
  <c r="L384" i="27"/>
  <c r="K384" i="27"/>
  <c r="J384" i="27"/>
  <c r="I384" i="27" s="1"/>
  <c r="N383" i="27"/>
  <c r="M383" i="27"/>
  <c r="L383" i="27"/>
  <c r="K383" i="27"/>
  <c r="I383" i="27" s="1"/>
  <c r="J383" i="27"/>
  <c r="N382" i="27"/>
  <c r="M382" i="27"/>
  <c r="L382" i="27"/>
  <c r="K382" i="27"/>
  <c r="J382" i="27"/>
  <c r="I382" i="27" s="1"/>
  <c r="N381" i="27"/>
  <c r="M381" i="27"/>
  <c r="L381" i="27"/>
  <c r="K381" i="27"/>
  <c r="I381" i="27" s="1"/>
  <c r="J381" i="27"/>
  <c r="N380" i="27"/>
  <c r="M380" i="27"/>
  <c r="L380" i="27"/>
  <c r="K380" i="27"/>
  <c r="J380" i="27"/>
  <c r="I380" i="27" s="1"/>
  <c r="N379" i="27"/>
  <c r="M379" i="27"/>
  <c r="L379" i="27"/>
  <c r="K379" i="27"/>
  <c r="I379" i="27" s="1"/>
  <c r="J379" i="27"/>
  <c r="N378" i="27"/>
  <c r="M378" i="27"/>
  <c r="L378" i="27"/>
  <c r="K378" i="27"/>
  <c r="J378" i="27"/>
  <c r="I378" i="27" s="1"/>
  <c r="N377" i="27"/>
  <c r="M377" i="27"/>
  <c r="L377" i="27"/>
  <c r="K377" i="27"/>
  <c r="I377" i="27" s="1"/>
  <c r="J377" i="27"/>
  <c r="N376" i="27"/>
  <c r="M376" i="27"/>
  <c r="L376" i="27"/>
  <c r="K376" i="27"/>
  <c r="J376" i="27"/>
  <c r="I376" i="27" s="1"/>
  <c r="N375" i="27"/>
  <c r="M375" i="27"/>
  <c r="L375" i="27"/>
  <c r="K375" i="27"/>
  <c r="I375" i="27" s="1"/>
  <c r="J375" i="27"/>
  <c r="N374" i="27"/>
  <c r="M374" i="27"/>
  <c r="L374" i="27"/>
  <c r="K374" i="27"/>
  <c r="J374" i="27"/>
  <c r="I374" i="27" s="1"/>
  <c r="N373" i="27"/>
  <c r="M373" i="27"/>
  <c r="L373" i="27"/>
  <c r="K373" i="27"/>
  <c r="I373" i="27" s="1"/>
  <c r="J373" i="27"/>
  <c r="N372" i="27"/>
  <c r="M372" i="27"/>
  <c r="L372" i="27"/>
  <c r="K372" i="27"/>
  <c r="J372" i="27"/>
  <c r="I372" i="27" s="1"/>
  <c r="N371" i="27"/>
  <c r="M371" i="27"/>
  <c r="L371" i="27"/>
  <c r="K371" i="27"/>
  <c r="I371" i="27" s="1"/>
  <c r="J371" i="27"/>
  <c r="N370" i="27"/>
  <c r="M370" i="27"/>
  <c r="L370" i="27"/>
  <c r="K370" i="27"/>
  <c r="J370" i="27"/>
  <c r="I370" i="27" s="1"/>
  <c r="N369" i="27"/>
  <c r="M369" i="27"/>
  <c r="L369" i="27"/>
  <c r="K369" i="27"/>
  <c r="I369" i="27" s="1"/>
  <c r="J369" i="27"/>
  <c r="N368" i="27"/>
  <c r="M368" i="27"/>
  <c r="L368" i="27"/>
  <c r="K368" i="27"/>
  <c r="J368" i="27"/>
  <c r="I368" i="27" s="1"/>
  <c r="N367" i="27"/>
  <c r="M367" i="27"/>
  <c r="L367" i="27"/>
  <c r="K367" i="27"/>
  <c r="I367" i="27" s="1"/>
  <c r="J367" i="27"/>
  <c r="N366" i="27"/>
  <c r="M366" i="27"/>
  <c r="L366" i="27"/>
  <c r="K366" i="27"/>
  <c r="J366" i="27"/>
  <c r="I366" i="27" s="1"/>
  <c r="N365" i="27"/>
  <c r="M365" i="27"/>
  <c r="L365" i="27"/>
  <c r="K365" i="27"/>
  <c r="I365" i="27" s="1"/>
  <c r="J365" i="27"/>
  <c r="N364" i="27"/>
  <c r="M364" i="27"/>
  <c r="L364" i="27"/>
  <c r="K364" i="27"/>
  <c r="J364" i="27"/>
  <c r="I364" i="27" s="1"/>
  <c r="N363" i="27"/>
  <c r="M363" i="27"/>
  <c r="L363" i="27"/>
  <c r="K363" i="27"/>
  <c r="I363" i="27" s="1"/>
  <c r="J363" i="27"/>
  <c r="N362" i="27"/>
  <c r="M362" i="27"/>
  <c r="L362" i="27"/>
  <c r="K362" i="27"/>
  <c r="J362" i="27"/>
  <c r="I362" i="27" s="1"/>
  <c r="N361" i="27"/>
  <c r="M361" i="27"/>
  <c r="L361" i="27"/>
  <c r="K361" i="27"/>
  <c r="I361" i="27" s="1"/>
  <c r="J361" i="27"/>
  <c r="N360" i="27"/>
  <c r="M360" i="27"/>
  <c r="L360" i="27"/>
  <c r="K360" i="27"/>
  <c r="J360" i="27"/>
  <c r="I360" i="27" s="1"/>
  <c r="N359" i="27"/>
  <c r="M359" i="27"/>
  <c r="L359" i="27"/>
  <c r="K359" i="27"/>
  <c r="I359" i="27" s="1"/>
  <c r="J359" i="27"/>
  <c r="N358" i="27"/>
  <c r="M358" i="27"/>
  <c r="L358" i="27"/>
  <c r="K358" i="27"/>
  <c r="J358" i="27"/>
  <c r="I358" i="27" s="1"/>
  <c r="N357" i="27"/>
  <c r="M357" i="27"/>
  <c r="L357" i="27"/>
  <c r="K357" i="27"/>
  <c r="I357" i="27" s="1"/>
  <c r="J357" i="27"/>
  <c r="N356" i="27"/>
  <c r="M356" i="27"/>
  <c r="L356" i="27"/>
  <c r="K356" i="27"/>
  <c r="J356" i="27"/>
  <c r="I356" i="27" s="1"/>
  <c r="N355" i="27"/>
  <c r="M355" i="27"/>
  <c r="L355" i="27"/>
  <c r="K355" i="27"/>
  <c r="I355" i="27" s="1"/>
  <c r="J355" i="27"/>
  <c r="N354" i="27"/>
  <c r="M354" i="27"/>
  <c r="L354" i="27"/>
  <c r="K354" i="27"/>
  <c r="J354" i="27"/>
  <c r="I354" i="27" s="1"/>
  <c r="N353" i="27"/>
  <c r="M353" i="27"/>
  <c r="L353" i="27"/>
  <c r="K353" i="27"/>
  <c r="I353" i="27" s="1"/>
  <c r="J353" i="27"/>
  <c r="N352" i="27"/>
  <c r="M352" i="27"/>
  <c r="L352" i="27"/>
  <c r="K352" i="27"/>
  <c r="J352" i="27"/>
  <c r="I352" i="27" s="1"/>
  <c r="N351" i="27"/>
  <c r="M351" i="27"/>
  <c r="L351" i="27"/>
  <c r="K351" i="27"/>
  <c r="I351" i="27" s="1"/>
  <c r="J351" i="27"/>
  <c r="N350" i="27"/>
  <c r="M350" i="27"/>
  <c r="L350" i="27"/>
  <c r="K350" i="27"/>
  <c r="J350" i="27"/>
  <c r="I350" i="27" s="1"/>
  <c r="N349" i="27"/>
  <c r="M349" i="27"/>
  <c r="L349" i="27"/>
  <c r="K349" i="27"/>
  <c r="I349" i="27" s="1"/>
  <c r="J349" i="27"/>
  <c r="N348" i="27"/>
  <c r="M348" i="27"/>
  <c r="L348" i="27"/>
  <c r="K348" i="27"/>
  <c r="J348" i="27"/>
  <c r="I348" i="27" s="1"/>
  <c r="N347" i="27"/>
  <c r="M347" i="27"/>
  <c r="L347" i="27"/>
  <c r="K347" i="27"/>
  <c r="I347" i="27" s="1"/>
  <c r="J347" i="27"/>
  <c r="N346" i="27"/>
  <c r="M346" i="27"/>
  <c r="L346" i="27"/>
  <c r="K346" i="27"/>
  <c r="J346" i="27"/>
  <c r="I346" i="27" s="1"/>
  <c r="N345" i="27"/>
  <c r="M345" i="27"/>
  <c r="L345" i="27"/>
  <c r="K345" i="27"/>
  <c r="I345" i="27" s="1"/>
  <c r="J345" i="27"/>
  <c r="N344" i="27"/>
  <c r="M344" i="27"/>
  <c r="L344" i="27"/>
  <c r="K344" i="27"/>
  <c r="J344" i="27"/>
  <c r="I344" i="27" s="1"/>
  <c r="N343" i="27"/>
  <c r="M343" i="27"/>
  <c r="L343" i="27"/>
  <c r="K343" i="27"/>
  <c r="I343" i="27" s="1"/>
  <c r="J343" i="27"/>
  <c r="N342" i="27"/>
  <c r="M342" i="27"/>
  <c r="L342" i="27"/>
  <c r="K342" i="27"/>
  <c r="J342" i="27"/>
  <c r="N341" i="27"/>
  <c r="M341" i="27"/>
  <c r="L341" i="27"/>
  <c r="K341" i="27"/>
  <c r="I341" i="27" s="1"/>
  <c r="J341" i="27"/>
  <c r="N340" i="27"/>
  <c r="M340" i="27"/>
  <c r="L340" i="27"/>
  <c r="K340" i="27"/>
  <c r="J340" i="27"/>
  <c r="I340" i="27" s="1"/>
  <c r="N339" i="27"/>
  <c r="M339" i="27"/>
  <c r="L339" i="27"/>
  <c r="K339" i="27"/>
  <c r="I339" i="27" s="1"/>
  <c r="J339" i="27"/>
  <c r="N338" i="27"/>
  <c r="M338" i="27"/>
  <c r="L338" i="27"/>
  <c r="K338" i="27"/>
  <c r="J338" i="27"/>
  <c r="N337" i="27"/>
  <c r="M337" i="27"/>
  <c r="L337" i="27"/>
  <c r="K337" i="27"/>
  <c r="I337" i="27" s="1"/>
  <c r="J337" i="27"/>
  <c r="N336" i="27"/>
  <c r="M336" i="27"/>
  <c r="L336" i="27"/>
  <c r="K336" i="27"/>
  <c r="J336" i="27"/>
  <c r="I336" i="27" s="1"/>
  <c r="N335" i="27"/>
  <c r="M335" i="27"/>
  <c r="L335" i="27"/>
  <c r="K335" i="27"/>
  <c r="I335" i="27" s="1"/>
  <c r="J335" i="27"/>
  <c r="N334" i="27"/>
  <c r="M334" i="27"/>
  <c r="L334" i="27"/>
  <c r="K334" i="27"/>
  <c r="J334" i="27"/>
  <c r="N333" i="27"/>
  <c r="M333" i="27"/>
  <c r="L333" i="27"/>
  <c r="K333" i="27"/>
  <c r="I333" i="27" s="1"/>
  <c r="J333" i="27"/>
  <c r="N332" i="27"/>
  <c r="M332" i="27"/>
  <c r="L332" i="27"/>
  <c r="K332" i="27"/>
  <c r="J332" i="27"/>
  <c r="I332" i="27" s="1"/>
  <c r="N331" i="27"/>
  <c r="M331" i="27"/>
  <c r="L331" i="27"/>
  <c r="K331" i="27"/>
  <c r="I331" i="27" s="1"/>
  <c r="J331" i="27"/>
  <c r="N330" i="27"/>
  <c r="M330" i="27"/>
  <c r="L330" i="27"/>
  <c r="K330" i="27"/>
  <c r="J330" i="27"/>
  <c r="N329" i="27"/>
  <c r="M329" i="27"/>
  <c r="L329" i="27"/>
  <c r="K329" i="27"/>
  <c r="I329" i="27" s="1"/>
  <c r="J329" i="27"/>
  <c r="N328" i="27"/>
  <c r="M328" i="27"/>
  <c r="L328" i="27"/>
  <c r="K328" i="27"/>
  <c r="J328" i="27"/>
  <c r="I328" i="27" s="1"/>
  <c r="N327" i="27"/>
  <c r="M327" i="27"/>
  <c r="L327" i="27"/>
  <c r="K327" i="27"/>
  <c r="I327" i="27" s="1"/>
  <c r="J327" i="27"/>
  <c r="N326" i="27"/>
  <c r="M326" i="27"/>
  <c r="L326" i="27"/>
  <c r="K326" i="27"/>
  <c r="J326" i="27"/>
  <c r="N325" i="27"/>
  <c r="M325" i="27"/>
  <c r="L325" i="27"/>
  <c r="K325" i="27"/>
  <c r="I325" i="27" s="1"/>
  <c r="J325" i="27"/>
  <c r="N324" i="27"/>
  <c r="M324" i="27"/>
  <c r="L324" i="27"/>
  <c r="K324" i="27"/>
  <c r="J324" i="27"/>
  <c r="I324" i="27" s="1"/>
  <c r="N323" i="27"/>
  <c r="M323" i="27"/>
  <c r="L323" i="27"/>
  <c r="K323" i="27"/>
  <c r="I323" i="27" s="1"/>
  <c r="J323" i="27"/>
  <c r="N322" i="27"/>
  <c r="M322" i="27"/>
  <c r="L322" i="27"/>
  <c r="K322" i="27"/>
  <c r="J322" i="27"/>
  <c r="N321" i="27"/>
  <c r="M321" i="27"/>
  <c r="L321" i="27"/>
  <c r="K321" i="27"/>
  <c r="I321" i="27" s="1"/>
  <c r="J321" i="27"/>
  <c r="N320" i="27"/>
  <c r="M320" i="27"/>
  <c r="L320" i="27"/>
  <c r="K320" i="27"/>
  <c r="J320" i="27"/>
  <c r="I320" i="27" s="1"/>
  <c r="N319" i="27"/>
  <c r="M319" i="27"/>
  <c r="L319" i="27"/>
  <c r="K319" i="27"/>
  <c r="I319" i="27" s="1"/>
  <c r="J319" i="27"/>
  <c r="N318" i="27"/>
  <c r="M318" i="27"/>
  <c r="L318" i="27"/>
  <c r="K318" i="27"/>
  <c r="J318" i="27"/>
  <c r="I318" i="27" s="1"/>
  <c r="N317" i="27"/>
  <c r="M317" i="27"/>
  <c r="L317" i="27"/>
  <c r="K317" i="27"/>
  <c r="J317" i="27"/>
  <c r="N316" i="27"/>
  <c r="M316" i="27"/>
  <c r="L316" i="27"/>
  <c r="K316" i="27"/>
  <c r="I316" i="27" s="1"/>
  <c r="J316" i="27"/>
  <c r="N315" i="27"/>
  <c r="M315" i="27"/>
  <c r="L315" i="27"/>
  <c r="K315" i="27"/>
  <c r="J315" i="27"/>
  <c r="I315" i="27"/>
  <c r="N314" i="27"/>
  <c r="M314" i="27"/>
  <c r="L314" i="27"/>
  <c r="K314" i="27"/>
  <c r="I314" i="27" s="1"/>
  <c r="J314" i="27"/>
  <c r="N313" i="27"/>
  <c r="M313" i="27"/>
  <c r="L313" i="27"/>
  <c r="K313" i="27"/>
  <c r="J313" i="27"/>
  <c r="I313" i="27"/>
  <c r="N312" i="27"/>
  <c r="M312" i="27"/>
  <c r="L312" i="27"/>
  <c r="K312" i="27"/>
  <c r="I312" i="27" s="1"/>
  <c r="J312" i="27"/>
  <c r="N311" i="27"/>
  <c r="M311" i="27"/>
  <c r="L311" i="27"/>
  <c r="K311" i="27"/>
  <c r="J311" i="27"/>
  <c r="I311" i="27"/>
  <c r="N310" i="27"/>
  <c r="M310" i="27"/>
  <c r="L310" i="27"/>
  <c r="K310" i="27"/>
  <c r="I310" i="27" s="1"/>
  <c r="J310" i="27"/>
  <c r="N309" i="27"/>
  <c r="M309" i="27"/>
  <c r="L309" i="27"/>
  <c r="K309" i="27"/>
  <c r="J309" i="27"/>
  <c r="I309" i="27"/>
  <c r="N308" i="27"/>
  <c r="M308" i="27"/>
  <c r="L308" i="27"/>
  <c r="K308" i="27"/>
  <c r="I308" i="27" s="1"/>
  <c r="J308" i="27"/>
  <c r="N307" i="27"/>
  <c r="M307" i="27"/>
  <c r="L307" i="27"/>
  <c r="K307" i="27"/>
  <c r="J307" i="27"/>
  <c r="I307" i="27"/>
  <c r="N306" i="27"/>
  <c r="M306" i="27"/>
  <c r="L306" i="27"/>
  <c r="K306" i="27"/>
  <c r="I306" i="27" s="1"/>
  <c r="J306" i="27"/>
  <c r="N305" i="27"/>
  <c r="M305" i="27"/>
  <c r="L305" i="27"/>
  <c r="K305" i="27"/>
  <c r="J305" i="27"/>
  <c r="I305" i="27"/>
  <c r="N304" i="27"/>
  <c r="M304" i="27"/>
  <c r="L304" i="27"/>
  <c r="K304" i="27"/>
  <c r="I304" i="27" s="1"/>
  <c r="J304" i="27"/>
  <c r="N303" i="27"/>
  <c r="M303" i="27"/>
  <c r="L303" i="27"/>
  <c r="K303" i="27"/>
  <c r="J303" i="27"/>
  <c r="I303" i="27"/>
  <c r="N302" i="27"/>
  <c r="M302" i="27"/>
  <c r="L302" i="27"/>
  <c r="K302" i="27"/>
  <c r="I302" i="27" s="1"/>
  <c r="J302" i="27"/>
  <c r="N301" i="27"/>
  <c r="M301" i="27"/>
  <c r="L301" i="27"/>
  <c r="K301" i="27"/>
  <c r="J301" i="27"/>
  <c r="I301" i="27"/>
  <c r="N300" i="27"/>
  <c r="M300" i="27"/>
  <c r="L300" i="27"/>
  <c r="K300" i="27"/>
  <c r="I300" i="27" s="1"/>
  <c r="J300" i="27"/>
  <c r="N299" i="27"/>
  <c r="M299" i="27"/>
  <c r="L299" i="27"/>
  <c r="K299" i="27"/>
  <c r="J299" i="27"/>
  <c r="I299" i="27"/>
  <c r="N298" i="27"/>
  <c r="M298" i="27"/>
  <c r="L298" i="27"/>
  <c r="K298" i="27"/>
  <c r="I298" i="27" s="1"/>
  <c r="J298" i="27"/>
  <c r="N297" i="27"/>
  <c r="M297" i="27"/>
  <c r="L297" i="27"/>
  <c r="K297" i="27"/>
  <c r="J297" i="27"/>
  <c r="I297" i="27"/>
  <c r="N296" i="27"/>
  <c r="M296" i="27"/>
  <c r="L296" i="27"/>
  <c r="K296" i="27"/>
  <c r="I296" i="27" s="1"/>
  <c r="J296" i="27"/>
  <c r="N295" i="27"/>
  <c r="M295" i="27"/>
  <c r="L295" i="27"/>
  <c r="K295" i="27"/>
  <c r="J295" i="27"/>
  <c r="I295" i="27"/>
  <c r="N294" i="27"/>
  <c r="M294" i="27"/>
  <c r="L294" i="27"/>
  <c r="K294" i="27"/>
  <c r="I294" i="27" s="1"/>
  <c r="J294" i="27"/>
  <c r="N293" i="27"/>
  <c r="M293" i="27"/>
  <c r="L293" i="27"/>
  <c r="K293" i="27"/>
  <c r="J293" i="27"/>
  <c r="I293" i="27"/>
  <c r="N292" i="27"/>
  <c r="M292" i="27"/>
  <c r="L292" i="27"/>
  <c r="K292" i="27"/>
  <c r="I292" i="27" s="1"/>
  <c r="J292" i="27"/>
  <c r="N291" i="27"/>
  <c r="M291" i="27"/>
  <c r="L291" i="27"/>
  <c r="K291" i="27"/>
  <c r="J291" i="27"/>
  <c r="I291" i="27"/>
  <c r="N290" i="27"/>
  <c r="M290" i="27"/>
  <c r="L290" i="27"/>
  <c r="K290" i="27"/>
  <c r="I290" i="27" s="1"/>
  <c r="J290" i="27"/>
  <c r="N289" i="27"/>
  <c r="M289" i="27"/>
  <c r="L289" i="27"/>
  <c r="K289" i="27"/>
  <c r="J289" i="27"/>
  <c r="I289" i="27"/>
  <c r="N288" i="27"/>
  <c r="M288" i="27"/>
  <c r="L288" i="27"/>
  <c r="K288" i="27"/>
  <c r="I288" i="27" s="1"/>
  <c r="J288" i="27"/>
  <c r="N287" i="27"/>
  <c r="M287" i="27"/>
  <c r="L287" i="27"/>
  <c r="K287" i="27"/>
  <c r="J287" i="27"/>
  <c r="I287" i="27"/>
  <c r="N286" i="27"/>
  <c r="M286" i="27"/>
  <c r="L286" i="27"/>
  <c r="K286" i="27"/>
  <c r="I286" i="27" s="1"/>
  <c r="J286" i="27"/>
  <c r="N285" i="27"/>
  <c r="M285" i="27"/>
  <c r="L285" i="27"/>
  <c r="K285" i="27"/>
  <c r="J285" i="27"/>
  <c r="I285" i="27"/>
  <c r="N284" i="27"/>
  <c r="M284" i="27"/>
  <c r="L284" i="27"/>
  <c r="K284" i="27"/>
  <c r="I284" i="27" s="1"/>
  <c r="J284" i="27"/>
  <c r="N283" i="27"/>
  <c r="M283" i="27"/>
  <c r="L283" i="27"/>
  <c r="K283" i="27"/>
  <c r="J283" i="27"/>
  <c r="I283" i="27"/>
  <c r="N282" i="27"/>
  <c r="M282" i="27"/>
  <c r="L282" i="27"/>
  <c r="K282" i="27"/>
  <c r="I282" i="27" s="1"/>
  <c r="J282" i="27"/>
  <c r="N281" i="27"/>
  <c r="M281" i="27"/>
  <c r="L281" i="27"/>
  <c r="K281" i="27"/>
  <c r="J281" i="27"/>
  <c r="I281" i="27"/>
  <c r="N280" i="27"/>
  <c r="M280" i="27"/>
  <c r="L280" i="27"/>
  <c r="K280" i="27"/>
  <c r="I280" i="27" s="1"/>
  <c r="J280" i="27"/>
  <c r="N279" i="27"/>
  <c r="M279" i="27"/>
  <c r="L279" i="27"/>
  <c r="K279" i="27"/>
  <c r="J279" i="27"/>
  <c r="I279" i="27"/>
  <c r="N278" i="27"/>
  <c r="M278" i="27"/>
  <c r="L278" i="27"/>
  <c r="K278" i="27"/>
  <c r="I278" i="27" s="1"/>
  <c r="J278" i="27"/>
  <c r="N277" i="27"/>
  <c r="M277" i="27"/>
  <c r="L277" i="27"/>
  <c r="K277" i="27"/>
  <c r="J277" i="27"/>
  <c r="I277" i="27"/>
  <c r="N276" i="27"/>
  <c r="M276" i="27"/>
  <c r="L276" i="27"/>
  <c r="K276" i="27"/>
  <c r="I276" i="27" s="1"/>
  <c r="J276" i="27"/>
  <c r="N275" i="27"/>
  <c r="M275" i="27"/>
  <c r="L275" i="27"/>
  <c r="K275" i="27"/>
  <c r="J275" i="27"/>
  <c r="I275" i="27"/>
  <c r="N274" i="27"/>
  <c r="M274" i="27"/>
  <c r="L274" i="27"/>
  <c r="K274" i="27"/>
  <c r="I274" i="27" s="1"/>
  <c r="J274" i="27"/>
  <c r="N273" i="27"/>
  <c r="M273" i="27"/>
  <c r="L273" i="27"/>
  <c r="K273" i="27"/>
  <c r="J273" i="27"/>
  <c r="I273" i="27"/>
  <c r="N272" i="27"/>
  <c r="M272" i="27"/>
  <c r="L272" i="27"/>
  <c r="K272" i="27"/>
  <c r="I272" i="27" s="1"/>
  <c r="J272" i="27"/>
  <c r="N271" i="27"/>
  <c r="M271" i="27"/>
  <c r="L271" i="27"/>
  <c r="K271" i="27"/>
  <c r="J271" i="27"/>
  <c r="I271" i="27"/>
  <c r="N270" i="27"/>
  <c r="M270" i="27"/>
  <c r="L270" i="27"/>
  <c r="K270" i="27"/>
  <c r="I270" i="27" s="1"/>
  <c r="J270" i="27"/>
  <c r="N269" i="27"/>
  <c r="M269" i="27"/>
  <c r="L269" i="27"/>
  <c r="K269" i="27"/>
  <c r="J269" i="27"/>
  <c r="I269" i="27"/>
  <c r="N268" i="27"/>
  <c r="M268" i="27"/>
  <c r="L268" i="27"/>
  <c r="K268" i="27"/>
  <c r="I268" i="27" s="1"/>
  <c r="J268" i="27"/>
  <c r="N267" i="27"/>
  <c r="M267" i="27"/>
  <c r="L267" i="27"/>
  <c r="K267" i="27"/>
  <c r="J267" i="27"/>
  <c r="I267" i="27"/>
  <c r="N266" i="27"/>
  <c r="M266" i="27"/>
  <c r="L266" i="27"/>
  <c r="K266" i="27"/>
  <c r="I266" i="27" s="1"/>
  <c r="J266" i="27"/>
  <c r="N265" i="27"/>
  <c r="M265" i="27"/>
  <c r="L265" i="27"/>
  <c r="K265" i="27"/>
  <c r="J265" i="27"/>
  <c r="I265" i="27"/>
  <c r="N264" i="27"/>
  <c r="M264" i="27"/>
  <c r="L264" i="27"/>
  <c r="K264" i="27"/>
  <c r="I264" i="27" s="1"/>
  <c r="J264" i="27"/>
  <c r="N263" i="27"/>
  <c r="M263" i="27"/>
  <c r="L263" i="27"/>
  <c r="K263" i="27"/>
  <c r="J263" i="27"/>
  <c r="I263" i="27"/>
  <c r="N262" i="27"/>
  <c r="M262" i="27"/>
  <c r="L262" i="27"/>
  <c r="K262" i="27"/>
  <c r="I262" i="27" s="1"/>
  <c r="J262" i="27"/>
  <c r="N261" i="27"/>
  <c r="M261" i="27"/>
  <c r="L261" i="27"/>
  <c r="K261" i="27"/>
  <c r="J261" i="27"/>
  <c r="I261" i="27"/>
  <c r="N260" i="27"/>
  <c r="M260" i="27"/>
  <c r="L260" i="27"/>
  <c r="K260" i="27"/>
  <c r="I260" i="27" s="1"/>
  <c r="J260" i="27"/>
  <c r="N259" i="27"/>
  <c r="M259" i="27"/>
  <c r="L259" i="27"/>
  <c r="K259" i="27"/>
  <c r="J259" i="27"/>
  <c r="I259" i="27"/>
  <c r="N258" i="27"/>
  <c r="M258" i="27"/>
  <c r="L258" i="27"/>
  <c r="K258" i="27"/>
  <c r="I258" i="27" s="1"/>
  <c r="J258" i="27"/>
  <c r="N257" i="27"/>
  <c r="M257" i="27"/>
  <c r="L257" i="27"/>
  <c r="K257" i="27"/>
  <c r="J257" i="27"/>
  <c r="I257" i="27"/>
  <c r="N256" i="27"/>
  <c r="M256" i="27"/>
  <c r="L256" i="27"/>
  <c r="K256" i="27"/>
  <c r="I256" i="27" s="1"/>
  <c r="J256" i="27"/>
  <c r="N255" i="27"/>
  <c r="M255" i="27"/>
  <c r="L255" i="27"/>
  <c r="K255" i="27"/>
  <c r="J255" i="27"/>
  <c r="I255" i="27"/>
  <c r="N254" i="27"/>
  <c r="M254" i="27"/>
  <c r="L254" i="27"/>
  <c r="K254" i="27"/>
  <c r="I254" i="27" s="1"/>
  <c r="J254" i="27"/>
  <c r="N253" i="27"/>
  <c r="M253" i="27"/>
  <c r="L253" i="27"/>
  <c r="K253" i="27"/>
  <c r="J253" i="27"/>
  <c r="I253" i="27"/>
  <c r="N252" i="27"/>
  <c r="M252" i="27"/>
  <c r="L252" i="27"/>
  <c r="K252" i="27"/>
  <c r="I252" i="27" s="1"/>
  <c r="J252" i="27"/>
  <c r="N251" i="27"/>
  <c r="M251" i="27"/>
  <c r="L251" i="27"/>
  <c r="K251" i="27"/>
  <c r="J251" i="27"/>
  <c r="I251" i="27"/>
  <c r="N250" i="27"/>
  <c r="M250" i="27"/>
  <c r="L250" i="27"/>
  <c r="K250" i="27"/>
  <c r="I250" i="27" s="1"/>
  <c r="J250" i="27"/>
  <c r="N249" i="27"/>
  <c r="M249" i="27"/>
  <c r="L249" i="27"/>
  <c r="K249" i="27"/>
  <c r="J249" i="27"/>
  <c r="I249" i="27"/>
  <c r="N248" i="27"/>
  <c r="M248" i="27"/>
  <c r="L248" i="27"/>
  <c r="K248" i="27"/>
  <c r="I248" i="27" s="1"/>
  <c r="J248" i="27"/>
  <c r="N247" i="27"/>
  <c r="M247" i="27"/>
  <c r="L247" i="27"/>
  <c r="K247" i="27"/>
  <c r="J247" i="27"/>
  <c r="I247" i="27"/>
  <c r="N246" i="27"/>
  <c r="M246" i="27"/>
  <c r="L246" i="27"/>
  <c r="K246" i="27"/>
  <c r="I246" i="27" s="1"/>
  <c r="J246" i="27"/>
  <c r="N245" i="27"/>
  <c r="M245" i="27"/>
  <c r="L245" i="27"/>
  <c r="K245" i="27"/>
  <c r="J245" i="27"/>
  <c r="I245" i="27"/>
  <c r="N244" i="27"/>
  <c r="M244" i="27"/>
  <c r="L244" i="27"/>
  <c r="K244" i="27"/>
  <c r="I244" i="27" s="1"/>
  <c r="J244" i="27"/>
  <c r="N243" i="27"/>
  <c r="M243" i="27"/>
  <c r="L243" i="27"/>
  <c r="K243" i="27"/>
  <c r="J243" i="27"/>
  <c r="I243" i="27"/>
  <c r="N242" i="27"/>
  <c r="M242" i="27"/>
  <c r="L242" i="27"/>
  <c r="K242" i="27"/>
  <c r="I242" i="27" s="1"/>
  <c r="J242" i="27"/>
  <c r="N241" i="27"/>
  <c r="M241" i="27"/>
  <c r="L241" i="27"/>
  <c r="K241" i="27"/>
  <c r="J241" i="27"/>
  <c r="I241" i="27"/>
  <c r="N240" i="27"/>
  <c r="M240" i="27"/>
  <c r="L240" i="27"/>
  <c r="K240" i="27"/>
  <c r="I240" i="27" s="1"/>
  <c r="J240" i="27"/>
  <c r="N239" i="27"/>
  <c r="M239" i="27"/>
  <c r="L239" i="27"/>
  <c r="K239" i="27"/>
  <c r="J239" i="27"/>
  <c r="I239" i="27"/>
  <c r="N238" i="27"/>
  <c r="M238" i="27"/>
  <c r="L238" i="27"/>
  <c r="K238" i="27"/>
  <c r="I238" i="27" s="1"/>
  <c r="J238" i="27"/>
  <c r="N237" i="27"/>
  <c r="M237" i="27"/>
  <c r="L237" i="27"/>
  <c r="K237" i="27"/>
  <c r="J237" i="27"/>
  <c r="I237" i="27"/>
  <c r="N236" i="27"/>
  <c r="M236" i="27"/>
  <c r="L236" i="27"/>
  <c r="K236" i="27"/>
  <c r="I236" i="27" s="1"/>
  <c r="J236" i="27"/>
  <c r="N235" i="27"/>
  <c r="M235" i="27"/>
  <c r="L235" i="27"/>
  <c r="K235" i="27"/>
  <c r="J235" i="27"/>
  <c r="I235" i="27"/>
  <c r="N234" i="27"/>
  <c r="M234" i="27"/>
  <c r="L234" i="27"/>
  <c r="K234" i="27"/>
  <c r="I234" i="27" s="1"/>
  <c r="J234" i="27"/>
  <c r="N233" i="27"/>
  <c r="M233" i="27"/>
  <c r="L233" i="27"/>
  <c r="K233" i="27"/>
  <c r="J233" i="27"/>
  <c r="I233" i="27"/>
  <c r="N232" i="27"/>
  <c r="M232" i="27"/>
  <c r="L232" i="27"/>
  <c r="K232" i="27"/>
  <c r="I232" i="27" s="1"/>
  <c r="J232" i="27"/>
  <c r="N231" i="27"/>
  <c r="M231" i="27"/>
  <c r="L231" i="27"/>
  <c r="K231" i="27"/>
  <c r="J231" i="27"/>
  <c r="I231" i="27"/>
  <c r="N230" i="27"/>
  <c r="M230" i="27"/>
  <c r="L230" i="27"/>
  <c r="K230" i="27"/>
  <c r="I230" i="27" s="1"/>
  <c r="J230" i="27"/>
  <c r="N229" i="27"/>
  <c r="M229" i="27"/>
  <c r="L229" i="27"/>
  <c r="K229" i="27"/>
  <c r="J229" i="27"/>
  <c r="I229" i="27"/>
  <c r="N228" i="27"/>
  <c r="M228" i="27"/>
  <c r="L228" i="27"/>
  <c r="K228" i="27"/>
  <c r="I228" i="27" s="1"/>
  <c r="J228" i="27"/>
  <c r="N227" i="27"/>
  <c r="M227" i="27"/>
  <c r="L227" i="27"/>
  <c r="K227" i="27"/>
  <c r="J227" i="27"/>
  <c r="I227" i="27"/>
  <c r="N226" i="27"/>
  <c r="M226" i="27"/>
  <c r="L226" i="27"/>
  <c r="K226" i="27"/>
  <c r="I226" i="27" s="1"/>
  <c r="J226" i="27"/>
  <c r="N225" i="27"/>
  <c r="M225" i="27"/>
  <c r="L225" i="27"/>
  <c r="K225" i="27"/>
  <c r="J225" i="27"/>
  <c r="I225" i="27"/>
  <c r="N224" i="27"/>
  <c r="M224" i="27"/>
  <c r="L224" i="27"/>
  <c r="K224" i="27"/>
  <c r="I224" i="27" s="1"/>
  <c r="J224" i="27"/>
  <c r="N223" i="27"/>
  <c r="M223" i="27"/>
  <c r="L223" i="27"/>
  <c r="K223" i="27"/>
  <c r="J223" i="27"/>
  <c r="I223" i="27"/>
  <c r="N222" i="27"/>
  <c r="M222" i="27"/>
  <c r="L222" i="27"/>
  <c r="K222" i="27"/>
  <c r="I222" i="27" s="1"/>
  <c r="J222" i="27"/>
  <c r="N221" i="27"/>
  <c r="M221" i="27"/>
  <c r="L221" i="27"/>
  <c r="K221" i="27"/>
  <c r="J221" i="27"/>
  <c r="I221" i="27"/>
  <c r="N220" i="27"/>
  <c r="M220" i="27"/>
  <c r="L220" i="27"/>
  <c r="K220" i="27"/>
  <c r="I220" i="27" s="1"/>
  <c r="J220" i="27"/>
  <c r="N219" i="27"/>
  <c r="M219" i="27"/>
  <c r="L219" i="27"/>
  <c r="K219" i="27"/>
  <c r="J219" i="27"/>
  <c r="I219" i="27"/>
  <c r="N218" i="27"/>
  <c r="M218" i="27"/>
  <c r="L218" i="27"/>
  <c r="K218" i="27"/>
  <c r="I218" i="27" s="1"/>
  <c r="J218" i="27"/>
  <c r="N217" i="27"/>
  <c r="M217" i="27"/>
  <c r="L217" i="27"/>
  <c r="K217" i="27"/>
  <c r="J217" i="27"/>
  <c r="I217" i="27"/>
  <c r="N216" i="27"/>
  <c r="M216" i="27"/>
  <c r="L216" i="27"/>
  <c r="K216" i="27"/>
  <c r="I216" i="27" s="1"/>
  <c r="J216" i="27"/>
  <c r="N215" i="27"/>
  <c r="M215" i="27"/>
  <c r="L215" i="27"/>
  <c r="K215" i="27"/>
  <c r="J215" i="27"/>
  <c r="I215" i="27"/>
  <c r="N214" i="27"/>
  <c r="M214" i="27"/>
  <c r="L214" i="27"/>
  <c r="K214" i="27"/>
  <c r="I214" i="27" s="1"/>
  <c r="J214" i="27"/>
  <c r="N213" i="27"/>
  <c r="M213" i="27"/>
  <c r="L213" i="27"/>
  <c r="K213" i="27"/>
  <c r="J213" i="27"/>
  <c r="I213" i="27"/>
  <c r="N212" i="27"/>
  <c r="M212" i="27"/>
  <c r="L212" i="27"/>
  <c r="K212" i="27"/>
  <c r="I212" i="27" s="1"/>
  <c r="J212" i="27"/>
  <c r="N211" i="27"/>
  <c r="M211" i="27"/>
  <c r="L211" i="27"/>
  <c r="K211" i="27"/>
  <c r="J211" i="27"/>
  <c r="I211" i="27"/>
  <c r="N210" i="27"/>
  <c r="M210" i="27"/>
  <c r="L210" i="27"/>
  <c r="K210" i="27"/>
  <c r="I210" i="27" s="1"/>
  <c r="J210" i="27"/>
  <c r="N209" i="27"/>
  <c r="M209" i="27"/>
  <c r="L209" i="27"/>
  <c r="K209" i="27"/>
  <c r="J209" i="27"/>
  <c r="I209" i="27"/>
  <c r="N208" i="27"/>
  <c r="M208" i="27"/>
  <c r="L208" i="27"/>
  <c r="K208" i="27"/>
  <c r="I208" i="27" s="1"/>
  <c r="J208" i="27"/>
  <c r="N207" i="27"/>
  <c r="M207" i="27"/>
  <c r="L207" i="27"/>
  <c r="K207" i="27"/>
  <c r="J207" i="27"/>
  <c r="I207" i="27"/>
  <c r="N206" i="27"/>
  <c r="M206" i="27"/>
  <c r="L206" i="27"/>
  <c r="K206" i="27"/>
  <c r="I206" i="27" s="1"/>
  <c r="J206" i="27"/>
  <c r="N205" i="27"/>
  <c r="M205" i="27"/>
  <c r="L205" i="27"/>
  <c r="K205" i="27"/>
  <c r="J205" i="27"/>
  <c r="I205" i="27"/>
  <c r="N204" i="27"/>
  <c r="M204" i="27"/>
  <c r="L204" i="27"/>
  <c r="K204" i="27"/>
  <c r="I204" i="27" s="1"/>
  <c r="J204" i="27"/>
  <c r="N203" i="27"/>
  <c r="M203" i="27"/>
  <c r="L203" i="27"/>
  <c r="K203" i="27"/>
  <c r="J203" i="27"/>
  <c r="I203" i="27"/>
  <c r="N202" i="27"/>
  <c r="M202" i="27"/>
  <c r="L202" i="27"/>
  <c r="K202" i="27"/>
  <c r="I202" i="27" s="1"/>
  <c r="J202" i="27"/>
  <c r="N201" i="27"/>
  <c r="M201" i="27"/>
  <c r="L201" i="27"/>
  <c r="K201" i="27"/>
  <c r="J201" i="27"/>
  <c r="I201" i="27"/>
  <c r="N200" i="27"/>
  <c r="M200" i="27"/>
  <c r="L200" i="27"/>
  <c r="K200" i="27"/>
  <c r="I200" i="27" s="1"/>
  <c r="J200" i="27"/>
  <c r="N199" i="27"/>
  <c r="M199" i="27"/>
  <c r="L199" i="27"/>
  <c r="K199" i="27"/>
  <c r="J199" i="27"/>
  <c r="I199" i="27"/>
  <c r="N198" i="27"/>
  <c r="M198" i="27"/>
  <c r="L198" i="27"/>
  <c r="K198" i="27"/>
  <c r="I198" i="27" s="1"/>
  <c r="J198" i="27"/>
  <c r="N197" i="27"/>
  <c r="M197" i="27"/>
  <c r="L197" i="27"/>
  <c r="K197" i="27"/>
  <c r="J197" i="27"/>
  <c r="I197" i="27"/>
  <c r="N196" i="27"/>
  <c r="M196" i="27"/>
  <c r="L196" i="27"/>
  <c r="K196" i="27"/>
  <c r="I196" i="27" s="1"/>
  <c r="J196" i="27"/>
  <c r="N195" i="27"/>
  <c r="M195" i="27"/>
  <c r="L195" i="27"/>
  <c r="K195" i="27"/>
  <c r="J195" i="27"/>
  <c r="I195" i="27"/>
  <c r="N194" i="27"/>
  <c r="M194" i="27"/>
  <c r="L194" i="27"/>
  <c r="K194" i="27"/>
  <c r="I194" i="27" s="1"/>
  <c r="J194" i="27"/>
  <c r="N193" i="27"/>
  <c r="M193" i="27"/>
  <c r="L193" i="27"/>
  <c r="K193" i="27"/>
  <c r="J193" i="27"/>
  <c r="I193" i="27"/>
  <c r="N192" i="27"/>
  <c r="M192" i="27"/>
  <c r="L192" i="27"/>
  <c r="K192" i="27"/>
  <c r="I192" i="27" s="1"/>
  <c r="J192" i="27"/>
  <c r="N191" i="27"/>
  <c r="M191" i="27"/>
  <c r="L191" i="27"/>
  <c r="K191" i="27"/>
  <c r="J191" i="27"/>
  <c r="I191" i="27"/>
  <c r="N190" i="27"/>
  <c r="M190" i="27"/>
  <c r="L190" i="27"/>
  <c r="K190" i="27"/>
  <c r="I190" i="27" s="1"/>
  <c r="J190" i="27"/>
  <c r="N189" i="27"/>
  <c r="M189" i="27"/>
  <c r="L189" i="27"/>
  <c r="K189" i="27"/>
  <c r="J189" i="27"/>
  <c r="I189" i="27"/>
  <c r="N188" i="27"/>
  <c r="M188" i="27"/>
  <c r="L188" i="27"/>
  <c r="K188" i="27"/>
  <c r="I188" i="27" s="1"/>
  <c r="J188" i="27"/>
  <c r="N187" i="27"/>
  <c r="M187" i="27"/>
  <c r="L187" i="27"/>
  <c r="K187" i="27"/>
  <c r="J187" i="27"/>
  <c r="I187" i="27"/>
  <c r="N186" i="27"/>
  <c r="M186" i="27"/>
  <c r="L186" i="27"/>
  <c r="K186" i="27"/>
  <c r="I186" i="27" s="1"/>
  <c r="J186" i="27"/>
  <c r="N185" i="27"/>
  <c r="M185" i="27"/>
  <c r="L185" i="27"/>
  <c r="K185" i="27"/>
  <c r="J185" i="27"/>
  <c r="I185" i="27"/>
  <c r="N184" i="27"/>
  <c r="M184" i="27"/>
  <c r="L184" i="27"/>
  <c r="K184" i="27"/>
  <c r="I184" i="27" s="1"/>
  <c r="J184" i="27"/>
  <c r="N183" i="27"/>
  <c r="M183" i="27"/>
  <c r="L183" i="27"/>
  <c r="K183" i="27"/>
  <c r="J183" i="27"/>
  <c r="I183" i="27"/>
  <c r="N182" i="27"/>
  <c r="M182" i="27"/>
  <c r="L182" i="27"/>
  <c r="K182" i="27"/>
  <c r="I182" i="27" s="1"/>
  <c r="J182" i="27"/>
  <c r="N181" i="27"/>
  <c r="M181" i="27"/>
  <c r="L181" i="27"/>
  <c r="K181" i="27"/>
  <c r="J181" i="27"/>
  <c r="I181" i="27"/>
  <c r="N180" i="27"/>
  <c r="M180" i="27"/>
  <c r="L180" i="27"/>
  <c r="K180" i="27"/>
  <c r="I180" i="27" s="1"/>
  <c r="J180" i="27"/>
  <c r="N179" i="27"/>
  <c r="M179" i="27"/>
  <c r="L179" i="27"/>
  <c r="K179" i="27"/>
  <c r="J179" i="27"/>
  <c r="I179" i="27"/>
  <c r="N178" i="27"/>
  <c r="M178" i="27"/>
  <c r="L178" i="27"/>
  <c r="K178" i="27"/>
  <c r="I178" i="27" s="1"/>
  <c r="J178" i="27"/>
  <c r="N177" i="27"/>
  <c r="M177" i="27"/>
  <c r="L177" i="27"/>
  <c r="K177" i="27"/>
  <c r="J177" i="27"/>
  <c r="I177" i="27"/>
  <c r="N176" i="27"/>
  <c r="M176" i="27"/>
  <c r="L176" i="27"/>
  <c r="K176" i="27"/>
  <c r="I176" i="27" s="1"/>
  <c r="J176" i="27"/>
  <c r="N175" i="27"/>
  <c r="M175" i="27"/>
  <c r="L175" i="27"/>
  <c r="K175" i="27"/>
  <c r="J175" i="27"/>
  <c r="I175" i="27"/>
  <c r="N174" i="27"/>
  <c r="M174" i="27"/>
  <c r="L174" i="27"/>
  <c r="K174" i="27"/>
  <c r="I174" i="27" s="1"/>
  <c r="J174" i="27"/>
  <c r="N173" i="27"/>
  <c r="M173" i="27"/>
  <c r="L173" i="27"/>
  <c r="K173" i="27"/>
  <c r="J173" i="27"/>
  <c r="I173" i="27"/>
  <c r="N172" i="27"/>
  <c r="M172" i="27"/>
  <c r="L172" i="27"/>
  <c r="K172" i="27"/>
  <c r="I172" i="27" s="1"/>
  <c r="J172" i="27"/>
  <c r="N171" i="27"/>
  <c r="M171" i="27"/>
  <c r="L171" i="27"/>
  <c r="K171" i="27"/>
  <c r="J171" i="27"/>
  <c r="I171" i="27"/>
  <c r="N170" i="27"/>
  <c r="M170" i="27"/>
  <c r="L170" i="27"/>
  <c r="K170" i="27"/>
  <c r="I170" i="27" s="1"/>
  <c r="J170" i="27"/>
  <c r="N169" i="27"/>
  <c r="M169" i="27"/>
  <c r="L169" i="27"/>
  <c r="K169" i="27"/>
  <c r="J169" i="27"/>
  <c r="I169" i="27"/>
  <c r="N168" i="27"/>
  <c r="M168" i="27"/>
  <c r="L168" i="27"/>
  <c r="K168" i="27"/>
  <c r="I168" i="27" s="1"/>
  <c r="J168" i="27"/>
  <c r="N167" i="27"/>
  <c r="M167" i="27"/>
  <c r="L167" i="27"/>
  <c r="K167" i="27"/>
  <c r="J167" i="27"/>
  <c r="I167" i="27"/>
  <c r="N166" i="27"/>
  <c r="M166" i="27"/>
  <c r="L166" i="27"/>
  <c r="K166" i="27"/>
  <c r="I166" i="27" s="1"/>
  <c r="J166" i="27"/>
  <c r="N165" i="27"/>
  <c r="M165" i="27"/>
  <c r="L165" i="27"/>
  <c r="K165" i="27"/>
  <c r="J165" i="27"/>
  <c r="I165" i="27"/>
  <c r="N164" i="27"/>
  <c r="M164" i="27"/>
  <c r="L164" i="27"/>
  <c r="K164" i="27"/>
  <c r="I164" i="27" s="1"/>
  <c r="J164" i="27"/>
  <c r="N163" i="27"/>
  <c r="M163" i="27"/>
  <c r="L163" i="27"/>
  <c r="K163" i="27"/>
  <c r="J163" i="27"/>
  <c r="I163" i="27"/>
  <c r="N162" i="27"/>
  <c r="M162" i="27"/>
  <c r="L162" i="27"/>
  <c r="K162" i="27"/>
  <c r="I162" i="27" s="1"/>
  <c r="J162" i="27"/>
  <c r="N161" i="27"/>
  <c r="M161" i="27"/>
  <c r="L161" i="27"/>
  <c r="K161" i="27"/>
  <c r="J161" i="27"/>
  <c r="I161" i="27"/>
  <c r="N160" i="27"/>
  <c r="M160" i="27"/>
  <c r="L160" i="27"/>
  <c r="K160" i="27"/>
  <c r="I160" i="27" s="1"/>
  <c r="J160" i="27"/>
  <c r="N159" i="27"/>
  <c r="M159" i="27"/>
  <c r="L159" i="27"/>
  <c r="K159" i="27"/>
  <c r="J159" i="27"/>
  <c r="I159" i="27"/>
  <c r="N158" i="27"/>
  <c r="M158" i="27"/>
  <c r="L158" i="27"/>
  <c r="K158" i="27"/>
  <c r="I158" i="27" s="1"/>
  <c r="J158" i="27"/>
  <c r="N157" i="27"/>
  <c r="M157" i="27"/>
  <c r="L157" i="27"/>
  <c r="K157" i="27"/>
  <c r="J157" i="27"/>
  <c r="I157" i="27"/>
  <c r="N156" i="27"/>
  <c r="M156" i="27"/>
  <c r="L156" i="27"/>
  <c r="K156" i="27"/>
  <c r="I156" i="27" s="1"/>
  <c r="J156" i="27"/>
  <c r="N155" i="27"/>
  <c r="M155" i="27"/>
  <c r="L155" i="27"/>
  <c r="K155" i="27"/>
  <c r="J155" i="27"/>
  <c r="I155" i="27"/>
  <c r="N154" i="27"/>
  <c r="M154" i="27"/>
  <c r="L154" i="27"/>
  <c r="K154" i="27"/>
  <c r="I154" i="27" s="1"/>
  <c r="J154" i="27"/>
  <c r="N153" i="27"/>
  <c r="M153" i="27"/>
  <c r="L153" i="27"/>
  <c r="K153" i="27"/>
  <c r="J153" i="27"/>
  <c r="I153" i="27"/>
  <c r="N152" i="27"/>
  <c r="M152" i="27"/>
  <c r="L152" i="27"/>
  <c r="K152" i="27"/>
  <c r="I152" i="27" s="1"/>
  <c r="J152" i="27"/>
  <c r="N151" i="27"/>
  <c r="M151" i="27"/>
  <c r="L151" i="27"/>
  <c r="K151" i="27"/>
  <c r="J151" i="27"/>
  <c r="I151" i="27"/>
  <c r="N150" i="27"/>
  <c r="M150" i="27"/>
  <c r="L150" i="27"/>
  <c r="K150" i="27"/>
  <c r="I150" i="27" s="1"/>
  <c r="J150" i="27"/>
  <c r="N149" i="27"/>
  <c r="M149" i="27"/>
  <c r="L149" i="27"/>
  <c r="K149" i="27"/>
  <c r="J149" i="27"/>
  <c r="I149" i="27"/>
  <c r="N148" i="27"/>
  <c r="M148" i="27"/>
  <c r="L148" i="27"/>
  <c r="K148" i="27"/>
  <c r="I148" i="27" s="1"/>
  <c r="J148" i="27"/>
  <c r="N147" i="27"/>
  <c r="M147" i="27"/>
  <c r="L147" i="27"/>
  <c r="K147" i="27"/>
  <c r="J147" i="27"/>
  <c r="I147" i="27"/>
  <c r="N146" i="27"/>
  <c r="M146" i="27"/>
  <c r="L146" i="27"/>
  <c r="K146" i="27"/>
  <c r="I146" i="27" s="1"/>
  <c r="J146" i="27"/>
  <c r="N145" i="27"/>
  <c r="M145" i="27"/>
  <c r="L145" i="27"/>
  <c r="K145" i="27"/>
  <c r="J145" i="27"/>
  <c r="I145" i="27"/>
  <c r="N144" i="27"/>
  <c r="M144" i="27"/>
  <c r="L144" i="27"/>
  <c r="K144" i="27"/>
  <c r="I144" i="27" s="1"/>
  <c r="J144" i="27"/>
  <c r="N143" i="27"/>
  <c r="M143" i="27"/>
  <c r="L143" i="27"/>
  <c r="K143" i="27"/>
  <c r="J143" i="27"/>
  <c r="I143" i="27"/>
  <c r="N142" i="27"/>
  <c r="M142" i="27"/>
  <c r="L142" i="27"/>
  <c r="K142" i="27"/>
  <c r="I142" i="27" s="1"/>
  <c r="J142" i="27"/>
  <c r="N141" i="27"/>
  <c r="M141" i="27"/>
  <c r="L141" i="27"/>
  <c r="K141" i="27"/>
  <c r="J141" i="27"/>
  <c r="I141" i="27"/>
  <c r="N140" i="27"/>
  <c r="M140" i="27"/>
  <c r="L140" i="27"/>
  <c r="K140" i="27"/>
  <c r="I140" i="27" s="1"/>
  <c r="J140" i="27"/>
  <c r="N139" i="27"/>
  <c r="M139" i="27"/>
  <c r="L139" i="27"/>
  <c r="K139" i="27"/>
  <c r="J139" i="27"/>
  <c r="I139" i="27"/>
  <c r="N138" i="27"/>
  <c r="M138" i="27"/>
  <c r="L138" i="27"/>
  <c r="K138" i="27"/>
  <c r="I138" i="27" s="1"/>
  <c r="J138" i="27"/>
  <c r="N137" i="27"/>
  <c r="M137" i="27"/>
  <c r="L137" i="27"/>
  <c r="K137" i="27"/>
  <c r="J137" i="27"/>
  <c r="I137" i="27"/>
  <c r="N136" i="27"/>
  <c r="M136" i="27"/>
  <c r="L136" i="27"/>
  <c r="K136" i="27"/>
  <c r="I136" i="27" s="1"/>
  <c r="J136" i="27"/>
  <c r="N135" i="27"/>
  <c r="M135" i="27"/>
  <c r="L135" i="27"/>
  <c r="K135" i="27"/>
  <c r="J135" i="27"/>
  <c r="I135" i="27"/>
  <c r="N134" i="27"/>
  <c r="M134" i="27"/>
  <c r="L134" i="27"/>
  <c r="K134" i="27"/>
  <c r="I134" i="27" s="1"/>
  <c r="J134" i="27"/>
  <c r="N133" i="27"/>
  <c r="M133" i="27"/>
  <c r="L133" i="27"/>
  <c r="K133" i="27"/>
  <c r="J133" i="27"/>
  <c r="I133" i="27"/>
  <c r="N132" i="27"/>
  <c r="M132" i="27"/>
  <c r="L132" i="27"/>
  <c r="K132" i="27"/>
  <c r="I132" i="27" s="1"/>
  <c r="J132" i="27"/>
  <c r="N131" i="27"/>
  <c r="M131" i="27"/>
  <c r="L131" i="27"/>
  <c r="K131" i="27"/>
  <c r="J131" i="27"/>
  <c r="I131" i="27"/>
  <c r="N130" i="27"/>
  <c r="M130" i="27"/>
  <c r="L130" i="27"/>
  <c r="K130" i="27"/>
  <c r="I130" i="27" s="1"/>
  <c r="J130" i="27"/>
  <c r="N129" i="27"/>
  <c r="M129" i="27"/>
  <c r="L129" i="27"/>
  <c r="K129" i="27"/>
  <c r="J129" i="27"/>
  <c r="I129" i="27"/>
  <c r="N128" i="27"/>
  <c r="M128" i="27"/>
  <c r="L128" i="27"/>
  <c r="K128" i="27"/>
  <c r="I128" i="27" s="1"/>
  <c r="J128" i="27"/>
  <c r="N127" i="27"/>
  <c r="M127" i="27"/>
  <c r="L127" i="27"/>
  <c r="K127" i="27"/>
  <c r="J127" i="27"/>
  <c r="I127" i="27"/>
  <c r="N126" i="27"/>
  <c r="M126" i="27"/>
  <c r="L126" i="27"/>
  <c r="K126" i="27"/>
  <c r="I126" i="27" s="1"/>
  <c r="J126" i="27"/>
  <c r="N125" i="27"/>
  <c r="M125" i="27"/>
  <c r="L125" i="27"/>
  <c r="K125" i="27"/>
  <c r="J125" i="27"/>
  <c r="I125" i="27"/>
  <c r="N124" i="27"/>
  <c r="M124" i="27"/>
  <c r="L124" i="27"/>
  <c r="K124" i="27"/>
  <c r="I124" i="27" s="1"/>
  <c r="J124" i="27"/>
  <c r="N123" i="27"/>
  <c r="M123" i="27"/>
  <c r="L123" i="27"/>
  <c r="K123" i="27"/>
  <c r="J123" i="27"/>
  <c r="I123" i="27"/>
  <c r="N122" i="27"/>
  <c r="M122" i="27"/>
  <c r="L122" i="27"/>
  <c r="K122" i="27"/>
  <c r="I122" i="27" s="1"/>
  <c r="J122" i="27"/>
  <c r="N121" i="27"/>
  <c r="M121" i="27"/>
  <c r="L121" i="27"/>
  <c r="K121" i="27"/>
  <c r="J121" i="27"/>
  <c r="I121" i="27"/>
  <c r="N120" i="27"/>
  <c r="M120" i="27"/>
  <c r="L120" i="27"/>
  <c r="K120" i="27"/>
  <c r="I120" i="27" s="1"/>
  <c r="J120" i="27"/>
  <c r="N119" i="27"/>
  <c r="M119" i="27"/>
  <c r="L119" i="27"/>
  <c r="K119" i="27"/>
  <c r="J119" i="27"/>
  <c r="I119" i="27"/>
  <c r="N118" i="27"/>
  <c r="M118" i="27"/>
  <c r="L118" i="27"/>
  <c r="K118" i="27"/>
  <c r="I118" i="27" s="1"/>
  <c r="J118" i="27"/>
  <c r="N117" i="27"/>
  <c r="M117" i="27"/>
  <c r="L117" i="27"/>
  <c r="K117" i="27"/>
  <c r="J117" i="27"/>
  <c r="I117" i="27"/>
  <c r="N116" i="27"/>
  <c r="M116" i="27"/>
  <c r="L116" i="27"/>
  <c r="K116" i="27"/>
  <c r="I116" i="27" s="1"/>
  <c r="J116" i="27"/>
  <c r="N115" i="27"/>
  <c r="M115" i="27"/>
  <c r="L115" i="27"/>
  <c r="K115" i="27"/>
  <c r="J115" i="27"/>
  <c r="I115" i="27"/>
  <c r="N114" i="27"/>
  <c r="M114" i="27"/>
  <c r="L114" i="27"/>
  <c r="K114" i="27"/>
  <c r="I114" i="27" s="1"/>
  <c r="J114" i="27"/>
  <c r="N113" i="27"/>
  <c r="M113" i="27"/>
  <c r="L113" i="27"/>
  <c r="K113" i="27"/>
  <c r="J113" i="27"/>
  <c r="I113" i="27"/>
  <c r="N112" i="27"/>
  <c r="M112" i="27"/>
  <c r="L112" i="27"/>
  <c r="K112" i="27"/>
  <c r="I112" i="27" s="1"/>
  <c r="J112" i="27"/>
  <c r="N111" i="27"/>
  <c r="M111" i="27"/>
  <c r="L111" i="27"/>
  <c r="K111" i="27"/>
  <c r="J111" i="27"/>
  <c r="I111" i="27"/>
  <c r="N110" i="27"/>
  <c r="M110" i="27"/>
  <c r="L110" i="27"/>
  <c r="K110" i="27"/>
  <c r="I110" i="27" s="1"/>
  <c r="J110" i="27"/>
  <c r="N109" i="27"/>
  <c r="M109" i="27"/>
  <c r="L109" i="27"/>
  <c r="K109" i="27"/>
  <c r="J109" i="27"/>
  <c r="I109" i="27"/>
  <c r="N108" i="27"/>
  <c r="M108" i="27"/>
  <c r="L108" i="27"/>
  <c r="K108" i="27"/>
  <c r="I108" i="27" s="1"/>
  <c r="J108" i="27"/>
  <c r="N107" i="27"/>
  <c r="M107" i="27"/>
  <c r="L107" i="27"/>
  <c r="K107" i="27"/>
  <c r="J107" i="27"/>
  <c r="I107" i="27"/>
  <c r="N106" i="27"/>
  <c r="M106" i="27"/>
  <c r="L106" i="27"/>
  <c r="K106" i="27"/>
  <c r="I106" i="27" s="1"/>
  <c r="J106" i="27"/>
  <c r="N105" i="27"/>
  <c r="M105" i="27"/>
  <c r="L105" i="27"/>
  <c r="K105" i="27"/>
  <c r="J105" i="27"/>
  <c r="I105" i="27"/>
  <c r="N104" i="27"/>
  <c r="M104" i="27"/>
  <c r="L104" i="27"/>
  <c r="K104" i="27"/>
  <c r="I104" i="27" s="1"/>
  <c r="J104" i="27"/>
  <c r="N103" i="27"/>
  <c r="M103" i="27"/>
  <c r="L103" i="27"/>
  <c r="K103" i="27"/>
  <c r="J103" i="27"/>
  <c r="I103" i="27"/>
  <c r="N102" i="27"/>
  <c r="M102" i="27"/>
  <c r="L102" i="27"/>
  <c r="K102" i="27"/>
  <c r="I102" i="27" s="1"/>
  <c r="J102" i="27"/>
  <c r="N101" i="27"/>
  <c r="M101" i="27"/>
  <c r="L101" i="27"/>
  <c r="K101" i="27"/>
  <c r="J101" i="27"/>
  <c r="I101" i="27"/>
  <c r="N100" i="27"/>
  <c r="M100" i="27"/>
  <c r="L100" i="27"/>
  <c r="K100" i="27"/>
  <c r="I100" i="27" s="1"/>
  <c r="J100" i="27"/>
  <c r="N99" i="27"/>
  <c r="M99" i="27"/>
  <c r="L99" i="27"/>
  <c r="K99" i="27"/>
  <c r="J99" i="27"/>
  <c r="I99" i="27"/>
  <c r="N98" i="27"/>
  <c r="M98" i="27"/>
  <c r="L98" i="27"/>
  <c r="K98" i="27"/>
  <c r="I98" i="27" s="1"/>
  <c r="J98" i="27"/>
  <c r="N97" i="27"/>
  <c r="M97" i="27"/>
  <c r="L97" i="27"/>
  <c r="K97" i="27"/>
  <c r="J97" i="27"/>
  <c r="I97" i="27"/>
  <c r="N96" i="27"/>
  <c r="M96" i="27"/>
  <c r="L96" i="27"/>
  <c r="K96" i="27"/>
  <c r="I96" i="27" s="1"/>
  <c r="J96" i="27"/>
  <c r="N95" i="27"/>
  <c r="M95" i="27"/>
  <c r="L95" i="27"/>
  <c r="K95" i="27"/>
  <c r="J95" i="27"/>
  <c r="I95" i="27"/>
  <c r="N94" i="27"/>
  <c r="M94" i="27"/>
  <c r="L94" i="27"/>
  <c r="K94" i="27"/>
  <c r="I94" i="27" s="1"/>
  <c r="J94" i="27"/>
  <c r="N93" i="27"/>
  <c r="M93" i="27"/>
  <c r="L93" i="27"/>
  <c r="K93" i="27"/>
  <c r="J93" i="27"/>
  <c r="I93" i="27"/>
  <c r="N92" i="27"/>
  <c r="M92" i="27"/>
  <c r="L92" i="27"/>
  <c r="K92" i="27"/>
  <c r="I92" i="27" s="1"/>
  <c r="J92" i="27"/>
  <c r="N91" i="27"/>
  <c r="M91" i="27"/>
  <c r="L91" i="27"/>
  <c r="K91" i="27"/>
  <c r="J91" i="27"/>
  <c r="I91" i="27"/>
  <c r="N90" i="27"/>
  <c r="M90" i="27"/>
  <c r="L90" i="27"/>
  <c r="K90" i="27"/>
  <c r="I90" i="27" s="1"/>
  <c r="J90" i="27"/>
  <c r="N89" i="27"/>
  <c r="M89" i="27"/>
  <c r="L89" i="27"/>
  <c r="J89" i="27"/>
  <c r="L88" i="27"/>
  <c r="K88" i="27"/>
  <c r="J88" i="27"/>
  <c r="L87" i="27"/>
  <c r="K87" i="27"/>
  <c r="J87" i="27"/>
  <c r="L86" i="27"/>
  <c r="K86" i="27"/>
  <c r="J86" i="27"/>
  <c r="L85" i="27"/>
  <c r="K85" i="27"/>
  <c r="J85" i="27"/>
  <c r="L84" i="27"/>
  <c r="K84" i="27"/>
  <c r="J84" i="27"/>
  <c r="L83" i="27"/>
  <c r="K83" i="27"/>
  <c r="J83" i="27"/>
  <c r="L82" i="27"/>
  <c r="K82" i="27"/>
  <c r="J82" i="27"/>
  <c r="L81" i="27"/>
  <c r="K81" i="27"/>
  <c r="J81" i="27"/>
  <c r="N80" i="27"/>
  <c r="M80" i="27"/>
  <c r="L80" i="27"/>
  <c r="K80" i="27"/>
  <c r="I80" i="27" s="1"/>
  <c r="J80" i="27"/>
  <c r="N79" i="27"/>
  <c r="M79" i="27"/>
  <c r="L79" i="27"/>
  <c r="K79" i="27"/>
  <c r="J79" i="27"/>
  <c r="I79" i="27" s="1"/>
  <c r="N78" i="27"/>
  <c r="M78" i="27"/>
  <c r="L78" i="27"/>
  <c r="J78" i="27"/>
  <c r="L77" i="27"/>
  <c r="K77" i="27"/>
  <c r="J77" i="27"/>
  <c r="J76" i="27"/>
  <c r="J75" i="27"/>
  <c r="J74" i="27"/>
  <c r="J73" i="27"/>
  <c r="J72" i="27"/>
  <c r="J71" i="27"/>
  <c r="J70" i="27"/>
  <c r="N69" i="27"/>
  <c r="M69" i="27"/>
  <c r="J69" i="27"/>
  <c r="N68" i="27"/>
  <c r="M68" i="27"/>
  <c r="J68" i="27"/>
  <c r="N67" i="27"/>
  <c r="M67" i="27"/>
  <c r="K67" i="27"/>
  <c r="J67" i="27"/>
  <c r="E67" i="27"/>
  <c r="L67" i="27" s="1"/>
  <c r="I67" i="27" s="1"/>
  <c r="N66" i="27"/>
  <c r="M66" i="27"/>
  <c r="L66" i="27"/>
  <c r="K66" i="27"/>
  <c r="J66" i="27"/>
  <c r="N65" i="27"/>
  <c r="M65" i="27"/>
  <c r="L65" i="27"/>
  <c r="K65" i="27"/>
  <c r="J65" i="27"/>
  <c r="I65" i="27"/>
  <c r="N64" i="27"/>
  <c r="M64" i="27"/>
  <c r="L64" i="27"/>
  <c r="K64" i="27"/>
  <c r="I64" i="27" s="1"/>
  <c r="J64" i="27"/>
  <c r="N63" i="27"/>
  <c r="M63" i="27"/>
  <c r="L63" i="27"/>
  <c r="K63" i="27"/>
  <c r="J63" i="27"/>
  <c r="I63" i="27" s="1"/>
  <c r="N62" i="27"/>
  <c r="M62" i="27"/>
  <c r="L62" i="27"/>
  <c r="K62" i="27"/>
  <c r="J62" i="27"/>
  <c r="N61" i="27"/>
  <c r="M61" i="27"/>
  <c r="L61" i="27"/>
  <c r="K61" i="27"/>
  <c r="J61" i="27"/>
  <c r="I61" i="27"/>
  <c r="N60" i="27"/>
  <c r="M60" i="27"/>
  <c r="L60" i="27"/>
  <c r="K60" i="27"/>
  <c r="I60" i="27" s="1"/>
  <c r="J60" i="27"/>
  <c r="K39" i="27"/>
  <c r="U38" i="27"/>
  <c r="T38" i="27" s="1"/>
  <c r="K38" i="27"/>
  <c r="J38" i="27" s="1"/>
  <c r="U37" i="27"/>
  <c r="T37" i="27" s="1"/>
  <c r="K37" i="27"/>
  <c r="J37" i="27" s="1"/>
  <c r="U36" i="27"/>
  <c r="T36" i="27" s="1"/>
  <c r="K36" i="27"/>
  <c r="J36" i="27" s="1"/>
  <c r="U35" i="27"/>
  <c r="T35" i="27" s="1"/>
  <c r="K35" i="27"/>
  <c r="J35" i="27" s="1"/>
  <c r="U34" i="27"/>
  <c r="T34" i="27" s="1"/>
  <c r="K34" i="27"/>
  <c r="J34" i="27" s="1"/>
  <c r="U33" i="27"/>
  <c r="T33" i="27" s="1"/>
  <c r="K33" i="27"/>
  <c r="J33" i="27" s="1"/>
  <c r="U32" i="27"/>
  <c r="T32" i="27" s="1"/>
  <c r="K32" i="27"/>
  <c r="J32" i="27" s="1"/>
  <c r="U31" i="27"/>
  <c r="T31" i="27" s="1"/>
  <c r="K31" i="27"/>
  <c r="J31" i="27" s="1"/>
  <c r="U30" i="27"/>
  <c r="T30" i="27" s="1"/>
  <c r="K30" i="27"/>
  <c r="J30" i="27" s="1"/>
  <c r="V29" i="27"/>
  <c r="U29" i="27"/>
  <c r="T29" i="27"/>
  <c r="K29" i="27"/>
  <c r="L29" i="27" s="1"/>
  <c r="V28" i="27"/>
  <c r="U28" i="27"/>
  <c r="T28" i="27"/>
  <c r="K28" i="27"/>
  <c r="J28" i="27" s="1"/>
  <c r="V27" i="27"/>
  <c r="U27" i="27"/>
  <c r="T27" i="27"/>
  <c r="K27" i="27"/>
  <c r="L27" i="27" s="1"/>
  <c r="V26" i="27"/>
  <c r="U26" i="27"/>
  <c r="T26" i="27"/>
  <c r="K26" i="27"/>
  <c r="J26" i="27" s="1"/>
  <c r="V25" i="27"/>
  <c r="U25" i="27"/>
  <c r="T25" i="27"/>
  <c r="K25" i="27"/>
  <c r="L25" i="27" s="1"/>
  <c r="V24" i="27"/>
  <c r="U24" i="27"/>
  <c r="T24" i="27"/>
  <c r="K24" i="27"/>
  <c r="J24" i="27" s="1"/>
  <c r="V23" i="27"/>
  <c r="U23" i="27"/>
  <c r="T23" i="27"/>
  <c r="K23" i="27"/>
  <c r="L23" i="27" s="1"/>
  <c r="V22" i="27"/>
  <c r="W22" i="27" s="1"/>
  <c r="U22" i="27"/>
  <c r="T22" i="27"/>
  <c r="T40" i="27" s="1"/>
  <c r="U40" i="27" s="1"/>
  <c r="K22" i="27"/>
  <c r="J22" i="27" s="1"/>
  <c r="E12" i="27"/>
  <c r="K8" i="27" s="1"/>
  <c r="D12" i="27"/>
  <c r="K10" i="27"/>
  <c r="K9" i="27"/>
  <c r="K7" i="27"/>
  <c r="K6" i="27"/>
  <c r="L5" i="27"/>
  <c r="J5" i="27"/>
  <c r="L4" i="27"/>
  <c r="K4" i="27"/>
  <c r="J4" i="27"/>
  <c r="P3" i="27"/>
  <c r="O3" i="27"/>
  <c r="N3" i="27"/>
  <c r="M3" i="27"/>
  <c r="L3" i="27"/>
  <c r="K3" i="27"/>
  <c r="J3" i="27"/>
  <c r="K2" i="27"/>
  <c r="D1" i="27"/>
  <c r="K5" i="27" s="1"/>
  <c r="AK498" i="26"/>
  <c r="X497" i="26"/>
  <c r="AK490" i="26"/>
  <c r="AE490" i="26"/>
  <c r="X489" i="26"/>
  <c r="Q488" i="26"/>
  <c r="J485" i="26"/>
  <c r="AK482" i="26"/>
  <c r="X481" i="26"/>
  <c r="Q479" i="26"/>
  <c r="H476" i="26"/>
  <c r="AB490" i="26" s="1"/>
  <c r="G476" i="26"/>
  <c r="AA498" i="26" s="1"/>
  <c r="F476" i="26"/>
  <c r="L486" i="26" s="1"/>
  <c r="E476" i="26"/>
  <c r="L476" i="26" s="1"/>
  <c r="AL453" i="26" s="1"/>
  <c r="D476" i="26"/>
  <c r="X490" i="26" s="1"/>
  <c r="K475" i="26"/>
  <c r="D475" i="26"/>
  <c r="AK472" i="26"/>
  <c r="AB470" i="26"/>
  <c r="AA470" i="26"/>
  <c r="Z470" i="26"/>
  <c r="Y470" i="26"/>
  <c r="X470" i="26"/>
  <c r="Q470" i="26"/>
  <c r="X469" i="26"/>
  <c r="N466" i="26"/>
  <c r="M466" i="26"/>
  <c r="L466" i="26"/>
  <c r="K466" i="26"/>
  <c r="J466" i="26"/>
  <c r="J465" i="26"/>
  <c r="AB462" i="26"/>
  <c r="AA462" i="26"/>
  <c r="Z462" i="26"/>
  <c r="Y462" i="26"/>
  <c r="X462" i="26"/>
  <c r="AK461" i="26"/>
  <c r="AE461" i="26"/>
  <c r="X461" i="26"/>
  <c r="U461" i="26"/>
  <c r="T461" i="26"/>
  <c r="S461" i="26"/>
  <c r="R461" i="26"/>
  <c r="Q461" i="26"/>
  <c r="Q460" i="26"/>
  <c r="AB454" i="26"/>
  <c r="AA454" i="26"/>
  <c r="Z454" i="26"/>
  <c r="Y454" i="26"/>
  <c r="X454" i="26"/>
  <c r="X453" i="26"/>
  <c r="AK452" i="26"/>
  <c r="B450" i="26"/>
  <c r="N399" i="26"/>
  <c r="M399" i="26"/>
  <c r="L399" i="26"/>
  <c r="K399" i="26"/>
  <c r="I399" i="26" s="1"/>
  <c r="J399" i="26"/>
  <c r="N398" i="26"/>
  <c r="M398" i="26"/>
  <c r="L398" i="26"/>
  <c r="K398" i="26"/>
  <c r="J398" i="26"/>
  <c r="I398" i="26"/>
  <c r="N397" i="26"/>
  <c r="M397" i="26"/>
  <c r="L397" i="26"/>
  <c r="K397" i="26"/>
  <c r="J397" i="26"/>
  <c r="N396" i="26"/>
  <c r="M396" i="26"/>
  <c r="L396" i="26"/>
  <c r="K396" i="26"/>
  <c r="J396" i="26"/>
  <c r="I396" i="26"/>
  <c r="N395" i="26"/>
  <c r="M395" i="26"/>
  <c r="L395" i="26"/>
  <c r="K395" i="26"/>
  <c r="I395" i="26" s="1"/>
  <c r="J395" i="26"/>
  <c r="N394" i="26"/>
  <c r="M394" i="26"/>
  <c r="L394" i="26"/>
  <c r="K394" i="26"/>
  <c r="J394" i="26"/>
  <c r="I394" i="26" s="1"/>
  <c r="N393" i="26"/>
  <c r="M393" i="26"/>
  <c r="L393" i="26"/>
  <c r="K393" i="26"/>
  <c r="J393" i="26"/>
  <c r="N392" i="26"/>
  <c r="M392" i="26"/>
  <c r="L392" i="26"/>
  <c r="K392" i="26"/>
  <c r="J392" i="26"/>
  <c r="I392" i="26"/>
  <c r="N391" i="26"/>
  <c r="M391" i="26"/>
  <c r="L391" i="26"/>
  <c r="K391" i="26"/>
  <c r="I391" i="26" s="1"/>
  <c r="J391" i="26"/>
  <c r="N390" i="26"/>
  <c r="M390" i="26"/>
  <c r="L390" i="26"/>
  <c r="K390" i="26"/>
  <c r="J390" i="26"/>
  <c r="I390" i="26" s="1"/>
  <c r="N389" i="26"/>
  <c r="M389" i="26"/>
  <c r="L389" i="26"/>
  <c r="K389" i="26"/>
  <c r="I389" i="26" s="1"/>
  <c r="J389" i="26"/>
  <c r="N388" i="26"/>
  <c r="M388" i="26"/>
  <c r="L388" i="26"/>
  <c r="K388" i="26"/>
  <c r="J388" i="26"/>
  <c r="I388" i="26" s="1"/>
  <c r="N387" i="26"/>
  <c r="M387" i="26"/>
  <c r="L387" i="26"/>
  <c r="K387" i="26"/>
  <c r="I387" i="26" s="1"/>
  <c r="J387" i="26"/>
  <c r="N386" i="26"/>
  <c r="M386" i="26"/>
  <c r="L386" i="26"/>
  <c r="K386" i="26"/>
  <c r="J386" i="26"/>
  <c r="I386" i="26" s="1"/>
  <c r="N385" i="26"/>
  <c r="M385" i="26"/>
  <c r="L385" i="26"/>
  <c r="K385" i="26"/>
  <c r="I385" i="26" s="1"/>
  <c r="J385" i="26"/>
  <c r="N384" i="26"/>
  <c r="M384" i="26"/>
  <c r="L384" i="26"/>
  <c r="K384" i="26"/>
  <c r="J384" i="26"/>
  <c r="I384" i="26" s="1"/>
  <c r="N383" i="26"/>
  <c r="M383" i="26"/>
  <c r="L383" i="26"/>
  <c r="K383" i="26"/>
  <c r="I383" i="26" s="1"/>
  <c r="J383" i="26"/>
  <c r="N382" i="26"/>
  <c r="M382" i="26"/>
  <c r="L382" i="26"/>
  <c r="K382" i="26"/>
  <c r="J382" i="26"/>
  <c r="I382" i="26" s="1"/>
  <c r="N381" i="26"/>
  <c r="M381" i="26"/>
  <c r="L381" i="26"/>
  <c r="K381" i="26"/>
  <c r="I381" i="26" s="1"/>
  <c r="J381" i="26"/>
  <c r="N380" i="26"/>
  <c r="M380" i="26"/>
  <c r="L380" i="26"/>
  <c r="K380" i="26"/>
  <c r="J380" i="26"/>
  <c r="I380" i="26" s="1"/>
  <c r="N379" i="26"/>
  <c r="M379" i="26"/>
  <c r="L379" i="26"/>
  <c r="K379" i="26"/>
  <c r="I379" i="26" s="1"/>
  <c r="J379" i="26"/>
  <c r="N378" i="26"/>
  <c r="M378" i="26"/>
  <c r="L378" i="26"/>
  <c r="K378" i="26"/>
  <c r="J378" i="26"/>
  <c r="I378" i="26" s="1"/>
  <c r="N377" i="26"/>
  <c r="M377" i="26"/>
  <c r="L377" i="26"/>
  <c r="K377" i="26"/>
  <c r="I377" i="26" s="1"/>
  <c r="J377" i="26"/>
  <c r="N376" i="26"/>
  <c r="M376" i="26"/>
  <c r="L376" i="26"/>
  <c r="K376" i="26"/>
  <c r="J376" i="26"/>
  <c r="I376" i="26" s="1"/>
  <c r="N375" i="26"/>
  <c r="M375" i="26"/>
  <c r="L375" i="26"/>
  <c r="K375" i="26"/>
  <c r="I375" i="26" s="1"/>
  <c r="J375" i="26"/>
  <c r="N374" i="26"/>
  <c r="M374" i="26"/>
  <c r="L374" i="26"/>
  <c r="K374" i="26"/>
  <c r="J374" i="26"/>
  <c r="I374" i="26" s="1"/>
  <c r="N373" i="26"/>
  <c r="M373" i="26"/>
  <c r="L373" i="26"/>
  <c r="K373" i="26"/>
  <c r="I373" i="26" s="1"/>
  <c r="J373" i="26"/>
  <c r="N372" i="26"/>
  <c r="M372" i="26"/>
  <c r="L372" i="26"/>
  <c r="K372" i="26"/>
  <c r="J372" i="26"/>
  <c r="I372" i="26" s="1"/>
  <c r="N371" i="26"/>
  <c r="M371" i="26"/>
  <c r="L371" i="26"/>
  <c r="K371" i="26"/>
  <c r="I371" i="26" s="1"/>
  <c r="J371" i="26"/>
  <c r="N370" i="26"/>
  <c r="M370" i="26"/>
  <c r="L370" i="26"/>
  <c r="K370" i="26"/>
  <c r="J370" i="26"/>
  <c r="I370" i="26" s="1"/>
  <c r="N369" i="26"/>
  <c r="M369" i="26"/>
  <c r="L369" i="26"/>
  <c r="K369" i="26"/>
  <c r="I369" i="26" s="1"/>
  <c r="J369" i="26"/>
  <c r="N368" i="26"/>
  <c r="M368" i="26"/>
  <c r="L368" i="26"/>
  <c r="K368" i="26"/>
  <c r="J368" i="26"/>
  <c r="I368" i="26" s="1"/>
  <c r="N367" i="26"/>
  <c r="M367" i="26"/>
  <c r="L367" i="26"/>
  <c r="K367" i="26"/>
  <c r="I367" i="26" s="1"/>
  <c r="J367" i="26"/>
  <c r="N366" i="26"/>
  <c r="M366" i="26"/>
  <c r="L366" i="26"/>
  <c r="K366" i="26"/>
  <c r="J366" i="26"/>
  <c r="I366" i="26" s="1"/>
  <c r="N365" i="26"/>
  <c r="M365" i="26"/>
  <c r="L365" i="26"/>
  <c r="K365" i="26"/>
  <c r="I365" i="26" s="1"/>
  <c r="J365" i="26"/>
  <c r="N364" i="26"/>
  <c r="M364" i="26"/>
  <c r="L364" i="26"/>
  <c r="K364" i="26"/>
  <c r="J364" i="26"/>
  <c r="I364" i="26" s="1"/>
  <c r="N363" i="26"/>
  <c r="M363" i="26"/>
  <c r="L363" i="26"/>
  <c r="K363" i="26"/>
  <c r="I363" i="26" s="1"/>
  <c r="J363" i="26"/>
  <c r="N362" i="26"/>
  <c r="M362" i="26"/>
  <c r="L362" i="26"/>
  <c r="K362" i="26"/>
  <c r="J362" i="26"/>
  <c r="I362" i="26" s="1"/>
  <c r="N361" i="26"/>
  <c r="M361" i="26"/>
  <c r="L361" i="26"/>
  <c r="K361" i="26"/>
  <c r="I361" i="26" s="1"/>
  <c r="J361" i="26"/>
  <c r="N360" i="26"/>
  <c r="M360" i="26"/>
  <c r="L360" i="26"/>
  <c r="K360" i="26"/>
  <c r="J360" i="26"/>
  <c r="I360" i="26" s="1"/>
  <c r="N359" i="26"/>
  <c r="M359" i="26"/>
  <c r="L359" i="26"/>
  <c r="K359" i="26"/>
  <c r="I359" i="26" s="1"/>
  <c r="J359" i="26"/>
  <c r="N358" i="26"/>
  <c r="M358" i="26"/>
  <c r="L358" i="26"/>
  <c r="K358" i="26"/>
  <c r="J358" i="26"/>
  <c r="I358" i="26" s="1"/>
  <c r="N357" i="26"/>
  <c r="M357" i="26"/>
  <c r="L357" i="26"/>
  <c r="K357" i="26"/>
  <c r="I357" i="26" s="1"/>
  <c r="J357" i="26"/>
  <c r="N356" i="26"/>
  <c r="M356" i="26"/>
  <c r="L356" i="26"/>
  <c r="K356" i="26"/>
  <c r="J356" i="26"/>
  <c r="I356" i="26" s="1"/>
  <c r="N355" i="26"/>
  <c r="M355" i="26"/>
  <c r="L355" i="26"/>
  <c r="K355" i="26"/>
  <c r="I355" i="26" s="1"/>
  <c r="J355" i="26"/>
  <c r="N354" i="26"/>
  <c r="M354" i="26"/>
  <c r="L354" i="26"/>
  <c r="K354" i="26"/>
  <c r="J354" i="26"/>
  <c r="I354" i="26" s="1"/>
  <c r="N353" i="26"/>
  <c r="M353" i="26"/>
  <c r="L353" i="26"/>
  <c r="K353" i="26"/>
  <c r="I353" i="26" s="1"/>
  <c r="J353" i="26"/>
  <c r="N352" i="26"/>
  <c r="M352" i="26"/>
  <c r="L352" i="26"/>
  <c r="K352" i="26"/>
  <c r="J352" i="26"/>
  <c r="I352" i="26" s="1"/>
  <c r="N351" i="26"/>
  <c r="M351" i="26"/>
  <c r="L351" i="26"/>
  <c r="K351" i="26"/>
  <c r="I351" i="26" s="1"/>
  <c r="J351" i="26"/>
  <c r="N350" i="26"/>
  <c r="M350" i="26"/>
  <c r="L350" i="26"/>
  <c r="K350" i="26"/>
  <c r="J350" i="26"/>
  <c r="I350" i="26" s="1"/>
  <c r="N349" i="26"/>
  <c r="M349" i="26"/>
  <c r="L349" i="26"/>
  <c r="K349" i="26"/>
  <c r="I349" i="26" s="1"/>
  <c r="J349" i="26"/>
  <c r="N348" i="26"/>
  <c r="M348" i="26"/>
  <c r="L348" i="26"/>
  <c r="K348" i="26"/>
  <c r="J348" i="26"/>
  <c r="I348" i="26" s="1"/>
  <c r="N347" i="26"/>
  <c r="M347" i="26"/>
  <c r="L347" i="26"/>
  <c r="K347" i="26"/>
  <c r="I347" i="26" s="1"/>
  <c r="J347" i="26"/>
  <c r="N346" i="26"/>
  <c r="M346" i="26"/>
  <c r="L346" i="26"/>
  <c r="K346" i="26"/>
  <c r="J346" i="26"/>
  <c r="I346" i="26" s="1"/>
  <c r="N345" i="26"/>
  <c r="M345" i="26"/>
  <c r="L345" i="26"/>
  <c r="K345" i="26"/>
  <c r="I345" i="26" s="1"/>
  <c r="J345" i="26"/>
  <c r="N344" i="26"/>
  <c r="M344" i="26"/>
  <c r="L344" i="26"/>
  <c r="K344" i="26"/>
  <c r="J344" i="26"/>
  <c r="I344" i="26" s="1"/>
  <c r="N343" i="26"/>
  <c r="M343" i="26"/>
  <c r="L343" i="26"/>
  <c r="K343" i="26"/>
  <c r="I343" i="26" s="1"/>
  <c r="J343" i="26"/>
  <c r="N342" i="26"/>
  <c r="M342" i="26"/>
  <c r="L342" i="26"/>
  <c r="K342" i="26"/>
  <c r="J342" i="26"/>
  <c r="I342" i="26" s="1"/>
  <c r="N341" i="26"/>
  <c r="M341" i="26"/>
  <c r="L341" i="26"/>
  <c r="K341" i="26"/>
  <c r="I341" i="26" s="1"/>
  <c r="J341" i="26"/>
  <c r="N340" i="26"/>
  <c r="M340" i="26"/>
  <c r="L340" i="26"/>
  <c r="K340" i="26"/>
  <c r="J340" i="26"/>
  <c r="I340" i="26" s="1"/>
  <c r="N339" i="26"/>
  <c r="M339" i="26"/>
  <c r="L339" i="26"/>
  <c r="K339" i="26"/>
  <c r="I339" i="26" s="1"/>
  <c r="J339" i="26"/>
  <c r="N338" i="26"/>
  <c r="M338" i="26"/>
  <c r="L338" i="26"/>
  <c r="K338" i="26"/>
  <c r="J338" i="26"/>
  <c r="I338" i="26" s="1"/>
  <c r="N337" i="26"/>
  <c r="M337" i="26"/>
  <c r="L337" i="26"/>
  <c r="K337" i="26"/>
  <c r="I337" i="26" s="1"/>
  <c r="J337" i="26"/>
  <c r="N336" i="26"/>
  <c r="M336" i="26"/>
  <c r="L336" i="26"/>
  <c r="K336" i="26"/>
  <c r="J336" i="26"/>
  <c r="I336" i="26" s="1"/>
  <c r="N335" i="26"/>
  <c r="M335" i="26"/>
  <c r="L335" i="26"/>
  <c r="K335" i="26"/>
  <c r="I335" i="26" s="1"/>
  <c r="J335" i="26"/>
  <c r="N334" i="26"/>
  <c r="M334" i="26"/>
  <c r="L334" i="26"/>
  <c r="K334" i="26"/>
  <c r="J334" i="26"/>
  <c r="I334" i="26" s="1"/>
  <c r="N333" i="26"/>
  <c r="M333" i="26"/>
  <c r="L333" i="26"/>
  <c r="K333" i="26"/>
  <c r="I333" i="26" s="1"/>
  <c r="J333" i="26"/>
  <c r="N332" i="26"/>
  <c r="M332" i="26"/>
  <c r="L332" i="26"/>
  <c r="K332" i="26"/>
  <c r="J332" i="26"/>
  <c r="I332" i="26" s="1"/>
  <c r="N331" i="26"/>
  <c r="M331" i="26"/>
  <c r="L331" i="26"/>
  <c r="K331" i="26"/>
  <c r="I331" i="26" s="1"/>
  <c r="J331" i="26"/>
  <c r="N330" i="26"/>
  <c r="M330" i="26"/>
  <c r="L330" i="26"/>
  <c r="K330" i="26"/>
  <c r="J330" i="26"/>
  <c r="I330" i="26" s="1"/>
  <c r="N329" i="26"/>
  <c r="M329" i="26"/>
  <c r="L329" i="26"/>
  <c r="K329" i="26"/>
  <c r="I329" i="26" s="1"/>
  <c r="J329" i="26"/>
  <c r="N328" i="26"/>
  <c r="M328" i="26"/>
  <c r="L328" i="26"/>
  <c r="K328" i="26"/>
  <c r="J328" i="26"/>
  <c r="I328" i="26" s="1"/>
  <c r="N327" i="26"/>
  <c r="M327" i="26"/>
  <c r="L327" i="26"/>
  <c r="K327" i="26"/>
  <c r="I327" i="26" s="1"/>
  <c r="J327" i="26"/>
  <c r="N326" i="26"/>
  <c r="M326" i="26"/>
  <c r="L326" i="26"/>
  <c r="K326" i="26"/>
  <c r="J326" i="26"/>
  <c r="I326" i="26" s="1"/>
  <c r="N325" i="26"/>
  <c r="M325" i="26"/>
  <c r="L325" i="26"/>
  <c r="K325" i="26"/>
  <c r="I325" i="26" s="1"/>
  <c r="J325" i="26"/>
  <c r="N324" i="26"/>
  <c r="M324" i="26"/>
  <c r="L324" i="26"/>
  <c r="K324" i="26"/>
  <c r="J324" i="26"/>
  <c r="I324" i="26" s="1"/>
  <c r="N323" i="26"/>
  <c r="M323" i="26"/>
  <c r="L323" i="26"/>
  <c r="K323" i="26"/>
  <c r="I323" i="26" s="1"/>
  <c r="J323" i="26"/>
  <c r="N322" i="26"/>
  <c r="M322" i="26"/>
  <c r="L322" i="26"/>
  <c r="K322" i="26"/>
  <c r="J322" i="26"/>
  <c r="I322" i="26" s="1"/>
  <c r="N321" i="26"/>
  <c r="M321" i="26"/>
  <c r="L321" i="26"/>
  <c r="K321" i="26"/>
  <c r="I321" i="26" s="1"/>
  <c r="J321" i="26"/>
  <c r="N320" i="26"/>
  <c r="M320" i="26"/>
  <c r="L320" i="26"/>
  <c r="K320" i="26"/>
  <c r="J320" i="26"/>
  <c r="I320" i="26" s="1"/>
  <c r="N319" i="26"/>
  <c r="M319" i="26"/>
  <c r="L319" i="26"/>
  <c r="K319" i="26"/>
  <c r="I319" i="26" s="1"/>
  <c r="J319" i="26"/>
  <c r="N318" i="26"/>
  <c r="M318" i="26"/>
  <c r="L318" i="26"/>
  <c r="K318" i="26"/>
  <c r="J318" i="26"/>
  <c r="I318" i="26" s="1"/>
  <c r="N317" i="26"/>
  <c r="M317" i="26"/>
  <c r="L317" i="26"/>
  <c r="K317" i="26"/>
  <c r="I317" i="26" s="1"/>
  <c r="J317" i="26"/>
  <c r="N316" i="26"/>
  <c r="M316" i="26"/>
  <c r="L316" i="26"/>
  <c r="K316" i="26"/>
  <c r="I316" i="26" s="1"/>
  <c r="J316" i="26"/>
  <c r="N315" i="26"/>
  <c r="M315" i="26"/>
  <c r="L315" i="26"/>
  <c r="K315" i="26"/>
  <c r="J315" i="26"/>
  <c r="I315" i="26" s="1"/>
  <c r="N314" i="26"/>
  <c r="M314" i="26"/>
  <c r="L314" i="26"/>
  <c r="K314" i="26"/>
  <c r="I314" i="26" s="1"/>
  <c r="J314" i="26"/>
  <c r="N313" i="26"/>
  <c r="M313" i="26"/>
  <c r="L313" i="26"/>
  <c r="K313" i="26"/>
  <c r="J313" i="26"/>
  <c r="I313" i="26" s="1"/>
  <c r="N312" i="26"/>
  <c r="M312" i="26"/>
  <c r="L312" i="26"/>
  <c r="K312" i="26"/>
  <c r="J312" i="26"/>
  <c r="I312" i="26" s="1"/>
  <c r="N311" i="26"/>
  <c r="M311" i="26"/>
  <c r="L311" i="26"/>
  <c r="K311" i="26"/>
  <c r="I311" i="26" s="1"/>
  <c r="J311" i="26"/>
  <c r="N310" i="26"/>
  <c r="M310" i="26"/>
  <c r="L310" i="26"/>
  <c r="K310" i="26"/>
  <c r="J310" i="26"/>
  <c r="I310" i="26" s="1"/>
  <c r="N309" i="26"/>
  <c r="M309" i="26"/>
  <c r="L309" i="26"/>
  <c r="K309" i="26"/>
  <c r="I309" i="26" s="1"/>
  <c r="J309" i="26"/>
  <c r="N308" i="26"/>
  <c r="M308" i="26"/>
  <c r="L308" i="26"/>
  <c r="K308" i="26"/>
  <c r="J308" i="26"/>
  <c r="I308" i="26" s="1"/>
  <c r="N307" i="26"/>
  <c r="M307" i="26"/>
  <c r="L307" i="26"/>
  <c r="K307" i="26"/>
  <c r="I307" i="26" s="1"/>
  <c r="J307" i="26"/>
  <c r="N306" i="26"/>
  <c r="M306" i="26"/>
  <c r="L306" i="26"/>
  <c r="K306" i="26"/>
  <c r="I306" i="26" s="1"/>
  <c r="J306" i="26"/>
  <c r="N305" i="26"/>
  <c r="M305" i="26"/>
  <c r="L305" i="26"/>
  <c r="K305" i="26"/>
  <c r="J305" i="26"/>
  <c r="I305" i="26" s="1"/>
  <c r="N304" i="26"/>
  <c r="M304" i="26"/>
  <c r="L304" i="26"/>
  <c r="K304" i="26"/>
  <c r="I304" i="26" s="1"/>
  <c r="J304" i="26"/>
  <c r="N303" i="26"/>
  <c r="M303" i="26"/>
  <c r="L303" i="26"/>
  <c r="K303" i="26"/>
  <c r="J303" i="26"/>
  <c r="I303" i="26" s="1"/>
  <c r="N302" i="26"/>
  <c r="M302" i="26"/>
  <c r="L302" i="26"/>
  <c r="K302" i="26"/>
  <c r="I302" i="26" s="1"/>
  <c r="J302" i="26"/>
  <c r="N301" i="26"/>
  <c r="M301" i="26"/>
  <c r="L301" i="26"/>
  <c r="K301" i="26"/>
  <c r="J301" i="26"/>
  <c r="I301" i="26" s="1"/>
  <c r="N300" i="26"/>
  <c r="M300" i="26"/>
  <c r="L300" i="26"/>
  <c r="K300" i="26"/>
  <c r="I300" i="26" s="1"/>
  <c r="J300" i="26"/>
  <c r="N299" i="26"/>
  <c r="M299" i="26"/>
  <c r="L299" i="26"/>
  <c r="K299" i="26"/>
  <c r="J299" i="26"/>
  <c r="I299" i="26" s="1"/>
  <c r="N298" i="26"/>
  <c r="M298" i="26"/>
  <c r="L298" i="26"/>
  <c r="K298" i="26"/>
  <c r="I298" i="26" s="1"/>
  <c r="J298" i="26"/>
  <c r="N297" i="26"/>
  <c r="M297" i="26"/>
  <c r="L297" i="26"/>
  <c r="K297" i="26"/>
  <c r="J297" i="26"/>
  <c r="I297" i="26" s="1"/>
  <c r="N296" i="26"/>
  <c r="M296" i="26"/>
  <c r="L296" i="26"/>
  <c r="K296" i="26"/>
  <c r="I296" i="26" s="1"/>
  <c r="J296" i="26"/>
  <c r="N295" i="26"/>
  <c r="M295" i="26"/>
  <c r="L295" i="26"/>
  <c r="K295" i="26"/>
  <c r="J295" i="26"/>
  <c r="I295" i="26" s="1"/>
  <c r="N294" i="26"/>
  <c r="M294" i="26"/>
  <c r="L294" i="26"/>
  <c r="K294" i="26"/>
  <c r="I294" i="26" s="1"/>
  <c r="J294" i="26"/>
  <c r="N293" i="26"/>
  <c r="M293" i="26"/>
  <c r="L293" i="26"/>
  <c r="K293" i="26"/>
  <c r="J293" i="26"/>
  <c r="I293" i="26" s="1"/>
  <c r="N292" i="26"/>
  <c r="M292" i="26"/>
  <c r="L292" i="26"/>
  <c r="K292" i="26"/>
  <c r="J292" i="26"/>
  <c r="N291" i="26"/>
  <c r="M291" i="26"/>
  <c r="L291" i="26"/>
  <c r="K291" i="26"/>
  <c r="J291" i="26"/>
  <c r="I291" i="26" s="1"/>
  <c r="N290" i="26"/>
  <c r="M290" i="26"/>
  <c r="L290" i="26"/>
  <c r="K290" i="26"/>
  <c r="J290" i="26"/>
  <c r="N289" i="26"/>
  <c r="M289" i="26"/>
  <c r="L289" i="26"/>
  <c r="K289" i="26"/>
  <c r="J289" i="26"/>
  <c r="N288" i="26"/>
  <c r="M288" i="26"/>
  <c r="L288" i="26"/>
  <c r="K288" i="26"/>
  <c r="J288" i="26"/>
  <c r="N287" i="26"/>
  <c r="M287" i="26"/>
  <c r="L287" i="26"/>
  <c r="K287" i="26"/>
  <c r="J287" i="26"/>
  <c r="I287" i="26" s="1"/>
  <c r="N286" i="26"/>
  <c r="M286" i="26"/>
  <c r="L286" i="26"/>
  <c r="K286" i="26"/>
  <c r="J286" i="26"/>
  <c r="N285" i="26"/>
  <c r="M285" i="26"/>
  <c r="L285" i="26"/>
  <c r="K285" i="26"/>
  <c r="J285" i="26"/>
  <c r="N284" i="26"/>
  <c r="M284" i="26"/>
  <c r="L284" i="26"/>
  <c r="K284" i="26"/>
  <c r="J284" i="26"/>
  <c r="N283" i="26"/>
  <c r="M283" i="26"/>
  <c r="L283" i="26"/>
  <c r="K283" i="26"/>
  <c r="J283" i="26"/>
  <c r="I283" i="26" s="1"/>
  <c r="N282" i="26"/>
  <c r="M282" i="26"/>
  <c r="L282" i="26"/>
  <c r="K282" i="26"/>
  <c r="J282" i="26"/>
  <c r="N281" i="26"/>
  <c r="M281" i="26"/>
  <c r="L281" i="26"/>
  <c r="K281" i="26"/>
  <c r="J281" i="26"/>
  <c r="N280" i="26"/>
  <c r="M280" i="26"/>
  <c r="L280" i="26"/>
  <c r="K280" i="26"/>
  <c r="J280" i="26"/>
  <c r="N279" i="26"/>
  <c r="M279" i="26"/>
  <c r="L279" i="26"/>
  <c r="K279" i="26"/>
  <c r="J279" i="26"/>
  <c r="I279" i="26" s="1"/>
  <c r="N278" i="26"/>
  <c r="M278" i="26"/>
  <c r="L278" i="26"/>
  <c r="K278" i="26"/>
  <c r="J278" i="26"/>
  <c r="N277" i="26"/>
  <c r="M277" i="26"/>
  <c r="L277" i="26"/>
  <c r="K277" i="26"/>
  <c r="J277" i="26"/>
  <c r="N276" i="26"/>
  <c r="M276" i="26"/>
  <c r="L276" i="26"/>
  <c r="K276" i="26"/>
  <c r="J276" i="26"/>
  <c r="N275" i="26"/>
  <c r="M275" i="26"/>
  <c r="L275" i="26"/>
  <c r="K275" i="26"/>
  <c r="J275" i="26"/>
  <c r="I275" i="26" s="1"/>
  <c r="N274" i="26"/>
  <c r="M274" i="26"/>
  <c r="L274" i="26"/>
  <c r="K274" i="26"/>
  <c r="J274" i="26"/>
  <c r="N273" i="26"/>
  <c r="M273" i="26"/>
  <c r="L273" i="26"/>
  <c r="K273" i="26"/>
  <c r="J273" i="26"/>
  <c r="N272" i="26"/>
  <c r="M272" i="26"/>
  <c r="L272" i="26"/>
  <c r="K272" i="26"/>
  <c r="J272" i="26"/>
  <c r="N271" i="26"/>
  <c r="M271" i="26"/>
  <c r="L271" i="26"/>
  <c r="K271" i="26"/>
  <c r="J271" i="26"/>
  <c r="I271" i="26" s="1"/>
  <c r="N270" i="26"/>
  <c r="M270" i="26"/>
  <c r="L270" i="26"/>
  <c r="K270" i="26"/>
  <c r="J270" i="26"/>
  <c r="N269" i="26"/>
  <c r="M269" i="26"/>
  <c r="L269" i="26"/>
  <c r="K269" i="26"/>
  <c r="I269" i="26" s="1"/>
  <c r="J269" i="26"/>
  <c r="N268" i="26"/>
  <c r="M268" i="26"/>
  <c r="L268" i="26"/>
  <c r="K268" i="26"/>
  <c r="J268" i="26"/>
  <c r="N267" i="26"/>
  <c r="M267" i="26"/>
  <c r="L267" i="26"/>
  <c r="K267" i="26"/>
  <c r="J267" i="26"/>
  <c r="I267" i="26" s="1"/>
  <c r="N266" i="26"/>
  <c r="M266" i="26"/>
  <c r="L266" i="26"/>
  <c r="K266" i="26"/>
  <c r="J266" i="26"/>
  <c r="N265" i="26"/>
  <c r="M265" i="26"/>
  <c r="L265" i="26"/>
  <c r="K265" i="26"/>
  <c r="J265" i="26"/>
  <c r="N264" i="26"/>
  <c r="M264" i="26"/>
  <c r="L264" i="26"/>
  <c r="K264" i="26"/>
  <c r="J264" i="26"/>
  <c r="N263" i="26"/>
  <c r="M263" i="26"/>
  <c r="L263" i="26"/>
  <c r="K263" i="26"/>
  <c r="J263" i="26"/>
  <c r="I263" i="26" s="1"/>
  <c r="N262" i="26"/>
  <c r="M262" i="26"/>
  <c r="L262" i="26"/>
  <c r="K262" i="26"/>
  <c r="J262" i="26"/>
  <c r="N261" i="26"/>
  <c r="M261" i="26"/>
  <c r="L261" i="26"/>
  <c r="K261" i="26"/>
  <c r="J261" i="26"/>
  <c r="N260" i="26"/>
  <c r="M260" i="26"/>
  <c r="L260" i="26"/>
  <c r="K260" i="26"/>
  <c r="J260" i="26"/>
  <c r="N259" i="26"/>
  <c r="M259" i="26"/>
  <c r="L259" i="26"/>
  <c r="K259" i="26"/>
  <c r="J259" i="26"/>
  <c r="I259" i="26" s="1"/>
  <c r="N258" i="26"/>
  <c r="M258" i="26"/>
  <c r="L258" i="26"/>
  <c r="K258" i="26"/>
  <c r="J258" i="26"/>
  <c r="N257" i="26"/>
  <c r="M257" i="26"/>
  <c r="L257" i="26"/>
  <c r="K257" i="26"/>
  <c r="J257" i="26"/>
  <c r="N256" i="26"/>
  <c r="M256" i="26"/>
  <c r="L256" i="26"/>
  <c r="K256" i="26"/>
  <c r="J256" i="26"/>
  <c r="N255" i="26"/>
  <c r="M255" i="26"/>
  <c r="L255" i="26"/>
  <c r="K255" i="26"/>
  <c r="J255" i="26"/>
  <c r="I255" i="26" s="1"/>
  <c r="N254" i="26"/>
  <c r="M254" i="26"/>
  <c r="L254" i="26"/>
  <c r="K254" i="26"/>
  <c r="J254" i="26"/>
  <c r="I254" i="26" s="1"/>
  <c r="N253" i="26"/>
  <c r="M253" i="26"/>
  <c r="L253" i="26"/>
  <c r="K253" i="26"/>
  <c r="J253" i="26"/>
  <c r="N252" i="26"/>
  <c r="M252" i="26"/>
  <c r="L252" i="26"/>
  <c r="K252" i="26"/>
  <c r="J252" i="26"/>
  <c r="N251" i="26"/>
  <c r="M251" i="26"/>
  <c r="L251" i="26"/>
  <c r="K251" i="26"/>
  <c r="J251" i="26"/>
  <c r="I251" i="26" s="1"/>
  <c r="N250" i="26"/>
  <c r="M250" i="26"/>
  <c r="L250" i="26"/>
  <c r="K250" i="26"/>
  <c r="J250" i="26"/>
  <c r="I250" i="26" s="1"/>
  <c r="N249" i="26"/>
  <c r="M249" i="26"/>
  <c r="L249" i="26"/>
  <c r="K249" i="26"/>
  <c r="J249" i="26"/>
  <c r="N248" i="26"/>
  <c r="M248" i="26"/>
  <c r="L248" i="26"/>
  <c r="K248" i="26"/>
  <c r="J248" i="26"/>
  <c r="N247" i="26"/>
  <c r="M247" i="26"/>
  <c r="L247" i="26"/>
  <c r="K247" i="26"/>
  <c r="J247" i="26"/>
  <c r="I247" i="26" s="1"/>
  <c r="N246" i="26"/>
  <c r="M246" i="26"/>
  <c r="L246" i="26"/>
  <c r="K246" i="26"/>
  <c r="J246" i="26"/>
  <c r="I246" i="26" s="1"/>
  <c r="N245" i="26"/>
  <c r="M245" i="26"/>
  <c r="L245" i="26"/>
  <c r="K245" i="26"/>
  <c r="I245" i="26" s="1"/>
  <c r="J245" i="26"/>
  <c r="N244" i="26"/>
  <c r="M244" i="26"/>
  <c r="L244" i="26"/>
  <c r="K244" i="26"/>
  <c r="J244" i="26"/>
  <c r="N243" i="26"/>
  <c r="M243" i="26"/>
  <c r="L243" i="26"/>
  <c r="K243" i="26"/>
  <c r="I243" i="26" s="1"/>
  <c r="J243" i="26"/>
  <c r="N242" i="26"/>
  <c r="M242" i="26"/>
  <c r="L242" i="26"/>
  <c r="K242" i="26"/>
  <c r="J242" i="26"/>
  <c r="I242" i="26" s="1"/>
  <c r="N241" i="26"/>
  <c r="M241" i="26"/>
  <c r="L241" i="26"/>
  <c r="K241" i="26"/>
  <c r="I241" i="26" s="1"/>
  <c r="J241" i="26"/>
  <c r="N240" i="26"/>
  <c r="M240" i="26"/>
  <c r="L240" i="26"/>
  <c r="K240" i="26"/>
  <c r="J240" i="26"/>
  <c r="N239" i="26"/>
  <c r="M239" i="26"/>
  <c r="L239" i="26"/>
  <c r="K239" i="26"/>
  <c r="I239" i="26" s="1"/>
  <c r="J239" i="26"/>
  <c r="N238" i="26"/>
  <c r="M238" i="26"/>
  <c r="L238" i="26"/>
  <c r="K238" i="26"/>
  <c r="J238" i="26"/>
  <c r="I238" i="26" s="1"/>
  <c r="N237" i="26"/>
  <c r="M237" i="26"/>
  <c r="L237" i="26"/>
  <c r="K237" i="26"/>
  <c r="I237" i="26" s="1"/>
  <c r="J237" i="26"/>
  <c r="N236" i="26"/>
  <c r="M236" i="26"/>
  <c r="L236" i="26"/>
  <c r="K236" i="26"/>
  <c r="J236" i="26"/>
  <c r="N235" i="26"/>
  <c r="M235" i="26"/>
  <c r="L235" i="26"/>
  <c r="K235" i="26"/>
  <c r="J235" i="26"/>
  <c r="I235" i="26" s="1"/>
  <c r="N234" i="26"/>
  <c r="M234" i="26"/>
  <c r="L234" i="26"/>
  <c r="K234" i="26"/>
  <c r="J234" i="26"/>
  <c r="I234" i="26" s="1"/>
  <c r="N233" i="26"/>
  <c r="M233" i="26"/>
  <c r="L233" i="26"/>
  <c r="K233" i="26"/>
  <c r="I233" i="26" s="1"/>
  <c r="J233" i="26"/>
  <c r="N232" i="26"/>
  <c r="M232" i="26"/>
  <c r="L232" i="26"/>
  <c r="K232" i="26"/>
  <c r="J232" i="26"/>
  <c r="N231" i="26"/>
  <c r="M231" i="26"/>
  <c r="L231" i="26"/>
  <c r="K231" i="26"/>
  <c r="I231" i="26" s="1"/>
  <c r="J231" i="26"/>
  <c r="N230" i="26"/>
  <c r="M230" i="26"/>
  <c r="L230" i="26"/>
  <c r="K230" i="26"/>
  <c r="J230" i="26"/>
  <c r="I230" i="26" s="1"/>
  <c r="N229" i="26"/>
  <c r="M229" i="26"/>
  <c r="L229" i="26"/>
  <c r="K229" i="26"/>
  <c r="J229" i="26"/>
  <c r="N228" i="26"/>
  <c r="M228" i="26"/>
  <c r="L228" i="26"/>
  <c r="K228" i="26"/>
  <c r="J228" i="26"/>
  <c r="N227" i="26"/>
  <c r="M227" i="26"/>
  <c r="L227" i="26"/>
  <c r="K227" i="26"/>
  <c r="I227" i="26" s="1"/>
  <c r="J227" i="26"/>
  <c r="N226" i="26"/>
  <c r="M226" i="26"/>
  <c r="L226" i="26"/>
  <c r="K226" i="26"/>
  <c r="J226" i="26"/>
  <c r="I226" i="26" s="1"/>
  <c r="N225" i="26"/>
  <c r="M225" i="26"/>
  <c r="L225" i="26"/>
  <c r="K225" i="26"/>
  <c r="I225" i="26" s="1"/>
  <c r="J225" i="26"/>
  <c r="N224" i="26"/>
  <c r="M224" i="26"/>
  <c r="L224" i="26"/>
  <c r="K224" i="26"/>
  <c r="J224" i="26"/>
  <c r="I224" i="26"/>
  <c r="N223" i="26"/>
  <c r="M223" i="26"/>
  <c r="L223" i="26"/>
  <c r="K223" i="26"/>
  <c r="I223" i="26" s="1"/>
  <c r="J223" i="26"/>
  <c r="N222" i="26"/>
  <c r="M222" i="26"/>
  <c r="L222" i="26"/>
  <c r="K222" i="26"/>
  <c r="J222" i="26"/>
  <c r="I222" i="26"/>
  <c r="N221" i="26"/>
  <c r="M221" i="26"/>
  <c r="L221" i="26"/>
  <c r="K221" i="26"/>
  <c r="I221" i="26" s="1"/>
  <c r="J221" i="26"/>
  <c r="N220" i="26"/>
  <c r="M220" i="26"/>
  <c r="L220" i="26"/>
  <c r="K220" i="26"/>
  <c r="J220" i="26"/>
  <c r="I220" i="26"/>
  <c r="N219" i="26"/>
  <c r="M219" i="26"/>
  <c r="L219" i="26"/>
  <c r="K219" i="26"/>
  <c r="I219" i="26" s="1"/>
  <c r="J219" i="26"/>
  <c r="N218" i="26"/>
  <c r="M218" i="26"/>
  <c r="L218" i="26"/>
  <c r="K218" i="26"/>
  <c r="J218" i="26"/>
  <c r="I218" i="26"/>
  <c r="N217" i="26"/>
  <c r="M217" i="26"/>
  <c r="L217" i="26"/>
  <c r="K217" i="26"/>
  <c r="I217" i="26" s="1"/>
  <c r="J217" i="26"/>
  <c r="N216" i="26"/>
  <c r="M216" i="26"/>
  <c r="L216" i="26"/>
  <c r="K216" i="26"/>
  <c r="J216" i="26"/>
  <c r="I216" i="26"/>
  <c r="N215" i="26"/>
  <c r="M215" i="26"/>
  <c r="L215" i="26"/>
  <c r="K215" i="26"/>
  <c r="I215" i="26" s="1"/>
  <c r="J215" i="26"/>
  <c r="N214" i="26"/>
  <c r="M214" i="26"/>
  <c r="L214" i="26"/>
  <c r="K214" i="26"/>
  <c r="J214" i="26"/>
  <c r="I214" i="26"/>
  <c r="N213" i="26"/>
  <c r="M213" i="26"/>
  <c r="L213" i="26"/>
  <c r="K213" i="26"/>
  <c r="I213" i="26" s="1"/>
  <c r="J213" i="26"/>
  <c r="N212" i="26"/>
  <c r="M212" i="26"/>
  <c r="L212" i="26"/>
  <c r="K212" i="26"/>
  <c r="J212" i="26"/>
  <c r="I212" i="26"/>
  <c r="N211" i="26"/>
  <c r="M211" i="26"/>
  <c r="L211" i="26"/>
  <c r="K211" i="26"/>
  <c r="I211" i="26" s="1"/>
  <c r="J211" i="26"/>
  <c r="N210" i="26"/>
  <c r="M210" i="26"/>
  <c r="L210" i="26"/>
  <c r="K210" i="26"/>
  <c r="J210" i="26"/>
  <c r="I210" i="26"/>
  <c r="N209" i="26"/>
  <c r="M209" i="26"/>
  <c r="L209" i="26"/>
  <c r="K209" i="26"/>
  <c r="I209" i="26" s="1"/>
  <c r="U32" i="26" s="1"/>
  <c r="V32" i="26" s="1"/>
  <c r="J209" i="26"/>
  <c r="N208" i="26"/>
  <c r="M208" i="26"/>
  <c r="L208" i="26"/>
  <c r="K208" i="26"/>
  <c r="J208" i="26"/>
  <c r="I208" i="26"/>
  <c r="N207" i="26"/>
  <c r="M207" i="26"/>
  <c r="L207" i="26"/>
  <c r="K207" i="26"/>
  <c r="I207" i="26" s="1"/>
  <c r="J207" i="26"/>
  <c r="N206" i="26"/>
  <c r="M206" i="26"/>
  <c r="L206" i="26"/>
  <c r="K206" i="26"/>
  <c r="J206" i="26"/>
  <c r="I206" i="26"/>
  <c r="N205" i="26"/>
  <c r="M205" i="26"/>
  <c r="L205" i="26"/>
  <c r="K205" i="26"/>
  <c r="I205" i="26" s="1"/>
  <c r="J205" i="26"/>
  <c r="N204" i="26"/>
  <c r="M204" i="26"/>
  <c r="L204" i="26"/>
  <c r="K204" i="26"/>
  <c r="J204" i="26"/>
  <c r="I204" i="26"/>
  <c r="N203" i="26"/>
  <c r="M203" i="26"/>
  <c r="L203" i="26"/>
  <c r="K203" i="26"/>
  <c r="I203" i="26" s="1"/>
  <c r="K37" i="26" s="1"/>
  <c r="L37" i="26" s="1"/>
  <c r="J203" i="26"/>
  <c r="N202" i="26"/>
  <c r="M202" i="26"/>
  <c r="L202" i="26"/>
  <c r="K202" i="26"/>
  <c r="J202" i="26"/>
  <c r="I202" i="26"/>
  <c r="N201" i="26"/>
  <c r="M201" i="26"/>
  <c r="L201" i="26"/>
  <c r="K201" i="26"/>
  <c r="I201" i="26" s="1"/>
  <c r="K35" i="26" s="1"/>
  <c r="L35" i="26" s="1"/>
  <c r="J201" i="26"/>
  <c r="N200" i="26"/>
  <c r="M200" i="26"/>
  <c r="L200" i="26"/>
  <c r="K200" i="26"/>
  <c r="J200" i="26"/>
  <c r="I200" i="26"/>
  <c r="N199" i="26"/>
  <c r="M199" i="26"/>
  <c r="L199" i="26"/>
  <c r="K199" i="26"/>
  <c r="I199" i="26" s="1"/>
  <c r="U31" i="26" s="1"/>
  <c r="J199" i="26"/>
  <c r="N198" i="26"/>
  <c r="M198" i="26"/>
  <c r="L198" i="26"/>
  <c r="K198" i="26"/>
  <c r="J198" i="26"/>
  <c r="I198" i="26"/>
  <c r="N197" i="26"/>
  <c r="M197" i="26"/>
  <c r="L197" i="26"/>
  <c r="K197" i="26"/>
  <c r="I197" i="26" s="1"/>
  <c r="J197" i="26"/>
  <c r="N196" i="26"/>
  <c r="M196" i="26"/>
  <c r="L196" i="26"/>
  <c r="K196" i="26"/>
  <c r="J196" i="26"/>
  <c r="I196" i="26"/>
  <c r="N195" i="26"/>
  <c r="M195" i="26"/>
  <c r="L195" i="26"/>
  <c r="K195" i="26"/>
  <c r="I195" i="26" s="1"/>
  <c r="K33" i="26" s="1"/>
  <c r="L33" i="26" s="1"/>
  <c r="J195" i="26"/>
  <c r="N194" i="26"/>
  <c r="M194" i="26"/>
  <c r="L194" i="26"/>
  <c r="K194" i="26"/>
  <c r="J194" i="26"/>
  <c r="I194" i="26"/>
  <c r="N193" i="26"/>
  <c r="M193" i="26"/>
  <c r="L193" i="26"/>
  <c r="K193" i="26"/>
  <c r="I193" i="26" s="1"/>
  <c r="J193" i="26"/>
  <c r="N192" i="26"/>
  <c r="M192" i="26"/>
  <c r="L192" i="26"/>
  <c r="K192" i="26"/>
  <c r="J192" i="26"/>
  <c r="I192" i="26"/>
  <c r="N191" i="26"/>
  <c r="M191" i="26"/>
  <c r="L191" i="26"/>
  <c r="K191" i="26"/>
  <c r="I191" i="26" s="1"/>
  <c r="J191" i="26"/>
  <c r="N190" i="26"/>
  <c r="M190" i="26"/>
  <c r="L190" i="26"/>
  <c r="K190" i="26"/>
  <c r="J190" i="26"/>
  <c r="I190" i="26"/>
  <c r="N189" i="26"/>
  <c r="M189" i="26"/>
  <c r="L189" i="26"/>
  <c r="K189" i="26"/>
  <c r="I189" i="26" s="1"/>
  <c r="J189" i="26"/>
  <c r="N188" i="26"/>
  <c r="M188" i="26"/>
  <c r="L188" i="26"/>
  <c r="K188" i="26"/>
  <c r="J188" i="26"/>
  <c r="I188" i="26"/>
  <c r="N187" i="26"/>
  <c r="M187" i="26"/>
  <c r="L187" i="26"/>
  <c r="K187" i="26"/>
  <c r="I187" i="26" s="1"/>
  <c r="K32" i="26" s="1"/>
  <c r="L32" i="26" s="1"/>
  <c r="J187" i="26"/>
  <c r="N186" i="26"/>
  <c r="M186" i="26"/>
  <c r="L186" i="26"/>
  <c r="K186" i="26"/>
  <c r="J186" i="26"/>
  <c r="I186" i="26"/>
  <c r="N185" i="26"/>
  <c r="M185" i="26"/>
  <c r="L185" i="26"/>
  <c r="K185" i="26"/>
  <c r="I185" i="26" s="1"/>
  <c r="K30" i="26" s="1"/>
  <c r="L30" i="26" s="1"/>
  <c r="J185" i="26"/>
  <c r="N184" i="26"/>
  <c r="M184" i="26"/>
  <c r="L184" i="26"/>
  <c r="K184" i="26"/>
  <c r="J184" i="26"/>
  <c r="I184" i="26"/>
  <c r="N183" i="26"/>
  <c r="M183" i="26"/>
  <c r="L183" i="26"/>
  <c r="K183" i="26"/>
  <c r="I183" i="26" s="1"/>
  <c r="J183" i="26"/>
  <c r="N182" i="26"/>
  <c r="M182" i="26"/>
  <c r="L182" i="26"/>
  <c r="K182" i="26"/>
  <c r="J182" i="26"/>
  <c r="I182" i="26"/>
  <c r="N181" i="26"/>
  <c r="M181" i="26"/>
  <c r="L181" i="26"/>
  <c r="K181" i="26"/>
  <c r="I181" i="26" s="1"/>
  <c r="J181" i="26"/>
  <c r="N180" i="26"/>
  <c r="M180" i="26"/>
  <c r="L180" i="26"/>
  <c r="K180" i="26"/>
  <c r="J180" i="26"/>
  <c r="I180" i="26"/>
  <c r="N179" i="26"/>
  <c r="M179" i="26"/>
  <c r="L179" i="26"/>
  <c r="K179" i="26"/>
  <c r="I179" i="26" s="1"/>
  <c r="J179" i="26"/>
  <c r="N178" i="26"/>
  <c r="M178" i="26"/>
  <c r="L178" i="26"/>
  <c r="K178" i="26"/>
  <c r="J178" i="26"/>
  <c r="I178" i="26"/>
  <c r="N177" i="26"/>
  <c r="M177" i="26"/>
  <c r="L177" i="26"/>
  <c r="K177" i="26"/>
  <c r="I177" i="26" s="1"/>
  <c r="J177" i="26"/>
  <c r="N176" i="26"/>
  <c r="M176" i="26"/>
  <c r="L176" i="26"/>
  <c r="K176" i="26"/>
  <c r="J176" i="26"/>
  <c r="I176" i="26"/>
  <c r="N175" i="26"/>
  <c r="M175" i="26"/>
  <c r="L175" i="26"/>
  <c r="K175" i="26"/>
  <c r="I175" i="26" s="1"/>
  <c r="J175" i="26"/>
  <c r="N174" i="26"/>
  <c r="M174" i="26"/>
  <c r="L174" i="26"/>
  <c r="K174" i="26"/>
  <c r="J174" i="26"/>
  <c r="I174" i="26"/>
  <c r="N173" i="26"/>
  <c r="M173" i="26"/>
  <c r="L173" i="26"/>
  <c r="K173" i="26"/>
  <c r="I173" i="26" s="1"/>
  <c r="K28" i="26" s="1"/>
  <c r="L28" i="26" s="1"/>
  <c r="J173" i="26"/>
  <c r="N172" i="26"/>
  <c r="M172" i="26"/>
  <c r="L172" i="26"/>
  <c r="K172" i="26"/>
  <c r="J172" i="26"/>
  <c r="I172" i="26"/>
  <c r="N171" i="26"/>
  <c r="M171" i="26"/>
  <c r="L171" i="26"/>
  <c r="K171" i="26"/>
  <c r="I171" i="26" s="1"/>
  <c r="U28" i="26" s="1"/>
  <c r="V28" i="26" s="1"/>
  <c r="J171" i="26"/>
  <c r="N170" i="26"/>
  <c r="M170" i="26"/>
  <c r="L170" i="26"/>
  <c r="K170" i="26"/>
  <c r="J170" i="26"/>
  <c r="I170" i="26"/>
  <c r="N169" i="26"/>
  <c r="M169" i="26"/>
  <c r="L169" i="26"/>
  <c r="K169" i="26"/>
  <c r="I169" i="26" s="1"/>
  <c r="J169" i="26"/>
  <c r="N168" i="26"/>
  <c r="M168" i="26"/>
  <c r="L168" i="26"/>
  <c r="K168" i="26"/>
  <c r="J168" i="26"/>
  <c r="I168" i="26"/>
  <c r="N167" i="26"/>
  <c r="M167" i="26"/>
  <c r="L167" i="26"/>
  <c r="K167" i="26"/>
  <c r="I167" i="26" s="1"/>
  <c r="U26" i="26" s="1"/>
  <c r="J167" i="26"/>
  <c r="N166" i="26"/>
  <c r="M166" i="26"/>
  <c r="L166" i="26"/>
  <c r="K166" i="26"/>
  <c r="J166" i="26"/>
  <c r="I166" i="26"/>
  <c r="N165" i="26"/>
  <c r="M165" i="26"/>
  <c r="L165" i="26"/>
  <c r="K165" i="26"/>
  <c r="I165" i="26" s="1"/>
  <c r="J165" i="26"/>
  <c r="N164" i="26"/>
  <c r="M164" i="26"/>
  <c r="L164" i="26"/>
  <c r="K164" i="26"/>
  <c r="J164" i="26"/>
  <c r="I164" i="26"/>
  <c r="N163" i="26"/>
  <c r="M163" i="26"/>
  <c r="L163" i="26"/>
  <c r="K163" i="26"/>
  <c r="I163" i="26" s="1"/>
  <c r="J163" i="26"/>
  <c r="N162" i="26"/>
  <c r="M162" i="26"/>
  <c r="L162" i="26"/>
  <c r="K162" i="26"/>
  <c r="J162" i="26"/>
  <c r="I162" i="26"/>
  <c r="N161" i="26"/>
  <c r="M161" i="26"/>
  <c r="L161" i="26"/>
  <c r="K161" i="26"/>
  <c r="I161" i="26" s="1"/>
  <c r="U24" i="26" s="1"/>
  <c r="V24" i="26" s="1"/>
  <c r="J161" i="26"/>
  <c r="N160" i="26"/>
  <c r="M160" i="26"/>
  <c r="L160" i="26"/>
  <c r="K160" i="26"/>
  <c r="J160" i="26"/>
  <c r="I160" i="26"/>
  <c r="N159" i="26"/>
  <c r="M159" i="26"/>
  <c r="L159" i="26"/>
  <c r="K159" i="26"/>
  <c r="I159" i="26" s="1"/>
  <c r="J159" i="26"/>
  <c r="N158" i="26"/>
  <c r="M158" i="26"/>
  <c r="L158" i="26"/>
  <c r="K158" i="26"/>
  <c r="J158" i="26"/>
  <c r="I158" i="26"/>
  <c r="N157" i="26"/>
  <c r="M157" i="26"/>
  <c r="L157" i="26"/>
  <c r="K157" i="26"/>
  <c r="I157" i="26" s="1"/>
  <c r="J157" i="26"/>
  <c r="N156" i="26"/>
  <c r="M156" i="26"/>
  <c r="L156" i="26"/>
  <c r="K156" i="26"/>
  <c r="J156" i="26"/>
  <c r="I156" i="26"/>
  <c r="N155" i="26"/>
  <c r="M155" i="26"/>
  <c r="L155" i="26"/>
  <c r="K155" i="26"/>
  <c r="I155" i="26" s="1"/>
  <c r="K26" i="26" s="1"/>
  <c r="L26" i="26" s="1"/>
  <c r="J155" i="26"/>
  <c r="N154" i="26"/>
  <c r="M154" i="26"/>
  <c r="L154" i="26"/>
  <c r="K154" i="26"/>
  <c r="J154" i="26"/>
  <c r="I154" i="26"/>
  <c r="N153" i="26"/>
  <c r="M153" i="26"/>
  <c r="L153" i="26"/>
  <c r="K153" i="26"/>
  <c r="I153" i="26" s="1"/>
  <c r="K24" i="26" s="1"/>
  <c r="L24" i="26" s="1"/>
  <c r="J153" i="26"/>
  <c r="N152" i="26"/>
  <c r="M152" i="26"/>
  <c r="L152" i="26"/>
  <c r="K152" i="26"/>
  <c r="J152" i="26"/>
  <c r="I152" i="26"/>
  <c r="N151" i="26"/>
  <c r="M151" i="26"/>
  <c r="L151" i="26"/>
  <c r="K151" i="26"/>
  <c r="I151" i="26" s="1"/>
  <c r="U23" i="26" s="1"/>
  <c r="J151" i="26"/>
  <c r="N150" i="26"/>
  <c r="M150" i="26"/>
  <c r="L150" i="26"/>
  <c r="K150" i="26"/>
  <c r="J150" i="26"/>
  <c r="I150" i="26"/>
  <c r="N149" i="26"/>
  <c r="M149" i="26"/>
  <c r="L149" i="26"/>
  <c r="K149" i="26"/>
  <c r="I149" i="26" s="1"/>
  <c r="J149" i="26"/>
  <c r="N148" i="26"/>
  <c r="M148" i="26"/>
  <c r="L148" i="26"/>
  <c r="K148" i="26"/>
  <c r="J148" i="26"/>
  <c r="I148" i="26"/>
  <c r="N147" i="26"/>
  <c r="M147" i="26"/>
  <c r="L147" i="26"/>
  <c r="K147" i="26"/>
  <c r="I147" i="26" s="1"/>
  <c r="J147" i="26"/>
  <c r="N146" i="26"/>
  <c r="M146" i="26"/>
  <c r="L146" i="26"/>
  <c r="K146" i="26"/>
  <c r="J146" i="26"/>
  <c r="I146" i="26"/>
  <c r="N145" i="26"/>
  <c r="M145" i="26"/>
  <c r="L145" i="26"/>
  <c r="K145" i="26"/>
  <c r="I145" i="26" s="1"/>
  <c r="J145" i="26"/>
  <c r="N144" i="26"/>
  <c r="M144" i="26"/>
  <c r="L144" i="26"/>
  <c r="K144" i="26"/>
  <c r="J144" i="26"/>
  <c r="I144" i="26"/>
  <c r="N143" i="26"/>
  <c r="M143" i="26"/>
  <c r="L143" i="26"/>
  <c r="K143" i="26"/>
  <c r="I143" i="26" s="1"/>
  <c r="J143" i="26"/>
  <c r="N142" i="26"/>
  <c r="M142" i="26"/>
  <c r="L142" i="26"/>
  <c r="K142" i="26"/>
  <c r="J142" i="26"/>
  <c r="I142" i="26"/>
  <c r="N141" i="26"/>
  <c r="M141" i="26"/>
  <c r="L141" i="26"/>
  <c r="K141" i="26"/>
  <c r="I141" i="26" s="1"/>
  <c r="J141" i="26"/>
  <c r="N140" i="26"/>
  <c r="M140" i="26"/>
  <c r="L140" i="26"/>
  <c r="K140" i="26"/>
  <c r="J140" i="26"/>
  <c r="I140" i="26"/>
  <c r="N139" i="26"/>
  <c r="M139" i="26"/>
  <c r="L139" i="26"/>
  <c r="K139" i="26"/>
  <c r="I139" i="26" s="1"/>
  <c r="J139" i="26"/>
  <c r="N138" i="26"/>
  <c r="M138" i="26"/>
  <c r="L138" i="26"/>
  <c r="K138" i="26"/>
  <c r="J138" i="26"/>
  <c r="I138" i="26"/>
  <c r="N137" i="26"/>
  <c r="M137" i="26"/>
  <c r="L137" i="26"/>
  <c r="K137" i="26"/>
  <c r="I137" i="26" s="1"/>
  <c r="J137" i="26"/>
  <c r="N136" i="26"/>
  <c r="M136" i="26"/>
  <c r="L136" i="26"/>
  <c r="K136" i="26"/>
  <c r="J136" i="26"/>
  <c r="I136" i="26"/>
  <c r="N135" i="26"/>
  <c r="M135" i="26"/>
  <c r="L135" i="26"/>
  <c r="K135" i="26"/>
  <c r="I135" i="26" s="1"/>
  <c r="J135" i="26"/>
  <c r="N134" i="26"/>
  <c r="M134" i="26"/>
  <c r="L134" i="26"/>
  <c r="K134" i="26"/>
  <c r="J134" i="26"/>
  <c r="I134" i="26"/>
  <c r="N133" i="26"/>
  <c r="M133" i="26"/>
  <c r="L133" i="26"/>
  <c r="K133" i="26"/>
  <c r="I133" i="26" s="1"/>
  <c r="J133" i="26"/>
  <c r="N132" i="26"/>
  <c r="M132" i="26"/>
  <c r="L132" i="26"/>
  <c r="K132" i="26"/>
  <c r="J132" i="26"/>
  <c r="I132" i="26"/>
  <c r="N131" i="26"/>
  <c r="M131" i="26"/>
  <c r="L131" i="26"/>
  <c r="K131" i="26"/>
  <c r="I131" i="26" s="1"/>
  <c r="J131" i="26"/>
  <c r="N130" i="26"/>
  <c r="M130" i="26"/>
  <c r="L130" i="26"/>
  <c r="K130" i="26"/>
  <c r="J130" i="26"/>
  <c r="I130" i="26"/>
  <c r="N129" i="26"/>
  <c r="M129" i="26"/>
  <c r="L129" i="26"/>
  <c r="K129" i="26"/>
  <c r="I129" i="26" s="1"/>
  <c r="J129" i="26"/>
  <c r="N128" i="26"/>
  <c r="M128" i="26"/>
  <c r="L128" i="26"/>
  <c r="K128" i="26"/>
  <c r="J128" i="26"/>
  <c r="I128" i="26"/>
  <c r="N127" i="26"/>
  <c r="M127" i="26"/>
  <c r="L127" i="26"/>
  <c r="K127" i="26"/>
  <c r="I127" i="26" s="1"/>
  <c r="J127" i="26"/>
  <c r="N126" i="26"/>
  <c r="M126" i="26"/>
  <c r="L126" i="26"/>
  <c r="K126" i="26"/>
  <c r="J126" i="26"/>
  <c r="I126" i="26"/>
  <c r="N125" i="26"/>
  <c r="M125" i="26"/>
  <c r="L125" i="26"/>
  <c r="K125" i="26"/>
  <c r="I125" i="26" s="1"/>
  <c r="J125" i="26"/>
  <c r="N124" i="26"/>
  <c r="M124" i="26"/>
  <c r="L124" i="26"/>
  <c r="K124" i="26"/>
  <c r="J124" i="26"/>
  <c r="I124" i="26"/>
  <c r="N123" i="26"/>
  <c r="M123" i="26"/>
  <c r="L123" i="26"/>
  <c r="K123" i="26"/>
  <c r="I123" i="26" s="1"/>
  <c r="J123" i="26"/>
  <c r="N122" i="26"/>
  <c r="M122" i="26"/>
  <c r="L122" i="26"/>
  <c r="K122" i="26"/>
  <c r="J122" i="26"/>
  <c r="I122" i="26"/>
  <c r="N121" i="26"/>
  <c r="M121" i="26"/>
  <c r="L121" i="26"/>
  <c r="K121" i="26"/>
  <c r="I121" i="26" s="1"/>
  <c r="J121" i="26"/>
  <c r="N120" i="26"/>
  <c r="M120" i="26"/>
  <c r="L120" i="26"/>
  <c r="K120" i="26"/>
  <c r="J120" i="26"/>
  <c r="I120" i="26"/>
  <c r="N119" i="26"/>
  <c r="M119" i="26"/>
  <c r="L119" i="26"/>
  <c r="K119" i="26"/>
  <c r="I119" i="26" s="1"/>
  <c r="J119" i="26"/>
  <c r="N118" i="26"/>
  <c r="M118" i="26"/>
  <c r="L118" i="26"/>
  <c r="K118" i="26"/>
  <c r="J118" i="26"/>
  <c r="I118" i="26"/>
  <c r="N117" i="26"/>
  <c r="M117" i="26"/>
  <c r="L117" i="26"/>
  <c r="K117" i="26"/>
  <c r="I117" i="26" s="1"/>
  <c r="J117" i="26"/>
  <c r="N116" i="26"/>
  <c r="M116" i="26"/>
  <c r="L116" i="26"/>
  <c r="K116" i="26"/>
  <c r="J116" i="26"/>
  <c r="I116" i="26"/>
  <c r="N115" i="26"/>
  <c r="M115" i="26"/>
  <c r="L115" i="26"/>
  <c r="K115" i="26"/>
  <c r="I115" i="26" s="1"/>
  <c r="J115" i="26"/>
  <c r="N114" i="26"/>
  <c r="M114" i="26"/>
  <c r="L114" i="26"/>
  <c r="K114" i="26"/>
  <c r="J114" i="26"/>
  <c r="I114" i="26"/>
  <c r="N113" i="26"/>
  <c r="M113" i="26"/>
  <c r="L113" i="26"/>
  <c r="K113" i="26"/>
  <c r="I113" i="26" s="1"/>
  <c r="J113" i="26"/>
  <c r="N112" i="26"/>
  <c r="M112" i="26"/>
  <c r="L112" i="26"/>
  <c r="K112" i="26"/>
  <c r="J112" i="26"/>
  <c r="I112" i="26"/>
  <c r="N111" i="26"/>
  <c r="M111" i="26"/>
  <c r="L111" i="26"/>
  <c r="K111" i="26"/>
  <c r="I111" i="26" s="1"/>
  <c r="J111" i="26"/>
  <c r="N110" i="26"/>
  <c r="M110" i="26"/>
  <c r="L110" i="26"/>
  <c r="K110" i="26"/>
  <c r="J110" i="26"/>
  <c r="I110" i="26"/>
  <c r="N109" i="26"/>
  <c r="M109" i="26"/>
  <c r="L109" i="26"/>
  <c r="K109" i="26"/>
  <c r="I109" i="26" s="1"/>
  <c r="J109" i="26"/>
  <c r="N108" i="26"/>
  <c r="M108" i="26"/>
  <c r="L108" i="26"/>
  <c r="K108" i="26"/>
  <c r="J108" i="26"/>
  <c r="I108" i="26"/>
  <c r="N107" i="26"/>
  <c r="M107" i="26"/>
  <c r="L107" i="26"/>
  <c r="K107" i="26"/>
  <c r="I107" i="26" s="1"/>
  <c r="J107" i="26"/>
  <c r="N106" i="26"/>
  <c r="M106" i="26"/>
  <c r="L106" i="26"/>
  <c r="K106" i="26"/>
  <c r="J106" i="26"/>
  <c r="I106" i="26"/>
  <c r="N105" i="26"/>
  <c r="M105" i="26"/>
  <c r="L105" i="26"/>
  <c r="K105" i="26"/>
  <c r="I105" i="26" s="1"/>
  <c r="J105" i="26"/>
  <c r="N104" i="26"/>
  <c r="M104" i="26"/>
  <c r="L104" i="26"/>
  <c r="K104" i="26"/>
  <c r="J104" i="26"/>
  <c r="I104" i="26"/>
  <c r="N103" i="26"/>
  <c r="M103" i="26"/>
  <c r="L103" i="26"/>
  <c r="K103" i="26"/>
  <c r="I103" i="26" s="1"/>
  <c r="J103" i="26"/>
  <c r="N102" i="26"/>
  <c r="M102" i="26"/>
  <c r="L102" i="26"/>
  <c r="K102" i="26"/>
  <c r="J102" i="26"/>
  <c r="I102" i="26"/>
  <c r="N101" i="26"/>
  <c r="M101" i="26"/>
  <c r="L101" i="26"/>
  <c r="K101" i="26"/>
  <c r="I101" i="26" s="1"/>
  <c r="J101" i="26"/>
  <c r="N100" i="26"/>
  <c r="M100" i="26"/>
  <c r="L100" i="26"/>
  <c r="K100" i="26"/>
  <c r="J100" i="26"/>
  <c r="I100" i="26"/>
  <c r="N99" i="26"/>
  <c r="M99" i="26"/>
  <c r="L99" i="26"/>
  <c r="K99" i="26"/>
  <c r="I99" i="26" s="1"/>
  <c r="J99" i="26"/>
  <c r="N98" i="26"/>
  <c r="M98" i="26"/>
  <c r="L98" i="26"/>
  <c r="K98" i="26"/>
  <c r="J98" i="26"/>
  <c r="I98" i="26"/>
  <c r="N97" i="26"/>
  <c r="M97" i="26"/>
  <c r="L97" i="26"/>
  <c r="K97" i="26"/>
  <c r="I97" i="26" s="1"/>
  <c r="J97" i="26"/>
  <c r="N96" i="26"/>
  <c r="M96" i="26"/>
  <c r="L96" i="26"/>
  <c r="K96" i="26"/>
  <c r="J96" i="26"/>
  <c r="I96" i="26"/>
  <c r="N95" i="26"/>
  <c r="M95" i="26"/>
  <c r="L95" i="26"/>
  <c r="K95" i="26"/>
  <c r="I95" i="26" s="1"/>
  <c r="J95" i="26"/>
  <c r="N94" i="26"/>
  <c r="M94" i="26"/>
  <c r="L94" i="26"/>
  <c r="K94" i="26"/>
  <c r="J94" i="26"/>
  <c r="I94" i="26"/>
  <c r="N93" i="26"/>
  <c r="M93" i="26"/>
  <c r="L93" i="26"/>
  <c r="K93" i="26"/>
  <c r="I93" i="26" s="1"/>
  <c r="J93" i="26"/>
  <c r="N92" i="26"/>
  <c r="M92" i="26"/>
  <c r="L92" i="26"/>
  <c r="K92" i="26"/>
  <c r="J92" i="26"/>
  <c r="I92" i="26"/>
  <c r="N91" i="26"/>
  <c r="M91" i="26"/>
  <c r="L91" i="26"/>
  <c r="K91" i="26"/>
  <c r="I91" i="26" s="1"/>
  <c r="J91" i="26"/>
  <c r="N90" i="26"/>
  <c r="M90" i="26"/>
  <c r="L90" i="26"/>
  <c r="K90" i="26"/>
  <c r="J90" i="26"/>
  <c r="I90" i="26"/>
  <c r="N89" i="26"/>
  <c r="M89" i="26"/>
  <c r="L89" i="26"/>
  <c r="J89" i="26"/>
  <c r="L88" i="26"/>
  <c r="K88" i="26"/>
  <c r="J88" i="26"/>
  <c r="L87" i="26"/>
  <c r="K87" i="26"/>
  <c r="J87" i="26"/>
  <c r="L86" i="26"/>
  <c r="K86" i="26"/>
  <c r="J86" i="26"/>
  <c r="L85" i="26"/>
  <c r="K85" i="26"/>
  <c r="J85" i="26"/>
  <c r="L84" i="26"/>
  <c r="K84" i="26"/>
  <c r="J84" i="26"/>
  <c r="L83" i="26"/>
  <c r="K83" i="26"/>
  <c r="J83" i="26"/>
  <c r="L82" i="26"/>
  <c r="K82" i="26"/>
  <c r="J82" i="26"/>
  <c r="L81" i="26"/>
  <c r="K81" i="26"/>
  <c r="J81" i="26"/>
  <c r="N80" i="26"/>
  <c r="M80" i="26"/>
  <c r="L80" i="26"/>
  <c r="K80" i="26"/>
  <c r="I80" i="26" s="1"/>
  <c r="J80" i="26"/>
  <c r="N79" i="26"/>
  <c r="M79" i="26"/>
  <c r="L79" i="26"/>
  <c r="I79" i="26" s="1"/>
  <c r="K79" i="26"/>
  <c r="J79" i="26"/>
  <c r="N78" i="26"/>
  <c r="M78" i="26"/>
  <c r="L78" i="26"/>
  <c r="J78" i="26"/>
  <c r="L77" i="26"/>
  <c r="K77" i="26"/>
  <c r="J77" i="26"/>
  <c r="J76" i="26"/>
  <c r="J75" i="26"/>
  <c r="J74" i="26"/>
  <c r="J73" i="26"/>
  <c r="J72" i="26"/>
  <c r="J71" i="26"/>
  <c r="J70" i="26"/>
  <c r="N69" i="26"/>
  <c r="M69" i="26"/>
  <c r="J69" i="26"/>
  <c r="N68" i="26"/>
  <c r="M68" i="26"/>
  <c r="J68" i="26"/>
  <c r="N67" i="26"/>
  <c r="M67" i="26"/>
  <c r="K67" i="26"/>
  <c r="I67" i="26" s="1"/>
  <c r="J67" i="26"/>
  <c r="E67" i="26"/>
  <c r="L67" i="26" s="1"/>
  <c r="N66" i="26"/>
  <c r="M66" i="26"/>
  <c r="L66" i="26"/>
  <c r="K66" i="26"/>
  <c r="J66" i="26"/>
  <c r="I66" i="26" s="1"/>
  <c r="N65" i="26"/>
  <c r="M65" i="26"/>
  <c r="L65" i="26"/>
  <c r="K65" i="26"/>
  <c r="J65" i="26"/>
  <c r="N64" i="26"/>
  <c r="M64" i="26"/>
  <c r="L64" i="26"/>
  <c r="K64" i="26"/>
  <c r="J64" i="26"/>
  <c r="I64" i="26" s="1"/>
  <c r="N63" i="26"/>
  <c r="M63" i="26"/>
  <c r="L63" i="26"/>
  <c r="K63" i="26"/>
  <c r="J63" i="26"/>
  <c r="N62" i="26"/>
  <c r="M62" i="26"/>
  <c r="L62" i="26"/>
  <c r="K62" i="26"/>
  <c r="J62" i="26"/>
  <c r="I62" i="26" s="1"/>
  <c r="N61" i="26"/>
  <c r="M61" i="26"/>
  <c r="L61" i="26"/>
  <c r="K61" i="26"/>
  <c r="J61" i="26"/>
  <c r="N60" i="26"/>
  <c r="M60" i="26"/>
  <c r="L60" i="26"/>
  <c r="K60" i="26"/>
  <c r="J60" i="26"/>
  <c r="I60" i="26" s="1"/>
  <c r="K39" i="26"/>
  <c r="L38" i="26"/>
  <c r="K38" i="26"/>
  <c r="J38" i="26"/>
  <c r="V37" i="26"/>
  <c r="U37" i="26"/>
  <c r="T37" i="26"/>
  <c r="J37" i="26"/>
  <c r="V36" i="26"/>
  <c r="U36" i="26"/>
  <c r="T36" i="26"/>
  <c r="L36" i="26"/>
  <c r="K36" i="26"/>
  <c r="J36" i="26"/>
  <c r="V35" i="26"/>
  <c r="U35" i="26"/>
  <c r="T35" i="26"/>
  <c r="J35" i="26"/>
  <c r="V34" i="26"/>
  <c r="U34" i="26"/>
  <c r="T34" i="26"/>
  <c r="L34" i="26"/>
  <c r="K34" i="26"/>
  <c r="J34" i="26"/>
  <c r="V33" i="26"/>
  <c r="U33" i="26"/>
  <c r="T33" i="26"/>
  <c r="J33" i="26"/>
  <c r="T32" i="26"/>
  <c r="J32" i="26"/>
  <c r="L31" i="26"/>
  <c r="K31" i="26"/>
  <c r="J31" i="26"/>
  <c r="V30" i="26"/>
  <c r="U30" i="26"/>
  <c r="T30" i="26"/>
  <c r="J30" i="26"/>
  <c r="V29" i="26"/>
  <c r="U29" i="26"/>
  <c r="T29" i="26"/>
  <c r="L29" i="26"/>
  <c r="K29" i="26"/>
  <c r="J29" i="26"/>
  <c r="T28" i="26"/>
  <c r="J28" i="26"/>
  <c r="V27" i="26"/>
  <c r="U27" i="26"/>
  <c r="T27" i="26"/>
  <c r="L27" i="26"/>
  <c r="K27" i="26"/>
  <c r="J27" i="26"/>
  <c r="J26" i="26"/>
  <c r="V25" i="26"/>
  <c r="U25" i="26"/>
  <c r="T25" i="26"/>
  <c r="L25" i="26"/>
  <c r="K25" i="26"/>
  <c r="J25" i="26"/>
  <c r="T24" i="26"/>
  <c r="J24" i="26"/>
  <c r="L23" i="26"/>
  <c r="K23" i="26"/>
  <c r="J23" i="26"/>
  <c r="E12" i="26"/>
  <c r="K8" i="26" s="1"/>
  <c r="D12" i="26"/>
  <c r="K10" i="26"/>
  <c r="K9" i="26"/>
  <c r="K7" i="26"/>
  <c r="K6" i="26"/>
  <c r="L5" i="26"/>
  <c r="J5" i="26"/>
  <c r="L4" i="26"/>
  <c r="K4" i="26"/>
  <c r="J4" i="26"/>
  <c r="P3" i="26"/>
  <c r="O3" i="26"/>
  <c r="N3" i="26"/>
  <c r="M3" i="26"/>
  <c r="L3" i="26"/>
  <c r="K3" i="26"/>
  <c r="J3" i="26"/>
  <c r="K2" i="26"/>
  <c r="D1" i="26"/>
  <c r="K5" i="26" s="1"/>
  <c r="AM499" i="25"/>
  <c r="AK498" i="25"/>
  <c r="Y498" i="25"/>
  <c r="X497" i="25"/>
  <c r="AM491" i="25"/>
  <c r="AG491" i="25"/>
  <c r="AK490" i="25"/>
  <c r="AE490" i="25"/>
  <c r="Z490" i="25"/>
  <c r="X489" i="25"/>
  <c r="T489" i="25"/>
  <c r="R489" i="25"/>
  <c r="Q488" i="25"/>
  <c r="J486" i="25"/>
  <c r="J485" i="25"/>
  <c r="AK482" i="25"/>
  <c r="AB482" i="25"/>
  <c r="X481" i="25"/>
  <c r="Q479" i="25"/>
  <c r="N476" i="25"/>
  <c r="H476" i="25"/>
  <c r="AB462" i="25" s="1"/>
  <c r="G476" i="25"/>
  <c r="M486" i="25" s="1"/>
  <c r="F476" i="25"/>
  <c r="M476" i="25" s="1"/>
  <c r="E476" i="25"/>
  <c r="Y490" i="25" s="1"/>
  <c r="D476" i="25"/>
  <c r="X462" i="25" s="1"/>
  <c r="K475" i="25"/>
  <c r="D475" i="25"/>
  <c r="AM473" i="25"/>
  <c r="AK472" i="25"/>
  <c r="AA470" i="25"/>
  <c r="Z470" i="25"/>
  <c r="Y470" i="25"/>
  <c r="Q470" i="25"/>
  <c r="X469" i="25"/>
  <c r="M466" i="25"/>
  <c r="L466" i="25"/>
  <c r="K466" i="25"/>
  <c r="J465" i="25"/>
  <c r="AA462" i="25"/>
  <c r="Z462" i="25"/>
  <c r="Y462" i="25"/>
  <c r="AK461" i="25"/>
  <c r="AE461" i="25"/>
  <c r="X461" i="25"/>
  <c r="T461" i="25"/>
  <c r="S461" i="25"/>
  <c r="R461" i="25"/>
  <c r="Q460" i="25"/>
  <c r="AB454" i="25"/>
  <c r="AA454" i="25"/>
  <c r="Z454" i="25"/>
  <c r="Y454" i="25"/>
  <c r="X454" i="25"/>
  <c r="X453" i="25"/>
  <c r="AK452" i="25"/>
  <c r="B450" i="25"/>
  <c r="N399" i="25"/>
  <c r="M399" i="25"/>
  <c r="L399" i="25"/>
  <c r="K399" i="25"/>
  <c r="I399" i="25" s="1"/>
  <c r="J399" i="25"/>
  <c r="N398" i="25"/>
  <c r="M398" i="25"/>
  <c r="L398" i="25"/>
  <c r="I398" i="25" s="1"/>
  <c r="K398" i="25"/>
  <c r="J398" i="25"/>
  <c r="N397" i="25"/>
  <c r="M397" i="25"/>
  <c r="L397" i="25"/>
  <c r="K397" i="25"/>
  <c r="I397" i="25" s="1"/>
  <c r="J397" i="25"/>
  <c r="N396" i="25"/>
  <c r="M396" i="25"/>
  <c r="L396" i="25"/>
  <c r="I396" i="25" s="1"/>
  <c r="K396" i="25"/>
  <c r="J396" i="25"/>
  <c r="N395" i="25"/>
  <c r="M395" i="25"/>
  <c r="L395" i="25"/>
  <c r="K395" i="25"/>
  <c r="I395" i="25" s="1"/>
  <c r="J395" i="25"/>
  <c r="N394" i="25"/>
  <c r="M394" i="25"/>
  <c r="L394" i="25"/>
  <c r="I394" i="25" s="1"/>
  <c r="K394" i="25"/>
  <c r="J394" i="25"/>
  <c r="N393" i="25"/>
  <c r="M393" i="25"/>
  <c r="L393" i="25"/>
  <c r="K393" i="25"/>
  <c r="I393" i="25" s="1"/>
  <c r="J393" i="25"/>
  <c r="N392" i="25"/>
  <c r="M392" i="25"/>
  <c r="L392" i="25"/>
  <c r="I392" i="25" s="1"/>
  <c r="K392" i="25"/>
  <c r="J392" i="25"/>
  <c r="N391" i="25"/>
  <c r="M391" i="25"/>
  <c r="L391" i="25"/>
  <c r="K391" i="25"/>
  <c r="I391" i="25" s="1"/>
  <c r="J391" i="25"/>
  <c r="N390" i="25"/>
  <c r="M390" i="25"/>
  <c r="L390" i="25"/>
  <c r="K390" i="25"/>
  <c r="J390" i="25"/>
  <c r="I390" i="25" s="1"/>
  <c r="N389" i="25"/>
  <c r="M389" i="25"/>
  <c r="L389" i="25"/>
  <c r="K389" i="25"/>
  <c r="I389" i="25" s="1"/>
  <c r="J389" i="25"/>
  <c r="N388" i="25"/>
  <c r="M388" i="25"/>
  <c r="L388" i="25"/>
  <c r="K388" i="25"/>
  <c r="J388" i="25"/>
  <c r="N387" i="25"/>
  <c r="M387" i="25"/>
  <c r="L387" i="25"/>
  <c r="K387" i="25"/>
  <c r="I387" i="25" s="1"/>
  <c r="J387" i="25"/>
  <c r="N386" i="25"/>
  <c r="M386" i="25"/>
  <c r="L386" i="25"/>
  <c r="K386" i="25"/>
  <c r="J386" i="25"/>
  <c r="I386" i="25" s="1"/>
  <c r="N385" i="25"/>
  <c r="M385" i="25"/>
  <c r="L385" i="25"/>
  <c r="K385" i="25"/>
  <c r="I385" i="25" s="1"/>
  <c r="J385" i="25"/>
  <c r="N384" i="25"/>
  <c r="M384" i="25"/>
  <c r="L384" i="25"/>
  <c r="K384" i="25"/>
  <c r="J384" i="25"/>
  <c r="N383" i="25"/>
  <c r="M383" i="25"/>
  <c r="L383" i="25"/>
  <c r="K383" i="25"/>
  <c r="I383" i="25" s="1"/>
  <c r="J383" i="25"/>
  <c r="N382" i="25"/>
  <c r="M382" i="25"/>
  <c r="L382" i="25"/>
  <c r="K382" i="25"/>
  <c r="J382" i="25"/>
  <c r="I382" i="25" s="1"/>
  <c r="N381" i="25"/>
  <c r="M381" i="25"/>
  <c r="L381" i="25"/>
  <c r="K381" i="25"/>
  <c r="I381" i="25" s="1"/>
  <c r="J381" i="25"/>
  <c r="N380" i="25"/>
  <c r="M380" i="25"/>
  <c r="L380" i="25"/>
  <c r="K380" i="25"/>
  <c r="J380" i="25"/>
  <c r="N379" i="25"/>
  <c r="M379" i="25"/>
  <c r="L379" i="25"/>
  <c r="K379" i="25"/>
  <c r="I379" i="25" s="1"/>
  <c r="J379" i="25"/>
  <c r="N378" i="25"/>
  <c r="M378" i="25"/>
  <c r="L378" i="25"/>
  <c r="K378" i="25"/>
  <c r="J378" i="25"/>
  <c r="I378" i="25" s="1"/>
  <c r="N377" i="25"/>
  <c r="M377" i="25"/>
  <c r="L377" i="25"/>
  <c r="K377" i="25"/>
  <c r="I377" i="25" s="1"/>
  <c r="J377" i="25"/>
  <c r="N376" i="25"/>
  <c r="M376" i="25"/>
  <c r="L376" i="25"/>
  <c r="K376" i="25"/>
  <c r="J376" i="25"/>
  <c r="N375" i="25"/>
  <c r="M375" i="25"/>
  <c r="L375" i="25"/>
  <c r="K375" i="25"/>
  <c r="I375" i="25" s="1"/>
  <c r="J375" i="25"/>
  <c r="N374" i="25"/>
  <c r="M374" i="25"/>
  <c r="L374" i="25"/>
  <c r="K374" i="25"/>
  <c r="J374" i="25"/>
  <c r="I374" i="25" s="1"/>
  <c r="N373" i="25"/>
  <c r="M373" i="25"/>
  <c r="L373" i="25"/>
  <c r="K373" i="25"/>
  <c r="I373" i="25" s="1"/>
  <c r="J373" i="25"/>
  <c r="N372" i="25"/>
  <c r="M372" i="25"/>
  <c r="L372" i="25"/>
  <c r="K372" i="25"/>
  <c r="J372" i="25"/>
  <c r="N371" i="25"/>
  <c r="M371" i="25"/>
  <c r="L371" i="25"/>
  <c r="K371" i="25"/>
  <c r="J371" i="25"/>
  <c r="N370" i="25"/>
  <c r="M370" i="25"/>
  <c r="L370" i="25"/>
  <c r="K370" i="25"/>
  <c r="J370" i="25"/>
  <c r="I370" i="25"/>
  <c r="N369" i="25"/>
  <c r="M369" i="25"/>
  <c r="L369" i="25"/>
  <c r="K369" i="25"/>
  <c r="I369" i="25" s="1"/>
  <c r="J369" i="25"/>
  <c r="N368" i="25"/>
  <c r="M368" i="25"/>
  <c r="L368" i="25"/>
  <c r="K368" i="25"/>
  <c r="J368" i="25"/>
  <c r="I368" i="25" s="1"/>
  <c r="N367" i="25"/>
  <c r="M367" i="25"/>
  <c r="L367" i="25"/>
  <c r="K367" i="25"/>
  <c r="J367" i="25"/>
  <c r="N366" i="25"/>
  <c r="M366" i="25"/>
  <c r="L366" i="25"/>
  <c r="K366" i="25"/>
  <c r="J366" i="25"/>
  <c r="I366" i="25"/>
  <c r="N365" i="25"/>
  <c r="M365" i="25"/>
  <c r="L365" i="25"/>
  <c r="K365" i="25"/>
  <c r="I365" i="25" s="1"/>
  <c r="J365" i="25"/>
  <c r="N364" i="25"/>
  <c r="M364" i="25"/>
  <c r="L364" i="25"/>
  <c r="K364" i="25"/>
  <c r="J364" i="25"/>
  <c r="I364" i="25" s="1"/>
  <c r="N363" i="25"/>
  <c r="M363" i="25"/>
  <c r="L363" i="25"/>
  <c r="K363" i="25"/>
  <c r="J363" i="25"/>
  <c r="N362" i="25"/>
  <c r="M362" i="25"/>
  <c r="L362" i="25"/>
  <c r="K362" i="25"/>
  <c r="J362" i="25"/>
  <c r="I362" i="25"/>
  <c r="N361" i="25"/>
  <c r="M361" i="25"/>
  <c r="L361" i="25"/>
  <c r="K361" i="25"/>
  <c r="I361" i="25" s="1"/>
  <c r="J361" i="25"/>
  <c r="N360" i="25"/>
  <c r="M360" i="25"/>
  <c r="L360" i="25"/>
  <c r="K360" i="25"/>
  <c r="J360" i="25"/>
  <c r="I360" i="25" s="1"/>
  <c r="N359" i="25"/>
  <c r="M359" i="25"/>
  <c r="L359" i="25"/>
  <c r="K359" i="25"/>
  <c r="J359" i="25"/>
  <c r="N358" i="25"/>
  <c r="M358" i="25"/>
  <c r="L358" i="25"/>
  <c r="K358" i="25"/>
  <c r="J358" i="25"/>
  <c r="I358" i="25"/>
  <c r="N357" i="25"/>
  <c r="M357" i="25"/>
  <c r="L357" i="25"/>
  <c r="K357" i="25"/>
  <c r="I357" i="25" s="1"/>
  <c r="J357" i="25"/>
  <c r="N356" i="25"/>
  <c r="M356" i="25"/>
  <c r="L356" i="25"/>
  <c r="K356" i="25"/>
  <c r="J356" i="25"/>
  <c r="N355" i="25"/>
  <c r="M355" i="25"/>
  <c r="L355" i="25"/>
  <c r="K355" i="25"/>
  <c r="J355" i="25"/>
  <c r="N354" i="25"/>
  <c r="M354" i="25"/>
  <c r="L354" i="25"/>
  <c r="K354" i="25"/>
  <c r="J354" i="25"/>
  <c r="I354" i="25"/>
  <c r="N353" i="25"/>
  <c r="M353" i="25"/>
  <c r="L353" i="25"/>
  <c r="K353" i="25"/>
  <c r="I353" i="25" s="1"/>
  <c r="J353" i="25"/>
  <c r="N352" i="25"/>
  <c r="M352" i="25"/>
  <c r="L352" i="25"/>
  <c r="K352" i="25"/>
  <c r="J352" i="25"/>
  <c r="I352" i="25" s="1"/>
  <c r="N351" i="25"/>
  <c r="M351" i="25"/>
  <c r="L351" i="25"/>
  <c r="K351" i="25"/>
  <c r="J351" i="25"/>
  <c r="N350" i="25"/>
  <c r="M350" i="25"/>
  <c r="L350" i="25"/>
  <c r="K350" i="25"/>
  <c r="J350" i="25"/>
  <c r="I350" i="25"/>
  <c r="N349" i="25"/>
  <c r="M349" i="25"/>
  <c r="L349" i="25"/>
  <c r="K349" i="25"/>
  <c r="I349" i="25" s="1"/>
  <c r="J349" i="25"/>
  <c r="N348" i="25"/>
  <c r="M348" i="25"/>
  <c r="L348" i="25"/>
  <c r="K348" i="25"/>
  <c r="J348" i="25"/>
  <c r="I348" i="25" s="1"/>
  <c r="N347" i="25"/>
  <c r="M347" i="25"/>
  <c r="L347" i="25"/>
  <c r="K347" i="25"/>
  <c r="J347" i="25"/>
  <c r="N346" i="25"/>
  <c r="M346" i="25"/>
  <c r="L346" i="25"/>
  <c r="K346" i="25"/>
  <c r="J346" i="25"/>
  <c r="I346" i="25"/>
  <c r="N345" i="25"/>
  <c r="M345" i="25"/>
  <c r="L345" i="25"/>
  <c r="K345" i="25"/>
  <c r="I345" i="25" s="1"/>
  <c r="J345" i="25"/>
  <c r="N344" i="25"/>
  <c r="M344" i="25"/>
  <c r="L344" i="25"/>
  <c r="K344" i="25"/>
  <c r="J344" i="25"/>
  <c r="I344" i="25" s="1"/>
  <c r="N343" i="25"/>
  <c r="M343" i="25"/>
  <c r="L343" i="25"/>
  <c r="K343" i="25"/>
  <c r="J343" i="25"/>
  <c r="N342" i="25"/>
  <c r="M342" i="25"/>
  <c r="L342" i="25"/>
  <c r="K342" i="25"/>
  <c r="J342" i="25"/>
  <c r="I342" i="25"/>
  <c r="N341" i="25"/>
  <c r="M341" i="25"/>
  <c r="L341" i="25"/>
  <c r="K341" i="25"/>
  <c r="I341" i="25" s="1"/>
  <c r="J341" i="25"/>
  <c r="N340" i="25"/>
  <c r="M340" i="25"/>
  <c r="L340" i="25"/>
  <c r="K340" i="25"/>
  <c r="J340" i="25"/>
  <c r="I340" i="25"/>
  <c r="N339" i="25"/>
  <c r="M339" i="25"/>
  <c r="L339" i="25"/>
  <c r="K339" i="25"/>
  <c r="I339" i="25" s="1"/>
  <c r="J339" i="25"/>
  <c r="N338" i="25"/>
  <c r="M338" i="25"/>
  <c r="L338" i="25"/>
  <c r="K338" i="25"/>
  <c r="J338" i="25"/>
  <c r="I338" i="25"/>
  <c r="N337" i="25"/>
  <c r="M337" i="25"/>
  <c r="L337" i="25"/>
  <c r="K337" i="25"/>
  <c r="I337" i="25" s="1"/>
  <c r="J337" i="25"/>
  <c r="N336" i="25"/>
  <c r="M336" i="25"/>
  <c r="L336" i="25"/>
  <c r="K336" i="25"/>
  <c r="J336" i="25"/>
  <c r="I336" i="25"/>
  <c r="N335" i="25"/>
  <c r="M335" i="25"/>
  <c r="L335" i="25"/>
  <c r="K335" i="25"/>
  <c r="I335" i="25" s="1"/>
  <c r="J335" i="25"/>
  <c r="N334" i="25"/>
  <c r="M334" i="25"/>
  <c r="L334" i="25"/>
  <c r="K334" i="25"/>
  <c r="J334" i="25"/>
  <c r="I334" i="25"/>
  <c r="N333" i="25"/>
  <c r="M333" i="25"/>
  <c r="L333" i="25"/>
  <c r="K333" i="25"/>
  <c r="I333" i="25" s="1"/>
  <c r="J333" i="25"/>
  <c r="N332" i="25"/>
  <c r="M332" i="25"/>
  <c r="L332" i="25"/>
  <c r="K332" i="25"/>
  <c r="J332" i="25"/>
  <c r="I332" i="25"/>
  <c r="N331" i="25"/>
  <c r="M331" i="25"/>
  <c r="L331" i="25"/>
  <c r="K331" i="25"/>
  <c r="I331" i="25" s="1"/>
  <c r="J331" i="25"/>
  <c r="N330" i="25"/>
  <c r="M330" i="25"/>
  <c r="L330" i="25"/>
  <c r="K330" i="25"/>
  <c r="J330" i="25"/>
  <c r="I330" i="25"/>
  <c r="N329" i="25"/>
  <c r="M329" i="25"/>
  <c r="L329" i="25"/>
  <c r="K329" i="25"/>
  <c r="I329" i="25" s="1"/>
  <c r="J329" i="25"/>
  <c r="N328" i="25"/>
  <c r="M328" i="25"/>
  <c r="L328" i="25"/>
  <c r="K328" i="25"/>
  <c r="J328" i="25"/>
  <c r="I328" i="25"/>
  <c r="N327" i="25"/>
  <c r="M327" i="25"/>
  <c r="L327" i="25"/>
  <c r="K327" i="25"/>
  <c r="I327" i="25" s="1"/>
  <c r="J327" i="25"/>
  <c r="N326" i="25"/>
  <c r="M326" i="25"/>
  <c r="L326" i="25"/>
  <c r="K326" i="25"/>
  <c r="J326" i="25"/>
  <c r="I326" i="25"/>
  <c r="N325" i="25"/>
  <c r="M325" i="25"/>
  <c r="L325" i="25"/>
  <c r="K325" i="25"/>
  <c r="I325" i="25" s="1"/>
  <c r="J325" i="25"/>
  <c r="N324" i="25"/>
  <c r="M324" i="25"/>
  <c r="L324" i="25"/>
  <c r="K324" i="25"/>
  <c r="J324" i="25"/>
  <c r="I324" i="25"/>
  <c r="N323" i="25"/>
  <c r="M323" i="25"/>
  <c r="L323" i="25"/>
  <c r="K323" i="25"/>
  <c r="I323" i="25" s="1"/>
  <c r="J323" i="25"/>
  <c r="N322" i="25"/>
  <c r="M322" i="25"/>
  <c r="L322" i="25"/>
  <c r="K322" i="25"/>
  <c r="J322" i="25"/>
  <c r="I322" i="25"/>
  <c r="N321" i="25"/>
  <c r="M321" i="25"/>
  <c r="L321" i="25"/>
  <c r="K321" i="25"/>
  <c r="I321" i="25" s="1"/>
  <c r="J321" i="25"/>
  <c r="N320" i="25"/>
  <c r="M320" i="25"/>
  <c r="L320" i="25"/>
  <c r="K320" i="25"/>
  <c r="J320" i="25"/>
  <c r="I320" i="25"/>
  <c r="N319" i="25"/>
  <c r="M319" i="25"/>
  <c r="L319" i="25"/>
  <c r="K319" i="25"/>
  <c r="I319" i="25" s="1"/>
  <c r="J319" i="25"/>
  <c r="N318" i="25"/>
  <c r="M318" i="25"/>
  <c r="L318" i="25"/>
  <c r="K318" i="25"/>
  <c r="J318" i="25"/>
  <c r="I318" i="25"/>
  <c r="N317" i="25"/>
  <c r="M317" i="25"/>
  <c r="L317" i="25"/>
  <c r="K317" i="25"/>
  <c r="I317" i="25" s="1"/>
  <c r="J317" i="25"/>
  <c r="N316" i="25"/>
  <c r="M316" i="25"/>
  <c r="L316" i="25"/>
  <c r="K316" i="25"/>
  <c r="J316" i="25"/>
  <c r="I316" i="25"/>
  <c r="N315" i="25"/>
  <c r="M315" i="25"/>
  <c r="L315" i="25"/>
  <c r="K315" i="25"/>
  <c r="I315" i="25" s="1"/>
  <c r="J315" i="25"/>
  <c r="N314" i="25"/>
  <c r="M314" i="25"/>
  <c r="L314" i="25"/>
  <c r="K314" i="25"/>
  <c r="J314" i="25"/>
  <c r="I314" i="25"/>
  <c r="N313" i="25"/>
  <c r="M313" i="25"/>
  <c r="L313" i="25"/>
  <c r="K313" i="25"/>
  <c r="I313" i="25" s="1"/>
  <c r="J313" i="25"/>
  <c r="N312" i="25"/>
  <c r="M312" i="25"/>
  <c r="L312" i="25"/>
  <c r="K312" i="25"/>
  <c r="J312" i="25"/>
  <c r="I312" i="25"/>
  <c r="N311" i="25"/>
  <c r="M311" i="25"/>
  <c r="L311" i="25"/>
  <c r="K311" i="25"/>
  <c r="I311" i="25" s="1"/>
  <c r="J311" i="25"/>
  <c r="N310" i="25"/>
  <c r="M310" i="25"/>
  <c r="L310" i="25"/>
  <c r="K310" i="25"/>
  <c r="J310" i="25"/>
  <c r="I310" i="25"/>
  <c r="N309" i="25"/>
  <c r="M309" i="25"/>
  <c r="L309" i="25"/>
  <c r="K309" i="25"/>
  <c r="I309" i="25" s="1"/>
  <c r="J309" i="25"/>
  <c r="N308" i="25"/>
  <c r="M308" i="25"/>
  <c r="L308" i="25"/>
  <c r="K308" i="25"/>
  <c r="J308" i="25"/>
  <c r="I308" i="25"/>
  <c r="N307" i="25"/>
  <c r="M307" i="25"/>
  <c r="L307" i="25"/>
  <c r="K307" i="25"/>
  <c r="I307" i="25" s="1"/>
  <c r="J307" i="25"/>
  <c r="N306" i="25"/>
  <c r="M306" i="25"/>
  <c r="L306" i="25"/>
  <c r="K306" i="25"/>
  <c r="J306" i="25"/>
  <c r="I306" i="25"/>
  <c r="N305" i="25"/>
  <c r="M305" i="25"/>
  <c r="L305" i="25"/>
  <c r="K305" i="25"/>
  <c r="I305" i="25" s="1"/>
  <c r="J305" i="25"/>
  <c r="N304" i="25"/>
  <c r="M304" i="25"/>
  <c r="L304" i="25"/>
  <c r="K304" i="25"/>
  <c r="J304" i="25"/>
  <c r="I304" i="25"/>
  <c r="N303" i="25"/>
  <c r="M303" i="25"/>
  <c r="L303" i="25"/>
  <c r="K303" i="25"/>
  <c r="I303" i="25" s="1"/>
  <c r="J303" i="25"/>
  <c r="N302" i="25"/>
  <c r="M302" i="25"/>
  <c r="L302" i="25"/>
  <c r="K302" i="25"/>
  <c r="J302" i="25"/>
  <c r="I302" i="25"/>
  <c r="N301" i="25"/>
  <c r="M301" i="25"/>
  <c r="L301" i="25"/>
  <c r="K301" i="25"/>
  <c r="I301" i="25" s="1"/>
  <c r="J301" i="25"/>
  <c r="N300" i="25"/>
  <c r="M300" i="25"/>
  <c r="L300" i="25"/>
  <c r="K300" i="25"/>
  <c r="J300" i="25"/>
  <c r="I300" i="25"/>
  <c r="N299" i="25"/>
  <c r="M299" i="25"/>
  <c r="L299" i="25"/>
  <c r="K299" i="25"/>
  <c r="I299" i="25" s="1"/>
  <c r="J299" i="25"/>
  <c r="N298" i="25"/>
  <c r="M298" i="25"/>
  <c r="L298" i="25"/>
  <c r="K298" i="25"/>
  <c r="J298" i="25"/>
  <c r="I298" i="25"/>
  <c r="N297" i="25"/>
  <c r="M297" i="25"/>
  <c r="L297" i="25"/>
  <c r="K297" i="25"/>
  <c r="I297" i="25" s="1"/>
  <c r="J297" i="25"/>
  <c r="N296" i="25"/>
  <c r="M296" i="25"/>
  <c r="L296" i="25"/>
  <c r="K296" i="25"/>
  <c r="J296" i="25"/>
  <c r="I296" i="25"/>
  <c r="N295" i="25"/>
  <c r="M295" i="25"/>
  <c r="L295" i="25"/>
  <c r="K295" i="25"/>
  <c r="I295" i="25" s="1"/>
  <c r="J295" i="25"/>
  <c r="N294" i="25"/>
  <c r="M294" i="25"/>
  <c r="L294" i="25"/>
  <c r="K294" i="25"/>
  <c r="J294" i="25"/>
  <c r="I294" i="25"/>
  <c r="N293" i="25"/>
  <c r="M293" i="25"/>
  <c r="L293" i="25"/>
  <c r="K293" i="25"/>
  <c r="I293" i="25" s="1"/>
  <c r="J293" i="25"/>
  <c r="N292" i="25"/>
  <c r="M292" i="25"/>
  <c r="L292" i="25"/>
  <c r="K292" i="25"/>
  <c r="J292" i="25"/>
  <c r="I292" i="25"/>
  <c r="N291" i="25"/>
  <c r="M291" i="25"/>
  <c r="L291" i="25"/>
  <c r="K291" i="25"/>
  <c r="I291" i="25" s="1"/>
  <c r="J291" i="25"/>
  <c r="N290" i="25"/>
  <c r="M290" i="25"/>
  <c r="L290" i="25"/>
  <c r="K290" i="25"/>
  <c r="J290" i="25"/>
  <c r="I290" i="25"/>
  <c r="N289" i="25"/>
  <c r="M289" i="25"/>
  <c r="L289" i="25"/>
  <c r="K289" i="25"/>
  <c r="I289" i="25" s="1"/>
  <c r="J289" i="25"/>
  <c r="N288" i="25"/>
  <c r="M288" i="25"/>
  <c r="L288" i="25"/>
  <c r="K288" i="25"/>
  <c r="J288" i="25"/>
  <c r="I288" i="25"/>
  <c r="N287" i="25"/>
  <c r="M287" i="25"/>
  <c r="L287" i="25"/>
  <c r="K287" i="25"/>
  <c r="I287" i="25" s="1"/>
  <c r="J287" i="25"/>
  <c r="N286" i="25"/>
  <c r="M286" i="25"/>
  <c r="L286" i="25"/>
  <c r="K286" i="25"/>
  <c r="J286" i="25"/>
  <c r="I286" i="25"/>
  <c r="N285" i="25"/>
  <c r="M285" i="25"/>
  <c r="L285" i="25"/>
  <c r="K285" i="25"/>
  <c r="I285" i="25" s="1"/>
  <c r="J285" i="25"/>
  <c r="N284" i="25"/>
  <c r="M284" i="25"/>
  <c r="L284" i="25"/>
  <c r="K284" i="25"/>
  <c r="J284" i="25"/>
  <c r="I284" i="25"/>
  <c r="N283" i="25"/>
  <c r="M283" i="25"/>
  <c r="L283" i="25"/>
  <c r="K283" i="25"/>
  <c r="I283" i="25" s="1"/>
  <c r="J283" i="25"/>
  <c r="N282" i="25"/>
  <c r="M282" i="25"/>
  <c r="L282" i="25"/>
  <c r="K282" i="25"/>
  <c r="J282" i="25"/>
  <c r="I282" i="25"/>
  <c r="N281" i="25"/>
  <c r="M281" i="25"/>
  <c r="L281" i="25"/>
  <c r="K281" i="25"/>
  <c r="I281" i="25" s="1"/>
  <c r="J281" i="25"/>
  <c r="N280" i="25"/>
  <c r="M280" i="25"/>
  <c r="L280" i="25"/>
  <c r="K280" i="25"/>
  <c r="J280" i="25"/>
  <c r="I280" i="25"/>
  <c r="N279" i="25"/>
  <c r="M279" i="25"/>
  <c r="L279" i="25"/>
  <c r="K279" i="25"/>
  <c r="I279" i="25" s="1"/>
  <c r="J279" i="25"/>
  <c r="N278" i="25"/>
  <c r="M278" i="25"/>
  <c r="L278" i="25"/>
  <c r="K278" i="25"/>
  <c r="J278" i="25"/>
  <c r="I278" i="25"/>
  <c r="N277" i="25"/>
  <c r="M277" i="25"/>
  <c r="L277" i="25"/>
  <c r="K277" i="25"/>
  <c r="I277" i="25" s="1"/>
  <c r="J277" i="25"/>
  <c r="N276" i="25"/>
  <c r="M276" i="25"/>
  <c r="L276" i="25"/>
  <c r="K276" i="25"/>
  <c r="J276" i="25"/>
  <c r="I276" i="25"/>
  <c r="N275" i="25"/>
  <c r="M275" i="25"/>
  <c r="L275" i="25"/>
  <c r="K275" i="25"/>
  <c r="I275" i="25" s="1"/>
  <c r="J275" i="25"/>
  <c r="N274" i="25"/>
  <c r="M274" i="25"/>
  <c r="L274" i="25"/>
  <c r="K274" i="25"/>
  <c r="J274" i="25"/>
  <c r="I274" i="25"/>
  <c r="N273" i="25"/>
  <c r="M273" i="25"/>
  <c r="L273" i="25"/>
  <c r="K273" i="25"/>
  <c r="I273" i="25" s="1"/>
  <c r="J273" i="25"/>
  <c r="N272" i="25"/>
  <c r="M272" i="25"/>
  <c r="L272" i="25"/>
  <c r="K272" i="25"/>
  <c r="J272" i="25"/>
  <c r="I272" i="25"/>
  <c r="N271" i="25"/>
  <c r="M271" i="25"/>
  <c r="L271" i="25"/>
  <c r="K271" i="25"/>
  <c r="I271" i="25" s="1"/>
  <c r="J271" i="25"/>
  <c r="N270" i="25"/>
  <c r="M270" i="25"/>
  <c r="L270" i="25"/>
  <c r="K270" i="25"/>
  <c r="J270" i="25"/>
  <c r="I270" i="25"/>
  <c r="N269" i="25"/>
  <c r="M269" i="25"/>
  <c r="L269" i="25"/>
  <c r="K269" i="25"/>
  <c r="I269" i="25" s="1"/>
  <c r="J269" i="25"/>
  <c r="N268" i="25"/>
  <c r="M268" i="25"/>
  <c r="L268" i="25"/>
  <c r="K268" i="25"/>
  <c r="J268" i="25"/>
  <c r="I268" i="25"/>
  <c r="N267" i="25"/>
  <c r="M267" i="25"/>
  <c r="L267" i="25"/>
  <c r="K267" i="25"/>
  <c r="I267" i="25" s="1"/>
  <c r="J267" i="25"/>
  <c r="N266" i="25"/>
  <c r="M266" i="25"/>
  <c r="L266" i="25"/>
  <c r="K266" i="25"/>
  <c r="J266" i="25"/>
  <c r="I266" i="25"/>
  <c r="N265" i="25"/>
  <c r="M265" i="25"/>
  <c r="L265" i="25"/>
  <c r="K265" i="25"/>
  <c r="I265" i="25" s="1"/>
  <c r="J265" i="25"/>
  <c r="N264" i="25"/>
  <c r="M264" i="25"/>
  <c r="L264" i="25"/>
  <c r="K264" i="25"/>
  <c r="J264" i="25"/>
  <c r="I264" i="25"/>
  <c r="N263" i="25"/>
  <c r="M263" i="25"/>
  <c r="L263" i="25"/>
  <c r="K263" i="25"/>
  <c r="I263" i="25" s="1"/>
  <c r="J263" i="25"/>
  <c r="N262" i="25"/>
  <c r="M262" i="25"/>
  <c r="L262" i="25"/>
  <c r="K262" i="25"/>
  <c r="J262" i="25"/>
  <c r="I262" i="25"/>
  <c r="N261" i="25"/>
  <c r="M261" i="25"/>
  <c r="L261" i="25"/>
  <c r="K261" i="25"/>
  <c r="I261" i="25" s="1"/>
  <c r="J261" i="25"/>
  <c r="N260" i="25"/>
  <c r="M260" i="25"/>
  <c r="L260" i="25"/>
  <c r="K260" i="25"/>
  <c r="J260" i="25"/>
  <c r="I260" i="25"/>
  <c r="N259" i="25"/>
  <c r="M259" i="25"/>
  <c r="L259" i="25"/>
  <c r="K259" i="25"/>
  <c r="I259" i="25" s="1"/>
  <c r="J259" i="25"/>
  <c r="N258" i="25"/>
  <c r="M258" i="25"/>
  <c r="L258" i="25"/>
  <c r="K258" i="25"/>
  <c r="J258" i="25"/>
  <c r="I258" i="25"/>
  <c r="N257" i="25"/>
  <c r="M257" i="25"/>
  <c r="L257" i="25"/>
  <c r="K257" i="25"/>
  <c r="I257" i="25" s="1"/>
  <c r="J257" i="25"/>
  <c r="N256" i="25"/>
  <c r="M256" i="25"/>
  <c r="L256" i="25"/>
  <c r="K256" i="25"/>
  <c r="J256" i="25"/>
  <c r="I256" i="25"/>
  <c r="N255" i="25"/>
  <c r="M255" i="25"/>
  <c r="L255" i="25"/>
  <c r="K255" i="25"/>
  <c r="I255" i="25" s="1"/>
  <c r="J255" i="25"/>
  <c r="N254" i="25"/>
  <c r="M254" i="25"/>
  <c r="L254" i="25"/>
  <c r="K254" i="25"/>
  <c r="J254" i="25"/>
  <c r="I254" i="25"/>
  <c r="N253" i="25"/>
  <c r="M253" i="25"/>
  <c r="L253" i="25"/>
  <c r="K253" i="25"/>
  <c r="I253" i="25" s="1"/>
  <c r="J253" i="25"/>
  <c r="N252" i="25"/>
  <c r="M252" i="25"/>
  <c r="L252" i="25"/>
  <c r="K252" i="25"/>
  <c r="J252" i="25"/>
  <c r="I252" i="25"/>
  <c r="N251" i="25"/>
  <c r="M251" i="25"/>
  <c r="L251" i="25"/>
  <c r="K251" i="25"/>
  <c r="I251" i="25" s="1"/>
  <c r="J251" i="25"/>
  <c r="N250" i="25"/>
  <c r="M250" i="25"/>
  <c r="L250" i="25"/>
  <c r="K250" i="25"/>
  <c r="J250" i="25"/>
  <c r="I250" i="25"/>
  <c r="N249" i="25"/>
  <c r="M249" i="25"/>
  <c r="L249" i="25"/>
  <c r="K249" i="25"/>
  <c r="I249" i="25" s="1"/>
  <c r="J249" i="25"/>
  <c r="N248" i="25"/>
  <c r="M248" i="25"/>
  <c r="L248" i="25"/>
  <c r="K248" i="25"/>
  <c r="J248" i="25"/>
  <c r="I248" i="25"/>
  <c r="N247" i="25"/>
  <c r="M247" i="25"/>
  <c r="L247" i="25"/>
  <c r="K247" i="25"/>
  <c r="I247" i="25" s="1"/>
  <c r="J247" i="25"/>
  <c r="N246" i="25"/>
  <c r="M246" i="25"/>
  <c r="L246" i="25"/>
  <c r="K246" i="25"/>
  <c r="J246" i="25"/>
  <c r="I246" i="25"/>
  <c r="N245" i="25"/>
  <c r="M245" i="25"/>
  <c r="L245" i="25"/>
  <c r="K245" i="25"/>
  <c r="I245" i="25" s="1"/>
  <c r="J245" i="25"/>
  <c r="N244" i="25"/>
  <c r="M244" i="25"/>
  <c r="L244" i="25"/>
  <c r="K244" i="25"/>
  <c r="J244" i="25"/>
  <c r="I244" i="25"/>
  <c r="N243" i="25"/>
  <c r="M243" i="25"/>
  <c r="L243" i="25"/>
  <c r="K243" i="25"/>
  <c r="I243" i="25" s="1"/>
  <c r="J243" i="25"/>
  <c r="N242" i="25"/>
  <c r="M242" i="25"/>
  <c r="L242" i="25"/>
  <c r="K242" i="25"/>
  <c r="J242" i="25"/>
  <c r="I242" i="25"/>
  <c r="N241" i="25"/>
  <c r="M241" i="25"/>
  <c r="L241" i="25"/>
  <c r="K241" i="25"/>
  <c r="I241" i="25" s="1"/>
  <c r="J241" i="25"/>
  <c r="N240" i="25"/>
  <c r="M240" i="25"/>
  <c r="L240" i="25"/>
  <c r="K240" i="25"/>
  <c r="J240" i="25"/>
  <c r="I240" i="25"/>
  <c r="N239" i="25"/>
  <c r="M239" i="25"/>
  <c r="L239" i="25"/>
  <c r="K239" i="25"/>
  <c r="I239" i="25" s="1"/>
  <c r="J239" i="25"/>
  <c r="N238" i="25"/>
  <c r="M238" i="25"/>
  <c r="L238" i="25"/>
  <c r="K238" i="25"/>
  <c r="J238" i="25"/>
  <c r="I238" i="25"/>
  <c r="N237" i="25"/>
  <c r="M237" i="25"/>
  <c r="L237" i="25"/>
  <c r="K237" i="25"/>
  <c r="I237" i="25" s="1"/>
  <c r="J237" i="25"/>
  <c r="N236" i="25"/>
  <c r="M236" i="25"/>
  <c r="L236" i="25"/>
  <c r="K236" i="25"/>
  <c r="J236" i="25"/>
  <c r="I236" i="25"/>
  <c r="N235" i="25"/>
  <c r="M235" i="25"/>
  <c r="L235" i="25"/>
  <c r="K235" i="25"/>
  <c r="I235" i="25" s="1"/>
  <c r="J235" i="25"/>
  <c r="N234" i="25"/>
  <c r="M234" i="25"/>
  <c r="L234" i="25"/>
  <c r="K234" i="25"/>
  <c r="J234" i="25"/>
  <c r="I234" i="25"/>
  <c r="N233" i="25"/>
  <c r="M233" i="25"/>
  <c r="L233" i="25"/>
  <c r="K233" i="25"/>
  <c r="I233" i="25" s="1"/>
  <c r="J233" i="25"/>
  <c r="N232" i="25"/>
  <c r="M232" i="25"/>
  <c r="L232" i="25"/>
  <c r="K232" i="25"/>
  <c r="J232" i="25"/>
  <c r="I232" i="25"/>
  <c r="N231" i="25"/>
  <c r="M231" i="25"/>
  <c r="L231" i="25"/>
  <c r="K231" i="25"/>
  <c r="I231" i="25" s="1"/>
  <c r="J231" i="25"/>
  <c r="N230" i="25"/>
  <c r="M230" i="25"/>
  <c r="L230" i="25"/>
  <c r="K230" i="25"/>
  <c r="J230" i="25"/>
  <c r="I230" i="25"/>
  <c r="N229" i="25"/>
  <c r="M229" i="25"/>
  <c r="L229" i="25"/>
  <c r="K229" i="25"/>
  <c r="I229" i="25" s="1"/>
  <c r="J229" i="25"/>
  <c r="N228" i="25"/>
  <c r="M228" i="25"/>
  <c r="L228" i="25"/>
  <c r="K228" i="25"/>
  <c r="J228" i="25"/>
  <c r="I228" i="25"/>
  <c r="N227" i="25"/>
  <c r="M227" i="25"/>
  <c r="L227" i="25"/>
  <c r="K227" i="25"/>
  <c r="I227" i="25" s="1"/>
  <c r="J227" i="25"/>
  <c r="N226" i="25"/>
  <c r="M226" i="25"/>
  <c r="L226" i="25"/>
  <c r="K226" i="25"/>
  <c r="J226" i="25"/>
  <c r="I226" i="25"/>
  <c r="N225" i="25"/>
  <c r="M225" i="25"/>
  <c r="L225" i="25"/>
  <c r="K225" i="25"/>
  <c r="I225" i="25" s="1"/>
  <c r="J225" i="25"/>
  <c r="N224" i="25"/>
  <c r="M224" i="25"/>
  <c r="L224" i="25"/>
  <c r="K224" i="25"/>
  <c r="J224" i="25"/>
  <c r="I224" i="25"/>
  <c r="N223" i="25"/>
  <c r="M223" i="25"/>
  <c r="L223" i="25"/>
  <c r="K223" i="25"/>
  <c r="I223" i="25" s="1"/>
  <c r="J223" i="25"/>
  <c r="N222" i="25"/>
  <c r="M222" i="25"/>
  <c r="L222" i="25"/>
  <c r="K222" i="25"/>
  <c r="J222" i="25"/>
  <c r="I222" i="25"/>
  <c r="N221" i="25"/>
  <c r="M221" i="25"/>
  <c r="L221" i="25"/>
  <c r="K221" i="25"/>
  <c r="I221" i="25" s="1"/>
  <c r="J221" i="25"/>
  <c r="N220" i="25"/>
  <c r="M220" i="25"/>
  <c r="L220" i="25"/>
  <c r="K220" i="25"/>
  <c r="J220" i="25"/>
  <c r="I220" i="25"/>
  <c r="N219" i="25"/>
  <c r="M219" i="25"/>
  <c r="L219" i="25"/>
  <c r="K219" i="25"/>
  <c r="I219" i="25" s="1"/>
  <c r="J219" i="25"/>
  <c r="N218" i="25"/>
  <c r="M218" i="25"/>
  <c r="L218" i="25"/>
  <c r="K218" i="25"/>
  <c r="J218" i="25"/>
  <c r="I218" i="25"/>
  <c r="N217" i="25"/>
  <c r="M217" i="25"/>
  <c r="L217" i="25"/>
  <c r="K217" i="25"/>
  <c r="I217" i="25" s="1"/>
  <c r="J217" i="25"/>
  <c r="N216" i="25"/>
  <c r="M216" i="25"/>
  <c r="L216" i="25"/>
  <c r="K216" i="25"/>
  <c r="J216" i="25"/>
  <c r="I216" i="25"/>
  <c r="N215" i="25"/>
  <c r="M215" i="25"/>
  <c r="L215" i="25"/>
  <c r="K215" i="25"/>
  <c r="I215" i="25" s="1"/>
  <c r="J215" i="25"/>
  <c r="N214" i="25"/>
  <c r="M214" i="25"/>
  <c r="L214" i="25"/>
  <c r="K214" i="25"/>
  <c r="J214" i="25"/>
  <c r="I214" i="25"/>
  <c r="N213" i="25"/>
  <c r="M213" i="25"/>
  <c r="L213" i="25"/>
  <c r="K213" i="25"/>
  <c r="I213" i="25" s="1"/>
  <c r="J213" i="25"/>
  <c r="N212" i="25"/>
  <c r="M212" i="25"/>
  <c r="L212" i="25"/>
  <c r="K212" i="25"/>
  <c r="J212" i="25"/>
  <c r="I212" i="25"/>
  <c r="N211" i="25"/>
  <c r="M211" i="25"/>
  <c r="L211" i="25"/>
  <c r="K211" i="25"/>
  <c r="I211" i="25" s="1"/>
  <c r="J211" i="25"/>
  <c r="N210" i="25"/>
  <c r="M210" i="25"/>
  <c r="L210" i="25"/>
  <c r="K210" i="25"/>
  <c r="J210" i="25"/>
  <c r="I210" i="25"/>
  <c r="N209" i="25"/>
  <c r="M209" i="25"/>
  <c r="L209" i="25"/>
  <c r="K209" i="25"/>
  <c r="I209" i="25" s="1"/>
  <c r="J209" i="25"/>
  <c r="N208" i="25"/>
  <c r="M208" i="25"/>
  <c r="L208" i="25"/>
  <c r="K208" i="25"/>
  <c r="J208" i="25"/>
  <c r="I208" i="25"/>
  <c r="N207" i="25"/>
  <c r="M207" i="25"/>
  <c r="L207" i="25"/>
  <c r="K207" i="25"/>
  <c r="I207" i="25" s="1"/>
  <c r="J207" i="25"/>
  <c r="N206" i="25"/>
  <c r="M206" i="25"/>
  <c r="L206" i="25"/>
  <c r="K206" i="25"/>
  <c r="J206" i="25"/>
  <c r="I206" i="25"/>
  <c r="N205" i="25"/>
  <c r="M205" i="25"/>
  <c r="L205" i="25"/>
  <c r="K205" i="25"/>
  <c r="I205" i="25" s="1"/>
  <c r="J205" i="25"/>
  <c r="N204" i="25"/>
  <c r="M204" i="25"/>
  <c r="L204" i="25"/>
  <c r="K204" i="25"/>
  <c r="J204" i="25"/>
  <c r="I204" i="25"/>
  <c r="N203" i="25"/>
  <c r="M203" i="25"/>
  <c r="L203" i="25"/>
  <c r="K203" i="25"/>
  <c r="I203" i="25" s="1"/>
  <c r="J203" i="25"/>
  <c r="N202" i="25"/>
  <c r="M202" i="25"/>
  <c r="L202" i="25"/>
  <c r="K202" i="25"/>
  <c r="J202" i="25"/>
  <c r="I202" i="25"/>
  <c r="N201" i="25"/>
  <c r="M201" i="25"/>
  <c r="L201" i="25"/>
  <c r="K201" i="25"/>
  <c r="I201" i="25" s="1"/>
  <c r="J201" i="25"/>
  <c r="N200" i="25"/>
  <c r="M200" i="25"/>
  <c r="L200" i="25"/>
  <c r="K200" i="25"/>
  <c r="J200" i="25"/>
  <c r="I200" i="25"/>
  <c r="N199" i="25"/>
  <c r="M199" i="25"/>
  <c r="L199" i="25"/>
  <c r="K199" i="25"/>
  <c r="I199" i="25" s="1"/>
  <c r="J199" i="25"/>
  <c r="N198" i="25"/>
  <c r="M198" i="25"/>
  <c r="L198" i="25"/>
  <c r="K198" i="25"/>
  <c r="J198" i="25"/>
  <c r="I198" i="25"/>
  <c r="N197" i="25"/>
  <c r="M197" i="25"/>
  <c r="L197" i="25"/>
  <c r="K197" i="25"/>
  <c r="I197" i="25" s="1"/>
  <c r="J197" i="25"/>
  <c r="N196" i="25"/>
  <c r="M196" i="25"/>
  <c r="L196" i="25"/>
  <c r="K196" i="25"/>
  <c r="J196" i="25"/>
  <c r="I196" i="25"/>
  <c r="N195" i="25"/>
  <c r="M195" i="25"/>
  <c r="L195" i="25"/>
  <c r="K195" i="25"/>
  <c r="I195" i="25" s="1"/>
  <c r="J195" i="25"/>
  <c r="N194" i="25"/>
  <c r="M194" i="25"/>
  <c r="L194" i="25"/>
  <c r="K194" i="25"/>
  <c r="J194" i="25"/>
  <c r="I194" i="25"/>
  <c r="N193" i="25"/>
  <c r="M193" i="25"/>
  <c r="L193" i="25"/>
  <c r="K193" i="25"/>
  <c r="I193" i="25" s="1"/>
  <c r="J193" i="25"/>
  <c r="N192" i="25"/>
  <c r="M192" i="25"/>
  <c r="L192" i="25"/>
  <c r="K192" i="25"/>
  <c r="J192" i="25"/>
  <c r="I192" i="25"/>
  <c r="N191" i="25"/>
  <c r="M191" i="25"/>
  <c r="L191" i="25"/>
  <c r="K191" i="25"/>
  <c r="I191" i="25" s="1"/>
  <c r="J191" i="25"/>
  <c r="N190" i="25"/>
  <c r="M190" i="25"/>
  <c r="L190" i="25"/>
  <c r="K190" i="25"/>
  <c r="J190" i="25"/>
  <c r="I190" i="25"/>
  <c r="N189" i="25"/>
  <c r="M189" i="25"/>
  <c r="L189" i="25"/>
  <c r="K189" i="25"/>
  <c r="I189" i="25" s="1"/>
  <c r="J189" i="25"/>
  <c r="N188" i="25"/>
  <c r="M188" i="25"/>
  <c r="L188" i="25"/>
  <c r="K188" i="25"/>
  <c r="J188" i="25"/>
  <c r="I188" i="25"/>
  <c r="N187" i="25"/>
  <c r="M187" i="25"/>
  <c r="L187" i="25"/>
  <c r="K187" i="25"/>
  <c r="I187" i="25" s="1"/>
  <c r="J187" i="25"/>
  <c r="N186" i="25"/>
  <c r="M186" i="25"/>
  <c r="L186" i="25"/>
  <c r="K186" i="25"/>
  <c r="J186" i="25"/>
  <c r="I186" i="25"/>
  <c r="N185" i="25"/>
  <c r="M185" i="25"/>
  <c r="L185" i="25"/>
  <c r="K185" i="25"/>
  <c r="I185" i="25" s="1"/>
  <c r="J185" i="25"/>
  <c r="N184" i="25"/>
  <c r="M184" i="25"/>
  <c r="L184" i="25"/>
  <c r="K184" i="25"/>
  <c r="J184" i="25"/>
  <c r="I184" i="25"/>
  <c r="N183" i="25"/>
  <c r="M183" i="25"/>
  <c r="L183" i="25"/>
  <c r="K183" i="25"/>
  <c r="I183" i="25" s="1"/>
  <c r="J183" i="25"/>
  <c r="N182" i="25"/>
  <c r="M182" i="25"/>
  <c r="L182" i="25"/>
  <c r="K182" i="25"/>
  <c r="J182" i="25"/>
  <c r="I182" i="25"/>
  <c r="N181" i="25"/>
  <c r="M181" i="25"/>
  <c r="L181" i="25"/>
  <c r="K181" i="25"/>
  <c r="I181" i="25" s="1"/>
  <c r="J181" i="25"/>
  <c r="N180" i="25"/>
  <c r="M180" i="25"/>
  <c r="L180" i="25"/>
  <c r="K180" i="25"/>
  <c r="J180" i="25"/>
  <c r="I180" i="25"/>
  <c r="N179" i="25"/>
  <c r="M179" i="25"/>
  <c r="L179" i="25"/>
  <c r="K179" i="25"/>
  <c r="I179" i="25" s="1"/>
  <c r="J179" i="25"/>
  <c r="N178" i="25"/>
  <c r="M178" i="25"/>
  <c r="L178" i="25"/>
  <c r="K178" i="25"/>
  <c r="J178" i="25"/>
  <c r="I178" i="25"/>
  <c r="N177" i="25"/>
  <c r="M177" i="25"/>
  <c r="L177" i="25"/>
  <c r="K177" i="25"/>
  <c r="I177" i="25" s="1"/>
  <c r="J177" i="25"/>
  <c r="N176" i="25"/>
  <c r="M176" i="25"/>
  <c r="L176" i="25"/>
  <c r="K176" i="25"/>
  <c r="J176" i="25"/>
  <c r="I176" i="25"/>
  <c r="N175" i="25"/>
  <c r="M175" i="25"/>
  <c r="L175" i="25"/>
  <c r="K175" i="25"/>
  <c r="I175" i="25" s="1"/>
  <c r="J175" i="25"/>
  <c r="N174" i="25"/>
  <c r="M174" i="25"/>
  <c r="L174" i="25"/>
  <c r="K174" i="25"/>
  <c r="J174" i="25"/>
  <c r="I174" i="25"/>
  <c r="N173" i="25"/>
  <c r="M173" i="25"/>
  <c r="L173" i="25"/>
  <c r="K173" i="25"/>
  <c r="I173" i="25" s="1"/>
  <c r="J173" i="25"/>
  <c r="N172" i="25"/>
  <c r="M172" i="25"/>
  <c r="L172" i="25"/>
  <c r="K172" i="25"/>
  <c r="J172" i="25"/>
  <c r="I172" i="25"/>
  <c r="N171" i="25"/>
  <c r="M171" i="25"/>
  <c r="L171" i="25"/>
  <c r="K171" i="25"/>
  <c r="I171" i="25" s="1"/>
  <c r="J171" i="25"/>
  <c r="N170" i="25"/>
  <c r="M170" i="25"/>
  <c r="L170" i="25"/>
  <c r="K170" i="25"/>
  <c r="J170" i="25"/>
  <c r="I170" i="25"/>
  <c r="N169" i="25"/>
  <c r="M169" i="25"/>
  <c r="L169" i="25"/>
  <c r="K169" i="25"/>
  <c r="I169" i="25" s="1"/>
  <c r="J169" i="25"/>
  <c r="N168" i="25"/>
  <c r="M168" i="25"/>
  <c r="L168" i="25"/>
  <c r="K168" i="25"/>
  <c r="J168" i="25"/>
  <c r="I168" i="25"/>
  <c r="N167" i="25"/>
  <c r="M167" i="25"/>
  <c r="L167" i="25"/>
  <c r="K167" i="25"/>
  <c r="I167" i="25" s="1"/>
  <c r="J167" i="25"/>
  <c r="N166" i="25"/>
  <c r="M166" i="25"/>
  <c r="L166" i="25"/>
  <c r="K166" i="25"/>
  <c r="J166" i="25"/>
  <c r="I166" i="25"/>
  <c r="N165" i="25"/>
  <c r="M165" i="25"/>
  <c r="L165" i="25"/>
  <c r="K165" i="25"/>
  <c r="I165" i="25" s="1"/>
  <c r="J165" i="25"/>
  <c r="N164" i="25"/>
  <c r="M164" i="25"/>
  <c r="L164" i="25"/>
  <c r="K164" i="25"/>
  <c r="J164" i="25"/>
  <c r="I164" i="25"/>
  <c r="N163" i="25"/>
  <c r="M163" i="25"/>
  <c r="L163" i="25"/>
  <c r="K163" i="25"/>
  <c r="I163" i="25" s="1"/>
  <c r="J163" i="25"/>
  <c r="N162" i="25"/>
  <c r="M162" i="25"/>
  <c r="L162" i="25"/>
  <c r="K162" i="25"/>
  <c r="J162" i="25"/>
  <c r="I162" i="25"/>
  <c r="N161" i="25"/>
  <c r="M161" i="25"/>
  <c r="L161" i="25"/>
  <c r="K161" i="25"/>
  <c r="I161" i="25" s="1"/>
  <c r="J161" i="25"/>
  <c r="N160" i="25"/>
  <c r="M160" i="25"/>
  <c r="L160" i="25"/>
  <c r="K160" i="25"/>
  <c r="J160" i="25"/>
  <c r="I160" i="25"/>
  <c r="N159" i="25"/>
  <c r="M159" i="25"/>
  <c r="L159" i="25"/>
  <c r="K159" i="25"/>
  <c r="I159" i="25" s="1"/>
  <c r="J159" i="25"/>
  <c r="N158" i="25"/>
  <c r="M158" i="25"/>
  <c r="L158" i="25"/>
  <c r="K158" i="25"/>
  <c r="J158" i="25"/>
  <c r="I158" i="25"/>
  <c r="N157" i="25"/>
  <c r="M157" i="25"/>
  <c r="L157" i="25"/>
  <c r="K157" i="25"/>
  <c r="I157" i="25" s="1"/>
  <c r="J157" i="25"/>
  <c r="N156" i="25"/>
  <c r="M156" i="25"/>
  <c r="L156" i="25"/>
  <c r="K156" i="25"/>
  <c r="J156" i="25"/>
  <c r="I156" i="25"/>
  <c r="N155" i="25"/>
  <c r="M155" i="25"/>
  <c r="L155" i="25"/>
  <c r="K155" i="25"/>
  <c r="I155" i="25" s="1"/>
  <c r="J155" i="25"/>
  <c r="N154" i="25"/>
  <c r="M154" i="25"/>
  <c r="L154" i="25"/>
  <c r="K154" i="25"/>
  <c r="J154" i="25"/>
  <c r="I154" i="25"/>
  <c r="N153" i="25"/>
  <c r="M153" i="25"/>
  <c r="L153" i="25"/>
  <c r="K153" i="25"/>
  <c r="I153" i="25" s="1"/>
  <c r="J153" i="25"/>
  <c r="N152" i="25"/>
  <c r="M152" i="25"/>
  <c r="L152" i="25"/>
  <c r="K152" i="25"/>
  <c r="J152" i="25"/>
  <c r="I152" i="25"/>
  <c r="N151" i="25"/>
  <c r="M151" i="25"/>
  <c r="L151" i="25"/>
  <c r="K151" i="25"/>
  <c r="I151" i="25" s="1"/>
  <c r="J151" i="25"/>
  <c r="N150" i="25"/>
  <c r="M150" i="25"/>
  <c r="L150" i="25"/>
  <c r="K150" i="25"/>
  <c r="J150" i="25"/>
  <c r="I150" i="25"/>
  <c r="N149" i="25"/>
  <c r="M149" i="25"/>
  <c r="L149" i="25"/>
  <c r="K149" i="25"/>
  <c r="I149" i="25" s="1"/>
  <c r="J149" i="25"/>
  <c r="N148" i="25"/>
  <c r="M148" i="25"/>
  <c r="L148" i="25"/>
  <c r="K148" i="25"/>
  <c r="J148" i="25"/>
  <c r="I148" i="25"/>
  <c r="N147" i="25"/>
  <c r="M147" i="25"/>
  <c r="L147" i="25"/>
  <c r="K147" i="25"/>
  <c r="I147" i="25" s="1"/>
  <c r="J147" i="25"/>
  <c r="N146" i="25"/>
  <c r="M146" i="25"/>
  <c r="L146" i="25"/>
  <c r="K146" i="25"/>
  <c r="J146" i="25"/>
  <c r="I146" i="25"/>
  <c r="N145" i="25"/>
  <c r="M145" i="25"/>
  <c r="L145" i="25"/>
  <c r="K145" i="25"/>
  <c r="I145" i="25" s="1"/>
  <c r="J145" i="25"/>
  <c r="N144" i="25"/>
  <c r="M144" i="25"/>
  <c r="L144" i="25"/>
  <c r="K144" i="25"/>
  <c r="J144" i="25"/>
  <c r="I144" i="25"/>
  <c r="N143" i="25"/>
  <c r="M143" i="25"/>
  <c r="L143" i="25"/>
  <c r="K143" i="25"/>
  <c r="I143" i="25" s="1"/>
  <c r="J143" i="25"/>
  <c r="N142" i="25"/>
  <c r="M142" i="25"/>
  <c r="L142" i="25"/>
  <c r="K142" i="25"/>
  <c r="J142" i="25"/>
  <c r="I142" i="25"/>
  <c r="N141" i="25"/>
  <c r="M141" i="25"/>
  <c r="L141" i="25"/>
  <c r="K141" i="25"/>
  <c r="I141" i="25" s="1"/>
  <c r="J141" i="25"/>
  <c r="N140" i="25"/>
  <c r="M140" i="25"/>
  <c r="L140" i="25"/>
  <c r="K140" i="25"/>
  <c r="J140" i="25"/>
  <c r="I140" i="25"/>
  <c r="N139" i="25"/>
  <c r="M139" i="25"/>
  <c r="L139" i="25"/>
  <c r="K139" i="25"/>
  <c r="I139" i="25" s="1"/>
  <c r="J139" i="25"/>
  <c r="N138" i="25"/>
  <c r="M138" i="25"/>
  <c r="L138" i="25"/>
  <c r="K138" i="25"/>
  <c r="J138" i="25"/>
  <c r="I138" i="25"/>
  <c r="N137" i="25"/>
  <c r="M137" i="25"/>
  <c r="L137" i="25"/>
  <c r="K137" i="25"/>
  <c r="I137" i="25" s="1"/>
  <c r="J137" i="25"/>
  <c r="N136" i="25"/>
  <c r="M136" i="25"/>
  <c r="L136" i="25"/>
  <c r="K136" i="25"/>
  <c r="J136" i="25"/>
  <c r="I136" i="25"/>
  <c r="N135" i="25"/>
  <c r="M135" i="25"/>
  <c r="L135" i="25"/>
  <c r="K135" i="25"/>
  <c r="I135" i="25" s="1"/>
  <c r="J135" i="25"/>
  <c r="N134" i="25"/>
  <c r="M134" i="25"/>
  <c r="L134" i="25"/>
  <c r="K134" i="25"/>
  <c r="J134" i="25"/>
  <c r="I134" i="25"/>
  <c r="N133" i="25"/>
  <c r="M133" i="25"/>
  <c r="L133" i="25"/>
  <c r="K133" i="25"/>
  <c r="I133" i="25" s="1"/>
  <c r="J133" i="25"/>
  <c r="N132" i="25"/>
  <c r="M132" i="25"/>
  <c r="L132" i="25"/>
  <c r="K132" i="25"/>
  <c r="J132" i="25"/>
  <c r="I132" i="25"/>
  <c r="N131" i="25"/>
  <c r="M131" i="25"/>
  <c r="L131" i="25"/>
  <c r="K131" i="25"/>
  <c r="I131" i="25" s="1"/>
  <c r="J131" i="25"/>
  <c r="N130" i="25"/>
  <c r="M130" i="25"/>
  <c r="L130" i="25"/>
  <c r="K130" i="25"/>
  <c r="J130" i="25"/>
  <c r="I130" i="25"/>
  <c r="N129" i="25"/>
  <c r="M129" i="25"/>
  <c r="L129" i="25"/>
  <c r="K129" i="25"/>
  <c r="I129" i="25" s="1"/>
  <c r="J129" i="25"/>
  <c r="N128" i="25"/>
  <c r="M128" i="25"/>
  <c r="L128" i="25"/>
  <c r="K128" i="25"/>
  <c r="J128" i="25"/>
  <c r="I128" i="25"/>
  <c r="N127" i="25"/>
  <c r="M127" i="25"/>
  <c r="L127" i="25"/>
  <c r="K127" i="25"/>
  <c r="I127" i="25" s="1"/>
  <c r="J127" i="25"/>
  <c r="N126" i="25"/>
  <c r="M126" i="25"/>
  <c r="L126" i="25"/>
  <c r="K126" i="25"/>
  <c r="J126" i="25"/>
  <c r="I126" i="25"/>
  <c r="N125" i="25"/>
  <c r="M125" i="25"/>
  <c r="L125" i="25"/>
  <c r="K125" i="25"/>
  <c r="I125" i="25" s="1"/>
  <c r="J125" i="25"/>
  <c r="N124" i="25"/>
  <c r="M124" i="25"/>
  <c r="L124" i="25"/>
  <c r="K124" i="25"/>
  <c r="J124" i="25"/>
  <c r="I124" i="25"/>
  <c r="N123" i="25"/>
  <c r="M123" i="25"/>
  <c r="L123" i="25"/>
  <c r="K123" i="25"/>
  <c r="I123" i="25" s="1"/>
  <c r="J123" i="25"/>
  <c r="N122" i="25"/>
  <c r="M122" i="25"/>
  <c r="L122" i="25"/>
  <c r="K122" i="25"/>
  <c r="J122" i="25"/>
  <c r="I122" i="25" s="1"/>
  <c r="N121" i="25"/>
  <c r="M121" i="25"/>
  <c r="L121" i="25"/>
  <c r="K121" i="25"/>
  <c r="J121" i="25"/>
  <c r="N120" i="25"/>
  <c r="M120" i="25"/>
  <c r="L120" i="25"/>
  <c r="K120" i="25"/>
  <c r="J120" i="25"/>
  <c r="I120" i="25"/>
  <c r="N119" i="25"/>
  <c r="M119" i="25"/>
  <c r="L119" i="25"/>
  <c r="K119" i="25"/>
  <c r="I119" i="25" s="1"/>
  <c r="J119" i="25"/>
  <c r="N118" i="25"/>
  <c r="M118" i="25"/>
  <c r="L118" i="25"/>
  <c r="K118" i="25"/>
  <c r="J118" i="25"/>
  <c r="I118" i="25"/>
  <c r="N117" i="25"/>
  <c r="M117" i="25"/>
  <c r="L117" i="25"/>
  <c r="K117" i="25"/>
  <c r="I117" i="25" s="1"/>
  <c r="J117" i="25"/>
  <c r="N116" i="25"/>
  <c r="M116" i="25"/>
  <c r="L116" i="25"/>
  <c r="K116" i="25"/>
  <c r="J116" i="25"/>
  <c r="I116" i="25"/>
  <c r="N115" i="25"/>
  <c r="M115" i="25"/>
  <c r="L115" i="25"/>
  <c r="K115" i="25"/>
  <c r="I115" i="25" s="1"/>
  <c r="J115" i="25"/>
  <c r="N114" i="25"/>
  <c r="M114" i="25"/>
  <c r="L114" i="25"/>
  <c r="K114" i="25"/>
  <c r="J114" i="25"/>
  <c r="I114" i="25"/>
  <c r="N113" i="25"/>
  <c r="M113" i="25"/>
  <c r="L113" i="25"/>
  <c r="K113" i="25"/>
  <c r="I113" i="25" s="1"/>
  <c r="J113" i="25"/>
  <c r="N112" i="25"/>
  <c r="M112" i="25"/>
  <c r="L112" i="25"/>
  <c r="K112" i="25"/>
  <c r="J112" i="25"/>
  <c r="I112" i="25"/>
  <c r="N111" i="25"/>
  <c r="M111" i="25"/>
  <c r="L111" i="25"/>
  <c r="K111" i="25"/>
  <c r="I111" i="25" s="1"/>
  <c r="J111" i="25"/>
  <c r="N110" i="25"/>
  <c r="M110" i="25"/>
  <c r="L110" i="25"/>
  <c r="K110" i="25"/>
  <c r="J110" i="25"/>
  <c r="I110" i="25"/>
  <c r="N109" i="25"/>
  <c r="M109" i="25"/>
  <c r="L109" i="25"/>
  <c r="K109" i="25"/>
  <c r="I109" i="25" s="1"/>
  <c r="J109" i="25"/>
  <c r="N108" i="25"/>
  <c r="M108" i="25"/>
  <c r="L108" i="25"/>
  <c r="K108" i="25"/>
  <c r="J108" i="25"/>
  <c r="I108" i="25"/>
  <c r="N107" i="25"/>
  <c r="M107" i="25"/>
  <c r="L107" i="25"/>
  <c r="K107" i="25"/>
  <c r="I107" i="25" s="1"/>
  <c r="J107" i="25"/>
  <c r="N106" i="25"/>
  <c r="M106" i="25"/>
  <c r="L106" i="25"/>
  <c r="K106" i="25"/>
  <c r="J106" i="25"/>
  <c r="I106" i="25"/>
  <c r="N105" i="25"/>
  <c r="M105" i="25"/>
  <c r="L105" i="25"/>
  <c r="K105" i="25"/>
  <c r="I105" i="25" s="1"/>
  <c r="J105" i="25"/>
  <c r="N104" i="25"/>
  <c r="M104" i="25"/>
  <c r="L104" i="25"/>
  <c r="K104" i="25"/>
  <c r="J104" i="25"/>
  <c r="I104" i="25"/>
  <c r="N103" i="25"/>
  <c r="M103" i="25"/>
  <c r="L103" i="25"/>
  <c r="K103" i="25"/>
  <c r="I103" i="25" s="1"/>
  <c r="J103" i="25"/>
  <c r="N102" i="25"/>
  <c r="M102" i="25"/>
  <c r="L102" i="25"/>
  <c r="K102" i="25"/>
  <c r="J102" i="25"/>
  <c r="I102" i="25"/>
  <c r="N101" i="25"/>
  <c r="M101" i="25"/>
  <c r="L101" i="25"/>
  <c r="K101" i="25"/>
  <c r="I101" i="25" s="1"/>
  <c r="J101" i="25"/>
  <c r="N100" i="25"/>
  <c r="M100" i="25"/>
  <c r="L100" i="25"/>
  <c r="K100" i="25"/>
  <c r="J100" i="25"/>
  <c r="I100" i="25"/>
  <c r="N99" i="25"/>
  <c r="M99" i="25"/>
  <c r="L99" i="25"/>
  <c r="K99" i="25"/>
  <c r="I99" i="25" s="1"/>
  <c r="J99" i="25"/>
  <c r="N98" i="25"/>
  <c r="M98" i="25"/>
  <c r="L98" i="25"/>
  <c r="K98" i="25"/>
  <c r="J98" i="25"/>
  <c r="I98" i="25"/>
  <c r="N97" i="25"/>
  <c r="M97" i="25"/>
  <c r="L97" i="25"/>
  <c r="K97" i="25"/>
  <c r="I97" i="25" s="1"/>
  <c r="J97" i="25"/>
  <c r="N96" i="25"/>
  <c r="M96" i="25"/>
  <c r="L96" i="25"/>
  <c r="K96" i="25"/>
  <c r="J96" i="25"/>
  <c r="I96" i="25"/>
  <c r="N95" i="25"/>
  <c r="M95" i="25"/>
  <c r="L95" i="25"/>
  <c r="K95" i="25"/>
  <c r="I95" i="25" s="1"/>
  <c r="J95" i="25"/>
  <c r="N94" i="25"/>
  <c r="M94" i="25"/>
  <c r="L94" i="25"/>
  <c r="K94" i="25"/>
  <c r="J94" i="25"/>
  <c r="I94" i="25"/>
  <c r="N93" i="25"/>
  <c r="M93" i="25"/>
  <c r="L93" i="25"/>
  <c r="K93" i="25"/>
  <c r="I93" i="25" s="1"/>
  <c r="J93" i="25"/>
  <c r="N92" i="25"/>
  <c r="M92" i="25"/>
  <c r="L92" i="25"/>
  <c r="K92" i="25"/>
  <c r="J92" i="25"/>
  <c r="I92" i="25"/>
  <c r="N91" i="25"/>
  <c r="M91" i="25"/>
  <c r="L91" i="25"/>
  <c r="K91" i="25"/>
  <c r="I91" i="25" s="1"/>
  <c r="J91" i="25"/>
  <c r="N90" i="25"/>
  <c r="M90" i="25"/>
  <c r="L90" i="25"/>
  <c r="K90" i="25"/>
  <c r="J90" i="25"/>
  <c r="I90" i="25"/>
  <c r="N89" i="25"/>
  <c r="M89" i="25"/>
  <c r="L89" i="25"/>
  <c r="J89" i="25"/>
  <c r="L88" i="25"/>
  <c r="K88" i="25"/>
  <c r="J88" i="25"/>
  <c r="L87" i="25"/>
  <c r="K87" i="25"/>
  <c r="J87" i="25"/>
  <c r="L86" i="25"/>
  <c r="K86" i="25"/>
  <c r="J86" i="25"/>
  <c r="L85" i="25"/>
  <c r="K85" i="25"/>
  <c r="J85" i="25"/>
  <c r="L84" i="25"/>
  <c r="K84" i="25"/>
  <c r="J84" i="25"/>
  <c r="L83" i="25"/>
  <c r="K83" i="25"/>
  <c r="J83" i="25"/>
  <c r="L82" i="25"/>
  <c r="K82" i="25"/>
  <c r="J82" i="25"/>
  <c r="L81" i="25"/>
  <c r="K81" i="25"/>
  <c r="J81" i="25"/>
  <c r="N80" i="25"/>
  <c r="M80" i="25"/>
  <c r="L80" i="25"/>
  <c r="K80" i="25"/>
  <c r="I80" i="25" s="1"/>
  <c r="J80" i="25"/>
  <c r="N79" i="25"/>
  <c r="M79" i="25"/>
  <c r="L79" i="25"/>
  <c r="K79" i="25"/>
  <c r="J79" i="25"/>
  <c r="I79" i="25" s="1"/>
  <c r="N78" i="25"/>
  <c r="M78" i="25"/>
  <c r="L78" i="25"/>
  <c r="J78" i="25"/>
  <c r="L77" i="25"/>
  <c r="K77" i="25"/>
  <c r="J77" i="25"/>
  <c r="J76" i="25"/>
  <c r="J75" i="25"/>
  <c r="J74" i="25"/>
  <c r="J73" i="25"/>
  <c r="J72" i="25"/>
  <c r="J71" i="25"/>
  <c r="J70" i="25"/>
  <c r="N69" i="25"/>
  <c r="M69" i="25"/>
  <c r="J69" i="25"/>
  <c r="N68" i="25"/>
  <c r="M68" i="25"/>
  <c r="J68" i="25"/>
  <c r="N67" i="25"/>
  <c r="M67" i="25"/>
  <c r="K67" i="25"/>
  <c r="I67" i="25" s="1"/>
  <c r="J67" i="25"/>
  <c r="E67" i="25"/>
  <c r="L67" i="25" s="1"/>
  <c r="N66" i="25"/>
  <c r="M66" i="25"/>
  <c r="L66" i="25"/>
  <c r="K66" i="25"/>
  <c r="J66" i="25"/>
  <c r="N65" i="25"/>
  <c r="M65" i="25"/>
  <c r="L65" i="25"/>
  <c r="K65" i="25"/>
  <c r="J65" i="25"/>
  <c r="I65" i="25"/>
  <c r="N64" i="25"/>
  <c r="M64" i="25"/>
  <c r="L64" i="25"/>
  <c r="K64" i="25"/>
  <c r="I64" i="25" s="1"/>
  <c r="J64" i="25"/>
  <c r="N63" i="25"/>
  <c r="M63" i="25"/>
  <c r="L63" i="25"/>
  <c r="K63" i="25"/>
  <c r="J63" i="25"/>
  <c r="I63" i="25" s="1"/>
  <c r="N62" i="25"/>
  <c r="M62" i="25"/>
  <c r="L62" i="25"/>
  <c r="K62" i="25"/>
  <c r="J62" i="25"/>
  <c r="N61" i="25"/>
  <c r="M61" i="25"/>
  <c r="L61" i="25"/>
  <c r="K61" i="25"/>
  <c r="J61" i="25"/>
  <c r="I61" i="25"/>
  <c r="N60" i="25"/>
  <c r="M60" i="25"/>
  <c r="L60" i="25"/>
  <c r="K60" i="25"/>
  <c r="I60" i="25" s="1"/>
  <c r="J60" i="25"/>
  <c r="K39" i="25"/>
  <c r="U38" i="25"/>
  <c r="U37" i="25"/>
  <c r="T37" i="25" s="1"/>
  <c r="L37" i="25"/>
  <c r="K37" i="25"/>
  <c r="J37" i="25"/>
  <c r="U36" i="25"/>
  <c r="L36" i="25"/>
  <c r="K36" i="25"/>
  <c r="J36" i="25"/>
  <c r="U35" i="25"/>
  <c r="T35" i="25" s="1"/>
  <c r="L35" i="25"/>
  <c r="K35" i="25"/>
  <c r="J35" i="25"/>
  <c r="U34" i="25"/>
  <c r="L34" i="25"/>
  <c r="K34" i="25"/>
  <c r="J34" i="25"/>
  <c r="U33" i="25"/>
  <c r="T33" i="25" s="1"/>
  <c r="L33" i="25"/>
  <c r="K33" i="25"/>
  <c r="J33" i="25"/>
  <c r="U32" i="25"/>
  <c r="L32" i="25"/>
  <c r="K32" i="25"/>
  <c r="J32" i="25"/>
  <c r="U31" i="25"/>
  <c r="T31" i="25" s="1"/>
  <c r="L31" i="25"/>
  <c r="K31" i="25"/>
  <c r="J31" i="25"/>
  <c r="V30" i="25"/>
  <c r="U30" i="25"/>
  <c r="T30" i="25"/>
  <c r="L30" i="25"/>
  <c r="K30" i="25"/>
  <c r="J30" i="25"/>
  <c r="V29" i="25"/>
  <c r="U29" i="25"/>
  <c r="T29" i="25"/>
  <c r="L29" i="25"/>
  <c r="K29" i="25"/>
  <c r="J29" i="25"/>
  <c r="V28" i="25"/>
  <c r="U28" i="25"/>
  <c r="T28" i="25"/>
  <c r="L28" i="25"/>
  <c r="K28" i="25"/>
  <c r="J28" i="25"/>
  <c r="V27" i="25"/>
  <c r="U27" i="25"/>
  <c r="T27" i="25"/>
  <c r="L27" i="25"/>
  <c r="K27" i="25"/>
  <c r="J27" i="25"/>
  <c r="V26" i="25"/>
  <c r="U26" i="25"/>
  <c r="T26" i="25"/>
  <c r="L26" i="25"/>
  <c r="K26" i="25"/>
  <c r="J26" i="25"/>
  <c r="V25" i="25"/>
  <c r="U25" i="25"/>
  <c r="T25" i="25"/>
  <c r="L25" i="25"/>
  <c r="K25" i="25"/>
  <c r="J25" i="25"/>
  <c r="V24" i="25"/>
  <c r="U24" i="25"/>
  <c r="T24" i="25"/>
  <c r="L24" i="25"/>
  <c r="K24" i="25"/>
  <c r="J24" i="25"/>
  <c r="V23" i="25"/>
  <c r="U23" i="25"/>
  <c r="T23" i="25"/>
  <c r="L23" i="25"/>
  <c r="K23" i="25"/>
  <c r="J23" i="25"/>
  <c r="V22" i="25"/>
  <c r="W22" i="25" s="1"/>
  <c r="U22" i="25"/>
  <c r="T22" i="25"/>
  <c r="L22" i="25"/>
  <c r="M22" i="25" s="1"/>
  <c r="K22" i="25"/>
  <c r="J22" i="25"/>
  <c r="E12" i="25"/>
  <c r="K8" i="25" s="1"/>
  <c r="D12" i="25"/>
  <c r="K10" i="25"/>
  <c r="K9" i="25"/>
  <c r="K7" i="25"/>
  <c r="K6" i="25"/>
  <c r="J5" i="25"/>
  <c r="L4" i="25"/>
  <c r="K4" i="25"/>
  <c r="J4" i="25"/>
  <c r="P3" i="25"/>
  <c r="O3" i="25"/>
  <c r="N3" i="25"/>
  <c r="M3" i="25"/>
  <c r="L3" i="25"/>
  <c r="K3" i="25"/>
  <c r="J3" i="25"/>
  <c r="K2" i="25"/>
  <c r="D1" i="25"/>
  <c r="K5" i="25" s="1"/>
  <c r="AK498" i="24"/>
  <c r="AA498" i="24"/>
  <c r="Y498" i="24"/>
  <c r="X497" i="24"/>
  <c r="AK490" i="24"/>
  <c r="AE490" i="24"/>
  <c r="AA490" i="24"/>
  <c r="X489" i="24"/>
  <c r="T489" i="24"/>
  <c r="R489" i="24"/>
  <c r="Q488" i="24"/>
  <c r="J486" i="24"/>
  <c r="J485" i="24"/>
  <c r="AK482" i="24"/>
  <c r="X482" i="24"/>
  <c r="X481" i="24"/>
  <c r="T480" i="24"/>
  <c r="Q479" i="24"/>
  <c r="N476" i="24"/>
  <c r="AN483" i="24" s="1"/>
  <c r="L476" i="24"/>
  <c r="AL483" i="24" s="1"/>
  <c r="H476" i="24"/>
  <c r="G476" i="24"/>
  <c r="M486" i="24" s="1"/>
  <c r="F476" i="24"/>
  <c r="Z490" i="24" s="1"/>
  <c r="E476" i="24"/>
  <c r="Y490" i="24" s="1"/>
  <c r="D476" i="24"/>
  <c r="K475" i="24"/>
  <c r="D475" i="24"/>
  <c r="AK472" i="24"/>
  <c r="AA470" i="24"/>
  <c r="Y470" i="24"/>
  <c r="Q470" i="24"/>
  <c r="X469" i="24"/>
  <c r="M466" i="24"/>
  <c r="K466" i="24"/>
  <c r="J465" i="24"/>
  <c r="AL462" i="24"/>
  <c r="AH462" i="24"/>
  <c r="AB462" i="24"/>
  <c r="AA462" i="24"/>
  <c r="Y462" i="24"/>
  <c r="X462" i="24"/>
  <c r="AK461" i="24"/>
  <c r="AE461" i="24"/>
  <c r="X461" i="24"/>
  <c r="T461" i="24"/>
  <c r="S461" i="24"/>
  <c r="R461" i="24"/>
  <c r="Q460" i="24"/>
  <c r="AB454" i="24"/>
  <c r="AA454" i="24"/>
  <c r="Z454" i="24"/>
  <c r="Y454" i="24"/>
  <c r="X454" i="24"/>
  <c r="AL453" i="24"/>
  <c r="X453" i="24"/>
  <c r="AK452" i="24"/>
  <c r="B450" i="24"/>
  <c r="N399" i="24"/>
  <c r="M399" i="24"/>
  <c r="L399" i="24"/>
  <c r="K399" i="24"/>
  <c r="I399" i="24" s="1"/>
  <c r="J399" i="24"/>
  <c r="N398" i="24"/>
  <c r="M398" i="24"/>
  <c r="L398" i="24"/>
  <c r="I398" i="24" s="1"/>
  <c r="K398" i="24"/>
  <c r="J398" i="24"/>
  <c r="N397" i="24"/>
  <c r="M397" i="24"/>
  <c r="L397" i="24"/>
  <c r="K397" i="24"/>
  <c r="J397" i="24"/>
  <c r="N396" i="24"/>
  <c r="M396" i="24"/>
  <c r="L396" i="24"/>
  <c r="K396" i="24"/>
  <c r="J396" i="24"/>
  <c r="I396" i="24" s="1"/>
  <c r="N395" i="24"/>
  <c r="M395" i="24"/>
  <c r="L395" i="24"/>
  <c r="K395" i="24"/>
  <c r="J395" i="24"/>
  <c r="N394" i="24"/>
  <c r="M394" i="24"/>
  <c r="L394" i="24"/>
  <c r="K394" i="24"/>
  <c r="J394" i="24"/>
  <c r="I394" i="24" s="1"/>
  <c r="N393" i="24"/>
  <c r="M393" i="24"/>
  <c r="L393" i="24"/>
  <c r="K393" i="24"/>
  <c r="J393" i="24"/>
  <c r="N392" i="24"/>
  <c r="M392" i="24"/>
  <c r="L392" i="24"/>
  <c r="K392" i="24"/>
  <c r="J392" i="24"/>
  <c r="I392" i="24"/>
  <c r="N391" i="24"/>
  <c r="M391" i="24"/>
  <c r="L391" i="24"/>
  <c r="K391" i="24"/>
  <c r="I391" i="24" s="1"/>
  <c r="J391" i="24"/>
  <c r="N390" i="24"/>
  <c r="M390" i="24"/>
  <c r="L390" i="24"/>
  <c r="I390" i="24" s="1"/>
  <c r="K390" i="24"/>
  <c r="J390" i="24"/>
  <c r="N389" i="24"/>
  <c r="M389" i="24"/>
  <c r="L389" i="24"/>
  <c r="K389" i="24"/>
  <c r="J389" i="24"/>
  <c r="N388" i="24"/>
  <c r="M388" i="24"/>
  <c r="L388" i="24"/>
  <c r="K388" i="24"/>
  <c r="J388" i="24"/>
  <c r="I388" i="24" s="1"/>
  <c r="N387" i="24"/>
  <c r="M387" i="24"/>
  <c r="L387" i="24"/>
  <c r="K387" i="24"/>
  <c r="J387" i="24"/>
  <c r="N386" i="24"/>
  <c r="M386" i="24"/>
  <c r="L386" i="24"/>
  <c r="K386" i="24"/>
  <c r="J386" i="24"/>
  <c r="I386" i="24" s="1"/>
  <c r="N385" i="24"/>
  <c r="M385" i="24"/>
  <c r="L385" i="24"/>
  <c r="K385" i="24"/>
  <c r="J385" i="24"/>
  <c r="N384" i="24"/>
  <c r="M384" i="24"/>
  <c r="L384" i="24"/>
  <c r="K384" i="24"/>
  <c r="J384" i="24"/>
  <c r="I384" i="24"/>
  <c r="N383" i="24"/>
  <c r="M383" i="24"/>
  <c r="L383" i="24"/>
  <c r="K383" i="24"/>
  <c r="I383" i="24" s="1"/>
  <c r="J383" i="24"/>
  <c r="N382" i="24"/>
  <c r="M382" i="24"/>
  <c r="L382" i="24"/>
  <c r="I382" i="24" s="1"/>
  <c r="K382" i="24"/>
  <c r="J382" i="24"/>
  <c r="N381" i="24"/>
  <c r="M381" i="24"/>
  <c r="L381" i="24"/>
  <c r="K381" i="24"/>
  <c r="J381" i="24"/>
  <c r="N380" i="24"/>
  <c r="M380" i="24"/>
  <c r="L380" i="24"/>
  <c r="K380" i="24"/>
  <c r="J380" i="24"/>
  <c r="I380" i="24" s="1"/>
  <c r="N379" i="24"/>
  <c r="M379" i="24"/>
  <c r="L379" i="24"/>
  <c r="K379" i="24"/>
  <c r="J379" i="24"/>
  <c r="N378" i="24"/>
  <c r="M378" i="24"/>
  <c r="L378" i="24"/>
  <c r="K378" i="24"/>
  <c r="J378" i="24"/>
  <c r="I378" i="24" s="1"/>
  <c r="N377" i="24"/>
  <c r="M377" i="24"/>
  <c r="L377" i="24"/>
  <c r="K377" i="24"/>
  <c r="J377" i="24"/>
  <c r="N376" i="24"/>
  <c r="M376" i="24"/>
  <c r="L376" i="24"/>
  <c r="K376" i="24"/>
  <c r="J376" i="24"/>
  <c r="I376" i="24"/>
  <c r="N375" i="24"/>
  <c r="M375" i="24"/>
  <c r="L375" i="24"/>
  <c r="K375" i="24"/>
  <c r="I375" i="24" s="1"/>
  <c r="J375" i="24"/>
  <c r="N374" i="24"/>
  <c r="M374" i="24"/>
  <c r="L374" i="24"/>
  <c r="I374" i="24" s="1"/>
  <c r="K374" i="24"/>
  <c r="J374" i="24"/>
  <c r="N373" i="24"/>
  <c r="M373" i="24"/>
  <c r="L373" i="24"/>
  <c r="K373" i="24"/>
  <c r="J373" i="24"/>
  <c r="N372" i="24"/>
  <c r="M372" i="24"/>
  <c r="L372" i="24"/>
  <c r="K372" i="24"/>
  <c r="J372" i="24"/>
  <c r="I372" i="24" s="1"/>
  <c r="N371" i="24"/>
  <c r="M371" i="24"/>
  <c r="L371" i="24"/>
  <c r="K371" i="24"/>
  <c r="J371" i="24"/>
  <c r="N370" i="24"/>
  <c r="M370" i="24"/>
  <c r="L370" i="24"/>
  <c r="K370" i="24"/>
  <c r="J370" i="24"/>
  <c r="I370" i="24" s="1"/>
  <c r="N369" i="24"/>
  <c r="M369" i="24"/>
  <c r="L369" i="24"/>
  <c r="K369" i="24"/>
  <c r="J369" i="24"/>
  <c r="N368" i="24"/>
  <c r="M368" i="24"/>
  <c r="L368" i="24"/>
  <c r="K368" i="24"/>
  <c r="J368" i="24"/>
  <c r="I368" i="24"/>
  <c r="N367" i="24"/>
  <c r="M367" i="24"/>
  <c r="L367" i="24"/>
  <c r="K367" i="24"/>
  <c r="I367" i="24" s="1"/>
  <c r="J367" i="24"/>
  <c r="N366" i="24"/>
  <c r="M366" i="24"/>
  <c r="L366" i="24"/>
  <c r="I366" i="24" s="1"/>
  <c r="K366" i="24"/>
  <c r="J366" i="24"/>
  <c r="N365" i="24"/>
  <c r="M365" i="24"/>
  <c r="L365" i="24"/>
  <c r="K365" i="24"/>
  <c r="J365" i="24"/>
  <c r="N364" i="24"/>
  <c r="M364" i="24"/>
  <c r="L364" i="24"/>
  <c r="K364" i="24"/>
  <c r="J364" i="24"/>
  <c r="I364" i="24" s="1"/>
  <c r="N363" i="24"/>
  <c r="M363" i="24"/>
  <c r="L363" i="24"/>
  <c r="K363" i="24"/>
  <c r="J363" i="24"/>
  <c r="N362" i="24"/>
  <c r="M362" i="24"/>
  <c r="L362" i="24"/>
  <c r="K362" i="24"/>
  <c r="J362" i="24"/>
  <c r="I362" i="24" s="1"/>
  <c r="N361" i="24"/>
  <c r="M361" i="24"/>
  <c r="L361" i="24"/>
  <c r="K361" i="24"/>
  <c r="J361" i="24"/>
  <c r="N360" i="24"/>
  <c r="M360" i="24"/>
  <c r="L360" i="24"/>
  <c r="K360" i="24"/>
  <c r="J360" i="24"/>
  <c r="I360" i="24"/>
  <c r="N359" i="24"/>
  <c r="M359" i="24"/>
  <c r="L359" i="24"/>
  <c r="K359" i="24"/>
  <c r="I359" i="24" s="1"/>
  <c r="J359" i="24"/>
  <c r="N358" i="24"/>
  <c r="M358" i="24"/>
  <c r="L358" i="24"/>
  <c r="I358" i="24" s="1"/>
  <c r="K358" i="24"/>
  <c r="J358" i="24"/>
  <c r="N357" i="24"/>
  <c r="M357" i="24"/>
  <c r="L357" i="24"/>
  <c r="K357" i="24"/>
  <c r="J357" i="24"/>
  <c r="N356" i="24"/>
  <c r="M356" i="24"/>
  <c r="L356" i="24"/>
  <c r="K356" i="24"/>
  <c r="J356" i="24"/>
  <c r="I356" i="24" s="1"/>
  <c r="N355" i="24"/>
  <c r="M355" i="24"/>
  <c r="L355" i="24"/>
  <c r="K355" i="24"/>
  <c r="J355" i="24"/>
  <c r="N354" i="24"/>
  <c r="M354" i="24"/>
  <c r="L354" i="24"/>
  <c r="K354" i="24"/>
  <c r="J354" i="24"/>
  <c r="I354" i="24" s="1"/>
  <c r="N353" i="24"/>
  <c r="M353" i="24"/>
  <c r="L353" i="24"/>
  <c r="K353" i="24"/>
  <c r="J353" i="24"/>
  <c r="N352" i="24"/>
  <c r="M352" i="24"/>
  <c r="L352" i="24"/>
  <c r="K352" i="24"/>
  <c r="J352" i="24"/>
  <c r="I352" i="24"/>
  <c r="N351" i="24"/>
  <c r="M351" i="24"/>
  <c r="L351" i="24"/>
  <c r="K351" i="24"/>
  <c r="I351" i="24" s="1"/>
  <c r="J351" i="24"/>
  <c r="N350" i="24"/>
  <c r="M350" i="24"/>
  <c r="L350" i="24"/>
  <c r="I350" i="24" s="1"/>
  <c r="K350" i="24"/>
  <c r="J350" i="24"/>
  <c r="N349" i="24"/>
  <c r="M349" i="24"/>
  <c r="L349" i="24"/>
  <c r="K349" i="24"/>
  <c r="J349" i="24"/>
  <c r="N348" i="24"/>
  <c r="M348" i="24"/>
  <c r="L348" i="24"/>
  <c r="K348" i="24"/>
  <c r="J348" i="24"/>
  <c r="I348" i="24" s="1"/>
  <c r="N347" i="24"/>
  <c r="M347" i="24"/>
  <c r="L347" i="24"/>
  <c r="K347" i="24"/>
  <c r="J347" i="24"/>
  <c r="N346" i="24"/>
  <c r="M346" i="24"/>
  <c r="L346" i="24"/>
  <c r="K346" i="24"/>
  <c r="J346" i="24"/>
  <c r="I346" i="24" s="1"/>
  <c r="N345" i="24"/>
  <c r="M345" i="24"/>
  <c r="L345" i="24"/>
  <c r="K345" i="24"/>
  <c r="J345" i="24"/>
  <c r="N344" i="24"/>
  <c r="M344" i="24"/>
  <c r="L344" i="24"/>
  <c r="K344" i="24"/>
  <c r="J344" i="24"/>
  <c r="I344" i="24"/>
  <c r="N343" i="24"/>
  <c r="M343" i="24"/>
  <c r="L343" i="24"/>
  <c r="K343" i="24"/>
  <c r="I343" i="24" s="1"/>
  <c r="J343" i="24"/>
  <c r="N342" i="24"/>
  <c r="M342" i="24"/>
  <c r="L342" i="24"/>
  <c r="I342" i="24" s="1"/>
  <c r="K342" i="24"/>
  <c r="J342" i="24"/>
  <c r="N341" i="24"/>
  <c r="M341" i="24"/>
  <c r="L341" i="24"/>
  <c r="K341" i="24"/>
  <c r="J341" i="24"/>
  <c r="N340" i="24"/>
  <c r="M340" i="24"/>
  <c r="L340" i="24"/>
  <c r="K340" i="24"/>
  <c r="J340" i="24"/>
  <c r="I340" i="24" s="1"/>
  <c r="N339" i="24"/>
  <c r="M339" i="24"/>
  <c r="L339" i="24"/>
  <c r="K339" i="24"/>
  <c r="J339" i="24"/>
  <c r="N338" i="24"/>
  <c r="M338" i="24"/>
  <c r="L338" i="24"/>
  <c r="K338" i="24"/>
  <c r="J338" i="24"/>
  <c r="I338" i="24" s="1"/>
  <c r="N337" i="24"/>
  <c r="M337" i="24"/>
  <c r="L337" i="24"/>
  <c r="K337" i="24"/>
  <c r="J337" i="24"/>
  <c r="N336" i="24"/>
  <c r="M336" i="24"/>
  <c r="L336" i="24"/>
  <c r="K336" i="24"/>
  <c r="J336" i="24"/>
  <c r="I336" i="24"/>
  <c r="N335" i="24"/>
  <c r="M335" i="24"/>
  <c r="L335" i="24"/>
  <c r="K335" i="24"/>
  <c r="I335" i="24" s="1"/>
  <c r="J335" i="24"/>
  <c r="N334" i="24"/>
  <c r="M334" i="24"/>
  <c r="L334" i="24"/>
  <c r="I334" i="24" s="1"/>
  <c r="K334" i="24"/>
  <c r="J334" i="24"/>
  <c r="N333" i="24"/>
  <c r="M333" i="24"/>
  <c r="L333" i="24"/>
  <c r="K333" i="24"/>
  <c r="J333" i="24"/>
  <c r="N332" i="24"/>
  <c r="M332" i="24"/>
  <c r="L332" i="24"/>
  <c r="K332" i="24"/>
  <c r="I332" i="24" s="1"/>
  <c r="J332" i="24"/>
  <c r="N331" i="24"/>
  <c r="M331" i="24"/>
  <c r="L331" i="24"/>
  <c r="K331" i="24"/>
  <c r="J331" i="24"/>
  <c r="I331" i="24"/>
  <c r="N330" i="24"/>
  <c r="M330" i="24"/>
  <c r="L330" i="24"/>
  <c r="K330" i="24"/>
  <c r="I330" i="24" s="1"/>
  <c r="J330" i="24"/>
  <c r="N329" i="24"/>
  <c r="M329" i="24"/>
  <c r="L329" i="24"/>
  <c r="K329" i="24"/>
  <c r="J329" i="24"/>
  <c r="I329" i="24"/>
  <c r="N328" i="24"/>
  <c r="M328" i="24"/>
  <c r="L328" i="24"/>
  <c r="K328" i="24"/>
  <c r="I328" i="24" s="1"/>
  <c r="J328" i="24"/>
  <c r="N327" i="24"/>
  <c r="M327" i="24"/>
  <c r="L327" i="24"/>
  <c r="K327" i="24"/>
  <c r="J327" i="24"/>
  <c r="I327" i="24"/>
  <c r="N326" i="24"/>
  <c r="M326" i="24"/>
  <c r="L326" i="24"/>
  <c r="K326" i="24"/>
  <c r="I326" i="24" s="1"/>
  <c r="J326" i="24"/>
  <c r="N325" i="24"/>
  <c r="M325" i="24"/>
  <c r="L325" i="24"/>
  <c r="K325" i="24"/>
  <c r="J325" i="24"/>
  <c r="I325" i="24"/>
  <c r="N324" i="24"/>
  <c r="M324" i="24"/>
  <c r="L324" i="24"/>
  <c r="K324" i="24"/>
  <c r="I324" i="24" s="1"/>
  <c r="J324" i="24"/>
  <c r="N323" i="24"/>
  <c r="M323" i="24"/>
  <c r="L323" i="24"/>
  <c r="K323" i="24"/>
  <c r="J323" i="24"/>
  <c r="I323" i="24"/>
  <c r="N322" i="24"/>
  <c r="M322" i="24"/>
  <c r="L322" i="24"/>
  <c r="K322" i="24"/>
  <c r="I322" i="24" s="1"/>
  <c r="J322" i="24"/>
  <c r="N321" i="24"/>
  <c r="M321" i="24"/>
  <c r="L321" i="24"/>
  <c r="K321" i="24"/>
  <c r="J321" i="24"/>
  <c r="I321" i="24"/>
  <c r="N320" i="24"/>
  <c r="M320" i="24"/>
  <c r="L320" i="24"/>
  <c r="K320" i="24"/>
  <c r="I320" i="24" s="1"/>
  <c r="J320" i="24"/>
  <c r="N319" i="24"/>
  <c r="M319" i="24"/>
  <c r="L319" i="24"/>
  <c r="K319" i="24"/>
  <c r="J319" i="24"/>
  <c r="I319" i="24"/>
  <c r="N318" i="24"/>
  <c r="M318" i="24"/>
  <c r="L318" i="24"/>
  <c r="K318" i="24"/>
  <c r="I318" i="24" s="1"/>
  <c r="J318" i="24"/>
  <c r="N317" i="24"/>
  <c r="M317" i="24"/>
  <c r="L317" i="24"/>
  <c r="K317" i="24"/>
  <c r="J317" i="24"/>
  <c r="I317" i="24"/>
  <c r="N316" i="24"/>
  <c r="M316" i="24"/>
  <c r="L316" i="24"/>
  <c r="K316" i="24"/>
  <c r="I316" i="24" s="1"/>
  <c r="J316" i="24"/>
  <c r="N315" i="24"/>
  <c r="M315" i="24"/>
  <c r="L315" i="24"/>
  <c r="K315" i="24"/>
  <c r="J315" i="24"/>
  <c r="I315" i="24"/>
  <c r="N314" i="24"/>
  <c r="M314" i="24"/>
  <c r="L314" i="24"/>
  <c r="K314" i="24"/>
  <c r="I314" i="24" s="1"/>
  <c r="J314" i="24"/>
  <c r="N313" i="24"/>
  <c r="M313" i="24"/>
  <c r="L313" i="24"/>
  <c r="K313" i="24"/>
  <c r="J313" i="24"/>
  <c r="I313" i="24"/>
  <c r="N312" i="24"/>
  <c r="M312" i="24"/>
  <c r="L312" i="24"/>
  <c r="K312" i="24"/>
  <c r="I312" i="24" s="1"/>
  <c r="J312" i="24"/>
  <c r="N311" i="24"/>
  <c r="M311" i="24"/>
  <c r="L311" i="24"/>
  <c r="K311" i="24"/>
  <c r="J311" i="24"/>
  <c r="I311" i="24"/>
  <c r="N310" i="24"/>
  <c r="M310" i="24"/>
  <c r="L310" i="24"/>
  <c r="K310" i="24"/>
  <c r="I310" i="24" s="1"/>
  <c r="J310" i="24"/>
  <c r="N309" i="24"/>
  <c r="M309" i="24"/>
  <c r="L309" i="24"/>
  <c r="K309" i="24"/>
  <c r="J309" i="24"/>
  <c r="I309" i="24"/>
  <c r="N308" i="24"/>
  <c r="M308" i="24"/>
  <c r="L308" i="24"/>
  <c r="K308" i="24"/>
  <c r="I308" i="24" s="1"/>
  <c r="J308" i="24"/>
  <c r="N307" i="24"/>
  <c r="M307" i="24"/>
  <c r="L307" i="24"/>
  <c r="K307" i="24"/>
  <c r="J307" i="24"/>
  <c r="I307" i="24"/>
  <c r="N306" i="24"/>
  <c r="M306" i="24"/>
  <c r="L306" i="24"/>
  <c r="K306" i="24"/>
  <c r="I306" i="24" s="1"/>
  <c r="J306" i="24"/>
  <c r="N305" i="24"/>
  <c r="M305" i="24"/>
  <c r="L305" i="24"/>
  <c r="K305" i="24"/>
  <c r="J305" i="24"/>
  <c r="I305" i="24"/>
  <c r="N304" i="24"/>
  <c r="M304" i="24"/>
  <c r="L304" i="24"/>
  <c r="K304" i="24"/>
  <c r="I304" i="24" s="1"/>
  <c r="J304" i="24"/>
  <c r="N303" i="24"/>
  <c r="M303" i="24"/>
  <c r="L303" i="24"/>
  <c r="K303" i="24"/>
  <c r="J303" i="24"/>
  <c r="I303" i="24"/>
  <c r="N302" i="24"/>
  <c r="M302" i="24"/>
  <c r="L302" i="24"/>
  <c r="K302" i="24"/>
  <c r="I302" i="24" s="1"/>
  <c r="J302" i="24"/>
  <c r="N301" i="24"/>
  <c r="M301" i="24"/>
  <c r="L301" i="24"/>
  <c r="K301" i="24"/>
  <c r="J301" i="24"/>
  <c r="I301" i="24"/>
  <c r="N300" i="24"/>
  <c r="M300" i="24"/>
  <c r="L300" i="24"/>
  <c r="K300" i="24"/>
  <c r="I300" i="24" s="1"/>
  <c r="J300" i="24"/>
  <c r="N299" i="24"/>
  <c r="M299" i="24"/>
  <c r="L299" i="24"/>
  <c r="K299" i="24"/>
  <c r="J299" i="24"/>
  <c r="I299" i="24"/>
  <c r="N298" i="24"/>
  <c r="M298" i="24"/>
  <c r="L298" i="24"/>
  <c r="K298" i="24"/>
  <c r="I298" i="24" s="1"/>
  <c r="J298" i="24"/>
  <c r="N297" i="24"/>
  <c r="M297" i="24"/>
  <c r="L297" i="24"/>
  <c r="K297" i="24"/>
  <c r="J297" i="24"/>
  <c r="I297" i="24"/>
  <c r="N296" i="24"/>
  <c r="M296" i="24"/>
  <c r="L296" i="24"/>
  <c r="K296" i="24"/>
  <c r="I296" i="24" s="1"/>
  <c r="J296" i="24"/>
  <c r="N295" i="24"/>
  <c r="M295" i="24"/>
  <c r="L295" i="24"/>
  <c r="K295" i="24"/>
  <c r="J295" i="24"/>
  <c r="I295" i="24"/>
  <c r="N294" i="24"/>
  <c r="M294" i="24"/>
  <c r="L294" i="24"/>
  <c r="K294" i="24"/>
  <c r="I294" i="24" s="1"/>
  <c r="J294" i="24"/>
  <c r="N293" i="24"/>
  <c r="M293" i="24"/>
  <c r="L293" i="24"/>
  <c r="K293" i="24"/>
  <c r="J293" i="24"/>
  <c r="I293" i="24"/>
  <c r="N292" i="24"/>
  <c r="M292" i="24"/>
  <c r="L292" i="24"/>
  <c r="K292" i="24"/>
  <c r="I292" i="24" s="1"/>
  <c r="J292" i="24"/>
  <c r="N291" i="24"/>
  <c r="M291" i="24"/>
  <c r="L291" i="24"/>
  <c r="K291" i="24"/>
  <c r="J291" i="24"/>
  <c r="I291" i="24"/>
  <c r="N290" i="24"/>
  <c r="M290" i="24"/>
  <c r="L290" i="24"/>
  <c r="K290" i="24"/>
  <c r="I290" i="24" s="1"/>
  <c r="J290" i="24"/>
  <c r="N289" i="24"/>
  <c r="M289" i="24"/>
  <c r="L289" i="24"/>
  <c r="K289" i="24"/>
  <c r="J289" i="24"/>
  <c r="I289" i="24"/>
  <c r="N288" i="24"/>
  <c r="M288" i="24"/>
  <c r="L288" i="24"/>
  <c r="K288" i="24"/>
  <c r="I288" i="24" s="1"/>
  <c r="J288" i="24"/>
  <c r="N287" i="24"/>
  <c r="M287" i="24"/>
  <c r="L287" i="24"/>
  <c r="K287" i="24"/>
  <c r="J287" i="24"/>
  <c r="I287" i="24"/>
  <c r="N286" i="24"/>
  <c r="M286" i="24"/>
  <c r="L286" i="24"/>
  <c r="K286" i="24"/>
  <c r="I286" i="24" s="1"/>
  <c r="J286" i="24"/>
  <c r="N285" i="24"/>
  <c r="M285" i="24"/>
  <c r="L285" i="24"/>
  <c r="K285" i="24"/>
  <c r="J285" i="24"/>
  <c r="I285" i="24"/>
  <c r="N284" i="24"/>
  <c r="M284" i="24"/>
  <c r="L284" i="24"/>
  <c r="K284" i="24"/>
  <c r="I284" i="24" s="1"/>
  <c r="J284" i="24"/>
  <c r="N283" i="24"/>
  <c r="M283" i="24"/>
  <c r="L283" i="24"/>
  <c r="K283" i="24"/>
  <c r="J283" i="24"/>
  <c r="I283" i="24"/>
  <c r="N282" i="24"/>
  <c r="M282" i="24"/>
  <c r="L282" i="24"/>
  <c r="K282" i="24"/>
  <c r="I282" i="24" s="1"/>
  <c r="J282" i="24"/>
  <c r="N281" i="24"/>
  <c r="M281" i="24"/>
  <c r="L281" i="24"/>
  <c r="K281" i="24"/>
  <c r="J281" i="24"/>
  <c r="I281" i="24"/>
  <c r="N280" i="24"/>
  <c r="M280" i="24"/>
  <c r="L280" i="24"/>
  <c r="K280" i="24"/>
  <c r="I280" i="24" s="1"/>
  <c r="J280" i="24"/>
  <c r="N279" i="24"/>
  <c r="M279" i="24"/>
  <c r="L279" i="24"/>
  <c r="K279" i="24"/>
  <c r="J279" i="24"/>
  <c r="I279" i="24"/>
  <c r="N278" i="24"/>
  <c r="M278" i="24"/>
  <c r="L278" i="24"/>
  <c r="K278" i="24"/>
  <c r="I278" i="24" s="1"/>
  <c r="J278" i="24"/>
  <c r="N277" i="24"/>
  <c r="M277" i="24"/>
  <c r="L277" i="24"/>
  <c r="K277" i="24"/>
  <c r="J277" i="24"/>
  <c r="I277" i="24"/>
  <c r="N276" i="24"/>
  <c r="M276" i="24"/>
  <c r="L276" i="24"/>
  <c r="K276" i="24"/>
  <c r="I276" i="24" s="1"/>
  <c r="J276" i="24"/>
  <c r="N275" i="24"/>
  <c r="M275" i="24"/>
  <c r="L275" i="24"/>
  <c r="K275" i="24"/>
  <c r="J275" i="24"/>
  <c r="I275" i="24"/>
  <c r="N274" i="24"/>
  <c r="M274" i="24"/>
  <c r="L274" i="24"/>
  <c r="K274" i="24"/>
  <c r="I274" i="24" s="1"/>
  <c r="J274" i="24"/>
  <c r="N273" i="24"/>
  <c r="M273" i="24"/>
  <c r="L273" i="24"/>
  <c r="K273" i="24"/>
  <c r="J273" i="24"/>
  <c r="I273" i="24"/>
  <c r="N272" i="24"/>
  <c r="M272" i="24"/>
  <c r="L272" i="24"/>
  <c r="K272" i="24"/>
  <c r="I272" i="24" s="1"/>
  <c r="J272" i="24"/>
  <c r="N271" i="24"/>
  <c r="M271" i="24"/>
  <c r="L271" i="24"/>
  <c r="K271" i="24"/>
  <c r="J271" i="24"/>
  <c r="I271" i="24"/>
  <c r="N270" i="24"/>
  <c r="M270" i="24"/>
  <c r="L270" i="24"/>
  <c r="K270" i="24"/>
  <c r="I270" i="24" s="1"/>
  <c r="J270" i="24"/>
  <c r="N269" i="24"/>
  <c r="M269" i="24"/>
  <c r="L269" i="24"/>
  <c r="K269" i="24"/>
  <c r="J269" i="24"/>
  <c r="I269" i="24"/>
  <c r="N268" i="24"/>
  <c r="M268" i="24"/>
  <c r="L268" i="24"/>
  <c r="K268" i="24"/>
  <c r="I268" i="24" s="1"/>
  <c r="J268" i="24"/>
  <c r="N267" i="24"/>
  <c r="M267" i="24"/>
  <c r="L267" i="24"/>
  <c r="K267" i="24"/>
  <c r="J267" i="24"/>
  <c r="I267" i="24"/>
  <c r="N266" i="24"/>
  <c r="M266" i="24"/>
  <c r="L266" i="24"/>
  <c r="K266" i="24"/>
  <c r="I266" i="24" s="1"/>
  <c r="J266" i="24"/>
  <c r="N265" i="24"/>
  <c r="M265" i="24"/>
  <c r="L265" i="24"/>
  <c r="K265" i="24"/>
  <c r="J265" i="24"/>
  <c r="I265" i="24"/>
  <c r="N264" i="24"/>
  <c r="M264" i="24"/>
  <c r="L264" i="24"/>
  <c r="K264" i="24"/>
  <c r="I264" i="24" s="1"/>
  <c r="J264" i="24"/>
  <c r="N263" i="24"/>
  <c r="M263" i="24"/>
  <c r="L263" i="24"/>
  <c r="K263" i="24"/>
  <c r="J263" i="24"/>
  <c r="I263" i="24"/>
  <c r="N262" i="24"/>
  <c r="M262" i="24"/>
  <c r="L262" i="24"/>
  <c r="K262" i="24"/>
  <c r="I262" i="24" s="1"/>
  <c r="J262" i="24"/>
  <c r="N261" i="24"/>
  <c r="M261" i="24"/>
  <c r="L261" i="24"/>
  <c r="K261" i="24"/>
  <c r="J261" i="24"/>
  <c r="I261" i="24"/>
  <c r="N260" i="24"/>
  <c r="M260" i="24"/>
  <c r="L260" i="24"/>
  <c r="K260" i="24"/>
  <c r="I260" i="24" s="1"/>
  <c r="J260" i="24"/>
  <c r="N259" i="24"/>
  <c r="M259" i="24"/>
  <c r="L259" i="24"/>
  <c r="K259" i="24"/>
  <c r="J259" i="24"/>
  <c r="I259" i="24"/>
  <c r="N258" i="24"/>
  <c r="M258" i="24"/>
  <c r="L258" i="24"/>
  <c r="K258" i="24"/>
  <c r="I258" i="24" s="1"/>
  <c r="J258" i="24"/>
  <c r="N257" i="24"/>
  <c r="M257" i="24"/>
  <c r="L257" i="24"/>
  <c r="K257" i="24"/>
  <c r="J257" i="24"/>
  <c r="I257" i="24"/>
  <c r="N256" i="24"/>
  <c r="M256" i="24"/>
  <c r="L256" i="24"/>
  <c r="K256" i="24"/>
  <c r="I256" i="24" s="1"/>
  <c r="J256" i="24"/>
  <c r="N255" i="24"/>
  <c r="M255" i="24"/>
  <c r="L255" i="24"/>
  <c r="K255" i="24"/>
  <c r="J255" i="24"/>
  <c r="I255" i="24"/>
  <c r="N254" i="24"/>
  <c r="M254" i="24"/>
  <c r="L254" i="24"/>
  <c r="K254" i="24"/>
  <c r="I254" i="24" s="1"/>
  <c r="J254" i="24"/>
  <c r="N253" i="24"/>
  <c r="M253" i="24"/>
  <c r="L253" i="24"/>
  <c r="K253" i="24"/>
  <c r="J253" i="24"/>
  <c r="I253" i="24"/>
  <c r="N252" i="24"/>
  <c r="M252" i="24"/>
  <c r="L252" i="24"/>
  <c r="K252" i="24"/>
  <c r="I252" i="24" s="1"/>
  <c r="J252" i="24"/>
  <c r="N251" i="24"/>
  <c r="M251" i="24"/>
  <c r="L251" i="24"/>
  <c r="K251" i="24"/>
  <c r="J251" i="24"/>
  <c r="I251" i="24"/>
  <c r="N250" i="24"/>
  <c r="M250" i="24"/>
  <c r="L250" i="24"/>
  <c r="K250" i="24"/>
  <c r="I250" i="24" s="1"/>
  <c r="J250" i="24"/>
  <c r="N249" i="24"/>
  <c r="M249" i="24"/>
  <c r="L249" i="24"/>
  <c r="K249" i="24"/>
  <c r="J249" i="24"/>
  <c r="I249" i="24"/>
  <c r="N248" i="24"/>
  <c r="M248" i="24"/>
  <c r="L248" i="24"/>
  <c r="K248" i="24"/>
  <c r="I248" i="24" s="1"/>
  <c r="J248" i="24"/>
  <c r="N247" i="24"/>
  <c r="M247" i="24"/>
  <c r="L247" i="24"/>
  <c r="K247" i="24"/>
  <c r="J247" i="24"/>
  <c r="I247" i="24"/>
  <c r="N246" i="24"/>
  <c r="M246" i="24"/>
  <c r="L246" i="24"/>
  <c r="K246" i="24"/>
  <c r="I246" i="24" s="1"/>
  <c r="J246" i="24"/>
  <c r="N245" i="24"/>
  <c r="M245" i="24"/>
  <c r="L245" i="24"/>
  <c r="K245" i="24"/>
  <c r="J245" i="24"/>
  <c r="I245" i="24"/>
  <c r="N244" i="24"/>
  <c r="M244" i="24"/>
  <c r="L244" i="24"/>
  <c r="K244" i="24"/>
  <c r="I244" i="24" s="1"/>
  <c r="J244" i="24"/>
  <c r="N243" i="24"/>
  <c r="M243" i="24"/>
  <c r="L243" i="24"/>
  <c r="K243" i="24"/>
  <c r="J243" i="24"/>
  <c r="I243" i="24"/>
  <c r="N242" i="24"/>
  <c r="M242" i="24"/>
  <c r="L242" i="24"/>
  <c r="K242" i="24"/>
  <c r="I242" i="24" s="1"/>
  <c r="J242" i="24"/>
  <c r="N241" i="24"/>
  <c r="M241" i="24"/>
  <c r="L241" i="24"/>
  <c r="K241" i="24"/>
  <c r="J241" i="24"/>
  <c r="I241" i="24"/>
  <c r="N240" i="24"/>
  <c r="M240" i="24"/>
  <c r="L240" i="24"/>
  <c r="K240" i="24"/>
  <c r="I240" i="24" s="1"/>
  <c r="J240" i="24"/>
  <c r="N239" i="24"/>
  <c r="M239" i="24"/>
  <c r="L239" i="24"/>
  <c r="K239" i="24"/>
  <c r="J239" i="24"/>
  <c r="I239" i="24"/>
  <c r="N238" i="24"/>
  <c r="M238" i="24"/>
  <c r="L238" i="24"/>
  <c r="K238" i="24"/>
  <c r="I238" i="24" s="1"/>
  <c r="J238" i="24"/>
  <c r="N237" i="24"/>
  <c r="M237" i="24"/>
  <c r="L237" i="24"/>
  <c r="K237" i="24"/>
  <c r="J237" i="24"/>
  <c r="I237" i="24"/>
  <c r="N236" i="24"/>
  <c r="M236" i="24"/>
  <c r="L236" i="24"/>
  <c r="K236" i="24"/>
  <c r="I236" i="24" s="1"/>
  <c r="U38" i="24" s="1"/>
  <c r="J236" i="24"/>
  <c r="N235" i="24"/>
  <c r="M235" i="24"/>
  <c r="L235" i="24"/>
  <c r="K235" i="24"/>
  <c r="J235" i="24"/>
  <c r="I235" i="24"/>
  <c r="N234" i="24"/>
  <c r="M234" i="24"/>
  <c r="L234" i="24"/>
  <c r="K234" i="24"/>
  <c r="I234" i="24" s="1"/>
  <c r="J234" i="24"/>
  <c r="N233" i="24"/>
  <c r="M233" i="24"/>
  <c r="L233" i="24"/>
  <c r="K233" i="24"/>
  <c r="J233" i="24"/>
  <c r="I233" i="24"/>
  <c r="N232" i="24"/>
  <c r="M232" i="24"/>
  <c r="L232" i="24"/>
  <c r="K232" i="24"/>
  <c r="I232" i="24" s="1"/>
  <c r="J232" i="24"/>
  <c r="N231" i="24"/>
  <c r="M231" i="24"/>
  <c r="L231" i="24"/>
  <c r="K231" i="24"/>
  <c r="J231" i="24"/>
  <c r="I231" i="24"/>
  <c r="N230" i="24"/>
  <c r="M230" i="24"/>
  <c r="L230" i="24"/>
  <c r="K230" i="24"/>
  <c r="I230" i="24" s="1"/>
  <c r="J230" i="24"/>
  <c r="N229" i="24"/>
  <c r="M229" i="24"/>
  <c r="L229" i="24"/>
  <c r="K229" i="24"/>
  <c r="J229" i="24"/>
  <c r="I229" i="24"/>
  <c r="N228" i="24"/>
  <c r="M228" i="24"/>
  <c r="L228" i="24"/>
  <c r="K228" i="24"/>
  <c r="I228" i="24" s="1"/>
  <c r="J228" i="24"/>
  <c r="N227" i="24"/>
  <c r="M227" i="24"/>
  <c r="L227" i="24"/>
  <c r="K227" i="24"/>
  <c r="J227" i="24"/>
  <c r="I227" i="24"/>
  <c r="N226" i="24"/>
  <c r="M226" i="24"/>
  <c r="L226" i="24"/>
  <c r="K226" i="24"/>
  <c r="I226" i="24" s="1"/>
  <c r="J226" i="24"/>
  <c r="N225" i="24"/>
  <c r="M225" i="24"/>
  <c r="L225" i="24"/>
  <c r="K225" i="24"/>
  <c r="J225" i="24"/>
  <c r="I225" i="24"/>
  <c r="N224" i="24"/>
  <c r="M224" i="24"/>
  <c r="L224" i="24"/>
  <c r="K224" i="24"/>
  <c r="I224" i="24" s="1"/>
  <c r="J224" i="24"/>
  <c r="N223" i="24"/>
  <c r="M223" i="24"/>
  <c r="L223" i="24"/>
  <c r="K223" i="24"/>
  <c r="J223" i="24"/>
  <c r="I223" i="24"/>
  <c r="N222" i="24"/>
  <c r="M222" i="24"/>
  <c r="L222" i="24"/>
  <c r="K222" i="24"/>
  <c r="I222" i="24" s="1"/>
  <c r="J222" i="24"/>
  <c r="N221" i="24"/>
  <c r="M221" i="24"/>
  <c r="L221" i="24"/>
  <c r="K221" i="24"/>
  <c r="J221" i="24"/>
  <c r="I221" i="24"/>
  <c r="N220" i="24"/>
  <c r="M220" i="24"/>
  <c r="L220" i="24"/>
  <c r="K220" i="24"/>
  <c r="I220" i="24" s="1"/>
  <c r="J220" i="24"/>
  <c r="N219" i="24"/>
  <c r="M219" i="24"/>
  <c r="L219" i="24"/>
  <c r="K219" i="24"/>
  <c r="J219" i="24"/>
  <c r="I219" i="24"/>
  <c r="N218" i="24"/>
  <c r="M218" i="24"/>
  <c r="L218" i="24"/>
  <c r="K218" i="24"/>
  <c r="I218" i="24" s="1"/>
  <c r="J218" i="24"/>
  <c r="N217" i="24"/>
  <c r="M217" i="24"/>
  <c r="L217" i="24"/>
  <c r="K217" i="24"/>
  <c r="J217" i="24"/>
  <c r="I217" i="24"/>
  <c r="N216" i="24"/>
  <c r="M216" i="24"/>
  <c r="L216" i="24"/>
  <c r="K216" i="24"/>
  <c r="I216" i="24" s="1"/>
  <c r="J216" i="24"/>
  <c r="N215" i="24"/>
  <c r="M215" i="24"/>
  <c r="L215" i="24"/>
  <c r="K215" i="24"/>
  <c r="J215" i="24"/>
  <c r="I215" i="24"/>
  <c r="N214" i="24"/>
  <c r="M214" i="24"/>
  <c r="L214" i="24"/>
  <c r="K214" i="24"/>
  <c r="I214" i="24" s="1"/>
  <c r="J214" i="24"/>
  <c r="N213" i="24"/>
  <c r="M213" i="24"/>
  <c r="L213" i="24"/>
  <c r="K213" i="24"/>
  <c r="J213" i="24"/>
  <c r="I213" i="24"/>
  <c r="N212" i="24"/>
  <c r="M212" i="24"/>
  <c r="L212" i="24"/>
  <c r="K212" i="24"/>
  <c r="I212" i="24" s="1"/>
  <c r="J212" i="24"/>
  <c r="N211" i="24"/>
  <c r="M211" i="24"/>
  <c r="L211" i="24"/>
  <c r="K211" i="24"/>
  <c r="J211" i="24"/>
  <c r="I211" i="24"/>
  <c r="N210" i="24"/>
  <c r="M210" i="24"/>
  <c r="L210" i="24"/>
  <c r="K210" i="24"/>
  <c r="I210" i="24" s="1"/>
  <c r="J210" i="24"/>
  <c r="N209" i="24"/>
  <c r="M209" i="24"/>
  <c r="L209" i="24"/>
  <c r="K209" i="24"/>
  <c r="J209" i="24"/>
  <c r="I209" i="24"/>
  <c r="N208" i="24"/>
  <c r="M208" i="24"/>
  <c r="L208" i="24"/>
  <c r="K208" i="24"/>
  <c r="I208" i="24" s="1"/>
  <c r="J208" i="24"/>
  <c r="N207" i="24"/>
  <c r="M207" i="24"/>
  <c r="L207" i="24"/>
  <c r="K207" i="24"/>
  <c r="J207" i="24"/>
  <c r="I207" i="24"/>
  <c r="N206" i="24"/>
  <c r="M206" i="24"/>
  <c r="L206" i="24"/>
  <c r="K206" i="24"/>
  <c r="I206" i="24" s="1"/>
  <c r="J206" i="24"/>
  <c r="N205" i="24"/>
  <c r="M205" i="24"/>
  <c r="L205" i="24"/>
  <c r="K205" i="24"/>
  <c r="J205" i="24"/>
  <c r="I205" i="24"/>
  <c r="N204" i="24"/>
  <c r="M204" i="24"/>
  <c r="L204" i="24"/>
  <c r="K204" i="24"/>
  <c r="I204" i="24" s="1"/>
  <c r="J204" i="24"/>
  <c r="N203" i="24"/>
  <c r="M203" i="24"/>
  <c r="L203" i="24"/>
  <c r="K203" i="24"/>
  <c r="J203" i="24"/>
  <c r="I203" i="24"/>
  <c r="N202" i="24"/>
  <c r="M202" i="24"/>
  <c r="L202" i="24"/>
  <c r="K202" i="24"/>
  <c r="I202" i="24" s="1"/>
  <c r="K36" i="24" s="1"/>
  <c r="J202" i="24"/>
  <c r="N201" i="24"/>
  <c r="M201" i="24"/>
  <c r="L201" i="24"/>
  <c r="K201" i="24"/>
  <c r="J201" i="24"/>
  <c r="I201" i="24"/>
  <c r="N200" i="24"/>
  <c r="M200" i="24"/>
  <c r="L200" i="24"/>
  <c r="K200" i="24"/>
  <c r="I200" i="24" s="1"/>
  <c r="J200" i="24"/>
  <c r="N199" i="24"/>
  <c r="M199" i="24"/>
  <c r="L199" i="24"/>
  <c r="K199" i="24"/>
  <c r="J199" i="24"/>
  <c r="I199" i="24"/>
  <c r="N198" i="24"/>
  <c r="M198" i="24"/>
  <c r="L198" i="24"/>
  <c r="K198" i="24"/>
  <c r="I198" i="24" s="1"/>
  <c r="J198" i="24"/>
  <c r="N197" i="24"/>
  <c r="M197" i="24"/>
  <c r="L197" i="24"/>
  <c r="K197" i="24"/>
  <c r="J197" i="24"/>
  <c r="I197" i="24"/>
  <c r="N196" i="24"/>
  <c r="M196" i="24"/>
  <c r="L196" i="24"/>
  <c r="K196" i="24"/>
  <c r="I196" i="24" s="1"/>
  <c r="K34" i="24" s="1"/>
  <c r="J196" i="24"/>
  <c r="N195" i="24"/>
  <c r="M195" i="24"/>
  <c r="L195" i="24"/>
  <c r="K195" i="24"/>
  <c r="J195" i="24"/>
  <c r="I195" i="24"/>
  <c r="N194" i="24"/>
  <c r="M194" i="24"/>
  <c r="L194" i="24"/>
  <c r="K194" i="24"/>
  <c r="I194" i="24" s="1"/>
  <c r="J194" i="24"/>
  <c r="N193" i="24"/>
  <c r="M193" i="24"/>
  <c r="L193" i="24"/>
  <c r="K193" i="24"/>
  <c r="J193" i="24"/>
  <c r="I193" i="24"/>
  <c r="N192" i="24"/>
  <c r="M192" i="24"/>
  <c r="L192" i="24"/>
  <c r="K192" i="24"/>
  <c r="I192" i="24" s="1"/>
  <c r="J192" i="24"/>
  <c r="N191" i="24"/>
  <c r="M191" i="24"/>
  <c r="L191" i="24"/>
  <c r="K191" i="24"/>
  <c r="J191" i="24"/>
  <c r="I191" i="24"/>
  <c r="N190" i="24"/>
  <c r="M190" i="24"/>
  <c r="L190" i="24"/>
  <c r="K190" i="24"/>
  <c r="I190" i="24" s="1"/>
  <c r="J190" i="24"/>
  <c r="N189" i="24"/>
  <c r="M189" i="24"/>
  <c r="L189" i="24"/>
  <c r="K189" i="24"/>
  <c r="J189" i="24"/>
  <c r="I189" i="24"/>
  <c r="N188" i="24"/>
  <c r="M188" i="24"/>
  <c r="L188" i="24"/>
  <c r="K188" i="24"/>
  <c r="I188" i="24" s="1"/>
  <c r="J188" i="24"/>
  <c r="N187" i="24"/>
  <c r="M187" i="24"/>
  <c r="L187" i="24"/>
  <c r="K187" i="24"/>
  <c r="J187" i="24"/>
  <c r="I187" i="24"/>
  <c r="N186" i="24"/>
  <c r="M186" i="24"/>
  <c r="L186" i="24"/>
  <c r="K186" i="24"/>
  <c r="I186" i="24" s="1"/>
  <c r="K31" i="24" s="1"/>
  <c r="J186" i="24"/>
  <c r="N185" i="24"/>
  <c r="M185" i="24"/>
  <c r="L185" i="24"/>
  <c r="K185" i="24"/>
  <c r="J185" i="24"/>
  <c r="I185" i="24"/>
  <c r="N184" i="24"/>
  <c r="M184" i="24"/>
  <c r="L184" i="24"/>
  <c r="K184" i="24"/>
  <c r="I184" i="24" s="1"/>
  <c r="J184" i="24"/>
  <c r="N183" i="24"/>
  <c r="M183" i="24"/>
  <c r="L183" i="24"/>
  <c r="K183" i="24"/>
  <c r="J183" i="24"/>
  <c r="I183" i="24"/>
  <c r="N182" i="24"/>
  <c r="M182" i="24"/>
  <c r="L182" i="24"/>
  <c r="K182" i="24"/>
  <c r="I182" i="24" s="1"/>
  <c r="J182" i="24"/>
  <c r="N181" i="24"/>
  <c r="M181" i="24"/>
  <c r="L181" i="24"/>
  <c r="K181" i="24"/>
  <c r="J181" i="24"/>
  <c r="I181" i="24"/>
  <c r="N180" i="24"/>
  <c r="M180" i="24"/>
  <c r="L180" i="24"/>
  <c r="K180" i="24"/>
  <c r="I180" i="24" s="1"/>
  <c r="J180" i="24"/>
  <c r="N179" i="24"/>
  <c r="M179" i="24"/>
  <c r="L179" i="24"/>
  <c r="K179" i="24"/>
  <c r="J179" i="24"/>
  <c r="I179" i="24"/>
  <c r="N178" i="24"/>
  <c r="M178" i="24"/>
  <c r="L178" i="24"/>
  <c r="K178" i="24"/>
  <c r="I178" i="24" s="1"/>
  <c r="U30" i="24" s="1"/>
  <c r="J178" i="24"/>
  <c r="N177" i="24"/>
  <c r="M177" i="24"/>
  <c r="L177" i="24"/>
  <c r="K177" i="24"/>
  <c r="J177" i="24"/>
  <c r="I177" i="24"/>
  <c r="N176" i="24"/>
  <c r="M176" i="24"/>
  <c r="L176" i="24"/>
  <c r="K176" i="24"/>
  <c r="I176" i="24" s="1"/>
  <c r="J176" i="24"/>
  <c r="N175" i="24"/>
  <c r="M175" i="24"/>
  <c r="L175" i="24"/>
  <c r="K175" i="24"/>
  <c r="J175" i="24"/>
  <c r="I175" i="24"/>
  <c r="N174" i="24"/>
  <c r="M174" i="24"/>
  <c r="L174" i="24"/>
  <c r="K174" i="24"/>
  <c r="I174" i="24" s="1"/>
  <c r="K29" i="24" s="1"/>
  <c r="J174" i="24"/>
  <c r="N173" i="24"/>
  <c r="M173" i="24"/>
  <c r="L173" i="24"/>
  <c r="K173" i="24"/>
  <c r="J173" i="24"/>
  <c r="I173" i="24"/>
  <c r="N172" i="24"/>
  <c r="M172" i="24"/>
  <c r="L172" i="24"/>
  <c r="K172" i="24"/>
  <c r="I172" i="24" s="1"/>
  <c r="J172" i="24"/>
  <c r="N171" i="24"/>
  <c r="M171" i="24"/>
  <c r="L171" i="24"/>
  <c r="K171" i="24"/>
  <c r="J171" i="24"/>
  <c r="I171" i="24"/>
  <c r="N170" i="24"/>
  <c r="M170" i="24"/>
  <c r="L170" i="24"/>
  <c r="K170" i="24"/>
  <c r="I170" i="24" s="1"/>
  <c r="U27" i="24" s="1"/>
  <c r="J170" i="24"/>
  <c r="N169" i="24"/>
  <c r="M169" i="24"/>
  <c r="L169" i="24"/>
  <c r="K169" i="24"/>
  <c r="J169" i="24"/>
  <c r="I169" i="24"/>
  <c r="N168" i="24"/>
  <c r="M168" i="24"/>
  <c r="L168" i="24"/>
  <c r="K168" i="24"/>
  <c r="I168" i="24" s="1"/>
  <c r="J168" i="24"/>
  <c r="N167" i="24"/>
  <c r="M167" i="24"/>
  <c r="L167" i="24"/>
  <c r="K167" i="24"/>
  <c r="J167" i="24"/>
  <c r="I167" i="24"/>
  <c r="N166" i="24"/>
  <c r="M166" i="24"/>
  <c r="L166" i="24"/>
  <c r="K166" i="24"/>
  <c r="I166" i="24" s="1"/>
  <c r="J166" i="24"/>
  <c r="N165" i="24"/>
  <c r="M165" i="24"/>
  <c r="L165" i="24"/>
  <c r="K165" i="24"/>
  <c r="J165" i="24"/>
  <c r="I165" i="24"/>
  <c r="N164" i="24"/>
  <c r="M164" i="24"/>
  <c r="L164" i="24"/>
  <c r="K164" i="24"/>
  <c r="I164" i="24" s="1"/>
  <c r="J164" i="24"/>
  <c r="N163" i="24"/>
  <c r="M163" i="24"/>
  <c r="L163" i="24"/>
  <c r="K163" i="24"/>
  <c r="J163" i="24"/>
  <c r="I163" i="24"/>
  <c r="N162" i="24"/>
  <c r="M162" i="24"/>
  <c r="L162" i="24"/>
  <c r="K162" i="24"/>
  <c r="I162" i="24" s="1"/>
  <c r="U25" i="24" s="1"/>
  <c r="J162" i="24"/>
  <c r="N161" i="24"/>
  <c r="M161" i="24"/>
  <c r="L161" i="24"/>
  <c r="K161" i="24"/>
  <c r="J161" i="24"/>
  <c r="I161" i="24"/>
  <c r="N160" i="24"/>
  <c r="M160" i="24"/>
  <c r="L160" i="24"/>
  <c r="K160" i="24"/>
  <c r="I160" i="24" s="1"/>
  <c r="J160" i="24"/>
  <c r="N159" i="24"/>
  <c r="M159" i="24"/>
  <c r="L159" i="24"/>
  <c r="K159" i="24"/>
  <c r="J159" i="24"/>
  <c r="I159" i="24"/>
  <c r="N158" i="24"/>
  <c r="M158" i="24"/>
  <c r="L158" i="24"/>
  <c r="K158" i="24"/>
  <c r="I158" i="24" s="1"/>
  <c r="J158" i="24"/>
  <c r="N157" i="24"/>
  <c r="M157" i="24"/>
  <c r="L157" i="24"/>
  <c r="K157" i="24"/>
  <c r="J157" i="24"/>
  <c r="I157" i="24"/>
  <c r="N156" i="24"/>
  <c r="M156" i="24"/>
  <c r="L156" i="24"/>
  <c r="K156" i="24"/>
  <c r="I156" i="24" s="1"/>
  <c r="J156" i="24"/>
  <c r="N155" i="24"/>
  <c r="M155" i="24"/>
  <c r="L155" i="24"/>
  <c r="K155" i="24"/>
  <c r="J155" i="24"/>
  <c r="I155" i="24"/>
  <c r="N154" i="24"/>
  <c r="M154" i="24"/>
  <c r="L154" i="24"/>
  <c r="K154" i="24"/>
  <c r="I154" i="24" s="1"/>
  <c r="K25" i="24" s="1"/>
  <c r="J154" i="24"/>
  <c r="N153" i="24"/>
  <c r="M153" i="24"/>
  <c r="L153" i="24"/>
  <c r="K153" i="24"/>
  <c r="J153" i="24"/>
  <c r="I153" i="24"/>
  <c r="N152" i="24"/>
  <c r="M152" i="24"/>
  <c r="L152" i="24"/>
  <c r="K152" i="24"/>
  <c r="I152" i="24" s="1"/>
  <c r="J152" i="24"/>
  <c r="N151" i="24"/>
  <c r="M151" i="24"/>
  <c r="L151" i="24"/>
  <c r="K151" i="24"/>
  <c r="J151" i="24"/>
  <c r="I151" i="24"/>
  <c r="N150" i="24"/>
  <c r="M150" i="24"/>
  <c r="L150" i="24"/>
  <c r="K150" i="24"/>
  <c r="I150" i="24" s="1"/>
  <c r="J150" i="24"/>
  <c r="N149" i="24"/>
  <c r="M149" i="24"/>
  <c r="L149" i="24"/>
  <c r="K149" i="24"/>
  <c r="J149" i="24"/>
  <c r="I149" i="24"/>
  <c r="N148" i="24"/>
  <c r="M148" i="24"/>
  <c r="L148" i="24"/>
  <c r="K148" i="24"/>
  <c r="I148" i="24" s="1"/>
  <c r="J148" i="24"/>
  <c r="N147" i="24"/>
  <c r="M147" i="24"/>
  <c r="L147" i="24"/>
  <c r="K147" i="24"/>
  <c r="J147" i="24"/>
  <c r="I147" i="24"/>
  <c r="N146" i="24"/>
  <c r="M146" i="24"/>
  <c r="L146" i="24"/>
  <c r="K146" i="24"/>
  <c r="I146" i="24" s="1"/>
  <c r="K23" i="24" s="1"/>
  <c r="J146" i="24"/>
  <c r="N145" i="24"/>
  <c r="M145" i="24"/>
  <c r="L145" i="24"/>
  <c r="K145" i="24"/>
  <c r="J145" i="24"/>
  <c r="I145" i="24"/>
  <c r="N144" i="24"/>
  <c r="M144" i="24"/>
  <c r="L144" i="24"/>
  <c r="K144" i="24"/>
  <c r="I144" i="24" s="1"/>
  <c r="J144" i="24"/>
  <c r="N143" i="24"/>
  <c r="M143" i="24"/>
  <c r="L143" i="24"/>
  <c r="K143" i="24"/>
  <c r="J143" i="24"/>
  <c r="I143" i="24"/>
  <c r="N142" i="24"/>
  <c r="M142" i="24"/>
  <c r="L142" i="24"/>
  <c r="K142" i="24"/>
  <c r="I142" i="24" s="1"/>
  <c r="J142" i="24"/>
  <c r="N141" i="24"/>
  <c r="M141" i="24"/>
  <c r="L141" i="24"/>
  <c r="K141" i="24"/>
  <c r="J141" i="24"/>
  <c r="I141" i="24"/>
  <c r="N140" i="24"/>
  <c r="M140" i="24"/>
  <c r="L140" i="24"/>
  <c r="K140" i="24"/>
  <c r="I140" i="24" s="1"/>
  <c r="J140" i="24"/>
  <c r="N139" i="24"/>
  <c r="M139" i="24"/>
  <c r="L139" i="24"/>
  <c r="K139" i="24"/>
  <c r="J139" i="24"/>
  <c r="I139" i="24"/>
  <c r="N138" i="24"/>
  <c r="M138" i="24"/>
  <c r="L138" i="24"/>
  <c r="K138" i="24"/>
  <c r="I138" i="24" s="1"/>
  <c r="J138" i="24"/>
  <c r="N137" i="24"/>
  <c r="M137" i="24"/>
  <c r="L137" i="24"/>
  <c r="K137" i="24"/>
  <c r="J137" i="24"/>
  <c r="I137" i="24"/>
  <c r="N136" i="24"/>
  <c r="M136" i="24"/>
  <c r="L136" i="24"/>
  <c r="K136" i="24"/>
  <c r="I136" i="24" s="1"/>
  <c r="J136" i="24"/>
  <c r="N135" i="24"/>
  <c r="M135" i="24"/>
  <c r="L135" i="24"/>
  <c r="K135" i="24"/>
  <c r="J135" i="24"/>
  <c r="I135" i="24"/>
  <c r="N134" i="24"/>
  <c r="M134" i="24"/>
  <c r="L134" i="24"/>
  <c r="K134" i="24"/>
  <c r="I134" i="24" s="1"/>
  <c r="J134" i="24"/>
  <c r="N133" i="24"/>
  <c r="M133" i="24"/>
  <c r="L133" i="24"/>
  <c r="K133" i="24"/>
  <c r="J133" i="24"/>
  <c r="I133" i="24"/>
  <c r="N132" i="24"/>
  <c r="M132" i="24"/>
  <c r="L132" i="24"/>
  <c r="K132" i="24"/>
  <c r="I132" i="24" s="1"/>
  <c r="J132" i="24"/>
  <c r="N131" i="24"/>
  <c r="M131" i="24"/>
  <c r="L131" i="24"/>
  <c r="K131" i="24"/>
  <c r="J131" i="24"/>
  <c r="I131" i="24"/>
  <c r="N130" i="24"/>
  <c r="M130" i="24"/>
  <c r="L130" i="24"/>
  <c r="K130" i="24"/>
  <c r="I130" i="24" s="1"/>
  <c r="J130" i="24"/>
  <c r="N129" i="24"/>
  <c r="M129" i="24"/>
  <c r="L129" i="24"/>
  <c r="K129" i="24"/>
  <c r="J129" i="24"/>
  <c r="I129" i="24"/>
  <c r="N128" i="24"/>
  <c r="M128" i="24"/>
  <c r="L128" i="24"/>
  <c r="K128" i="24"/>
  <c r="I128" i="24" s="1"/>
  <c r="J128" i="24"/>
  <c r="N127" i="24"/>
  <c r="M127" i="24"/>
  <c r="L127" i="24"/>
  <c r="K127" i="24"/>
  <c r="J127" i="24"/>
  <c r="I127" i="24"/>
  <c r="N126" i="24"/>
  <c r="M126" i="24"/>
  <c r="L126" i="24"/>
  <c r="K126" i="24"/>
  <c r="I126" i="24" s="1"/>
  <c r="J126" i="24"/>
  <c r="N125" i="24"/>
  <c r="M125" i="24"/>
  <c r="L125" i="24"/>
  <c r="K125" i="24"/>
  <c r="J125" i="24"/>
  <c r="I125" i="24"/>
  <c r="N124" i="24"/>
  <c r="M124" i="24"/>
  <c r="L124" i="24"/>
  <c r="K124" i="24"/>
  <c r="I124" i="24" s="1"/>
  <c r="J124" i="24"/>
  <c r="N123" i="24"/>
  <c r="M123" i="24"/>
  <c r="L123" i="24"/>
  <c r="K123" i="24"/>
  <c r="J123" i="24"/>
  <c r="I123" i="24"/>
  <c r="N122" i="24"/>
  <c r="M122" i="24"/>
  <c r="L122" i="24"/>
  <c r="K122" i="24"/>
  <c r="I122" i="24" s="1"/>
  <c r="J122" i="24"/>
  <c r="N121" i="24"/>
  <c r="M121" i="24"/>
  <c r="L121" i="24"/>
  <c r="K121" i="24"/>
  <c r="J121" i="24"/>
  <c r="I121" i="24" s="1"/>
  <c r="N120" i="24"/>
  <c r="M120" i="24"/>
  <c r="L120" i="24"/>
  <c r="K120" i="24"/>
  <c r="I120" i="24" s="1"/>
  <c r="J120" i="24"/>
  <c r="N119" i="24"/>
  <c r="M119" i="24"/>
  <c r="L119" i="24"/>
  <c r="K119" i="24"/>
  <c r="J119" i="24"/>
  <c r="I119" i="24" s="1"/>
  <c r="N118" i="24"/>
  <c r="M118" i="24"/>
  <c r="L118" i="24"/>
  <c r="K118" i="24"/>
  <c r="I118" i="24" s="1"/>
  <c r="J118" i="24"/>
  <c r="N117" i="24"/>
  <c r="M117" i="24"/>
  <c r="L117" i="24"/>
  <c r="K117" i="24"/>
  <c r="J117" i="24"/>
  <c r="I117" i="24" s="1"/>
  <c r="N116" i="24"/>
  <c r="M116" i="24"/>
  <c r="L116" i="24"/>
  <c r="K116" i="24"/>
  <c r="I116" i="24" s="1"/>
  <c r="J116" i="24"/>
  <c r="N115" i="24"/>
  <c r="M115" i="24"/>
  <c r="L115" i="24"/>
  <c r="K115" i="24"/>
  <c r="J115" i="24"/>
  <c r="I115" i="24" s="1"/>
  <c r="N114" i="24"/>
  <c r="M114" i="24"/>
  <c r="L114" i="24"/>
  <c r="K114" i="24"/>
  <c r="I114" i="24" s="1"/>
  <c r="J114" i="24"/>
  <c r="N113" i="24"/>
  <c r="M113" i="24"/>
  <c r="L113" i="24"/>
  <c r="K113" i="24"/>
  <c r="J113" i="24"/>
  <c r="I113" i="24" s="1"/>
  <c r="N112" i="24"/>
  <c r="M112" i="24"/>
  <c r="L112" i="24"/>
  <c r="K112" i="24"/>
  <c r="I112" i="24" s="1"/>
  <c r="J112" i="24"/>
  <c r="N111" i="24"/>
  <c r="M111" i="24"/>
  <c r="L111" i="24"/>
  <c r="K111" i="24"/>
  <c r="J111" i="24"/>
  <c r="I111" i="24" s="1"/>
  <c r="N110" i="24"/>
  <c r="M110" i="24"/>
  <c r="L110" i="24"/>
  <c r="K110" i="24"/>
  <c r="I110" i="24" s="1"/>
  <c r="J110" i="24"/>
  <c r="N109" i="24"/>
  <c r="M109" i="24"/>
  <c r="L109" i="24"/>
  <c r="K109" i="24"/>
  <c r="J109" i="24"/>
  <c r="I109" i="24" s="1"/>
  <c r="N108" i="24"/>
  <c r="M108" i="24"/>
  <c r="L108" i="24"/>
  <c r="K108" i="24"/>
  <c r="I108" i="24" s="1"/>
  <c r="J108" i="24"/>
  <c r="N107" i="24"/>
  <c r="M107" i="24"/>
  <c r="L107" i="24"/>
  <c r="K107" i="24"/>
  <c r="J107" i="24"/>
  <c r="I107" i="24" s="1"/>
  <c r="N106" i="24"/>
  <c r="M106" i="24"/>
  <c r="L106" i="24"/>
  <c r="K106" i="24"/>
  <c r="I106" i="24" s="1"/>
  <c r="J106" i="24"/>
  <c r="N105" i="24"/>
  <c r="M105" i="24"/>
  <c r="L105" i="24"/>
  <c r="K105" i="24"/>
  <c r="J105" i="24"/>
  <c r="I105" i="24" s="1"/>
  <c r="N104" i="24"/>
  <c r="M104" i="24"/>
  <c r="L104" i="24"/>
  <c r="K104" i="24"/>
  <c r="I104" i="24" s="1"/>
  <c r="J104" i="24"/>
  <c r="N103" i="24"/>
  <c r="M103" i="24"/>
  <c r="L103" i="24"/>
  <c r="K103" i="24"/>
  <c r="J103" i="24"/>
  <c r="I103" i="24" s="1"/>
  <c r="N102" i="24"/>
  <c r="M102" i="24"/>
  <c r="L102" i="24"/>
  <c r="K102" i="24"/>
  <c r="I102" i="24" s="1"/>
  <c r="J102" i="24"/>
  <c r="N101" i="24"/>
  <c r="M101" i="24"/>
  <c r="L101" i="24"/>
  <c r="K101" i="24"/>
  <c r="J101" i="24"/>
  <c r="I101" i="24" s="1"/>
  <c r="N100" i="24"/>
  <c r="M100" i="24"/>
  <c r="L100" i="24"/>
  <c r="K100" i="24"/>
  <c r="I100" i="24" s="1"/>
  <c r="J100" i="24"/>
  <c r="N99" i="24"/>
  <c r="M99" i="24"/>
  <c r="L99" i="24"/>
  <c r="K99" i="24"/>
  <c r="J99" i="24"/>
  <c r="I99" i="24" s="1"/>
  <c r="N98" i="24"/>
  <c r="M98" i="24"/>
  <c r="L98" i="24"/>
  <c r="K98" i="24"/>
  <c r="I98" i="24" s="1"/>
  <c r="J98" i="24"/>
  <c r="N97" i="24"/>
  <c r="M97" i="24"/>
  <c r="L97" i="24"/>
  <c r="K97" i="24"/>
  <c r="J97" i="24"/>
  <c r="I97" i="24" s="1"/>
  <c r="N96" i="24"/>
  <c r="M96" i="24"/>
  <c r="L96" i="24"/>
  <c r="K96" i="24"/>
  <c r="I96" i="24" s="1"/>
  <c r="J96" i="24"/>
  <c r="N95" i="24"/>
  <c r="M95" i="24"/>
  <c r="L95" i="24"/>
  <c r="K95" i="24"/>
  <c r="J95" i="24"/>
  <c r="I95" i="24" s="1"/>
  <c r="N94" i="24"/>
  <c r="M94" i="24"/>
  <c r="L94" i="24"/>
  <c r="K94" i="24"/>
  <c r="I94" i="24" s="1"/>
  <c r="J94" i="24"/>
  <c r="N93" i="24"/>
  <c r="M93" i="24"/>
  <c r="L93" i="24"/>
  <c r="K93" i="24"/>
  <c r="J93" i="24"/>
  <c r="I93" i="24" s="1"/>
  <c r="N92" i="24"/>
  <c r="M92" i="24"/>
  <c r="L92" i="24"/>
  <c r="K92" i="24"/>
  <c r="I92" i="24" s="1"/>
  <c r="J92" i="24"/>
  <c r="N91" i="24"/>
  <c r="M91" i="24"/>
  <c r="L91" i="24"/>
  <c r="K91" i="24"/>
  <c r="J91" i="24"/>
  <c r="I91" i="24" s="1"/>
  <c r="N90" i="24"/>
  <c r="M90" i="24"/>
  <c r="L90" i="24"/>
  <c r="K90" i="24"/>
  <c r="I90" i="24" s="1"/>
  <c r="J90" i="24"/>
  <c r="N89" i="24"/>
  <c r="M89" i="24"/>
  <c r="L89" i="24"/>
  <c r="J89" i="24"/>
  <c r="L88" i="24"/>
  <c r="K88" i="24"/>
  <c r="J88" i="24"/>
  <c r="L87" i="24"/>
  <c r="K87" i="24"/>
  <c r="J87" i="24"/>
  <c r="L86" i="24"/>
  <c r="K86" i="24"/>
  <c r="J86" i="24"/>
  <c r="L85" i="24"/>
  <c r="K85" i="24"/>
  <c r="J85" i="24"/>
  <c r="L84" i="24"/>
  <c r="K84" i="24"/>
  <c r="J84" i="24"/>
  <c r="L83" i="24"/>
  <c r="K83" i="24"/>
  <c r="J83" i="24"/>
  <c r="L82" i="24"/>
  <c r="K82" i="24"/>
  <c r="J82" i="24"/>
  <c r="L81" i="24"/>
  <c r="K81" i="24"/>
  <c r="J81" i="24"/>
  <c r="N80" i="24"/>
  <c r="M80" i="24"/>
  <c r="L80" i="24"/>
  <c r="K80" i="24"/>
  <c r="J80" i="24"/>
  <c r="I80" i="24"/>
  <c r="N79" i="24"/>
  <c r="M79" i="24"/>
  <c r="L79" i="24"/>
  <c r="K79" i="24"/>
  <c r="I79" i="24" s="1"/>
  <c r="J79" i="24"/>
  <c r="N78" i="24"/>
  <c r="M78" i="24"/>
  <c r="L78" i="24"/>
  <c r="J78" i="24"/>
  <c r="L77" i="24"/>
  <c r="K77" i="24"/>
  <c r="J77" i="24"/>
  <c r="J76" i="24"/>
  <c r="J75" i="24"/>
  <c r="J74" i="24"/>
  <c r="J73" i="24"/>
  <c r="J72" i="24"/>
  <c r="J71" i="24"/>
  <c r="J70" i="24"/>
  <c r="N69" i="24"/>
  <c r="M69" i="24"/>
  <c r="J69" i="24"/>
  <c r="N68" i="24"/>
  <c r="M68" i="24"/>
  <c r="J68" i="24"/>
  <c r="N67" i="24"/>
  <c r="M67" i="24"/>
  <c r="K67" i="24"/>
  <c r="J67" i="24"/>
  <c r="I67" i="24" s="1"/>
  <c r="E67" i="24"/>
  <c r="L67" i="24" s="1"/>
  <c r="N66" i="24"/>
  <c r="M66" i="24"/>
  <c r="L66" i="24"/>
  <c r="K66" i="24"/>
  <c r="J66" i="24"/>
  <c r="I66" i="24"/>
  <c r="N65" i="24"/>
  <c r="M65" i="24"/>
  <c r="L65" i="24"/>
  <c r="K65" i="24"/>
  <c r="I65" i="24" s="1"/>
  <c r="J65" i="24"/>
  <c r="N64" i="24"/>
  <c r="M64" i="24"/>
  <c r="L64" i="24"/>
  <c r="K64" i="24"/>
  <c r="J64" i="24"/>
  <c r="I64" i="24"/>
  <c r="N63" i="24"/>
  <c r="M63" i="24"/>
  <c r="L63" i="24"/>
  <c r="K63" i="24"/>
  <c r="I63" i="24" s="1"/>
  <c r="J63" i="24"/>
  <c r="N62" i="24"/>
  <c r="M62" i="24"/>
  <c r="L62" i="24"/>
  <c r="K62" i="24"/>
  <c r="J62" i="24"/>
  <c r="I62" i="24"/>
  <c r="N61" i="24"/>
  <c r="M61" i="24"/>
  <c r="L61" i="24"/>
  <c r="K61" i="24"/>
  <c r="I61" i="24" s="1"/>
  <c r="J61" i="24"/>
  <c r="N60" i="24"/>
  <c r="M60" i="24"/>
  <c r="L60" i="24"/>
  <c r="K60" i="24"/>
  <c r="J60" i="24"/>
  <c r="I60" i="24"/>
  <c r="K39" i="24"/>
  <c r="L38" i="24"/>
  <c r="K38" i="24"/>
  <c r="J38" i="24" s="1"/>
  <c r="V37" i="24"/>
  <c r="U37" i="24"/>
  <c r="T37" i="24" s="1"/>
  <c r="L37" i="24"/>
  <c r="K37" i="24"/>
  <c r="J37" i="24" s="1"/>
  <c r="V36" i="24"/>
  <c r="U36" i="24"/>
  <c r="T36" i="24" s="1"/>
  <c r="V35" i="24"/>
  <c r="U35" i="24"/>
  <c r="T35" i="24" s="1"/>
  <c r="L35" i="24"/>
  <c r="K35" i="24"/>
  <c r="J35" i="24" s="1"/>
  <c r="V34" i="24"/>
  <c r="U34" i="24"/>
  <c r="T34" i="24" s="1"/>
  <c r="V33" i="24"/>
  <c r="U33" i="24"/>
  <c r="T33" i="24" s="1"/>
  <c r="L33" i="24"/>
  <c r="K33" i="24"/>
  <c r="J33" i="24" s="1"/>
  <c r="V32" i="24"/>
  <c r="U32" i="24"/>
  <c r="T32" i="24" s="1"/>
  <c r="L32" i="24"/>
  <c r="K32" i="24"/>
  <c r="J32" i="24" s="1"/>
  <c r="V31" i="24"/>
  <c r="U31" i="24"/>
  <c r="T31" i="24" s="1"/>
  <c r="L30" i="24"/>
  <c r="K30" i="24"/>
  <c r="J30" i="24" s="1"/>
  <c r="V28" i="24"/>
  <c r="U28" i="24"/>
  <c r="T28" i="24" s="1"/>
  <c r="L28" i="24"/>
  <c r="K28" i="24"/>
  <c r="J28" i="24" s="1"/>
  <c r="V26" i="24"/>
  <c r="U26" i="24"/>
  <c r="T26" i="24" s="1"/>
  <c r="L26" i="24"/>
  <c r="K26" i="24"/>
  <c r="J26" i="24" s="1"/>
  <c r="V24" i="24"/>
  <c r="U24" i="24"/>
  <c r="T24" i="24" s="1"/>
  <c r="L24" i="24"/>
  <c r="K24" i="24"/>
  <c r="J24" i="24" s="1"/>
  <c r="V23" i="24"/>
  <c r="U23" i="24"/>
  <c r="T23" i="24" s="1"/>
  <c r="W22" i="24"/>
  <c r="W23" i="24" s="1"/>
  <c r="W24" i="24" s="1"/>
  <c r="V22" i="24"/>
  <c r="U22" i="24"/>
  <c r="T22" i="24" s="1"/>
  <c r="M22" i="24"/>
  <c r="L22" i="24"/>
  <c r="K22" i="24"/>
  <c r="J22" i="24" s="1"/>
  <c r="E12" i="24"/>
  <c r="D12" i="24"/>
  <c r="K10" i="24"/>
  <c r="K9" i="24"/>
  <c r="K8" i="24"/>
  <c r="K7" i="24"/>
  <c r="K6" i="24"/>
  <c r="J5" i="24"/>
  <c r="L4" i="24"/>
  <c r="K4" i="24"/>
  <c r="J4" i="24"/>
  <c r="P3" i="24"/>
  <c r="O3" i="24"/>
  <c r="N3" i="24"/>
  <c r="M3" i="24"/>
  <c r="L3" i="24"/>
  <c r="K3" i="24"/>
  <c r="J3" i="24"/>
  <c r="K2" i="24"/>
  <c r="D1" i="24"/>
  <c r="L5" i="24" s="1"/>
  <c r="AK498" i="23"/>
  <c r="X497" i="23"/>
  <c r="AK490" i="23"/>
  <c r="AE490" i="23"/>
  <c r="X489" i="23"/>
  <c r="Q488" i="23"/>
  <c r="J485" i="23"/>
  <c r="AK482" i="23"/>
  <c r="X481" i="23"/>
  <c r="Q479" i="23"/>
  <c r="H476" i="23"/>
  <c r="N486" i="23" s="1"/>
  <c r="G476" i="23"/>
  <c r="N476" i="23" s="1"/>
  <c r="F476" i="23"/>
  <c r="Z490" i="23" s="1"/>
  <c r="E476" i="23"/>
  <c r="Y498" i="23" s="1"/>
  <c r="D476" i="23"/>
  <c r="J486" i="23" s="1"/>
  <c r="K475" i="23"/>
  <c r="D475" i="23"/>
  <c r="AK472" i="23"/>
  <c r="AB470" i="23"/>
  <c r="AA470" i="23"/>
  <c r="Z470" i="23"/>
  <c r="X470" i="23"/>
  <c r="Q470" i="23"/>
  <c r="X469" i="23"/>
  <c r="N466" i="23"/>
  <c r="M466" i="23"/>
  <c r="L466" i="23"/>
  <c r="J466" i="23"/>
  <c r="J465" i="23"/>
  <c r="AB462" i="23"/>
  <c r="AA462" i="23"/>
  <c r="Z462" i="23"/>
  <c r="Y462" i="23"/>
  <c r="X462" i="23"/>
  <c r="AK461" i="23"/>
  <c r="AE461" i="23"/>
  <c r="X461" i="23"/>
  <c r="U461" i="23"/>
  <c r="T461" i="23"/>
  <c r="S461" i="23"/>
  <c r="R461" i="23"/>
  <c r="Q461" i="23"/>
  <c r="Q460" i="23"/>
  <c r="AB454" i="23"/>
  <c r="AA454" i="23"/>
  <c r="Z454" i="23"/>
  <c r="Y454" i="23"/>
  <c r="X454" i="23"/>
  <c r="X453" i="23"/>
  <c r="AK452" i="23"/>
  <c r="B450" i="23"/>
  <c r="N399" i="23"/>
  <c r="M399" i="23"/>
  <c r="L399" i="23"/>
  <c r="K399" i="23"/>
  <c r="I399" i="23" s="1"/>
  <c r="J399" i="23"/>
  <c r="N398" i="23"/>
  <c r="M398" i="23"/>
  <c r="L398" i="23"/>
  <c r="K398" i="23"/>
  <c r="J398" i="23"/>
  <c r="I398" i="23"/>
  <c r="N397" i="23"/>
  <c r="M397" i="23"/>
  <c r="L397" i="23"/>
  <c r="K397" i="23"/>
  <c r="I397" i="23" s="1"/>
  <c r="J397" i="23"/>
  <c r="N396" i="23"/>
  <c r="M396" i="23"/>
  <c r="L396" i="23"/>
  <c r="K396" i="23"/>
  <c r="J396" i="23"/>
  <c r="I396" i="23"/>
  <c r="N395" i="23"/>
  <c r="M395" i="23"/>
  <c r="L395" i="23"/>
  <c r="K395" i="23"/>
  <c r="I395" i="23" s="1"/>
  <c r="J395" i="23"/>
  <c r="N394" i="23"/>
  <c r="M394" i="23"/>
  <c r="L394" i="23"/>
  <c r="K394" i="23"/>
  <c r="J394" i="23"/>
  <c r="I394" i="23"/>
  <c r="N393" i="23"/>
  <c r="M393" i="23"/>
  <c r="L393" i="23"/>
  <c r="K393" i="23"/>
  <c r="I393" i="23" s="1"/>
  <c r="J393" i="23"/>
  <c r="N392" i="23"/>
  <c r="M392" i="23"/>
  <c r="L392" i="23"/>
  <c r="K392" i="23"/>
  <c r="J392" i="23"/>
  <c r="I392" i="23"/>
  <c r="N391" i="23"/>
  <c r="M391" i="23"/>
  <c r="L391" i="23"/>
  <c r="K391" i="23"/>
  <c r="I391" i="23" s="1"/>
  <c r="J391" i="23"/>
  <c r="N390" i="23"/>
  <c r="M390" i="23"/>
  <c r="L390" i="23"/>
  <c r="K390" i="23"/>
  <c r="J390" i="23"/>
  <c r="I390" i="23"/>
  <c r="N389" i="23"/>
  <c r="M389" i="23"/>
  <c r="L389" i="23"/>
  <c r="K389" i="23"/>
  <c r="I389" i="23" s="1"/>
  <c r="J389" i="23"/>
  <c r="N388" i="23"/>
  <c r="M388" i="23"/>
  <c r="L388" i="23"/>
  <c r="K388" i="23"/>
  <c r="J388" i="23"/>
  <c r="I388" i="23"/>
  <c r="N387" i="23"/>
  <c r="M387" i="23"/>
  <c r="L387" i="23"/>
  <c r="K387" i="23"/>
  <c r="I387" i="23" s="1"/>
  <c r="J387" i="23"/>
  <c r="N386" i="23"/>
  <c r="M386" i="23"/>
  <c r="L386" i="23"/>
  <c r="K386" i="23"/>
  <c r="J386" i="23"/>
  <c r="I386" i="23"/>
  <c r="N385" i="23"/>
  <c r="M385" i="23"/>
  <c r="L385" i="23"/>
  <c r="K385" i="23"/>
  <c r="I385" i="23" s="1"/>
  <c r="J385" i="23"/>
  <c r="N384" i="23"/>
  <c r="M384" i="23"/>
  <c r="L384" i="23"/>
  <c r="K384" i="23"/>
  <c r="J384" i="23"/>
  <c r="I384" i="23"/>
  <c r="N383" i="23"/>
  <c r="M383" i="23"/>
  <c r="L383" i="23"/>
  <c r="K383" i="23"/>
  <c r="I383" i="23" s="1"/>
  <c r="J383" i="23"/>
  <c r="N382" i="23"/>
  <c r="M382" i="23"/>
  <c r="L382" i="23"/>
  <c r="K382" i="23"/>
  <c r="J382" i="23"/>
  <c r="I382" i="23"/>
  <c r="N381" i="23"/>
  <c r="M381" i="23"/>
  <c r="L381" i="23"/>
  <c r="K381" i="23"/>
  <c r="I381" i="23" s="1"/>
  <c r="J381" i="23"/>
  <c r="N380" i="23"/>
  <c r="M380" i="23"/>
  <c r="L380" i="23"/>
  <c r="K380" i="23"/>
  <c r="J380" i="23"/>
  <c r="I380" i="23"/>
  <c r="N379" i="23"/>
  <c r="M379" i="23"/>
  <c r="L379" i="23"/>
  <c r="K379" i="23"/>
  <c r="I379" i="23" s="1"/>
  <c r="J379" i="23"/>
  <c r="N378" i="23"/>
  <c r="M378" i="23"/>
  <c r="L378" i="23"/>
  <c r="K378" i="23"/>
  <c r="J378" i="23"/>
  <c r="I378" i="23"/>
  <c r="N377" i="23"/>
  <c r="M377" i="23"/>
  <c r="L377" i="23"/>
  <c r="K377" i="23"/>
  <c r="I377" i="23" s="1"/>
  <c r="J377" i="23"/>
  <c r="N376" i="23"/>
  <c r="M376" i="23"/>
  <c r="L376" i="23"/>
  <c r="K376" i="23"/>
  <c r="J376" i="23"/>
  <c r="I376" i="23"/>
  <c r="N375" i="23"/>
  <c r="M375" i="23"/>
  <c r="L375" i="23"/>
  <c r="K375" i="23"/>
  <c r="I375" i="23" s="1"/>
  <c r="J375" i="23"/>
  <c r="N374" i="23"/>
  <c r="M374" i="23"/>
  <c r="L374" i="23"/>
  <c r="K374" i="23"/>
  <c r="J374" i="23"/>
  <c r="I374" i="23"/>
  <c r="N373" i="23"/>
  <c r="M373" i="23"/>
  <c r="L373" i="23"/>
  <c r="K373" i="23"/>
  <c r="I373" i="23" s="1"/>
  <c r="J373" i="23"/>
  <c r="N372" i="23"/>
  <c r="M372" i="23"/>
  <c r="L372" i="23"/>
  <c r="K372" i="23"/>
  <c r="J372" i="23"/>
  <c r="I372" i="23"/>
  <c r="N371" i="23"/>
  <c r="M371" i="23"/>
  <c r="L371" i="23"/>
  <c r="K371" i="23"/>
  <c r="I371" i="23" s="1"/>
  <c r="J371" i="23"/>
  <c r="N370" i="23"/>
  <c r="M370" i="23"/>
  <c r="L370" i="23"/>
  <c r="K370" i="23"/>
  <c r="J370" i="23"/>
  <c r="I370" i="23" s="1"/>
  <c r="N369" i="23"/>
  <c r="M369" i="23"/>
  <c r="L369" i="23"/>
  <c r="K369" i="23"/>
  <c r="I369" i="23" s="1"/>
  <c r="J369" i="23"/>
  <c r="N368" i="23"/>
  <c r="M368" i="23"/>
  <c r="L368" i="23"/>
  <c r="K368" i="23"/>
  <c r="J368" i="23"/>
  <c r="I368" i="23" s="1"/>
  <c r="N367" i="23"/>
  <c r="M367" i="23"/>
  <c r="L367" i="23"/>
  <c r="K367" i="23"/>
  <c r="I367" i="23" s="1"/>
  <c r="J367" i="23"/>
  <c r="N366" i="23"/>
  <c r="M366" i="23"/>
  <c r="L366" i="23"/>
  <c r="K366" i="23"/>
  <c r="J366" i="23"/>
  <c r="I366" i="23" s="1"/>
  <c r="N365" i="23"/>
  <c r="M365" i="23"/>
  <c r="L365" i="23"/>
  <c r="K365" i="23"/>
  <c r="I365" i="23" s="1"/>
  <c r="J365" i="23"/>
  <c r="N364" i="23"/>
  <c r="M364" i="23"/>
  <c r="L364" i="23"/>
  <c r="K364" i="23"/>
  <c r="J364" i="23"/>
  <c r="I364" i="23" s="1"/>
  <c r="N363" i="23"/>
  <c r="M363" i="23"/>
  <c r="L363" i="23"/>
  <c r="K363" i="23"/>
  <c r="I363" i="23" s="1"/>
  <c r="J363" i="23"/>
  <c r="N362" i="23"/>
  <c r="M362" i="23"/>
  <c r="L362" i="23"/>
  <c r="K362" i="23"/>
  <c r="J362" i="23"/>
  <c r="I362" i="23" s="1"/>
  <c r="N361" i="23"/>
  <c r="M361" i="23"/>
  <c r="L361" i="23"/>
  <c r="K361" i="23"/>
  <c r="I361" i="23" s="1"/>
  <c r="J361" i="23"/>
  <c r="N360" i="23"/>
  <c r="M360" i="23"/>
  <c r="L360" i="23"/>
  <c r="K360" i="23"/>
  <c r="J360" i="23"/>
  <c r="I360" i="23" s="1"/>
  <c r="N359" i="23"/>
  <c r="M359" i="23"/>
  <c r="L359" i="23"/>
  <c r="K359" i="23"/>
  <c r="I359" i="23" s="1"/>
  <c r="J359" i="23"/>
  <c r="N358" i="23"/>
  <c r="M358" i="23"/>
  <c r="L358" i="23"/>
  <c r="K358" i="23"/>
  <c r="J358" i="23"/>
  <c r="I358" i="23" s="1"/>
  <c r="N357" i="23"/>
  <c r="M357" i="23"/>
  <c r="L357" i="23"/>
  <c r="K357" i="23"/>
  <c r="I357" i="23" s="1"/>
  <c r="J357" i="23"/>
  <c r="N356" i="23"/>
  <c r="M356" i="23"/>
  <c r="L356" i="23"/>
  <c r="K356" i="23"/>
  <c r="J356" i="23"/>
  <c r="I356" i="23" s="1"/>
  <c r="N355" i="23"/>
  <c r="M355" i="23"/>
  <c r="L355" i="23"/>
  <c r="K355" i="23"/>
  <c r="I355" i="23" s="1"/>
  <c r="J355" i="23"/>
  <c r="N354" i="23"/>
  <c r="M354" i="23"/>
  <c r="L354" i="23"/>
  <c r="K354" i="23"/>
  <c r="J354" i="23"/>
  <c r="I354" i="23" s="1"/>
  <c r="N353" i="23"/>
  <c r="M353" i="23"/>
  <c r="L353" i="23"/>
  <c r="K353" i="23"/>
  <c r="I353" i="23" s="1"/>
  <c r="J353" i="23"/>
  <c r="N352" i="23"/>
  <c r="M352" i="23"/>
  <c r="L352" i="23"/>
  <c r="K352" i="23"/>
  <c r="J352" i="23"/>
  <c r="I352" i="23" s="1"/>
  <c r="N351" i="23"/>
  <c r="M351" i="23"/>
  <c r="L351" i="23"/>
  <c r="K351" i="23"/>
  <c r="I351" i="23" s="1"/>
  <c r="J351" i="23"/>
  <c r="N350" i="23"/>
  <c r="M350" i="23"/>
  <c r="L350" i="23"/>
  <c r="K350" i="23"/>
  <c r="J350" i="23"/>
  <c r="I350" i="23" s="1"/>
  <c r="N349" i="23"/>
  <c r="M349" i="23"/>
  <c r="L349" i="23"/>
  <c r="K349" i="23"/>
  <c r="I349" i="23" s="1"/>
  <c r="J349" i="23"/>
  <c r="N348" i="23"/>
  <c r="M348" i="23"/>
  <c r="L348" i="23"/>
  <c r="K348" i="23"/>
  <c r="J348" i="23"/>
  <c r="I348" i="23" s="1"/>
  <c r="N347" i="23"/>
  <c r="M347" i="23"/>
  <c r="L347" i="23"/>
  <c r="K347" i="23"/>
  <c r="I347" i="23" s="1"/>
  <c r="J347" i="23"/>
  <c r="N346" i="23"/>
  <c r="M346" i="23"/>
  <c r="L346" i="23"/>
  <c r="K346" i="23"/>
  <c r="J346" i="23"/>
  <c r="I346" i="23" s="1"/>
  <c r="N345" i="23"/>
  <c r="M345" i="23"/>
  <c r="L345" i="23"/>
  <c r="K345" i="23"/>
  <c r="I345" i="23" s="1"/>
  <c r="J345" i="23"/>
  <c r="N344" i="23"/>
  <c r="M344" i="23"/>
  <c r="L344" i="23"/>
  <c r="K344" i="23"/>
  <c r="J344" i="23"/>
  <c r="I344" i="23" s="1"/>
  <c r="N343" i="23"/>
  <c r="M343" i="23"/>
  <c r="L343" i="23"/>
  <c r="K343" i="23"/>
  <c r="I343" i="23" s="1"/>
  <c r="J343" i="23"/>
  <c r="N342" i="23"/>
  <c r="M342" i="23"/>
  <c r="L342" i="23"/>
  <c r="K342" i="23"/>
  <c r="J342" i="23"/>
  <c r="I342" i="23" s="1"/>
  <c r="N341" i="23"/>
  <c r="M341" i="23"/>
  <c r="L341" i="23"/>
  <c r="K341" i="23"/>
  <c r="I341" i="23" s="1"/>
  <c r="J341" i="23"/>
  <c r="N340" i="23"/>
  <c r="M340" i="23"/>
  <c r="L340" i="23"/>
  <c r="K340" i="23"/>
  <c r="J340" i="23"/>
  <c r="I340" i="23" s="1"/>
  <c r="N339" i="23"/>
  <c r="M339" i="23"/>
  <c r="L339" i="23"/>
  <c r="K339" i="23"/>
  <c r="I339" i="23" s="1"/>
  <c r="J339" i="23"/>
  <c r="N338" i="23"/>
  <c r="M338" i="23"/>
  <c r="L338" i="23"/>
  <c r="K338" i="23"/>
  <c r="J338" i="23"/>
  <c r="I338" i="23" s="1"/>
  <c r="N337" i="23"/>
  <c r="M337" i="23"/>
  <c r="L337" i="23"/>
  <c r="K337" i="23"/>
  <c r="I337" i="23" s="1"/>
  <c r="J337" i="23"/>
  <c r="N336" i="23"/>
  <c r="M336" i="23"/>
  <c r="L336" i="23"/>
  <c r="K336" i="23"/>
  <c r="J336" i="23"/>
  <c r="I336" i="23" s="1"/>
  <c r="N335" i="23"/>
  <c r="M335" i="23"/>
  <c r="L335" i="23"/>
  <c r="K335" i="23"/>
  <c r="I335" i="23" s="1"/>
  <c r="J335" i="23"/>
  <c r="N334" i="23"/>
  <c r="M334" i="23"/>
  <c r="L334" i="23"/>
  <c r="K334" i="23"/>
  <c r="J334" i="23"/>
  <c r="I334" i="23" s="1"/>
  <c r="N333" i="23"/>
  <c r="M333" i="23"/>
  <c r="L333" i="23"/>
  <c r="K333" i="23"/>
  <c r="I333" i="23" s="1"/>
  <c r="J333" i="23"/>
  <c r="N332" i="23"/>
  <c r="M332" i="23"/>
  <c r="L332" i="23"/>
  <c r="K332" i="23"/>
  <c r="J332" i="23"/>
  <c r="I332" i="23" s="1"/>
  <c r="N331" i="23"/>
  <c r="M331" i="23"/>
  <c r="L331" i="23"/>
  <c r="K331" i="23"/>
  <c r="I331" i="23" s="1"/>
  <c r="J331" i="23"/>
  <c r="N330" i="23"/>
  <c r="M330" i="23"/>
  <c r="L330" i="23"/>
  <c r="K330" i="23"/>
  <c r="J330" i="23"/>
  <c r="I330" i="23" s="1"/>
  <c r="N329" i="23"/>
  <c r="M329" i="23"/>
  <c r="L329" i="23"/>
  <c r="K329" i="23"/>
  <c r="I329" i="23" s="1"/>
  <c r="J329" i="23"/>
  <c r="N328" i="23"/>
  <c r="M328" i="23"/>
  <c r="L328" i="23"/>
  <c r="K328" i="23"/>
  <c r="J328" i="23"/>
  <c r="I328" i="23" s="1"/>
  <c r="N327" i="23"/>
  <c r="M327" i="23"/>
  <c r="L327" i="23"/>
  <c r="K327" i="23"/>
  <c r="I327" i="23" s="1"/>
  <c r="J327" i="23"/>
  <c r="N326" i="23"/>
  <c r="M326" i="23"/>
  <c r="L326" i="23"/>
  <c r="K326" i="23"/>
  <c r="J326" i="23"/>
  <c r="I326" i="23" s="1"/>
  <c r="N325" i="23"/>
  <c r="M325" i="23"/>
  <c r="L325" i="23"/>
  <c r="K325" i="23"/>
  <c r="I325" i="23" s="1"/>
  <c r="J325" i="23"/>
  <c r="N324" i="23"/>
  <c r="M324" i="23"/>
  <c r="L324" i="23"/>
  <c r="K324" i="23"/>
  <c r="J324" i="23"/>
  <c r="I324" i="23" s="1"/>
  <c r="N323" i="23"/>
  <c r="M323" i="23"/>
  <c r="L323" i="23"/>
  <c r="K323" i="23"/>
  <c r="I323" i="23" s="1"/>
  <c r="J323" i="23"/>
  <c r="N322" i="23"/>
  <c r="M322" i="23"/>
  <c r="L322" i="23"/>
  <c r="K322" i="23"/>
  <c r="J322" i="23"/>
  <c r="I322" i="23" s="1"/>
  <c r="N321" i="23"/>
  <c r="M321" i="23"/>
  <c r="L321" i="23"/>
  <c r="K321" i="23"/>
  <c r="I321" i="23" s="1"/>
  <c r="J321" i="23"/>
  <c r="N320" i="23"/>
  <c r="M320" i="23"/>
  <c r="L320" i="23"/>
  <c r="K320" i="23"/>
  <c r="J320" i="23"/>
  <c r="N319" i="23"/>
  <c r="M319" i="23"/>
  <c r="L319" i="23"/>
  <c r="K319" i="23"/>
  <c r="I319" i="23" s="1"/>
  <c r="J319" i="23"/>
  <c r="N318" i="23"/>
  <c r="M318" i="23"/>
  <c r="L318" i="23"/>
  <c r="K318" i="23"/>
  <c r="J318" i="23"/>
  <c r="I318" i="23" s="1"/>
  <c r="N317" i="23"/>
  <c r="M317" i="23"/>
  <c r="L317" i="23"/>
  <c r="K317" i="23"/>
  <c r="I317" i="23" s="1"/>
  <c r="J317" i="23"/>
  <c r="N316" i="23"/>
  <c r="M316" i="23"/>
  <c r="L316" i="23"/>
  <c r="K316" i="23"/>
  <c r="J316" i="23"/>
  <c r="N315" i="23"/>
  <c r="M315" i="23"/>
  <c r="L315" i="23"/>
  <c r="K315" i="23"/>
  <c r="I315" i="23" s="1"/>
  <c r="J315" i="23"/>
  <c r="N314" i="23"/>
  <c r="M314" i="23"/>
  <c r="L314" i="23"/>
  <c r="K314" i="23"/>
  <c r="J314" i="23"/>
  <c r="I314" i="23" s="1"/>
  <c r="N313" i="23"/>
  <c r="M313" i="23"/>
  <c r="L313" i="23"/>
  <c r="K313" i="23"/>
  <c r="I313" i="23" s="1"/>
  <c r="J313" i="23"/>
  <c r="N312" i="23"/>
  <c r="M312" i="23"/>
  <c r="L312" i="23"/>
  <c r="K312" i="23"/>
  <c r="J312" i="23"/>
  <c r="N311" i="23"/>
  <c r="M311" i="23"/>
  <c r="L311" i="23"/>
  <c r="K311" i="23"/>
  <c r="I311" i="23" s="1"/>
  <c r="J311" i="23"/>
  <c r="N310" i="23"/>
  <c r="M310" i="23"/>
  <c r="L310" i="23"/>
  <c r="K310" i="23"/>
  <c r="J310" i="23"/>
  <c r="I310" i="23" s="1"/>
  <c r="N309" i="23"/>
  <c r="M309" i="23"/>
  <c r="L309" i="23"/>
  <c r="K309" i="23"/>
  <c r="I309" i="23" s="1"/>
  <c r="J309" i="23"/>
  <c r="N308" i="23"/>
  <c r="M308" i="23"/>
  <c r="L308" i="23"/>
  <c r="K308" i="23"/>
  <c r="J308" i="23"/>
  <c r="N307" i="23"/>
  <c r="M307" i="23"/>
  <c r="L307" i="23"/>
  <c r="K307" i="23"/>
  <c r="I307" i="23" s="1"/>
  <c r="J307" i="23"/>
  <c r="N306" i="23"/>
  <c r="M306" i="23"/>
  <c r="L306" i="23"/>
  <c r="K306" i="23"/>
  <c r="J306" i="23"/>
  <c r="I306" i="23" s="1"/>
  <c r="N305" i="23"/>
  <c r="M305" i="23"/>
  <c r="L305" i="23"/>
  <c r="K305" i="23"/>
  <c r="I305" i="23" s="1"/>
  <c r="J305" i="23"/>
  <c r="N304" i="23"/>
  <c r="M304" i="23"/>
  <c r="L304" i="23"/>
  <c r="K304" i="23"/>
  <c r="J304" i="23"/>
  <c r="I304" i="23" s="1"/>
  <c r="N303" i="23"/>
  <c r="M303" i="23"/>
  <c r="L303" i="23"/>
  <c r="K303" i="23"/>
  <c r="J303" i="23"/>
  <c r="N302" i="23"/>
  <c r="M302" i="23"/>
  <c r="L302" i="23"/>
  <c r="K302" i="23"/>
  <c r="J302" i="23"/>
  <c r="I302" i="23"/>
  <c r="N301" i="23"/>
  <c r="M301" i="23"/>
  <c r="L301" i="23"/>
  <c r="K301" i="23"/>
  <c r="I301" i="23" s="1"/>
  <c r="J301" i="23"/>
  <c r="N300" i="23"/>
  <c r="M300" i="23"/>
  <c r="L300" i="23"/>
  <c r="K300" i="23"/>
  <c r="J300" i="23"/>
  <c r="I300" i="23" s="1"/>
  <c r="N299" i="23"/>
  <c r="M299" i="23"/>
  <c r="L299" i="23"/>
  <c r="K299" i="23"/>
  <c r="J299" i="23"/>
  <c r="N298" i="23"/>
  <c r="M298" i="23"/>
  <c r="L298" i="23"/>
  <c r="K298" i="23"/>
  <c r="J298" i="23"/>
  <c r="I298" i="23"/>
  <c r="N297" i="23"/>
  <c r="M297" i="23"/>
  <c r="L297" i="23"/>
  <c r="K297" i="23"/>
  <c r="I297" i="23" s="1"/>
  <c r="J297" i="23"/>
  <c r="N296" i="23"/>
  <c r="M296" i="23"/>
  <c r="L296" i="23"/>
  <c r="K296" i="23"/>
  <c r="J296" i="23"/>
  <c r="I296" i="23" s="1"/>
  <c r="N295" i="23"/>
  <c r="M295" i="23"/>
  <c r="L295" i="23"/>
  <c r="K295" i="23"/>
  <c r="J295" i="23"/>
  <c r="N294" i="23"/>
  <c r="M294" i="23"/>
  <c r="L294" i="23"/>
  <c r="K294" i="23"/>
  <c r="J294" i="23"/>
  <c r="I294" i="23"/>
  <c r="N293" i="23"/>
  <c r="M293" i="23"/>
  <c r="L293" i="23"/>
  <c r="K293" i="23"/>
  <c r="I293" i="23" s="1"/>
  <c r="J293" i="23"/>
  <c r="N292" i="23"/>
  <c r="M292" i="23"/>
  <c r="L292" i="23"/>
  <c r="K292" i="23"/>
  <c r="J292" i="23"/>
  <c r="I292" i="23" s="1"/>
  <c r="N291" i="23"/>
  <c r="M291" i="23"/>
  <c r="L291" i="23"/>
  <c r="K291" i="23"/>
  <c r="J291" i="23"/>
  <c r="N290" i="23"/>
  <c r="M290" i="23"/>
  <c r="L290" i="23"/>
  <c r="K290" i="23"/>
  <c r="J290" i="23"/>
  <c r="I290" i="23"/>
  <c r="N289" i="23"/>
  <c r="M289" i="23"/>
  <c r="L289" i="23"/>
  <c r="K289" i="23"/>
  <c r="I289" i="23" s="1"/>
  <c r="J289" i="23"/>
  <c r="N288" i="23"/>
  <c r="M288" i="23"/>
  <c r="L288" i="23"/>
  <c r="K288" i="23"/>
  <c r="J288" i="23"/>
  <c r="I288" i="23"/>
  <c r="N287" i="23"/>
  <c r="M287" i="23"/>
  <c r="L287" i="23"/>
  <c r="K287" i="23"/>
  <c r="I287" i="23" s="1"/>
  <c r="J287" i="23"/>
  <c r="N286" i="23"/>
  <c r="M286" i="23"/>
  <c r="L286" i="23"/>
  <c r="K286" i="23"/>
  <c r="J286" i="23"/>
  <c r="I286" i="23"/>
  <c r="N285" i="23"/>
  <c r="M285" i="23"/>
  <c r="L285" i="23"/>
  <c r="K285" i="23"/>
  <c r="I285" i="23" s="1"/>
  <c r="J285" i="23"/>
  <c r="N284" i="23"/>
  <c r="M284" i="23"/>
  <c r="L284" i="23"/>
  <c r="K284" i="23"/>
  <c r="J284" i="23"/>
  <c r="I284" i="23"/>
  <c r="N283" i="23"/>
  <c r="M283" i="23"/>
  <c r="L283" i="23"/>
  <c r="K283" i="23"/>
  <c r="I283" i="23" s="1"/>
  <c r="J283" i="23"/>
  <c r="N282" i="23"/>
  <c r="M282" i="23"/>
  <c r="L282" i="23"/>
  <c r="K282" i="23"/>
  <c r="J282" i="23"/>
  <c r="I282" i="23"/>
  <c r="N281" i="23"/>
  <c r="M281" i="23"/>
  <c r="L281" i="23"/>
  <c r="K281" i="23"/>
  <c r="I281" i="23" s="1"/>
  <c r="J281" i="23"/>
  <c r="N280" i="23"/>
  <c r="M280" i="23"/>
  <c r="L280" i="23"/>
  <c r="K280" i="23"/>
  <c r="J280" i="23"/>
  <c r="I280" i="23"/>
  <c r="N279" i="23"/>
  <c r="M279" i="23"/>
  <c r="L279" i="23"/>
  <c r="K279" i="23"/>
  <c r="I279" i="23" s="1"/>
  <c r="U35" i="23" s="1"/>
  <c r="J279" i="23"/>
  <c r="N278" i="23"/>
  <c r="M278" i="23"/>
  <c r="L278" i="23"/>
  <c r="K278" i="23"/>
  <c r="J278" i="23"/>
  <c r="I278" i="23"/>
  <c r="N277" i="23"/>
  <c r="M277" i="23"/>
  <c r="L277" i="23"/>
  <c r="K277" i="23"/>
  <c r="I277" i="23" s="1"/>
  <c r="J277" i="23"/>
  <c r="N276" i="23"/>
  <c r="M276" i="23"/>
  <c r="L276" i="23"/>
  <c r="K276" i="23"/>
  <c r="J276" i="23"/>
  <c r="I276" i="23"/>
  <c r="N275" i="23"/>
  <c r="M275" i="23"/>
  <c r="L275" i="23"/>
  <c r="K275" i="23"/>
  <c r="I275" i="23" s="1"/>
  <c r="J275" i="23"/>
  <c r="N274" i="23"/>
  <c r="M274" i="23"/>
  <c r="L274" i="23"/>
  <c r="K274" i="23"/>
  <c r="J274" i="23"/>
  <c r="I274" i="23"/>
  <c r="N273" i="23"/>
  <c r="M273" i="23"/>
  <c r="L273" i="23"/>
  <c r="K273" i="23"/>
  <c r="I273" i="23" s="1"/>
  <c r="J273" i="23"/>
  <c r="N272" i="23"/>
  <c r="M272" i="23"/>
  <c r="L272" i="23"/>
  <c r="K272" i="23"/>
  <c r="J272" i="23"/>
  <c r="I272" i="23"/>
  <c r="N271" i="23"/>
  <c r="M271" i="23"/>
  <c r="L271" i="23"/>
  <c r="K271" i="23"/>
  <c r="I271" i="23" s="1"/>
  <c r="J271" i="23"/>
  <c r="N270" i="23"/>
  <c r="M270" i="23"/>
  <c r="L270" i="23"/>
  <c r="K270" i="23"/>
  <c r="J270" i="23"/>
  <c r="I270" i="23"/>
  <c r="N269" i="23"/>
  <c r="M269" i="23"/>
  <c r="L269" i="23"/>
  <c r="K269" i="23"/>
  <c r="I269" i="23" s="1"/>
  <c r="J269" i="23"/>
  <c r="N268" i="23"/>
  <c r="M268" i="23"/>
  <c r="L268" i="23"/>
  <c r="K268" i="23"/>
  <c r="J268" i="23"/>
  <c r="I268" i="23"/>
  <c r="N267" i="23"/>
  <c r="M267" i="23"/>
  <c r="L267" i="23"/>
  <c r="K267" i="23"/>
  <c r="I267" i="23" s="1"/>
  <c r="J267" i="23"/>
  <c r="N266" i="23"/>
  <c r="M266" i="23"/>
  <c r="L266" i="23"/>
  <c r="K266" i="23"/>
  <c r="J266" i="23"/>
  <c r="I266" i="23"/>
  <c r="N265" i="23"/>
  <c r="M265" i="23"/>
  <c r="L265" i="23"/>
  <c r="K265" i="23"/>
  <c r="I265" i="23" s="1"/>
  <c r="J265" i="23"/>
  <c r="N264" i="23"/>
  <c r="M264" i="23"/>
  <c r="L264" i="23"/>
  <c r="K264" i="23"/>
  <c r="J264" i="23"/>
  <c r="I264" i="23"/>
  <c r="N263" i="23"/>
  <c r="M263" i="23"/>
  <c r="L263" i="23"/>
  <c r="K263" i="23"/>
  <c r="I263" i="23" s="1"/>
  <c r="J263" i="23"/>
  <c r="N262" i="23"/>
  <c r="M262" i="23"/>
  <c r="L262" i="23"/>
  <c r="K262" i="23"/>
  <c r="J262" i="23"/>
  <c r="I262" i="23"/>
  <c r="N261" i="23"/>
  <c r="M261" i="23"/>
  <c r="L261" i="23"/>
  <c r="K261" i="23"/>
  <c r="I261" i="23" s="1"/>
  <c r="J261" i="23"/>
  <c r="N260" i="23"/>
  <c r="M260" i="23"/>
  <c r="L260" i="23"/>
  <c r="K260" i="23"/>
  <c r="J260" i="23"/>
  <c r="I260" i="23"/>
  <c r="N259" i="23"/>
  <c r="M259" i="23"/>
  <c r="L259" i="23"/>
  <c r="K259" i="23"/>
  <c r="I259" i="23" s="1"/>
  <c r="J259" i="23"/>
  <c r="N258" i="23"/>
  <c r="M258" i="23"/>
  <c r="L258" i="23"/>
  <c r="K258" i="23"/>
  <c r="J258" i="23"/>
  <c r="I258" i="23"/>
  <c r="N257" i="23"/>
  <c r="M257" i="23"/>
  <c r="L257" i="23"/>
  <c r="K257" i="23"/>
  <c r="I257" i="23" s="1"/>
  <c r="J257" i="23"/>
  <c r="N256" i="23"/>
  <c r="M256" i="23"/>
  <c r="L256" i="23"/>
  <c r="K256" i="23"/>
  <c r="J256" i="23"/>
  <c r="I256" i="23"/>
  <c r="N255" i="23"/>
  <c r="M255" i="23"/>
  <c r="L255" i="23"/>
  <c r="K255" i="23"/>
  <c r="I255" i="23" s="1"/>
  <c r="J255" i="23"/>
  <c r="N254" i="23"/>
  <c r="M254" i="23"/>
  <c r="L254" i="23"/>
  <c r="K254" i="23"/>
  <c r="J254" i="23"/>
  <c r="I254" i="23"/>
  <c r="N253" i="23"/>
  <c r="M253" i="23"/>
  <c r="L253" i="23"/>
  <c r="K253" i="23"/>
  <c r="I253" i="23" s="1"/>
  <c r="J253" i="23"/>
  <c r="N252" i="23"/>
  <c r="M252" i="23"/>
  <c r="L252" i="23"/>
  <c r="K252" i="23"/>
  <c r="J252" i="23"/>
  <c r="I252" i="23"/>
  <c r="N251" i="23"/>
  <c r="M251" i="23"/>
  <c r="L251" i="23"/>
  <c r="K251" i="23"/>
  <c r="I251" i="23" s="1"/>
  <c r="U34" i="23" s="1"/>
  <c r="J251" i="23"/>
  <c r="N250" i="23"/>
  <c r="M250" i="23"/>
  <c r="L250" i="23"/>
  <c r="K250" i="23"/>
  <c r="J250" i="23"/>
  <c r="I250" i="23"/>
  <c r="N249" i="23"/>
  <c r="M249" i="23"/>
  <c r="L249" i="23"/>
  <c r="K249" i="23"/>
  <c r="I249" i="23" s="1"/>
  <c r="J249" i="23"/>
  <c r="N248" i="23"/>
  <c r="M248" i="23"/>
  <c r="L248" i="23"/>
  <c r="K248" i="23"/>
  <c r="J248" i="23"/>
  <c r="I248" i="23"/>
  <c r="N247" i="23"/>
  <c r="M247" i="23"/>
  <c r="L247" i="23"/>
  <c r="K247" i="23"/>
  <c r="I247" i="23" s="1"/>
  <c r="J247" i="23"/>
  <c r="N246" i="23"/>
  <c r="M246" i="23"/>
  <c r="L246" i="23"/>
  <c r="K246" i="23"/>
  <c r="J246" i="23"/>
  <c r="I246" i="23"/>
  <c r="N245" i="23"/>
  <c r="M245" i="23"/>
  <c r="L245" i="23"/>
  <c r="K245" i="23"/>
  <c r="I245" i="23" s="1"/>
  <c r="J245" i="23"/>
  <c r="N244" i="23"/>
  <c r="M244" i="23"/>
  <c r="L244" i="23"/>
  <c r="K244" i="23"/>
  <c r="J244" i="23"/>
  <c r="I244" i="23"/>
  <c r="N243" i="23"/>
  <c r="M243" i="23"/>
  <c r="L243" i="23"/>
  <c r="K243" i="23"/>
  <c r="I243" i="23" s="1"/>
  <c r="J243" i="23"/>
  <c r="N242" i="23"/>
  <c r="M242" i="23"/>
  <c r="L242" i="23"/>
  <c r="K242" i="23"/>
  <c r="J242" i="23"/>
  <c r="I242" i="23"/>
  <c r="N241" i="23"/>
  <c r="M241" i="23"/>
  <c r="L241" i="23"/>
  <c r="K241" i="23"/>
  <c r="I241" i="23" s="1"/>
  <c r="J241" i="23"/>
  <c r="N240" i="23"/>
  <c r="M240" i="23"/>
  <c r="L240" i="23"/>
  <c r="K240" i="23"/>
  <c r="J240" i="23"/>
  <c r="I240" i="23"/>
  <c r="N239" i="23"/>
  <c r="M239" i="23"/>
  <c r="L239" i="23"/>
  <c r="K239" i="23"/>
  <c r="I239" i="23" s="1"/>
  <c r="J239" i="23"/>
  <c r="N238" i="23"/>
  <c r="M238" i="23"/>
  <c r="L238" i="23"/>
  <c r="K238" i="23"/>
  <c r="J238" i="23"/>
  <c r="I238" i="23"/>
  <c r="N237" i="23"/>
  <c r="M237" i="23"/>
  <c r="L237" i="23"/>
  <c r="K237" i="23"/>
  <c r="I237" i="23" s="1"/>
  <c r="J237" i="23"/>
  <c r="N236" i="23"/>
  <c r="M236" i="23"/>
  <c r="L236" i="23"/>
  <c r="K236" i="23"/>
  <c r="J236" i="23"/>
  <c r="I236" i="23"/>
  <c r="N235" i="23"/>
  <c r="M235" i="23"/>
  <c r="L235" i="23"/>
  <c r="K235" i="23"/>
  <c r="I235" i="23" s="1"/>
  <c r="U37" i="23" s="1"/>
  <c r="J235" i="23"/>
  <c r="N234" i="23"/>
  <c r="M234" i="23"/>
  <c r="L234" i="23"/>
  <c r="K234" i="23"/>
  <c r="J234" i="23"/>
  <c r="I234" i="23"/>
  <c r="N233" i="23"/>
  <c r="M233" i="23"/>
  <c r="L233" i="23"/>
  <c r="K233" i="23"/>
  <c r="I233" i="23" s="1"/>
  <c r="J233" i="23"/>
  <c r="N232" i="23"/>
  <c r="M232" i="23"/>
  <c r="L232" i="23"/>
  <c r="K232" i="23"/>
  <c r="J232" i="23"/>
  <c r="I232" i="23"/>
  <c r="N231" i="23"/>
  <c r="M231" i="23"/>
  <c r="L231" i="23"/>
  <c r="K231" i="23"/>
  <c r="I231" i="23" s="1"/>
  <c r="U33" i="23" s="1"/>
  <c r="J231" i="23"/>
  <c r="N230" i="23"/>
  <c r="M230" i="23"/>
  <c r="L230" i="23"/>
  <c r="K230" i="23"/>
  <c r="J230" i="23"/>
  <c r="I230" i="23"/>
  <c r="N229" i="23"/>
  <c r="M229" i="23"/>
  <c r="L229" i="23"/>
  <c r="K229" i="23"/>
  <c r="I229" i="23" s="1"/>
  <c r="J229" i="23"/>
  <c r="N228" i="23"/>
  <c r="M228" i="23"/>
  <c r="L228" i="23"/>
  <c r="K228" i="23"/>
  <c r="J228" i="23"/>
  <c r="I228" i="23"/>
  <c r="N227" i="23"/>
  <c r="M227" i="23"/>
  <c r="L227" i="23"/>
  <c r="K227" i="23"/>
  <c r="I227" i="23" s="1"/>
  <c r="J227" i="23"/>
  <c r="N226" i="23"/>
  <c r="M226" i="23"/>
  <c r="L226" i="23"/>
  <c r="K226" i="23"/>
  <c r="J226" i="23"/>
  <c r="I226" i="23"/>
  <c r="N225" i="23"/>
  <c r="M225" i="23"/>
  <c r="L225" i="23"/>
  <c r="K225" i="23"/>
  <c r="I225" i="23" s="1"/>
  <c r="J225" i="23"/>
  <c r="N224" i="23"/>
  <c r="M224" i="23"/>
  <c r="L224" i="23"/>
  <c r="K224" i="23"/>
  <c r="J224" i="23"/>
  <c r="I224" i="23"/>
  <c r="N223" i="23"/>
  <c r="M223" i="23"/>
  <c r="L223" i="23"/>
  <c r="K223" i="23"/>
  <c r="I223" i="23" s="1"/>
  <c r="J223" i="23"/>
  <c r="N222" i="23"/>
  <c r="M222" i="23"/>
  <c r="L222" i="23"/>
  <c r="K222" i="23"/>
  <c r="J222" i="23"/>
  <c r="I222" i="23"/>
  <c r="N221" i="23"/>
  <c r="M221" i="23"/>
  <c r="L221" i="23"/>
  <c r="K221" i="23"/>
  <c r="I221" i="23" s="1"/>
  <c r="J221" i="23"/>
  <c r="N220" i="23"/>
  <c r="M220" i="23"/>
  <c r="L220" i="23"/>
  <c r="K220" i="23"/>
  <c r="J220" i="23"/>
  <c r="I220" i="23"/>
  <c r="N219" i="23"/>
  <c r="M219" i="23"/>
  <c r="L219" i="23"/>
  <c r="K219" i="23"/>
  <c r="I219" i="23" s="1"/>
  <c r="J219" i="23"/>
  <c r="N218" i="23"/>
  <c r="M218" i="23"/>
  <c r="L218" i="23"/>
  <c r="K218" i="23"/>
  <c r="J218" i="23"/>
  <c r="I218" i="23"/>
  <c r="N217" i="23"/>
  <c r="M217" i="23"/>
  <c r="L217" i="23"/>
  <c r="K217" i="23"/>
  <c r="I217" i="23" s="1"/>
  <c r="J217" i="23"/>
  <c r="N216" i="23"/>
  <c r="M216" i="23"/>
  <c r="L216" i="23"/>
  <c r="K216" i="23"/>
  <c r="J216" i="23"/>
  <c r="I216" i="23"/>
  <c r="N215" i="23"/>
  <c r="M215" i="23"/>
  <c r="L215" i="23"/>
  <c r="K215" i="23"/>
  <c r="I215" i="23" s="1"/>
  <c r="J215" i="23"/>
  <c r="N214" i="23"/>
  <c r="M214" i="23"/>
  <c r="L214" i="23"/>
  <c r="K214" i="23"/>
  <c r="J214" i="23"/>
  <c r="I214" i="23"/>
  <c r="N213" i="23"/>
  <c r="M213" i="23"/>
  <c r="L213" i="23"/>
  <c r="K213" i="23"/>
  <c r="I213" i="23" s="1"/>
  <c r="J213" i="23"/>
  <c r="N212" i="23"/>
  <c r="M212" i="23"/>
  <c r="L212" i="23"/>
  <c r="K212" i="23"/>
  <c r="J212" i="23"/>
  <c r="I212" i="23"/>
  <c r="N211" i="23"/>
  <c r="M211" i="23"/>
  <c r="L211" i="23"/>
  <c r="K211" i="23"/>
  <c r="I211" i="23" s="1"/>
  <c r="J211" i="23"/>
  <c r="N210" i="23"/>
  <c r="M210" i="23"/>
  <c r="L210" i="23"/>
  <c r="K210" i="23"/>
  <c r="J210" i="23"/>
  <c r="I210" i="23"/>
  <c r="N209" i="23"/>
  <c r="M209" i="23"/>
  <c r="L209" i="23"/>
  <c r="K209" i="23"/>
  <c r="I209" i="23" s="1"/>
  <c r="U32" i="23" s="1"/>
  <c r="J209" i="23"/>
  <c r="N208" i="23"/>
  <c r="M208" i="23"/>
  <c r="L208" i="23"/>
  <c r="K208" i="23"/>
  <c r="J208" i="23"/>
  <c r="I208" i="23"/>
  <c r="N207" i="23"/>
  <c r="M207" i="23"/>
  <c r="L207" i="23"/>
  <c r="K207" i="23"/>
  <c r="I207" i="23" s="1"/>
  <c r="J207" i="23"/>
  <c r="N206" i="23"/>
  <c r="M206" i="23"/>
  <c r="L206" i="23"/>
  <c r="K206" i="23"/>
  <c r="J206" i="23"/>
  <c r="I206" i="23"/>
  <c r="N205" i="23"/>
  <c r="M205" i="23"/>
  <c r="L205" i="23"/>
  <c r="K205" i="23"/>
  <c r="I205" i="23" s="1"/>
  <c r="J205" i="23"/>
  <c r="N204" i="23"/>
  <c r="M204" i="23"/>
  <c r="L204" i="23"/>
  <c r="K204" i="23"/>
  <c r="J204" i="23"/>
  <c r="I204" i="23"/>
  <c r="N203" i="23"/>
  <c r="M203" i="23"/>
  <c r="L203" i="23"/>
  <c r="K203" i="23"/>
  <c r="I203" i="23" s="1"/>
  <c r="K37" i="23" s="1"/>
  <c r="J203" i="23"/>
  <c r="N202" i="23"/>
  <c r="M202" i="23"/>
  <c r="L202" i="23"/>
  <c r="K202" i="23"/>
  <c r="J202" i="23"/>
  <c r="I202" i="23"/>
  <c r="N201" i="23"/>
  <c r="M201" i="23"/>
  <c r="L201" i="23"/>
  <c r="K201" i="23"/>
  <c r="I201" i="23" s="1"/>
  <c r="K35" i="23" s="1"/>
  <c r="J201" i="23"/>
  <c r="N200" i="23"/>
  <c r="M200" i="23"/>
  <c r="L200" i="23"/>
  <c r="K200" i="23"/>
  <c r="J200" i="23"/>
  <c r="I200" i="23"/>
  <c r="N199" i="23"/>
  <c r="M199" i="23"/>
  <c r="L199" i="23"/>
  <c r="K199" i="23"/>
  <c r="I199" i="23" s="1"/>
  <c r="U31" i="23" s="1"/>
  <c r="J199" i="23"/>
  <c r="N198" i="23"/>
  <c r="M198" i="23"/>
  <c r="L198" i="23"/>
  <c r="K198" i="23"/>
  <c r="J198" i="23"/>
  <c r="I198" i="23"/>
  <c r="N197" i="23"/>
  <c r="M197" i="23"/>
  <c r="L197" i="23"/>
  <c r="K197" i="23"/>
  <c r="I197" i="23" s="1"/>
  <c r="J197" i="23"/>
  <c r="N196" i="23"/>
  <c r="M196" i="23"/>
  <c r="L196" i="23"/>
  <c r="K196" i="23"/>
  <c r="J196" i="23"/>
  <c r="I196" i="23"/>
  <c r="N195" i="23"/>
  <c r="M195" i="23"/>
  <c r="L195" i="23"/>
  <c r="K195" i="23"/>
  <c r="I195" i="23" s="1"/>
  <c r="K33" i="23" s="1"/>
  <c r="J195" i="23"/>
  <c r="N194" i="23"/>
  <c r="M194" i="23"/>
  <c r="L194" i="23"/>
  <c r="K194" i="23"/>
  <c r="J194" i="23"/>
  <c r="I194" i="23"/>
  <c r="N193" i="23"/>
  <c r="M193" i="23"/>
  <c r="L193" i="23"/>
  <c r="K193" i="23"/>
  <c r="I193" i="23" s="1"/>
  <c r="J193" i="23"/>
  <c r="N192" i="23"/>
  <c r="M192" i="23"/>
  <c r="L192" i="23"/>
  <c r="K192" i="23"/>
  <c r="J192" i="23"/>
  <c r="I192" i="23"/>
  <c r="N191" i="23"/>
  <c r="M191" i="23"/>
  <c r="L191" i="23"/>
  <c r="K191" i="23"/>
  <c r="I191" i="23" s="1"/>
  <c r="J191" i="23"/>
  <c r="N190" i="23"/>
  <c r="M190" i="23"/>
  <c r="L190" i="23"/>
  <c r="K190" i="23"/>
  <c r="J190" i="23"/>
  <c r="I190" i="23"/>
  <c r="N189" i="23"/>
  <c r="M189" i="23"/>
  <c r="L189" i="23"/>
  <c r="K189" i="23"/>
  <c r="I189" i="23" s="1"/>
  <c r="J189" i="23"/>
  <c r="N188" i="23"/>
  <c r="M188" i="23"/>
  <c r="L188" i="23"/>
  <c r="K188" i="23"/>
  <c r="J188" i="23"/>
  <c r="I188" i="23"/>
  <c r="N187" i="23"/>
  <c r="M187" i="23"/>
  <c r="L187" i="23"/>
  <c r="K187" i="23"/>
  <c r="I187" i="23" s="1"/>
  <c r="K32" i="23" s="1"/>
  <c r="J187" i="23"/>
  <c r="N186" i="23"/>
  <c r="M186" i="23"/>
  <c r="L186" i="23"/>
  <c r="K186" i="23"/>
  <c r="J186" i="23"/>
  <c r="I186" i="23"/>
  <c r="N185" i="23"/>
  <c r="M185" i="23"/>
  <c r="L185" i="23"/>
  <c r="K185" i="23"/>
  <c r="I185" i="23" s="1"/>
  <c r="K30" i="23" s="1"/>
  <c r="J185" i="23"/>
  <c r="N184" i="23"/>
  <c r="M184" i="23"/>
  <c r="L184" i="23"/>
  <c r="K184" i="23"/>
  <c r="J184" i="23"/>
  <c r="I184" i="23"/>
  <c r="N183" i="23"/>
  <c r="M183" i="23"/>
  <c r="L183" i="23"/>
  <c r="K183" i="23"/>
  <c r="I183" i="23" s="1"/>
  <c r="J183" i="23"/>
  <c r="N182" i="23"/>
  <c r="M182" i="23"/>
  <c r="L182" i="23"/>
  <c r="K182" i="23"/>
  <c r="J182" i="23"/>
  <c r="I182" i="23"/>
  <c r="N181" i="23"/>
  <c r="M181" i="23"/>
  <c r="L181" i="23"/>
  <c r="K181" i="23"/>
  <c r="I181" i="23" s="1"/>
  <c r="J181" i="23"/>
  <c r="N180" i="23"/>
  <c r="M180" i="23"/>
  <c r="L180" i="23"/>
  <c r="K180" i="23"/>
  <c r="J180" i="23"/>
  <c r="I180" i="23"/>
  <c r="N179" i="23"/>
  <c r="M179" i="23"/>
  <c r="L179" i="23"/>
  <c r="K179" i="23"/>
  <c r="I179" i="23" s="1"/>
  <c r="J179" i="23"/>
  <c r="N178" i="23"/>
  <c r="M178" i="23"/>
  <c r="L178" i="23"/>
  <c r="K178" i="23"/>
  <c r="J178" i="23"/>
  <c r="I178" i="23"/>
  <c r="N177" i="23"/>
  <c r="M177" i="23"/>
  <c r="L177" i="23"/>
  <c r="K177" i="23"/>
  <c r="I177" i="23" s="1"/>
  <c r="J177" i="23"/>
  <c r="N176" i="23"/>
  <c r="M176" i="23"/>
  <c r="L176" i="23"/>
  <c r="K176" i="23"/>
  <c r="J176" i="23"/>
  <c r="I176" i="23"/>
  <c r="N175" i="23"/>
  <c r="M175" i="23"/>
  <c r="L175" i="23"/>
  <c r="K175" i="23"/>
  <c r="I175" i="23" s="1"/>
  <c r="J175" i="23"/>
  <c r="N174" i="23"/>
  <c r="M174" i="23"/>
  <c r="L174" i="23"/>
  <c r="K174" i="23"/>
  <c r="J174" i="23"/>
  <c r="I174" i="23"/>
  <c r="N173" i="23"/>
  <c r="M173" i="23"/>
  <c r="L173" i="23"/>
  <c r="K173" i="23"/>
  <c r="I173" i="23" s="1"/>
  <c r="K28" i="23" s="1"/>
  <c r="J173" i="23"/>
  <c r="N172" i="23"/>
  <c r="M172" i="23"/>
  <c r="L172" i="23"/>
  <c r="K172" i="23"/>
  <c r="J172" i="23"/>
  <c r="I172" i="23"/>
  <c r="N171" i="23"/>
  <c r="M171" i="23"/>
  <c r="L171" i="23"/>
  <c r="K171" i="23"/>
  <c r="I171" i="23" s="1"/>
  <c r="U28" i="23" s="1"/>
  <c r="J171" i="23"/>
  <c r="N170" i="23"/>
  <c r="M170" i="23"/>
  <c r="L170" i="23"/>
  <c r="K170" i="23"/>
  <c r="J170" i="23"/>
  <c r="I170" i="23"/>
  <c r="N169" i="23"/>
  <c r="M169" i="23"/>
  <c r="L169" i="23"/>
  <c r="K169" i="23"/>
  <c r="I169" i="23" s="1"/>
  <c r="J169" i="23"/>
  <c r="N168" i="23"/>
  <c r="M168" i="23"/>
  <c r="L168" i="23"/>
  <c r="K168" i="23"/>
  <c r="J168" i="23"/>
  <c r="I168" i="23"/>
  <c r="N167" i="23"/>
  <c r="M167" i="23"/>
  <c r="L167" i="23"/>
  <c r="K167" i="23"/>
  <c r="I167" i="23" s="1"/>
  <c r="U26" i="23" s="1"/>
  <c r="J167" i="23"/>
  <c r="N166" i="23"/>
  <c r="M166" i="23"/>
  <c r="L166" i="23"/>
  <c r="K166" i="23"/>
  <c r="J166" i="23"/>
  <c r="I166" i="23"/>
  <c r="N165" i="23"/>
  <c r="M165" i="23"/>
  <c r="L165" i="23"/>
  <c r="K165" i="23"/>
  <c r="I165" i="23" s="1"/>
  <c r="J165" i="23"/>
  <c r="N164" i="23"/>
  <c r="M164" i="23"/>
  <c r="L164" i="23"/>
  <c r="K164" i="23"/>
  <c r="J164" i="23"/>
  <c r="I164" i="23"/>
  <c r="N163" i="23"/>
  <c r="M163" i="23"/>
  <c r="L163" i="23"/>
  <c r="K163" i="23"/>
  <c r="I163" i="23" s="1"/>
  <c r="J163" i="23"/>
  <c r="N162" i="23"/>
  <c r="M162" i="23"/>
  <c r="L162" i="23"/>
  <c r="K162" i="23"/>
  <c r="J162" i="23"/>
  <c r="I162" i="23"/>
  <c r="N161" i="23"/>
  <c r="M161" i="23"/>
  <c r="L161" i="23"/>
  <c r="K161" i="23"/>
  <c r="I161" i="23" s="1"/>
  <c r="U24" i="23" s="1"/>
  <c r="J161" i="23"/>
  <c r="N160" i="23"/>
  <c r="M160" i="23"/>
  <c r="L160" i="23"/>
  <c r="K160" i="23"/>
  <c r="J160" i="23"/>
  <c r="I160" i="23"/>
  <c r="N159" i="23"/>
  <c r="M159" i="23"/>
  <c r="L159" i="23"/>
  <c r="K159" i="23"/>
  <c r="I159" i="23" s="1"/>
  <c r="J159" i="23"/>
  <c r="N158" i="23"/>
  <c r="M158" i="23"/>
  <c r="L158" i="23"/>
  <c r="K158" i="23"/>
  <c r="J158" i="23"/>
  <c r="I158" i="23"/>
  <c r="N157" i="23"/>
  <c r="M157" i="23"/>
  <c r="L157" i="23"/>
  <c r="K157" i="23"/>
  <c r="I157" i="23" s="1"/>
  <c r="J157" i="23"/>
  <c r="N156" i="23"/>
  <c r="M156" i="23"/>
  <c r="L156" i="23"/>
  <c r="K156" i="23"/>
  <c r="J156" i="23"/>
  <c r="I156" i="23"/>
  <c r="N155" i="23"/>
  <c r="M155" i="23"/>
  <c r="L155" i="23"/>
  <c r="K155" i="23"/>
  <c r="I155" i="23" s="1"/>
  <c r="K26" i="23" s="1"/>
  <c r="J155" i="23"/>
  <c r="N154" i="23"/>
  <c r="M154" i="23"/>
  <c r="L154" i="23"/>
  <c r="K154" i="23"/>
  <c r="J154" i="23"/>
  <c r="I154" i="23"/>
  <c r="N153" i="23"/>
  <c r="M153" i="23"/>
  <c r="L153" i="23"/>
  <c r="K153" i="23"/>
  <c r="I153" i="23" s="1"/>
  <c r="K24" i="23" s="1"/>
  <c r="J153" i="23"/>
  <c r="N152" i="23"/>
  <c r="M152" i="23"/>
  <c r="L152" i="23"/>
  <c r="K152" i="23"/>
  <c r="J152" i="23"/>
  <c r="I152" i="23"/>
  <c r="N151" i="23"/>
  <c r="M151" i="23"/>
  <c r="L151" i="23"/>
  <c r="K151" i="23"/>
  <c r="I151" i="23" s="1"/>
  <c r="U23" i="23" s="1"/>
  <c r="J151" i="23"/>
  <c r="N150" i="23"/>
  <c r="M150" i="23"/>
  <c r="L150" i="23"/>
  <c r="K150" i="23"/>
  <c r="J150" i="23"/>
  <c r="I150" i="23"/>
  <c r="N149" i="23"/>
  <c r="M149" i="23"/>
  <c r="L149" i="23"/>
  <c r="K149" i="23"/>
  <c r="I149" i="23" s="1"/>
  <c r="J149" i="23"/>
  <c r="N148" i="23"/>
  <c r="M148" i="23"/>
  <c r="L148" i="23"/>
  <c r="K148" i="23"/>
  <c r="J148" i="23"/>
  <c r="I148" i="23"/>
  <c r="N147" i="23"/>
  <c r="M147" i="23"/>
  <c r="L147" i="23"/>
  <c r="K147" i="23"/>
  <c r="I147" i="23" s="1"/>
  <c r="J147" i="23"/>
  <c r="N146" i="23"/>
  <c r="M146" i="23"/>
  <c r="L146" i="23"/>
  <c r="K146" i="23"/>
  <c r="J146" i="23"/>
  <c r="I146" i="23"/>
  <c r="N145" i="23"/>
  <c r="M145" i="23"/>
  <c r="L145" i="23"/>
  <c r="K145" i="23"/>
  <c r="I145" i="23" s="1"/>
  <c r="J145" i="23"/>
  <c r="N144" i="23"/>
  <c r="M144" i="23"/>
  <c r="L144" i="23"/>
  <c r="K144" i="23"/>
  <c r="J144" i="23"/>
  <c r="I144" i="23"/>
  <c r="N143" i="23"/>
  <c r="M143" i="23"/>
  <c r="L143" i="23"/>
  <c r="K143" i="23"/>
  <c r="I143" i="23" s="1"/>
  <c r="J143" i="23"/>
  <c r="N142" i="23"/>
  <c r="M142" i="23"/>
  <c r="L142" i="23"/>
  <c r="K142" i="23"/>
  <c r="J142" i="23"/>
  <c r="I142" i="23"/>
  <c r="N141" i="23"/>
  <c r="M141" i="23"/>
  <c r="L141" i="23"/>
  <c r="K141" i="23"/>
  <c r="I141" i="23" s="1"/>
  <c r="J141" i="23"/>
  <c r="N140" i="23"/>
  <c r="M140" i="23"/>
  <c r="L140" i="23"/>
  <c r="K140" i="23"/>
  <c r="J140" i="23"/>
  <c r="I140" i="23"/>
  <c r="N139" i="23"/>
  <c r="M139" i="23"/>
  <c r="L139" i="23"/>
  <c r="K139" i="23"/>
  <c r="I139" i="23" s="1"/>
  <c r="J139" i="23"/>
  <c r="N138" i="23"/>
  <c r="M138" i="23"/>
  <c r="L138" i="23"/>
  <c r="K138" i="23"/>
  <c r="J138" i="23"/>
  <c r="I138" i="23"/>
  <c r="N137" i="23"/>
  <c r="M137" i="23"/>
  <c r="L137" i="23"/>
  <c r="K137" i="23"/>
  <c r="I137" i="23" s="1"/>
  <c r="J137" i="23"/>
  <c r="N136" i="23"/>
  <c r="M136" i="23"/>
  <c r="L136" i="23"/>
  <c r="K136" i="23"/>
  <c r="J136" i="23"/>
  <c r="I136" i="23"/>
  <c r="N135" i="23"/>
  <c r="M135" i="23"/>
  <c r="L135" i="23"/>
  <c r="K135" i="23"/>
  <c r="I135" i="23" s="1"/>
  <c r="J135" i="23"/>
  <c r="N134" i="23"/>
  <c r="M134" i="23"/>
  <c r="L134" i="23"/>
  <c r="K134" i="23"/>
  <c r="J134" i="23"/>
  <c r="I134" i="23"/>
  <c r="N133" i="23"/>
  <c r="M133" i="23"/>
  <c r="L133" i="23"/>
  <c r="K133" i="23"/>
  <c r="I133" i="23" s="1"/>
  <c r="J133" i="23"/>
  <c r="N132" i="23"/>
  <c r="M132" i="23"/>
  <c r="L132" i="23"/>
  <c r="K132" i="23"/>
  <c r="J132" i="23"/>
  <c r="I132" i="23"/>
  <c r="N131" i="23"/>
  <c r="M131" i="23"/>
  <c r="L131" i="23"/>
  <c r="K131" i="23"/>
  <c r="I131" i="23" s="1"/>
  <c r="J131" i="23"/>
  <c r="N130" i="23"/>
  <c r="M130" i="23"/>
  <c r="L130" i="23"/>
  <c r="K130" i="23"/>
  <c r="J130" i="23"/>
  <c r="I130" i="23"/>
  <c r="N129" i="23"/>
  <c r="M129" i="23"/>
  <c r="L129" i="23"/>
  <c r="K129" i="23"/>
  <c r="I129" i="23" s="1"/>
  <c r="J129" i="23"/>
  <c r="N128" i="23"/>
  <c r="M128" i="23"/>
  <c r="L128" i="23"/>
  <c r="K128" i="23"/>
  <c r="J128" i="23"/>
  <c r="I128" i="23"/>
  <c r="N127" i="23"/>
  <c r="M127" i="23"/>
  <c r="L127" i="23"/>
  <c r="K127" i="23"/>
  <c r="I127" i="23" s="1"/>
  <c r="J127" i="23"/>
  <c r="N126" i="23"/>
  <c r="M126" i="23"/>
  <c r="L126" i="23"/>
  <c r="K126" i="23"/>
  <c r="J126" i="23"/>
  <c r="I126" i="23"/>
  <c r="N125" i="23"/>
  <c r="M125" i="23"/>
  <c r="L125" i="23"/>
  <c r="K125" i="23"/>
  <c r="I125" i="23" s="1"/>
  <c r="J125" i="23"/>
  <c r="N124" i="23"/>
  <c r="M124" i="23"/>
  <c r="L124" i="23"/>
  <c r="K124" i="23"/>
  <c r="J124" i="23"/>
  <c r="I124" i="23"/>
  <c r="N123" i="23"/>
  <c r="M123" i="23"/>
  <c r="L123" i="23"/>
  <c r="K123" i="23"/>
  <c r="I123" i="23" s="1"/>
  <c r="J123" i="23"/>
  <c r="N122" i="23"/>
  <c r="M122" i="23"/>
  <c r="L122" i="23"/>
  <c r="K122" i="23"/>
  <c r="J122" i="23"/>
  <c r="I122" i="23"/>
  <c r="N121" i="23"/>
  <c r="M121" i="23"/>
  <c r="L121" i="23"/>
  <c r="K121" i="23"/>
  <c r="I121" i="23" s="1"/>
  <c r="J121" i="23"/>
  <c r="N120" i="23"/>
  <c r="M120" i="23"/>
  <c r="L120" i="23"/>
  <c r="K120" i="23"/>
  <c r="J120" i="23"/>
  <c r="I120" i="23"/>
  <c r="N119" i="23"/>
  <c r="M119" i="23"/>
  <c r="L119" i="23"/>
  <c r="K119" i="23"/>
  <c r="I119" i="23" s="1"/>
  <c r="J119" i="23"/>
  <c r="N118" i="23"/>
  <c r="M118" i="23"/>
  <c r="L118" i="23"/>
  <c r="K118" i="23"/>
  <c r="J118" i="23"/>
  <c r="I118" i="23"/>
  <c r="N117" i="23"/>
  <c r="M117" i="23"/>
  <c r="L117" i="23"/>
  <c r="K117" i="23"/>
  <c r="I117" i="23" s="1"/>
  <c r="J117" i="23"/>
  <c r="N116" i="23"/>
  <c r="M116" i="23"/>
  <c r="L116" i="23"/>
  <c r="K116" i="23"/>
  <c r="J116" i="23"/>
  <c r="I116" i="23"/>
  <c r="N115" i="23"/>
  <c r="M115" i="23"/>
  <c r="L115" i="23"/>
  <c r="K115" i="23"/>
  <c r="I115" i="23" s="1"/>
  <c r="J115" i="23"/>
  <c r="N114" i="23"/>
  <c r="M114" i="23"/>
  <c r="L114" i="23"/>
  <c r="K114" i="23"/>
  <c r="J114" i="23"/>
  <c r="I114" i="23"/>
  <c r="N113" i="23"/>
  <c r="M113" i="23"/>
  <c r="L113" i="23"/>
  <c r="K113" i="23"/>
  <c r="I113" i="23" s="1"/>
  <c r="J113" i="23"/>
  <c r="N112" i="23"/>
  <c r="M112" i="23"/>
  <c r="L112" i="23"/>
  <c r="K112" i="23"/>
  <c r="J112" i="23"/>
  <c r="I112" i="23"/>
  <c r="N111" i="23"/>
  <c r="M111" i="23"/>
  <c r="L111" i="23"/>
  <c r="K111" i="23"/>
  <c r="I111" i="23" s="1"/>
  <c r="J111" i="23"/>
  <c r="N110" i="23"/>
  <c r="M110" i="23"/>
  <c r="L110" i="23"/>
  <c r="K110" i="23"/>
  <c r="J110" i="23"/>
  <c r="I110" i="23"/>
  <c r="N109" i="23"/>
  <c r="M109" i="23"/>
  <c r="L109" i="23"/>
  <c r="K109" i="23"/>
  <c r="I109" i="23" s="1"/>
  <c r="J109" i="23"/>
  <c r="N108" i="23"/>
  <c r="M108" i="23"/>
  <c r="L108" i="23"/>
  <c r="K108" i="23"/>
  <c r="J108" i="23"/>
  <c r="I108" i="23"/>
  <c r="N107" i="23"/>
  <c r="M107" i="23"/>
  <c r="L107" i="23"/>
  <c r="K107" i="23"/>
  <c r="I107" i="23" s="1"/>
  <c r="J107" i="23"/>
  <c r="N106" i="23"/>
  <c r="M106" i="23"/>
  <c r="L106" i="23"/>
  <c r="K106" i="23"/>
  <c r="J106" i="23"/>
  <c r="I106" i="23"/>
  <c r="N105" i="23"/>
  <c r="M105" i="23"/>
  <c r="L105" i="23"/>
  <c r="K105" i="23"/>
  <c r="I105" i="23" s="1"/>
  <c r="J105" i="23"/>
  <c r="N104" i="23"/>
  <c r="M104" i="23"/>
  <c r="L104" i="23"/>
  <c r="K104" i="23"/>
  <c r="J104" i="23"/>
  <c r="I104" i="23"/>
  <c r="N103" i="23"/>
  <c r="M103" i="23"/>
  <c r="L103" i="23"/>
  <c r="K103" i="23"/>
  <c r="I103" i="23" s="1"/>
  <c r="J103" i="23"/>
  <c r="N102" i="23"/>
  <c r="M102" i="23"/>
  <c r="L102" i="23"/>
  <c r="K102" i="23"/>
  <c r="J102" i="23"/>
  <c r="I102" i="23"/>
  <c r="N101" i="23"/>
  <c r="M101" i="23"/>
  <c r="L101" i="23"/>
  <c r="K101" i="23"/>
  <c r="I101" i="23" s="1"/>
  <c r="J101" i="23"/>
  <c r="N100" i="23"/>
  <c r="M100" i="23"/>
  <c r="L100" i="23"/>
  <c r="K100" i="23"/>
  <c r="J100" i="23"/>
  <c r="I100" i="23"/>
  <c r="N99" i="23"/>
  <c r="M99" i="23"/>
  <c r="L99" i="23"/>
  <c r="K99" i="23"/>
  <c r="I99" i="23" s="1"/>
  <c r="J99" i="23"/>
  <c r="N98" i="23"/>
  <c r="M98" i="23"/>
  <c r="L98" i="23"/>
  <c r="K98" i="23"/>
  <c r="J98" i="23"/>
  <c r="I98" i="23"/>
  <c r="N97" i="23"/>
  <c r="M97" i="23"/>
  <c r="L97" i="23"/>
  <c r="K97" i="23"/>
  <c r="I97" i="23" s="1"/>
  <c r="J97" i="23"/>
  <c r="N96" i="23"/>
  <c r="M96" i="23"/>
  <c r="L96" i="23"/>
  <c r="K96" i="23"/>
  <c r="J96" i="23"/>
  <c r="I96" i="23"/>
  <c r="N95" i="23"/>
  <c r="M95" i="23"/>
  <c r="L95" i="23"/>
  <c r="K95" i="23"/>
  <c r="I95" i="23" s="1"/>
  <c r="J95" i="23"/>
  <c r="N94" i="23"/>
  <c r="M94" i="23"/>
  <c r="L94" i="23"/>
  <c r="K94" i="23"/>
  <c r="J94" i="23"/>
  <c r="I94" i="23"/>
  <c r="N93" i="23"/>
  <c r="M93" i="23"/>
  <c r="L93" i="23"/>
  <c r="K93" i="23"/>
  <c r="I93" i="23" s="1"/>
  <c r="J93" i="23"/>
  <c r="N92" i="23"/>
  <c r="M92" i="23"/>
  <c r="L92" i="23"/>
  <c r="K92" i="23"/>
  <c r="J92" i="23"/>
  <c r="I92" i="23"/>
  <c r="N91" i="23"/>
  <c r="M91" i="23"/>
  <c r="L91" i="23"/>
  <c r="K91" i="23"/>
  <c r="I91" i="23" s="1"/>
  <c r="J91" i="23"/>
  <c r="N90" i="23"/>
  <c r="M90" i="23"/>
  <c r="L90" i="23"/>
  <c r="K90" i="23"/>
  <c r="J90" i="23"/>
  <c r="I90" i="23"/>
  <c r="N89" i="23"/>
  <c r="M89" i="23"/>
  <c r="L89" i="23"/>
  <c r="J89" i="23"/>
  <c r="L88" i="23"/>
  <c r="K88" i="23"/>
  <c r="J88" i="23"/>
  <c r="L87" i="23"/>
  <c r="K87" i="23"/>
  <c r="J87" i="23"/>
  <c r="L86" i="23"/>
  <c r="K86" i="23"/>
  <c r="J86" i="23"/>
  <c r="L85" i="23"/>
  <c r="K85" i="23"/>
  <c r="J85" i="23"/>
  <c r="L84" i="23"/>
  <c r="K84" i="23"/>
  <c r="J84" i="23"/>
  <c r="L83" i="23"/>
  <c r="K83" i="23"/>
  <c r="J83" i="23"/>
  <c r="L82" i="23"/>
  <c r="K82" i="23"/>
  <c r="J82" i="23"/>
  <c r="L81" i="23"/>
  <c r="K81" i="23"/>
  <c r="J81" i="23"/>
  <c r="N80" i="23"/>
  <c r="M80" i="23"/>
  <c r="L80" i="23"/>
  <c r="K80" i="23"/>
  <c r="J80" i="23"/>
  <c r="I80" i="23" s="1"/>
  <c r="N79" i="23"/>
  <c r="M79" i="23"/>
  <c r="L79" i="23"/>
  <c r="K79" i="23"/>
  <c r="I79" i="23" s="1"/>
  <c r="J79" i="23"/>
  <c r="N78" i="23"/>
  <c r="M78" i="23"/>
  <c r="L78" i="23"/>
  <c r="J78" i="23"/>
  <c r="L77" i="23"/>
  <c r="K77" i="23"/>
  <c r="J77" i="23"/>
  <c r="J76" i="23"/>
  <c r="J75" i="23"/>
  <c r="J74" i="23"/>
  <c r="J73" i="23"/>
  <c r="J72" i="23"/>
  <c r="J71" i="23"/>
  <c r="J70" i="23"/>
  <c r="N69" i="23"/>
  <c r="M69" i="23"/>
  <c r="J69" i="23"/>
  <c r="N68" i="23"/>
  <c r="M68" i="23"/>
  <c r="J68" i="23"/>
  <c r="N67" i="23"/>
  <c r="M67" i="23"/>
  <c r="K67" i="23"/>
  <c r="I67" i="23" s="1"/>
  <c r="J67" i="23"/>
  <c r="E67" i="23"/>
  <c r="L67" i="23" s="1"/>
  <c r="N66" i="23"/>
  <c r="M66" i="23"/>
  <c r="L66" i="23"/>
  <c r="K66" i="23"/>
  <c r="J66" i="23"/>
  <c r="I66" i="23" s="1"/>
  <c r="N65" i="23"/>
  <c r="M65" i="23"/>
  <c r="L65" i="23"/>
  <c r="K65" i="23"/>
  <c r="I65" i="23" s="1"/>
  <c r="J65" i="23"/>
  <c r="N64" i="23"/>
  <c r="M64" i="23"/>
  <c r="L64" i="23"/>
  <c r="K64" i="23"/>
  <c r="J64" i="23"/>
  <c r="I64" i="23" s="1"/>
  <c r="N63" i="23"/>
  <c r="M63" i="23"/>
  <c r="L63" i="23"/>
  <c r="K63" i="23"/>
  <c r="I63" i="23" s="1"/>
  <c r="J63" i="23"/>
  <c r="N62" i="23"/>
  <c r="M62" i="23"/>
  <c r="L62" i="23"/>
  <c r="K62" i="23"/>
  <c r="J62" i="23"/>
  <c r="I62" i="23" s="1"/>
  <c r="N61" i="23"/>
  <c r="M61" i="23"/>
  <c r="L61" i="23"/>
  <c r="K61" i="23"/>
  <c r="I61" i="23" s="1"/>
  <c r="J61" i="23"/>
  <c r="N60" i="23"/>
  <c r="M60" i="23"/>
  <c r="L60" i="23"/>
  <c r="K60" i="23"/>
  <c r="J60" i="23"/>
  <c r="I60" i="23" s="1"/>
  <c r="K39" i="23"/>
  <c r="V38" i="23"/>
  <c r="U38" i="23"/>
  <c r="T38" i="23"/>
  <c r="L38" i="23"/>
  <c r="K38" i="23"/>
  <c r="J38" i="23"/>
  <c r="V36" i="23"/>
  <c r="U36" i="23"/>
  <c r="T36" i="23"/>
  <c r="L36" i="23"/>
  <c r="K36" i="23"/>
  <c r="J36" i="23"/>
  <c r="L34" i="23"/>
  <c r="K34" i="23"/>
  <c r="J34" i="23"/>
  <c r="L31" i="23"/>
  <c r="K31" i="23"/>
  <c r="J31" i="23"/>
  <c r="V30" i="23"/>
  <c r="U30" i="23"/>
  <c r="T30" i="23"/>
  <c r="V29" i="23"/>
  <c r="U29" i="23"/>
  <c r="T29" i="23"/>
  <c r="L29" i="23"/>
  <c r="K29" i="23"/>
  <c r="J29" i="23"/>
  <c r="V27" i="23"/>
  <c r="U27" i="23"/>
  <c r="T27" i="23"/>
  <c r="L27" i="23"/>
  <c r="K27" i="23"/>
  <c r="J27" i="23"/>
  <c r="V25" i="23"/>
  <c r="U25" i="23"/>
  <c r="T25" i="23"/>
  <c r="L25" i="23"/>
  <c r="K25" i="23"/>
  <c r="J25" i="23"/>
  <c r="L23" i="23"/>
  <c r="K23" i="23"/>
  <c r="J23" i="23"/>
  <c r="E12" i="23"/>
  <c r="D12" i="23"/>
  <c r="K10" i="23"/>
  <c r="K9" i="23"/>
  <c r="K8" i="23"/>
  <c r="K7" i="23"/>
  <c r="K6" i="23"/>
  <c r="L5" i="23"/>
  <c r="K5" i="23"/>
  <c r="J5" i="23"/>
  <c r="L4" i="23"/>
  <c r="K4" i="23"/>
  <c r="J4" i="23"/>
  <c r="P3" i="23"/>
  <c r="O3" i="23"/>
  <c r="N3" i="23"/>
  <c r="M3" i="23"/>
  <c r="L3" i="23"/>
  <c r="K3" i="23"/>
  <c r="J3" i="23"/>
  <c r="K2" i="23"/>
  <c r="D1" i="23"/>
  <c r="AK498" i="22"/>
  <c r="AB498" i="22"/>
  <c r="Y498" i="22"/>
  <c r="X498" i="22"/>
  <c r="X497" i="22"/>
  <c r="AK490" i="22"/>
  <c r="AE490" i="22"/>
  <c r="Z490" i="22"/>
  <c r="Y490" i="22"/>
  <c r="X489" i="22"/>
  <c r="U489" i="22"/>
  <c r="R489" i="22"/>
  <c r="Q489" i="22"/>
  <c r="Q488" i="22"/>
  <c r="J485" i="22"/>
  <c r="AK482" i="22"/>
  <c r="X481" i="22"/>
  <c r="Q479" i="22"/>
  <c r="H476" i="22"/>
  <c r="N486" i="22" s="1"/>
  <c r="G476" i="22"/>
  <c r="N476" i="22" s="1"/>
  <c r="F476" i="22"/>
  <c r="L486" i="22" s="1"/>
  <c r="E476" i="22"/>
  <c r="L476" i="22" s="1"/>
  <c r="D476" i="22"/>
  <c r="J486" i="22" s="1"/>
  <c r="K475" i="22"/>
  <c r="D475" i="22"/>
  <c r="AK472" i="22"/>
  <c r="AB470" i="22"/>
  <c r="Z470" i="22"/>
  <c r="Y470" i="22"/>
  <c r="X470" i="22"/>
  <c r="Q470" i="22"/>
  <c r="X469" i="22"/>
  <c r="N466" i="22"/>
  <c r="L466" i="22"/>
  <c r="K466" i="22"/>
  <c r="J466" i="22"/>
  <c r="J465" i="22"/>
  <c r="AB462" i="22"/>
  <c r="AA462" i="22"/>
  <c r="Z462" i="22"/>
  <c r="Y462" i="22"/>
  <c r="X462" i="22"/>
  <c r="AK461" i="22"/>
  <c r="AE461" i="22"/>
  <c r="X461" i="22"/>
  <c r="U461" i="22"/>
  <c r="S461" i="22"/>
  <c r="R461" i="22"/>
  <c r="Q461" i="22"/>
  <c r="Q460" i="22"/>
  <c r="AB454" i="22"/>
  <c r="AA454" i="22"/>
  <c r="Z454" i="22"/>
  <c r="Y454" i="22"/>
  <c r="X454" i="22"/>
  <c r="X453" i="22"/>
  <c r="AK452" i="22"/>
  <c r="B450" i="22"/>
  <c r="N399" i="22"/>
  <c r="M399" i="22"/>
  <c r="L399" i="22"/>
  <c r="K399" i="22"/>
  <c r="J399" i="22"/>
  <c r="I399" i="22"/>
  <c r="N398" i="22"/>
  <c r="M398" i="22"/>
  <c r="L398" i="22"/>
  <c r="K398" i="22"/>
  <c r="I398" i="22" s="1"/>
  <c r="J398" i="22"/>
  <c r="N397" i="22"/>
  <c r="M397" i="22"/>
  <c r="L397" i="22"/>
  <c r="K397" i="22"/>
  <c r="J397" i="22"/>
  <c r="I397" i="22"/>
  <c r="N396" i="22"/>
  <c r="M396" i="22"/>
  <c r="L396" i="22"/>
  <c r="K396" i="22"/>
  <c r="I396" i="22" s="1"/>
  <c r="J396" i="22"/>
  <c r="N395" i="22"/>
  <c r="M395" i="22"/>
  <c r="L395" i="22"/>
  <c r="K395" i="22"/>
  <c r="J395" i="22"/>
  <c r="I395" i="22"/>
  <c r="N394" i="22"/>
  <c r="M394" i="22"/>
  <c r="L394" i="22"/>
  <c r="K394" i="22"/>
  <c r="I394" i="22" s="1"/>
  <c r="J394" i="22"/>
  <c r="N393" i="22"/>
  <c r="M393" i="22"/>
  <c r="L393" i="22"/>
  <c r="K393" i="22"/>
  <c r="J393" i="22"/>
  <c r="I393" i="22"/>
  <c r="N392" i="22"/>
  <c r="M392" i="22"/>
  <c r="L392" i="22"/>
  <c r="K392" i="22"/>
  <c r="I392" i="22" s="1"/>
  <c r="J392" i="22"/>
  <c r="N391" i="22"/>
  <c r="M391" i="22"/>
  <c r="L391" i="22"/>
  <c r="K391" i="22"/>
  <c r="J391" i="22"/>
  <c r="I391" i="22"/>
  <c r="N390" i="22"/>
  <c r="M390" i="22"/>
  <c r="L390" i="22"/>
  <c r="K390" i="22"/>
  <c r="I390" i="22" s="1"/>
  <c r="J390" i="22"/>
  <c r="N389" i="22"/>
  <c r="M389" i="22"/>
  <c r="L389" i="22"/>
  <c r="K389" i="22"/>
  <c r="J389" i="22"/>
  <c r="I389" i="22"/>
  <c r="N388" i="22"/>
  <c r="M388" i="22"/>
  <c r="L388" i="22"/>
  <c r="K388" i="22"/>
  <c r="I388" i="22" s="1"/>
  <c r="J388" i="22"/>
  <c r="N387" i="22"/>
  <c r="M387" i="22"/>
  <c r="L387" i="22"/>
  <c r="K387" i="22"/>
  <c r="J387" i="22"/>
  <c r="I387" i="22"/>
  <c r="N386" i="22"/>
  <c r="M386" i="22"/>
  <c r="L386" i="22"/>
  <c r="K386" i="22"/>
  <c r="I386" i="22" s="1"/>
  <c r="J386" i="22"/>
  <c r="N385" i="22"/>
  <c r="M385" i="22"/>
  <c r="L385" i="22"/>
  <c r="K385" i="22"/>
  <c r="J385" i="22"/>
  <c r="I385" i="22"/>
  <c r="N384" i="22"/>
  <c r="M384" i="22"/>
  <c r="L384" i="22"/>
  <c r="K384" i="22"/>
  <c r="I384" i="22" s="1"/>
  <c r="J384" i="22"/>
  <c r="N383" i="22"/>
  <c r="M383" i="22"/>
  <c r="L383" i="22"/>
  <c r="K383" i="22"/>
  <c r="J383" i="22"/>
  <c r="I383" i="22"/>
  <c r="N382" i="22"/>
  <c r="M382" i="22"/>
  <c r="L382" i="22"/>
  <c r="K382" i="22"/>
  <c r="I382" i="22" s="1"/>
  <c r="J382" i="22"/>
  <c r="N381" i="22"/>
  <c r="M381" i="22"/>
  <c r="L381" i="22"/>
  <c r="K381" i="22"/>
  <c r="J381" i="22"/>
  <c r="I381" i="22"/>
  <c r="N380" i="22"/>
  <c r="M380" i="22"/>
  <c r="L380" i="22"/>
  <c r="K380" i="22"/>
  <c r="I380" i="22" s="1"/>
  <c r="J380" i="22"/>
  <c r="N379" i="22"/>
  <c r="M379" i="22"/>
  <c r="L379" i="22"/>
  <c r="K379" i="22"/>
  <c r="J379" i="22"/>
  <c r="I379" i="22"/>
  <c r="N378" i="22"/>
  <c r="M378" i="22"/>
  <c r="L378" i="22"/>
  <c r="K378" i="22"/>
  <c r="I378" i="22" s="1"/>
  <c r="J378" i="22"/>
  <c r="N377" i="22"/>
  <c r="M377" i="22"/>
  <c r="L377" i="22"/>
  <c r="K377" i="22"/>
  <c r="J377" i="22"/>
  <c r="I377" i="22"/>
  <c r="N376" i="22"/>
  <c r="M376" i="22"/>
  <c r="L376" i="22"/>
  <c r="K376" i="22"/>
  <c r="I376" i="22" s="1"/>
  <c r="J376" i="22"/>
  <c r="N375" i="22"/>
  <c r="M375" i="22"/>
  <c r="L375" i="22"/>
  <c r="K375" i="22"/>
  <c r="J375" i="22"/>
  <c r="I375" i="22"/>
  <c r="N374" i="22"/>
  <c r="M374" i="22"/>
  <c r="L374" i="22"/>
  <c r="K374" i="22"/>
  <c r="I374" i="22" s="1"/>
  <c r="J374" i="22"/>
  <c r="N373" i="22"/>
  <c r="M373" i="22"/>
  <c r="L373" i="22"/>
  <c r="K373" i="22"/>
  <c r="J373" i="22"/>
  <c r="I373" i="22"/>
  <c r="N372" i="22"/>
  <c r="M372" i="22"/>
  <c r="L372" i="22"/>
  <c r="K372" i="22"/>
  <c r="I372" i="22" s="1"/>
  <c r="J372" i="22"/>
  <c r="N371" i="22"/>
  <c r="M371" i="22"/>
  <c r="L371" i="22"/>
  <c r="K371" i="22"/>
  <c r="J371" i="22"/>
  <c r="I371" i="22"/>
  <c r="N370" i="22"/>
  <c r="M370" i="22"/>
  <c r="L370" i="22"/>
  <c r="K370" i="22"/>
  <c r="I370" i="22" s="1"/>
  <c r="J370" i="22"/>
  <c r="N369" i="22"/>
  <c r="M369" i="22"/>
  <c r="L369" i="22"/>
  <c r="K369" i="22"/>
  <c r="J369" i="22"/>
  <c r="I369" i="22"/>
  <c r="N368" i="22"/>
  <c r="M368" i="22"/>
  <c r="L368" i="22"/>
  <c r="K368" i="22"/>
  <c r="I368" i="22" s="1"/>
  <c r="J368" i="22"/>
  <c r="N367" i="22"/>
  <c r="M367" i="22"/>
  <c r="L367" i="22"/>
  <c r="K367" i="22"/>
  <c r="J367" i="22"/>
  <c r="I367" i="22"/>
  <c r="N366" i="22"/>
  <c r="M366" i="22"/>
  <c r="L366" i="22"/>
  <c r="K366" i="22"/>
  <c r="I366" i="22" s="1"/>
  <c r="J366" i="22"/>
  <c r="N365" i="22"/>
  <c r="M365" i="22"/>
  <c r="L365" i="22"/>
  <c r="K365" i="22"/>
  <c r="J365" i="22"/>
  <c r="I365" i="22"/>
  <c r="N364" i="22"/>
  <c r="M364" i="22"/>
  <c r="L364" i="22"/>
  <c r="K364" i="22"/>
  <c r="I364" i="22" s="1"/>
  <c r="J364" i="22"/>
  <c r="N363" i="22"/>
  <c r="M363" i="22"/>
  <c r="L363" i="22"/>
  <c r="K363" i="22"/>
  <c r="J363" i="22"/>
  <c r="I363" i="22"/>
  <c r="N362" i="22"/>
  <c r="M362" i="22"/>
  <c r="L362" i="22"/>
  <c r="K362" i="22"/>
  <c r="I362" i="22" s="1"/>
  <c r="J362" i="22"/>
  <c r="N361" i="22"/>
  <c r="M361" i="22"/>
  <c r="L361" i="22"/>
  <c r="K361" i="22"/>
  <c r="J361" i="22"/>
  <c r="I361" i="22"/>
  <c r="N360" i="22"/>
  <c r="M360" i="22"/>
  <c r="L360" i="22"/>
  <c r="K360" i="22"/>
  <c r="I360" i="22" s="1"/>
  <c r="J360" i="22"/>
  <c r="N359" i="22"/>
  <c r="M359" i="22"/>
  <c r="L359" i="22"/>
  <c r="K359" i="22"/>
  <c r="J359" i="22"/>
  <c r="I359" i="22"/>
  <c r="N358" i="22"/>
  <c r="M358" i="22"/>
  <c r="L358" i="22"/>
  <c r="K358" i="22"/>
  <c r="I358" i="22" s="1"/>
  <c r="J358" i="22"/>
  <c r="N357" i="22"/>
  <c r="M357" i="22"/>
  <c r="L357" i="22"/>
  <c r="K357" i="22"/>
  <c r="J357" i="22"/>
  <c r="I357" i="22"/>
  <c r="N356" i="22"/>
  <c r="M356" i="22"/>
  <c r="L356" i="22"/>
  <c r="K356" i="22"/>
  <c r="I356" i="22" s="1"/>
  <c r="J356" i="22"/>
  <c r="N355" i="22"/>
  <c r="M355" i="22"/>
  <c r="L355" i="22"/>
  <c r="K355" i="22"/>
  <c r="J355" i="22"/>
  <c r="I355" i="22"/>
  <c r="N354" i="22"/>
  <c r="M354" i="22"/>
  <c r="L354" i="22"/>
  <c r="K354" i="22"/>
  <c r="I354" i="22" s="1"/>
  <c r="J354" i="22"/>
  <c r="N353" i="22"/>
  <c r="M353" i="22"/>
  <c r="L353" i="22"/>
  <c r="K353" i="22"/>
  <c r="J353" i="22"/>
  <c r="I353" i="22"/>
  <c r="N352" i="22"/>
  <c r="M352" i="22"/>
  <c r="L352" i="22"/>
  <c r="K352" i="22"/>
  <c r="I352" i="22" s="1"/>
  <c r="K39" i="22" s="1"/>
  <c r="J352" i="22"/>
  <c r="N351" i="22"/>
  <c r="M351" i="22"/>
  <c r="L351" i="22"/>
  <c r="K351" i="22"/>
  <c r="J351" i="22"/>
  <c r="I351" i="22"/>
  <c r="N350" i="22"/>
  <c r="M350" i="22"/>
  <c r="L350" i="22"/>
  <c r="K350" i="22"/>
  <c r="I350" i="22" s="1"/>
  <c r="J350" i="22"/>
  <c r="N349" i="22"/>
  <c r="M349" i="22"/>
  <c r="L349" i="22"/>
  <c r="K349" i="22"/>
  <c r="J349" i="22"/>
  <c r="I349" i="22"/>
  <c r="N348" i="22"/>
  <c r="M348" i="22"/>
  <c r="L348" i="22"/>
  <c r="K348" i="22"/>
  <c r="I348" i="22" s="1"/>
  <c r="J348" i="22"/>
  <c r="N347" i="22"/>
  <c r="M347" i="22"/>
  <c r="L347" i="22"/>
  <c r="K347" i="22"/>
  <c r="J347" i="22"/>
  <c r="I347" i="22"/>
  <c r="N346" i="22"/>
  <c r="M346" i="22"/>
  <c r="L346" i="22"/>
  <c r="K346" i="22"/>
  <c r="I346" i="22" s="1"/>
  <c r="J346" i="22"/>
  <c r="N345" i="22"/>
  <c r="M345" i="22"/>
  <c r="L345" i="22"/>
  <c r="K345" i="22"/>
  <c r="J345" i="22"/>
  <c r="I345" i="22"/>
  <c r="N344" i="22"/>
  <c r="M344" i="22"/>
  <c r="L344" i="22"/>
  <c r="K344" i="22"/>
  <c r="I344" i="22" s="1"/>
  <c r="J344" i="22"/>
  <c r="N343" i="22"/>
  <c r="M343" i="22"/>
  <c r="L343" i="22"/>
  <c r="K343" i="22"/>
  <c r="J343" i="22"/>
  <c r="I343" i="22"/>
  <c r="N342" i="22"/>
  <c r="M342" i="22"/>
  <c r="L342" i="22"/>
  <c r="K342" i="22"/>
  <c r="I342" i="22" s="1"/>
  <c r="J342" i="22"/>
  <c r="N341" i="22"/>
  <c r="M341" i="22"/>
  <c r="L341" i="22"/>
  <c r="K341" i="22"/>
  <c r="J341" i="22"/>
  <c r="I341" i="22"/>
  <c r="N340" i="22"/>
  <c r="M340" i="22"/>
  <c r="L340" i="22"/>
  <c r="K340" i="22"/>
  <c r="I340" i="22" s="1"/>
  <c r="J340" i="22"/>
  <c r="N339" i="22"/>
  <c r="M339" i="22"/>
  <c r="L339" i="22"/>
  <c r="K339" i="22"/>
  <c r="J339" i="22"/>
  <c r="I339" i="22"/>
  <c r="N338" i="22"/>
  <c r="M338" i="22"/>
  <c r="L338" i="22"/>
  <c r="K338" i="22"/>
  <c r="I338" i="22" s="1"/>
  <c r="J338" i="22"/>
  <c r="N337" i="22"/>
  <c r="M337" i="22"/>
  <c r="L337" i="22"/>
  <c r="K337" i="22"/>
  <c r="J337" i="22"/>
  <c r="I337" i="22"/>
  <c r="N336" i="22"/>
  <c r="M336" i="22"/>
  <c r="L336" i="22"/>
  <c r="K336" i="22"/>
  <c r="I336" i="22" s="1"/>
  <c r="J336" i="22"/>
  <c r="N335" i="22"/>
  <c r="M335" i="22"/>
  <c r="L335" i="22"/>
  <c r="K335" i="22"/>
  <c r="J335" i="22"/>
  <c r="I335" i="22"/>
  <c r="N334" i="22"/>
  <c r="M334" i="22"/>
  <c r="L334" i="22"/>
  <c r="K334" i="22"/>
  <c r="I334" i="22" s="1"/>
  <c r="J334" i="22"/>
  <c r="N333" i="22"/>
  <c r="M333" i="22"/>
  <c r="L333" i="22"/>
  <c r="K333" i="22"/>
  <c r="J333" i="22"/>
  <c r="I333" i="22"/>
  <c r="N332" i="22"/>
  <c r="M332" i="22"/>
  <c r="L332" i="22"/>
  <c r="K332" i="22"/>
  <c r="I332" i="22" s="1"/>
  <c r="J332" i="22"/>
  <c r="N331" i="22"/>
  <c r="M331" i="22"/>
  <c r="L331" i="22"/>
  <c r="K331" i="22"/>
  <c r="J331" i="22"/>
  <c r="I331" i="22"/>
  <c r="N330" i="22"/>
  <c r="M330" i="22"/>
  <c r="L330" i="22"/>
  <c r="K330" i="22"/>
  <c r="I330" i="22" s="1"/>
  <c r="J330" i="22"/>
  <c r="N329" i="22"/>
  <c r="M329" i="22"/>
  <c r="L329" i="22"/>
  <c r="K329" i="22"/>
  <c r="J329" i="22"/>
  <c r="I329" i="22"/>
  <c r="N328" i="22"/>
  <c r="M328" i="22"/>
  <c r="L328" i="22"/>
  <c r="K328" i="22"/>
  <c r="I328" i="22" s="1"/>
  <c r="J328" i="22"/>
  <c r="N327" i="22"/>
  <c r="M327" i="22"/>
  <c r="L327" i="22"/>
  <c r="K327" i="22"/>
  <c r="J327" i="22"/>
  <c r="I327" i="22"/>
  <c r="N326" i="22"/>
  <c r="M326" i="22"/>
  <c r="L326" i="22"/>
  <c r="K326" i="22"/>
  <c r="I326" i="22" s="1"/>
  <c r="J326" i="22"/>
  <c r="N325" i="22"/>
  <c r="M325" i="22"/>
  <c r="L325" i="22"/>
  <c r="K325" i="22"/>
  <c r="J325" i="22"/>
  <c r="I325" i="22"/>
  <c r="N324" i="22"/>
  <c r="M324" i="22"/>
  <c r="L324" i="22"/>
  <c r="K324" i="22"/>
  <c r="I324" i="22" s="1"/>
  <c r="J324" i="22"/>
  <c r="N323" i="22"/>
  <c r="M323" i="22"/>
  <c r="L323" i="22"/>
  <c r="K323" i="22"/>
  <c r="J323" i="22"/>
  <c r="I323" i="22"/>
  <c r="N322" i="22"/>
  <c r="M322" i="22"/>
  <c r="L322" i="22"/>
  <c r="K322" i="22"/>
  <c r="I322" i="22" s="1"/>
  <c r="J322" i="22"/>
  <c r="N321" i="22"/>
  <c r="M321" i="22"/>
  <c r="L321" i="22"/>
  <c r="K321" i="22"/>
  <c r="J321" i="22"/>
  <c r="I321" i="22"/>
  <c r="N320" i="22"/>
  <c r="M320" i="22"/>
  <c r="L320" i="22"/>
  <c r="K320" i="22"/>
  <c r="I320" i="22" s="1"/>
  <c r="J320" i="22"/>
  <c r="N319" i="22"/>
  <c r="M319" i="22"/>
  <c r="L319" i="22"/>
  <c r="K319" i="22"/>
  <c r="J319" i="22"/>
  <c r="I319" i="22"/>
  <c r="N318" i="22"/>
  <c r="M318" i="22"/>
  <c r="L318" i="22"/>
  <c r="K318" i="22"/>
  <c r="I318" i="22" s="1"/>
  <c r="J318" i="22"/>
  <c r="N317" i="22"/>
  <c r="M317" i="22"/>
  <c r="L317" i="22"/>
  <c r="K317" i="22"/>
  <c r="J317" i="22"/>
  <c r="I317" i="22"/>
  <c r="N316" i="22"/>
  <c r="M316" i="22"/>
  <c r="L316" i="22"/>
  <c r="K316" i="22"/>
  <c r="I316" i="22" s="1"/>
  <c r="J316" i="22"/>
  <c r="N315" i="22"/>
  <c r="M315" i="22"/>
  <c r="L315" i="22"/>
  <c r="K315" i="22"/>
  <c r="J315" i="22"/>
  <c r="I315" i="22"/>
  <c r="N314" i="22"/>
  <c r="M314" i="22"/>
  <c r="L314" i="22"/>
  <c r="K314" i="22"/>
  <c r="I314" i="22" s="1"/>
  <c r="J314" i="22"/>
  <c r="N313" i="22"/>
  <c r="M313" i="22"/>
  <c r="L313" i="22"/>
  <c r="K313" i="22"/>
  <c r="J313" i="22"/>
  <c r="I313" i="22"/>
  <c r="N312" i="22"/>
  <c r="M312" i="22"/>
  <c r="L312" i="22"/>
  <c r="K312" i="22"/>
  <c r="I312" i="22" s="1"/>
  <c r="J312" i="22"/>
  <c r="N311" i="22"/>
  <c r="M311" i="22"/>
  <c r="L311" i="22"/>
  <c r="K311" i="22"/>
  <c r="J311" i="22"/>
  <c r="I311" i="22"/>
  <c r="N310" i="22"/>
  <c r="M310" i="22"/>
  <c r="L310" i="22"/>
  <c r="K310" i="22"/>
  <c r="I310" i="22" s="1"/>
  <c r="J310" i="22"/>
  <c r="N309" i="22"/>
  <c r="M309" i="22"/>
  <c r="L309" i="22"/>
  <c r="K309" i="22"/>
  <c r="J309" i="22"/>
  <c r="I309" i="22"/>
  <c r="N308" i="22"/>
  <c r="M308" i="22"/>
  <c r="L308" i="22"/>
  <c r="K308" i="22"/>
  <c r="I308" i="22" s="1"/>
  <c r="J308" i="22"/>
  <c r="N307" i="22"/>
  <c r="M307" i="22"/>
  <c r="L307" i="22"/>
  <c r="K307" i="22"/>
  <c r="J307" i="22"/>
  <c r="I307" i="22"/>
  <c r="N306" i="22"/>
  <c r="M306" i="22"/>
  <c r="L306" i="22"/>
  <c r="K306" i="22"/>
  <c r="I306" i="22" s="1"/>
  <c r="J306" i="22"/>
  <c r="N305" i="22"/>
  <c r="M305" i="22"/>
  <c r="L305" i="22"/>
  <c r="K305" i="22"/>
  <c r="J305" i="22"/>
  <c r="I305" i="22"/>
  <c r="N304" i="22"/>
  <c r="M304" i="22"/>
  <c r="L304" i="22"/>
  <c r="K304" i="22"/>
  <c r="I304" i="22" s="1"/>
  <c r="J304" i="22"/>
  <c r="N303" i="22"/>
  <c r="M303" i="22"/>
  <c r="L303" i="22"/>
  <c r="K303" i="22"/>
  <c r="J303" i="22"/>
  <c r="I303" i="22"/>
  <c r="N302" i="22"/>
  <c r="M302" i="22"/>
  <c r="L302" i="22"/>
  <c r="K302" i="22"/>
  <c r="I302" i="22" s="1"/>
  <c r="J302" i="22"/>
  <c r="N301" i="22"/>
  <c r="M301" i="22"/>
  <c r="L301" i="22"/>
  <c r="K301" i="22"/>
  <c r="J301" i="22"/>
  <c r="I301" i="22"/>
  <c r="N300" i="22"/>
  <c r="M300" i="22"/>
  <c r="L300" i="22"/>
  <c r="K300" i="22"/>
  <c r="I300" i="22" s="1"/>
  <c r="J300" i="22"/>
  <c r="N299" i="22"/>
  <c r="M299" i="22"/>
  <c r="L299" i="22"/>
  <c r="K299" i="22"/>
  <c r="J299" i="22"/>
  <c r="I299" i="22"/>
  <c r="N298" i="22"/>
  <c r="M298" i="22"/>
  <c r="L298" i="22"/>
  <c r="K298" i="22"/>
  <c r="I298" i="22" s="1"/>
  <c r="J298" i="22"/>
  <c r="N297" i="22"/>
  <c r="M297" i="22"/>
  <c r="L297" i="22"/>
  <c r="K297" i="22"/>
  <c r="J297" i="22"/>
  <c r="I297" i="22"/>
  <c r="N296" i="22"/>
  <c r="M296" i="22"/>
  <c r="L296" i="22"/>
  <c r="K296" i="22"/>
  <c r="I296" i="22" s="1"/>
  <c r="J296" i="22"/>
  <c r="N295" i="22"/>
  <c r="M295" i="22"/>
  <c r="L295" i="22"/>
  <c r="K295" i="22"/>
  <c r="J295" i="22"/>
  <c r="I295" i="22"/>
  <c r="N294" i="22"/>
  <c r="M294" i="22"/>
  <c r="L294" i="22"/>
  <c r="K294" i="22"/>
  <c r="I294" i="22" s="1"/>
  <c r="J294" i="22"/>
  <c r="N293" i="22"/>
  <c r="M293" i="22"/>
  <c r="L293" i="22"/>
  <c r="K293" i="22"/>
  <c r="J293" i="22"/>
  <c r="I293" i="22"/>
  <c r="N292" i="22"/>
  <c r="M292" i="22"/>
  <c r="L292" i="22"/>
  <c r="K292" i="22"/>
  <c r="I292" i="22" s="1"/>
  <c r="J292" i="22"/>
  <c r="N291" i="22"/>
  <c r="M291" i="22"/>
  <c r="L291" i="22"/>
  <c r="K291" i="22"/>
  <c r="J291" i="22"/>
  <c r="I291" i="22"/>
  <c r="N290" i="22"/>
  <c r="M290" i="22"/>
  <c r="L290" i="22"/>
  <c r="K290" i="22"/>
  <c r="I290" i="22" s="1"/>
  <c r="J290" i="22"/>
  <c r="N289" i="22"/>
  <c r="M289" i="22"/>
  <c r="L289" i="22"/>
  <c r="K289" i="22"/>
  <c r="J289" i="22"/>
  <c r="I289" i="22"/>
  <c r="N288" i="22"/>
  <c r="M288" i="22"/>
  <c r="L288" i="22"/>
  <c r="K288" i="22"/>
  <c r="I288" i="22" s="1"/>
  <c r="J288" i="22"/>
  <c r="N287" i="22"/>
  <c r="M287" i="22"/>
  <c r="L287" i="22"/>
  <c r="K287" i="22"/>
  <c r="J287" i="22"/>
  <c r="I287" i="22"/>
  <c r="N286" i="22"/>
  <c r="M286" i="22"/>
  <c r="L286" i="22"/>
  <c r="K286" i="22"/>
  <c r="I286" i="22" s="1"/>
  <c r="J286" i="22"/>
  <c r="N285" i="22"/>
  <c r="M285" i="22"/>
  <c r="L285" i="22"/>
  <c r="K285" i="22"/>
  <c r="J285" i="22"/>
  <c r="I285" i="22"/>
  <c r="N284" i="22"/>
  <c r="M284" i="22"/>
  <c r="L284" i="22"/>
  <c r="K284" i="22"/>
  <c r="I284" i="22" s="1"/>
  <c r="J284" i="22"/>
  <c r="N283" i="22"/>
  <c r="M283" i="22"/>
  <c r="L283" i="22"/>
  <c r="K283" i="22"/>
  <c r="J283" i="22"/>
  <c r="I283" i="22"/>
  <c r="N282" i="22"/>
  <c r="M282" i="22"/>
  <c r="L282" i="22"/>
  <c r="K282" i="22"/>
  <c r="I282" i="22" s="1"/>
  <c r="J282" i="22"/>
  <c r="N281" i="22"/>
  <c r="M281" i="22"/>
  <c r="L281" i="22"/>
  <c r="K281" i="22"/>
  <c r="J281" i="22"/>
  <c r="I281" i="22"/>
  <c r="N280" i="22"/>
  <c r="M280" i="22"/>
  <c r="L280" i="22"/>
  <c r="K280" i="22"/>
  <c r="I280" i="22" s="1"/>
  <c r="J280" i="22"/>
  <c r="N279" i="22"/>
  <c r="M279" i="22"/>
  <c r="L279" i="22"/>
  <c r="K279" i="22"/>
  <c r="J279" i="22"/>
  <c r="I279" i="22"/>
  <c r="N278" i="22"/>
  <c r="M278" i="22"/>
  <c r="L278" i="22"/>
  <c r="K278" i="22"/>
  <c r="I278" i="22" s="1"/>
  <c r="J278" i="22"/>
  <c r="N277" i="22"/>
  <c r="M277" i="22"/>
  <c r="L277" i="22"/>
  <c r="K277" i="22"/>
  <c r="J277" i="22"/>
  <c r="I277" i="22"/>
  <c r="N276" i="22"/>
  <c r="M276" i="22"/>
  <c r="L276" i="22"/>
  <c r="K276" i="22"/>
  <c r="I276" i="22" s="1"/>
  <c r="J276" i="22"/>
  <c r="N275" i="22"/>
  <c r="M275" i="22"/>
  <c r="L275" i="22"/>
  <c r="K275" i="22"/>
  <c r="J275" i="22"/>
  <c r="I275" i="22"/>
  <c r="N274" i="22"/>
  <c r="M274" i="22"/>
  <c r="L274" i="22"/>
  <c r="K274" i="22"/>
  <c r="I274" i="22" s="1"/>
  <c r="J274" i="22"/>
  <c r="N273" i="22"/>
  <c r="M273" i="22"/>
  <c r="L273" i="22"/>
  <c r="K273" i="22"/>
  <c r="J273" i="22"/>
  <c r="I273" i="22"/>
  <c r="N272" i="22"/>
  <c r="M272" i="22"/>
  <c r="L272" i="22"/>
  <c r="K272" i="22"/>
  <c r="I272" i="22" s="1"/>
  <c r="J272" i="22"/>
  <c r="N271" i="22"/>
  <c r="M271" i="22"/>
  <c r="L271" i="22"/>
  <c r="K271" i="22"/>
  <c r="J271" i="22"/>
  <c r="I271" i="22"/>
  <c r="N270" i="22"/>
  <c r="M270" i="22"/>
  <c r="L270" i="22"/>
  <c r="K270" i="22"/>
  <c r="I270" i="22" s="1"/>
  <c r="J270" i="22"/>
  <c r="N269" i="22"/>
  <c r="M269" i="22"/>
  <c r="L269" i="22"/>
  <c r="K269" i="22"/>
  <c r="J269" i="22"/>
  <c r="I269" i="22"/>
  <c r="N268" i="22"/>
  <c r="M268" i="22"/>
  <c r="L268" i="22"/>
  <c r="K268" i="22"/>
  <c r="I268" i="22" s="1"/>
  <c r="J268" i="22"/>
  <c r="N267" i="22"/>
  <c r="M267" i="22"/>
  <c r="L267" i="22"/>
  <c r="K267" i="22"/>
  <c r="J267" i="22"/>
  <c r="I267" i="22"/>
  <c r="N266" i="22"/>
  <c r="M266" i="22"/>
  <c r="L266" i="22"/>
  <c r="K266" i="22"/>
  <c r="I266" i="22" s="1"/>
  <c r="J266" i="22"/>
  <c r="N265" i="22"/>
  <c r="M265" i="22"/>
  <c r="L265" i="22"/>
  <c r="K265" i="22"/>
  <c r="J265" i="22"/>
  <c r="I265" i="22"/>
  <c r="N264" i="22"/>
  <c r="M264" i="22"/>
  <c r="L264" i="22"/>
  <c r="K264" i="22"/>
  <c r="I264" i="22" s="1"/>
  <c r="J264" i="22"/>
  <c r="N263" i="22"/>
  <c r="M263" i="22"/>
  <c r="L263" i="22"/>
  <c r="K263" i="22"/>
  <c r="J263" i="22"/>
  <c r="I263" i="22"/>
  <c r="N262" i="22"/>
  <c r="M262" i="22"/>
  <c r="L262" i="22"/>
  <c r="K262" i="22"/>
  <c r="I262" i="22" s="1"/>
  <c r="J262" i="22"/>
  <c r="N261" i="22"/>
  <c r="M261" i="22"/>
  <c r="L261" i="22"/>
  <c r="K261" i="22"/>
  <c r="J261" i="22"/>
  <c r="I261" i="22"/>
  <c r="N260" i="22"/>
  <c r="M260" i="22"/>
  <c r="L260" i="22"/>
  <c r="K260" i="22"/>
  <c r="I260" i="22" s="1"/>
  <c r="J260" i="22"/>
  <c r="N259" i="22"/>
  <c r="M259" i="22"/>
  <c r="L259" i="22"/>
  <c r="K259" i="22"/>
  <c r="J259" i="22"/>
  <c r="I259" i="22"/>
  <c r="N258" i="22"/>
  <c r="M258" i="22"/>
  <c r="L258" i="22"/>
  <c r="K258" i="22"/>
  <c r="I258" i="22" s="1"/>
  <c r="J258" i="22"/>
  <c r="N257" i="22"/>
  <c r="M257" i="22"/>
  <c r="L257" i="22"/>
  <c r="K257" i="22"/>
  <c r="J257" i="22"/>
  <c r="I257" i="22"/>
  <c r="N256" i="22"/>
  <c r="M256" i="22"/>
  <c r="L256" i="22"/>
  <c r="K256" i="22"/>
  <c r="I256" i="22" s="1"/>
  <c r="J256" i="22"/>
  <c r="N255" i="22"/>
  <c r="M255" i="22"/>
  <c r="L255" i="22"/>
  <c r="K255" i="22"/>
  <c r="J255" i="22"/>
  <c r="I255" i="22"/>
  <c r="N254" i="22"/>
  <c r="M254" i="22"/>
  <c r="L254" i="22"/>
  <c r="K254" i="22"/>
  <c r="I254" i="22" s="1"/>
  <c r="J254" i="22"/>
  <c r="N253" i="22"/>
  <c r="M253" i="22"/>
  <c r="L253" i="22"/>
  <c r="K253" i="22"/>
  <c r="J253" i="22"/>
  <c r="I253" i="22"/>
  <c r="N252" i="22"/>
  <c r="M252" i="22"/>
  <c r="L252" i="22"/>
  <c r="K252" i="22"/>
  <c r="I252" i="22" s="1"/>
  <c r="J252" i="22"/>
  <c r="N251" i="22"/>
  <c r="M251" i="22"/>
  <c r="L251" i="22"/>
  <c r="K251" i="22"/>
  <c r="J251" i="22"/>
  <c r="I251" i="22"/>
  <c r="N250" i="22"/>
  <c r="M250" i="22"/>
  <c r="L250" i="22"/>
  <c r="K250" i="22"/>
  <c r="I250" i="22" s="1"/>
  <c r="J250" i="22"/>
  <c r="N249" i="22"/>
  <c r="M249" i="22"/>
  <c r="L249" i="22"/>
  <c r="K249" i="22"/>
  <c r="J249" i="22"/>
  <c r="I249" i="22"/>
  <c r="N248" i="22"/>
  <c r="M248" i="22"/>
  <c r="L248" i="22"/>
  <c r="K248" i="22"/>
  <c r="I248" i="22" s="1"/>
  <c r="J248" i="22"/>
  <c r="N247" i="22"/>
  <c r="M247" i="22"/>
  <c r="L247" i="22"/>
  <c r="K247" i="22"/>
  <c r="J247" i="22"/>
  <c r="I247" i="22"/>
  <c r="N246" i="22"/>
  <c r="M246" i="22"/>
  <c r="L246" i="22"/>
  <c r="K246" i="22"/>
  <c r="I246" i="22" s="1"/>
  <c r="J246" i="22"/>
  <c r="N245" i="22"/>
  <c r="M245" i="22"/>
  <c r="L245" i="22"/>
  <c r="K245" i="22"/>
  <c r="J245" i="22"/>
  <c r="I245" i="22"/>
  <c r="N244" i="22"/>
  <c r="M244" i="22"/>
  <c r="L244" i="22"/>
  <c r="K244" i="22"/>
  <c r="I244" i="22" s="1"/>
  <c r="J244" i="22"/>
  <c r="N243" i="22"/>
  <c r="M243" i="22"/>
  <c r="L243" i="22"/>
  <c r="K243" i="22"/>
  <c r="J243" i="22"/>
  <c r="I243" i="22"/>
  <c r="N242" i="22"/>
  <c r="M242" i="22"/>
  <c r="L242" i="22"/>
  <c r="K242" i="22"/>
  <c r="I242" i="22" s="1"/>
  <c r="J242" i="22"/>
  <c r="N241" i="22"/>
  <c r="M241" i="22"/>
  <c r="L241" i="22"/>
  <c r="K241" i="22"/>
  <c r="J241" i="22"/>
  <c r="I241" i="22"/>
  <c r="N240" i="22"/>
  <c r="M240" i="22"/>
  <c r="L240" i="22"/>
  <c r="K240" i="22"/>
  <c r="I240" i="22" s="1"/>
  <c r="J240" i="22"/>
  <c r="N239" i="22"/>
  <c r="M239" i="22"/>
  <c r="L239" i="22"/>
  <c r="K239" i="22"/>
  <c r="J239" i="22"/>
  <c r="I239" i="22"/>
  <c r="N238" i="22"/>
  <c r="M238" i="22"/>
  <c r="L238" i="22"/>
  <c r="K238" i="22"/>
  <c r="I238" i="22" s="1"/>
  <c r="J238" i="22"/>
  <c r="N237" i="22"/>
  <c r="M237" i="22"/>
  <c r="L237" i="22"/>
  <c r="K237" i="22"/>
  <c r="J237" i="22"/>
  <c r="I237" i="22"/>
  <c r="N236" i="22"/>
  <c r="M236" i="22"/>
  <c r="L236" i="22"/>
  <c r="K236" i="22"/>
  <c r="I236" i="22" s="1"/>
  <c r="J236" i="22"/>
  <c r="N235" i="22"/>
  <c r="M235" i="22"/>
  <c r="L235" i="22"/>
  <c r="K235" i="22"/>
  <c r="J235" i="22"/>
  <c r="I235" i="22"/>
  <c r="N234" i="22"/>
  <c r="M234" i="22"/>
  <c r="L234" i="22"/>
  <c r="K234" i="22"/>
  <c r="I234" i="22" s="1"/>
  <c r="J234" i="22"/>
  <c r="N233" i="22"/>
  <c r="M233" i="22"/>
  <c r="L233" i="22"/>
  <c r="K233" i="22"/>
  <c r="J233" i="22"/>
  <c r="I233" i="22"/>
  <c r="N232" i="22"/>
  <c r="M232" i="22"/>
  <c r="L232" i="22"/>
  <c r="K232" i="22"/>
  <c r="I232" i="22" s="1"/>
  <c r="J232" i="22"/>
  <c r="N231" i="22"/>
  <c r="M231" i="22"/>
  <c r="L231" i="22"/>
  <c r="K231" i="22"/>
  <c r="J231" i="22"/>
  <c r="I231" i="22"/>
  <c r="N230" i="22"/>
  <c r="M230" i="22"/>
  <c r="L230" i="22"/>
  <c r="K230" i="22"/>
  <c r="I230" i="22" s="1"/>
  <c r="J230" i="22"/>
  <c r="N229" i="22"/>
  <c r="M229" i="22"/>
  <c r="L229" i="22"/>
  <c r="K229" i="22"/>
  <c r="J229" i="22"/>
  <c r="I229" i="22"/>
  <c r="N228" i="22"/>
  <c r="M228" i="22"/>
  <c r="L228" i="22"/>
  <c r="K228" i="22"/>
  <c r="I228" i="22" s="1"/>
  <c r="J228" i="22"/>
  <c r="N227" i="22"/>
  <c r="M227" i="22"/>
  <c r="L227" i="22"/>
  <c r="K227" i="22"/>
  <c r="J227" i="22"/>
  <c r="I227" i="22"/>
  <c r="N226" i="22"/>
  <c r="M226" i="22"/>
  <c r="L226" i="22"/>
  <c r="K226" i="22"/>
  <c r="I226" i="22" s="1"/>
  <c r="J226" i="22"/>
  <c r="N225" i="22"/>
  <c r="M225" i="22"/>
  <c r="L225" i="22"/>
  <c r="K225" i="22"/>
  <c r="J225" i="22"/>
  <c r="I225" i="22"/>
  <c r="N224" i="22"/>
  <c r="M224" i="22"/>
  <c r="L224" i="22"/>
  <c r="K224" i="22"/>
  <c r="I224" i="22" s="1"/>
  <c r="J224" i="22"/>
  <c r="N223" i="22"/>
  <c r="M223" i="22"/>
  <c r="L223" i="22"/>
  <c r="K223" i="22"/>
  <c r="J223" i="22"/>
  <c r="I223" i="22"/>
  <c r="N222" i="22"/>
  <c r="M222" i="22"/>
  <c r="L222" i="22"/>
  <c r="K222" i="22"/>
  <c r="I222" i="22" s="1"/>
  <c r="J222" i="22"/>
  <c r="N221" i="22"/>
  <c r="M221" i="22"/>
  <c r="L221" i="22"/>
  <c r="K221" i="22"/>
  <c r="J221" i="22"/>
  <c r="I221" i="22"/>
  <c r="N220" i="22"/>
  <c r="M220" i="22"/>
  <c r="L220" i="22"/>
  <c r="K220" i="22"/>
  <c r="I220" i="22" s="1"/>
  <c r="J220" i="22"/>
  <c r="N219" i="22"/>
  <c r="M219" i="22"/>
  <c r="L219" i="22"/>
  <c r="K219" i="22"/>
  <c r="J219" i="22"/>
  <c r="I219" i="22"/>
  <c r="N218" i="22"/>
  <c r="M218" i="22"/>
  <c r="L218" i="22"/>
  <c r="K218" i="22"/>
  <c r="I218" i="22" s="1"/>
  <c r="J218" i="22"/>
  <c r="N217" i="22"/>
  <c r="M217" i="22"/>
  <c r="L217" i="22"/>
  <c r="K217" i="22"/>
  <c r="J217" i="22"/>
  <c r="I217" i="22"/>
  <c r="N216" i="22"/>
  <c r="M216" i="22"/>
  <c r="L216" i="22"/>
  <c r="K216" i="22"/>
  <c r="I216" i="22" s="1"/>
  <c r="J216" i="22"/>
  <c r="N215" i="22"/>
  <c r="M215" i="22"/>
  <c r="L215" i="22"/>
  <c r="K215" i="22"/>
  <c r="J215" i="22"/>
  <c r="I215" i="22"/>
  <c r="N214" i="22"/>
  <c r="M214" i="22"/>
  <c r="L214" i="22"/>
  <c r="K214" i="22"/>
  <c r="I214" i="22" s="1"/>
  <c r="J214" i="22"/>
  <c r="N213" i="22"/>
  <c r="M213" i="22"/>
  <c r="L213" i="22"/>
  <c r="K213" i="22"/>
  <c r="J213" i="22"/>
  <c r="I213" i="22"/>
  <c r="N212" i="22"/>
  <c r="M212" i="22"/>
  <c r="L212" i="22"/>
  <c r="K212" i="22"/>
  <c r="I212" i="22" s="1"/>
  <c r="J212" i="22"/>
  <c r="N211" i="22"/>
  <c r="M211" i="22"/>
  <c r="L211" i="22"/>
  <c r="K211" i="22"/>
  <c r="J211" i="22"/>
  <c r="I211" i="22"/>
  <c r="N210" i="22"/>
  <c r="M210" i="22"/>
  <c r="L210" i="22"/>
  <c r="K210" i="22"/>
  <c r="I210" i="22" s="1"/>
  <c r="J210" i="22"/>
  <c r="N209" i="22"/>
  <c r="M209" i="22"/>
  <c r="L209" i="22"/>
  <c r="K209" i="22"/>
  <c r="J209" i="22"/>
  <c r="I209" i="22"/>
  <c r="N208" i="22"/>
  <c r="M208" i="22"/>
  <c r="L208" i="22"/>
  <c r="K208" i="22"/>
  <c r="I208" i="22" s="1"/>
  <c r="J208" i="22"/>
  <c r="N207" i="22"/>
  <c r="M207" i="22"/>
  <c r="L207" i="22"/>
  <c r="K207" i="22"/>
  <c r="J207" i="22"/>
  <c r="I207" i="22"/>
  <c r="N206" i="22"/>
  <c r="M206" i="22"/>
  <c r="L206" i="22"/>
  <c r="K206" i="22"/>
  <c r="I206" i="22" s="1"/>
  <c r="J206" i="22"/>
  <c r="N205" i="22"/>
  <c r="M205" i="22"/>
  <c r="L205" i="22"/>
  <c r="K205" i="22"/>
  <c r="J205" i="22"/>
  <c r="I205" i="22"/>
  <c r="N204" i="22"/>
  <c r="M204" i="22"/>
  <c r="L204" i="22"/>
  <c r="K204" i="22"/>
  <c r="I204" i="22" s="1"/>
  <c r="J204" i="22"/>
  <c r="N203" i="22"/>
  <c r="M203" i="22"/>
  <c r="L203" i="22"/>
  <c r="K203" i="22"/>
  <c r="J203" i="22"/>
  <c r="I203" i="22"/>
  <c r="N202" i="22"/>
  <c r="M202" i="22"/>
  <c r="L202" i="22"/>
  <c r="K202" i="22"/>
  <c r="I202" i="22" s="1"/>
  <c r="J202" i="22"/>
  <c r="N201" i="22"/>
  <c r="M201" i="22"/>
  <c r="L201" i="22"/>
  <c r="K201" i="22"/>
  <c r="J201" i="22"/>
  <c r="I201" i="22"/>
  <c r="N200" i="22"/>
  <c r="M200" i="22"/>
  <c r="L200" i="22"/>
  <c r="K200" i="22"/>
  <c r="I200" i="22" s="1"/>
  <c r="J200" i="22"/>
  <c r="N199" i="22"/>
  <c r="M199" i="22"/>
  <c r="L199" i="22"/>
  <c r="K199" i="22"/>
  <c r="J199" i="22"/>
  <c r="I199" i="22"/>
  <c r="N198" i="22"/>
  <c r="M198" i="22"/>
  <c r="L198" i="22"/>
  <c r="K198" i="22"/>
  <c r="I198" i="22" s="1"/>
  <c r="J198" i="22"/>
  <c r="N197" i="22"/>
  <c r="M197" i="22"/>
  <c r="L197" i="22"/>
  <c r="K197" i="22"/>
  <c r="J197" i="22"/>
  <c r="I197" i="22"/>
  <c r="N196" i="22"/>
  <c r="M196" i="22"/>
  <c r="L196" i="22"/>
  <c r="K196" i="22"/>
  <c r="I196" i="22" s="1"/>
  <c r="J196" i="22"/>
  <c r="N195" i="22"/>
  <c r="M195" i="22"/>
  <c r="L195" i="22"/>
  <c r="K195" i="22"/>
  <c r="J195" i="22"/>
  <c r="I195" i="22"/>
  <c r="N194" i="22"/>
  <c r="M194" i="22"/>
  <c r="L194" i="22"/>
  <c r="K194" i="22"/>
  <c r="I194" i="22" s="1"/>
  <c r="J194" i="22"/>
  <c r="N193" i="22"/>
  <c r="M193" i="22"/>
  <c r="L193" i="22"/>
  <c r="K193" i="22"/>
  <c r="J193" i="22"/>
  <c r="I193" i="22"/>
  <c r="N192" i="22"/>
  <c r="M192" i="22"/>
  <c r="L192" i="22"/>
  <c r="K192" i="22"/>
  <c r="I192" i="22" s="1"/>
  <c r="J192" i="22"/>
  <c r="N191" i="22"/>
  <c r="M191" i="22"/>
  <c r="L191" i="22"/>
  <c r="K191" i="22"/>
  <c r="J191" i="22"/>
  <c r="I191" i="22"/>
  <c r="N190" i="22"/>
  <c r="M190" i="22"/>
  <c r="L190" i="22"/>
  <c r="K190" i="22"/>
  <c r="I190" i="22" s="1"/>
  <c r="J190" i="22"/>
  <c r="N189" i="22"/>
  <c r="M189" i="22"/>
  <c r="L189" i="22"/>
  <c r="K189" i="22"/>
  <c r="J189" i="22"/>
  <c r="I189" i="22"/>
  <c r="N188" i="22"/>
  <c r="M188" i="22"/>
  <c r="L188" i="22"/>
  <c r="K188" i="22"/>
  <c r="I188" i="22" s="1"/>
  <c r="J188" i="22"/>
  <c r="N187" i="22"/>
  <c r="M187" i="22"/>
  <c r="L187" i="22"/>
  <c r="K187" i="22"/>
  <c r="J187" i="22"/>
  <c r="I187" i="22"/>
  <c r="N186" i="22"/>
  <c r="M186" i="22"/>
  <c r="L186" i="22"/>
  <c r="K186" i="22"/>
  <c r="I186" i="22" s="1"/>
  <c r="J186" i="22"/>
  <c r="N185" i="22"/>
  <c r="M185" i="22"/>
  <c r="L185" i="22"/>
  <c r="K185" i="22"/>
  <c r="J185" i="22"/>
  <c r="I185" i="22"/>
  <c r="N184" i="22"/>
  <c r="M184" i="22"/>
  <c r="L184" i="22"/>
  <c r="K184" i="22"/>
  <c r="I184" i="22" s="1"/>
  <c r="J184" i="22"/>
  <c r="N183" i="22"/>
  <c r="M183" i="22"/>
  <c r="L183" i="22"/>
  <c r="K183" i="22"/>
  <c r="J183" i="22"/>
  <c r="I183" i="22"/>
  <c r="N182" i="22"/>
  <c r="M182" i="22"/>
  <c r="L182" i="22"/>
  <c r="K182" i="22"/>
  <c r="I182" i="22" s="1"/>
  <c r="J182" i="22"/>
  <c r="N181" i="22"/>
  <c r="M181" i="22"/>
  <c r="L181" i="22"/>
  <c r="K181" i="22"/>
  <c r="J181" i="22"/>
  <c r="I181" i="22"/>
  <c r="N180" i="22"/>
  <c r="M180" i="22"/>
  <c r="L180" i="22"/>
  <c r="K180" i="22"/>
  <c r="I180" i="22" s="1"/>
  <c r="J180" i="22"/>
  <c r="N179" i="22"/>
  <c r="M179" i="22"/>
  <c r="L179" i="22"/>
  <c r="K179" i="22"/>
  <c r="J179" i="22"/>
  <c r="I179" i="22"/>
  <c r="N178" i="22"/>
  <c r="M178" i="22"/>
  <c r="L178" i="22"/>
  <c r="K178" i="22"/>
  <c r="I178" i="22" s="1"/>
  <c r="J178" i="22"/>
  <c r="N177" i="22"/>
  <c r="M177" i="22"/>
  <c r="L177" i="22"/>
  <c r="K177" i="22"/>
  <c r="J177" i="22"/>
  <c r="I177" i="22"/>
  <c r="N176" i="22"/>
  <c r="M176" i="22"/>
  <c r="L176" i="22"/>
  <c r="K176" i="22"/>
  <c r="I176" i="22" s="1"/>
  <c r="J176" i="22"/>
  <c r="N175" i="22"/>
  <c r="M175" i="22"/>
  <c r="L175" i="22"/>
  <c r="K175" i="22"/>
  <c r="J175" i="22"/>
  <c r="I175" i="22"/>
  <c r="N174" i="22"/>
  <c r="M174" i="22"/>
  <c r="L174" i="22"/>
  <c r="K174" i="22"/>
  <c r="I174" i="22" s="1"/>
  <c r="J174" i="22"/>
  <c r="N173" i="22"/>
  <c r="M173" i="22"/>
  <c r="L173" i="22"/>
  <c r="K173" i="22"/>
  <c r="J173" i="22"/>
  <c r="I173" i="22"/>
  <c r="N172" i="22"/>
  <c r="M172" i="22"/>
  <c r="L172" i="22"/>
  <c r="K172" i="22"/>
  <c r="I172" i="22" s="1"/>
  <c r="J172" i="22"/>
  <c r="N171" i="22"/>
  <c r="M171" i="22"/>
  <c r="L171" i="22"/>
  <c r="K171" i="22"/>
  <c r="J171" i="22"/>
  <c r="I171" i="22"/>
  <c r="N170" i="22"/>
  <c r="M170" i="22"/>
  <c r="L170" i="22"/>
  <c r="K170" i="22"/>
  <c r="I170" i="22" s="1"/>
  <c r="J170" i="22"/>
  <c r="N169" i="22"/>
  <c r="M169" i="22"/>
  <c r="L169" i="22"/>
  <c r="K169" i="22"/>
  <c r="J169" i="22"/>
  <c r="I169" i="22"/>
  <c r="N168" i="22"/>
  <c r="M168" i="22"/>
  <c r="L168" i="22"/>
  <c r="K168" i="22"/>
  <c r="I168" i="22" s="1"/>
  <c r="J168" i="22"/>
  <c r="N167" i="22"/>
  <c r="M167" i="22"/>
  <c r="L167" i="22"/>
  <c r="K167" i="22"/>
  <c r="J167" i="22"/>
  <c r="I167" i="22"/>
  <c r="N166" i="22"/>
  <c r="M166" i="22"/>
  <c r="L166" i="22"/>
  <c r="K166" i="22"/>
  <c r="I166" i="22" s="1"/>
  <c r="J166" i="22"/>
  <c r="N165" i="22"/>
  <c r="M165" i="22"/>
  <c r="L165" i="22"/>
  <c r="K165" i="22"/>
  <c r="J165" i="22"/>
  <c r="I165" i="22"/>
  <c r="N164" i="22"/>
  <c r="M164" i="22"/>
  <c r="L164" i="22"/>
  <c r="K164" i="22"/>
  <c r="I164" i="22" s="1"/>
  <c r="J164" i="22"/>
  <c r="N163" i="22"/>
  <c r="M163" i="22"/>
  <c r="L163" i="22"/>
  <c r="K163" i="22"/>
  <c r="J163" i="22"/>
  <c r="I163" i="22"/>
  <c r="N162" i="22"/>
  <c r="M162" i="22"/>
  <c r="L162" i="22"/>
  <c r="K162" i="22"/>
  <c r="I162" i="22" s="1"/>
  <c r="J162" i="22"/>
  <c r="N161" i="22"/>
  <c r="M161" i="22"/>
  <c r="L161" i="22"/>
  <c r="K161" i="22"/>
  <c r="J161" i="22"/>
  <c r="I161" i="22"/>
  <c r="U24" i="22" s="1"/>
  <c r="T24" i="22" s="1"/>
  <c r="N160" i="22"/>
  <c r="M160" i="22"/>
  <c r="L160" i="22"/>
  <c r="K160" i="22"/>
  <c r="I160" i="22" s="1"/>
  <c r="J160" i="22"/>
  <c r="N159" i="22"/>
  <c r="M159" i="22"/>
  <c r="L159" i="22"/>
  <c r="K159" i="22"/>
  <c r="J159" i="22"/>
  <c r="I159" i="22"/>
  <c r="N158" i="22"/>
  <c r="M158" i="22"/>
  <c r="L158" i="22"/>
  <c r="K158" i="22"/>
  <c r="I158" i="22" s="1"/>
  <c r="J158" i="22"/>
  <c r="N157" i="22"/>
  <c r="M157" i="22"/>
  <c r="L157" i="22"/>
  <c r="K157" i="22"/>
  <c r="J157" i="22"/>
  <c r="I157" i="22"/>
  <c r="N156" i="22"/>
  <c r="M156" i="22"/>
  <c r="L156" i="22"/>
  <c r="K156" i="22"/>
  <c r="I156" i="22" s="1"/>
  <c r="J156" i="22"/>
  <c r="N155" i="22"/>
  <c r="M155" i="22"/>
  <c r="L155" i="22"/>
  <c r="K155" i="22"/>
  <c r="J155" i="22"/>
  <c r="I155" i="22"/>
  <c r="N154" i="22"/>
  <c r="M154" i="22"/>
  <c r="L154" i="22"/>
  <c r="K154" i="22"/>
  <c r="I154" i="22" s="1"/>
  <c r="J154" i="22"/>
  <c r="N153" i="22"/>
  <c r="M153" i="22"/>
  <c r="L153" i="22"/>
  <c r="K153" i="22"/>
  <c r="J153" i="22"/>
  <c r="I153" i="22"/>
  <c r="K24" i="22" s="1"/>
  <c r="N152" i="22"/>
  <c r="M152" i="22"/>
  <c r="L152" i="22"/>
  <c r="K152" i="22"/>
  <c r="I152" i="22" s="1"/>
  <c r="J152" i="22"/>
  <c r="N151" i="22"/>
  <c r="M151" i="22"/>
  <c r="L151" i="22"/>
  <c r="K151" i="22"/>
  <c r="J151" i="22"/>
  <c r="I151" i="22" s="1"/>
  <c r="U23" i="22" s="1"/>
  <c r="N150" i="22"/>
  <c r="M150" i="22"/>
  <c r="L150" i="22"/>
  <c r="K150" i="22"/>
  <c r="J150" i="22"/>
  <c r="N149" i="22"/>
  <c r="M149" i="22"/>
  <c r="L149" i="22"/>
  <c r="K149" i="22"/>
  <c r="J149" i="22"/>
  <c r="I149" i="22"/>
  <c r="N148" i="22"/>
  <c r="M148" i="22"/>
  <c r="L148" i="22"/>
  <c r="K148" i="22"/>
  <c r="I148" i="22" s="1"/>
  <c r="J148" i="22"/>
  <c r="N147" i="22"/>
  <c r="M147" i="22"/>
  <c r="L147" i="22"/>
  <c r="K147" i="22"/>
  <c r="J147" i="22"/>
  <c r="I147" i="22" s="1"/>
  <c r="N146" i="22"/>
  <c r="M146" i="22"/>
  <c r="L146" i="22"/>
  <c r="K146" i="22"/>
  <c r="J146" i="22"/>
  <c r="N145" i="22"/>
  <c r="M145" i="22"/>
  <c r="L145" i="22"/>
  <c r="K145" i="22"/>
  <c r="J145" i="22"/>
  <c r="I145" i="22"/>
  <c r="U22" i="22" s="1"/>
  <c r="T22" i="22" s="1"/>
  <c r="N144" i="22"/>
  <c r="M144" i="22"/>
  <c r="L144" i="22"/>
  <c r="K144" i="22"/>
  <c r="I144" i="22" s="1"/>
  <c r="J144" i="22"/>
  <c r="N143" i="22"/>
  <c r="M143" i="22"/>
  <c r="L143" i="22"/>
  <c r="K143" i="22"/>
  <c r="J143" i="22"/>
  <c r="I143" i="22" s="1"/>
  <c r="N142" i="22"/>
  <c r="M142" i="22"/>
  <c r="L142" i="22"/>
  <c r="K142" i="22"/>
  <c r="J142" i="22"/>
  <c r="N141" i="22"/>
  <c r="M141" i="22"/>
  <c r="L141" i="22"/>
  <c r="K141" i="22"/>
  <c r="J141" i="22"/>
  <c r="I141" i="22"/>
  <c r="N140" i="22"/>
  <c r="M140" i="22"/>
  <c r="L140" i="22"/>
  <c r="K140" i="22"/>
  <c r="I140" i="22" s="1"/>
  <c r="J140" i="22"/>
  <c r="N139" i="22"/>
  <c r="M139" i="22"/>
  <c r="L139" i="22"/>
  <c r="K139" i="22"/>
  <c r="J139" i="22"/>
  <c r="I139" i="22" s="1"/>
  <c r="N138" i="22"/>
  <c r="M138" i="22"/>
  <c r="L138" i="22"/>
  <c r="K138" i="22"/>
  <c r="J138" i="22"/>
  <c r="N137" i="22"/>
  <c r="M137" i="22"/>
  <c r="L137" i="22"/>
  <c r="K137" i="22"/>
  <c r="J137" i="22"/>
  <c r="I137" i="22"/>
  <c r="N136" i="22"/>
  <c r="M136" i="22"/>
  <c r="L136" i="22"/>
  <c r="K136" i="22"/>
  <c r="I136" i="22" s="1"/>
  <c r="J136" i="22"/>
  <c r="N135" i="22"/>
  <c r="M135" i="22"/>
  <c r="L135" i="22"/>
  <c r="K135" i="22"/>
  <c r="J135" i="22"/>
  <c r="I135" i="22" s="1"/>
  <c r="N134" i="22"/>
  <c r="M134" i="22"/>
  <c r="L134" i="22"/>
  <c r="K134" i="22"/>
  <c r="J134" i="22"/>
  <c r="N133" i="22"/>
  <c r="M133" i="22"/>
  <c r="L133" i="22"/>
  <c r="K133" i="22"/>
  <c r="J133" i="22"/>
  <c r="I133" i="22"/>
  <c r="N132" i="22"/>
  <c r="M132" i="22"/>
  <c r="L132" i="22"/>
  <c r="K132" i="22"/>
  <c r="I132" i="22" s="1"/>
  <c r="J132" i="22"/>
  <c r="N131" i="22"/>
  <c r="M131" i="22"/>
  <c r="L131" i="22"/>
  <c r="K131" i="22"/>
  <c r="J131" i="22"/>
  <c r="I131" i="22" s="1"/>
  <c r="N130" i="22"/>
  <c r="M130" i="22"/>
  <c r="L130" i="22"/>
  <c r="K130" i="22"/>
  <c r="J130" i="22"/>
  <c r="N129" i="22"/>
  <c r="M129" i="22"/>
  <c r="L129" i="22"/>
  <c r="K129" i="22"/>
  <c r="J129" i="22"/>
  <c r="I129" i="22"/>
  <c r="N128" i="22"/>
  <c r="M128" i="22"/>
  <c r="L128" i="22"/>
  <c r="K128" i="22"/>
  <c r="I128" i="22" s="1"/>
  <c r="J128" i="22"/>
  <c r="N127" i="22"/>
  <c r="M127" i="22"/>
  <c r="L127" i="22"/>
  <c r="K127" i="22"/>
  <c r="J127" i="22"/>
  <c r="I127" i="22" s="1"/>
  <c r="N126" i="22"/>
  <c r="M126" i="22"/>
  <c r="L126" i="22"/>
  <c r="K126" i="22"/>
  <c r="J126" i="22"/>
  <c r="N125" i="22"/>
  <c r="M125" i="22"/>
  <c r="L125" i="22"/>
  <c r="K125" i="22"/>
  <c r="J125" i="22"/>
  <c r="I125" i="22"/>
  <c r="N124" i="22"/>
  <c r="M124" i="22"/>
  <c r="L124" i="22"/>
  <c r="K124" i="22"/>
  <c r="I124" i="22" s="1"/>
  <c r="J124" i="22"/>
  <c r="N123" i="22"/>
  <c r="M123" i="22"/>
  <c r="L123" i="22"/>
  <c r="K123" i="22"/>
  <c r="J123" i="22"/>
  <c r="I123" i="22" s="1"/>
  <c r="N122" i="22"/>
  <c r="M122" i="22"/>
  <c r="L122" i="22"/>
  <c r="K122" i="22"/>
  <c r="J122" i="22"/>
  <c r="N121" i="22"/>
  <c r="M121" i="22"/>
  <c r="L121" i="22"/>
  <c r="K121" i="22"/>
  <c r="J121" i="22"/>
  <c r="I121" i="22"/>
  <c r="N120" i="22"/>
  <c r="M120" i="22"/>
  <c r="L120" i="22"/>
  <c r="K120" i="22"/>
  <c r="I120" i="22" s="1"/>
  <c r="J120" i="22"/>
  <c r="N119" i="22"/>
  <c r="M119" i="22"/>
  <c r="L119" i="22"/>
  <c r="K119" i="22"/>
  <c r="J119" i="22"/>
  <c r="I119" i="22" s="1"/>
  <c r="N118" i="22"/>
  <c r="M118" i="22"/>
  <c r="L118" i="22"/>
  <c r="K118" i="22"/>
  <c r="J118" i="22"/>
  <c r="N117" i="22"/>
  <c r="M117" i="22"/>
  <c r="L117" i="22"/>
  <c r="K117" i="22"/>
  <c r="J117" i="22"/>
  <c r="I117" i="22"/>
  <c r="N116" i="22"/>
  <c r="M116" i="22"/>
  <c r="L116" i="22"/>
  <c r="K116" i="22"/>
  <c r="I116" i="22" s="1"/>
  <c r="J116" i="22"/>
  <c r="N115" i="22"/>
  <c r="M115" i="22"/>
  <c r="L115" i="22"/>
  <c r="K115" i="22"/>
  <c r="J115" i="22"/>
  <c r="I115" i="22" s="1"/>
  <c r="N114" i="22"/>
  <c r="M114" i="22"/>
  <c r="L114" i="22"/>
  <c r="K114" i="22"/>
  <c r="J114" i="22"/>
  <c r="N113" i="22"/>
  <c r="M113" i="22"/>
  <c r="L113" i="22"/>
  <c r="K113" i="22"/>
  <c r="J113" i="22"/>
  <c r="I113" i="22"/>
  <c r="N112" i="22"/>
  <c r="M112" i="22"/>
  <c r="L112" i="22"/>
  <c r="K112" i="22"/>
  <c r="I112" i="22" s="1"/>
  <c r="J112" i="22"/>
  <c r="N111" i="22"/>
  <c r="M111" i="22"/>
  <c r="L111" i="22"/>
  <c r="K111" i="22"/>
  <c r="J111" i="22"/>
  <c r="I111" i="22" s="1"/>
  <c r="N110" i="22"/>
  <c r="M110" i="22"/>
  <c r="L110" i="22"/>
  <c r="K110" i="22"/>
  <c r="J110" i="22"/>
  <c r="N109" i="22"/>
  <c r="M109" i="22"/>
  <c r="L109" i="22"/>
  <c r="K109" i="22"/>
  <c r="J109" i="22"/>
  <c r="I109" i="22"/>
  <c r="N108" i="22"/>
  <c r="M108" i="22"/>
  <c r="L108" i="22"/>
  <c r="K108" i="22"/>
  <c r="I108" i="22" s="1"/>
  <c r="J108" i="22"/>
  <c r="N107" i="22"/>
  <c r="M107" i="22"/>
  <c r="L107" i="22"/>
  <c r="K107" i="22"/>
  <c r="J107" i="22"/>
  <c r="I107" i="22" s="1"/>
  <c r="N106" i="22"/>
  <c r="M106" i="22"/>
  <c r="L106" i="22"/>
  <c r="K106" i="22"/>
  <c r="J106" i="22"/>
  <c r="N105" i="22"/>
  <c r="M105" i="22"/>
  <c r="L105" i="22"/>
  <c r="K105" i="22"/>
  <c r="J105" i="22"/>
  <c r="I105" i="22"/>
  <c r="N104" i="22"/>
  <c r="M104" i="22"/>
  <c r="L104" i="22"/>
  <c r="K104" i="22"/>
  <c r="I104" i="22" s="1"/>
  <c r="J104" i="22"/>
  <c r="N103" i="22"/>
  <c r="M103" i="22"/>
  <c r="L103" i="22"/>
  <c r="K103" i="22"/>
  <c r="J103" i="22"/>
  <c r="N102" i="22"/>
  <c r="M102" i="22"/>
  <c r="L102" i="22"/>
  <c r="K102" i="22"/>
  <c r="J102" i="22"/>
  <c r="N101" i="22"/>
  <c r="M101" i="22"/>
  <c r="L101" i="22"/>
  <c r="K101" i="22"/>
  <c r="J101" i="22"/>
  <c r="I101" i="22"/>
  <c r="N100" i="22"/>
  <c r="M100" i="22"/>
  <c r="L100" i="22"/>
  <c r="K100" i="22"/>
  <c r="I100" i="22" s="1"/>
  <c r="J100" i="22"/>
  <c r="N99" i="22"/>
  <c r="M99" i="22"/>
  <c r="L99" i="22"/>
  <c r="K99" i="22"/>
  <c r="J99" i="22"/>
  <c r="I99" i="22" s="1"/>
  <c r="N98" i="22"/>
  <c r="M98" i="22"/>
  <c r="L98" i="22"/>
  <c r="K98" i="22"/>
  <c r="J98" i="22"/>
  <c r="N97" i="22"/>
  <c r="M97" i="22"/>
  <c r="L97" i="22"/>
  <c r="K97" i="22"/>
  <c r="J97" i="22"/>
  <c r="I97" i="22"/>
  <c r="N96" i="22"/>
  <c r="M96" i="22"/>
  <c r="L96" i="22"/>
  <c r="K96" i="22"/>
  <c r="I96" i="22" s="1"/>
  <c r="J96" i="22"/>
  <c r="N95" i="22"/>
  <c r="M95" i="22"/>
  <c r="L95" i="22"/>
  <c r="K95" i="22"/>
  <c r="J95" i="22"/>
  <c r="I95" i="22" s="1"/>
  <c r="N94" i="22"/>
  <c r="M94" i="22"/>
  <c r="L94" i="22"/>
  <c r="K94" i="22"/>
  <c r="J94" i="22"/>
  <c r="N93" i="22"/>
  <c r="M93" i="22"/>
  <c r="L93" i="22"/>
  <c r="K93" i="22"/>
  <c r="J93" i="22"/>
  <c r="I93" i="22"/>
  <c r="N92" i="22"/>
  <c r="M92" i="22"/>
  <c r="L92" i="22"/>
  <c r="K92" i="22"/>
  <c r="I92" i="22" s="1"/>
  <c r="J92" i="22"/>
  <c r="N91" i="22"/>
  <c r="M91" i="22"/>
  <c r="L91" i="22"/>
  <c r="K91" i="22"/>
  <c r="J91" i="22"/>
  <c r="I91" i="22" s="1"/>
  <c r="N90" i="22"/>
  <c r="M90" i="22"/>
  <c r="L90" i="22"/>
  <c r="K90" i="22"/>
  <c r="J90" i="22"/>
  <c r="N89" i="22"/>
  <c r="M89" i="22"/>
  <c r="L89" i="22"/>
  <c r="J89" i="22"/>
  <c r="L88" i="22"/>
  <c r="K88" i="22"/>
  <c r="J88" i="22"/>
  <c r="L87" i="22"/>
  <c r="K87" i="22"/>
  <c r="J87" i="22"/>
  <c r="L86" i="22"/>
  <c r="K86" i="22"/>
  <c r="J86" i="22"/>
  <c r="L85" i="22"/>
  <c r="K85" i="22"/>
  <c r="J85" i="22"/>
  <c r="L84" i="22"/>
  <c r="K84" i="22"/>
  <c r="J84" i="22"/>
  <c r="L83" i="22"/>
  <c r="K83" i="22"/>
  <c r="J83" i="22"/>
  <c r="L82" i="22"/>
  <c r="K82" i="22"/>
  <c r="J82" i="22"/>
  <c r="L81" i="22"/>
  <c r="K81" i="22"/>
  <c r="J81" i="22"/>
  <c r="N80" i="22"/>
  <c r="M80" i="22"/>
  <c r="L80" i="22"/>
  <c r="K80" i="22"/>
  <c r="I80" i="22" s="1"/>
  <c r="J80" i="22"/>
  <c r="N79" i="22"/>
  <c r="M79" i="22"/>
  <c r="L79" i="22"/>
  <c r="K79" i="22"/>
  <c r="J79" i="22"/>
  <c r="I79" i="22"/>
  <c r="N78" i="22"/>
  <c r="M78" i="22"/>
  <c r="L78" i="22"/>
  <c r="J78" i="22"/>
  <c r="L77" i="22"/>
  <c r="K77" i="22"/>
  <c r="J77" i="22"/>
  <c r="J76" i="22"/>
  <c r="J75" i="22"/>
  <c r="J74" i="22"/>
  <c r="J73" i="22"/>
  <c r="J72" i="22"/>
  <c r="J71" i="22"/>
  <c r="J70" i="22"/>
  <c r="N69" i="22"/>
  <c r="M69" i="22"/>
  <c r="J69" i="22"/>
  <c r="N68" i="22"/>
  <c r="M68" i="22"/>
  <c r="J68" i="22"/>
  <c r="N67" i="22"/>
  <c r="M67" i="22"/>
  <c r="K67" i="22"/>
  <c r="J67" i="22"/>
  <c r="E67" i="22"/>
  <c r="L67" i="22" s="1"/>
  <c r="N66" i="22"/>
  <c r="M66" i="22"/>
  <c r="L66" i="22"/>
  <c r="K66" i="22"/>
  <c r="I66" i="22" s="1"/>
  <c r="J66" i="22"/>
  <c r="N65" i="22"/>
  <c r="M65" i="22"/>
  <c r="L65" i="22"/>
  <c r="K65" i="22"/>
  <c r="J65" i="22"/>
  <c r="I65" i="22"/>
  <c r="N64" i="22"/>
  <c r="M64" i="22"/>
  <c r="L64" i="22"/>
  <c r="K64" i="22"/>
  <c r="I64" i="22" s="1"/>
  <c r="J64" i="22"/>
  <c r="N63" i="22"/>
  <c r="M63" i="22"/>
  <c r="L63" i="22"/>
  <c r="K63" i="22"/>
  <c r="J63" i="22"/>
  <c r="I63" i="22"/>
  <c r="N62" i="22"/>
  <c r="M62" i="22"/>
  <c r="L62" i="22"/>
  <c r="K62" i="22"/>
  <c r="I62" i="22" s="1"/>
  <c r="J62" i="22"/>
  <c r="N61" i="22"/>
  <c r="M61" i="22"/>
  <c r="L61" i="22"/>
  <c r="K61" i="22"/>
  <c r="J61" i="22"/>
  <c r="I61" i="22"/>
  <c r="N60" i="22"/>
  <c r="M60" i="22"/>
  <c r="L60" i="22"/>
  <c r="K60" i="22"/>
  <c r="I60" i="22" s="1"/>
  <c r="J60" i="22"/>
  <c r="V38" i="22"/>
  <c r="U38" i="22"/>
  <c r="T38" i="22" s="1"/>
  <c r="K38" i="22"/>
  <c r="V37" i="22"/>
  <c r="U37" i="22"/>
  <c r="T37" i="22" s="1"/>
  <c r="K37" i="22"/>
  <c r="J37" i="22" s="1"/>
  <c r="V36" i="22"/>
  <c r="U36" i="22"/>
  <c r="T36" i="22" s="1"/>
  <c r="K36" i="22"/>
  <c r="V35" i="22"/>
  <c r="U35" i="22"/>
  <c r="T35" i="22" s="1"/>
  <c r="K35" i="22"/>
  <c r="J35" i="22" s="1"/>
  <c r="V34" i="22"/>
  <c r="U34" i="22"/>
  <c r="T34" i="22" s="1"/>
  <c r="K34" i="22"/>
  <c r="V33" i="22"/>
  <c r="U33" i="22"/>
  <c r="T33" i="22" s="1"/>
  <c r="K33" i="22"/>
  <c r="J33" i="22" s="1"/>
  <c r="V32" i="22"/>
  <c r="U32" i="22"/>
  <c r="T32" i="22" s="1"/>
  <c r="K32" i="22"/>
  <c r="V31" i="22"/>
  <c r="U31" i="22"/>
  <c r="T31" i="22" s="1"/>
  <c r="K31" i="22"/>
  <c r="J31" i="22" s="1"/>
  <c r="V30" i="22"/>
  <c r="U30" i="22"/>
  <c r="T30" i="22" s="1"/>
  <c r="K30" i="22"/>
  <c r="V29" i="22"/>
  <c r="U29" i="22"/>
  <c r="T29" i="22" s="1"/>
  <c r="K29" i="22"/>
  <c r="J29" i="22" s="1"/>
  <c r="V28" i="22"/>
  <c r="U28" i="22"/>
  <c r="T28" i="22" s="1"/>
  <c r="K28" i="22"/>
  <c r="V27" i="22"/>
  <c r="U27" i="22"/>
  <c r="T27" i="22" s="1"/>
  <c r="K27" i="22"/>
  <c r="J27" i="22" s="1"/>
  <c r="V26" i="22"/>
  <c r="U26" i="22"/>
  <c r="T26" i="22" s="1"/>
  <c r="K26" i="22"/>
  <c r="V25" i="22"/>
  <c r="U25" i="22"/>
  <c r="T25" i="22" s="1"/>
  <c r="K25" i="22"/>
  <c r="J25" i="22" s="1"/>
  <c r="V22" i="22"/>
  <c r="W22" i="22" s="1"/>
  <c r="K22" i="22"/>
  <c r="E12" i="22"/>
  <c r="D12" i="22"/>
  <c r="K10" i="22"/>
  <c r="K9" i="22"/>
  <c r="K8" i="22"/>
  <c r="K7" i="22"/>
  <c r="K6" i="22"/>
  <c r="K5" i="22"/>
  <c r="J5" i="22"/>
  <c r="L4" i="22"/>
  <c r="K4" i="22"/>
  <c r="J4" i="22"/>
  <c r="P3" i="22"/>
  <c r="O3" i="22"/>
  <c r="N3" i="22"/>
  <c r="M3" i="22"/>
  <c r="L3" i="22"/>
  <c r="K3" i="22"/>
  <c r="J3" i="22"/>
  <c r="K2" i="22"/>
  <c r="D1" i="22"/>
  <c r="L5" i="22" s="1"/>
  <c r="AK498" i="21"/>
  <c r="X498" i="21"/>
  <c r="X497" i="21"/>
  <c r="AK490" i="21"/>
  <c r="AE490" i="21"/>
  <c r="AB490" i="21"/>
  <c r="X489" i="21"/>
  <c r="Q489" i="21"/>
  <c r="Q488" i="21"/>
  <c r="K486" i="21"/>
  <c r="J485" i="21"/>
  <c r="AK482" i="21"/>
  <c r="X481" i="21"/>
  <c r="Q479" i="21"/>
  <c r="H476" i="21"/>
  <c r="N486" i="21" s="1"/>
  <c r="G476" i="21"/>
  <c r="AA490" i="21" s="1"/>
  <c r="F476" i="21"/>
  <c r="Z490" i="21" s="1"/>
  <c r="E476" i="21"/>
  <c r="D476" i="21"/>
  <c r="J486" i="21" s="1"/>
  <c r="K475" i="21"/>
  <c r="D475" i="21"/>
  <c r="AK472" i="21"/>
  <c r="AB470" i="21"/>
  <c r="AA470" i="21"/>
  <c r="Z470" i="21"/>
  <c r="Q470" i="21"/>
  <c r="X469" i="21"/>
  <c r="N466" i="21"/>
  <c r="M466" i="21"/>
  <c r="L466" i="21"/>
  <c r="J465" i="21"/>
  <c r="AB462" i="21"/>
  <c r="AA462" i="21"/>
  <c r="Z462" i="21"/>
  <c r="Y462" i="21"/>
  <c r="X462" i="21"/>
  <c r="AK461" i="21"/>
  <c r="AE461" i="21"/>
  <c r="X461" i="21"/>
  <c r="U461" i="21"/>
  <c r="T461" i="21"/>
  <c r="S461" i="21"/>
  <c r="Q460" i="21"/>
  <c r="AB454" i="21"/>
  <c r="AA454" i="21"/>
  <c r="Z454" i="21"/>
  <c r="Y454" i="21"/>
  <c r="X454" i="21"/>
  <c r="X453" i="21"/>
  <c r="AK452" i="21"/>
  <c r="B450" i="21"/>
  <c r="N399" i="21"/>
  <c r="M399" i="21"/>
  <c r="L399" i="21"/>
  <c r="K399" i="21"/>
  <c r="I399" i="21" s="1"/>
  <c r="J399" i="21"/>
  <c r="N398" i="21"/>
  <c r="M398" i="21"/>
  <c r="L398" i="21"/>
  <c r="K398" i="21"/>
  <c r="J398" i="21"/>
  <c r="I398" i="21"/>
  <c r="N397" i="21"/>
  <c r="M397" i="21"/>
  <c r="L397" i="21"/>
  <c r="K397" i="21"/>
  <c r="I397" i="21" s="1"/>
  <c r="J397" i="21"/>
  <c r="N396" i="21"/>
  <c r="M396" i="21"/>
  <c r="L396" i="21"/>
  <c r="K396" i="21"/>
  <c r="J396" i="21"/>
  <c r="I396" i="21"/>
  <c r="N395" i="21"/>
  <c r="M395" i="21"/>
  <c r="L395" i="21"/>
  <c r="K395" i="21"/>
  <c r="I395" i="21" s="1"/>
  <c r="J395" i="21"/>
  <c r="N394" i="21"/>
  <c r="M394" i="21"/>
  <c r="L394" i="21"/>
  <c r="K394" i="21"/>
  <c r="J394" i="21"/>
  <c r="I394" i="21"/>
  <c r="N393" i="21"/>
  <c r="M393" i="21"/>
  <c r="L393" i="21"/>
  <c r="K393" i="21"/>
  <c r="I393" i="21" s="1"/>
  <c r="J393" i="21"/>
  <c r="N392" i="21"/>
  <c r="M392" i="21"/>
  <c r="L392" i="21"/>
  <c r="K392" i="21"/>
  <c r="J392" i="21"/>
  <c r="I392" i="21"/>
  <c r="N391" i="21"/>
  <c r="M391" i="21"/>
  <c r="L391" i="21"/>
  <c r="K391" i="21"/>
  <c r="I391" i="21" s="1"/>
  <c r="J391" i="21"/>
  <c r="N390" i="21"/>
  <c r="M390" i="21"/>
  <c r="L390" i="21"/>
  <c r="K390" i="21"/>
  <c r="J390" i="21"/>
  <c r="I390" i="21"/>
  <c r="N389" i="21"/>
  <c r="M389" i="21"/>
  <c r="L389" i="21"/>
  <c r="K389" i="21"/>
  <c r="I389" i="21" s="1"/>
  <c r="J389" i="21"/>
  <c r="N388" i="21"/>
  <c r="M388" i="21"/>
  <c r="L388" i="21"/>
  <c r="K388" i="21"/>
  <c r="J388" i="21"/>
  <c r="I388" i="21"/>
  <c r="N387" i="21"/>
  <c r="M387" i="21"/>
  <c r="L387" i="21"/>
  <c r="K387" i="21"/>
  <c r="I387" i="21" s="1"/>
  <c r="J387" i="21"/>
  <c r="N386" i="21"/>
  <c r="M386" i="21"/>
  <c r="L386" i="21"/>
  <c r="K386" i="21"/>
  <c r="J386" i="21"/>
  <c r="I386" i="21"/>
  <c r="N385" i="21"/>
  <c r="M385" i="21"/>
  <c r="L385" i="21"/>
  <c r="K385" i="21"/>
  <c r="I385" i="21" s="1"/>
  <c r="J385" i="21"/>
  <c r="N384" i="21"/>
  <c r="M384" i="21"/>
  <c r="L384" i="21"/>
  <c r="K384" i="21"/>
  <c r="J384" i="21"/>
  <c r="I384" i="21"/>
  <c r="N383" i="21"/>
  <c r="M383" i="21"/>
  <c r="L383" i="21"/>
  <c r="K383" i="21"/>
  <c r="I383" i="21" s="1"/>
  <c r="J383" i="21"/>
  <c r="N382" i="21"/>
  <c r="M382" i="21"/>
  <c r="L382" i="21"/>
  <c r="K382" i="21"/>
  <c r="J382" i="21"/>
  <c r="I382" i="21"/>
  <c r="N381" i="21"/>
  <c r="M381" i="21"/>
  <c r="L381" i="21"/>
  <c r="K381" i="21"/>
  <c r="I381" i="21" s="1"/>
  <c r="J381" i="21"/>
  <c r="N380" i="21"/>
  <c r="M380" i="21"/>
  <c r="L380" i="21"/>
  <c r="K380" i="21"/>
  <c r="J380" i="21"/>
  <c r="I380" i="21"/>
  <c r="N379" i="21"/>
  <c r="M379" i="21"/>
  <c r="L379" i="21"/>
  <c r="K379" i="21"/>
  <c r="I379" i="21" s="1"/>
  <c r="J379" i="21"/>
  <c r="N378" i="21"/>
  <c r="M378" i="21"/>
  <c r="L378" i="21"/>
  <c r="K378" i="21"/>
  <c r="J378" i="21"/>
  <c r="I378" i="21"/>
  <c r="N377" i="21"/>
  <c r="M377" i="21"/>
  <c r="L377" i="21"/>
  <c r="K377" i="21"/>
  <c r="I377" i="21" s="1"/>
  <c r="J377" i="21"/>
  <c r="N376" i="21"/>
  <c r="M376" i="21"/>
  <c r="L376" i="21"/>
  <c r="K376" i="21"/>
  <c r="J376" i="21"/>
  <c r="I376" i="21"/>
  <c r="N375" i="21"/>
  <c r="M375" i="21"/>
  <c r="L375" i="21"/>
  <c r="K375" i="21"/>
  <c r="I375" i="21" s="1"/>
  <c r="J375" i="21"/>
  <c r="N374" i="21"/>
  <c r="M374" i="21"/>
  <c r="L374" i="21"/>
  <c r="K374" i="21"/>
  <c r="J374" i="21"/>
  <c r="I374" i="21"/>
  <c r="N373" i="21"/>
  <c r="M373" i="21"/>
  <c r="L373" i="21"/>
  <c r="K373" i="21"/>
  <c r="I373" i="21" s="1"/>
  <c r="J373" i="21"/>
  <c r="N372" i="21"/>
  <c r="M372" i="21"/>
  <c r="L372" i="21"/>
  <c r="K372" i="21"/>
  <c r="J372" i="21"/>
  <c r="I372" i="21"/>
  <c r="N371" i="21"/>
  <c r="M371" i="21"/>
  <c r="L371" i="21"/>
  <c r="K371" i="21"/>
  <c r="I371" i="21" s="1"/>
  <c r="J371" i="21"/>
  <c r="N370" i="21"/>
  <c r="M370" i="21"/>
  <c r="L370" i="21"/>
  <c r="K370" i="21"/>
  <c r="J370" i="21"/>
  <c r="I370" i="21"/>
  <c r="N369" i="21"/>
  <c r="M369" i="21"/>
  <c r="L369" i="21"/>
  <c r="K369" i="21"/>
  <c r="I369" i="21" s="1"/>
  <c r="J369" i="21"/>
  <c r="N368" i="21"/>
  <c r="M368" i="21"/>
  <c r="L368" i="21"/>
  <c r="K368" i="21"/>
  <c r="J368" i="21"/>
  <c r="I368" i="21"/>
  <c r="N367" i="21"/>
  <c r="M367" i="21"/>
  <c r="L367" i="21"/>
  <c r="K367" i="21"/>
  <c r="I367" i="21" s="1"/>
  <c r="J367" i="21"/>
  <c r="N366" i="21"/>
  <c r="M366" i="21"/>
  <c r="L366" i="21"/>
  <c r="K366" i="21"/>
  <c r="J366" i="21"/>
  <c r="I366" i="21"/>
  <c r="N365" i="21"/>
  <c r="M365" i="21"/>
  <c r="L365" i="21"/>
  <c r="K365" i="21"/>
  <c r="I365" i="21" s="1"/>
  <c r="J365" i="21"/>
  <c r="N364" i="21"/>
  <c r="M364" i="21"/>
  <c r="L364" i="21"/>
  <c r="K364" i="21"/>
  <c r="J364" i="21"/>
  <c r="I364" i="21"/>
  <c r="N363" i="21"/>
  <c r="M363" i="21"/>
  <c r="L363" i="21"/>
  <c r="K363" i="21"/>
  <c r="I363" i="21" s="1"/>
  <c r="J363" i="21"/>
  <c r="N362" i="21"/>
  <c r="M362" i="21"/>
  <c r="L362" i="21"/>
  <c r="K362" i="21"/>
  <c r="J362" i="21"/>
  <c r="I362" i="21"/>
  <c r="N361" i="21"/>
  <c r="M361" i="21"/>
  <c r="L361" i="21"/>
  <c r="K361" i="21"/>
  <c r="I361" i="21" s="1"/>
  <c r="J361" i="21"/>
  <c r="N360" i="21"/>
  <c r="M360" i="21"/>
  <c r="L360" i="21"/>
  <c r="K360" i="21"/>
  <c r="J360" i="21"/>
  <c r="I360" i="21"/>
  <c r="N359" i="21"/>
  <c r="M359" i="21"/>
  <c r="L359" i="21"/>
  <c r="K359" i="21"/>
  <c r="I359" i="21" s="1"/>
  <c r="J359" i="21"/>
  <c r="N358" i="21"/>
  <c r="M358" i="21"/>
  <c r="L358" i="21"/>
  <c r="K358" i="21"/>
  <c r="J358" i="21"/>
  <c r="I358" i="21"/>
  <c r="N357" i="21"/>
  <c r="M357" i="21"/>
  <c r="L357" i="21"/>
  <c r="K357" i="21"/>
  <c r="I357" i="21" s="1"/>
  <c r="J357" i="21"/>
  <c r="N356" i="21"/>
  <c r="M356" i="21"/>
  <c r="L356" i="21"/>
  <c r="K356" i="21"/>
  <c r="J356" i="21"/>
  <c r="I356" i="21"/>
  <c r="N355" i="21"/>
  <c r="M355" i="21"/>
  <c r="L355" i="21"/>
  <c r="K355" i="21"/>
  <c r="I355" i="21" s="1"/>
  <c r="J355" i="21"/>
  <c r="N354" i="21"/>
  <c r="M354" i="21"/>
  <c r="L354" i="21"/>
  <c r="K354" i="21"/>
  <c r="J354" i="21"/>
  <c r="I354" i="21"/>
  <c r="N353" i="21"/>
  <c r="M353" i="21"/>
  <c r="L353" i="21"/>
  <c r="K353" i="21"/>
  <c r="I353" i="21" s="1"/>
  <c r="J353" i="21"/>
  <c r="N352" i="21"/>
  <c r="M352" i="21"/>
  <c r="L352" i="21"/>
  <c r="K352" i="21"/>
  <c r="J352" i="21"/>
  <c r="I352" i="21"/>
  <c r="N351" i="21"/>
  <c r="M351" i="21"/>
  <c r="L351" i="21"/>
  <c r="K351" i="21"/>
  <c r="I351" i="21" s="1"/>
  <c r="J351" i="21"/>
  <c r="N350" i="21"/>
  <c r="M350" i="21"/>
  <c r="L350" i="21"/>
  <c r="K350" i="21"/>
  <c r="J350" i="21"/>
  <c r="I350" i="21"/>
  <c r="N349" i="21"/>
  <c r="M349" i="21"/>
  <c r="L349" i="21"/>
  <c r="K349" i="21"/>
  <c r="I349" i="21" s="1"/>
  <c r="J349" i="21"/>
  <c r="N348" i="21"/>
  <c r="M348" i="21"/>
  <c r="L348" i="21"/>
  <c r="K348" i="21"/>
  <c r="J348" i="21"/>
  <c r="I348" i="21"/>
  <c r="N347" i="21"/>
  <c r="M347" i="21"/>
  <c r="L347" i="21"/>
  <c r="K347" i="21"/>
  <c r="I347" i="21" s="1"/>
  <c r="J347" i="21"/>
  <c r="N346" i="21"/>
  <c r="M346" i="21"/>
  <c r="L346" i="21"/>
  <c r="K346" i="21"/>
  <c r="J346" i="21"/>
  <c r="I346" i="21"/>
  <c r="N345" i="21"/>
  <c r="M345" i="21"/>
  <c r="L345" i="21"/>
  <c r="K345" i="21"/>
  <c r="I345" i="21" s="1"/>
  <c r="J345" i="21"/>
  <c r="N344" i="21"/>
  <c r="M344" i="21"/>
  <c r="L344" i="21"/>
  <c r="K344" i="21"/>
  <c r="J344" i="21"/>
  <c r="I344" i="21"/>
  <c r="N343" i="21"/>
  <c r="M343" i="21"/>
  <c r="L343" i="21"/>
  <c r="K343" i="21"/>
  <c r="I343" i="21" s="1"/>
  <c r="J343" i="21"/>
  <c r="N342" i="21"/>
  <c r="M342" i="21"/>
  <c r="L342" i="21"/>
  <c r="K342" i="21"/>
  <c r="J342" i="21"/>
  <c r="I342" i="21"/>
  <c r="N341" i="21"/>
  <c r="M341" i="21"/>
  <c r="L341" i="21"/>
  <c r="K341" i="21"/>
  <c r="I341" i="21" s="1"/>
  <c r="J341" i="21"/>
  <c r="N340" i="21"/>
  <c r="M340" i="21"/>
  <c r="L340" i="21"/>
  <c r="K340" i="21"/>
  <c r="J340" i="21"/>
  <c r="I340" i="21"/>
  <c r="N339" i="21"/>
  <c r="M339" i="21"/>
  <c r="L339" i="21"/>
  <c r="K339" i="21"/>
  <c r="I339" i="21" s="1"/>
  <c r="J339" i="21"/>
  <c r="N338" i="21"/>
  <c r="M338" i="21"/>
  <c r="L338" i="21"/>
  <c r="K338" i="21"/>
  <c r="J338" i="21"/>
  <c r="I338" i="21"/>
  <c r="N337" i="21"/>
  <c r="M337" i="21"/>
  <c r="L337" i="21"/>
  <c r="K337" i="21"/>
  <c r="I337" i="21" s="1"/>
  <c r="J337" i="21"/>
  <c r="N336" i="21"/>
  <c r="M336" i="21"/>
  <c r="L336" i="21"/>
  <c r="K336" i="21"/>
  <c r="J336" i="21"/>
  <c r="I336" i="21"/>
  <c r="N335" i="21"/>
  <c r="M335" i="21"/>
  <c r="L335" i="21"/>
  <c r="K335" i="21"/>
  <c r="I335" i="21" s="1"/>
  <c r="J335" i="21"/>
  <c r="N334" i="21"/>
  <c r="M334" i="21"/>
  <c r="L334" i="21"/>
  <c r="K334" i="21"/>
  <c r="J334" i="21"/>
  <c r="I334" i="21"/>
  <c r="N333" i="21"/>
  <c r="M333" i="21"/>
  <c r="L333" i="21"/>
  <c r="K333" i="21"/>
  <c r="I333" i="21" s="1"/>
  <c r="J333" i="21"/>
  <c r="N332" i="21"/>
  <c r="M332" i="21"/>
  <c r="L332" i="21"/>
  <c r="K332" i="21"/>
  <c r="J332" i="21"/>
  <c r="I332" i="21"/>
  <c r="N331" i="21"/>
  <c r="M331" i="21"/>
  <c r="L331" i="21"/>
  <c r="K331" i="21"/>
  <c r="I331" i="21" s="1"/>
  <c r="J331" i="21"/>
  <c r="N330" i="21"/>
  <c r="M330" i="21"/>
  <c r="L330" i="21"/>
  <c r="K330" i="21"/>
  <c r="J330" i="21"/>
  <c r="I330" i="21"/>
  <c r="N329" i="21"/>
  <c r="M329" i="21"/>
  <c r="L329" i="21"/>
  <c r="K329" i="21"/>
  <c r="I329" i="21" s="1"/>
  <c r="J329" i="21"/>
  <c r="N328" i="21"/>
  <c r="M328" i="21"/>
  <c r="L328" i="21"/>
  <c r="K328" i="21"/>
  <c r="J328" i="21"/>
  <c r="I328" i="21"/>
  <c r="N327" i="21"/>
  <c r="M327" i="21"/>
  <c r="L327" i="21"/>
  <c r="K327" i="21"/>
  <c r="I327" i="21" s="1"/>
  <c r="J327" i="21"/>
  <c r="N326" i="21"/>
  <c r="M326" i="21"/>
  <c r="L326" i="21"/>
  <c r="K326" i="21"/>
  <c r="J326" i="21"/>
  <c r="I326" i="21"/>
  <c r="N325" i="21"/>
  <c r="M325" i="21"/>
  <c r="L325" i="21"/>
  <c r="K325" i="21"/>
  <c r="I325" i="21" s="1"/>
  <c r="J325" i="21"/>
  <c r="N324" i="21"/>
  <c r="M324" i="21"/>
  <c r="L324" i="21"/>
  <c r="K324" i="21"/>
  <c r="J324" i="21"/>
  <c r="I324" i="21"/>
  <c r="N323" i="21"/>
  <c r="M323" i="21"/>
  <c r="L323" i="21"/>
  <c r="K323" i="21"/>
  <c r="I323" i="21" s="1"/>
  <c r="J323" i="21"/>
  <c r="N322" i="21"/>
  <c r="M322" i="21"/>
  <c r="L322" i="21"/>
  <c r="K322" i="21"/>
  <c r="J322" i="21"/>
  <c r="I322" i="21"/>
  <c r="N321" i="21"/>
  <c r="M321" i="21"/>
  <c r="L321" i="21"/>
  <c r="K321" i="21"/>
  <c r="I321" i="21" s="1"/>
  <c r="J321" i="21"/>
  <c r="N320" i="21"/>
  <c r="M320" i="21"/>
  <c r="L320" i="21"/>
  <c r="K320" i="21"/>
  <c r="J320" i="21"/>
  <c r="I320" i="21"/>
  <c r="N319" i="21"/>
  <c r="M319" i="21"/>
  <c r="L319" i="21"/>
  <c r="K319" i="21"/>
  <c r="I319" i="21" s="1"/>
  <c r="J319" i="21"/>
  <c r="N318" i="21"/>
  <c r="M318" i="21"/>
  <c r="L318" i="21"/>
  <c r="K318" i="21"/>
  <c r="J318" i="21"/>
  <c r="I318" i="21"/>
  <c r="N317" i="21"/>
  <c r="M317" i="21"/>
  <c r="L317" i="21"/>
  <c r="K317" i="21"/>
  <c r="I317" i="21" s="1"/>
  <c r="J317" i="21"/>
  <c r="N316" i="21"/>
  <c r="M316" i="21"/>
  <c r="L316" i="21"/>
  <c r="K316" i="21"/>
  <c r="J316" i="21"/>
  <c r="I316" i="21"/>
  <c r="N315" i="21"/>
  <c r="M315" i="21"/>
  <c r="L315" i="21"/>
  <c r="K315" i="21"/>
  <c r="I315" i="21" s="1"/>
  <c r="J315" i="21"/>
  <c r="N314" i="21"/>
  <c r="M314" i="21"/>
  <c r="L314" i="21"/>
  <c r="K314" i="21"/>
  <c r="J314" i="21"/>
  <c r="I314" i="21"/>
  <c r="N313" i="21"/>
  <c r="M313" i="21"/>
  <c r="L313" i="21"/>
  <c r="K313" i="21"/>
  <c r="I313" i="21" s="1"/>
  <c r="J313" i="21"/>
  <c r="N312" i="21"/>
  <c r="M312" i="21"/>
  <c r="L312" i="21"/>
  <c r="K312" i="21"/>
  <c r="J312" i="21"/>
  <c r="I312" i="21"/>
  <c r="N311" i="21"/>
  <c r="M311" i="21"/>
  <c r="L311" i="21"/>
  <c r="K311" i="21"/>
  <c r="I311" i="21" s="1"/>
  <c r="J311" i="21"/>
  <c r="N310" i="21"/>
  <c r="M310" i="21"/>
  <c r="L310" i="21"/>
  <c r="K310" i="21"/>
  <c r="J310" i="21"/>
  <c r="I310" i="21"/>
  <c r="N309" i="21"/>
  <c r="M309" i="21"/>
  <c r="L309" i="21"/>
  <c r="K309" i="21"/>
  <c r="I309" i="21" s="1"/>
  <c r="J309" i="21"/>
  <c r="N308" i="21"/>
  <c r="M308" i="21"/>
  <c r="L308" i="21"/>
  <c r="K308" i="21"/>
  <c r="J308" i="21"/>
  <c r="I308" i="21"/>
  <c r="N307" i="21"/>
  <c r="M307" i="21"/>
  <c r="L307" i="21"/>
  <c r="K307" i="21"/>
  <c r="I307" i="21" s="1"/>
  <c r="J307" i="21"/>
  <c r="N306" i="21"/>
  <c r="M306" i="21"/>
  <c r="L306" i="21"/>
  <c r="K306" i="21"/>
  <c r="J306" i="21"/>
  <c r="I306" i="21"/>
  <c r="N305" i="21"/>
  <c r="M305" i="21"/>
  <c r="L305" i="21"/>
  <c r="K305" i="21"/>
  <c r="I305" i="21" s="1"/>
  <c r="J305" i="21"/>
  <c r="N304" i="21"/>
  <c r="M304" i="21"/>
  <c r="L304" i="21"/>
  <c r="K304" i="21"/>
  <c r="J304" i="21"/>
  <c r="I304" i="21"/>
  <c r="N303" i="21"/>
  <c r="M303" i="21"/>
  <c r="L303" i="21"/>
  <c r="K303" i="21"/>
  <c r="I303" i="21" s="1"/>
  <c r="J303" i="21"/>
  <c r="N302" i="21"/>
  <c r="M302" i="21"/>
  <c r="L302" i="21"/>
  <c r="K302" i="21"/>
  <c r="J302" i="21"/>
  <c r="I302" i="21"/>
  <c r="N301" i="21"/>
  <c r="M301" i="21"/>
  <c r="L301" i="21"/>
  <c r="K301" i="21"/>
  <c r="I301" i="21" s="1"/>
  <c r="J301" i="21"/>
  <c r="N300" i="21"/>
  <c r="M300" i="21"/>
  <c r="L300" i="21"/>
  <c r="K300" i="21"/>
  <c r="J300" i="21"/>
  <c r="I300" i="21"/>
  <c r="N299" i="21"/>
  <c r="M299" i="21"/>
  <c r="L299" i="21"/>
  <c r="K299" i="21"/>
  <c r="I299" i="21" s="1"/>
  <c r="J299" i="21"/>
  <c r="N298" i="21"/>
  <c r="M298" i="21"/>
  <c r="L298" i="21"/>
  <c r="K298" i="21"/>
  <c r="J298" i="21"/>
  <c r="I298" i="21"/>
  <c r="N297" i="21"/>
  <c r="M297" i="21"/>
  <c r="L297" i="21"/>
  <c r="K297" i="21"/>
  <c r="I297" i="21" s="1"/>
  <c r="J297" i="21"/>
  <c r="N296" i="21"/>
  <c r="M296" i="21"/>
  <c r="L296" i="21"/>
  <c r="K296" i="21"/>
  <c r="J296" i="21"/>
  <c r="I296" i="21"/>
  <c r="N295" i="21"/>
  <c r="M295" i="21"/>
  <c r="L295" i="21"/>
  <c r="K295" i="21"/>
  <c r="I295" i="21" s="1"/>
  <c r="J295" i="21"/>
  <c r="N294" i="21"/>
  <c r="M294" i="21"/>
  <c r="L294" i="21"/>
  <c r="K294" i="21"/>
  <c r="J294" i="21"/>
  <c r="I294" i="21"/>
  <c r="N293" i="21"/>
  <c r="M293" i="21"/>
  <c r="L293" i="21"/>
  <c r="K293" i="21"/>
  <c r="I293" i="21" s="1"/>
  <c r="J293" i="21"/>
  <c r="N292" i="21"/>
  <c r="M292" i="21"/>
  <c r="L292" i="21"/>
  <c r="K292" i="21"/>
  <c r="J292" i="21"/>
  <c r="I292" i="21"/>
  <c r="N291" i="21"/>
  <c r="M291" i="21"/>
  <c r="L291" i="21"/>
  <c r="K291" i="21"/>
  <c r="I291" i="21" s="1"/>
  <c r="J291" i="21"/>
  <c r="N290" i="21"/>
  <c r="M290" i="21"/>
  <c r="L290" i="21"/>
  <c r="K290" i="21"/>
  <c r="J290" i="21"/>
  <c r="I290" i="21"/>
  <c r="N289" i="21"/>
  <c r="M289" i="21"/>
  <c r="L289" i="21"/>
  <c r="K289" i="21"/>
  <c r="I289" i="21" s="1"/>
  <c r="J289" i="21"/>
  <c r="N288" i="21"/>
  <c r="M288" i="21"/>
  <c r="L288" i="21"/>
  <c r="K288" i="21"/>
  <c r="J288" i="21"/>
  <c r="I288" i="21"/>
  <c r="N287" i="21"/>
  <c r="M287" i="21"/>
  <c r="L287" i="21"/>
  <c r="K287" i="21"/>
  <c r="I287" i="21" s="1"/>
  <c r="J287" i="21"/>
  <c r="N286" i="21"/>
  <c r="M286" i="21"/>
  <c r="L286" i="21"/>
  <c r="K286" i="21"/>
  <c r="J286" i="21"/>
  <c r="I286" i="21"/>
  <c r="N285" i="21"/>
  <c r="M285" i="21"/>
  <c r="L285" i="21"/>
  <c r="K285" i="21"/>
  <c r="I285" i="21" s="1"/>
  <c r="J285" i="21"/>
  <c r="N284" i="21"/>
  <c r="M284" i="21"/>
  <c r="L284" i="21"/>
  <c r="K284" i="21"/>
  <c r="J284" i="21"/>
  <c r="I284" i="21"/>
  <c r="N283" i="21"/>
  <c r="M283" i="21"/>
  <c r="L283" i="21"/>
  <c r="K283" i="21"/>
  <c r="I283" i="21" s="1"/>
  <c r="J283" i="21"/>
  <c r="N282" i="21"/>
  <c r="M282" i="21"/>
  <c r="L282" i="21"/>
  <c r="K282" i="21"/>
  <c r="J282" i="21"/>
  <c r="I282" i="21"/>
  <c r="N281" i="21"/>
  <c r="M281" i="21"/>
  <c r="L281" i="21"/>
  <c r="K281" i="21"/>
  <c r="I281" i="21" s="1"/>
  <c r="J281" i="21"/>
  <c r="N280" i="21"/>
  <c r="M280" i="21"/>
  <c r="L280" i="21"/>
  <c r="K280" i="21"/>
  <c r="J280" i="21"/>
  <c r="I280" i="21"/>
  <c r="N279" i="21"/>
  <c r="M279" i="21"/>
  <c r="L279" i="21"/>
  <c r="K279" i="21"/>
  <c r="I279" i="21" s="1"/>
  <c r="J279" i="21"/>
  <c r="N278" i="21"/>
  <c r="M278" i="21"/>
  <c r="L278" i="21"/>
  <c r="K278" i="21"/>
  <c r="J278" i="21"/>
  <c r="I278" i="21"/>
  <c r="N277" i="21"/>
  <c r="M277" i="21"/>
  <c r="L277" i="21"/>
  <c r="K277" i="21"/>
  <c r="I277" i="21" s="1"/>
  <c r="J277" i="21"/>
  <c r="N276" i="21"/>
  <c r="M276" i="21"/>
  <c r="L276" i="21"/>
  <c r="K276" i="21"/>
  <c r="J276" i="21"/>
  <c r="I276" i="21"/>
  <c r="N275" i="21"/>
  <c r="M275" i="21"/>
  <c r="L275" i="21"/>
  <c r="K275" i="21"/>
  <c r="I275" i="21" s="1"/>
  <c r="J275" i="21"/>
  <c r="N274" i="21"/>
  <c r="M274" i="21"/>
  <c r="L274" i="21"/>
  <c r="K274" i="21"/>
  <c r="J274" i="21"/>
  <c r="I274" i="21"/>
  <c r="N273" i="21"/>
  <c r="M273" i="21"/>
  <c r="L273" i="21"/>
  <c r="K273" i="21"/>
  <c r="I273" i="21" s="1"/>
  <c r="J273" i="21"/>
  <c r="N272" i="21"/>
  <c r="M272" i="21"/>
  <c r="L272" i="21"/>
  <c r="K272" i="21"/>
  <c r="J272" i="21"/>
  <c r="I272" i="21"/>
  <c r="N271" i="21"/>
  <c r="M271" i="21"/>
  <c r="L271" i="21"/>
  <c r="K271" i="21"/>
  <c r="I271" i="21" s="1"/>
  <c r="J271" i="21"/>
  <c r="N270" i="21"/>
  <c r="M270" i="21"/>
  <c r="L270" i="21"/>
  <c r="K270" i="21"/>
  <c r="J270" i="21"/>
  <c r="I270" i="21"/>
  <c r="N269" i="21"/>
  <c r="M269" i="21"/>
  <c r="L269" i="21"/>
  <c r="K269" i="21"/>
  <c r="I269" i="21" s="1"/>
  <c r="J269" i="21"/>
  <c r="N268" i="21"/>
  <c r="M268" i="21"/>
  <c r="L268" i="21"/>
  <c r="K268" i="21"/>
  <c r="J268" i="21"/>
  <c r="I268" i="21"/>
  <c r="N267" i="21"/>
  <c r="M267" i="21"/>
  <c r="L267" i="21"/>
  <c r="K267" i="21"/>
  <c r="I267" i="21" s="1"/>
  <c r="J267" i="21"/>
  <c r="N266" i="21"/>
  <c r="M266" i="21"/>
  <c r="L266" i="21"/>
  <c r="K266" i="21"/>
  <c r="J266" i="21"/>
  <c r="I266" i="21"/>
  <c r="N265" i="21"/>
  <c r="M265" i="21"/>
  <c r="L265" i="21"/>
  <c r="K265" i="21"/>
  <c r="I265" i="21" s="1"/>
  <c r="J265" i="21"/>
  <c r="N264" i="21"/>
  <c r="M264" i="21"/>
  <c r="L264" i="21"/>
  <c r="K264" i="21"/>
  <c r="J264" i="21"/>
  <c r="I264" i="21"/>
  <c r="N263" i="21"/>
  <c r="M263" i="21"/>
  <c r="L263" i="21"/>
  <c r="K263" i="21"/>
  <c r="I263" i="21" s="1"/>
  <c r="J263" i="21"/>
  <c r="N262" i="21"/>
  <c r="M262" i="21"/>
  <c r="L262" i="21"/>
  <c r="K262" i="21"/>
  <c r="J262" i="21"/>
  <c r="I262" i="21"/>
  <c r="N261" i="21"/>
  <c r="M261" i="21"/>
  <c r="L261" i="21"/>
  <c r="K261" i="21"/>
  <c r="I261" i="21" s="1"/>
  <c r="J261" i="21"/>
  <c r="N260" i="21"/>
  <c r="M260" i="21"/>
  <c r="L260" i="21"/>
  <c r="K260" i="21"/>
  <c r="J260" i="21"/>
  <c r="I260" i="21"/>
  <c r="N259" i="21"/>
  <c r="M259" i="21"/>
  <c r="L259" i="21"/>
  <c r="K259" i="21"/>
  <c r="I259" i="21" s="1"/>
  <c r="J259" i="21"/>
  <c r="N258" i="21"/>
  <c r="M258" i="21"/>
  <c r="L258" i="21"/>
  <c r="K258" i="21"/>
  <c r="J258" i="21"/>
  <c r="I258" i="21"/>
  <c r="N257" i="21"/>
  <c r="M257" i="21"/>
  <c r="L257" i="21"/>
  <c r="K257" i="21"/>
  <c r="I257" i="21" s="1"/>
  <c r="J257" i="21"/>
  <c r="N256" i="21"/>
  <c r="M256" i="21"/>
  <c r="L256" i="21"/>
  <c r="K256" i="21"/>
  <c r="J256" i="21"/>
  <c r="I256" i="21"/>
  <c r="N255" i="21"/>
  <c r="M255" i="21"/>
  <c r="L255" i="21"/>
  <c r="K255" i="21"/>
  <c r="I255" i="21" s="1"/>
  <c r="J255" i="21"/>
  <c r="N254" i="21"/>
  <c r="M254" i="21"/>
  <c r="L254" i="21"/>
  <c r="K254" i="21"/>
  <c r="J254" i="21"/>
  <c r="I254" i="21"/>
  <c r="N253" i="21"/>
  <c r="M253" i="21"/>
  <c r="L253" i="21"/>
  <c r="K253" i="21"/>
  <c r="I253" i="21" s="1"/>
  <c r="J253" i="21"/>
  <c r="N252" i="21"/>
  <c r="M252" i="21"/>
  <c r="L252" i="21"/>
  <c r="K252" i="21"/>
  <c r="J252" i="21"/>
  <c r="I252" i="21"/>
  <c r="N251" i="21"/>
  <c r="M251" i="21"/>
  <c r="L251" i="21"/>
  <c r="K251" i="21"/>
  <c r="I251" i="21" s="1"/>
  <c r="J251" i="21"/>
  <c r="N250" i="21"/>
  <c r="M250" i="21"/>
  <c r="L250" i="21"/>
  <c r="K250" i="21"/>
  <c r="J250" i="21"/>
  <c r="I250" i="21"/>
  <c r="N249" i="21"/>
  <c r="M249" i="21"/>
  <c r="L249" i="21"/>
  <c r="K249" i="21"/>
  <c r="I249" i="21" s="1"/>
  <c r="J249" i="21"/>
  <c r="N248" i="21"/>
  <c r="M248" i="21"/>
  <c r="L248" i="21"/>
  <c r="K248" i="21"/>
  <c r="J248" i="21"/>
  <c r="I248" i="21"/>
  <c r="N247" i="21"/>
  <c r="M247" i="21"/>
  <c r="L247" i="21"/>
  <c r="K247" i="21"/>
  <c r="I247" i="21" s="1"/>
  <c r="J247" i="21"/>
  <c r="N246" i="21"/>
  <c r="M246" i="21"/>
  <c r="L246" i="21"/>
  <c r="K246" i="21"/>
  <c r="J246" i="21"/>
  <c r="I246" i="21"/>
  <c r="N245" i="21"/>
  <c r="M245" i="21"/>
  <c r="L245" i="21"/>
  <c r="K245" i="21"/>
  <c r="I245" i="21" s="1"/>
  <c r="J245" i="21"/>
  <c r="N244" i="21"/>
  <c r="M244" i="21"/>
  <c r="L244" i="21"/>
  <c r="K244" i="21"/>
  <c r="J244" i="21"/>
  <c r="I244" i="21"/>
  <c r="N243" i="21"/>
  <c r="M243" i="21"/>
  <c r="L243" i="21"/>
  <c r="K243" i="21"/>
  <c r="I243" i="21" s="1"/>
  <c r="J243" i="21"/>
  <c r="N242" i="21"/>
  <c r="M242" i="21"/>
  <c r="L242" i="21"/>
  <c r="K242" i="21"/>
  <c r="J242" i="21"/>
  <c r="I242" i="21"/>
  <c r="N241" i="21"/>
  <c r="M241" i="21"/>
  <c r="L241" i="21"/>
  <c r="K241" i="21"/>
  <c r="I241" i="21" s="1"/>
  <c r="J241" i="21"/>
  <c r="N240" i="21"/>
  <c r="M240" i="21"/>
  <c r="L240" i="21"/>
  <c r="K240" i="21"/>
  <c r="J240" i="21"/>
  <c r="I240" i="21"/>
  <c r="N239" i="21"/>
  <c r="M239" i="21"/>
  <c r="L239" i="21"/>
  <c r="K239" i="21"/>
  <c r="I239" i="21" s="1"/>
  <c r="J239" i="21"/>
  <c r="N238" i="21"/>
  <c r="M238" i="21"/>
  <c r="L238" i="21"/>
  <c r="K238" i="21"/>
  <c r="J238" i="21"/>
  <c r="I238" i="21"/>
  <c r="N237" i="21"/>
  <c r="M237" i="21"/>
  <c r="L237" i="21"/>
  <c r="K237" i="21"/>
  <c r="I237" i="21" s="1"/>
  <c r="J237" i="21"/>
  <c r="N236" i="21"/>
  <c r="M236" i="21"/>
  <c r="L236" i="21"/>
  <c r="K236" i="21"/>
  <c r="J236" i="21"/>
  <c r="I236" i="21"/>
  <c r="N235" i="21"/>
  <c r="M235" i="21"/>
  <c r="L235" i="21"/>
  <c r="K235" i="21"/>
  <c r="I235" i="21" s="1"/>
  <c r="J235" i="21"/>
  <c r="N234" i="21"/>
  <c r="M234" i="21"/>
  <c r="L234" i="21"/>
  <c r="K234" i="21"/>
  <c r="J234" i="21"/>
  <c r="I234" i="21"/>
  <c r="N233" i="21"/>
  <c r="M233" i="21"/>
  <c r="L233" i="21"/>
  <c r="K233" i="21"/>
  <c r="I233" i="21" s="1"/>
  <c r="J233" i="21"/>
  <c r="N232" i="21"/>
  <c r="M232" i="21"/>
  <c r="L232" i="21"/>
  <c r="K232" i="21"/>
  <c r="J232" i="21"/>
  <c r="I232" i="21"/>
  <c r="N231" i="21"/>
  <c r="M231" i="21"/>
  <c r="L231" i="21"/>
  <c r="K231" i="21"/>
  <c r="I231" i="21" s="1"/>
  <c r="J231" i="21"/>
  <c r="N230" i="21"/>
  <c r="M230" i="21"/>
  <c r="L230" i="21"/>
  <c r="K230" i="21"/>
  <c r="J230" i="21"/>
  <c r="I230" i="21"/>
  <c r="N229" i="21"/>
  <c r="M229" i="21"/>
  <c r="L229" i="21"/>
  <c r="K229" i="21"/>
  <c r="I229" i="21" s="1"/>
  <c r="J229" i="21"/>
  <c r="N228" i="21"/>
  <c r="M228" i="21"/>
  <c r="L228" i="21"/>
  <c r="K228" i="21"/>
  <c r="J228" i="21"/>
  <c r="I228" i="21"/>
  <c r="N227" i="21"/>
  <c r="M227" i="21"/>
  <c r="L227" i="21"/>
  <c r="K227" i="21"/>
  <c r="I227" i="21" s="1"/>
  <c r="J227" i="21"/>
  <c r="N226" i="21"/>
  <c r="M226" i="21"/>
  <c r="L226" i="21"/>
  <c r="K226" i="21"/>
  <c r="J226" i="21"/>
  <c r="I226" i="21"/>
  <c r="N225" i="21"/>
  <c r="M225" i="21"/>
  <c r="L225" i="21"/>
  <c r="K225" i="21"/>
  <c r="I225" i="21" s="1"/>
  <c r="J225" i="21"/>
  <c r="N224" i="21"/>
  <c r="M224" i="21"/>
  <c r="L224" i="21"/>
  <c r="K224" i="21"/>
  <c r="J224" i="21"/>
  <c r="I224" i="21"/>
  <c r="N223" i="21"/>
  <c r="M223" i="21"/>
  <c r="L223" i="21"/>
  <c r="K223" i="21"/>
  <c r="I223" i="21" s="1"/>
  <c r="J223" i="21"/>
  <c r="N222" i="21"/>
  <c r="M222" i="21"/>
  <c r="L222" i="21"/>
  <c r="K222" i="21"/>
  <c r="J222" i="21"/>
  <c r="I222" i="21"/>
  <c r="N221" i="21"/>
  <c r="M221" i="21"/>
  <c r="L221" i="21"/>
  <c r="K221" i="21"/>
  <c r="I221" i="21" s="1"/>
  <c r="J221" i="21"/>
  <c r="N220" i="21"/>
  <c r="M220" i="21"/>
  <c r="L220" i="21"/>
  <c r="K220" i="21"/>
  <c r="J220" i="21"/>
  <c r="I220" i="21"/>
  <c r="N219" i="21"/>
  <c r="M219" i="21"/>
  <c r="L219" i="21"/>
  <c r="K219" i="21"/>
  <c r="I219" i="21" s="1"/>
  <c r="J219" i="21"/>
  <c r="N218" i="21"/>
  <c r="M218" i="21"/>
  <c r="L218" i="21"/>
  <c r="K218" i="21"/>
  <c r="J218" i="21"/>
  <c r="I218" i="21"/>
  <c r="N217" i="21"/>
  <c r="M217" i="21"/>
  <c r="L217" i="21"/>
  <c r="K217" i="21"/>
  <c r="I217" i="21" s="1"/>
  <c r="J217" i="21"/>
  <c r="N216" i="21"/>
  <c r="M216" i="21"/>
  <c r="L216" i="21"/>
  <c r="K216" i="21"/>
  <c r="J216" i="21"/>
  <c r="I216" i="21"/>
  <c r="N215" i="21"/>
  <c r="M215" i="21"/>
  <c r="L215" i="21"/>
  <c r="K215" i="21"/>
  <c r="I215" i="21" s="1"/>
  <c r="J215" i="21"/>
  <c r="N214" i="21"/>
  <c r="M214" i="21"/>
  <c r="L214" i="21"/>
  <c r="K214" i="21"/>
  <c r="J214" i="21"/>
  <c r="I214" i="21"/>
  <c r="N213" i="21"/>
  <c r="M213" i="21"/>
  <c r="L213" i="21"/>
  <c r="K213" i="21"/>
  <c r="I213" i="21" s="1"/>
  <c r="J213" i="21"/>
  <c r="N212" i="21"/>
  <c r="M212" i="21"/>
  <c r="L212" i="21"/>
  <c r="K212" i="21"/>
  <c r="J212" i="21"/>
  <c r="I212" i="21"/>
  <c r="N211" i="21"/>
  <c r="M211" i="21"/>
  <c r="L211" i="21"/>
  <c r="K211" i="21"/>
  <c r="I211" i="21" s="1"/>
  <c r="J211" i="21"/>
  <c r="N210" i="21"/>
  <c r="M210" i="21"/>
  <c r="L210" i="21"/>
  <c r="K210" i="21"/>
  <c r="J210" i="21"/>
  <c r="I210" i="21"/>
  <c r="N209" i="21"/>
  <c r="M209" i="21"/>
  <c r="L209" i="21"/>
  <c r="K209" i="21"/>
  <c r="I209" i="21" s="1"/>
  <c r="J209" i="21"/>
  <c r="N208" i="21"/>
  <c r="M208" i="21"/>
  <c r="L208" i="21"/>
  <c r="K208" i="21"/>
  <c r="J208" i="21"/>
  <c r="I208" i="21"/>
  <c r="N207" i="21"/>
  <c r="M207" i="21"/>
  <c r="L207" i="21"/>
  <c r="K207" i="21"/>
  <c r="I207" i="21" s="1"/>
  <c r="J207" i="21"/>
  <c r="N206" i="21"/>
  <c r="M206" i="21"/>
  <c r="L206" i="21"/>
  <c r="K206" i="21"/>
  <c r="J206" i="21"/>
  <c r="I206" i="21"/>
  <c r="N205" i="21"/>
  <c r="M205" i="21"/>
  <c r="L205" i="21"/>
  <c r="K205" i="21"/>
  <c r="I205" i="21" s="1"/>
  <c r="J205" i="21"/>
  <c r="N204" i="21"/>
  <c r="M204" i="21"/>
  <c r="L204" i="21"/>
  <c r="K204" i="21"/>
  <c r="J204" i="21"/>
  <c r="I204" i="21"/>
  <c r="N203" i="21"/>
  <c r="M203" i="21"/>
  <c r="L203" i="21"/>
  <c r="K203" i="21"/>
  <c r="I203" i="21" s="1"/>
  <c r="J203" i="21"/>
  <c r="N202" i="21"/>
  <c r="M202" i="21"/>
  <c r="L202" i="21"/>
  <c r="K202" i="21"/>
  <c r="J202" i="21"/>
  <c r="I202" i="21"/>
  <c r="N201" i="21"/>
  <c r="M201" i="21"/>
  <c r="L201" i="21"/>
  <c r="K201" i="21"/>
  <c r="I201" i="21" s="1"/>
  <c r="J201" i="21"/>
  <c r="N200" i="21"/>
  <c r="M200" i="21"/>
  <c r="L200" i="21"/>
  <c r="K200" i="21"/>
  <c r="J200" i="21"/>
  <c r="I200" i="21"/>
  <c r="N199" i="21"/>
  <c r="M199" i="21"/>
  <c r="L199" i="21"/>
  <c r="K199" i="21"/>
  <c r="I199" i="21" s="1"/>
  <c r="J199" i="21"/>
  <c r="N198" i="21"/>
  <c r="M198" i="21"/>
  <c r="L198" i="21"/>
  <c r="K198" i="21"/>
  <c r="J198" i="21"/>
  <c r="I198" i="21"/>
  <c r="N197" i="21"/>
  <c r="M197" i="21"/>
  <c r="L197" i="21"/>
  <c r="K197" i="21"/>
  <c r="I197" i="21" s="1"/>
  <c r="J197" i="21"/>
  <c r="N196" i="21"/>
  <c r="M196" i="21"/>
  <c r="L196" i="21"/>
  <c r="K196" i="21"/>
  <c r="J196" i="21"/>
  <c r="I196" i="21"/>
  <c r="N195" i="21"/>
  <c r="M195" i="21"/>
  <c r="L195" i="21"/>
  <c r="K195" i="21"/>
  <c r="I195" i="21" s="1"/>
  <c r="J195" i="21"/>
  <c r="N194" i="21"/>
  <c r="M194" i="21"/>
  <c r="L194" i="21"/>
  <c r="K194" i="21"/>
  <c r="J194" i="21"/>
  <c r="I194" i="21"/>
  <c r="N193" i="21"/>
  <c r="M193" i="21"/>
  <c r="L193" i="21"/>
  <c r="K193" i="21"/>
  <c r="I193" i="21" s="1"/>
  <c r="J193" i="21"/>
  <c r="N192" i="21"/>
  <c r="M192" i="21"/>
  <c r="L192" i="21"/>
  <c r="K192" i="21"/>
  <c r="J192" i="21"/>
  <c r="I192" i="21"/>
  <c r="N191" i="21"/>
  <c r="M191" i="21"/>
  <c r="L191" i="21"/>
  <c r="K191" i="21"/>
  <c r="I191" i="21" s="1"/>
  <c r="J191" i="21"/>
  <c r="N190" i="21"/>
  <c r="M190" i="21"/>
  <c r="L190" i="21"/>
  <c r="K190" i="21"/>
  <c r="J190" i="21"/>
  <c r="I190" i="21"/>
  <c r="N189" i="21"/>
  <c r="M189" i="21"/>
  <c r="L189" i="21"/>
  <c r="K189" i="21"/>
  <c r="I189" i="21" s="1"/>
  <c r="J189" i="21"/>
  <c r="N188" i="21"/>
  <c r="M188" i="21"/>
  <c r="L188" i="21"/>
  <c r="K188" i="21"/>
  <c r="J188" i="21"/>
  <c r="I188" i="21"/>
  <c r="N187" i="21"/>
  <c r="M187" i="21"/>
  <c r="L187" i="21"/>
  <c r="K187" i="21"/>
  <c r="I187" i="21" s="1"/>
  <c r="J187" i="21"/>
  <c r="N186" i="21"/>
  <c r="M186" i="21"/>
  <c r="L186" i="21"/>
  <c r="K186" i="21"/>
  <c r="J186" i="21"/>
  <c r="I186" i="21"/>
  <c r="N185" i="21"/>
  <c r="M185" i="21"/>
  <c r="L185" i="21"/>
  <c r="K185" i="21"/>
  <c r="I185" i="21" s="1"/>
  <c r="J185" i="21"/>
  <c r="N184" i="21"/>
  <c r="M184" i="21"/>
  <c r="L184" i="21"/>
  <c r="K184" i="21"/>
  <c r="J184" i="21"/>
  <c r="I184" i="21"/>
  <c r="N183" i="21"/>
  <c r="M183" i="21"/>
  <c r="L183" i="21"/>
  <c r="K183" i="21"/>
  <c r="I183" i="21" s="1"/>
  <c r="J183" i="21"/>
  <c r="N182" i="21"/>
  <c r="M182" i="21"/>
  <c r="L182" i="21"/>
  <c r="K182" i="21"/>
  <c r="J182" i="21"/>
  <c r="I182" i="21"/>
  <c r="N181" i="21"/>
  <c r="M181" i="21"/>
  <c r="L181" i="21"/>
  <c r="K181" i="21"/>
  <c r="I181" i="21" s="1"/>
  <c r="J181" i="21"/>
  <c r="N180" i="21"/>
  <c r="M180" i="21"/>
  <c r="L180" i="21"/>
  <c r="K180" i="21"/>
  <c r="J180" i="21"/>
  <c r="I180" i="21"/>
  <c r="N179" i="21"/>
  <c r="M179" i="21"/>
  <c r="L179" i="21"/>
  <c r="K179" i="21"/>
  <c r="I179" i="21" s="1"/>
  <c r="J179" i="21"/>
  <c r="N178" i="21"/>
  <c r="M178" i="21"/>
  <c r="L178" i="21"/>
  <c r="K178" i="21"/>
  <c r="J178" i="21"/>
  <c r="I178" i="21"/>
  <c r="N177" i="21"/>
  <c r="M177" i="21"/>
  <c r="L177" i="21"/>
  <c r="K177" i="21"/>
  <c r="I177" i="21" s="1"/>
  <c r="J177" i="21"/>
  <c r="N176" i="21"/>
  <c r="M176" i="21"/>
  <c r="L176" i="21"/>
  <c r="K176" i="21"/>
  <c r="J176" i="21"/>
  <c r="I176" i="21"/>
  <c r="N175" i="21"/>
  <c r="M175" i="21"/>
  <c r="L175" i="21"/>
  <c r="K175" i="21"/>
  <c r="I175" i="21" s="1"/>
  <c r="J175" i="21"/>
  <c r="N174" i="21"/>
  <c r="M174" i="21"/>
  <c r="L174" i="21"/>
  <c r="K174" i="21"/>
  <c r="J174" i="21"/>
  <c r="I174" i="21"/>
  <c r="N173" i="21"/>
  <c r="M173" i="21"/>
  <c r="L173" i="21"/>
  <c r="K173" i="21"/>
  <c r="I173" i="21" s="1"/>
  <c r="J173" i="21"/>
  <c r="N172" i="21"/>
  <c r="M172" i="21"/>
  <c r="L172" i="21"/>
  <c r="K172" i="21"/>
  <c r="J172" i="21"/>
  <c r="I172" i="21"/>
  <c r="N171" i="21"/>
  <c r="M171" i="21"/>
  <c r="L171" i="21"/>
  <c r="K171" i="21"/>
  <c r="I171" i="21" s="1"/>
  <c r="J171" i="21"/>
  <c r="N170" i="21"/>
  <c r="M170" i="21"/>
  <c r="L170" i="21"/>
  <c r="K170" i="21"/>
  <c r="J170" i="21"/>
  <c r="I170" i="21"/>
  <c r="N169" i="21"/>
  <c r="M169" i="21"/>
  <c r="L169" i="21"/>
  <c r="K169" i="21"/>
  <c r="I169" i="21" s="1"/>
  <c r="J169" i="21"/>
  <c r="N168" i="21"/>
  <c r="M168" i="21"/>
  <c r="L168" i="21"/>
  <c r="K168" i="21"/>
  <c r="J168" i="21"/>
  <c r="I168" i="21"/>
  <c r="N167" i="21"/>
  <c r="M167" i="21"/>
  <c r="L167" i="21"/>
  <c r="K167" i="21"/>
  <c r="I167" i="21" s="1"/>
  <c r="J167" i="21"/>
  <c r="N166" i="21"/>
  <c r="M166" i="21"/>
  <c r="L166" i="21"/>
  <c r="K166" i="21"/>
  <c r="J166" i="21"/>
  <c r="I166" i="21"/>
  <c r="N165" i="21"/>
  <c r="M165" i="21"/>
  <c r="L165" i="21"/>
  <c r="K165" i="21"/>
  <c r="I165" i="21" s="1"/>
  <c r="J165" i="21"/>
  <c r="N164" i="21"/>
  <c r="M164" i="21"/>
  <c r="L164" i="21"/>
  <c r="K164" i="21"/>
  <c r="J164" i="21"/>
  <c r="I164" i="21"/>
  <c r="N163" i="21"/>
  <c r="M163" i="21"/>
  <c r="L163" i="21"/>
  <c r="K163" i="21"/>
  <c r="I163" i="21" s="1"/>
  <c r="J163" i="21"/>
  <c r="N162" i="21"/>
  <c r="M162" i="21"/>
  <c r="L162" i="21"/>
  <c r="K162" i="21"/>
  <c r="J162" i="21"/>
  <c r="I162" i="21"/>
  <c r="N161" i="21"/>
  <c r="M161" i="21"/>
  <c r="L161" i="21"/>
  <c r="K161" i="21"/>
  <c r="I161" i="21" s="1"/>
  <c r="J161" i="21"/>
  <c r="N160" i="21"/>
  <c r="M160" i="21"/>
  <c r="L160" i="21"/>
  <c r="K160" i="21"/>
  <c r="J160" i="21"/>
  <c r="I160" i="21"/>
  <c r="N159" i="21"/>
  <c r="M159" i="21"/>
  <c r="L159" i="21"/>
  <c r="K159" i="21"/>
  <c r="I159" i="21" s="1"/>
  <c r="J159" i="21"/>
  <c r="N158" i="21"/>
  <c r="M158" i="21"/>
  <c r="L158" i="21"/>
  <c r="K158" i="21"/>
  <c r="J158" i="21"/>
  <c r="I158" i="21"/>
  <c r="N157" i="21"/>
  <c r="M157" i="21"/>
  <c r="L157" i="21"/>
  <c r="K157" i="21"/>
  <c r="I157" i="21" s="1"/>
  <c r="J157" i="21"/>
  <c r="N156" i="21"/>
  <c r="M156" i="21"/>
  <c r="L156" i="21"/>
  <c r="K156" i="21"/>
  <c r="J156" i="21"/>
  <c r="I156" i="21"/>
  <c r="N155" i="21"/>
  <c r="M155" i="21"/>
  <c r="L155" i="21"/>
  <c r="K155" i="21"/>
  <c r="I155" i="21" s="1"/>
  <c r="J155" i="21"/>
  <c r="N154" i="21"/>
  <c r="M154" i="21"/>
  <c r="L154" i="21"/>
  <c r="K154" i="21"/>
  <c r="J154" i="21"/>
  <c r="I154" i="21"/>
  <c r="N153" i="21"/>
  <c r="M153" i="21"/>
  <c r="L153" i="21"/>
  <c r="K153" i="21"/>
  <c r="I153" i="21" s="1"/>
  <c r="J153" i="21"/>
  <c r="N152" i="21"/>
  <c r="M152" i="21"/>
  <c r="L152" i="21"/>
  <c r="K152" i="21"/>
  <c r="J152" i="21"/>
  <c r="I152" i="21"/>
  <c r="N151" i="21"/>
  <c r="M151" i="21"/>
  <c r="L151" i="21"/>
  <c r="K151" i="21"/>
  <c r="J151" i="21"/>
  <c r="N150" i="21"/>
  <c r="M150" i="21"/>
  <c r="L150" i="21"/>
  <c r="K150" i="21"/>
  <c r="J150" i="21"/>
  <c r="I150" i="21"/>
  <c r="N149" i="21"/>
  <c r="M149" i="21"/>
  <c r="L149" i="21"/>
  <c r="K149" i="21"/>
  <c r="I149" i="21" s="1"/>
  <c r="J149" i="21"/>
  <c r="N148" i="21"/>
  <c r="M148" i="21"/>
  <c r="L148" i="21"/>
  <c r="K148" i="21"/>
  <c r="J148" i="21"/>
  <c r="I148" i="21" s="1"/>
  <c r="N147" i="21"/>
  <c r="M147" i="21"/>
  <c r="L147" i="21"/>
  <c r="K147" i="21"/>
  <c r="J147" i="21"/>
  <c r="N146" i="21"/>
  <c r="M146" i="21"/>
  <c r="L146" i="21"/>
  <c r="K146" i="21"/>
  <c r="J146" i="21"/>
  <c r="I146" i="21"/>
  <c r="N145" i="21"/>
  <c r="M145" i="21"/>
  <c r="L145" i="21"/>
  <c r="K145" i="21"/>
  <c r="I145" i="21" s="1"/>
  <c r="J145" i="21"/>
  <c r="N144" i="21"/>
  <c r="M144" i="21"/>
  <c r="L144" i="21"/>
  <c r="K144" i="21"/>
  <c r="J144" i="21"/>
  <c r="I144" i="21" s="1"/>
  <c r="N143" i="21"/>
  <c r="M143" i="21"/>
  <c r="L143" i="21"/>
  <c r="K143" i="21"/>
  <c r="J143" i="21"/>
  <c r="N142" i="21"/>
  <c r="M142" i="21"/>
  <c r="L142" i="21"/>
  <c r="K142" i="21"/>
  <c r="J142" i="21"/>
  <c r="I142" i="21"/>
  <c r="N141" i="21"/>
  <c r="M141" i="21"/>
  <c r="L141" i="21"/>
  <c r="K141" i="21"/>
  <c r="I141" i="21" s="1"/>
  <c r="J141" i="21"/>
  <c r="N140" i="21"/>
  <c r="M140" i="21"/>
  <c r="L140" i="21"/>
  <c r="K140" i="21"/>
  <c r="J140" i="21"/>
  <c r="I140" i="21" s="1"/>
  <c r="N139" i="21"/>
  <c r="M139" i="21"/>
  <c r="L139" i="21"/>
  <c r="K139" i="21"/>
  <c r="J139" i="21"/>
  <c r="N138" i="21"/>
  <c r="M138" i="21"/>
  <c r="L138" i="21"/>
  <c r="K138" i="21"/>
  <c r="J138" i="21"/>
  <c r="I138" i="21"/>
  <c r="N137" i="21"/>
  <c r="M137" i="21"/>
  <c r="L137" i="21"/>
  <c r="K137" i="21"/>
  <c r="I137" i="21" s="1"/>
  <c r="J137" i="21"/>
  <c r="N136" i="21"/>
  <c r="M136" i="21"/>
  <c r="L136" i="21"/>
  <c r="K136" i="21"/>
  <c r="J136" i="21"/>
  <c r="I136" i="21" s="1"/>
  <c r="N135" i="21"/>
  <c r="M135" i="21"/>
  <c r="L135" i="21"/>
  <c r="K135" i="21"/>
  <c r="J135" i="21"/>
  <c r="N134" i="21"/>
  <c r="M134" i="21"/>
  <c r="L134" i="21"/>
  <c r="K134" i="21"/>
  <c r="J134" i="21"/>
  <c r="I134" i="21"/>
  <c r="N133" i="21"/>
  <c r="M133" i="21"/>
  <c r="L133" i="21"/>
  <c r="K133" i="21"/>
  <c r="I133" i="21" s="1"/>
  <c r="J133" i="21"/>
  <c r="N132" i="21"/>
  <c r="M132" i="21"/>
  <c r="L132" i="21"/>
  <c r="K132" i="21"/>
  <c r="J132" i="21"/>
  <c r="I132" i="21" s="1"/>
  <c r="N131" i="21"/>
  <c r="M131" i="21"/>
  <c r="L131" i="21"/>
  <c r="K131" i="21"/>
  <c r="J131" i="21"/>
  <c r="N130" i="21"/>
  <c r="M130" i="21"/>
  <c r="L130" i="21"/>
  <c r="K130" i="21"/>
  <c r="J130" i="21"/>
  <c r="I130" i="21"/>
  <c r="N129" i="21"/>
  <c r="M129" i="21"/>
  <c r="L129" i="21"/>
  <c r="K129" i="21"/>
  <c r="I129" i="21" s="1"/>
  <c r="J129" i="21"/>
  <c r="N128" i="21"/>
  <c r="M128" i="21"/>
  <c r="L128" i="21"/>
  <c r="K128" i="21"/>
  <c r="J128" i="21"/>
  <c r="I128" i="21" s="1"/>
  <c r="N127" i="21"/>
  <c r="M127" i="21"/>
  <c r="L127" i="21"/>
  <c r="K127" i="21"/>
  <c r="J127" i="21"/>
  <c r="N126" i="21"/>
  <c r="M126" i="21"/>
  <c r="L126" i="21"/>
  <c r="K126" i="21"/>
  <c r="J126" i="21"/>
  <c r="I126" i="21"/>
  <c r="N125" i="21"/>
  <c r="M125" i="21"/>
  <c r="L125" i="21"/>
  <c r="K125" i="21"/>
  <c r="I125" i="21" s="1"/>
  <c r="J125" i="21"/>
  <c r="N124" i="21"/>
  <c r="M124" i="21"/>
  <c r="L124" i="21"/>
  <c r="K124" i="21"/>
  <c r="J124" i="21"/>
  <c r="I124" i="21" s="1"/>
  <c r="N123" i="21"/>
  <c r="M123" i="21"/>
  <c r="L123" i="21"/>
  <c r="K123" i="21"/>
  <c r="J123" i="21"/>
  <c r="N122" i="21"/>
  <c r="M122" i="21"/>
  <c r="L122" i="21"/>
  <c r="K122" i="21"/>
  <c r="J122" i="21"/>
  <c r="I122" i="21"/>
  <c r="N121" i="21"/>
  <c r="M121" i="21"/>
  <c r="L121" i="21"/>
  <c r="K121" i="21"/>
  <c r="I121" i="21" s="1"/>
  <c r="J121" i="21"/>
  <c r="N120" i="21"/>
  <c r="M120" i="21"/>
  <c r="L120" i="21"/>
  <c r="K120" i="21"/>
  <c r="J120" i="21"/>
  <c r="I120" i="21" s="1"/>
  <c r="N119" i="21"/>
  <c r="M119" i="21"/>
  <c r="L119" i="21"/>
  <c r="K119" i="21"/>
  <c r="J119" i="21"/>
  <c r="N118" i="21"/>
  <c r="M118" i="21"/>
  <c r="L118" i="21"/>
  <c r="K118" i="21"/>
  <c r="J118" i="21"/>
  <c r="I118" i="21"/>
  <c r="N117" i="21"/>
  <c r="M117" i="21"/>
  <c r="L117" i="21"/>
  <c r="K117" i="21"/>
  <c r="I117" i="21" s="1"/>
  <c r="J117" i="21"/>
  <c r="N116" i="21"/>
  <c r="M116" i="21"/>
  <c r="L116" i="21"/>
  <c r="K116" i="21"/>
  <c r="J116" i="21"/>
  <c r="I116" i="21" s="1"/>
  <c r="N115" i="21"/>
  <c r="M115" i="21"/>
  <c r="L115" i="21"/>
  <c r="K115" i="21"/>
  <c r="J115" i="21"/>
  <c r="N114" i="21"/>
  <c r="M114" i="21"/>
  <c r="L114" i="21"/>
  <c r="K114" i="21"/>
  <c r="J114" i="21"/>
  <c r="I114" i="21"/>
  <c r="N113" i="21"/>
  <c r="M113" i="21"/>
  <c r="L113" i="21"/>
  <c r="K113" i="21"/>
  <c r="I113" i="21" s="1"/>
  <c r="J113" i="21"/>
  <c r="N112" i="21"/>
  <c r="M112" i="21"/>
  <c r="L112" i="21"/>
  <c r="K112" i="21"/>
  <c r="J112" i="21"/>
  <c r="I112" i="21" s="1"/>
  <c r="N111" i="21"/>
  <c r="M111" i="21"/>
  <c r="L111" i="21"/>
  <c r="K111" i="21"/>
  <c r="J111" i="21"/>
  <c r="N110" i="21"/>
  <c r="M110" i="21"/>
  <c r="L110" i="21"/>
  <c r="K110" i="21"/>
  <c r="J110" i="21"/>
  <c r="I110" i="21"/>
  <c r="N109" i="21"/>
  <c r="M109" i="21"/>
  <c r="L109" i="21"/>
  <c r="K109" i="21"/>
  <c r="I109" i="21" s="1"/>
  <c r="J109" i="21"/>
  <c r="N108" i="21"/>
  <c r="M108" i="21"/>
  <c r="L108" i="21"/>
  <c r="K108" i="21"/>
  <c r="J108" i="21"/>
  <c r="I108" i="21" s="1"/>
  <c r="N107" i="21"/>
  <c r="M107" i="21"/>
  <c r="L107" i="21"/>
  <c r="K107" i="21"/>
  <c r="J107" i="21"/>
  <c r="N106" i="21"/>
  <c r="M106" i="21"/>
  <c r="L106" i="21"/>
  <c r="K106" i="21"/>
  <c r="J106" i="21"/>
  <c r="I106" i="21"/>
  <c r="N105" i="21"/>
  <c r="M105" i="21"/>
  <c r="L105" i="21"/>
  <c r="K105" i="21"/>
  <c r="I105" i="21" s="1"/>
  <c r="J105" i="21"/>
  <c r="N104" i="21"/>
  <c r="M104" i="21"/>
  <c r="L104" i="21"/>
  <c r="K104" i="21"/>
  <c r="J104" i="21"/>
  <c r="I104" i="21" s="1"/>
  <c r="N103" i="21"/>
  <c r="M103" i="21"/>
  <c r="L103" i="21"/>
  <c r="K103" i="21"/>
  <c r="J103" i="21"/>
  <c r="N102" i="21"/>
  <c r="M102" i="21"/>
  <c r="L102" i="21"/>
  <c r="K102" i="21"/>
  <c r="J102" i="21"/>
  <c r="I102" i="21"/>
  <c r="N101" i="21"/>
  <c r="M101" i="21"/>
  <c r="L101" i="21"/>
  <c r="K101" i="21"/>
  <c r="I101" i="21" s="1"/>
  <c r="J101" i="21"/>
  <c r="N100" i="21"/>
  <c r="M100" i="21"/>
  <c r="L100" i="21"/>
  <c r="K100" i="21"/>
  <c r="J100" i="21"/>
  <c r="I100" i="21" s="1"/>
  <c r="N99" i="21"/>
  <c r="M99" i="21"/>
  <c r="L99" i="21"/>
  <c r="K99" i="21"/>
  <c r="J99" i="21"/>
  <c r="N98" i="21"/>
  <c r="M98" i="21"/>
  <c r="L98" i="21"/>
  <c r="K98" i="21"/>
  <c r="J98" i="21"/>
  <c r="I98" i="21"/>
  <c r="N97" i="21"/>
  <c r="M97" i="21"/>
  <c r="L97" i="21"/>
  <c r="K97" i="21"/>
  <c r="I97" i="21" s="1"/>
  <c r="J97" i="21"/>
  <c r="N96" i="21"/>
  <c r="M96" i="21"/>
  <c r="L96" i="21"/>
  <c r="K96" i="21"/>
  <c r="J96" i="21"/>
  <c r="I96" i="21" s="1"/>
  <c r="N95" i="21"/>
  <c r="M95" i="21"/>
  <c r="L95" i="21"/>
  <c r="K95" i="21"/>
  <c r="J95" i="21"/>
  <c r="N94" i="21"/>
  <c r="M94" i="21"/>
  <c r="L94" i="21"/>
  <c r="K94" i="21"/>
  <c r="J94" i="21"/>
  <c r="I94" i="21"/>
  <c r="N93" i="21"/>
  <c r="M93" i="21"/>
  <c r="L93" i="21"/>
  <c r="K93" i="21"/>
  <c r="I93" i="21" s="1"/>
  <c r="J93" i="21"/>
  <c r="N92" i="21"/>
  <c r="M92" i="21"/>
  <c r="L92" i="21"/>
  <c r="K92" i="21"/>
  <c r="J92" i="21"/>
  <c r="I92" i="21" s="1"/>
  <c r="N91" i="21"/>
  <c r="M91" i="21"/>
  <c r="L91" i="21"/>
  <c r="K91" i="21"/>
  <c r="J91" i="21"/>
  <c r="N90" i="21"/>
  <c r="M90" i="21"/>
  <c r="L90" i="21"/>
  <c r="K90" i="21"/>
  <c r="J90" i="21"/>
  <c r="I90" i="21"/>
  <c r="N89" i="21"/>
  <c r="M89" i="21"/>
  <c r="L89" i="21"/>
  <c r="J89" i="21"/>
  <c r="L88" i="21"/>
  <c r="K88" i="21"/>
  <c r="J88" i="21"/>
  <c r="L87" i="21"/>
  <c r="K87" i="21"/>
  <c r="J87" i="21"/>
  <c r="L86" i="21"/>
  <c r="K86" i="21"/>
  <c r="J86" i="21"/>
  <c r="L85" i="21"/>
  <c r="K85" i="21"/>
  <c r="J85" i="21"/>
  <c r="L84" i="21"/>
  <c r="K84" i="21"/>
  <c r="J84" i="21"/>
  <c r="L83" i="21"/>
  <c r="K83" i="21"/>
  <c r="J83" i="21"/>
  <c r="L82" i="21"/>
  <c r="K82" i="21"/>
  <c r="J82" i="21"/>
  <c r="L81" i="21"/>
  <c r="K81" i="21"/>
  <c r="J81" i="21"/>
  <c r="N80" i="21"/>
  <c r="M80" i="21"/>
  <c r="L80" i="21"/>
  <c r="K80" i="21"/>
  <c r="I80" i="21" s="1"/>
  <c r="J80" i="21"/>
  <c r="N79" i="21"/>
  <c r="M79" i="21"/>
  <c r="L79" i="21"/>
  <c r="K79" i="21"/>
  <c r="J79" i="21"/>
  <c r="I79" i="21"/>
  <c r="N78" i="21"/>
  <c r="M78" i="21"/>
  <c r="L78" i="21"/>
  <c r="J78" i="21"/>
  <c r="L77" i="21"/>
  <c r="K77" i="21"/>
  <c r="J77" i="21"/>
  <c r="J76" i="21"/>
  <c r="J75" i="21"/>
  <c r="J74" i="21"/>
  <c r="J73" i="21"/>
  <c r="J72" i="21"/>
  <c r="J71" i="21"/>
  <c r="J70" i="21"/>
  <c r="N69" i="21"/>
  <c r="M69" i="21"/>
  <c r="J69" i="21"/>
  <c r="N68" i="21"/>
  <c r="M68" i="21"/>
  <c r="J68" i="21"/>
  <c r="N67" i="21"/>
  <c r="M67" i="21"/>
  <c r="K67" i="21"/>
  <c r="J67" i="21"/>
  <c r="E67" i="21"/>
  <c r="L67" i="21" s="1"/>
  <c r="N66" i="21"/>
  <c r="M66" i="21"/>
  <c r="L66" i="21"/>
  <c r="K66" i="21"/>
  <c r="J66" i="21"/>
  <c r="I66" i="21"/>
  <c r="N65" i="21"/>
  <c r="M65" i="21"/>
  <c r="L65" i="21"/>
  <c r="K65" i="21"/>
  <c r="I65" i="21" s="1"/>
  <c r="J65" i="21"/>
  <c r="N64" i="21"/>
  <c r="M64" i="21"/>
  <c r="L64" i="21"/>
  <c r="K64" i="21"/>
  <c r="J64" i="21"/>
  <c r="I64" i="21"/>
  <c r="N63" i="21"/>
  <c r="M63" i="21"/>
  <c r="L63" i="21"/>
  <c r="K63" i="21"/>
  <c r="I63" i="21" s="1"/>
  <c r="J63" i="21"/>
  <c r="N62" i="21"/>
  <c r="M62" i="21"/>
  <c r="L62" i="21"/>
  <c r="K62" i="21"/>
  <c r="J62" i="21"/>
  <c r="I62" i="21"/>
  <c r="N61" i="21"/>
  <c r="M61" i="21"/>
  <c r="L61" i="21"/>
  <c r="K61" i="21"/>
  <c r="I61" i="21" s="1"/>
  <c r="J61" i="21"/>
  <c r="N60" i="21"/>
  <c r="M60" i="21"/>
  <c r="L60" i="21"/>
  <c r="K60" i="21"/>
  <c r="J60" i="21"/>
  <c r="I60" i="21"/>
  <c r="K39" i="21"/>
  <c r="U38" i="21"/>
  <c r="V38" i="21" s="1"/>
  <c r="K38" i="21"/>
  <c r="L38" i="21" s="1"/>
  <c r="J38" i="21"/>
  <c r="U37" i="21"/>
  <c r="V37" i="21" s="1"/>
  <c r="K37" i="21"/>
  <c r="L37" i="21" s="1"/>
  <c r="J37" i="21"/>
  <c r="U36" i="21"/>
  <c r="V36" i="21" s="1"/>
  <c r="K36" i="21"/>
  <c r="L36" i="21" s="1"/>
  <c r="J36" i="21"/>
  <c r="U35" i="21"/>
  <c r="V35" i="21" s="1"/>
  <c r="K35" i="21"/>
  <c r="L35" i="21" s="1"/>
  <c r="J35" i="21"/>
  <c r="U34" i="21"/>
  <c r="V34" i="21" s="1"/>
  <c r="K34" i="21"/>
  <c r="L34" i="21" s="1"/>
  <c r="J34" i="21"/>
  <c r="U33" i="21"/>
  <c r="V33" i="21" s="1"/>
  <c r="K33" i="21"/>
  <c r="L33" i="21" s="1"/>
  <c r="J33" i="21"/>
  <c r="U32" i="21"/>
  <c r="V32" i="21" s="1"/>
  <c r="K32" i="21"/>
  <c r="L32" i="21" s="1"/>
  <c r="J32" i="21"/>
  <c r="U31" i="21"/>
  <c r="V31" i="21" s="1"/>
  <c r="K31" i="21"/>
  <c r="L31" i="21" s="1"/>
  <c r="J31" i="21"/>
  <c r="U30" i="21"/>
  <c r="V30" i="21" s="1"/>
  <c r="K30" i="21"/>
  <c r="L30" i="21" s="1"/>
  <c r="J30" i="21"/>
  <c r="U29" i="21"/>
  <c r="V29" i="21" s="1"/>
  <c r="K29" i="21"/>
  <c r="L29" i="21" s="1"/>
  <c r="J29" i="21"/>
  <c r="U28" i="21"/>
  <c r="V28" i="21" s="1"/>
  <c r="K28" i="21"/>
  <c r="L28" i="21" s="1"/>
  <c r="J28" i="21"/>
  <c r="U27" i="21"/>
  <c r="V27" i="21" s="1"/>
  <c r="K27" i="21"/>
  <c r="L27" i="21" s="1"/>
  <c r="J27" i="21"/>
  <c r="U26" i="21"/>
  <c r="V26" i="21" s="1"/>
  <c r="K26" i="21"/>
  <c r="L26" i="21" s="1"/>
  <c r="J26" i="21"/>
  <c r="U25" i="21"/>
  <c r="V25" i="21" s="1"/>
  <c r="K25" i="21"/>
  <c r="L25" i="21" s="1"/>
  <c r="J25" i="21"/>
  <c r="U24" i="21"/>
  <c r="V24" i="21" s="1"/>
  <c r="K24" i="21"/>
  <c r="L24" i="21" s="1"/>
  <c r="J24" i="21"/>
  <c r="K23" i="21"/>
  <c r="L23" i="21" s="1"/>
  <c r="J23" i="21"/>
  <c r="U22" i="21"/>
  <c r="V22" i="21" s="1"/>
  <c r="W22" i="21" s="1"/>
  <c r="M22" i="21"/>
  <c r="M23" i="21" s="1"/>
  <c r="M24" i="21" s="1"/>
  <c r="M25" i="21" s="1"/>
  <c r="M26" i="21" s="1"/>
  <c r="M27" i="21" s="1"/>
  <c r="M28" i="21" s="1"/>
  <c r="M29" i="21" s="1"/>
  <c r="M30" i="21" s="1"/>
  <c r="M31" i="21" s="1"/>
  <c r="M32" i="21" s="1"/>
  <c r="M33" i="21" s="1"/>
  <c r="M34" i="21" s="1"/>
  <c r="M35" i="21" s="1"/>
  <c r="M36" i="21" s="1"/>
  <c r="M37" i="21" s="1"/>
  <c r="M38" i="21" s="1"/>
  <c r="M39" i="21" s="1"/>
  <c r="M40" i="21" s="1"/>
  <c r="K42" i="21" s="1"/>
  <c r="K22" i="21"/>
  <c r="L22" i="21" s="1"/>
  <c r="J22" i="21"/>
  <c r="J40" i="21" s="1"/>
  <c r="K40" i="21" s="1"/>
  <c r="E12" i="21"/>
  <c r="D12" i="21"/>
  <c r="K8" i="21" s="1"/>
  <c r="K10" i="21"/>
  <c r="K9" i="21"/>
  <c r="K7" i="21"/>
  <c r="K6" i="21"/>
  <c r="L5" i="21"/>
  <c r="K5" i="21"/>
  <c r="J5" i="21"/>
  <c r="L4" i="21"/>
  <c r="K4" i="21"/>
  <c r="J4" i="21"/>
  <c r="P3" i="21"/>
  <c r="O3" i="21"/>
  <c r="N3" i="21"/>
  <c r="M3" i="21"/>
  <c r="L3" i="21"/>
  <c r="K3" i="21"/>
  <c r="J3" i="21"/>
  <c r="K2" i="21"/>
  <c r="D1" i="21"/>
  <c r="AL499" i="20"/>
  <c r="AK498" i="20"/>
  <c r="Z498" i="20"/>
  <c r="Y498" i="20"/>
  <c r="X497" i="20"/>
  <c r="AL491" i="20"/>
  <c r="AK490" i="20"/>
  <c r="AE490" i="20"/>
  <c r="Z490" i="20"/>
  <c r="Y490" i="20"/>
  <c r="X489" i="20"/>
  <c r="S489" i="20"/>
  <c r="R489" i="20"/>
  <c r="Q489" i="20"/>
  <c r="Q488" i="20"/>
  <c r="K486" i="20"/>
  <c r="J485" i="20"/>
  <c r="AL483" i="20"/>
  <c r="AK482" i="20"/>
  <c r="Y482" i="20"/>
  <c r="X482" i="20"/>
  <c r="X481" i="20"/>
  <c r="Q479" i="20"/>
  <c r="H476" i="20"/>
  <c r="AB490" i="20" s="1"/>
  <c r="G476" i="20"/>
  <c r="AA490" i="20" s="1"/>
  <c r="F476" i="20"/>
  <c r="L486" i="20" s="1"/>
  <c r="E476" i="20"/>
  <c r="L476" i="20" s="1"/>
  <c r="R471" i="20" s="1"/>
  <c r="D476" i="20"/>
  <c r="X490" i="20" s="1"/>
  <c r="K475" i="20"/>
  <c r="D475" i="20"/>
  <c r="AL473" i="20"/>
  <c r="AK472" i="20"/>
  <c r="AB470" i="20"/>
  <c r="Z470" i="20"/>
  <c r="Y470" i="20"/>
  <c r="Q470" i="20"/>
  <c r="X469" i="20"/>
  <c r="L466" i="20"/>
  <c r="K466" i="20"/>
  <c r="J466" i="20"/>
  <c r="J465" i="20"/>
  <c r="AL462" i="20"/>
  <c r="AF462" i="20"/>
  <c r="Z462" i="20"/>
  <c r="Y462" i="20"/>
  <c r="AK461" i="20"/>
  <c r="AE461" i="20"/>
  <c r="X461" i="20"/>
  <c r="U461" i="20"/>
  <c r="T461" i="20"/>
  <c r="S461" i="20"/>
  <c r="R461" i="20"/>
  <c r="Q461" i="20"/>
  <c r="Q460" i="20"/>
  <c r="Z454" i="20"/>
  <c r="Y454" i="20"/>
  <c r="AL453" i="20"/>
  <c r="X453" i="20"/>
  <c r="AK452" i="20"/>
  <c r="B450" i="20"/>
  <c r="N399" i="20"/>
  <c r="M399" i="20"/>
  <c r="L399" i="20"/>
  <c r="I399" i="20" s="1"/>
  <c r="K399" i="20"/>
  <c r="J399" i="20"/>
  <c r="N398" i="20"/>
  <c r="M398" i="20"/>
  <c r="L398" i="20"/>
  <c r="K398" i="20"/>
  <c r="I398" i="20" s="1"/>
  <c r="J398" i="20"/>
  <c r="N397" i="20"/>
  <c r="M397" i="20"/>
  <c r="L397" i="20"/>
  <c r="I397" i="20" s="1"/>
  <c r="K397" i="20"/>
  <c r="J397" i="20"/>
  <c r="N396" i="20"/>
  <c r="M396" i="20"/>
  <c r="L396" i="20"/>
  <c r="K396" i="20"/>
  <c r="I396" i="20" s="1"/>
  <c r="J396" i="20"/>
  <c r="N395" i="20"/>
  <c r="M395" i="20"/>
  <c r="L395" i="20"/>
  <c r="I395" i="20" s="1"/>
  <c r="K395" i="20"/>
  <c r="J395" i="20"/>
  <c r="N394" i="20"/>
  <c r="M394" i="20"/>
  <c r="L394" i="20"/>
  <c r="K394" i="20"/>
  <c r="I394" i="20" s="1"/>
  <c r="J394" i="20"/>
  <c r="N393" i="20"/>
  <c r="M393" i="20"/>
  <c r="L393" i="20"/>
  <c r="I393" i="20" s="1"/>
  <c r="K393" i="20"/>
  <c r="J393" i="20"/>
  <c r="N392" i="20"/>
  <c r="M392" i="20"/>
  <c r="L392" i="20"/>
  <c r="K392" i="20"/>
  <c r="I392" i="20" s="1"/>
  <c r="J392" i="20"/>
  <c r="N391" i="20"/>
  <c r="M391" i="20"/>
  <c r="L391" i="20"/>
  <c r="I391" i="20" s="1"/>
  <c r="K391" i="20"/>
  <c r="J391" i="20"/>
  <c r="N390" i="20"/>
  <c r="M390" i="20"/>
  <c r="L390" i="20"/>
  <c r="K390" i="20"/>
  <c r="I390" i="20" s="1"/>
  <c r="J390" i="20"/>
  <c r="N389" i="20"/>
  <c r="M389" i="20"/>
  <c r="L389" i="20"/>
  <c r="I389" i="20" s="1"/>
  <c r="K389" i="20"/>
  <c r="J389" i="20"/>
  <c r="N388" i="20"/>
  <c r="M388" i="20"/>
  <c r="L388" i="20"/>
  <c r="K388" i="20"/>
  <c r="I388" i="20" s="1"/>
  <c r="J388" i="20"/>
  <c r="N387" i="20"/>
  <c r="M387" i="20"/>
  <c r="L387" i="20"/>
  <c r="I387" i="20" s="1"/>
  <c r="K387" i="20"/>
  <c r="J387" i="20"/>
  <c r="N386" i="20"/>
  <c r="M386" i="20"/>
  <c r="L386" i="20"/>
  <c r="K386" i="20"/>
  <c r="I386" i="20" s="1"/>
  <c r="J386" i="20"/>
  <c r="N385" i="20"/>
  <c r="M385" i="20"/>
  <c r="L385" i="20"/>
  <c r="I385" i="20" s="1"/>
  <c r="K385" i="20"/>
  <c r="J385" i="20"/>
  <c r="N384" i="20"/>
  <c r="M384" i="20"/>
  <c r="L384" i="20"/>
  <c r="K384" i="20"/>
  <c r="I384" i="20" s="1"/>
  <c r="J384" i="20"/>
  <c r="N383" i="20"/>
  <c r="M383" i="20"/>
  <c r="L383" i="20"/>
  <c r="I383" i="20" s="1"/>
  <c r="K383" i="20"/>
  <c r="J383" i="20"/>
  <c r="N382" i="20"/>
  <c r="M382" i="20"/>
  <c r="L382" i="20"/>
  <c r="K382" i="20"/>
  <c r="I382" i="20" s="1"/>
  <c r="J382" i="20"/>
  <c r="N381" i="20"/>
  <c r="M381" i="20"/>
  <c r="L381" i="20"/>
  <c r="I381" i="20" s="1"/>
  <c r="K381" i="20"/>
  <c r="J381" i="20"/>
  <c r="N380" i="20"/>
  <c r="M380" i="20"/>
  <c r="L380" i="20"/>
  <c r="K380" i="20"/>
  <c r="I380" i="20" s="1"/>
  <c r="J380" i="20"/>
  <c r="N379" i="20"/>
  <c r="M379" i="20"/>
  <c r="L379" i="20"/>
  <c r="I379" i="20" s="1"/>
  <c r="K379" i="20"/>
  <c r="J379" i="20"/>
  <c r="N378" i="20"/>
  <c r="M378" i="20"/>
  <c r="L378" i="20"/>
  <c r="K378" i="20"/>
  <c r="I378" i="20" s="1"/>
  <c r="J378" i="20"/>
  <c r="N377" i="20"/>
  <c r="M377" i="20"/>
  <c r="L377" i="20"/>
  <c r="I377" i="20" s="1"/>
  <c r="K377" i="20"/>
  <c r="J377" i="20"/>
  <c r="N376" i="20"/>
  <c r="M376" i="20"/>
  <c r="L376" i="20"/>
  <c r="K376" i="20"/>
  <c r="I376" i="20" s="1"/>
  <c r="J376" i="20"/>
  <c r="N375" i="20"/>
  <c r="M375" i="20"/>
  <c r="L375" i="20"/>
  <c r="I375" i="20" s="1"/>
  <c r="K375" i="20"/>
  <c r="J375" i="20"/>
  <c r="N374" i="20"/>
  <c r="M374" i="20"/>
  <c r="L374" i="20"/>
  <c r="K374" i="20"/>
  <c r="I374" i="20" s="1"/>
  <c r="J374" i="20"/>
  <c r="N373" i="20"/>
  <c r="M373" i="20"/>
  <c r="L373" i="20"/>
  <c r="I373" i="20" s="1"/>
  <c r="K373" i="20"/>
  <c r="J373" i="20"/>
  <c r="N372" i="20"/>
  <c r="M372" i="20"/>
  <c r="L372" i="20"/>
  <c r="K372" i="20"/>
  <c r="I372" i="20" s="1"/>
  <c r="J372" i="20"/>
  <c r="N371" i="20"/>
  <c r="M371" i="20"/>
  <c r="L371" i="20"/>
  <c r="I371" i="20" s="1"/>
  <c r="K371" i="20"/>
  <c r="J371" i="20"/>
  <c r="N370" i="20"/>
  <c r="M370" i="20"/>
  <c r="L370" i="20"/>
  <c r="K370" i="20"/>
  <c r="I370" i="20" s="1"/>
  <c r="J370" i="20"/>
  <c r="N369" i="20"/>
  <c r="M369" i="20"/>
  <c r="L369" i="20"/>
  <c r="I369" i="20" s="1"/>
  <c r="K369" i="20"/>
  <c r="J369" i="20"/>
  <c r="N368" i="20"/>
  <c r="M368" i="20"/>
  <c r="L368" i="20"/>
  <c r="K368" i="20"/>
  <c r="I368" i="20" s="1"/>
  <c r="J368" i="20"/>
  <c r="N367" i="20"/>
  <c r="M367" i="20"/>
  <c r="L367" i="20"/>
  <c r="I367" i="20" s="1"/>
  <c r="K367" i="20"/>
  <c r="J367" i="20"/>
  <c r="N366" i="20"/>
  <c r="M366" i="20"/>
  <c r="L366" i="20"/>
  <c r="K366" i="20"/>
  <c r="I366" i="20" s="1"/>
  <c r="J366" i="20"/>
  <c r="N365" i="20"/>
  <c r="M365" i="20"/>
  <c r="L365" i="20"/>
  <c r="I365" i="20" s="1"/>
  <c r="K365" i="20"/>
  <c r="J365" i="20"/>
  <c r="N364" i="20"/>
  <c r="M364" i="20"/>
  <c r="L364" i="20"/>
  <c r="K364" i="20"/>
  <c r="I364" i="20" s="1"/>
  <c r="J364" i="20"/>
  <c r="N363" i="20"/>
  <c r="M363" i="20"/>
  <c r="L363" i="20"/>
  <c r="I363" i="20" s="1"/>
  <c r="K363" i="20"/>
  <c r="J363" i="20"/>
  <c r="N362" i="20"/>
  <c r="M362" i="20"/>
  <c r="L362" i="20"/>
  <c r="K362" i="20"/>
  <c r="I362" i="20" s="1"/>
  <c r="J362" i="20"/>
  <c r="N361" i="20"/>
  <c r="M361" i="20"/>
  <c r="L361" i="20"/>
  <c r="I361" i="20" s="1"/>
  <c r="K361" i="20"/>
  <c r="J361" i="20"/>
  <c r="N360" i="20"/>
  <c r="M360" i="20"/>
  <c r="L360" i="20"/>
  <c r="K360" i="20"/>
  <c r="I360" i="20" s="1"/>
  <c r="J360" i="20"/>
  <c r="N359" i="20"/>
  <c r="M359" i="20"/>
  <c r="L359" i="20"/>
  <c r="K359" i="20"/>
  <c r="J359" i="20"/>
  <c r="I359" i="20" s="1"/>
  <c r="N358" i="20"/>
  <c r="M358" i="20"/>
  <c r="L358" i="20"/>
  <c r="K358" i="20"/>
  <c r="I358" i="20" s="1"/>
  <c r="J358" i="20"/>
  <c r="N357" i="20"/>
  <c r="M357" i="20"/>
  <c r="L357" i="20"/>
  <c r="K357" i="20"/>
  <c r="J357" i="20"/>
  <c r="I357" i="20" s="1"/>
  <c r="N356" i="20"/>
  <c r="M356" i="20"/>
  <c r="L356" i="20"/>
  <c r="K356" i="20"/>
  <c r="I356" i="20" s="1"/>
  <c r="J356" i="20"/>
  <c r="N355" i="20"/>
  <c r="M355" i="20"/>
  <c r="L355" i="20"/>
  <c r="K355" i="20"/>
  <c r="J355" i="20"/>
  <c r="I355" i="20" s="1"/>
  <c r="N354" i="20"/>
  <c r="M354" i="20"/>
  <c r="L354" i="20"/>
  <c r="K354" i="20"/>
  <c r="I354" i="20" s="1"/>
  <c r="J354" i="20"/>
  <c r="N353" i="20"/>
  <c r="M353" i="20"/>
  <c r="L353" i="20"/>
  <c r="K353" i="20"/>
  <c r="J353" i="20"/>
  <c r="I353" i="20" s="1"/>
  <c r="N352" i="20"/>
  <c r="M352" i="20"/>
  <c r="L352" i="20"/>
  <c r="K352" i="20"/>
  <c r="I352" i="20" s="1"/>
  <c r="K39" i="20" s="1"/>
  <c r="J352" i="20"/>
  <c r="N351" i="20"/>
  <c r="M351" i="20"/>
  <c r="L351" i="20"/>
  <c r="K351" i="20"/>
  <c r="J351" i="20"/>
  <c r="I351" i="20" s="1"/>
  <c r="N350" i="20"/>
  <c r="M350" i="20"/>
  <c r="L350" i="20"/>
  <c r="K350" i="20"/>
  <c r="I350" i="20" s="1"/>
  <c r="J350" i="20"/>
  <c r="N349" i="20"/>
  <c r="M349" i="20"/>
  <c r="L349" i="20"/>
  <c r="K349" i="20"/>
  <c r="J349" i="20"/>
  <c r="I349" i="20" s="1"/>
  <c r="N348" i="20"/>
  <c r="M348" i="20"/>
  <c r="L348" i="20"/>
  <c r="K348" i="20"/>
  <c r="I348" i="20" s="1"/>
  <c r="J348" i="20"/>
  <c r="N347" i="20"/>
  <c r="M347" i="20"/>
  <c r="L347" i="20"/>
  <c r="K347" i="20"/>
  <c r="J347" i="20"/>
  <c r="I347" i="20" s="1"/>
  <c r="N346" i="20"/>
  <c r="M346" i="20"/>
  <c r="L346" i="20"/>
  <c r="K346" i="20"/>
  <c r="I346" i="20" s="1"/>
  <c r="J346" i="20"/>
  <c r="N345" i="20"/>
  <c r="M345" i="20"/>
  <c r="L345" i="20"/>
  <c r="K345" i="20"/>
  <c r="J345" i="20"/>
  <c r="I345" i="20" s="1"/>
  <c r="N344" i="20"/>
  <c r="M344" i="20"/>
  <c r="L344" i="20"/>
  <c r="K344" i="20"/>
  <c r="I344" i="20" s="1"/>
  <c r="J344" i="20"/>
  <c r="N343" i="20"/>
  <c r="M343" i="20"/>
  <c r="L343" i="20"/>
  <c r="K343" i="20"/>
  <c r="J343" i="20"/>
  <c r="I343" i="20" s="1"/>
  <c r="N342" i="20"/>
  <c r="M342" i="20"/>
  <c r="L342" i="20"/>
  <c r="K342" i="20"/>
  <c r="I342" i="20" s="1"/>
  <c r="J342" i="20"/>
  <c r="N341" i="20"/>
  <c r="M341" i="20"/>
  <c r="L341" i="20"/>
  <c r="K341" i="20"/>
  <c r="J341" i="20"/>
  <c r="I341" i="20" s="1"/>
  <c r="N340" i="20"/>
  <c r="M340" i="20"/>
  <c r="L340" i="20"/>
  <c r="K340" i="20"/>
  <c r="I340" i="20" s="1"/>
  <c r="J340" i="20"/>
  <c r="N339" i="20"/>
  <c r="M339" i="20"/>
  <c r="L339" i="20"/>
  <c r="K339" i="20"/>
  <c r="J339" i="20"/>
  <c r="I339" i="20" s="1"/>
  <c r="N338" i="20"/>
  <c r="M338" i="20"/>
  <c r="L338" i="20"/>
  <c r="K338" i="20"/>
  <c r="I338" i="20" s="1"/>
  <c r="J338" i="20"/>
  <c r="N337" i="20"/>
  <c r="M337" i="20"/>
  <c r="L337" i="20"/>
  <c r="K337" i="20"/>
  <c r="J337" i="20"/>
  <c r="I337" i="20" s="1"/>
  <c r="N336" i="20"/>
  <c r="M336" i="20"/>
  <c r="L336" i="20"/>
  <c r="K336" i="20"/>
  <c r="I336" i="20" s="1"/>
  <c r="U36" i="20" s="1"/>
  <c r="J336" i="20"/>
  <c r="N335" i="20"/>
  <c r="M335" i="20"/>
  <c r="L335" i="20"/>
  <c r="K335" i="20"/>
  <c r="J335" i="20"/>
  <c r="I335" i="20" s="1"/>
  <c r="N334" i="20"/>
  <c r="M334" i="20"/>
  <c r="L334" i="20"/>
  <c r="K334" i="20"/>
  <c r="I334" i="20" s="1"/>
  <c r="J334" i="20"/>
  <c r="N333" i="20"/>
  <c r="M333" i="20"/>
  <c r="L333" i="20"/>
  <c r="K333" i="20"/>
  <c r="J333" i="20"/>
  <c r="I333" i="20" s="1"/>
  <c r="N332" i="20"/>
  <c r="M332" i="20"/>
  <c r="L332" i="20"/>
  <c r="K332" i="20"/>
  <c r="I332" i="20" s="1"/>
  <c r="J332" i="20"/>
  <c r="N331" i="20"/>
  <c r="M331" i="20"/>
  <c r="L331" i="20"/>
  <c r="K331" i="20"/>
  <c r="J331" i="20"/>
  <c r="I331" i="20" s="1"/>
  <c r="N330" i="20"/>
  <c r="M330" i="20"/>
  <c r="L330" i="20"/>
  <c r="K330" i="20"/>
  <c r="I330" i="20" s="1"/>
  <c r="J330" i="20"/>
  <c r="N329" i="20"/>
  <c r="M329" i="20"/>
  <c r="L329" i="20"/>
  <c r="K329" i="20"/>
  <c r="J329" i="20"/>
  <c r="I329" i="20" s="1"/>
  <c r="N328" i="20"/>
  <c r="M328" i="20"/>
  <c r="L328" i="20"/>
  <c r="K328" i="20"/>
  <c r="I328" i="20" s="1"/>
  <c r="J328" i="20"/>
  <c r="N327" i="20"/>
  <c r="M327" i="20"/>
  <c r="L327" i="20"/>
  <c r="K327" i="20"/>
  <c r="J327" i="20"/>
  <c r="I327" i="20" s="1"/>
  <c r="N326" i="20"/>
  <c r="M326" i="20"/>
  <c r="L326" i="20"/>
  <c r="K326" i="20"/>
  <c r="I326" i="20" s="1"/>
  <c r="J326" i="20"/>
  <c r="N325" i="20"/>
  <c r="M325" i="20"/>
  <c r="L325" i="20"/>
  <c r="K325" i="20"/>
  <c r="J325" i="20"/>
  <c r="I325" i="20" s="1"/>
  <c r="N324" i="20"/>
  <c r="M324" i="20"/>
  <c r="L324" i="20"/>
  <c r="K324" i="20"/>
  <c r="I324" i="20" s="1"/>
  <c r="J324" i="20"/>
  <c r="N323" i="20"/>
  <c r="M323" i="20"/>
  <c r="L323" i="20"/>
  <c r="K323" i="20"/>
  <c r="J323" i="20"/>
  <c r="I323" i="20" s="1"/>
  <c r="N322" i="20"/>
  <c r="M322" i="20"/>
  <c r="L322" i="20"/>
  <c r="K322" i="20"/>
  <c r="I322" i="20" s="1"/>
  <c r="J322" i="20"/>
  <c r="N321" i="20"/>
  <c r="M321" i="20"/>
  <c r="L321" i="20"/>
  <c r="K321" i="20"/>
  <c r="J321" i="20"/>
  <c r="I321" i="20" s="1"/>
  <c r="N320" i="20"/>
  <c r="M320" i="20"/>
  <c r="L320" i="20"/>
  <c r="K320" i="20"/>
  <c r="I320" i="20" s="1"/>
  <c r="J320" i="20"/>
  <c r="N319" i="20"/>
  <c r="M319" i="20"/>
  <c r="L319" i="20"/>
  <c r="K319" i="20"/>
  <c r="J319" i="20"/>
  <c r="I319" i="20" s="1"/>
  <c r="N318" i="20"/>
  <c r="M318" i="20"/>
  <c r="L318" i="20"/>
  <c r="K318" i="20"/>
  <c r="I318" i="20" s="1"/>
  <c r="J318" i="20"/>
  <c r="N317" i="20"/>
  <c r="M317" i="20"/>
  <c r="L317" i="20"/>
  <c r="K317" i="20"/>
  <c r="J317" i="20"/>
  <c r="I317" i="20" s="1"/>
  <c r="N316" i="20"/>
  <c r="M316" i="20"/>
  <c r="L316" i="20"/>
  <c r="K316" i="20"/>
  <c r="I316" i="20" s="1"/>
  <c r="J316" i="20"/>
  <c r="N315" i="20"/>
  <c r="M315" i="20"/>
  <c r="L315" i="20"/>
  <c r="K315" i="20"/>
  <c r="J315" i="20"/>
  <c r="I315" i="20" s="1"/>
  <c r="N314" i="20"/>
  <c r="M314" i="20"/>
  <c r="L314" i="20"/>
  <c r="K314" i="20"/>
  <c r="I314" i="20" s="1"/>
  <c r="J314" i="20"/>
  <c r="N313" i="20"/>
  <c r="M313" i="20"/>
  <c r="L313" i="20"/>
  <c r="K313" i="20"/>
  <c r="J313" i="20"/>
  <c r="I313" i="20" s="1"/>
  <c r="N312" i="20"/>
  <c r="M312" i="20"/>
  <c r="L312" i="20"/>
  <c r="K312" i="20"/>
  <c r="I312" i="20" s="1"/>
  <c r="J312" i="20"/>
  <c r="N311" i="20"/>
  <c r="M311" i="20"/>
  <c r="L311" i="20"/>
  <c r="K311" i="20"/>
  <c r="J311" i="20"/>
  <c r="I311" i="20" s="1"/>
  <c r="N310" i="20"/>
  <c r="M310" i="20"/>
  <c r="L310" i="20"/>
  <c r="K310" i="20"/>
  <c r="I310" i="20" s="1"/>
  <c r="J310" i="20"/>
  <c r="N309" i="20"/>
  <c r="M309" i="20"/>
  <c r="L309" i="20"/>
  <c r="K309" i="20"/>
  <c r="J309" i="20"/>
  <c r="I309" i="20" s="1"/>
  <c r="N308" i="20"/>
  <c r="M308" i="20"/>
  <c r="L308" i="20"/>
  <c r="K308" i="20"/>
  <c r="I308" i="20" s="1"/>
  <c r="J308" i="20"/>
  <c r="N307" i="20"/>
  <c r="M307" i="20"/>
  <c r="L307" i="20"/>
  <c r="K307" i="20"/>
  <c r="J307" i="20"/>
  <c r="I307" i="20" s="1"/>
  <c r="N306" i="20"/>
  <c r="M306" i="20"/>
  <c r="L306" i="20"/>
  <c r="K306" i="20"/>
  <c r="I306" i="20" s="1"/>
  <c r="J306" i="20"/>
  <c r="N305" i="20"/>
  <c r="M305" i="20"/>
  <c r="L305" i="20"/>
  <c r="K305" i="20"/>
  <c r="J305" i="20"/>
  <c r="I305" i="20" s="1"/>
  <c r="N304" i="20"/>
  <c r="M304" i="20"/>
  <c r="L304" i="20"/>
  <c r="K304" i="20"/>
  <c r="I304" i="20" s="1"/>
  <c r="J304" i="20"/>
  <c r="N303" i="20"/>
  <c r="M303" i="20"/>
  <c r="L303" i="20"/>
  <c r="K303" i="20"/>
  <c r="J303" i="20"/>
  <c r="I303" i="20" s="1"/>
  <c r="N302" i="20"/>
  <c r="M302" i="20"/>
  <c r="L302" i="20"/>
  <c r="K302" i="20"/>
  <c r="I302" i="20" s="1"/>
  <c r="J302" i="20"/>
  <c r="N301" i="20"/>
  <c r="M301" i="20"/>
  <c r="L301" i="20"/>
  <c r="K301" i="20"/>
  <c r="J301" i="20"/>
  <c r="I301" i="20" s="1"/>
  <c r="N300" i="20"/>
  <c r="M300" i="20"/>
  <c r="L300" i="20"/>
  <c r="K300" i="20"/>
  <c r="I300" i="20" s="1"/>
  <c r="J300" i="20"/>
  <c r="N299" i="20"/>
  <c r="M299" i="20"/>
  <c r="L299" i="20"/>
  <c r="K299" i="20"/>
  <c r="J299" i="20"/>
  <c r="I299" i="20" s="1"/>
  <c r="N298" i="20"/>
  <c r="M298" i="20"/>
  <c r="L298" i="20"/>
  <c r="K298" i="20"/>
  <c r="I298" i="20" s="1"/>
  <c r="J298" i="20"/>
  <c r="N297" i="20"/>
  <c r="M297" i="20"/>
  <c r="L297" i="20"/>
  <c r="K297" i="20"/>
  <c r="J297" i="20"/>
  <c r="I297" i="20" s="1"/>
  <c r="N296" i="20"/>
  <c r="M296" i="20"/>
  <c r="L296" i="20"/>
  <c r="K296" i="20"/>
  <c r="I296" i="20" s="1"/>
  <c r="J296" i="20"/>
  <c r="N295" i="20"/>
  <c r="M295" i="20"/>
  <c r="L295" i="20"/>
  <c r="K295" i="20"/>
  <c r="J295" i="20"/>
  <c r="I295" i="20" s="1"/>
  <c r="N294" i="20"/>
  <c r="M294" i="20"/>
  <c r="L294" i="20"/>
  <c r="K294" i="20"/>
  <c r="I294" i="20" s="1"/>
  <c r="J294" i="20"/>
  <c r="N293" i="20"/>
  <c r="M293" i="20"/>
  <c r="L293" i="20"/>
  <c r="K293" i="20"/>
  <c r="J293" i="20"/>
  <c r="I293" i="20" s="1"/>
  <c r="N292" i="20"/>
  <c r="M292" i="20"/>
  <c r="L292" i="20"/>
  <c r="K292" i="20"/>
  <c r="I292" i="20" s="1"/>
  <c r="J292" i="20"/>
  <c r="N291" i="20"/>
  <c r="M291" i="20"/>
  <c r="L291" i="20"/>
  <c r="K291" i="20"/>
  <c r="J291" i="20"/>
  <c r="I291" i="20" s="1"/>
  <c r="N290" i="20"/>
  <c r="M290" i="20"/>
  <c r="L290" i="20"/>
  <c r="K290" i="20"/>
  <c r="I290" i="20" s="1"/>
  <c r="J290" i="20"/>
  <c r="N289" i="20"/>
  <c r="M289" i="20"/>
  <c r="L289" i="20"/>
  <c r="K289" i="20"/>
  <c r="J289" i="20"/>
  <c r="I289" i="20" s="1"/>
  <c r="N288" i="20"/>
  <c r="M288" i="20"/>
  <c r="L288" i="20"/>
  <c r="K288" i="20"/>
  <c r="I288" i="20" s="1"/>
  <c r="J288" i="20"/>
  <c r="N287" i="20"/>
  <c r="M287" i="20"/>
  <c r="L287" i="20"/>
  <c r="K287" i="20"/>
  <c r="J287" i="20"/>
  <c r="I287" i="20" s="1"/>
  <c r="N286" i="20"/>
  <c r="M286" i="20"/>
  <c r="L286" i="20"/>
  <c r="K286" i="20"/>
  <c r="I286" i="20" s="1"/>
  <c r="J286" i="20"/>
  <c r="N285" i="20"/>
  <c r="M285" i="20"/>
  <c r="L285" i="20"/>
  <c r="K285" i="20"/>
  <c r="J285" i="20"/>
  <c r="I285" i="20" s="1"/>
  <c r="N284" i="20"/>
  <c r="M284" i="20"/>
  <c r="L284" i="20"/>
  <c r="K284" i="20"/>
  <c r="I284" i="20" s="1"/>
  <c r="J284" i="20"/>
  <c r="N283" i="20"/>
  <c r="M283" i="20"/>
  <c r="L283" i="20"/>
  <c r="K283" i="20"/>
  <c r="J283" i="20"/>
  <c r="I283" i="20" s="1"/>
  <c r="N282" i="20"/>
  <c r="M282" i="20"/>
  <c r="L282" i="20"/>
  <c r="K282" i="20"/>
  <c r="I282" i="20" s="1"/>
  <c r="J282" i="20"/>
  <c r="N281" i="20"/>
  <c r="M281" i="20"/>
  <c r="L281" i="20"/>
  <c r="K281" i="20"/>
  <c r="J281" i="20"/>
  <c r="I281" i="20" s="1"/>
  <c r="N280" i="20"/>
  <c r="M280" i="20"/>
  <c r="L280" i="20"/>
  <c r="K280" i="20"/>
  <c r="I280" i="20" s="1"/>
  <c r="J280" i="20"/>
  <c r="N279" i="20"/>
  <c r="M279" i="20"/>
  <c r="L279" i="20"/>
  <c r="K279" i="20"/>
  <c r="J279" i="20"/>
  <c r="I279" i="20" s="1"/>
  <c r="U35" i="20" s="1"/>
  <c r="N278" i="20"/>
  <c r="M278" i="20"/>
  <c r="L278" i="20"/>
  <c r="K278" i="20"/>
  <c r="I278" i="20" s="1"/>
  <c r="J278" i="20"/>
  <c r="N277" i="20"/>
  <c r="M277" i="20"/>
  <c r="L277" i="20"/>
  <c r="K277" i="20"/>
  <c r="J277" i="20"/>
  <c r="I277" i="20" s="1"/>
  <c r="N276" i="20"/>
  <c r="M276" i="20"/>
  <c r="L276" i="20"/>
  <c r="K276" i="20"/>
  <c r="I276" i="20" s="1"/>
  <c r="J276" i="20"/>
  <c r="N275" i="20"/>
  <c r="M275" i="20"/>
  <c r="L275" i="20"/>
  <c r="K275" i="20"/>
  <c r="J275" i="20"/>
  <c r="I275" i="20" s="1"/>
  <c r="N274" i="20"/>
  <c r="M274" i="20"/>
  <c r="L274" i="20"/>
  <c r="K274" i="20"/>
  <c r="I274" i="20" s="1"/>
  <c r="J274" i="20"/>
  <c r="N273" i="20"/>
  <c r="M273" i="20"/>
  <c r="L273" i="20"/>
  <c r="K273" i="20"/>
  <c r="J273" i="20"/>
  <c r="I273" i="20" s="1"/>
  <c r="N272" i="20"/>
  <c r="M272" i="20"/>
  <c r="L272" i="20"/>
  <c r="K272" i="20"/>
  <c r="I272" i="20" s="1"/>
  <c r="J272" i="20"/>
  <c r="N271" i="20"/>
  <c r="M271" i="20"/>
  <c r="L271" i="20"/>
  <c r="K271" i="20"/>
  <c r="J271" i="20"/>
  <c r="I271" i="20" s="1"/>
  <c r="N270" i="20"/>
  <c r="M270" i="20"/>
  <c r="L270" i="20"/>
  <c r="K270" i="20"/>
  <c r="I270" i="20" s="1"/>
  <c r="J270" i="20"/>
  <c r="N269" i="20"/>
  <c r="M269" i="20"/>
  <c r="L269" i="20"/>
  <c r="K269" i="20"/>
  <c r="J269" i="20"/>
  <c r="I269" i="20" s="1"/>
  <c r="N268" i="20"/>
  <c r="M268" i="20"/>
  <c r="L268" i="20"/>
  <c r="K268" i="20"/>
  <c r="I268" i="20" s="1"/>
  <c r="J268" i="20"/>
  <c r="N267" i="20"/>
  <c r="M267" i="20"/>
  <c r="L267" i="20"/>
  <c r="K267" i="20"/>
  <c r="J267" i="20"/>
  <c r="I267" i="20" s="1"/>
  <c r="N266" i="20"/>
  <c r="M266" i="20"/>
  <c r="L266" i="20"/>
  <c r="K266" i="20"/>
  <c r="I266" i="20" s="1"/>
  <c r="J266" i="20"/>
  <c r="N265" i="20"/>
  <c r="M265" i="20"/>
  <c r="L265" i="20"/>
  <c r="K265" i="20"/>
  <c r="J265" i="20"/>
  <c r="I265" i="20" s="1"/>
  <c r="N264" i="20"/>
  <c r="M264" i="20"/>
  <c r="L264" i="20"/>
  <c r="K264" i="20"/>
  <c r="I264" i="20" s="1"/>
  <c r="J264" i="20"/>
  <c r="N263" i="20"/>
  <c r="M263" i="20"/>
  <c r="L263" i="20"/>
  <c r="K263" i="20"/>
  <c r="J263" i="20"/>
  <c r="I263" i="20" s="1"/>
  <c r="N262" i="20"/>
  <c r="M262" i="20"/>
  <c r="L262" i="20"/>
  <c r="K262" i="20"/>
  <c r="I262" i="20" s="1"/>
  <c r="J262" i="20"/>
  <c r="N261" i="20"/>
  <c r="M261" i="20"/>
  <c r="L261" i="20"/>
  <c r="K261" i="20"/>
  <c r="J261" i="20"/>
  <c r="I261" i="20" s="1"/>
  <c r="N260" i="20"/>
  <c r="M260" i="20"/>
  <c r="L260" i="20"/>
  <c r="K260" i="20"/>
  <c r="I260" i="20" s="1"/>
  <c r="J260" i="20"/>
  <c r="N259" i="20"/>
  <c r="M259" i="20"/>
  <c r="L259" i="20"/>
  <c r="K259" i="20"/>
  <c r="J259" i="20"/>
  <c r="I259" i="20" s="1"/>
  <c r="N258" i="20"/>
  <c r="M258" i="20"/>
  <c r="L258" i="20"/>
  <c r="K258" i="20"/>
  <c r="I258" i="20" s="1"/>
  <c r="J258" i="20"/>
  <c r="N257" i="20"/>
  <c r="M257" i="20"/>
  <c r="L257" i="20"/>
  <c r="K257" i="20"/>
  <c r="J257" i="20"/>
  <c r="I257" i="20" s="1"/>
  <c r="N256" i="20"/>
  <c r="M256" i="20"/>
  <c r="L256" i="20"/>
  <c r="K256" i="20"/>
  <c r="I256" i="20" s="1"/>
  <c r="J256" i="20"/>
  <c r="N255" i="20"/>
  <c r="M255" i="20"/>
  <c r="L255" i="20"/>
  <c r="K255" i="20"/>
  <c r="J255" i="20"/>
  <c r="I255" i="20" s="1"/>
  <c r="N254" i="20"/>
  <c r="M254" i="20"/>
  <c r="L254" i="20"/>
  <c r="K254" i="20"/>
  <c r="I254" i="20" s="1"/>
  <c r="J254" i="20"/>
  <c r="N253" i="20"/>
  <c r="M253" i="20"/>
  <c r="L253" i="20"/>
  <c r="K253" i="20"/>
  <c r="J253" i="20"/>
  <c r="I253" i="20" s="1"/>
  <c r="N252" i="20"/>
  <c r="M252" i="20"/>
  <c r="L252" i="20"/>
  <c r="K252" i="20"/>
  <c r="I252" i="20" s="1"/>
  <c r="J252" i="20"/>
  <c r="N251" i="20"/>
  <c r="M251" i="20"/>
  <c r="L251" i="20"/>
  <c r="K251" i="20"/>
  <c r="J251" i="20"/>
  <c r="I251" i="20" s="1"/>
  <c r="U34" i="20" s="1"/>
  <c r="N250" i="20"/>
  <c r="M250" i="20"/>
  <c r="L250" i="20"/>
  <c r="K250" i="20"/>
  <c r="I250" i="20" s="1"/>
  <c r="J250" i="20"/>
  <c r="N249" i="20"/>
  <c r="M249" i="20"/>
  <c r="L249" i="20"/>
  <c r="K249" i="20"/>
  <c r="J249" i="20"/>
  <c r="I249" i="20" s="1"/>
  <c r="N248" i="20"/>
  <c r="M248" i="20"/>
  <c r="L248" i="20"/>
  <c r="K248" i="20"/>
  <c r="I248" i="20" s="1"/>
  <c r="J248" i="20"/>
  <c r="N247" i="20"/>
  <c r="M247" i="20"/>
  <c r="L247" i="20"/>
  <c r="K247" i="20"/>
  <c r="J247" i="20"/>
  <c r="I247" i="20" s="1"/>
  <c r="N246" i="20"/>
  <c r="M246" i="20"/>
  <c r="L246" i="20"/>
  <c r="K246" i="20"/>
  <c r="I246" i="20" s="1"/>
  <c r="J246" i="20"/>
  <c r="N245" i="20"/>
  <c r="M245" i="20"/>
  <c r="L245" i="20"/>
  <c r="K245" i="20"/>
  <c r="J245" i="20"/>
  <c r="I245" i="20" s="1"/>
  <c r="N244" i="20"/>
  <c r="M244" i="20"/>
  <c r="L244" i="20"/>
  <c r="K244" i="20"/>
  <c r="I244" i="20" s="1"/>
  <c r="J244" i="20"/>
  <c r="N243" i="20"/>
  <c r="M243" i="20"/>
  <c r="L243" i="20"/>
  <c r="K243" i="20"/>
  <c r="J243" i="20"/>
  <c r="I243" i="20" s="1"/>
  <c r="N242" i="20"/>
  <c r="M242" i="20"/>
  <c r="L242" i="20"/>
  <c r="K242" i="20"/>
  <c r="I242" i="20" s="1"/>
  <c r="J242" i="20"/>
  <c r="N241" i="20"/>
  <c r="M241" i="20"/>
  <c r="L241" i="20"/>
  <c r="K241" i="20"/>
  <c r="J241" i="20"/>
  <c r="I241" i="20" s="1"/>
  <c r="N240" i="20"/>
  <c r="M240" i="20"/>
  <c r="L240" i="20"/>
  <c r="K240" i="20"/>
  <c r="I240" i="20" s="1"/>
  <c r="J240" i="20"/>
  <c r="N239" i="20"/>
  <c r="M239" i="20"/>
  <c r="L239" i="20"/>
  <c r="K239" i="20"/>
  <c r="J239" i="20"/>
  <c r="I239" i="20" s="1"/>
  <c r="N238" i="20"/>
  <c r="M238" i="20"/>
  <c r="L238" i="20"/>
  <c r="K238" i="20"/>
  <c r="I238" i="20" s="1"/>
  <c r="J238" i="20"/>
  <c r="N237" i="20"/>
  <c r="M237" i="20"/>
  <c r="L237" i="20"/>
  <c r="K237" i="20"/>
  <c r="J237" i="20"/>
  <c r="I237" i="20" s="1"/>
  <c r="N236" i="20"/>
  <c r="M236" i="20"/>
  <c r="L236" i="20"/>
  <c r="K236" i="20"/>
  <c r="I236" i="20" s="1"/>
  <c r="U38" i="20" s="1"/>
  <c r="J236" i="20"/>
  <c r="N235" i="20"/>
  <c r="M235" i="20"/>
  <c r="L235" i="20"/>
  <c r="K235" i="20"/>
  <c r="J235" i="20"/>
  <c r="I235" i="20" s="1"/>
  <c r="U37" i="20" s="1"/>
  <c r="N234" i="20"/>
  <c r="M234" i="20"/>
  <c r="L234" i="20"/>
  <c r="K234" i="20"/>
  <c r="I234" i="20" s="1"/>
  <c r="J234" i="20"/>
  <c r="N233" i="20"/>
  <c r="M233" i="20"/>
  <c r="L233" i="20"/>
  <c r="K233" i="20"/>
  <c r="J233" i="20"/>
  <c r="I233" i="20" s="1"/>
  <c r="N232" i="20"/>
  <c r="M232" i="20"/>
  <c r="L232" i="20"/>
  <c r="K232" i="20"/>
  <c r="I232" i="20" s="1"/>
  <c r="J232" i="20"/>
  <c r="N231" i="20"/>
  <c r="M231" i="20"/>
  <c r="L231" i="20"/>
  <c r="K231" i="20"/>
  <c r="J231" i="20"/>
  <c r="I231" i="20" s="1"/>
  <c r="U33" i="20" s="1"/>
  <c r="N230" i="20"/>
  <c r="M230" i="20"/>
  <c r="L230" i="20"/>
  <c r="K230" i="20"/>
  <c r="I230" i="20" s="1"/>
  <c r="J230" i="20"/>
  <c r="N229" i="20"/>
  <c r="M229" i="20"/>
  <c r="L229" i="20"/>
  <c r="K229" i="20"/>
  <c r="J229" i="20"/>
  <c r="I229" i="20" s="1"/>
  <c r="N228" i="20"/>
  <c r="M228" i="20"/>
  <c r="L228" i="20"/>
  <c r="K228" i="20"/>
  <c r="I228" i="20" s="1"/>
  <c r="J228" i="20"/>
  <c r="N227" i="20"/>
  <c r="M227" i="20"/>
  <c r="L227" i="20"/>
  <c r="K227" i="20"/>
  <c r="J227" i="20"/>
  <c r="I227" i="20" s="1"/>
  <c r="N226" i="20"/>
  <c r="M226" i="20"/>
  <c r="L226" i="20"/>
  <c r="K226" i="20"/>
  <c r="I226" i="20" s="1"/>
  <c r="J226" i="20"/>
  <c r="N225" i="20"/>
  <c r="M225" i="20"/>
  <c r="L225" i="20"/>
  <c r="K225" i="20"/>
  <c r="J225" i="20"/>
  <c r="I225" i="20" s="1"/>
  <c r="N224" i="20"/>
  <c r="M224" i="20"/>
  <c r="L224" i="20"/>
  <c r="K224" i="20"/>
  <c r="I224" i="20" s="1"/>
  <c r="J224" i="20"/>
  <c r="N223" i="20"/>
  <c r="M223" i="20"/>
  <c r="L223" i="20"/>
  <c r="K223" i="20"/>
  <c r="J223" i="20"/>
  <c r="I223" i="20" s="1"/>
  <c r="N222" i="20"/>
  <c r="M222" i="20"/>
  <c r="L222" i="20"/>
  <c r="K222" i="20"/>
  <c r="I222" i="20" s="1"/>
  <c r="J222" i="20"/>
  <c r="N221" i="20"/>
  <c r="M221" i="20"/>
  <c r="L221" i="20"/>
  <c r="K221" i="20"/>
  <c r="J221" i="20"/>
  <c r="I221" i="20" s="1"/>
  <c r="N220" i="20"/>
  <c r="M220" i="20"/>
  <c r="L220" i="20"/>
  <c r="K220" i="20"/>
  <c r="I220" i="20" s="1"/>
  <c r="J220" i="20"/>
  <c r="N219" i="20"/>
  <c r="M219" i="20"/>
  <c r="L219" i="20"/>
  <c r="K219" i="20"/>
  <c r="J219" i="20"/>
  <c r="I219" i="20" s="1"/>
  <c r="N218" i="20"/>
  <c r="M218" i="20"/>
  <c r="L218" i="20"/>
  <c r="K218" i="20"/>
  <c r="I218" i="20" s="1"/>
  <c r="J218" i="20"/>
  <c r="N217" i="20"/>
  <c r="M217" i="20"/>
  <c r="L217" i="20"/>
  <c r="K217" i="20"/>
  <c r="J217" i="20"/>
  <c r="I217" i="20" s="1"/>
  <c r="N216" i="20"/>
  <c r="M216" i="20"/>
  <c r="L216" i="20"/>
  <c r="K216" i="20"/>
  <c r="I216" i="20" s="1"/>
  <c r="J216" i="20"/>
  <c r="N215" i="20"/>
  <c r="M215" i="20"/>
  <c r="L215" i="20"/>
  <c r="K215" i="20"/>
  <c r="J215" i="20"/>
  <c r="I215" i="20" s="1"/>
  <c r="N214" i="20"/>
  <c r="M214" i="20"/>
  <c r="L214" i="20"/>
  <c r="K214" i="20"/>
  <c r="I214" i="20" s="1"/>
  <c r="J214" i="20"/>
  <c r="N213" i="20"/>
  <c r="M213" i="20"/>
  <c r="L213" i="20"/>
  <c r="K213" i="20"/>
  <c r="J213" i="20"/>
  <c r="I213" i="20" s="1"/>
  <c r="N212" i="20"/>
  <c r="M212" i="20"/>
  <c r="L212" i="20"/>
  <c r="K212" i="20"/>
  <c r="I212" i="20" s="1"/>
  <c r="J212" i="20"/>
  <c r="N211" i="20"/>
  <c r="M211" i="20"/>
  <c r="L211" i="20"/>
  <c r="K211" i="20"/>
  <c r="J211" i="20"/>
  <c r="I211" i="20" s="1"/>
  <c r="N210" i="20"/>
  <c r="M210" i="20"/>
  <c r="L210" i="20"/>
  <c r="K210" i="20"/>
  <c r="I210" i="20" s="1"/>
  <c r="J210" i="20"/>
  <c r="N209" i="20"/>
  <c r="M209" i="20"/>
  <c r="L209" i="20"/>
  <c r="K209" i="20"/>
  <c r="J209" i="20"/>
  <c r="I209" i="20" s="1"/>
  <c r="U32" i="20" s="1"/>
  <c r="N208" i="20"/>
  <c r="M208" i="20"/>
  <c r="L208" i="20"/>
  <c r="K208" i="20"/>
  <c r="I208" i="20" s="1"/>
  <c r="J208" i="20"/>
  <c r="N207" i="20"/>
  <c r="M207" i="20"/>
  <c r="L207" i="20"/>
  <c r="K207" i="20"/>
  <c r="J207" i="20"/>
  <c r="I207" i="20" s="1"/>
  <c r="N206" i="20"/>
  <c r="M206" i="20"/>
  <c r="L206" i="20"/>
  <c r="K206" i="20"/>
  <c r="I206" i="20" s="1"/>
  <c r="J206" i="20"/>
  <c r="N205" i="20"/>
  <c r="M205" i="20"/>
  <c r="L205" i="20"/>
  <c r="K205" i="20"/>
  <c r="J205" i="20"/>
  <c r="I205" i="20" s="1"/>
  <c r="N204" i="20"/>
  <c r="M204" i="20"/>
  <c r="L204" i="20"/>
  <c r="K204" i="20"/>
  <c r="I204" i="20" s="1"/>
  <c r="J204" i="20"/>
  <c r="N203" i="20"/>
  <c r="M203" i="20"/>
  <c r="L203" i="20"/>
  <c r="K203" i="20"/>
  <c r="J203" i="20"/>
  <c r="I203" i="20" s="1"/>
  <c r="K37" i="20" s="1"/>
  <c r="N202" i="20"/>
  <c r="M202" i="20"/>
  <c r="L202" i="20"/>
  <c r="K202" i="20"/>
  <c r="I202" i="20" s="1"/>
  <c r="K36" i="20" s="1"/>
  <c r="J202" i="20"/>
  <c r="N201" i="20"/>
  <c r="M201" i="20"/>
  <c r="L201" i="20"/>
  <c r="K201" i="20"/>
  <c r="J201" i="20"/>
  <c r="I201" i="20" s="1"/>
  <c r="K35" i="20" s="1"/>
  <c r="N200" i="20"/>
  <c r="M200" i="20"/>
  <c r="L200" i="20"/>
  <c r="K200" i="20"/>
  <c r="I200" i="20" s="1"/>
  <c r="J200" i="20"/>
  <c r="N199" i="20"/>
  <c r="M199" i="20"/>
  <c r="L199" i="20"/>
  <c r="K199" i="20"/>
  <c r="J199" i="20"/>
  <c r="I199" i="20" s="1"/>
  <c r="U31" i="20" s="1"/>
  <c r="N198" i="20"/>
  <c r="M198" i="20"/>
  <c r="L198" i="20"/>
  <c r="K198" i="20"/>
  <c r="I198" i="20" s="1"/>
  <c r="J198" i="20"/>
  <c r="N197" i="20"/>
  <c r="M197" i="20"/>
  <c r="L197" i="20"/>
  <c r="K197" i="20"/>
  <c r="J197" i="20"/>
  <c r="I197" i="20" s="1"/>
  <c r="N196" i="20"/>
  <c r="M196" i="20"/>
  <c r="L196" i="20"/>
  <c r="K196" i="20"/>
  <c r="I196" i="20" s="1"/>
  <c r="K34" i="20" s="1"/>
  <c r="J196" i="20"/>
  <c r="N195" i="20"/>
  <c r="M195" i="20"/>
  <c r="L195" i="20"/>
  <c r="K195" i="20"/>
  <c r="J195" i="20"/>
  <c r="I195" i="20" s="1"/>
  <c r="K33" i="20" s="1"/>
  <c r="N194" i="20"/>
  <c r="M194" i="20"/>
  <c r="L194" i="20"/>
  <c r="K194" i="20"/>
  <c r="I194" i="20" s="1"/>
  <c r="J194" i="20"/>
  <c r="N193" i="20"/>
  <c r="M193" i="20"/>
  <c r="L193" i="20"/>
  <c r="K193" i="20"/>
  <c r="J193" i="20"/>
  <c r="I193" i="20" s="1"/>
  <c r="N192" i="20"/>
  <c r="M192" i="20"/>
  <c r="L192" i="20"/>
  <c r="K192" i="20"/>
  <c r="I192" i="20" s="1"/>
  <c r="J192" i="20"/>
  <c r="N191" i="20"/>
  <c r="M191" i="20"/>
  <c r="L191" i="20"/>
  <c r="K191" i="20"/>
  <c r="J191" i="20"/>
  <c r="I191" i="20" s="1"/>
  <c r="N190" i="20"/>
  <c r="M190" i="20"/>
  <c r="L190" i="20"/>
  <c r="K190" i="20"/>
  <c r="I190" i="20" s="1"/>
  <c r="J190" i="20"/>
  <c r="N189" i="20"/>
  <c r="M189" i="20"/>
  <c r="L189" i="20"/>
  <c r="K189" i="20"/>
  <c r="J189" i="20"/>
  <c r="I189" i="20" s="1"/>
  <c r="N188" i="20"/>
  <c r="M188" i="20"/>
  <c r="L188" i="20"/>
  <c r="K188" i="20"/>
  <c r="I188" i="20" s="1"/>
  <c r="J188" i="20"/>
  <c r="N187" i="20"/>
  <c r="M187" i="20"/>
  <c r="L187" i="20"/>
  <c r="K187" i="20"/>
  <c r="J187" i="20"/>
  <c r="I187" i="20" s="1"/>
  <c r="K32" i="20" s="1"/>
  <c r="N186" i="20"/>
  <c r="M186" i="20"/>
  <c r="L186" i="20"/>
  <c r="K186" i="20"/>
  <c r="I186" i="20" s="1"/>
  <c r="K31" i="20" s="1"/>
  <c r="J186" i="20"/>
  <c r="N185" i="20"/>
  <c r="M185" i="20"/>
  <c r="L185" i="20"/>
  <c r="K185" i="20"/>
  <c r="J185" i="20"/>
  <c r="I185" i="20" s="1"/>
  <c r="K30" i="20" s="1"/>
  <c r="N184" i="20"/>
  <c r="M184" i="20"/>
  <c r="L184" i="20"/>
  <c r="K184" i="20"/>
  <c r="I184" i="20" s="1"/>
  <c r="J184" i="20"/>
  <c r="N183" i="20"/>
  <c r="M183" i="20"/>
  <c r="L183" i="20"/>
  <c r="K183" i="20"/>
  <c r="J183" i="20"/>
  <c r="I183" i="20" s="1"/>
  <c r="N182" i="20"/>
  <c r="M182" i="20"/>
  <c r="L182" i="20"/>
  <c r="K182" i="20"/>
  <c r="I182" i="20" s="1"/>
  <c r="J182" i="20"/>
  <c r="N181" i="20"/>
  <c r="M181" i="20"/>
  <c r="L181" i="20"/>
  <c r="K181" i="20"/>
  <c r="J181" i="20"/>
  <c r="I181" i="20" s="1"/>
  <c r="N180" i="20"/>
  <c r="M180" i="20"/>
  <c r="L180" i="20"/>
  <c r="K180" i="20"/>
  <c r="I180" i="20" s="1"/>
  <c r="J180" i="20"/>
  <c r="N179" i="20"/>
  <c r="M179" i="20"/>
  <c r="L179" i="20"/>
  <c r="K179" i="20"/>
  <c r="J179" i="20"/>
  <c r="I179" i="20" s="1"/>
  <c r="N178" i="20"/>
  <c r="M178" i="20"/>
  <c r="L178" i="20"/>
  <c r="K178" i="20"/>
  <c r="I178" i="20" s="1"/>
  <c r="U30" i="20" s="1"/>
  <c r="J178" i="20"/>
  <c r="N177" i="20"/>
  <c r="M177" i="20"/>
  <c r="L177" i="20"/>
  <c r="K177" i="20"/>
  <c r="J177" i="20"/>
  <c r="I177" i="20" s="1"/>
  <c r="N176" i="20"/>
  <c r="M176" i="20"/>
  <c r="L176" i="20"/>
  <c r="K176" i="20"/>
  <c r="I176" i="20" s="1"/>
  <c r="J176" i="20"/>
  <c r="N175" i="20"/>
  <c r="M175" i="20"/>
  <c r="L175" i="20"/>
  <c r="K175" i="20"/>
  <c r="J175" i="20"/>
  <c r="I175" i="20" s="1"/>
  <c r="N174" i="20"/>
  <c r="M174" i="20"/>
  <c r="L174" i="20"/>
  <c r="K174" i="20"/>
  <c r="I174" i="20" s="1"/>
  <c r="K29" i="20" s="1"/>
  <c r="J174" i="20"/>
  <c r="N173" i="20"/>
  <c r="M173" i="20"/>
  <c r="L173" i="20"/>
  <c r="K173" i="20"/>
  <c r="J173" i="20"/>
  <c r="I173" i="20" s="1"/>
  <c r="K28" i="20" s="1"/>
  <c r="N172" i="20"/>
  <c r="M172" i="20"/>
  <c r="L172" i="20"/>
  <c r="K172" i="20"/>
  <c r="I172" i="20" s="1"/>
  <c r="U29" i="20" s="1"/>
  <c r="J172" i="20"/>
  <c r="N171" i="20"/>
  <c r="M171" i="20"/>
  <c r="L171" i="20"/>
  <c r="K171" i="20"/>
  <c r="J171" i="20"/>
  <c r="I171" i="20" s="1"/>
  <c r="U28" i="20" s="1"/>
  <c r="N170" i="20"/>
  <c r="M170" i="20"/>
  <c r="L170" i="20"/>
  <c r="K170" i="20"/>
  <c r="I170" i="20" s="1"/>
  <c r="U27" i="20" s="1"/>
  <c r="J170" i="20"/>
  <c r="N169" i="20"/>
  <c r="M169" i="20"/>
  <c r="L169" i="20"/>
  <c r="K169" i="20"/>
  <c r="J169" i="20"/>
  <c r="I169" i="20" s="1"/>
  <c r="N168" i="20"/>
  <c r="M168" i="20"/>
  <c r="L168" i="20"/>
  <c r="K168" i="20"/>
  <c r="I168" i="20" s="1"/>
  <c r="J168" i="20"/>
  <c r="N167" i="20"/>
  <c r="M167" i="20"/>
  <c r="L167" i="20"/>
  <c r="K167" i="20"/>
  <c r="J167" i="20"/>
  <c r="I167" i="20" s="1"/>
  <c r="U26" i="20" s="1"/>
  <c r="N166" i="20"/>
  <c r="M166" i="20"/>
  <c r="L166" i="20"/>
  <c r="K166" i="20"/>
  <c r="I166" i="20" s="1"/>
  <c r="J166" i="20"/>
  <c r="N165" i="20"/>
  <c r="M165" i="20"/>
  <c r="L165" i="20"/>
  <c r="K165" i="20"/>
  <c r="J165" i="20"/>
  <c r="I165" i="20" s="1"/>
  <c r="N164" i="20"/>
  <c r="M164" i="20"/>
  <c r="L164" i="20"/>
  <c r="K164" i="20"/>
  <c r="I164" i="20" s="1"/>
  <c r="J164" i="20"/>
  <c r="N163" i="20"/>
  <c r="M163" i="20"/>
  <c r="L163" i="20"/>
  <c r="K163" i="20"/>
  <c r="J163" i="20"/>
  <c r="I163" i="20" s="1"/>
  <c r="N162" i="20"/>
  <c r="M162" i="20"/>
  <c r="L162" i="20"/>
  <c r="K162" i="20"/>
  <c r="I162" i="20" s="1"/>
  <c r="U25" i="20" s="1"/>
  <c r="J162" i="20"/>
  <c r="N161" i="20"/>
  <c r="M161" i="20"/>
  <c r="L161" i="20"/>
  <c r="K161" i="20"/>
  <c r="J161" i="20"/>
  <c r="I161" i="20" s="1"/>
  <c r="U24" i="20" s="1"/>
  <c r="N160" i="20"/>
  <c r="M160" i="20"/>
  <c r="L160" i="20"/>
  <c r="K160" i="20"/>
  <c r="I160" i="20" s="1"/>
  <c r="J160" i="20"/>
  <c r="N159" i="20"/>
  <c r="M159" i="20"/>
  <c r="L159" i="20"/>
  <c r="K159" i="20"/>
  <c r="J159" i="20"/>
  <c r="I159" i="20" s="1"/>
  <c r="N158" i="20"/>
  <c r="M158" i="20"/>
  <c r="L158" i="20"/>
  <c r="K158" i="20"/>
  <c r="I158" i="20" s="1"/>
  <c r="J158" i="20"/>
  <c r="N157" i="20"/>
  <c r="M157" i="20"/>
  <c r="L157" i="20"/>
  <c r="K157" i="20"/>
  <c r="J157" i="20"/>
  <c r="I157" i="20" s="1"/>
  <c r="N156" i="20"/>
  <c r="M156" i="20"/>
  <c r="L156" i="20"/>
  <c r="K156" i="20"/>
  <c r="I156" i="20" s="1"/>
  <c r="J156" i="20"/>
  <c r="N155" i="20"/>
  <c r="M155" i="20"/>
  <c r="L155" i="20"/>
  <c r="K155" i="20"/>
  <c r="J155" i="20"/>
  <c r="I155" i="20" s="1"/>
  <c r="K26" i="20" s="1"/>
  <c r="N154" i="20"/>
  <c r="M154" i="20"/>
  <c r="L154" i="20"/>
  <c r="K154" i="20"/>
  <c r="I154" i="20" s="1"/>
  <c r="K25" i="20" s="1"/>
  <c r="J154" i="20"/>
  <c r="N153" i="20"/>
  <c r="M153" i="20"/>
  <c r="L153" i="20"/>
  <c r="K153" i="20"/>
  <c r="J153" i="20"/>
  <c r="I153" i="20" s="1"/>
  <c r="K24" i="20" s="1"/>
  <c r="N152" i="20"/>
  <c r="M152" i="20"/>
  <c r="L152" i="20"/>
  <c r="K152" i="20"/>
  <c r="I152" i="20" s="1"/>
  <c r="J152" i="20"/>
  <c r="N151" i="20"/>
  <c r="M151" i="20"/>
  <c r="L151" i="20"/>
  <c r="K151" i="20"/>
  <c r="J151" i="20"/>
  <c r="I151" i="20" s="1"/>
  <c r="U23" i="20" s="1"/>
  <c r="N150" i="20"/>
  <c r="M150" i="20"/>
  <c r="L150" i="20"/>
  <c r="K150" i="20"/>
  <c r="I150" i="20" s="1"/>
  <c r="J150" i="20"/>
  <c r="N149" i="20"/>
  <c r="M149" i="20"/>
  <c r="L149" i="20"/>
  <c r="K149" i="20"/>
  <c r="J149" i="20"/>
  <c r="I149" i="20" s="1"/>
  <c r="N148" i="20"/>
  <c r="M148" i="20"/>
  <c r="L148" i="20"/>
  <c r="K148" i="20"/>
  <c r="I148" i="20" s="1"/>
  <c r="J148" i="20"/>
  <c r="N147" i="20"/>
  <c r="M147" i="20"/>
  <c r="L147" i="20"/>
  <c r="K147" i="20"/>
  <c r="J147" i="20"/>
  <c r="I147" i="20" s="1"/>
  <c r="N146" i="20"/>
  <c r="M146" i="20"/>
  <c r="L146" i="20"/>
  <c r="K146" i="20"/>
  <c r="I146" i="20" s="1"/>
  <c r="K23" i="20" s="1"/>
  <c r="J146" i="20"/>
  <c r="N145" i="20"/>
  <c r="M145" i="20"/>
  <c r="L145" i="20"/>
  <c r="K145" i="20"/>
  <c r="J145" i="20"/>
  <c r="I145" i="20" s="1"/>
  <c r="U22" i="20" s="1"/>
  <c r="N144" i="20"/>
  <c r="M144" i="20"/>
  <c r="L144" i="20"/>
  <c r="K144" i="20"/>
  <c r="I144" i="20" s="1"/>
  <c r="J144" i="20"/>
  <c r="N143" i="20"/>
  <c r="M143" i="20"/>
  <c r="L143" i="20"/>
  <c r="K143" i="20"/>
  <c r="J143" i="20"/>
  <c r="I143" i="20" s="1"/>
  <c r="N142" i="20"/>
  <c r="M142" i="20"/>
  <c r="L142" i="20"/>
  <c r="K142" i="20"/>
  <c r="I142" i="20" s="1"/>
  <c r="J142" i="20"/>
  <c r="N141" i="20"/>
  <c r="M141" i="20"/>
  <c r="L141" i="20"/>
  <c r="K141" i="20"/>
  <c r="J141" i="20"/>
  <c r="I141" i="20" s="1"/>
  <c r="N140" i="20"/>
  <c r="M140" i="20"/>
  <c r="L140" i="20"/>
  <c r="K140" i="20"/>
  <c r="I140" i="20" s="1"/>
  <c r="J140" i="20"/>
  <c r="N139" i="20"/>
  <c r="M139" i="20"/>
  <c r="L139" i="20"/>
  <c r="K139" i="20"/>
  <c r="J139" i="20"/>
  <c r="N138" i="20"/>
  <c r="M138" i="20"/>
  <c r="L138" i="20"/>
  <c r="K138" i="20"/>
  <c r="I138" i="20" s="1"/>
  <c r="J138" i="20"/>
  <c r="N137" i="20"/>
  <c r="M137" i="20"/>
  <c r="L137" i="20"/>
  <c r="K137" i="20"/>
  <c r="J137" i="20"/>
  <c r="I137" i="20" s="1"/>
  <c r="N136" i="20"/>
  <c r="M136" i="20"/>
  <c r="L136" i="20"/>
  <c r="K136" i="20"/>
  <c r="I136" i="20" s="1"/>
  <c r="J136" i="20"/>
  <c r="N135" i="20"/>
  <c r="M135" i="20"/>
  <c r="L135" i="20"/>
  <c r="K135" i="20"/>
  <c r="J135" i="20"/>
  <c r="N134" i="20"/>
  <c r="M134" i="20"/>
  <c r="L134" i="20"/>
  <c r="K134" i="20"/>
  <c r="I134" i="20" s="1"/>
  <c r="J134" i="20"/>
  <c r="N133" i="20"/>
  <c r="M133" i="20"/>
  <c r="L133" i="20"/>
  <c r="K133" i="20"/>
  <c r="J133" i="20"/>
  <c r="I133" i="20" s="1"/>
  <c r="N132" i="20"/>
  <c r="M132" i="20"/>
  <c r="L132" i="20"/>
  <c r="K132" i="20"/>
  <c r="I132" i="20" s="1"/>
  <c r="J132" i="20"/>
  <c r="N131" i="20"/>
  <c r="M131" i="20"/>
  <c r="L131" i="20"/>
  <c r="K131" i="20"/>
  <c r="J131" i="20"/>
  <c r="N130" i="20"/>
  <c r="M130" i="20"/>
  <c r="L130" i="20"/>
  <c r="K130" i="20"/>
  <c r="I130" i="20" s="1"/>
  <c r="J130" i="20"/>
  <c r="N129" i="20"/>
  <c r="M129" i="20"/>
  <c r="L129" i="20"/>
  <c r="K129" i="20"/>
  <c r="J129" i="20"/>
  <c r="I129" i="20" s="1"/>
  <c r="N128" i="20"/>
  <c r="M128" i="20"/>
  <c r="L128" i="20"/>
  <c r="K128" i="20"/>
  <c r="I128" i="20" s="1"/>
  <c r="J128" i="20"/>
  <c r="N127" i="20"/>
  <c r="M127" i="20"/>
  <c r="L127" i="20"/>
  <c r="K127" i="20"/>
  <c r="J127" i="20"/>
  <c r="N126" i="20"/>
  <c r="M126" i="20"/>
  <c r="L126" i="20"/>
  <c r="K126" i="20"/>
  <c r="I126" i="20" s="1"/>
  <c r="J126" i="20"/>
  <c r="N125" i="20"/>
  <c r="M125" i="20"/>
  <c r="L125" i="20"/>
  <c r="K125" i="20"/>
  <c r="J125" i="20"/>
  <c r="I125" i="20" s="1"/>
  <c r="N124" i="20"/>
  <c r="M124" i="20"/>
  <c r="L124" i="20"/>
  <c r="K124" i="20"/>
  <c r="I124" i="20" s="1"/>
  <c r="J124" i="20"/>
  <c r="N123" i="20"/>
  <c r="M123" i="20"/>
  <c r="L123" i="20"/>
  <c r="K123" i="20"/>
  <c r="J123" i="20"/>
  <c r="N122" i="20"/>
  <c r="M122" i="20"/>
  <c r="L122" i="20"/>
  <c r="K122" i="20"/>
  <c r="I122" i="20" s="1"/>
  <c r="J122" i="20"/>
  <c r="N121" i="20"/>
  <c r="M121" i="20"/>
  <c r="L121" i="20"/>
  <c r="K121" i="20"/>
  <c r="J121" i="20"/>
  <c r="I121" i="20" s="1"/>
  <c r="N120" i="20"/>
  <c r="M120" i="20"/>
  <c r="L120" i="20"/>
  <c r="K120" i="20"/>
  <c r="I120" i="20" s="1"/>
  <c r="J120" i="20"/>
  <c r="N119" i="20"/>
  <c r="M119" i="20"/>
  <c r="L119" i="20"/>
  <c r="K119" i="20"/>
  <c r="J119" i="20"/>
  <c r="N118" i="20"/>
  <c r="M118" i="20"/>
  <c r="L118" i="20"/>
  <c r="K118" i="20"/>
  <c r="I118" i="20" s="1"/>
  <c r="J118" i="20"/>
  <c r="N117" i="20"/>
  <c r="M117" i="20"/>
  <c r="L117" i="20"/>
  <c r="K117" i="20"/>
  <c r="J117" i="20"/>
  <c r="I117" i="20" s="1"/>
  <c r="N116" i="20"/>
  <c r="M116" i="20"/>
  <c r="L116" i="20"/>
  <c r="K116" i="20"/>
  <c r="I116" i="20" s="1"/>
  <c r="J116" i="20"/>
  <c r="N115" i="20"/>
  <c r="M115" i="20"/>
  <c r="L115" i="20"/>
  <c r="K115" i="20"/>
  <c r="J115" i="20"/>
  <c r="N114" i="20"/>
  <c r="M114" i="20"/>
  <c r="L114" i="20"/>
  <c r="K114" i="20"/>
  <c r="I114" i="20" s="1"/>
  <c r="J114" i="20"/>
  <c r="N113" i="20"/>
  <c r="M113" i="20"/>
  <c r="L113" i="20"/>
  <c r="K113" i="20"/>
  <c r="J113" i="20"/>
  <c r="I113" i="20" s="1"/>
  <c r="N112" i="20"/>
  <c r="M112" i="20"/>
  <c r="L112" i="20"/>
  <c r="K112" i="20"/>
  <c r="I112" i="20" s="1"/>
  <c r="J112" i="20"/>
  <c r="N111" i="20"/>
  <c r="M111" i="20"/>
  <c r="L111" i="20"/>
  <c r="K111" i="20"/>
  <c r="J111" i="20"/>
  <c r="N110" i="20"/>
  <c r="M110" i="20"/>
  <c r="L110" i="20"/>
  <c r="K110" i="20"/>
  <c r="I110" i="20" s="1"/>
  <c r="J110" i="20"/>
  <c r="N109" i="20"/>
  <c r="M109" i="20"/>
  <c r="L109" i="20"/>
  <c r="K109" i="20"/>
  <c r="J109" i="20"/>
  <c r="I109" i="20" s="1"/>
  <c r="N108" i="20"/>
  <c r="M108" i="20"/>
  <c r="L108" i="20"/>
  <c r="K108" i="20"/>
  <c r="I108" i="20" s="1"/>
  <c r="J108" i="20"/>
  <c r="N107" i="20"/>
  <c r="M107" i="20"/>
  <c r="L107" i="20"/>
  <c r="K107" i="20"/>
  <c r="J107" i="20"/>
  <c r="N106" i="20"/>
  <c r="M106" i="20"/>
  <c r="L106" i="20"/>
  <c r="K106" i="20"/>
  <c r="I106" i="20" s="1"/>
  <c r="J106" i="20"/>
  <c r="N105" i="20"/>
  <c r="M105" i="20"/>
  <c r="L105" i="20"/>
  <c r="K105" i="20"/>
  <c r="J105" i="20"/>
  <c r="I105" i="20" s="1"/>
  <c r="N104" i="20"/>
  <c r="M104" i="20"/>
  <c r="L104" i="20"/>
  <c r="K104" i="20"/>
  <c r="I104" i="20" s="1"/>
  <c r="J104" i="20"/>
  <c r="N103" i="20"/>
  <c r="M103" i="20"/>
  <c r="L103" i="20"/>
  <c r="K103" i="20"/>
  <c r="J103" i="20"/>
  <c r="N102" i="20"/>
  <c r="M102" i="20"/>
  <c r="L102" i="20"/>
  <c r="K102" i="20"/>
  <c r="I102" i="20" s="1"/>
  <c r="J102" i="20"/>
  <c r="N101" i="20"/>
  <c r="M101" i="20"/>
  <c r="L101" i="20"/>
  <c r="K101" i="20"/>
  <c r="J101" i="20"/>
  <c r="I101" i="20" s="1"/>
  <c r="N100" i="20"/>
  <c r="M100" i="20"/>
  <c r="L100" i="20"/>
  <c r="K100" i="20"/>
  <c r="I100" i="20" s="1"/>
  <c r="J100" i="20"/>
  <c r="N99" i="20"/>
  <c r="M99" i="20"/>
  <c r="L99" i="20"/>
  <c r="K99" i="20"/>
  <c r="J99" i="20"/>
  <c r="N98" i="20"/>
  <c r="M98" i="20"/>
  <c r="L98" i="20"/>
  <c r="K98" i="20"/>
  <c r="I98" i="20" s="1"/>
  <c r="J98" i="20"/>
  <c r="N97" i="20"/>
  <c r="M97" i="20"/>
  <c r="L97" i="20"/>
  <c r="K97" i="20"/>
  <c r="J97" i="20"/>
  <c r="I97" i="20" s="1"/>
  <c r="N96" i="20"/>
  <c r="M96" i="20"/>
  <c r="L96" i="20"/>
  <c r="K96" i="20"/>
  <c r="I96" i="20" s="1"/>
  <c r="J96" i="20"/>
  <c r="N95" i="20"/>
  <c r="M95" i="20"/>
  <c r="L95" i="20"/>
  <c r="K95" i="20"/>
  <c r="J95" i="20"/>
  <c r="N94" i="20"/>
  <c r="M94" i="20"/>
  <c r="L94" i="20"/>
  <c r="K94" i="20"/>
  <c r="I94" i="20" s="1"/>
  <c r="J94" i="20"/>
  <c r="N93" i="20"/>
  <c r="M93" i="20"/>
  <c r="L93" i="20"/>
  <c r="K93" i="20"/>
  <c r="J93" i="20"/>
  <c r="I93" i="20" s="1"/>
  <c r="N92" i="20"/>
  <c r="M92" i="20"/>
  <c r="L92" i="20"/>
  <c r="K92" i="20"/>
  <c r="I92" i="20" s="1"/>
  <c r="J92" i="20"/>
  <c r="N91" i="20"/>
  <c r="M91" i="20"/>
  <c r="L91" i="20"/>
  <c r="K91" i="20"/>
  <c r="J91" i="20"/>
  <c r="N90" i="20"/>
  <c r="M90" i="20"/>
  <c r="L90" i="20"/>
  <c r="K90" i="20"/>
  <c r="I90" i="20" s="1"/>
  <c r="J90" i="20"/>
  <c r="N89" i="20"/>
  <c r="M89" i="20"/>
  <c r="L89" i="20"/>
  <c r="J89" i="20"/>
  <c r="L88" i="20"/>
  <c r="K88" i="20"/>
  <c r="J88" i="20"/>
  <c r="L87" i="20"/>
  <c r="K87" i="20"/>
  <c r="J87" i="20"/>
  <c r="L86" i="20"/>
  <c r="K86" i="20"/>
  <c r="J86" i="20"/>
  <c r="L85" i="20"/>
  <c r="K85" i="20"/>
  <c r="J85" i="20"/>
  <c r="L84" i="20"/>
  <c r="K84" i="20"/>
  <c r="J84" i="20"/>
  <c r="L83" i="20"/>
  <c r="K83" i="20"/>
  <c r="J83" i="20"/>
  <c r="L82" i="20"/>
  <c r="K82" i="20"/>
  <c r="J82" i="20"/>
  <c r="L81" i="20"/>
  <c r="K81" i="20"/>
  <c r="J81" i="20"/>
  <c r="N80" i="20"/>
  <c r="M80" i="20"/>
  <c r="L80" i="20"/>
  <c r="K80" i="20"/>
  <c r="I80" i="20" s="1"/>
  <c r="J80" i="20"/>
  <c r="N79" i="20"/>
  <c r="M79" i="20"/>
  <c r="L79" i="20"/>
  <c r="K79" i="20"/>
  <c r="J79" i="20"/>
  <c r="I79" i="20"/>
  <c r="N78" i="20"/>
  <c r="M78" i="20"/>
  <c r="L78" i="20"/>
  <c r="J78" i="20"/>
  <c r="L77" i="20"/>
  <c r="K77" i="20"/>
  <c r="J77" i="20"/>
  <c r="J76" i="20"/>
  <c r="J75" i="20"/>
  <c r="J74" i="20"/>
  <c r="J73" i="20"/>
  <c r="J72" i="20"/>
  <c r="J71" i="20"/>
  <c r="J70" i="20"/>
  <c r="N69" i="20"/>
  <c r="M69" i="20"/>
  <c r="J69" i="20"/>
  <c r="N68" i="20"/>
  <c r="M68" i="20"/>
  <c r="J68" i="20"/>
  <c r="N67" i="20"/>
  <c r="M67" i="20"/>
  <c r="K67" i="20"/>
  <c r="J67" i="20"/>
  <c r="E67" i="20"/>
  <c r="L67" i="20" s="1"/>
  <c r="N66" i="20"/>
  <c r="M66" i="20"/>
  <c r="L66" i="20"/>
  <c r="K66" i="20"/>
  <c r="J66" i="20"/>
  <c r="I66" i="20"/>
  <c r="N65" i="20"/>
  <c r="M65" i="20"/>
  <c r="L65" i="20"/>
  <c r="K65" i="20"/>
  <c r="I65" i="20" s="1"/>
  <c r="J65" i="20"/>
  <c r="N64" i="20"/>
  <c r="M64" i="20"/>
  <c r="L64" i="20"/>
  <c r="K64" i="20"/>
  <c r="J64" i="20"/>
  <c r="I64" i="20"/>
  <c r="N63" i="20"/>
  <c r="M63" i="20"/>
  <c r="L63" i="20"/>
  <c r="K63" i="20"/>
  <c r="I63" i="20" s="1"/>
  <c r="J63" i="20"/>
  <c r="N62" i="20"/>
  <c r="M62" i="20"/>
  <c r="L62" i="20"/>
  <c r="K62" i="20"/>
  <c r="J62" i="20"/>
  <c r="I62" i="20"/>
  <c r="N61" i="20"/>
  <c r="M61" i="20"/>
  <c r="L61" i="20"/>
  <c r="K61" i="20"/>
  <c r="I61" i="20" s="1"/>
  <c r="J61" i="20"/>
  <c r="N60" i="20"/>
  <c r="M60" i="20"/>
  <c r="L60" i="20"/>
  <c r="K60" i="20"/>
  <c r="J60" i="20"/>
  <c r="I60" i="20"/>
  <c r="K38" i="20"/>
  <c r="E12" i="20"/>
  <c r="D12" i="20"/>
  <c r="K10" i="20"/>
  <c r="K9" i="20"/>
  <c r="K8" i="20"/>
  <c r="K7" i="20"/>
  <c r="K6" i="20"/>
  <c r="K5" i="20"/>
  <c r="J5" i="20"/>
  <c r="L4" i="20"/>
  <c r="K4" i="20"/>
  <c r="J4" i="20"/>
  <c r="P3" i="20"/>
  <c r="O3" i="20"/>
  <c r="N3" i="20"/>
  <c r="M3" i="20"/>
  <c r="L3" i="20"/>
  <c r="K3" i="20"/>
  <c r="J3" i="20"/>
  <c r="K2" i="20"/>
  <c r="D1" i="20"/>
  <c r="L5" i="20" s="1"/>
  <c r="AK498" i="19"/>
  <c r="Z498" i="19"/>
  <c r="X497" i="19"/>
  <c r="AK490" i="19"/>
  <c r="AE490" i="19"/>
  <c r="Y490" i="19"/>
  <c r="X489" i="19"/>
  <c r="U489" i="19"/>
  <c r="R489" i="19"/>
  <c r="Q488" i="19"/>
  <c r="J485" i="19"/>
  <c r="AK482" i="19"/>
  <c r="X481" i="19"/>
  <c r="Q479" i="19"/>
  <c r="H476" i="19"/>
  <c r="AB490" i="19" s="1"/>
  <c r="G476" i="19"/>
  <c r="F476" i="19"/>
  <c r="Z490" i="19" s="1"/>
  <c r="E476" i="19"/>
  <c r="Y498" i="19" s="1"/>
  <c r="D476" i="19"/>
  <c r="X490" i="19" s="1"/>
  <c r="K475" i="19"/>
  <c r="D475" i="19"/>
  <c r="AK472" i="19"/>
  <c r="AB470" i="19"/>
  <c r="Z470" i="19"/>
  <c r="X470" i="19"/>
  <c r="Q470" i="19"/>
  <c r="X469" i="19"/>
  <c r="N466" i="19"/>
  <c r="L466" i="19"/>
  <c r="J466" i="19"/>
  <c r="J465" i="19"/>
  <c r="AB462" i="19"/>
  <c r="AA462" i="19"/>
  <c r="Z462" i="19"/>
  <c r="Y462" i="19"/>
  <c r="X462" i="19"/>
  <c r="AK461" i="19"/>
  <c r="AE461" i="19"/>
  <c r="X461" i="19"/>
  <c r="U461" i="19"/>
  <c r="S461" i="19"/>
  <c r="Q461" i="19"/>
  <c r="Q460" i="19"/>
  <c r="AB454" i="19"/>
  <c r="AA454" i="19"/>
  <c r="Z454" i="19"/>
  <c r="Y454" i="19"/>
  <c r="X454" i="19"/>
  <c r="X453" i="19"/>
  <c r="AK452" i="19"/>
  <c r="B450" i="19"/>
  <c r="N399" i="19"/>
  <c r="M399" i="19"/>
  <c r="L399" i="19"/>
  <c r="K399" i="19"/>
  <c r="J399" i="19"/>
  <c r="I399" i="19"/>
  <c r="N398" i="19"/>
  <c r="M398" i="19"/>
  <c r="L398" i="19"/>
  <c r="K398" i="19"/>
  <c r="I398" i="19" s="1"/>
  <c r="J398" i="19"/>
  <c r="N397" i="19"/>
  <c r="M397" i="19"/>
  <c r="L397" i="19"/>
  <c r="K397" i="19"/>
  <c r="J397" i="19"/>
  <c r="I397" i="19"/>
  <c r="N396" i="19"/>
  <c r="M396" i="19"/>
  <c r="L396" i="19"/>
  <c r="K396" i="19"/>
  <c r="I396" i="19" s="1"/>
  <c r="J396" i="19"/>
  <c r="N395" i="19"/>
  <c r="M395" i="19"/>
  <c r="L395" i="19"/>
  <c r="K395" i="19"/>
  <c r="J395" i="19"/>
  <c r="I395" i="19"/>
  <c r="N394" i="19"/>
  <c r="M394" i="19"/>
  <c r="L394" i="19"/>
  <c r="K394" i="19"/>
  <c r="I394" i="19" s="1"/>
  <c r="J394" i="19"/>
  <c r="N393" i="19"/>
  <c r="M393" i="19"/>
  <c r="L393" i="19"/>
  <c r="K393" i="19"/>
  <c r="J393" i="19"/>
  <c r="I393" i="19"/>
  <c r="N392" i="19"/>
  <c r="M392" i="19"/>
  <c r="L392" i="19"/>
  <c r="K392" i="19"/>
  <c r="I392" i="19" s="1"/>
  <c r="J392" i="19"/>
  <c r="N391" i="19"/>
  <c r="M391" i="19"/>
  <c r="L391" i="19"/>
  <c r="K391" i="19"/>
  <c r="J391" i="19"/>
  <c r="I391" i="19"/>
  <c r="N390" i="19"/>
  <c r="M390" i="19"/>
  <c r="L390" i="19"/>
  <c r="K390" i="19"/>
  <c r="I390" i="19" s="1"/>
  <c r="J390" i="19"/>
  <c r="N389" i="19"/>
  <c r="M389" i="19"/>
  <c r="L389" i="19"/>
  <c r="K389" i="19"/>
  <c r="J389" i="19"/>
  <c r="I389" i="19"/>
  <c r="N388" i="19"/>
  <c r="M388" i="19"/>
  <c r="L388" i="19"/>
  <c r="K388" i="19"/>
  <c r="I388" i="19" s="1"/>
  <c r="J388" i="19"/>
  <c r="N387" i="19"/>
  <c r="M387" i="19"/>
  <c r="L387" i="19"/>
  <c r="K387" i="19"/>
  <c r="J387" i="19"/>
  <c r="I387" i="19"/>
  <c r="N386" i="19"/>
  <c r="M386" i="19"/>
  <c r="L386" i="19"/>
  <c r="K386" i="19"/>
  <c r="I386" i="19" s="1"/>
  <c r="J386" i="19"/>
  <c r="N385" i="19"/>
  <c r="M385" i="19"/>
  <c r="L385" i="19"/>
  <c r="K385" i="19"/>
  <c r="J385" i="19"/>
  <c r="I385" i="19"/>
  <c r="N384" i="19"/>
  <c r="M384" i="19"/>
  <c r="L384" i="19"/>
  <c r="K384" i="19"/>
  <c r="I384" i="19" s="1"/>
  <c r="J384" i="19"/>
  <c r="N383" i="19"/>
  <c r="M383" i="19"/>
  <c r="L383" i="19"/>
  <c r="K383" i="19"/>
  <c r="J383" i="19"/>
  <c r="I383" i="19"/>
  <c r="N382" i="19"/>
  <c r="M382" i="19"/>
  <c r="L382" i="19"/>
  <c r="K382" i="19"/>
  <c r="I382" i="19" s="1"/>
  <c r="J382" i="19"/>
  <c r="N381" i="19"/>
  <c r="M381" i="19"/>
  <c r="L381" i="19"/>
  <c r="K381" i="19"/>
  <c r="J381" i="19"/>
  <c r="I381" i="19"/>
  <c r="N380" i="19"/>
  <c r="M380" i="19"/>
  <c r="L380" i="19"/>
  <c r="K380" i="19"/>
  <c r="I380" i="19" s="1"/>
  <c r="J380" i="19"/>
  <c r="N379" i="19"/>
  <c r="M379" i="19"/>
  <c r="L379" i="19"/>
  <c r="K379" i="19"/>
  <c r="J379" i="19"/>
  <c r="I379" i="19"/>
  <c r="N378" i="19"/>
  <c r="M378" i="19"/>
  <c r="L378" i="19"/>
  <c r="K378" i="19"/>
  <c r="I378" i="19" s="1"/>
  <c r="J378" i="19"/>
  <c r="N377" i="19"/>
  <c r="M377" i="19"/>
  <c r="L377" i="19"/>
  <c r="K377" i="19"/>
  <c r="J377" i="19"/>
  <c r="I377" i="19"/>
  <c r="N376" i="19"/>
  <c r="M376" i="19"/>
  <c r="L376" i="19"/>
  <c r="K376" i="19"/>
  <c r="I376" i="19" s="1"/>
  <c r="J376" i="19"/>
  <c r="N375" i="19"/>
  <c r="M375" i="19"/>
  <c r="L375" i="19"/>
  <c r="K375" i="19"/>
  <c r="J375" i="19"/>
  <c r="I375" i="19"/>
  <c r="N374" i="19"/>
  <c r="M374" i="19"/>
  <c r="L374" i="19"/>
  <c r="K374" i="19"/>
  <c r="I374" i="19" s="1"/>
  <c r="J374" i="19"/>
  <c r="N373" i="19"/>
  <c r="M373" i="19"/>
  <c r="L373" i="19"/>
  <c r="K373" i="19"/>
  <c r="J373" i="19"/>
  <c r="I373" i="19"/>
  <c r="N372" i="19"/>
  <c r="M372" i="19"/>
  <c r="L372" i="19"/>
  <c r="K372" i="19"/>
  <c r="I372" i="19" s="1"/>
  <c r="J372" i="19"/>
  <c r="N371" i="19"/>
  <c r="M371" i="19"/>
  <c r="L371" i="19"/>
  <c r="K371" i="19"/>
  <c r="J371" i="19"/>
  <c r="I371" i="19"/>
  <c r="N370" i="19"/>
  <c r="M370" i="19"/>
  <c r="L370" i="19"/>
  <c r="K370" i="19"/>
  <c r="I370" i="19" s="1"/>
  <c r="J370" i="19"/>
  <c r="N369" i="19"/>
  <c r="M369" i="19"/>
  <c r="L369" i="19"/>
  <c r="K369" i="19"/>
  <c r="J369" i="19"/>
  <c r="I369" i="19"/>
  <c r="N368" i="19"/>
  <c r="M368" i="19"/>
  <c r="L368" i="19"/>
  <c r="K368" i="19"/>
  <c r="I368" i="19" s="1"/>
  <c r="J368" i="19"/>
  <c r="N367" i="19"/>
  <c r="M367" i="19"/>
  <c r="L367" i="19"/>
  <c r="K367" i="19"/>
  <c r="J367" i="19"/>
  <c r="I367" i="19"/>
  <c r="N366" i="19"/>
  <c r="M366" i="19"/>
  <c r="L366" i="19"/>
  <c r="K366" i="19"/>
  <c r="I366" i="19" s="1"/>
  <c r="J366" i="19"/>
  <c r="N365" i="19"/>
  <c r="M365" i="19"/>
  <c r="L365" i="19"/>
  <c r="K365" i="19"/>
  <c r="J365" i="19"/>
  <c r="I365" i="19"/>
  <c r="N364" i="19"/>
  <c r="M364" i="19"/>
  <c r="L364" i="19"/>
  <c r="K364" i="19"/>
  <c r="I364" i="19" s="1"/>
  <c r="J364" i="19"/>
  <c r="N363" i="19"/>
  <c r="M363" i="19"/>
  <c r="L363" i="19"/>
  <c r="K363" i="19"/>
  <c r="J363" i="19"/>
  <c r="I363" i="19"/>
  <c r="N362" i="19"/>
  <c r="M362" i="19"/>
  <c r="L362" i="19"/>
  <c r="K362" i="19"/>
  <c r="I362" i="19" s="1"/>
  <c r="J362" i="19"/>
  <c r="N361" i="19"/>
  <c r="M361" i="19"/>
  <c r="L361" i="19"/>
  <c r="K361" i="19"/>
  <c r="J361" i="19"/>
  <c r="I361" i="19"/>
  <c r="N360" i="19"/>
  <c r="M360" i="19"/>
  <c r="L360" i="19"/>
  <c r="K360" i="19"/>
  <c r="I360" i="19" s="1"/>
  <c r="J360" i="19"/>
  <c r="N359" i="19"/>
  <c r="M359" i="19"/>
  <c r="L359" i="19"/>
  <c r="K359" i="19"/>
  <c r="J359" i="19"/>
  <c r="I359" i="19"/>
  <c r="N358" i="19"/>
  <c r="M358" i="19"/>
  <c r="L358" i="19"/>
  <c r="K358" i="19"/>
  <c r="I358" i="19" s="1"/>
  <c r="J358" i="19"/>
  <c r="N357" i="19"/>
  <c r="M357" i="19"/>
  <c r="L357" i="19"/>
  <c r="K357" i="19"/>
  <c r="J357" i="19"/>
  <c r="I357" i="19"/>
  <c r="N356" i="19"/>
  <c r="M356" i="19"/>
  <c r="L356" i="19"/>
  <c r="K356" i="19"/>
  <c r="I356" i="19" s="1"/>
  <c r="J356" i="19"/>
  <c r="N355" i="19"/>
  <c r="M355" i="19"/>
  <c r="L355" i="19"/>
  <c r="K355" i="19"/>
  <c r="J355" i="19"/>
  <c r="I355" i="19"/>
  <c r="N354" i="19"/>
  <c r="M354" i="19"/>
  <c r="L354" i="19"/>
  <c r="K354" i="19"/>
  <c r="I354" i="19" s="1"/>
  <c r="J354" i="19"/>
  <c r="N353" i="19"/>
  <c r="M353" i="19"/>
  <c r="L353" i="19"/>
  <c r="K353" i="19"/>
  <c r="J353" i="19"/>
  <c r="I353" i="19"/>
  <c r="N352" i="19"/>
  <c r="M352" i="19"/>
  <c r="L352" i="19"/>
  <c r="K352" i="19"/>
  <c r="I352" i="19" s="1"/>
  <c r="J352" i="19"/>
  <c r="N351" i="19"/>
  <c r="M351" i="19"/>
  <c r="L351" i="19"/>
  <c r="K351" i="19"/>
  <c r="J351" i="19"/>
  <c r="I351" i="19"/>
  <c r="K38" i="19" s="1"/>
  <c r="N350" i="19"/>
  <c r="M350" i="19"/>
  <c r="L350" i="19"/>
  <c r="K350" i="19"/>
  <c r="I350" i="19" s="1"/>
  <c r="J350" i="19"/>
  <c r="N349" i="19"/>
  <c r="M349" i="19"/>
  <c r="L349" i="19"/>
  <c r="K349" i="19"/>
  <c r="J349" i="19"/>
  <c r="I349" i="19"/>
  <c r="N348" i="19"/>
  <c r="M348" i="19"/>
  <c r="L348" i="19"/>
  <c r="K348" i="19"/>
  <c r="I348" i="19" s="1"/>
  <c r="J348" i="19"/>
  <c r="N347" i="19"/>
  <c r="M347" i="19"/>
  <c r="L347" i="19"/>
  <c r="K347" i="19"/>
  <c r="J347" i="19"/>
  <c r="I347" i="19"/>
  <c r="N346" i="19"/>
  <c r="M346" i="19"/>
  <c r="L346" i="19"/>
  <c r="K346" i="19"/>
  <c r="I346" i="19" s="1"/>
  <c r="J346" i="19"/>
  <c r="N345" i="19"/>
  <c r="M345" i="19"/>
  <c r="L345" i="19"/>
  <c r="K345" i="19"/>
  <c r="J345" i="19"/>
  <c r="I345" i="19"/>
  <c r="N344" i="19"/>
  <c r="M344" i="19"/>
  <c r="L344" i="19"/>
  <c r="K344" i="19"/>
  <c r="I344" i="19" s="1"/>
  <c r="J344" i="19"/>
  <c r="N343" i="19"/>
  <c r="M343" i="19"/>
  <c r="L343" i="19"/>
  <c r="K343" i="19"/>
  <c r="J343" i="19"/>
  <c r="I343" i="19"/>
  <c r="N342" i="19"/>
  <c r="M342" i="19"/>
  <c r="L342" i="19"/>
  <c r="K342" i="19"/>
  <c r="I342" i="19" s="1"/>
  <c r="J342" i="19"/>
  <c r="N341" i="19"/>
  <c r="M341" i="19"/>
  <c r="L341" i="19"/>
  <c r="K341" i="19"/>
  <c r="J341" i="19"/>
  <c r="I341" i="19"/>
  <c r="N340" i="19"/>
  <c r="M340" i="19"/>
  <c r="L340" i="19"/>
  <c r="K340" i="19"/>
  <c r="I340" i="19" s="1"/>
  <c r="J340" i="19"/>
  <c r="N339" i="19"/>
  <c r="M339" i="19"/>
  <c r="L339" i="19"/>
  <c r="K339" i="19"/>
  <c r="J339" i="19"/>
  <c r="I339" i="19"/>
  <c r="N338" i="19"/>
  <c r="M338" i="19"/>
  <c r="L338" i="19"/>
  <c r="K338" i="19"/>
  <c r="I338" i="19" s="1"/>
  <c r="J338" i="19"/>
  <c r="N337" i="19"/>
  <c r="M337" i="19"/>
  <c r="L337" i="19"/>
  <c r="K337" i="19"/>
  <c r="J337" i="19"/>
  <c r="I337" i="19"/>
  <c r="N336" i="19"/>
  <c r="M336" i="19"/>
  <c r="L336" i="19"/>
  <c r="K336" i="19"/>
  <c r="I336" i="19" s="1"/>
  <c r="U36" i="19" s="1"/>
  <c r="J336" i="19"/>
  <c r="N335" i="19"/>
  <c r="M335" i="19"/>
  <c r="L335" i="19"/>
  <c r="K335" i="19"/>
  <c r="J335" i="19"/>
  <c r="I335" i="19"/>
  <c r="N334" i="19"/>
  <c r="M334" i="19"/>
  <c r="L334" i="19"/>
  <c r="K334" i="19"/>
  <c r="I334" i="19" s="1"/>
  <c r="J334" i="19"/>
  <c r="N333" i="19"/>
  <c r="M333" i="19"/>
  <c r="L333" i="19"/>
  <c r="K333" i="19"/>
  <c r="J333" i="19"/>
  <c r="I333" i="19"/>
  <c r="N332" i="19"/>
  <c r="M332" i="19"/>
  <c r="L332" i="19"/>
  <c r="K332" i="19"/>
  <c r="I332" i="19" s="1"/>
  <c r="J332" i="19"/>
  <c r="N331" i="19"/>
  <c r="M331" i="19"/>
  <c r="L331" i="19"/>
  <c r="K331" i="19"/>
  <c r="J331" i="19"/>
  <c r="I331" i="19"/>
  <c r="N330" i="19"/>
  <c r="M330" i="19"/>
  <c r="L330" i="19"/>
  <c r="K330" i="19"/>
  <c r="I330" i="19" s="1"/>
  <c r="J330" i="19"/>
  <c r="N329" i="19"/>
  <c r="M329" i="19"/>
  <c r="L329" i="19"/>
  <c r="K329" i="19"/>
  <c r="J329" i="19"/>
  <c r="I329" i="19"/>
  <c r="N328" i="19"/>
  <c r="M328" i="19"/>
  <c r="L328" i="19"/>
  <c r="K328" i="19"/>
  <c r="I328" i="19" s="1"/>
  <c r="J328" i="19"/>
  <c r="N327" i="19"/>
  <c r="M327" i="19"/>
  <c r="L327" i="19"/>
  <c r="K327" i="19"/>
  <c r="J327" i="19"/>
  <c r="I327" i="19"/>
  <c r="N326" i="19"/>
  <c r="M326" i="19"/>
  <c r="L326" i="19"/>
  <c r="K326" i="19"/>
  <c r="I326" i="19" s="1"/>
  <c r="J326" i="19"/>
  <c r="N325" i="19"/>
  <c r="M325" i="19"/>
  <c r="L325" i="19"/>
  <c r="K325" i="19"/>
  <c r="J325" i="19"/>
  <c r="I325" i="19"/>
  <c r="N324" i="19"/>
  <c r="M324" i="19"/>
  <c r="L324" i="19"/>
  <c r="K324" i="19"/>
  <c r="I324" i="19" s="1"/>
  <c r="J324" i="19"/>
  <c r="N323" i="19"/>
  <c r="M323" i="19"/>
  <c r="L323" i="19"/>
  <c r="K323" i="19"/>
  <c r="J323" i="19"/>
  <c r="I323" i="19"/>
  <c r="N322" i="19"/>
  <c r="M322" i="19"/>
  <c r="L322" i="19"/>
  <c r="K322" i="19"/>
  <c r="I322" i="19" s="1"/>
  <c r="J322" i="19"/>
  <c r="N321" i="19"/>
  <c r="M321" i="19"/>
  <c r="L321" i="19"/>
  <c r="K321" i="19"/>
  <c r="J321" i="19"/>
  <c r="I321" i="19"/>
  <c r="N320" i="19"/>
  <c r="M320" i="19"/>
  <c r="L320" i="19"/>
  <c r="K320" i="19"/>
  <c r="I320" i="19" s="1"/>
  <c r="J320" i="19"/>
  <c r="N319" i="19"/>
  <c r="M319" i="19"/>
  <c r="L319" i="19"/>
  <c r="K319" i="19"/>
  <c r="J319" i="19"/>
  <c r="I319" i="19"/>
  <c r="N318" i="19"/>
  <c r="M318" i="19"/>
  <c r="L318" i="19"/>
  <c r="K318" i="19"/>
  <c r="I318" i="19" s="1"/>
  <c r="J318" i="19"/>
  <c r="N317" i="19"/>
  <c r="M317" i="19"/>
  <c r="L317" i="19"/>
  <c r="K317" i="19"/>
  <c r="J317" i="19"/>
  <c r="I317" i="19"/>
  <c r="N316" i="19"/>
  <c r="M316" i="19"/>
  <c r="L316" i="19"/>
  <c r="K316" i="19"/>
  <c r="I316" i="19" s="1"/>
  <c r="J316" i="19"/>
  <c r="N315" i="19"/>
  <c r="M315" i="19"/>
  <c r="L315" i="19"/>
  <c r="K315" i="19"/>
  <c r="J315" i="19"/>
  <c r="I315" i="19"/>
  <c r="N314" i="19"/>
  <c r="M314" i="19"/>
  <c r="L314" i="19"/>
  <c r="K314" i="19"/>
  <c r="I314" i="19" s="1"/>
  <c r="J314" i="19"/>
  <c r="N313" i="19"/>
  <c r="M313" i="19"/>
  <c r="L313" i="19"/>
  <c r="K313" i="19"/>
  <c r="J313" i="19"/>
  <c r="I313" i="19"/>
  <c r="N312" i="19"/>
  <c r="M312" i="19"/>
  <c r="L312" i="19"/>
  <c r="K312" i="19"/>
  <c r="I312" i="19" s="1"/>
  <c r="J312" i="19"/>
  <c r="N311" i="19"/>
  <c r="M311" i="19"/>
  <c r="L311" i="19"/>
  <c r="K311" i="19"/>
  <c r="J311" i="19"/>
  <c r="I311" i="19"/>
  <c r="N310" i="19"/>
  <c r="M310" i="19"/>
  <c r="L310" i="19"/>
  <c r="K310" i="19"/>
  <c r="I310" i="19" s="1"/>
  <c r="J310" i="19"/>
  <c r="N309" i="19"/>
  <c r="M309" i="19"/>
  <c r="L309" i="19"/>
  <c r="K309" i="19"/>
  <c r="J309" i="19"/>
  <c r="I309" i="19"/>
  <c r="N308" i="19"/>
  <c r="M308" i="19"/>
  <c r="L308" i="19"/>
  <c r="K308" i="19"/>
  <c r="I308" i="19" s="1"/>
  <c r="J308" i="19"/>
  <c r="N307" i="19"/>
  <c r="M307" i="19"/>
  <c r="L307" i="19"/>
  <c r="K307" i="19"/>
  <c r="J307" i="19"/>
  <c r="I307" i="19"/>
  <c r="N306" i="19"/>
  <c r="M306" i="19"/>
  <c r="L306" i="19"/>
  <c r="K306" i="19"/>
  <c r="I306" i="19" s="1"/>
  <c r="J306" i="19"/>
  <c r="N305" i="19"/>
  <c r="M305" i="19"/>
  <c r="L305" i="19"/>
  <c r="K305" i="19"/>
  <c r="J305" i="19"/>
  <c r="I305" i="19"/>
  <c r="N304" i="19"/>
  <c r="M304" i="19"/>
  <c r="L304" i="19"/>
  <c r="K304" i="19"/>
  <c r="I304" i="19" s="1"/>
  <c r="J304" i="19"/>
  <c r="N303" i="19"/>
  <c r="M303" i="19"/>
  <c r="L303" i="19"/>
  <c r="K303" i="19"/>
  <c r="J303" i="19"/>
  <c r="I303" i="19"/>
  <c r="N302" i="19"/>
  <c r="M302" i="19"/>
  <c r="L302" i="19"/>
  <c r="K302" i="19"/>
  <c r="I302" i="19" s="1"/>
  <c r="J302" i="19"/>
  <c r="N301" i="19"/>
  <c r="M301" i="19"/>
  <c r="L301" i="19"/>
  <c r="K301" i="19"/>
  <c r="J301" i="19"/>
  <c r="I301" i="19"/>
  <c r="N300" i="19"/>
  <c r="M300" i="19"/>
  <c r="L300" i="19"/>
  <c r="K300" i="19"/>
  <c r="I300" i="19" s="1"/>
  <c r="J300" i="19"/>
  <c r="N299" i="19"/>
  <c r="M299" i="19"/>
  <c r="L299" i="19"/>
  <c r="K299" i="19"/>
  <c r="J299" i="19"/>
  <c r="I299" i="19"/>
  <c r="N298" i="19"/>
  <c r="M298" i="19"/>
  <c r="L298" i="19"/>
  <c r="K298" i="19"/>
  <c r="I298" i="19" s="1"/>
  <c r="J298" i="19"/>
  <c r="N297" i="19"/>
  <c r="M297" i="19"/>
  <c r="L297" i="19"/>
  <c r="K297" i="19"/>
  <c r="J297" i="19"/>
  <c r="I297" i="19"/>
  <c r="N296" i="19"/>
  <c r="M296" i="19"/>
  <c r="L296" i="19"/>
  <c r="K296" i="19"/>
  <c r="I296" i="19" s="1"/>
  <c r="J296" i="19"/>
  <c r="N295" i="19"/>
  <c r="M295" i="19"/>
  <c r="L295" i="19"/>
  <c r="K295" i="19"/>
  <c r="J295" i="19"/>
  <c r="I295" i="19"/>
  <c r="N294" i="19"/>
  <c r="M294" i="19"/>
  <c r="L294" i="19"/>
  <c r="K294" i="19"/>
  <c r="I294" i="19" s="1"/>
  <c r="J294" i="19"/>
  <c r="N293" i="19"/>
  <c r="M293" i="19"/>
  <c r="L293" i="19"/>
  <c r="K293" i="19"/>
  <c r="J293" i="19"/>
  <c r="I293" i="19"/>
  <c r="N292" i="19"/>
  <c r="M292" i="19"/>
  <c r="L292" i="19"/>
  <c r="K292" i="19"/>
  <c r="I292" i="19" s="1"/>
  <c r="J292" i="19"/>
  <c r="N291" i="19"/>
  <c r="M291" i="19"/>
  <c r="L291" i="19"/>
  <c r="K291" i="19"/>
  <c r="J291" i="19"/>
  <c r="I291" i="19"/>
  <c r="N290" i="19"/>
  <c r="M290" i="19"/>
  <c r="L290" i="19"/>
  <c r="K290" i="19"/>
  <c r="I290" i="19" s="1"/>
  <c r="J290" i="19"/>
  <c r="N289" i="19"/>
  <c r="M289" i="19"/>
  <c r="L289" i="19"/>
  <c r="K289" i="19"/>
  <c r="J289" i="19"/>
  <c r="I289" i="19"/>
  <c r="N288" i="19"/>
  <c r="M288" i="19"/>
  <c r="L288" i="19"/>
  <c r="K288" i="19"/>
  <c r="I288" i="19" s="1"/>
  <c r="J288" i="19"/>
  <c r="N287" i="19"/>
  <c r="M287" i="19"/>
  <c r="L287" i="19"/>
  <c r="K287" i="19"/>
  <c r="J287" i="19"/>
  <c r="I287" i="19"/>
  <c r="N286" i="19"/>
  <c r="M286" i="19"/>
  <c r="L286" i="19"/>
  <c r="K286" i="19"/>
  <c r="I286" i="19" s="1"/>
  <c r="J286" i="19"/>
  <c r="N285" i="19"/>
  <c r="M285" i="19"/>
  <c r="L285" i="19"/>
  <c r="K285" i="19"/>
  <c r="J285" i="19"/>
  <c r="I285" i="19"/>
  <c r="N284" i="19"/>
  <c r="M284" i="19"/>
  <c r="L284" i="19"/>
  <c r="K284" i="19"/>
  <c r="I284" i="19" s="1"/>
  <c r="J284" i="19"/>
  <c r="N283" i="19"/>
  <c r="M283" i="19"/>
  <c r="L283" i="19"/>
  <c r="K283" i="19"/>
  <c r="J283" i="19"/>
  <c r="I283" i="19"/>
  <c r="N282" i="19"/>
  <c r="M282" i="19"/>
  <c r="L282" i="19"/>
  <c r="K282" i="19"/>
  <c r="I282" i="19" s="1"/>
  <c r="J282" i="19"/>
  <c r="N281" i="19"/>
  <c r="M281" i="19"/>
  <c r="L281" i="19"/>
  <c r="K281" i="19"/>
  <c r="J281" i="19"/>
  <c r="I281" i="19"/>
  <c r="N280" i="19"/>
  <c r="M280" i="19"/>
  <c r="L280" i="19"/>
  <c r="K280" i="19"/>
  <c r="I280" i="19" s="1"/>
  <c r="J280" i="19"/>
  <c r="N279" i="19"/>
  <c r="M279" i="19"/>
  <c r="L279" i="19"/>
  <c r="K279" i="19"/>
  <c r="J279" i="19"/>
  <c r="I279" i="19"/>
  <c r="U35" i="19" s="1"/>
  <c r="N278" i="19"/>
  <c r="M278" i="19"/>
  <c r="L278" i="19"/>
  <c r="K278" i="19"/>
  <c r="I278" i="19" s="1"/>
  <c r="J278" i="19"/>
  <c r="N277" i="19"/>
  <c r="M277" i="19"/>
  <c r="L277" i="19"/>
  <c r="K277" i="19"/>
  <c r="J277" i="19"/>
  <c r="I277" i="19"/>
  <c r="N276" i="19"/>
  <c r="M276" i="19"/>
  <c r="L276" i="19"/>
  <c r="K276" i="19"/>
  <c r="I276" i="19" s="1"/>
  <c r="J276" i="19"/>
  <c r="N275" i="19"/>
  <c r="M275" i="19"/>
  <c r="L275" i="19"/>
  <c r="K275" i="19"/>
  <c r="J275" i="19"/>
  <c r="I275" i="19"/>
  <c r="N274" i="19"/>
  <c r="M274" i="19"/>
  <c r="L274" i="19"/>
  <c r="K274" i="19"/>
  <c r="I274" i="19" s="1"/>
  <c r="J274" i="19"/>
  <c r="N273" i="19"/>
  <c r="M273" i="19"/>
  <c r="L273" i="19"/>
  <c r="K273" i="19"/>
  <c r="J273" i="19"/>
  <c r="I273" i="19"/>
  <c r="N272" i="19"/>
  <c r="M272" i="19"/>
  <c r="L272" i="19"/>
  <c r="K272" i="19"/>
  <c r="I272" i="19" s="1"/>
  <c r="J272" i="19"/>
  <c r="N271" i="19"/>
  <c r="M271" i="19"/>
  <c r="L271" i="19"/>
  <c r="K271" i="19"/>
  <c r="J271" i="19"/>
  <c r="I271" i="19"/>
  <c r="N270" i="19"/>
  <c r="M270" i="19"/>
  <c r="L270" i="19"/>
  <c r="K270" i="19"/>
  <c r="I270" i="19" s="1"/>
  <c r="J270" i="19"/>
  <c r="N269" i="19"/>
  <c r="M269" i="19"/>
  <c r="L269" i="19"/>
  <c r="K269" i="19"/>
  <c r="J269" i="19"/>
  <c r="I269" i="19"/>
  <c r="N268" i="19"/>
  <c r="M268" i="19"/>
  <c r="L268" i="19"/>
  <c r="K268" i="19"/>
  <c r="I268" i="19" s="1"/>
  <c r="J268" i="19"/>
  <c r="N267" i="19"/>
  <c r="M267" i="19"/>
  <c r="L267" i="19"/>
  <c r="K267" i="19"/>
  <c r="J267" i="19"/>
  <c r="I267" i="19"/>
  <c r="N266" i="19"/>
  <c r="M266" i="19"/>
  <c r="L266" i="19"/>
  <c r="K266" i="19"/>
  <c r="I266" i="19" s="1"/>
  <c r="J266" i="19"/>
  <c r="N265" i="19"/>
  <c r="M265" i="19"/>
  <c r="L265" i="19"/>
  <c r="K265" i="19"/>
  <c r="J265" i="19"/>
  <c r="I265" i="19"/>
  <c r="N264" i="19"/>
  <c r="M264" i="19"/>
  <c r="L264" i="19"/>
  <c r="K264" i="19"/>
  <c r="I264" i="19" s="1"/>
  <c r="J264" i="19"/>
  <c r="N263" i="19"/>
  <c r="M263" i="19"/>
  <c r="L263" i="19"/>
  <c r="K263" i="19"/>
  <c r="J263" i="19"/>
  <c r="I263" i="19"/>
  <c r="N262" i="19"/>
  <c r="M262" i="19"/>
  <c r="L262" i="19"/>
  <c r="K262" i="19"/>
  <c r="I262" i="19" s="1"/>
  <c r="J262" i="19"/>
  <c r="N261" i="19"/>
  <c r="M261" i="19"/>
  <c r="L261" i="19"/>
  <c r="K261" i="19"/>
  <c r="J261" i="19"/>
  <c r="I261" i="19"/>
  <c r="N260" i="19"/>
  <c r="M260" i="19"/>
  <c r="L260" i="19"/>
  <c r="K260" i="19"/>
  <c r="I260" i="19" s="1"/>
  <c r="J260" i="19"/>
  <c r="N259" i="19"/>
  <c r="M259" i="19"/>
  <c r="L259" i="19"/>
  <c r="K259" i="19"/>
  <c r="J259" i="19"/>
  <c r="I259" i="19"/>
  <c r="N258" i="19"/>
  <c r="M258" i="19"/>
  <c r="L258" i="19"/>
  <c r="K258" i="19"/>
  <c r="I258" i="19" s="1"/>
  <c r="J258" i="19"/>
  <c r="N257" i="19"/>
  <c r="M257" i="19"/>
  <c r="L257" i="19"/>
  <c r="K257" i="19"/>
  <c r="J257" i="19"/>
  <c r="I257" i="19"/>
  <c r="N256" i="19"/>
  <c r="M256" i="19"/>
  <c r="L256" i="19"/>
  <c r="K256" i="19"/>
  <c r="I256" i="19" s="1"/>
  <c r="J256" i="19"/>
  <c r="N255" i="19"/>
  <c r="M255" i="19"/>
  <c r="L255" i="19"/>
  <c r="K255" i="19"/>
  <c r="J255" i="19"/>
  <c r="I255" i="19"/>
  <c r="N254" i="19"/>
  <c r="M254" i="19"/>
  <c r="L254" i="19"/>
  <c r="K254" i="19"/>
  <c r="I254" i="19" s="1"/>
  <c r="J254" i="19"/>
  <c r="N253" i="19"/>
  <c r="M253" i="19"/>
  <c r="L253" i="19"/>
  <c r="K253" i="19"/>
  <c r="J253" i="19"/>
  <c r="I253" i="19"/>
  <c r="N252" i="19"/>
  <c r="M252" i="19"/>
  <c r="L252" i="19"/>
  <c r="K252" i="19"/>
  <c r="I252" i="19" s="1"/>
  <c r="J252" i="19"/>
  <c r="N251" i="19"/>
  <c r="M251" i="19"/>
  <c r="L251" i="19"/>
  <c r="K251" i="19"/>
  <c r="J251" i="19"/>
  <c r="I251" i="19"/>
  <c r="U34" i="19" s="1"/>
  <c r="N250" i="19"/>
  <c r="M250" i="19"/>
  <c r="L250" i="19"/>
  <c r="K250" i="19"/>
  <c r="I250" i="19" s="1"/>
  <c r="J250" i="19"/>
  <c r="N249" i="19"/>
  <c r="M249" i="19"/>
  <c r="L249" i="19"/>
  <c r="K249" i="19"/>
  <c r="J249" i="19"/>
  <c r="I249" i="19"/>
  <c r="N248" i="19"/>
  <c r="M248" i="19"/>
  <c r="L248" i="19"/>
  <c r="K248" i="19"/>
  <c r="I248" i="19" s="1"/>
  <c r="J248" i="19"/>
  <c r="N247" i="19"/>
  <c r="M247" i="19"/>
  <c r="L247" i="19"/>
  <c r="K247" i="19"/>
  <c r="J247" i="19"/>
  <c r="I247" i="19"/>
  <c r="N246" i="19"/>
  <c r="M246" i="19"/>
  <c r="L246" i="19"/>
  <c r="K246" i="19"/>
  <c r="I246" i="19" s="1"/>
  <c r="J246" i="19"/>
  <c r="N245" i="19"/>
  <c r="M245" i="19"/>
  <c r="L245" i="19"/>
  <c r="K245" i="19"/>
  <c r="J245" i="19"/>
  <c r="I245" i="19"/>
  <c r="N244" i="19"/>
  <c r="M244" i="19"/>
  <c r="L244" i="19"/>
  <c r="K244" i="19"/>
  <c r="I244" i="19" s="1"/>
  <c r="J244" i="19"/>
  <c r="N243" i="19"/>
  <c r="M243" i="19"/>
  <c r="L243" i="19"/>
  <c r="K243" i="19"/>
  <c r="J243" i="19"/>
  <c r="I243" i="19"/>
  <c r="N242" i="19"/>
  <c r="M242" i="19"/>
  <c r="L242" i="19"/>
  <c r="K242" i="19"/>
  <c r="I242" i="19" s="1"/>
  <c r="J242" i="19"/>
  <c r="N241" i="19"/>
  <c r="M241" i="19"/>
  <c r="L241" i="19"/>
  <c r="K241" i="19"/>
  <c r="J241" i="19"/>
  <c r="I241" i="19"/>
  <c r="N240" i="19"/>
  <c r="M240" i="19"/>
  <c r="L240" i="19"/>
  <c r="K240" i="19"/>
  <c r="I240" i="19" s="1"/>
  <c r="J240" i="19"/>
  <c r="N239" i="19"/>
  <c r="M239" i="19"/>
  <c r="L239" i="19"/>
  <c r="K239" i="19"/>
  <c r="J239" i="19"/>
  <c r="I239" i="19"/>
  <c r="N238" i="19"/>
  <c r="M238" i="19"/>
  <c r="L238" i="19"/>
  <c r="K238" i="19"/>
  <c r="I238" i="19" s="1"/>
  <c r="J238" i="19"/>
  <c r="N237" i="19"/>
  <c r="M237" i="19"/>
  <c r="L237" i="19"/>
  <c r="K237" i="19"/>
  <c r="J237" i="19"/>
  <c r="I237" i="19"/>
  <c r="N236" i="19"/>
  <c r="M236" i="19"/>
  <c r="L236" i="19"/>
  <c r="K236" i="19"/>
  <c r="I236" i="19" s="1"/>
  <c r="U38" i="19" s="1"/>
  <c r="J236" i="19"/>
  <c r="N235" i="19"/>
  <c r="M235" i="19"/>
  <c r="L235" i="19"/>
  <c r="K235" i="19"/>
  <c r="J235" i="19"/>
  <c r="I235" i="19"/>
  <c r="U37" i="19" s="1"/>
  <c r="N234" i="19"/>
  <c r="M234" i="19"/>
  <c r="L234" i="19"/>
  <c r="K234" i="19"/>
  <c r="I234" i="19" s="1"/>
  <c r="J234" i="19"/>
  <c r="N233" i="19"/>
  <c r="M233" i="19"/>
  <c r="L233" i="19"/>
  <c r="K233" i="19"/>
  <c r="J233" i="19"/>
  <c r="I233" i="19"/>
  <c r="N232" i="19"/>
  <c r="M232" i="19"/>
  <c r="L232" i="19"/>
  <c r="K232" i="19"/>
  <c r="I232" i="19" s="1"/>
  <c r="J232" i="19"/>
  <c r="N231" i="19"/>
  <c r="M231" i="19"/>
  <c r="L231" i="19"/>
  <c r="K231" i="19"/>
  <c r="J231" i="19"/>
  <c r="I231" i="19"/>
  <c r="U33" i="19" s="1"/>
  <c r="N230" i="19"/>
  <c r="M230" i="19"/>
  <c r="L230" i="19"/>
  <c r="K230" i="19"/>
  <c r="I230" i="19" s="1"/>
  <c r="J230" i="19"/>
  <c r="N229" i="19"/>
  <c r="M229" i="19"/>
  <c r="L229" i="19"/>
  <c r="K229" i="19"/>
  <c r="J229" i="19"/>
  <c r="I229" i="19"/>
  <c r="N228" i="19"/>
  <c r="M228" i="19"/>
  <c r="L228" i="19"/>
  <c r="K228" i="19"/>
  <c r="I228" i="19" s="1"/>
  <c r="J228" i="19"/>
  <c r="N227" i="19"/>
  <c r="M227" i="19"/>
  <c r="L227" i="19"/>
  <c r="K227" i="19"/>
  <c r="J227" i="19"/>
  <c r="I227" i="19"/>
  <c r="N226" i="19"/>
  <c r="M226" i="19"/>
  <c r="L226" i="19"/>
  <c r="K226" i="19"/>
  <c r="I226" i="19" s="1"/>
  <c r="J226" i="19"/>
  <c r="N225" i="19"/>
  <c r="M225" i="19"/>
  <c r="L225" i="19"/>
  <c r="K225" i="19"/>
  <c r="J225" i="19"/>
  <c r="I225" i="19"/>
  <c r="N224" i="19"/>
  <c r="M224" i="19"/>
  <c r="L224" i="19"/>
  <c r="K224" i="19"/>
  <c r="I224" i="19" s="1"/>
  <c r="J224" i="19"/>
  <c r="N223" i="19"/>
  <c r="M223" i="19"/>
  <c r="L223" i="19"/>
  <c r="K223" i="19"/>
  <c r="J223" i="19"/>
  <c r="I223" i="19"/>
  <c r="N222" i="19"/>
  <c r="M222" i="19"/>
  <c r="L222" i="19"/>
  <c r="K222" i="19"/>
  <c r="I222" i="19" s="1"/>
  <c r="J222" i="19"/>
  <c r="N221" i="19"/>
  <c r="M221" i="19"/>
  <c r="L221" i="19"/>
  <c r="K221" i="19"/>
  <c r="J221" i="19"/>
  <c r="I221" i="19"/>
  <c r="N220" i="19"/>
  <c r="M220" i="19"/>
  <c r="L220" i="19"/>
  <c r="K220" i="19"/>
  <c r="I220" i="19" s="1"/>
  <c r="J220" i="19"/>
  <c r="N219" i="19"/>
  <c r="M219" i="19"/>
  <c r="L219" i="19"/>
  <c r="K219" i="19"/>
  <c r="J219" i="19"/>
  <c r="I219" i="19"/>
  <c r="N218" i="19"/>
  <c r="M218" i="19"/>
  <c r="L218" i="19"/>
  <c r="K218" i="19"/>
  <c r="I218" i="19" s="1"/>
  <c r="J218" i="19"/>
  <c r="N217" i="19"/>
  <c r="M217" i="19"/>
  <c r="L217" i="19"/>
  <c r="K217" i="19"/>
  <c r="J217" i="19"/>
  <c r="I217" i="19"/>
  <c r="N216" i="19"/>
  <c r="M216" i="19"/>
  <c r="L216" i="19"/>
  <c r="K216" i="19"/>
  <c r="I216" i="19" s="1"/>
  <c r="J216" i="19"/>
  <c r="N215" i="19"/>
  <c r="M215" i="19"/>
  <c r="L215" i="19"/>
  <c r="K215" i="19"/>
  <c r="J215" i="19"/>
  <c r="I215" i="19"/>
  <c r="N214" i="19"/>
  <c r="M214" i="19"/>
  <c r="L214" i="19"/>
  <c r="K214" i="19"/>
  <c r="I214" i="19" s="1"/>
  <c r="J214" i="19"/>
  <c r="N213" i="19"/>
  <c r="M213" i="19"/>
  <c r="L213" i="19"/>
  <c r="K213" i="19"/>
  <c r="J213" i="19"/>
  <c r="I213" i="19"/>
  <c r="N212" i="19"/>
  <c r="M212" i="19"/>
  <c r="L212" i="19"/>
  <c r="K212" i="19"/>
  <c r="I212" i="19" s="1"/>
  <c r="J212" i="19"/>
  <c r="N211" i="19"/>
  <c r="M211" i="19"/>
  <c r="L211" i="19"/>
  <c r="K211" i="19"/>
  <c r="J211" i="19"/>
  <c r="I211" i="19"/>
  <c r="N210" i="19"/>
  <c r="M210" i="19"/>
  <c r="L210" i="19"/>
  <c r="K210" i="19"/>
  <c r="I210" i="19" s="1"/>
  <c r="J210" i="19"/>
  <c r="N209" i="19"/>
  <c r="M209" i="19"/>
  <c r="L209" i="19"/>
  <c r="K209" i="19"/>
  <c r="J209" i="19"/>
  <c r="I209" i="19"/>
  <c r="U32" i="19" s="1"/>
  <c r="N208" i="19"/>
  <c r="M208" i="19"/>
  <c r="L208" i="19"/>
  <c r="K208" i="19"/>
  <c r="I208" i="19" s="1"/>
  <c r="J208" i="19"/>
  <c r="N207" i="19"/>
  <c r="M207" i="19"/>
  <c r="L207" i="19"/>
  <c r="K207" i="19"/>
  <c r="J207" i="19"/>
  <c r="I207" i="19"/>
  <c r="N206" i="19"/>
  <c r="M206" i="19"/>
  <c r="L206" i="19"/>
  <c r="K206" i="19"/>
  <c r="I206" i="19" s="1"/>
  <c r="J206" i="19"/>
  <c r="N205" i="19"/>
  <c r="M205" i="19"/>
  <c r="L205" i="19"/>
  <c r="K205" i="19"/>
  <c r="J205" i="19"/>
  <c r="I205" i="19"/>
  <c r="N204" i="19"/>
  <c r="M204" i="19"/>
  <c r="L204" i="19"/>
  <c r="K204" i="19"/>
  <c r="I204" i="19" s="1"/>
  <c r="J204" i="19"/>
  <c r="N203" i="19"/>
  <c r="M203" i="19"/>
  <c r="L203" i="19"/>
  <c r="K203" i="19"/>
  <c r="J203" i="19"/>
  <c r="I203" i="19"/>
  <c r="K37" i="19" s="1"/>
  <c r="N202" i="19"/>
  <c r="M202" i="19"/>
  <c r="L202" i="19"/>
  <c r="K202" i="19"/>
  <c r="I202" i="19" s="1"/>
  <c r="K36" i="19" s="1"/>
  <c r="J202" i="19"/>
  <c r="N201" i="19"/>
  <c r="M201" i="19"/>
  <c r="L201" i="19"/>
  <c r="K201" i="19"/>
  <c r="J201" i="19"/>
  <c r="I201" i="19"/>
  <c r="K35" i="19" s="1"/>
  <c r="N200" i="19"/>
  <c r="M200" i="19"/>
  <c r="L200" i="19"/>
  <c r="K200" i="19"/>
  <c r="I200" i="19" s="1"/>
  <c r="J200" i="19"/>
  <c r="N199" i="19"/>
  <c r="M199" i="19"/>
  <c r="L199" i="19"/>
  <c r="K199" i="19"/>
  <c r="J199" i="19"/>
  <c r="I199" i="19"/>
  <c r="U31" i="19" s="1"/>
  <c r="N198" i="19"/>
  <c r="M198" i="19"/>
  <c r="L198" i="19"/>
  <c r="K198" i="19"/>
  <c r="I198" i="19" s="1"/>
  <c r="J198" i="19"/>
  <c r="N197" i="19"/>
  <c r="M197" i="19"/>
  <c r="L197" i="19"/>
  <c r="K197" i="19"/>
  <c r="J197" i="19"/>
  <c r="I197" i="19"/>
  <c r="N196" i="19"/>
  <c r="M196" i="19"/>
  <c r="L196" i="19"/>
  <c r="K196" i="19"/>
  <c r="I196" i="19" s="1"/>
  <c r="K34" i="19" s="1"/>
  <c r="J196" i="19"/>
  <c r="N195" i="19"/>
  <c r="M195" i="19"/>
  <c r="L195" i="19"/>
  <c r="K195" i="19"/>
  <c r="J195" i="19"/>
  <c r="I195" i="19"/>
  <c r="K33" i="19" s="1"/>
  <c r="N194" i="19"/>
  <c r="M194" i="19"/>
  <c r="L194" i="19"/>
  <c r="K194" i="19"/>
  <c r="I194" i="19" s="1"/>
  <c r="J194" i="19"/>
  <c r="N193" i="19"/>
  <c r="M193" i="19"/>
  <c r="L193" i="19"/>
  <c r="K193" i="19"/>
  <c r="J193" i="19"/>
  <c r="I193" i="19"/>
  <c r="N192" i="19"/>
  <c r="M192" i="19"/>
  <c r="L192" i="19"/>
  <c r="K192" i="19"/>
  <c r="I192" i="19" s="1"/>
  <c r="J192" i="19"/>
  <c r="N191" i="19"/>
  <c r="M191" i="19"/>
  <c r="L191" i="19"/>
  <c r="K191" i="19"/>
  <c r="J191" i="19"/>
  <c r="I191" i="19"/>
  <c r="N190" i="19"/>
  <c r="M190" i="19"/>
  <c r="L190" i="19"/>
  <c r="K190" i="19"/>
  <c r="I190" i="19" s="1"/>
  <c r="J190" i="19"/>
  <c r="N189" i="19"/>
  <c r="M189" i="19"/>
  <c r="L189" i="19"/>
  <c r="K189" i="19"/>
  <c r="J189" i="19"/>
  <c r="I189" i="19"/>
  <c r="N188" i="19"/>
  <c r="M188" i="19"/>
  <c r="L188" i="19"/>
  <c r="K188" i="19"/>
  <c r="I188" i="19" s="1"/>
  <c r="J188" i="19"/>
  <c r="N187" i="19"/>
  <c r="M187" i="19"/>
  <c r="L187" i="19"/>
  <c r="K187" i="19"/>
  <c r="J187" i="19"/>
  <c r="I187" i="19"/>
  <c r="K32" i="19" s="1"/>
  <c r="N186" i="19"/>
  <c r="M186" i="19"/>
  <c r="L186" i="19"/>
  <c r="K186" i="19"/>
  <c r="I186" i="19" s="1"/>
  <c r="K31" i="19" s="1"/>
  <c r="J186" i="19"/>
  <c r="N185" i="19"/>
  <c r="M185" i="19"/>
  <c r="L185" i="19"/>
  <c r="K185" i="19"/>
  <c r="J185" i="19"/>
  <c r="I185" i="19"/>
  <c r="K30" i="19" s="1"/>
  <c r="N184" i="19"/>
  <c r="M184" i="19"/>
  <c r="L184" i="19"/>
  <c r="K184" i="19"/>
  <c r="I184" i="19" s="1"/>
  <c r="J184" i="19"/>
  <c r="N183" i="19"/>
  <c r="M183" i="19"/>
  <c r="L183" i="19"/>
  <c r="K183" i="19"/>
  <c r="J183" i="19"/>
  <c r="I183" i="19"/>
  <c r="N182" i="19"/>
  <c r="M182" i="19"/>
  <c r="L182" i="19"/>
  <c r="K182" i="19"/>
  <c r="I182" i="19" s="1"/>
  <c r="J182" i="19"/>
  <c r="N181" i="19"/>
  <c r="M181" i="19"/>
  <c r="L181" i="19"/>
  <c r="K181" i="19"/>
  <c r="J181" i="19"/>
  <c r="I181" i="19"/>
  <c r="N180" i="19"/>
  <c r="M180" i="19"/>
  <c r="L180" i="19"/>
  <c r="K180" i="19"/>
  <c r="I180" i="19" s="1"/>
  <c r="J180" i="19"/>
  <c r="N179" i="19"/>
  <c r="M179" i="19"/>
  <c r="L179" i="19"/>
  <c r="K179" i="19"/>
  <c r="J179" i="19"/>
  <c r="I179" i="19"/>
  <c r="N178" i="19"/>
  <c r="M178" i="19"/>
  <c r="L178" i="19"/>
  <c r="K178" i="19"/>
  <c r="I178" i="19" s="1"/>
  <c r="U30" i="19" s="1"/>
  <c r="J178" i="19"/>
  <c r="N177" i="19"/>
  <c r="M177" i="19"/>
  <c r="L177" i="19"/>
  <c r="K177" i="19"/>
  <c r="J177" i="19"/>
  <c r="I177" i="19"/>
  <c r="N176" i="19"/>
  <c r="M176" i="19"/>
  <c r="L176" i="19"/>
  <c r="K176" i="19"/>
  <c r="I176" i="19" s="1"/>
  <c r="J176" i="19"/>
  <c r="N175" i="19"/>
  <c r="M175" i="19"/>
  <c r="L175" i="19"/>
  <c r="K175" i="19"/>
  <c r="J175" i="19"/>
  <c r="I175" i="19"/>
  <c r="N174" i="19"/>
  <c r="M174" i="19"/>
  <c r="L174" i="19"/>
  <c r="K174" i="19"/>
  <c r="I174" i="19" s="1"/>
  <c r="K29" i="19" s="1"/>
  <c r="J174" i="19"/>
  <c r="N173" i="19"/>
  <c r="M173" i="19"/>
  <c r="L173" i="19"/>
  <c r="K173" i="19"/>
  <c r="J173" i="19"/>
  <c r="I173" i="19"/>
  <c r="K28" i="19" s="1"/>
  <c r="N172" i="19"/>
  <c r="M172" i="19"/>
  <c r="L172" i="19"/>
  <c r="K172" i="19"/>
  <c r="I172" i="19" s="1"/>
  <c r="J172" i="19"/>
  <c r="N171" i="19"/>
  <c r="M171" i="19"/>
  <c r="L171" i="19"/>
  <c r="K171" i="19"/>
  <c r="J171" i="19"/>
  <c r="I171" i="19"/>
  <c r="U28" i="19" s="1"/>
  <c r="N170" i="19"/>
  <c r="M170" i="19"/>
  <c r="L170" i="19"/>
  <c r="K170" i="19"/>
  <c r="I170" i="19" s="1"/>
  <c r="U27" i="19" s="1"/>
  <c r="J170" i="19"/>
  <c r="N169" i="19"/>
  <c r="M169" i="19"/>
  <c r="L169" i="19"/>
  <c r="K169" i="19"/>
  <c r="J169" i="19"/>
  <c r="I169" i="19"/>
  <c r="N168" i="19"/>
  <c r="M168" i="19"/>
  <c r="L168" i="19"/>
  <c r="K168" i="19"/>
  <c r="I168" i="19" s="1"/>
  <c r="J168" i="19"/>
  <c r="N167" i="19"/>
  <c r="M167" i="19"/>
  <c r="L167" i="19"/>
  <c r="K167" i="19"/>
  <c r="J167" i="19"/>
  <c r="I167" i="19"/>
  <c r="U26" i="19" s="1"/>
  <c r="N166" i="19"/>
  <c r="M166" i="19"/>
  <c r="L166" i="19"/>
  <c r="K166" i="19"/>
  <c r="I166" i="19" s="1"/>
  <c r="J166" i="19"/>
  <c r="N165" i="19"/>
  <c r="M165" i="19"/>
  <c r="L165" i="19"/>
  <c r="K165" i="19"/>
  <c r="J165" i="19"/>
  <c r="I165" i="19"/>
  <c r="N164" i="19"/>
  <c r="M164" i="19"/>
  <c r="L164" i="19"/>
  <c r="K164" i="19"/>
  <c r="I164" i="19" s="1"/>
  <c r="J164" i="19"/>
  <c r="N163" i="19"/>
  <c r="M163" i="19"/>
  <c r="L163" i="19"/>
  <c r="K163" i="19"/>
  <c r="J163" i="19"/>
  <c r="I163" i="19"/>
  <c r="N162" i="19"/>
  <c r="M162" i="19"/>
  <c r="L162" i="19"/>
  <c r="K162" i="19"/>
  <c r="I162" i="19" s="1"/>
  <c r="U25" i="19" s="1"/>
  <c r="J162" i="19"/>
  <c r="N161" i="19"/>
  <c r="M161" i="19"/>
  <c r="L161" i="19"/>
  <c r="K161" i="19"/>
  <c r="J161" i="19"/>
  <c r="I161" i="19"/>
  <c r="U24" i="19" s="1"/>
  <c r="N160" i="19"/>
  <c r="M160" i="19"/>
  <c r="L160" i="19"/>
  <c r="K160" i="19"/>
  <c r="I160" i="19" s="1"/>
  <c r="J160" i="19"/>
  <c r="N159" i="19"/>
  <c r="M159" i="19"/>
  <c r="L159" i="19"/>
  <c r="K159" i="19"/>
  <c r="J159" i="19"/>
  <c r="I159" i="19"/>
  <c r="N158" i="19"/>
  <c r="M158" i="19"/>
  <c r="L158" i="19"/>
  <c r="K158" i="19"/>
  <c r="I158" i="19" s="1"/>
  <c r="J158" i="19"/>
  <c r="N157" i="19"/>
  <c r="M157" i="19"/>
  <c r="L157" i="19"/>
  <c r="K157" i="19"/>
  <c r="J157" i="19"/>
  <c r="I157" i="19"/>
  <c r="N156" i="19"/>
  <c r="M156" i="19"/>
  <c r="L156" i="19"/>
  <c r="K156" i="19"/>
  <c r="I156" i="19" s="1"/>
  <c r="J156" i="19"/>
  <c r="N155" i="19"/>
  <c r="M155" i="19"/>
  <c r="L155" i="19"/>
  <c r="K155" i="19"/>
  <c r="J155" i="19"/>
  <c r="I155" i="19"/>
  <c r="K26" i="19" s="1"/>
  <c r="N154" i="19"/>
  <c r="M154" i="19"/>
  <c r="L154" i="19"/>
  <c r="K154" i="19"/>
  <c r="I154" i="19" s="1"/>
  <c r="K25" i="19" s="1"/>
  <c r="J154" i="19"/>
  <c r="N153" i="19"/>
  <c r="M153" i="19"/>
  <c r="L153" i="19"/>
  <c r="K153" i="19"/>
  <c r="J153" i="19"/>
  <c r="I153" i="19"/>
  <c r="K24" i="19" s="1"/>
  <c r="N152" i="19"/>
  <c r="M152" i="19"/>
  <c r="L152" i="19"/>
  <c r="K152" i="19"/>
  <c r="I152" i="19" s="1"/>
  <c r="J152" i="19"/>
  <c r="N151" i="19"/>
  <c r="M151" i="19"/>
  <c r="L151" i="19"/>
  <c r="K151" i="19"/>
  <c r="J151" i="19"/>
  <c r="I151" i="19"/>
  <c r="U23" i="19" s="1"/>
  <c r="N150" i="19"/>
  <c r="M150" i="19"/>
  <c r="L150" i="19"/>
  <c r="K150" i="19"/>
  <c r="I150" i="19" s="1"/>
  <c r="J150" i="19"/>
  <c r="N149" i="19"/>
  <c r="M149" i="19"/>
  <c r="L149" i="19"/>
  <c r="K149" i="19"/>
  <c r="J149" i="19"/>
  <c r="I149" i="19"/>
  <c r="N148" i="19"/>
  <c r="M148" i="19"/>
  <c r="L148" i="19"/>
  <c r="K148" i="19"/>
  <c r="I148" i="19" s="1"/>
  <c r="J148" i="19"/>
  <c r="N147" i="19"/>
  <c r="M147" i="19"/>
  <c r="L147" i="19"/>
  <c r="K147" i="19"/>
  <c r="J147" i="19"/>
  <c r="I147" i="19"/>
  <c r="N146" i="19"/>
  <c r="M146" i="19"/>
  <c r="L146" i="19"/>
  <c r="K146" i="19"/>
  <c r="I146" i="19" s="1"/>
  <c r="K23" i="19" s="1"/>
  <c r="J146" i="19"/>
  <c r="N145" i="19"/>
  <c r="M145" i="19"/>
  <c r="L145" i="19"/>
  <c r="K145" i="19"/>
  <c r="J145" i="19"/>
  <c r="I145" i="19"/>
  <c r="N144" i="19"/>
  <c r="M144" i="19"/>
  <c r="L144" i="19"/>
  <c r="K144" i="19"/>
  <c r="I144" i="19" s="1"/>
  <c r="J144" i="19"/>
  <c r="N143" i="19"/>
  <c r="M143" i="19"/>
  <c r="L143" i="19"/>
  <c r="K143" i="19"/>
  <c r="J143" i="19"/>
  <c r="I143" i="19"/>
  <c r="N142" i="19"/>
  <c r="M142" i="19"/>
  <c r="L142" i="19"/>
  <c r="K142" i="19"/>
  <c r="I142" i="19" s="1"/>
  <c r="J142" i="19"/>
  <c r="N141" i="19"/>
  <c r="M141" i="19"/>
  <c r="L141" i="19"/>
  <c r="K141" i="19"/>
  <c r="J141" i="19"/>
  <c r="I141" i="19"/>
  <c r="N140" i="19"/>
  <c r="M140" i="19"/>
  <c r="L140" i="19"/>
  <c r="K140" i="19"/>
  <c r="I140" i="19" s="1"/>
  <c r="J140" i="19"/>
  <c r="N139" i="19"/>
  <c r="M139" i="19"/>
  <c r="L139" i="19"/>
  <c r="K139" i="19"/>
  <c r="J139" i="19"/>
  <c r="I139" i="19"/>
  <c r="N138" i="19"/>
  <c r="M138" i="19"/>
  <c r="L138" i="19"/>
  <c r="K138" i="19"/>
  <c r="I138" i="19" s="1"/>
  <c r="J138" i="19"/>
  <c r="N137" i="19"/>
  <c r="M137" i="19"/>
  <c r="L137" i="19"/>
  <c r="K137" i="19"/>
  <c r="J137" i="19"/>
  <c r="I137" i="19"/>
  <c r="N136" i="19"/>
  <c r="M136" i="19"/>
  <c r="L136" i="19"/>
  <c r="K136" i="19"/>
  <c r="I136" i="19" s="1"/>
  <c r="J136" i="19"/>
  <c r="N135" i="19"/>
  <c r="M135" i="19"/>
  <c r="L135" i="19"/>
  <c r="K135" i="19"/>
  <c r="J135" i="19"/>
  <c r="I135" i="19"/>
  <c r="N134" i="19"/>
  <c r="M134" i="19"/>
  <c r="L134" i="19"/>
  <c r="K134" i="19"/>
  <c r="I134" i="19" s="1"/>
  <c r="J134" i="19"/>
  <c r="N133" i="19"/>
  <c r="M133" i="19"/>
  <c r="L133" i="19"/>
  <c r="K133" i="19"/>
  <c r="J133" i="19"/>
  <c r="I133" i="19"/>
  <c r="N132" i="19"/>
  <c r="M132" i="19"/>
  <c r="L132" i="19"/>
  <c r="K132" i="19"/>
  <c r="I132" i="19" s="1"/>
  <c r="J132" i="19"/>
  <c r="N131" i="19"/>
  <c r="M131" i="19"/>
  <c r="L131" i="19"/>
  <c r="K131" i="19"/>
  <c r="J131" i="19"/>
  <c r="I131" i="19"/>
  <c r="N130" i="19"/>
  <c r="M130" i="19"/>
  <c r="L130" i="19"/>
  <c r="K130" i="19"/>
  <c r="I130" i="19" s="1"/>
  <c r="J130" i="19"/>
  <c r="N129" i="19"/>
  <c r="M129" i="19"/>
  <c r="L129" i="19"/>
  <c r="K129" i="19"/>
  <c r="J129" i="19"/>
  <c r="I129" i="19"/>
  <c r="N128" i="19"/>
  <c r="M128" i="19"/>
  <c r="L128" i="19"/>
  <c r="K128" i="19"/>
  <c r="I128" i="19" s="1"/>
  <c r="J128" i="19"/>
  <c r="N127" i="19"/>
  <c r="M127" i="19"/>
  <c r="L127" i="19"/>
  <c r="K127" i="19"/>
  <c r="J127" i="19"/>
  <c r="I127" i="19"/>
  <c r="N126" i="19"/>
  <c r="M126" i="19"/>
  <c r="L126" i="19"/>
  <c r="K126" i="19"/>
  <c r="I126" i="19" s="1"/>
  <c r="J126" i="19"/>
  <c r="N125" i="19"/>
  <c r="M125" i="19"/>
  <c r="L125" i="19"/>
  <c r="K125" i="19"/>
  <c r="J125" i="19"/>
  <c r="I125" i="19"/>
  <c r="N124" i="19"/>
  <c r="M124" i="19"/>
  <c r="L124" i="19"/>
  <c r="K124" i="19"/>
  <c r="I124" i="19" s="1"/>
  <c r="J124" i="19"/>
  <c r="N123" i="19"/>
  <c r="M123" i="19"/>
  <c r="L123" i="19"/>
  <c r="K123" i="19"/>
  <c r="J123" i="19"/>
  <c r="I123" i="19"/>
  <c r="N122" i="19"/>
  <c r="M122" i="19"/>
  <c r="L122" i="19"/>
  <c r="K122" i="19"/>
  <c r="I122" i="19" s="1"/>
  <c r="J122" i="19"/>
  <c r="N121" i="19"/>
  <c r="M121" i="19"/>
  <c r="L121" i="19"/>
  <c r="K121" i="19"/>
  <c r="J121" i="19"/>
  <c r="I121" i="19"/>
  <c r="N120" i="19"/>
  <c r="M120" i="19"/>
  <c r="L120" i="19"/>
  <c r="K120" i="19"/>
  <c r="I120" i="19" s="1"/>
  <c r="J120" i="19"/>
  <c r="N119" i="19"/>
  <c r="M119" i="19"/>
  <c r="L119" i="19"/>
  <c r="K119" i="19"/>
  <c r="J119" i="19"/>
  <c r="I119" i="19"/>
  <c r="N118" i="19"/>
  <c r="M118" i="19"/>
  <c r="L118" i="19"/>
  <c r="K118" i="19"/>
  <c r="I118" i="19" s="1"/>
  <c r="J118" i="19"/>
  <c r="N117" i="19"/>
  <c r="M117" i="19"/>
  <c r="L117" i="19"/>
  <c r="K117" i="19"/>
  <c r="J117" i="19"/>
  <c r="I117" i="19"/>
  <c r="N116" i="19"/>
  <c r="M116" i="19"/>
  <c r="L116" i="19"/>
  <c r="K116" i="19"/>
  <c r="I116" i="19" s="1"/>
  <c r="J116" i="19"/>
  <c r="N115" i="19"/>
  <c r="M115" i="19"/>
  <c r="L115" i="19"/>
  <c r="K115" i="19"/>
  <c r="J115" i="19"/>
  <c r="I115" i="19"/>
  <c r="N114" i="19"/>
  <c r="M114" i="19"/>
  <c r="L114" i="19"/>
  <c r="K114" i="19"/>
  <c r="I114" i="19" s="1"/>
  <c r="J114" i="19"/>
  <c r="N113" i="19"/>
  <c r="M113" i="19"/>
  <c r="L113" i="19"/>
  <c r="K113" i="19"/>
  <c r="J113" i="19"/>
  <c r="I113" i="19"/>
  <c r="N112" i="19"/>
  <c r="M112" i="19"/>
  <c r="L112" i="19"/>
  <c r="K112" i="19"/>
  <c r="I112" i="19" s="1"/>
  <c r="J112" i="19"/>
  <c r="N111" i="19"/>
  <c r="M111" i="19"/>
  <c r="L111" i="19"/>
  <c r="K111" i="19"/>
  <c r="J111" i="19"/>
  <c r="I111" i="19"/>
  <c r="N110" i="19"/>
  <c r="M110" i="19"/>
  <c r="L110" i="19"/>
  <c r="K110" i="19"/>
  <c r="I110" i="19" s="1"/>
  <c r="J110" i="19"/>
  <c r="N109" i="19"/>
  <c r="M109" i="19"/>
  <c r="L109" i="19"/>
  <c r="K109" i="19"/>
  <c r="J109" i="19"/>
  <c r="I109" i="19"/>
  <c r="N108" i="19"/>
  <c r="M108" i="19"/>
  <c r="L108" i="19"/>
  <c r="K108" i="19"/>
  <c r="I108" i="19" s="1"/>
  <c r="J108" i="19"/>
  <c r="N107" i="19"/>
  <c r="M107" i="19"/>
  <c r="L107" i="19"/>
  <c r="K107" i="19"/>
  <c r="J107" i="19"/>
  <c r="I107" i="19"/>
  <c r="N106" i="19"/>
  <c r="M106" i="19"/>
  <c r="L106" i="19"/>
  <c r="K106" i="19"/>
  <c r="I106" i="19" s="1"/>
  <c r="J106" i="19"/>
  <c r="N105" i="19"/>
  <c r="M105" i="19"/>
  <c r="L105" i="19"/>
  <c r="K105" i="19"/>
  <c r="J105" i="19"/>
  <c r="I105" i="19"/>
  <c r="N104" i="19"/>
  <c r="M104" i="19"/>
  <c r="L104" i="19"/>
  <c r="K104" i="19"/>
  <c r="I104" i="19" s="1"/>
  <c r="J104" i="19"/>
  <c r="N103" i="19"/>
  <c r="M103" i="19"/>
  <c r="L103" i="19"/>
  <c r="K103" i="19"/>
  <c r="J103" i="19"/>
  <c r="I103" i="19"/>
  <c r="N102" i="19"/>
  <c r="M102" i="19"/>
  <c r="L102" i="19"/>
  <c r="K102" i="19"/>
  <c r="I102" i="19" s="1"/>
  <c r="J102" i="19"/>
  <c r="N101" i="19"/>
  <c r="M101" i="19"/>
  <c r="L101" i="19"/>
  <c r="K101" i="19"/>
  <c r="J101" i="19"/>
  <c r="I101" i="19"/>
  <c r="N100" i="19"/>
  <c r="M100" i="19"/>
  <c r="L100" i="19"/>
  <c r="K100" i="19"/>
  <c r="I100" i="19" s="1"/>
  <c r="J100" i="19"/>
  <c r="N99" i="19"/>
  <c r="M99" i="19"/>
  <c r="L99" i="19"/>
  <c r="K99" i="19"/>
  <c r="J99" i="19"/>
  <c r="I99" i="19"/>
  <c r="N98" i="19"/>
  <c r="M98" i="19"/>
  <c r="L98" i="19"/>
  <c r="K98" i="19"/>
  <c r="I98" i="19" s="1"/>
  <c r="J98" i="19"/>
  <c r="N97" i="19"/>
  <c r="M97" i="19"/>
  <c r="L97" i="19"/>
  <c r="K97" i="19"/>
  <c r="J97" i="19"/>
  <c r="I97" i="19"/>
  <c r="N96" i="19"/>
  <c r="M96" i="19"/>
  <c r="L96" i="19"/>
  <c r="K96" i="19"/>
  <c r="I96" i="19" s="1"/>
  <c r="J96" i="19"/>
  <c r="N95" i="19"/>
  <c r="M95" i="19"/>
  <c r="L95" i="19"/>
  <c r="K95" i="19"/>
  <c r="J95" i="19"/>
  <c r="I95" i="19"/>
  <c r="N94" i="19"/>
  <c r="M94" i="19"/>
  <c r="L94" i="19"/>
  <c r="K94" i="19"/>
  <c r="I94" i="19" s="1"/>
  <c r="J94" i="19"/>
  <c r="N93" i="19"/>
  <c r="M93" i="19"/>
  <c r="L93" i="19"/>
  <c r="K93" i="19"/>
  <c r="J93" i="19"/>
  <c r="I93" i="19"/>
  <c r="N92" i="19"/>
  <c r="M92" i="19"/>
  <c r="L92" i="19"/>
  <c r="K92" i="19"/>
  <c r="I92" i="19" s="1"/>
  <c r="J92" i="19"/>
  <c r="N91" i="19"/>
  <c r="M91" i="19"/>
  <c r="L91" i="19"/>
  <c r="K91" i="19"/>
  <c r="J91" i="19"/>
  <c r="I91" i="19"/>
  <c r="N90" i="19"/>
  <c r="M90" i="19"/>
  <c r="L90" i="19"/>
  <c r="K90" i="19"/>
  <c r="I90" i="19" s="1"/>
  <c r="J90" i="19"/>
  <c r="N89" i="19"/>
  <c r="M89" i="19"/>
  <c r="L89" i="19"/>
  <c r="J89" i="19"/>
  <c r="L88" i="19"/>
  <c r="K88" i="19"/>
  <c r="J88" i="19"/>
  <c r="L87" i="19"/>
  <c r="K87" i="19"/>
  <c r="J87" i="19"/>
  <c r="L86" i="19"/>
  <c r="K86" i="19"/>
  <c r="J86" i="19"/>
  <c r="L85" i="19"/>
  <c r="K85" i="19"/>
  <c r="J85" i="19"/>
  <c r="L84" i="19"/>
  <c r="K84" i="19"/>
  <c r="J84" i="19"/>
  <c r="L83" i="19"/>
  <c r="K83" i="19"/>
  <c r="J83" i="19"/>
  <c r="L82" i="19"/>
  <c r="K82" i="19"/>
  <c r="J82" i="19"/>
  <c r="L81" i="19"/>
  <c r="K81" i="19"/>
  <c r="J81" i="19"/>
  <c r="N80" i="19"/>
  <c r="M80" i="19"/>
  <c r="L80" i="19"/>
  <c r="K80" i="19"/>
  <c r="I80" i="19" s="1"/>
  <c r="J80" i="19"/>
  <c r="N79" i="19"/>
  <c r="M79" i="19"/>
  <c r="L79" i="19"/>
  <c r="K79" i="19"/>
  <c r="J79" i="19"/>
  <c r="N78" i="19"/>
  <c r="M78" i="19"/>
  <c r="L78" i="19"/>
  <c r="J78" i="19"/>
  <c r="L77" i="19"/>
  <c r="K77" i="19"/>
  <c r="J77" i="19"/>
  <c r="J76" i="19"/>
  <c r="J75" i="19"/>
  <c r="J74" i="19"/>
  <c r="J73" i="19"/>
  <c r="J72" i="19"/>
  <c r="J71" i="19"/>
  <c r="J70" i="19"/>
  <c r="N69" i="19"/>
  <c r="M69" i="19"/>
  <c r="J69" i="19"/>
  <c r="N68" i="19"/>
  <c r="M68" i="19"/>
  <c r="J68" i="19"/>
  <c r="N67" i="19"/>
  <c r="M67" i="19"/>
  <c r="K67" i="19"/>
  <c r="J67" i="19"/>
  <c r="I67" i="19"/>
  <c r="E67" i="19"/>
  <c r="L67" i="19" s="1"/>
  <c r="N66" i="19"/>
  <c r="M66" i="19"/>
  <c r="L66" i="19"/>
  <c r="K66" i="19"/>
  <c r="J66" i="19"/>
  <c r="N65" i="19"/>
  <c r="M65" i="19"/>
  <c r="L65" i="19"/>
  <c r="K65" i="19"/>
  <c r="J65" i="19"/>
  <c r="I65" i="19" s="1"/>
  <c r="N64" i="19"/>
  <c r="M64" i="19"/>
  <c r="L64" i="19"/>
  <c r="K64" i="19"/>
  <c r="J64" i="19"/>
  <c r="N63" i="19"/>
  <c r="M63" i="19"/>
  <c r="L63" i="19"/>
  <c r="K63" i="19"/>
  <c r="J63" i="19"/>
  <c r="N62" i="19"/>
  <c r="M62" i="19"/>
  <c r="L62" i="19"/>
  <c r="K62" i="19"/>
  <c r="J62" i="19"/>
  <c r="N61" i="19"/>
  <c r="M61" i="19"/>
  <c r="L61" i="19"/>
  <c r="K61" i="19"/>
  <c r="J61" i="19"/>
  <c r="I61" i="19" s="1"/>
  <c r="N60" i="19"/>
  <c r="M60" i="19"/>
  <c r="L60" i="19"/>
  <c r="K60" i="19"/>
  <c r="J60" i="19"/>
  <c r="K39" i="19"/>
  <c r="V38" i="19"/>
  <c r="T38" i="19"/>
  <c r="L38" i="19"/>
  <c r="J38" i="19"/>
  <c r="V37" i="19"/>
  <c r="T37" i="19"/>
  <c r="L37" i="19"/>
  <c r="J37" i="19"/>
  <c r="V36" i="19"/>
  <c r="T36" i="19"/>
  <c r="L36" i="19"/>
  <c r="J36" i="19"/>
  <c r="V35" i="19"/>
  <c r="T35" i="19"/>
  <c r="L35" i="19"/>
  <c r="J35" i="19"/>
  <c r="V34" i="19"/>
  <c r="T34" i="19"/>
  <c r="L34" i="19"/>
  <c r="J34" i="19"/>
  <c r="V33" i="19"/>
  <c r="T33" i="19"/>
  <c r="L33" i="19"/>
  <c r="J33" i="19"/>
  <c r="V32" i="19"/>
  <c r="T32" i="19"/>
  <c r="L32" i="19"/>
  <c r="J32" i="19"/>
  <c r="V31" i="19"/>
  <c r="T31" i="19"/>
  <c r="L31" i="19"/>
  <c r="J31" i="19"/>
  <c r="V30" i="19"/>
  <c r="T30" i="19"/>
  <c r="L30" i="19"/>
  <c r="J30" i="19"/>
  <c r="V28" i="19"/>
  <c r="T28" i="19"/>
  <c r="L28" i="19"/>
  <c r="J28" i="19"/>
  <c r="V26" i="19"/>
  <c r="T26" i="19"/>
  <c r="L26" i="19"/>
  <c r="J26" i="19"/>
  <c r="V24" i="19"/>
  <c r="T24" i="19"/>
  <c r="L24" i="19"/>
  <c r="J24" i="19"/>
  <c r="V23" i="19"/>
  <c r="T23" i="19"/>
  <c r="E12" i="19"/>
  <c r="K8" i="19" s="1"/>
  <c r="D12" i="19"/>
  <c r="K10" i="19"/>
  <c r="K9" i="19"/>
  <c r="K7" i="19"/>
  <c r="K6" i="19"/>
  <c r="J5" i="19"/>
  <c r="L4" i="19"/>
  <c r="K4" i="19"/>
  <c r="J4" i="19"/>
  <c r="P3" i="19"/>
  <c r="O3" i="19"/>
  <c r="N3" i="19"/>
  <c r="M3" i="19"/>
  <c r="L3" i="19"/>
  <c r="K3" i="19"/>
  <c r="J3" i="19"/>
  <c r="K2" i="19"/>
  <c r="D1" i="19"/>
  <c r="K5" i="19" s="1"/>
  <c r="AN499" i="18"/>
  <c r="AK498" i="18"/>
  <c r="AA498" i="18"/>
  <c r="X497" i="18"/>
  <c r="AG491" i="18"/>
  <c r="AK490" i="18"/>
  <c r="AE490" i="18"/>
  <c r="AB490" i="18"/>
  <c r="AA490" i="18"/>
  <c r="Z490" i="18"/>
  <c r="X489" i="18"/>
  <c r="T489" i="18"/>
  <c r="S489" i="18"/>
  <c r="Q488" i="18"/>
  <c r="L486" i="18"/>
  <c r="J486" i="18"/>
  <c r="J485" i="18"/>
  <c r="AM483" i="18"/>
  <c r="AK482" i="18"/>
  <c r="Z482" i="18"/>
  <c r="X482" i="18"/>
  <c r="X481" i="18"/>
  <c r="S480" i="18"/>
  <c r="Q479" i="18"/>
  <c r="N476" i="18"/>
  <c r="AN483" i="18" s="1"/>
  <c r="H476" i="18"/>
  <c r="N486" i="18" s="1"/>
  <c r="G476" i="18"/>
  <c r="M486" i="18" s="1"/>
  <c r="F476" i="18"/>
  <c r="M476" i="18" s="1"/>
  <c r="E476" i="18"/>
  <c r="Y490" i="18" s="1"/>
  <c r="D476" i="18"/>
  <c r="K475" i="18"/>
  <c r="D475" i="18"/>
  <c r="AM473" i="18"/>
  <c r="AK472" i="18"/>
  <c r="S471" i="18"/>
  <c r="AA470" i="18"/>
  <c r="Z470" i="18"/>
  <c r="Q470" i="18"/>
  <c r="X469" i="18"/>
  <c r="M466" i="18"/>
  <c r="L466" i="18"/>
  <c r="K466" i="18"/>
  <c r="J465" i="18"/>
  <c r="AN462" i="18"/>
  <c r="AB462" i="18"/>
  <c r="AA462" i="18"/>
  <c r="Z462" i="18"/>
  <c r="X462" i="18"/>
  <c r="AK461" i="18"/>
  <c r="AE461" i="18"/>
  <c r="X461" i="18"/>
  <c r="T461" i="18"/>
  <c r="S461" i="18"/>
  <c r="Q460" i="18"/>
  <c r="AB454" i="18"/>
  <c r="AA454" i="18"/>
  <c r="Z454" i="18"/>
  <c r="X454" i="18"/>
  <c r="AM453" i="18"/>
  <c r="X453" i="18"/>
  <c r="AK452" i="18"/>
  <c r="B450" i="18"/>
  <c r="N399" i="18"/>
  <c r="M399" i="18"/>
  <c r="L399" i="18"/>
  <c r="K399" i="18"/>
  <c r="I399" i="18" s="1"/>
  <c r="J399" i="18"/>
  <c r="N398" i="18"/>
  <c r="M398" i="18"/>
  <c r="L398" i="18"/>
  <c r="K398" i="18"/>
  <c r="J398" i="18"/>
  <c r="I398" i="18" s="1"/>
  <c r="N397" i="18"/>
  <c r="M397" i="18"/>
  <c r="L397" i="18"/>
  <c r="K397" i="18"/>
  <c r="J397" i="18"/>
  <c r="N396" i="18"/>
  <c r="M396" i="18"/>
  <c r="L396" i="18"/>
  <c r="K396" i="18"/>
  <c r="J396" i="18"/>
  <c r="I396" i="18"/>
  <c r="N395" i="18"/>
  <c r="M395" i="18"/>
  <c r="L395" i="18"/>
  <c r="K395" i="18"/>
  <c r="I395" i="18" s="1"/>
  <c r="J395" i="18"/>
  <c r="N394" i="18"/>
  <c r="M394" i="18"/>
  <c r="L394" i="18"/>
  <c r="K394" i="18"/>
  <c r="J394" i="18"/>
  <c r="I394" i="18" s="1"/>
  <c r="N393" i="18"/>
  <c r="M393" i="18"/>
  <c r="L393" i="18"/>
  <c r="K393" i="18"/>
  <c r="J393" i="18"/>
  <c r="N392" i="18"/>
  <c r="M392" i="18"/>
  <c r="L392" i="18"/>
  <c r="K392" i="18"/>
  <c r="J392" i="18"/>
  <c r="I392" i="18"/>
  <c r="N391" i="18"/>
  <c r="M391" i="18"/>
  <c r="L391" i="18"/>
  <c r="K391" i="18"/>
  <c r="I391" i="18" s="1"/>
  <c r="J391" i="18"/>
  <c r="N390" i="18"/>
  <c r="M390" i="18"/>
  <c r="L390" i="18"/>
  <c r="K390" i="18"/>
  <c r="J390" i="18"/>
  <c r="I390" i="18" s="1"/>
  <c r="N389" i="18"/>
  <c r="M389" i="18"/>
  <c r="L389" i="18"/>
  <c r="K389" i="18"/>
  <c r="J389" i="18"/>
  <c r="N388" i="18"/>
  <c r="M388" i="18"/>
  <c r="L388" i="18"/>
  <c r="K388" i="18"/>
  <c r="J388" i="18"/>
  <c r="I388" i="18"/>
  <c r="N387" i="18"/>
  <c r="M387" i="18"/>
  <c r="L387" i="18"/>
  <c r="K387" i="18"/>
  <c r="I387" i="18" s="1"/>
  <c r="J387" i="18"/>
  <c r="N386" i="18"/>
  <c r="M386" i="18"/>
  <c r="L386" i="18"/>
  <c r="K386" i="18"/>
  <c r="J386" i="18"/>
  <c r="I386" i="18" s="1"/>
  <c r="N385" i="18"/>
  <c r="M385" i="18"/>
  <c r="L385" i="18"/>
  <c r="K385" i="18"/>
  <c r="J385" i="18"/>
  <c r="N384" i="18"/>
  <c r="M384" i="18"/>
  <c r="L384" i="18"/>
  <c r="K384" i="18"/>
  <c r="J384" i="18"/>
  <c r="I384" i="18"/>
  <c r="N383" i="18"/>
  <c r="M383" i="18"/>
  <c r="L383" i="18"/>
  <c r="K383" i="18"/>
  <c r="I383" i="18" s="1"/>
  <c r="J383" i="18"/>
  <c r="N382" i="18"/>
  <c r="M382" i="18"/>
  <c r="L382" i="18"/>
  <c r="K382" i="18"/>
  <c r="J382" i="18"/>
  <c r="I382" i="18" s="1"/>
  <c r="N381" i="18"/>
  <c r="M381" i="18"/>
  <c r="L381" i="18"/>
  <c r="K381" i="18"/>
  <c r="J381" i="18"/>
  <c r="N380" i="18"/>
  <c r="M380" i="18"/>
  <c r="L380" i="18"/>
  <c r="K380" i="18"/>
  <c r="J380" i="18"/>
  <c r="I380" i="18"/>
  <c r="N379" i="18"/>
  <c r="M379" i="18"/>
  <c r="L379" i="18"/>
  <c r="K379" i="18"/>
  <c r="I379" i="18" s="1"/>
  <c r="J379" i="18"/>
  <c r="N378" i="18"/>
  <c r="M378" i="18"/>
  <c r="L378" i="18"/>
  <c r="K378" i="18"/>
  <c r="J378" i="18"/>
  <c r="I378" i="18" s="1"/>
  <c r="N377" i="18"/>
  <c r="M377" i="18"/>
  <c r="L377" i="18"/>
  <c r="K377" i="18"/>
  <c r="J377" i="18"/>
  <c r="N376" i="18"/>
  <c r="M376" i="18"/>
  <c r="L376" i="18"/>
  <c r="K376" i="18"/>
  <c r="J376" i="18"/>
  <c r="I376" i="18"/>
  <c r="N375" i="18"/>
  <c r="M375" i="18"/>
  <c r="L375" i="18"/>
  <c r="K375" i="18"/>
  <c r="I375" i="18" s="1"/>
  <c r="J375" i="18"/>
  <c r="N374" i="18"/>
  <c r="M374" i="18"/>
  <c r="L374" i="18"/>
  <c r="K374" i="18"/>
  <c r="J374" i="18"/>
  <c r="I374" i="18" s="1"/>
  <c r="N373" i="18"/>
  <c r="M373" i="18"/>
  <c r="L373" i="18"/>
  <c r="K373" i="18"/>
  <c r="J373" i="18"/>
  <c r="N372" i="18"/>
  <c r="M372" i="18"/>
  <c r="L372" i="18"/>
  <c r="K372" i="18"/>
  <c r="J372" i="18"/>
  <c r="I372" i="18"/>
  <c r="N371" i="18"/>
  <c r="M371" i="18"/>
  <c r="L371" i="18"/>
  <c r="K371" i="18"/>
  <c r="I371" i="18" s="1"/>
  <c r="J371" i="18"/>
  <c r="N370" i="18"/>
  <c r="M370" i="18"/>
  <c r="L370" i="18"/>
  <c r="K370" i="18"/>
  <c r="J370" i="18"/>
  <c r="I370" i="18" s="1"/>
  <c r="N369" i="18"/>
  <c r="M369" i="18"/>
  <c r="L369" i="18"/>
  <c r="K369" i="18"/>
  <c r="J369" i="18"/>
  <c r="N368" i="18"/>
  <c r="M368" i="18"/>
  <c r="L368" i="18"/>
  <c r="K368" i="18"/>
  <c r="J368" i="18"/>
  <c r="I368" i="18"/>
  <c r="N367" i="18"/>
  <c r="M367" i="18"/>
  <c r="L367" i="18"/>
  <c r="K367" i="18"/>
  <c r="I367" i="18" s="1"/>
  <c r="J367" i="18"/>
  <c r="N366" i="18"/>
  <c r="M366" i="18"/>
  <c r="L366" i="18"/>
  <c r="K366" i="18"/>
  <c r="J366" i="18"/>
  <c r="I366" i="18" s="1"/>
  <c r="N365" i="18"/>
  <c r="M365" i="18"/>
  <c r="L365" i="18"/>
  <c r="K365" i="18"/>
  <c r="J365" i="18"/>
  <c r="N364" i="18"/>
  <c r="M364" i="18"/>
  <c r="L364" i="18"/>
  <c r="K364" i="18"/>
  <c r="J364" i="18"/>
  <c r="I364" i="18"/>
  <c r="N363" i="18"/>
  <c r="M363" i="18"/>
  <c r="L363" i="18"/>
  <c r="K363" i="18"/>
  <c r="I363" i="18" s="1"/>
  <c r="J363" i="18"/>
  <c r="N362" i="18"/>
  <c r="M362" i="18"/>
  <c r="L362" i="18"/>
  <c r="K362" i="18"/>
  <c r="J362" i="18"/>
  <c r="I362" i="18" s="1"/>
  <c r="N361" i="18"/>
  <c r="M361" i="18"/>
  <c r="L361" i="18"/>
  <c r="K361" i="18"/>
  <c r="J361" i="18"/>
  <c r="N360" i="18"/>
  <c r="M360" i="18"/>
  <c r="L360" i="18"/>
  <c r="K360" i="18"/>
  <c r="J360" i="18"/>
  <c r="I360" i="18"/>
  <c r="N359" i="18"/>
  <c r="M359" i="18"/>
  <c r="L359" i="18"/>
  <c r="K359" i="18"/>
  <c r="I359" i="18" s="1"/>
  <c r="J359" i="18"/>
  <c r="N358" i="18"/>
  <c r="M358" i="18"/>
  <c r="L358" i="18"/>
  <c r="K358" i="18"/>
  <c r="J358" i="18"/>
  <c r="I358" i="18" s="1"/>
  <c r="N357" i="18"/>
  <c r="M357" i="18"/>
  <c r="L357" i="18"/>
  <c r="K357" i="18"/>
  <c r="J357" i="18"/>
  <c r="N356" i="18"/>
  <c r="M356" i="18"/>
  <c r="L356" i="18"/>
  <c r="K356" i="18"/>
  <c r="J356" i="18"/>
  <c r="I356" i="18"/>
  <c r="N355" i="18"/>
  <c r="M355" i="18"/>
  <c r="L355" i="18"/>
  <c r="K355" i="18"/>
  <c r="I355" i="18" s="1"/>
  <c r="J355" i="18"/>
  <c r="N354" i="18"/>
  <c r="M354" i="18"/>
  <c r="L354" i="18"/>
  <c r="K354" i="18"/>
  <c r="J354" i="18"/>
  <c r="I354" i="18" s="1"/>
  <c r="N353" i="18"/>
  <c r="M353" i="18"/>
  <c r="L353" i="18"/>
  <c r="K353" i="18"/>
  <c r="J353" i="18"/>
  <c r="N352" i="18"/>
  <c r="M352" i="18"/>
  <c r="L352" i="18"/>
  <c r="K352" i="18"/>
  <c r="J352" i="18"/>
  <c r="I352" i="18"/>
  <c r="N351" i="18"/>
  <c r="M351" i="18"/>
  <c r="L351" i="18"/>
  <c r="K351" i="18"/>
  <c r="I351" i="18" s="1"/>
  <c r="J351" i="18"/>
  <c r="N350" i="18"/>
  <c r="M350" i="18"/>
  <c r="L350" i="18"/>
  <c r="K350" i="18"/>
  <c r="J350" i="18"/>
  <c r="I350" i="18" s="1"/>
  <c r="N349" i="18"/>
  <c r="M349" i="18"/>
  <c r="L349" i="18"/>
  <c r="K349" i="18"/>
  <c r="J349" i="18"/>
  <c r="N348" i="18"/>
  <c r="M348" i="18"/>
  <c r="L348" i="18"/>
  <c r="K348" i="18"/>
  <c r="J348" i="18"/>
  <c r="I348" i="18"/>
  <c r="N347" i="18"/>
  <c r="M347" i="18"/>
  <c r="L347" i="18"/>
  <c r="K347" i="18"/>
  <c r="I347" i="18" s="1"/>
  <c r="J347" i="18"/>
  <c r="N346" i="18"/>
  <c r="M346" i="18"/>
  <c r="L346" i="18"/>
  <c r="K346" i="18"/>
  <c r="J346" i="18"/>
  <c r="I346" i="18" s="1"/>
  <c r="N345" i="18"/>
  <c r="M345" i="18"/>
  <c r="L345" i="18"/>
  <c r="K345" i="18"/>
  <c r="J345" i="18"/>
  <c r="N344" i="18"/>
  <c r="M344" i="18"/>
  <c r="L344" i="18"/>
  <c r="K344" i="18"/>
  <c r="J344" i="18"/>
  <c r="I344" i="18"/>
  <c r="N343" i="18"/>
  <c r="M343" i="18"/>
  <c r="L343" i="18"/>
  <c r="K343" i="18"/>
  <c r="I343" i="18" s="1"/>
  <c r="J343" i="18"/>
  <c r="N342" i="18"/>
  <c r="M342" i="18"/>
  <c r="L342" i="18"/>
  <c r="K342" i="18"/>
  <c r="J342" i="18"/>
  <c r="I342" i="18" s="1"/>
  <c r="N341" i="18"/>
  <c r="M341" i="18"/>
  <c r="L341" i="18"/>
  <c r="K341" i="18"/>
  <c r="J341" i="18"/>
  <c r="N340" i="18"/>
  <c r="M340" i="18"/>
  <c r="L340" i="18"/>
  <c r="K340" i="18"/>
  <c r="J340" i="18"/>
  <c r="I340" i="18"/>
  <c r="N339" i="18"/>
  <c r="M339" i="18"/>
  <c r="L339" i="18"/>
  <c r="K339" i="18"/>
  <c r="I339" i="18" s="1"/>
  <c r="J339" i="18"/>
  <c r="N338" i="18"/>
  <c r="M338" i="18"/>
  <c r="L338" i="18"/>
  <c r="K338" i="18"/>
  <c r="J338" i="18"/>
  <c r="I338" i="18" s="1"/>
  <c r="N337" i="18"/>
  <c r="M337" i="18"/>
  <c r="L337" i="18"/>
  <c r="K337" i="18"/>
  <c r="J337" i="18"/>
  <c r="N336" i="18"/>
  <c r="M336" i="18"/>
  <c r="L336" i="18"/>
  <c r="K336" i="18"/>
  <c r="J336" i="18"/>
  <c r="I336" i="18"/>
  <c r="N335" i="18"/>
  <c r="M335" i="18"/>
  <c r="L335" i="18"/>
  <c r="K335" i="18"/>
  <c r="I335" i="18" s="1"/>
  <c r="J335" i="18"/>
  <c r="N334" i="18"/>
  <c r="M334" i="18"/>
  <c r="L334" i="18"/>
  <c r="K334" i="18"/>
  <c r="J334" i="18"/>
  <c r="I334" i="18" s="1"/>
  <c r="N333" i="18"/>
  <c r="M333" i="18"/>
  <c r="L333" i="18"/>
  <c r="K333" i="18"/>
  <c r="J333" i="18"/>
  <c r="N332" i="18"/>
  <c r="M332" i="18"/>
  <c r="L332" i="18"/>
  <c r="K332" i="18"/>
  <c r="J332" i="18"/>
  <c r="I332" i="18"/>
  <c r="N331" i="18"/>
  <c r="M331" i="18"/>
  <c r="L331" i="18"/>
  <c r="K331" i="18"/>
  <c r="I331" i="18" s="1"/>
  <c r="J331" i="18"/>
  <c r="N330" i="18"/>
  <c r="M330" i="18"/>
  <c r="L330" i="18"/>
  <c r="K330" i="18"/>
  <c r="J330" i="18"/>
  <c r="I330" i="18" s="1"/>
  <c r="N329" i="18"/>
  <c r="M329" i="18"/>
  <c r="L329" i="18"/>
  <c r="K329" i="18"/>
  <c r="J329" i="18"/>
  <c r="N328" i="18"/>
  <c r="M328" i="18"/>
  <c r="L328" i="18"/>
  <c r="K328" i="18"/>
  <c r="J328" i="18"/>
  <c r="I328" i="18"/>
  <c r="N327" i="18"/>
  <c r="M327" i="18"/>
  <c r="L327" i="18"/>
  <c r="K327" i="18"/>
  <c r="I327" i="18" s="1"/>
  <c r="J327" i="18"/>
  <c r="N326" i="18"/>
  <c r="M326" i="18"/>
  <c r="L326" i="18"/>
  <c r="K326" i="18"/>
  <c r="J326" i="18"/>
  <c r="I326" i="18" s="1"/>
  <c r="N325" i="18"/>
  <c r="M325" i="18"/>
  <c r="L325" i="18"/>
  <c r="K325" i="18"/>
  <c r="J325" i="18"/>
  <c r="N324" i="18"/>
  <c r="M324" i="18"/>
  <c r="L324" i="18"/>
  <c r="K324" i="18"/>
  <c r="J324" i="18"/>
  <c r="I324" i="18"/>
  <c r="N323" i="18"/>
  <c r="M323" i="18"/>
  <c r="L323" i="18"/>
  <c r="K323" i="18"/>
  <c r="I323" i="18" s="1"/>
  <c r="J323" i="18"/>
  <c r="N322" i="18"/>
  <c r="M322" i="18"/>
  <c r="L322" i="18"/>
  <c r="K322" i="18"/>
  <c r="J322" i="18"/>
  <c r="I322" i="18" s="1"/>
  <c r="N321" i="18"/>
  <c r="M321" i="18"/>
  <c r="L321" i="18"/>
  <c r="K321" i="18"/>
  <c r="J321" i="18"/>
  <c r="N320" i="18"/>
  <c r="M320" i="18"/>
  <c r="L320" i="18"/>
  <c r="K320" i="18"/>
  <c r="J320" i="18"/>
  <c r="I320" i="18"/>
  <c r="N319" i="18"/>
  <c r="M319" i="18"/>
  <c r="L319" i="18"/>
  <c r="K319" i="18"/>
  <c r="I319" i="18" s="1"/>
  <c r="J319" i="18"/>
  <c r="N318" i="18"/>
  <c r="M318" i="18"/>
  <c r="L318" i="18"/>
  <c r="K318" i="18"/>
  <c r="J318" i="18"/>
  <c r="I318" i="18" s="1"/>
  <c r="N317" i="18"/>
  <c r="M317" i="18"/>
  <c r="L317" i="18"/>
  <c r="K317" i="18"/>
  <c r="J317" i="18"/>
  <c r="N316" i="18"/>
  <c r="M316" i="18"/>
  <c r="L316" i="18"/>
  <c r="K316" i="18"/>
  <c r="J316" i="18"/>
  <c r="I316" i="18"/>
  <c r="N315" i="18"/>
  <c r="M315" i="18"/>
  <c r="L315" i="18"/>
  <c r="K315" i="18"/>
  <c r="I315" i="18" s="1"/>
  <c r="J315" i="18"/>
  <c r="N314" i="18"/>
  <c r="M314" i="18"/>
  <c r="L314" i="18"/>
  <c r="K314" i="18"/>
  <c r="J314" i="18"/>
  <c r="I314" i="18" s="1"/>
  <c r="N313" i="18"/>
  <c r="M313" i="18"/>
  <c r="L313" i="18"/>
  <c r="K313" i="18"/>
  <c r="J313" i="18"/>
  <c r="N312" i="18"/>
  <c r="M312" i="18"/>
  <c r="L312" i="18"/>
  <c r="K312" i="18"/>
  <c r="J312" i="18"/>
  <c r="I312" i="18"/>
  <c r="N311" i="18"/>
  <c r="M311" i="18"/>
  <c r="L311" i="18"/>
  <c r="K311" i="18"/>
  <c r="I311" i="18" s="1"/>
  <c r="J311" i="18"/>
  <c r="N310" i="18"/>
  <c r="M310" i="18"/>
  <c r="L310" i="18"/>
  <c r="K310" i="18"/>
  <c r="J310" i="18"/>
  <c r="I310" i="18" s="1"/>
  <c r="N309" i="18"/>
  <c r="M309" i="18"/>
  <c r="L309" i="18"/>
  <c r="K309" i="18"/>
  <c r="J309" i="18"/>
  <c r="N308" i="18"/>
  <c r="M308" i="18"/>
  <c r="L308" i="18"/>
  <c r="K308" i="18"/>
  <c r="J308" i="18"/>
  <c r="I308" i="18"/>
  <c r="N307" i="18"/>
  <c r="M307" i="18"/>
  <c r="L307" i="18"/>
  <c r="K307" i="18"/>
  <c r="I307" i="18" s="1"/>
  <c r="J307" i="18"/>
  <c r="N306" i="18"/>
  <c r="M306" i="18"/>
  <c r="L306" i="18"/>
  <c r="K306" i="18"/>
  <c r="J306" i="18"/>
  <c r="I306" i="18" s="1"/>
  <c r="N305" i="18"/>
  <c r="M305" i="18"/>
  <c r="L305" i="18"/>
  <c r="K305" i="18"/>
  <c r="J305" i="18"/>
  <c r="N304" i="18"/>
  <c r="M304" i="18"/>
  <c r="L304" i="18"/>
  <c r="K304" i="18"/>
  <c r="J304" i="18"/>
  <c r="I304" i="18"/>
  <c r="N303" i="18"/>
  <c r="M303" i="18"/>
  <c r="L303" i="18"/>
  <c r="K303" i="18"/>
  <c r="I303" i="18" s="1"/>
  <c r="J303" i="18"/>
  <c r="N302" i="18"/>
  <c r="M302" i="18"/>
  <c r="L302" i="18"/>
  <c r="K302" i="18"/>
  <c r="J302" i="18"/>
  <c r="I302" i="18" s="1"/>
  <c r="N301" i="18"/>
  <c r="M301" i="18"/>
  <c r="L301" i="18"/>
  <c r="K301" i="18"/>
  <c r="J301" i="18"/>
  <c r="N300" i="18"/>
  <c r="M300" i="18"/>
  <c r="L300" i="18"/>
  <c r="K300" i="18"/>
  <c r="J300" i="18"/>
  <c r="I300" i="18"/>
  <c r="N299" i="18"/>
  <c r="M299" i="18"/>
  <c r="L299" i="18"/>
  <c r="K299" i="18"/>
  <c r="I299" i="18" s="1"/>
  <c r="J299" i="18"/>
  <c r="N298" i="18"/>
  <c r="M298" i="18"/>
  <c r="L298" i="18"/>
  <c r="K298" i="18"/>
  <c r="J298" i="18"/>
  <c r="I298" i="18" s="1"/>
  <c r="N297" i="18"/>
  <c r="M297" i="18"/>
  <c r="L297" i="18"/>
  <c r="K297" i="18"/>
  <c r="J297" i="18"/>
  <c r="N296" i="18"/>
  <c r="M296" i="18"/>
  <c r="L296" i="18"/>
  <c r="K296" i="18"/>
  <c r="J296" i="18"/>
  <c r="I296" i="18"/>
  <c r="N295" i="18"/>
  <c r="M295" i="18"/>
  <c r="L295" i="18"/>
  <c r="K295" i="18"/>
  <c r="I295" i="18" s="1"/>
  <c r="J295" i="18"/>
  <c r="N294" i="18"/>
  <c r="M294" i="18"/>
  <c r="L294" i="18"/>
  <c r="K294" i="18"/>
  <c r="J294" i="18"/>
  <c r="I294" i="18" s="1"/>
  <c r="N293" i="18"/>
  <c r="M293" i="18"/>
  <c r="L293" i="18"/>
  <c r="K293" i="18"/>
  <c r="J293" i="18"/>
  <c r="N292" i="18"/>
  <c r="M292" i="18"/>
  <c r="L292" i="18"/>
  <c r="K292" i="18"/>
  <c r="J292" i="18"/>
  <c r="I292" i="18"/>
  <c r="N291" i="18"/>
  <c r="M291" i="18"/>
  <c r="L291" i="18"/>
  <c r="K291" i="18"/>
  <c r="I291" i="18" s="1"/>
  <c r="J291" i="18"/>
  <c r="N290" i="18"/>
  <c r="M290" i="18"/>
  <c r="L290" i="18"/>
  <c r="K290" i="18"/>
  <c r="J290" i="18"/>
  <c r="I290" i="18" s="1"/>
  <c r="N289" i="18"/>
  <c r="M289" i="18"/>
  <c r="L289" i="18"/>
  <c r="K289" i="18"/>
  <c r="J289" i="18"/>
  <c r="N288" i="18"/>
  <c r="M288" i="18"/>
  <c r="L288" i="18"/>
  <c r="K288" i="18"/>
  <c r="J288" i="18"/>
  <c r="I288" i="18"/>
  <c r="N287" i="18"/>
  <c r="M287" i="18"/>
  <c r="L287" i="18"/>
  <c r="K287" i="18"/>
  <c r="I287" i="18" s="1"/>
  <c r="J287" i="18"/>
  <c r="N286" i="18"/>
  <c r="M286" i="18"/>
  <c r="L286" i="18"/>
  <c r="K286" i="18"/>
  <c r="J286" i="18"/>
  <c r="I286" i="18" s="1"/>
  <c r="N285" i="18"/>
  <c r="M285" i="18"/>
  <c r="L285" i="18"/>
  <c r="K285" i="18"/>
  <c r="J285" i="18"/>
  <c r="N284" i="18"/>
  <c r="M284" i="18"/>
  <c r="L284" i="18"/>
  <c r="K284" i="18"/>
  <c r="J284" i="18"/>
  <c r="I284" i="18"/>
  <c r="N283" i="18"/>
  <c r="M283" i="18"/>
  <c r="L283" i="18"/>
  <c r="K283" i="18"/>
  <c r="I283" i="18" s="1"/>
  <c r="J283" i="18"/>
  <c r="N282" i="18"/>
  <c r="M282" i="18"/>
  <c r="L282" i="18"/>
  <c r="K282" i="18"/>
  <c r="J282" i="18"/>
  <c r="I282" i="18" s="1"/>
  <c r="N281" i="18"/>
  <c r="M281" i="18"/>
  <c r="L281" i="18"/>
  <c r="K281" i="18"/>
  <c r="J281" i="18"/>
  <c r="N280" i="18"/>
  <c r="M280" i="18"/>
  <c r="L280" i="18"/>
  <c r="K280" i="18"/>
  <c r="J280" i="18"/>
  <c r="I280" i="18"/>
  <c r="N279" i="18"/>
  <c r="M279" i="18"/>
  <c r="L279" i="18"/>
  <c r="K279" i="18"/>
  <c r="I279" i="18" s="1"/>
  <c r="J279" i="18"/>
  <c r="N278" i="18"/>
  <c r="M278" i="18"/>
  <c r="L278" i="18"/>
  <c r="K278" i="18"/>
  <c r="J278" i="18"/>
  <c r="I278" i="18" s="1"/>
  <c r="N277" i="18"/>
  <c r="M277" i="18"/>
  <c r="L277" i="18"/>
  <c r="K277" i="18"/>
  <c r="J277" i="18"/>
  <c r="N276" i="18"/>
  <c r="M276" i="18"/>
  <c r="L276" i="18"/>
  <c r="K276" i="18"/>
  <c r="J276" i="18"/>
  <c r="I276" i="18"/>
  <c r="N275" i="18"/>
  <c r="M275" i="18"/>
  <c r="L275" i="18"/>
  <c r="K275" i="18"/>
  <c r="I275" i="18" s="1"/>
  <c r="J275" i="18"/>
  <c r="N274" i="18"/>
  <c r="M274" i="18"/>
  <c r="L274" i="18"/>
  <c r="K274" i="18"/>
  <c r="J274" i="18"/>
  <c r="I274" i="18" s="1"/>
  <c r="N273" i="18"/>
  <c r="M273" i="18"/>
  <c r="L273" i="18"/>
  <c r="K273" i="18"/>
  <c r="J273" i="18"/>
  <c r="N272" i="18"/>
  <c r="M272" i="18"/>
  <c r="L272" i="18"/>
  <c r="K272" i="18"/>
  <c r="J272" i="18"/>
  <c r="I272" i="18"/>
  <c r="N271" i="18"/>
  <c r="M271" i="18"/>
  <c r="L271" i="18"/>
  <c r="K271" i="18"/>
  <c r="I271" i="18" s="1"/>
  <c r="J271" i="18"/>
  <c r="N270" i="18"/>
  <c r="M270" i="18"/>
  <c r="L270" i="18"/>
  <c r="K270" i="18"/>
  <c r="J270" i="18"/>
  <c r="I270" i="18" s="1"/>
  <c r="N269" i="18"/>
  <c r="M269" i="18"/>
  <c r="L269" i="18"/>
  <c r="K269" i="18"/>
  <c r="J269" i="18"/>
  <c r="N268" i="18"/>
  <c r="M268" i="18"/>
  <c r="L268" i="18"/>
  <c r="K268" i="18"/>
  <c r="J268" i="18"/>
  <c r="I268" i="18"/>
  <c r="N267" i="18"/>
  <c r="M267" i="18"/>
  <c r="L267" i="18"/>
  <c r="K267" i="18"/>
  <c r="I267" i="18" s="1"/>
  <c r="J267" i="18"/>
  <c r="N266" i="18"/>
  <c r="M266" i="18"/>
  <c r="L266" i="18"/>
  <c r="K266" i="18"/>
  <c r="J266" i="18"/>
  <c r="I266" i="18" s="1"/>
  <c r="N265" i="18"/>
  <c r="M265" i="18"/>
  <c r="L265" i="18"/>
  <c r="K265" i="18"/>
  <c r="J265" i="18"/>
  <c r="N264" i="18"/>
  <c r="M264" i="18"/>
  <c r="L264" i="18"/>
  <c r="K264" i="18"/>
  <c r="J264" i="18"/>
  <c r="I264" i="18"/>
  <c r="N263" i="18"/>
  <c r="M263" i="18"/>
  <c r="L263" i="18"/>
  <c r="K263" i="18"/>
  <c r="I263" i="18" s="1"/>
  <c r="J263" i="18"/>
  <c r="N262" i="18"/>
  <c r="M262" i="18"/>
  <c r="L262" i="18"/>
  <c r="K262" i="18"/>
  <c r="J262" i="18"/>
  <c r="I262" i="18" s="1"/>
  <c r="N261" i="18"/>
  <c r="M261" i="18"/>
  <c r="L261" i="18"/>
  <c r="K261" i="18"/>
  <c r="J261" i="18"/>
  <c r="N260" i="18"/>
  <c r="M260" i="18"/>
  <c r="L260" i="18"/>
  <c r="K260" i="18"/>
  <c r="J260" i="18"/>
  <c r="I260" i="18"/>
  <c r="N259" i="18"/>
  <c r="M259" i="18"/>
  <c r="L259" i="18"/>
  <c r="K259" i="18"/>
  <c r="I259" i="18" s="1"/>
  <c r="J259" i="18"/>
  <c r="N258" i="18"/>
  <c r="M258" i="18"/>
  <c r="L258" i="18"/>
  <c r="K258" i="18"/>
  <c r="J258" i="18"/>
  <c r="I258" i="18" s="1"/>
  <c r="N257" i="18"/>
  <c r="M257" i="18"/>
  <c r="L257" i="18"/>
  <c r="K257" i="18"/>
  <c r="J257" i="18"/>
  <c r="N256" i="18"/>
  <c r="M256" i="18"/>
  <c r="L256" i="18"/>
  <c r="K256" i="18"/>
  <c r="J256" i="18"/>
  <c r="I256" i="18"/>
  <c r="N255" i="18"/>
  <c r="M255" i="18"/>
  <c r="L255" i="18"/>
  <c r="K255" i="18"/>
  <c r="I255" i="18" s="1"/>
  <c r="J255" i="18"/>
  <c r="N254" i="18"/>
  <c r="M254" i="18"/>
  <c r="L254" i="18"/>
  <c r="K254" i="18"/>
  <c r="J254" i="18"/>
  <c r="I254" i="18" s="1"/>
  <c r="N253" i="18"/>
  <c r="M253" i="18"/>
  <c r="L253" i="18"/>
  <c r="K253" i="18"/>
  <c r="J253" i="18"/>
  <c r="N252" i="18"/>
  <c r="M252" i="18"/>
  <c r="L252" i="18"/>
  <c r="K252" i="18"/>
  <c r="J252" i="18"/>
  <c r="I252" i="18"/>
  <c r="N251" i="18"/>
  <c r="M251" i="18"/>
  <c r="L251" i="18"/>
  <c r="K251" i="18"/>
  <c r="I251" i="18" s="1"/>
  <c r="J251" i="18"/>
  <c r="N250" i="18"/>
  <c r="M250" i="18"/>
  <c r="L250" i="18"/>
  <c r="K250" i="18"/>
  <c r="J250" i="18"/>
  <c r="I250" i="18" s="1"/>
  <c r="N249" i="18"/>
  <c r="M249" i="18"/>
  <c r="L249" i="18"/>
  <c r="K249" i="18"/>
  <c r="J249" i="18"/>
  <c r="N248" i="18"/>
  <c r="M248" i="18"/>
  <c r="L248" i="18"/>
  <c r="K248" i="18"/>
  <c r="J248" i="18"/>
  <c r="I248" i="18"/>
  <c r="N247" i="18"/>
  <c r="M247" i="18"/>
  <c r="L247" i="18"/>
  <c r="K247" i="18"/>
  <c r="I247" i="18" s="1"/>
  <c r="J247" i="18"/>
  <c r="N246" i="18"/>
  <c r="M246" i="18"/>
  <c r="L246" i="18"/>
  <c r="K246" i="18"/>
  <c r="J246" i="18"/>
  <c r="I246" i="18" s="1"/>
  <c r="N245" i="18"/>
  <c r="M245" i="18"/>
  <c r="L245" i="18"/>
  <c r="K245" i="18"/>
  <c r="J245" i="18"/>
  <c r="N244" i="18"/>
  <c r="M244" i="18"/>
  <c r="L244" i="18"/>
  <c r="K244" i="18"/>
  <c r="J244" i="18"/>
  <c r="I244" i="18"/>
  <c r="N243" i="18"/>
  <c r="M243" i="18"/>
  <c r="L243" i="18"/>
  <c r="K243" i="18"/>
  <c r="I243" i="18" s="1"/>
  <c r="J243" i="18"/>
  <c r="N242" i="18"/>
  <c r="M242" i="18"/>
  <c r="L242" i="18"/>
  <c r="K242" i="18"/>
  <c r="J242" i="18"/>
  <c r="I242" i="18" s="1"/>
  <c r="N241" i="18"/>
  <c r="M241" i="18"/>
  <c r="L241" i="18"/>
  <c r="K241" i="18"/>
  <c r="J241" i="18"/>
  <c r="N240" i="18"/>
  <c r="M240" i="18"/>
  <c r="L240" i="18"/>
  <c r="K240" i="18"/>
  <c r="J240" i="18"/>
  <c r="I240" i="18"/>
  <c r="N239" i="18"/>
  <c r="M239" i="18"/>
  <c r="L239" i="18"/>
  <c r="K239" i="18"/>
  <c r="I239" i="18" s="1"/>
  <c r="J239" i="18"/>
  <c r="N238" i="18"/>
  <c r="M238" i="18"/>
  <c r="L238" i="18"/>
  <c r="K238" i="18"/>
  <c r="J238" i="18"/>
  <c r="I238" i="18" s="1"/>
  <c r="N237" i="18"/>
  <c r="M237" i="18"/>
  <c r="L237" i="18"/>
  <c r="K237" i="18"/>
  <c r="J237" i="18"/>
  <c r="N236" i="18"/>
  <c r="M236" i="18"/>
  <c r="L236" i="18"/>
  <c r="K236" i="18"/>
  <c r="J236" i="18"/>
  <c r="I236" i="18"/>
  <c r="N235" i="18"/>
  <c r="M235" i="18"/>
  <c r="L235" i="18"/>
  <c r="K235" i="18"/>
  <c r="I235" i="18" s="1"/>
  <c r="J235" i="18"/>
  <c r="N234" i="18"/>
  <c r="M234" i="18"/>
  <c r="L234" i="18"/>
  <c r="K234" i="18"/>
  <c r="J234" i="18"/>
  <c r="I234" i="18" s="1"/>
  <c r="N233" i="18"/>
  <c r="M233" i="18"/>
  <c r="L233" i="18"/>
  <c r="K233" i="18"/>
  <c r="J233" i="18"/>
  <c r="N232" i="18"/>
  <c r="M232" i="18"/>
  <c r="L232" i="18"/>
  <c r="K232" i="18"/>
  <c r="J232" i="18"/>
  <c r="I232" i="18"/>
  <c r="N231" i="18"/>
  <c r="M231" i="18"/>
  <c r="L231" i="18"/>
  <c r="K231" i="18"/>
  <c r="I231" i="18" s="1"/>
  <c r="J231" i="18"/>
  <c r="N230" i="18"/>
  <c r="M230" i="18"/>
  <c r="L230" i="18"/>
  <c r="K230" i="18"/>
  <c r="J230" i="18"/>
  <c r="I230" i="18" s="1"/>
  <c r="N229" i="18"/>
  <c r="M229" i="18"/>
  <c r="L229" i="18"/>
  <c r="K229" i="18"/>
  <c r="J229" i="18"/>
  <c r="N228" i="18"/>
  <c r="M228" i="18"/>
  <c r="L228" i="18"/>
  <c r="K228" i="18"/>
  <c r="J228" i="18"/>
  <c r="I228" i="18"/>
  <c r="N227" i="18"/>
  <c r="M227" i="18"/>
  <c r="L227" i="18"/>
  <c r="K227" i="18"/>
  <c r="I227" i="18" s="1"/>
  <c r="J227" i="18"/>
  <c r="N226" i="18"/>
  <c r="M226" i="18"/>
  <c r="L226" i="18"/>
  <c r="K226" i="18"/>
  <c r="J226" i="18"/>
  <c r="I226" i="18" s="1"/>
  <c r="N225" i="18"/>
  <c r="M225" i="18"/>
  <c r="L225" i="18"/>
  <c r="K225" i="18"/>
  <c r="J225" i="18"/>
  <c r="N224" i="18"/>
  <c r="M224" i="18"/>
  <c r="L224" i="18"/>
  <c r="K224" i="18"/>
  <c r="J224" i="18"/>
  <c r="I224" i="18"/>
  <c r="N223" i="18"/>
  <c r="M223" i="18"/>
  <c r="L223" i="18"/>
  <c r="K223" i="18"/>
  <c r="I223" i="18" s="1"/>
  <c r="J223" i="18"/>
  <c r="N222" i="18"/>
  <c r="M222" i="18"/>
  <c r="L222" i="18"/>
  <c r="K222" i="18"/>
  <c r="J222" i="18"/>
  <c r="I222" i="18" s="1"/>
  <c r="N221" i="18"/>
  <c r="M221" i="18"/>
  <c r="L221" i="18"/>
  <c r="K221" i="18"/>
  <c r="J221" i="18"/>
  <c r="N220" i="18"/>
  <c r="M220" i="18"/>
  <c r="L220" i="18"/>
  <c r="K220" i="18"/>
  <c r="J220" i="18"/>
  <c r="I220" i="18"/>
  <c r="N219" i="18"/>
  <c r="M219" i="18"/>
  <c r="L219" i="18"/>
  <c r="K219" i="18"/>
  <c r="I219" i="18" s="1"/>
  <c r="J219" i="18"/>
  <c r="N218" i="18"/>
  <c r="M218" i="18"/>
  <c r="L218" i="18"/>
  <c r="K218" i="18"/>
  <c r="J218" i="18"/>
  <c r="I218" i="18" s="1"/>
  <c r="N217" i="18"/>
  <c r="M217" i="18"/>
  <c r="L217" i="18"/>
  <c r="K217" i="18"/>
  <c r="J217" i="18"/>
  <c r="N216" i="18"/>
  <c r="M216" i="18"/>
  <c r="L216" i="18"/>
  <c r="K216" i="18"/>
  <c r="J216" i="18"/>
  <c r="I216" i="18"/>
  <c r="N215" i="18"/>
  <c r="M215" i="18"/>
  <c r="L215" i="18"/>
  <c r="K215" i="18"/>
  <c r="I215" i="18" s="1"/>
  <c r="J215" i="18"/>
  <c r="N214" i="18"/>
  <c r="M214" i="18"/>
  <c r="L214" i="18"/>
  <c r="K214" i="18"/>
  <c r="J214" i="18"/>
  <c r="I214" i="18" s="1"/>
  <c r="N213" i="18"/>
  <c r="M213" i="18"/>
  <c r="L213" i="18"/>
  <c r="K213" i="18"/>
  <c r="J213" i="18"/>
  <c r="N212" i="18"/>
  <c r="M212" i="18"/>
  <c r="L212" i="18"/>
  <c r="K212" i="18"/>
  <c r="J212" i="18"/>
  <c r="I212" i="18"/>
  <c r="N211" i="18"/>
  <c r="M211" i="18"/>
  <c r="L211" i="18"/>
  <c r="K211" i="18"/>
  <c r="I211" i="18" s="1"/>
  <c r="J211" i="18"/>
  <c r="N210" i="18"/>
  <c r="M210" i="18"/>
  <c r="L210" i="18"/>
  <c r="K210" i="18"/>
  <c r="J210" i="18"/>
  <c r="I210" i="18" s="1"/>
  <c r="N209" i="18"/>
  <c r="M209" i="18"/>
  <c r="L209" i="18"/>
  <c r="K209" i="18"/>
  <c r="J209" i="18"/>
  <c r="N208" i="18"/>
  <c r="M208" i="18"/>
  <c r="L208" i="18"/>
  <c r="K208" i="18"/>
  <c r="J208" i="18"/>
  <c r="I208" i="18"/>
  <c r="N207" i="18"/>
  <c r="M207" i="18"/>
  <c r="L207" i="18"/>
  <c r="K207" i="18"/>
  <c r="I207" i="18" s="1"/>
  <c r="J207" i="18"/>
  <c r="N206" i="18"/>
  <c r="M206" i="18"/>
  <c r="L206" i="18"/>
  <c r="K206" i="18"/>
  <c r="J206" i="18"/>
  <c r="I206" i="18" s="1"/>
  <c r="N205" i="18"/>
  <c r="M205" i="18"/>
  <c r="L205" i="18"/>
  <c r="K205" i="18"/>
  <c r="J205" i="18"/>
  <c r="N204" i="18"/>
  <c r="M204" i="18"/>
  <c r="L204" i="18"/>
  <c r="K204" i="18"/>
  <c r="J204" i="18"/>
  <c r="I204" i="18"/>
  <c r="N203" i="18"/>
  <c r="M203" i="18"/>
  <c r="L203" i="18"/>
  <c r="K203" i="18"/>
  <c r="I203" i="18" s="1"/>
  <c r="J203" i="18"/>
  <c r="N202" i="18"/>
  <c r="M202" i="18"/>
  <c r="L202" i="18"/>
  <c r="K202" i="18"/>
  <c r="J202" i="18"/>
  <c r="I202" i="18" s="1"/>
  <c r="K36" i="18" s="1"/>
  <c r="N201" i="18"/>
  <c r="M201" i="18"/>
  <c r="L201" i="18"/>
  <c r="K201" i="18"/>
  <c r="J201" i="18"/>
  <c r="N200" i="18"/>
  <c r="M200" i="18"/>
  <c r="L200" i="18"/>
  <c r="K200" i="18"/>
  <c r="J200" i="18"/>
  <c r="I200" i="18"/>
  <c r="N199" i="18"/>
  <c r="M199" i="18"/>
  <c r="L199" i="18"/>
  <c r="K199" i="18"/>
  <c r="I199" i="18" s="1"/>
  <c r="J199" i="18"/>
  <c r="N198" i="18"/>
  <c r="M198" i="18"/>
  <c r="L198" i="18"/>
  <c r="K198" i="18"/>
  <c r="J198" i="18"/>
  <c r="I198" i="18" s="1"/>
  <c r="N197" i="18"/>
  <c r="M197" i="18"/>
  <c r="L197" i="18"/>
  <c r="K197" i="18"/>
  <c r="J197" i="18"/>
  <c r="N196" i="18"/>
  <c r="M196" i="18"/>
  <c r="L196" i="18"/>
  <c r="K196" i="18"/>
  <c r="J196" i="18"/>
  <c r="I196" i="18"/>
  <c r="N195" i="18"/>
  <c r="M195" i="18"/>
  <c r="L195" i="18"/>
  <c r="K195" i="18"/>
  <c r="I195" i="18" s="1"/>
  <c r="J195" i="18"/>
  <c r="N194" i="18"/>
  <c r="M194" i="18"/>
  <c r="L194" i="18"/>
  <c r="K194" i="18"/>
  <c r="J194" i="18"/>
  <c r="I194" i="18" s="1"/>
  <c r="N193" i="18"/>
  <c r="M193" i="18"/>
  <c r="L193" i="18"/>
  <c r="K193" i="18"/>
  <c r="J193" i="18"/>
  <c r="N192" i="18"/>
  <c r="M192" i="18"/>
  <c r="L192" i="18"/>
  <c r="K192" i="18"/>
  <c r="J192" i="18"/>
  <c r="I192" i="18"/>
  <c r="N191" i="18"/>
  <c r="M191" i="18"/>
  <c r="L191" i="18"/>
  <c r="K191" i="18"/>
  <c r="I191" i="18" s="1"/>
  <c r="J191" i="18"/>
  <c r="N190" i="18"/>
  <c r="M190" i="18"/>
  <c r="L190" i="18"/>
  <c r="K190" i="18"/>
  <c r="J190" i="18"/>
  <c r="I190" i="18" s="1"/>
  <c r="N189" i="18"/>
  <c r="M189" i="18"/>
  <c r="L189" i="18"/>
  <c r="K189" i="18"/>
  <c r="J189" i="18"/>
  <c r="N188" i="18"/>
  <c r="M188" i="18"/>
  <c r="L188" i="18"/>
  <c r="K188" i="18"/>
  <c r="J188" i="18"/>
  <c r="I188" i="18"/>
  <c r="N187" i="18"/>
  <c r="M187" i="18"/>
  <c r="L187" i="18"/>
  <c r="K187" i="18"/>
  <c r="I187" i="18" s="1"/>
  <c r="J187" i="18"/>
  <c r="N186" i="18"/>
  <c r="M186" i="18"/>
  <c r="L186" i="18"/>
  <c r="K186" i="18"/>
  <c r="J186" i="18"/>
  <c r="I186" i="18" s="1"/>
  <c r="K31" i="18" s="1"/>
  <c r="N185" i="18"/>
  <c r="M185" i="18"/>
  <c r="L185" i="18"/>
  <c r="K185" i="18"/>
  <c r="J185" i="18"/>
  <c r="N184" i="18"/>
  <c r="M184" i="18"/>
  <c r="L184" i="18"/>
  <c r="K184" i="18"/>
  <c r="J184" i="18"/>
  <c r="I184" i="18"/>
  <c r="N183" i="18"/>
  <c r="M183" i="18"/>
  <c r="L183" i="18"/>
  <c r="K183" i="18"/>
  <c r="I183" i="18" s="1"/>
  <c r="J183" i="18"/>
  <c r="N182" i="18"/>
  <c r="M182" i="18"/>
  <c r="L182" i="18"/>
  <c r="K182" i="18"/>
  <c r="J182" i="18"/>
  <c r="I182" i="18" s="1"/>
  <c r="N181" i="18"/>
  <c r="M181" i="18"/>
  <c r="L181" i="18"/>
  <c r="K181" i="18"/>
  <c r="J181" i="18"/>
  <c r="N180" i="18"/>
  <c r="M180" i="18"/>
  <c r="L180" i="18"/>
  <c r="K180" i="18"/>
  <c r="J180" i="18"/>
  <c r="I180" i="18"/>
  <c r="N179" i="18"/>
  <c r="M179" i="18"/>
  <c r="L179" i="18"/>
  <c r="K179" i="18"/>
  <c r="I179" i="18" s="1"/>
  <c r="J179" i="18"/>
  <c r="N178" i="18"/>
  <c r="M178" i="18"/>
  <c r="L178" i="18"/>
  <c r="K178" i="18"/>
  <c r="J178" i="18"/>
  <c r="I178" i="18" s="1"/>
  <c r="U30" i="18" s="1"/>
  <c r="N177" i="18"/>
  <c r="M177" i="18"/>
  <c r="L177" i="18"/>
  <c r="K177" i="18"/>
  <c r="J177" i="18"/>
  <c r="N176" i="18"/>
  <c r="M176" i="18"/>
  <c r="L176" i="18"/>
  <c r="K176" i="18"/>
  <c r="J176" i="18"/>
  <c r="I176" i="18"/>
  <c r="N175" i="18"/>
  <c r="M175" i="18"/>
  <c r="L175" i="18"/>
  <c r="K175" i="18"/>
  <c r="I175" i="18" s="1"/>
  <c r="J175" i="18"/>
  <c r="N174" i="18"/>
  <c r="M174" i="18"/>
  <c r="L174" i="18"/>
  <c r="K174" i="18"/>
  <c r="J174" i="18"/>
  <c r="I174" i="18" s="1"/>
  <c r="K29" i="18" s="1"/>
  <c r="N173" i="18"/>
  <c r="M173" i="18"/>
  <c r="L173" i="18"/>
  <c r="K173" i="18"/>
  <c r="J173" i="18"/>
  <c r="N172" i="18"/>
  <c r="M172" i="18"/>
  <c r="L172" i="18"/>
  <c r="K172" i="18"/>
  <c r="J172" i="18"/>
  <c r="I172" i="18"/>
  <c r="N171" i="18"/>
  <c r="M171" i="18"/>
  <c r="L171" i="18"/>
  <c r="K171" i="18"/>
  <c r="I171" i="18" s="1"/>
  <c r="J171" i="18"/>
  <c r="N170" i="18"/>
  <c r="M170" i="18"/>
  <c r="L170" i="18"/>
  <c r="K170" i="18"/>
  <c r="J170" i="18"/>
  <c r="I170" i="18" s="1"/>
  <c r="U27" i="18" s="1"/>
  <c r="N169" i="18"/>
  <c r="M169" i="18"/>
  <c r="L169" i="18"/>
  <c r="K169" i="18"/>
  <c r="J169" i="18"/>
  <c r="N168" i="18"/>
  <c r="M168" i="18"/>
  <c r="L168" i="18"/>
  <c r="K168" i="18"/>
  <c r="J168" i="18"/>
  <c r="I168" i="18"/>
  <c r="N167" i="18"/>
  <c r="M167" i="18"/>
  <c r="L167" i="18"/>
  <c r="K167" i="18"/>
  <c r="I167" i="18" s="1"/>
  <c r="J167" i="18"/>
  <c r="N166" i="18"/>
  <c r="M166" i="18"/>
  <c r="L166" i="18"/>
  <c r="K166" i="18"/>
  <c r="J166" i="18"/>
  <c r="I166" i="18" s="1"/>
  <c r="N165" i="18"/>
  <c r="M165" i="18"/>
  <c r="L165" i="18"/>
  <c r="K165" i="18"/>
  <c r="J165" i="18"/>
  <c r="N164" i="18"/>
  <c r="M164" i="18"/>
  <c r="L164" i="18"/>
  <c r="K164" i="18"/>
  <c r="J164" i="18"/>
  <c r="I164" i="18"/>
  <c r="N163" i="18"/>
  <c r="M163" i="18"/>
  <c r="L163" i="18"/>
  <c r="K163" i="18"/>
  <c r="I163" i="18" s="1"/>
  <c r="J163" i="18"/>
  <c r="N162" i="18"/>
  <c r="M162" i="18"/>
  <c r="L162" i="18"/>
  <c r="K162" i="18"/>
  <c r="J162" i="18"/>
  <c r="I162" i="18" s="1"/>
  <c r="U25" i="18" s="1"/>
  <c r="N161" i="18"/>
  <c r="M161" i="18"/>
  <c r="L161" i="18"/>
  <c r="K161" i="18"/>
  <c r="J161" i="18"/>
  <c r="N160" i="18"/>
  <c r="M160" i="18"/>
  <c r="L160" i="18"/>
  <c r="K160" i="18"/>
  <c r="J160" i="18"/>
  <c r="I160" i="18"/>
  <c r="N159" i="18"/>
  <c r="M159" i="18"/>
  <c r="L159" i="18"/>
  <c r="K159" i="18"/>
  <c r="I159" i="18" s="1"/>
  <c r="J159" i="18"/>
  <c r="N158" i="18"/>
  <c r="M158" i="18"/>
  <c r="L158" i="18"/>
  <c r="K158" i="18"/>
  <c r="J158" i="18"/>
  <c r="I158" i="18" s="1"/>
  <c r="N157" i="18"/>
  <c r="M157" i="18"/>
  <c r="L157" i="18"/>
  <c r="K157" i="18"/>
  <c r="J157" i="18"/>
  <c r="N156" i="18"/>
  <c r="M156" i="18"/>
  <c r="L156" i="18"/>
  <c r="K156" i="18"/>
  <c r="J156" i="18"/>
  <c r="I156" i="18"/>
  <c r="N155" i="18"/>
  <c r="M155" i="18"/>
  <c r="L155" i="18"/>
  <c r="K155" i="18"/>
  <c r="I155" i="18" s="1"/>
  <c r="J155" i="18"/>
  <c r="N154" i="18"/>
  <c r="M154" i="18"/>
  <c r="L154" i="18"/>
  <c r="K154" i="18"/>
  <c r="J154" i="18"/>
  <c r="I154" i="18" s="1"/>
  <c r="K25" i="18" s="1"/>
  <c r="N153" i="18"/>
  <c r="M153" i="18"/>
  <c r="L153" i="18"/>
  <c r="K153" i="18"/>
  <c r="J153" i="18"/>
  <c r="N152" i="18"/>
  <c r="M152" i="18"/>
  <c r="L152" i="18"/>
  <c r="K152" i="18"/>
  <c r="J152" i="18"/>
  <c r="I152" i="18"/>
  <c r="N151" i="18"/>
  <c r="M151" i="18"/>
  <c r="L151" i="18"/>
  <c r="K151" i="18"/>
  <c r="I151" i="18" s="1"/>
  <c r="J151" i="18"/>
  <c r="N150" i="18"/>
  <c r="M150" i="18"/>
  <c r="L150" i="18"/>
  <c r="K150" i="18"/>
  <c r="J150" i="18"/>
  <c r="I150" i="18" s="1"/>
  <c r="N149" i="18"/>
  <c r="M149" i="18"/>
  <c r="L149" i="18"/>
  <c r="K149" i="18"/>
  <c r="J149" i="18"/>
  <c r="N148" i="18"/>
  <c r="M148" i="18"/>
  <c r="L148" i="18"/>
  <c r="K148" i="18"/>
  <c r="J148" i="18"/>
  <c r="I148" i="18"/>
  <c r="N147" i="18"/>
  <c r="M147" i="18"/>
  <c r="L147" i="18"/>
  <c r="K147" i="18"/>
  <c r="I147" i="18" s="1"/>
  <c r="J147" i="18"/>
  <c r="N146" i="18"/>
  <c r="M146" i="18"/>
  <c r="L146" i="18"/>
  <c r="K146" i="18"/>
  <c r="J146" i="18"/>
  <c r="I146" i="18" s="1"/>
  <c r="K23" i="18" s="1"/>
  <c r="N145" i="18"/>
  <c r="M145" i="18"/>
  <c r="L145" i="18"/>
  <c r="K145" i="18"/>
  <c r="J145" i="18"/>
  <c r="N144" i="18"/>
  <c r="M144" i="18"/>
  <c r="L144" i="18"/>
  <c r="K144" i="18"/>
  <c r="J144" i="18"/>
  <c r="I144" i="18"/>
  <c r="N143" i="18"/>
  <c r="M143" i="18"/>
  <c r="L143" i="18"/>
  <c r="K143" i="18"/>
  <c r="I143" i="18" s="1"/>
  <c r="J143" i="18"/>
  <c r="N142" i="18"/>
  <c r="M142" i="18"/>
  <c r="L142" i="18"/>
  <c r="K142" i="18"/>
  <c r="J142" i="18"/>
  <c r="I142" i="18" s="1"/>
  <c r="N141" i="18"/>
  <c r="M141" i="18"/>
  <c r="L141" i="18"/>
  <c r="K141" i="18"/>
  <c r="J141" i="18"/>
  <c r="N140" i="18"/>
  <c r="M140" i="18"/>
  <c r="L140" i="18"/>
  <c r="K140" i="18"/>
  <c r="J140" i="18"/>
  <c r="I140" i="18"/>
  <c r="N139" i="18"/>
  <c r="M139" i="18"/>
  <c r="L139" i="18"/>
  <c r="K139" i="18"/>
  <c r="I139" i="18" s="1"/>
  <c r="J139" i="18"/>
  <c r="N138" i="18"/>
  <c r="M138" i="18"/>
  <c r="L138" i="18"/>
  <c r="K138" i="18"/>
  <c r="J138" i="18"/>
  <c r="I138" i="18" s="1"/>
  <c r="N137" i="18"/>
  <c r="M137" i="18"/>
  <c r="L137" i="18"/>
  <c r="K137" i="18"/>
  <c r="J137" i="18"/>
  <c r="N136" i="18"/>
  <c r="M136" i="18"/>
  <c r="L136" i="18"/>
  <c r="K136" i="18"/>
  <c r="J136" i="18"/>
  <c r="I136" i="18"/>
  <c r="N135" i="18"/>
  <c r="M135" i="18"/>
  <c r="L135" i="18"/>
  <c r="K135" i="18"/>
  <c r="I135" i="18" s="1"/>
  <c r="J135" i="18"/>
  <c r="N134" i="18"/>
  <c r="M134" i="18"/>
  <c r="L134" i="18"/>
  <c r="K134" i="18"/>
  <c r="J134" i="18"/>
  <c r="I134" i="18" s="1"/>
  <c r="N133" i="18"/>
  <c r="M133" i="18"/>
  <c r="L133" i="18"/>
  <c r="K133" i="18"/>
  <c r="J133" i="18"/>
  <c r="N132" i="18"/>
  <c r="M132" i="18"/>
  <c r="L132" i="18"/>
  <c r="K132" i="18"/>
  <c r="J132" i="18"/>
  <c r="I132" i="18"/>
  <c r="N131" i="18"/>
  <c r="M131" i="18"/>
  <c r="L131" i="18"/>
  <c r="K131" i="18"/>
  <c r="I131" i="18" s="1"/>
  <c r="J131" i="18"/>
  <c r="N130" i="18"/>
  <c r="M130" i="18"/>
  <c r="L130" i="18"/>
  <c r="K130" i="18"/>
  <c r="J130" i="18"/>
  <c r="I130" i="18" s="1"/>
  <c r="N129" i="18"/>
  <c r="M129" i="18"/>
  <c r="L129" i="18"/>
  <c r="K129" i="18"/>
  <c r="J129" i="18"/>
  <c r="N128" i="18"/>
  <c r="M128" i="18"/>
  <c r="L128" i="18"/>
  <c r="K128" i="18"/>
  <c r="J128" i="18"/>
  <c r="I128" i="18"/>
  <c r="N127" i="18"/>
  <c r="M127" i="18"/>
  <c r="L127" i="18"/>
  <c r="K127" i="18"/>
  <c r="I127" i="18" s="1"/>
  <c r="J127" i="18"/>
  <c r="N126" i="18"/>
  <c r="M126" i="18"/>
  <c r="L126" i="18"/>
  <c r="K126" i="18"/>
  <c r="J126" i="18"/>
  <c r="I126" i="18" s="1"/>
  <c r="N125" i="18"/>
  <c r="M125" i="18"/>
  <c r="L125" i="18"/>
  <c r="K125" i="18"/>
  <c r="J125" i="18"/>
  <c r="N124" i="18"/>
  <c r="M124" i="18"/>
  <c r="L124" i="18"/>
  <c r="K124" i="18"/>
  <c r="J124" i="18"/>
  <c r="I124" i="18"/>
  <c r="N123" i="18"/>
  <c r="M123" i="18"/>
  <c r="L123" i="18"/>
  <c r="K123" i="18"/>
  <c r="I123" i="18" s="1"/>
  <c r="J123" i="18"/>
  <c r="N122" i="18"/>
  <c r="M122" i="18"/>
  <c r="L122" i="18"/>
  <c r="K122" i="18"/>
  <c r="I122" i="18" s="1"/>
  <c r="J122" i="18"/>
  <c r="N121" i="18"/>
  <c r="M121" i="18"/>
  <c r="L121" i="18"/>
  <c r="K121" i="18"/>
  <c r="J121" i="18"/>
  <c r="I121" i="18" s="1"/>
  <c r="N120" i="18"/>
  <c r="M120" i="18"/>
  <c r="L120" i="18"/>
  <c r="K120" i="18"/>
  <c r="I120" i="18" s="1"/>
  <c r="J120" i="18"/>
  <c r="N119" i="18"/>
  <c r="M119" i="18"/>
  <c r="L119" i="18"/>
  <c r="K119" i="18"/>
  <c r="J119" i="18"/>
  <c r="I119" i="18" s="1"/>
  <c r="N118" i="18"/>
  <c r="M118" i="18"/>
  <c r="L118" i="18"/>
  <c r="K118" i="18"/>
  <c r="I118" i="18" s="1"/>
  <c r="J118" i="18"/>
  <c r="N117" i="18"/>
  <c r="M117" i="18"/>
  <c r="L117" i="18"/>
  <c r="K117" i="18"/>
  <c r="J117" i="18"/>
  <c r="I117" i="18" s="1"/>
  <c r="N116" i="18"/>
  <c r="M116" i="18"/>
  <c r="L116" i="18"/>
  <c r="K116" i="18"/>
  <c r="I116" i="18" s="1"/>
  <c r="J116" i="18"/>
  <c r="N115" i="18"/>
  <c r="M115" i="18"/>
  <c r="L115" i="18"/>
  <c r="K115" i="18"/>
  <c r="J115" i="18"/>
  <c r="I115" i="18" s="1"/>
  <c r="N114" i="18"/>
  <c r="M114" i="18"/>
  <c r="L114" i="18"/>
  <c r="K114" i="18"/>
  <c r="I114" i="18" s="1"/>
  <c r="J114" i="18"/>
  <c r="N113" i="18"/>
  <c r="M113" i="18"/>
  <c r="L113" i="18"/>
  <c r="K113" i="18"/>
  <c r="J113" i="18"/>
  <c r="I113" i="18" s="1"/>
  <c r="N112" i="18"/>
  <c r="M112" i="18"/>
  <c r="L112" i="18"/>
  <c r="K112" i="18"/>
  <c r="I112" i="18" s="1"/>
  <c r="J112" i="18"/>
  <c r="N111" i="18"/>
  <c r="M111" i="18"/>
  <c r="L111" i="18"/>
  <c r="K111" i="18"/>
  <c r="J111" i="18"/>
  <c r="I111" i="18" s="1"/>
  <c r="N110" i="18"/>
  <c r="M110" i="18"/>
  <c r="L110" i="18"/>
  <c r="K110" i="18"/>
  <c r="I110" i="18" s="1"/>
  <c r="J110" i="18"/>
  <c r="N109" i="18"/>
  <c r="M109" i="18"/>
  <c r="L109" i="18"/>
  <c r="K109" i="18"/>
  <c r="J109" i="18"/>
  <c r="I109" i="18" s="1"/>
  <c r="N108" i="18"/>
  <c r="M108" i="18"/>
  <c r="L108" i="18"/>
  <c r="K108" i="18"/>
  <c r="I108" i="18" s="1"/>
  <c r="J108" i="18"/>
  <c r="N107" i="18"/>
  <c r="M107" i="18"/>
  <c r="L107" i="18"/>
  <c r="K107" i="18"/>
  <c r="J107" i="18"/>
  <c r="I107" i="18" s="1"/>
  <c r="N106" i="18"/>
  <c r="M106" i="18"/>
  <c r="L106" i="18"/>
  <c r="K106" i="18"/>
  <c r="I106" i="18" s="1"/>
  <c r="J106" i="18"/>
  <c r="N105" i="18"/>
  <c r="M105" i="18"/>
  <c r="L105" i="18"/>
  <c r="K105" i="18"/>
  <c r="J105" i="18"/>
  <c r="I105" i="18" s="1"/>
  <c r="N104" i="18"/>
  <c r="M104" i="18"/>
  <c r="L104" i="18"/>
  <c r="K104" i="18"/>
  <c r="I104" i="18" s="1"/>
  <c r="J104" i="18"/>
  <c r="N103" i="18"/>
  <c r="M103" i="18"/>
  <c r="L103" i="18"/>
  <c r="K103" i="18"/>
  <c r="J103" i="18"/>
  <c r="I103" i="18" s="1"/>
  <c r="N102" i="18"/>
  <c r="M102" i="18"/>
  <c r="L102" i="18"/>
  <c r="K102" i="18"/>
  <c r="I102" i="18" s="1"/>
  <c r="J102" i="18"/>
  <c r="N101" i="18"/>
  <c r="M101" i="18"/>
  <c r="L101" i="18"/>
  <c r="K101" i="18"/>
  <c r="J101" i="18"/>
  <c r="I101" i="18" s="1"/>
  <c r="N100" i="18"/>
  <c r="M100" i="18"/>
  <c r="L100" i="18"/>
  <c r="K100" i="18"/>
  <c r="I100" i="18" s="1"/>
  <c r="J100" i="18"/>
  <c r="N99" i="18"/>
  <c r="M99" i="18"/>
  <c r="L99" i="18"/>
  <c r="K99" i="18"/>
  <c r="J99" i="18"/>
  <c r="I99" i="18" s="1"/>
  <c r="N98" i="18"/>
  <c r="M98" i="18"/>
  <c r="L98" i="18"/>
  <c r="K98" i="18"/>
  <c r="I98" i="18" s="1"/>
  <c r="J98" i="18"/>
  <c r="N97" i="18"/>
  <c r="M97" i="18"/>
  <c r="L97" i="18"/>
  <c r="K97" i="18"/>
  <c r="J97" i="18"/>
  <c r="I97" i="18" s="1"/>
  <c r="N96" i="18"/>
  <c r="M96" i="18"/>
  <c r="L96" i="18"/>
  <c r="K96" i="18"/>
  <c r="I96" i="18" s="1"/>
  <c r="J96" i="18"/>
  <c r="N95" i="18"/>
  <c r="M95" i="18"/>
  <c r="L95" i="18"/>
  <c r="K95" i="18"/>
  <c r="J95" i="18"/>
  <c r="I95" i="18" s="1"/>
  <c r="N94" i="18"/>
  <c r="M94" i="18"/>
  <c r="L94" i="18"/>
  <c r="K94" i="18"/>
  <c r="I94" i="18" s="1"/>
  <c r="J94" i="18"/>
  <c r="N93" i="18"/>
  <c r="M93" i="18"/>
  <c r="L93" i="18"/>
  <c r="K93" i="18"/>
  <c r="J93" i="18"/>
  <c r="I93" i="18" s="1"/>
  <c r="N92" i="18"/>
  <c r="M92" i="18"/>
  <c r="L92" i="18"/>
  <c r="K92" i="18"/>
  <c r="I92" i="18" s="1"/>
  <c r="J92" i="18"/>
  <c r="N91" i="18"/>
  <c r="M91" i="18"/>
  <c r="L91" i="18"/>
  <c r="K91" i="18"/>
  <c r="J91" i="18"/>
  <c r="I91" i="18" s="1"/>
  <c r="N90" i="18"/>
  <c r="M90" i="18"/>
  <c r="L90" i="18"/>
  <c r="K90" i="18"/>
  <c r="I90" i="18" s="1"/>
  <c r="J90" i="18"/>
  <c r="N89" i="18"/>
  <c r="M89" i="18"/>
  <c r="L89" i="18"/>
  <c r="J89" i="18"/>
  <c r="L88" i="18"/>
  <c r="K88" i="18"/>
  <c r="J88" i="18"/>
  <c r="L87" i="18"/>
  <c r="K87" i="18"/>
  <c r="J87" i="18"/>
  <c r="L86" i="18"/>
  <c r="K86" i="18"/>
  <c r="J86" i="18"/>
  <c r="L85" i="18"/>
  <c r="K85" i="18"/>
  <c r="J85" i="18"/>
  <c r="L84" i="18"/>
  <c r="K84" i="18"/>
  <c r="J84" i="18"/>
  <c r="L83" i="18"/>
  <c r="K83" i="18"/>
  <c r="J83" i="18"/>
  <c r="L82" i="18"/>
  <c r="K82" i="18"/>
  <c r="J82" i="18"/>
  <c r="L81" i="18"/>
  <c r="K81" i="18"/>
  <c r="J81" i="18"/>
  <c r="N80" i="18"/>
  <c r="M80" i="18"/>
  <c r="L80" i="18"/>
  <c r="K80" i="18"/>
  <c r="I80" i="18" s="1"/>
  <c r="J80" i="18"/>
  <c r="N79" i="18"/>
  <c r="M79" i="18"/>
  <c r="L79" i="18"/>
  <c r="K79" i="18"/>
  <c r="J79" i="18"/>
  <c r="I79" i="18"/>
  <c r="N78" i="18"/>
  <c r="M78" i="18"/>
  <c r="L78" i="18"/>
  <c r="J78" i="18"/>
  <c r="L77" i="18"/>
  <c r="K77" i="18"/>
  <c r="J77" i="18"/>
  <c r="J76" i="18"/>
  <c r="J75" i="18"/>
  <c r="J74" i="18"/>
  <c r="J73" i="18"/>
  <c r="J72" i="18"/>
  <c r="J71" i="18"/>
  <c r="J70" i="18"/>
  <c r="N69" i="18"/>
  <c r="M69" i="18"/>
  <c r="J69" i="18"/>
  <c r="N68" i="18"/>
  <c r="M68" i="18"/>
  <c r="J68" i="18"/>
  <c r="N67" i="18"/>
  <c r="M67" i="18"/>
  <c r="K67" i="18"/>
  <c r="J67" i="18"/>
  <c r="E67" i="18"/>
  <c r="L67" i="18" s="1"/>
  <c r="N66" i="18"/>
  <c r="M66" i="18"/>
  <c r="L66" i="18"/>
  <c r="K66" i="18"/>
  <c r="I66" i="18" s="1"/>
  <c r="J66" i="18"/>
  <c r="N65" i="18"/>
  <c r="M65" i="18"/>
  <c r="L65" i="18"/>
  <c r="K65" i="18"/>
  <c r="J65" i="18"/>
  <c r="I65" i="18"/>
  <c r="N64" i="18"/>
  <c r="M64" i="18"/>
  <c r="L64" i="18"/>
  <c r="K64" i="18"/>
  <c r="I64" i="18" s="1"/>
  <c r="J64" i="18"/>
  <c r="N63" i="18"/>
  <c r="M63" i="18"/>
  <c r="L63" i="18"/>
  <c r="K63" i="18"/>
  <c r="J63" i="18"/>
  <c r="I63" i="18"/>
  <c r="N62" i="18"/>
  <c r="M62" i="18"/>
  <c r="L62" i="18"/>
  <c r="K62" i="18"/>
  <c r="I62" i="18" s="1"/>
  <c r="J62" i="18"/>
  <c r="N61" i="18"/>
  <c r="M61" i="18"/>
  <c r="L61" i="18"/>
  <c r="K61" i="18"/>
  <c r="J61" i="18"/>
  <c r="I61" i="18"/>
  <c r="N60" i="18"/>
  <c r="M60" i="18"/>
  <c r="L60" i="18"/>
  <c r="K60" i="18"/>
  <c r="I60" i="18" s="1"/>
  <c r="J60" i="18"/>
  <c r="K39" i="18"/>
  <c r="U38" i="18"/>
  <c r="V38" i="18" s="1"/>
  <c r="K38" i="18"/>
  <c r="L38" i="18" s="1"/>
  <c r="U37" i="18"/>
  <c r="V37" i="18" s="1"/>
  <c r="K37" i="18"/>
  <c r="L37" i="18" s="1"/>
  <c r="U36" i="18"/>
  <c r="V36" i="18" s="1"/>
  <c r="U35" i="18"/>
  <c r="V35" i="18" s="1"/>
  <c r="U34" i="18"/>
  <c r="V34" i="18" s="1"/>
  <c r="K34" i="18"/>
  <c r="L34" i="18" s="1"/>
  <c r="U33" i="18"/>
  <c r="V33" i="18" s="1"/>
  <c r="K33" i="18"/>
  <c r="L33" i="18" s="1"/>
  <c r="K32" i="18"/>
  <c r="L32" i="18" s="1"/>
  <c r="U31" i="18"/>
  <c r="V31" i="18" s="1"/>
  <c r="U29" i="18"/>
  <c r="V29" i="18" s="1"/>
  <c r="U28" i="18"/>
  <c r="V28" i="18" s="1"/>
  <c r="K27" i="18"/>
  <c r="L27" i="18" s="1"/>
  <c r="U26" i="18"/>
  <c r="V26" i="18" s="1"/>
  <c r="K26" i="18"/>
  <c r="L26" i="18" s="1"/>
  <c r="U23" i="18"/>
  <c r="V23" i="18" s="1"/>
  <c r="E12" i="18"/>
  <c r="D12" i="18"/>
  <c r="K10" i="18"/>
  <c r="K9" i="18"/>
  <c r="K8" i="18"/>
  <c r="K7" i="18"/>
  <c r="K6" i="18"/>
  <c r="K5" i="18"/>
  <c r="J5" i="18"/>
  <c r="L4" i="18"/>
  <c r="K4" i="18"/>
  <c r="J4" i="18"/>
  <c r="P3" i="18"/>
  <c r="O3" i="18"/>
  <c r="N3" i="18"/>
  <c r="M3" i="18"/>
  <c r="L3" i="18"/>
  <c r="K3" i="18"/>
  <c r="J3" i="18"/>
  <c r="K2" i="18"/>
  <c r="D1" i="18"/>
  <c r="L5" i="18" s="1"/>
  <c r="AK498" i="17"/>
  <c r="AB498" i="17"/>
  <c r="Z498" i="17"/>
  <c r="X498" i="17"/>
  <c r="X497" i="17"/>
  <c r="AK490" i="17"/>
  <c r="AE490" i="17"/>
  <c r="AA490" i="17"/>
  <c r="X489" i="17"/>
  <c r="U489" i="17"/>
  <c r="S489" i="17"/>
  <c r="Q489" i="17"/>
  <c r="Q488" i="17"/>
  <c r="J485" i="17"/>
  <c r="AK482" i="17"/>
  <c r="X481" i="17"/>
  <c r="Q479" i="17"/>
  <c r="H476" i="17"/>
  <c r="AB490" i="17" s="1"/>
  <c r="G476" i="17"/>
  <c r="M486" i="17" s="1"/>
  <c r="F476" i="17"/>
  <c r="L486" i="17" s="1"/>
  <c r="E476" i="17"/>
  <c r="Y490" i="17" s="1"/>
  <c r="D476" i="17"/>
  <c r="X490" i="17" s="1"/>
  <c r="K475" i="17"/>
  <c r="D475" i="17"/>
  <c r="AK472" i="17"/>
  <c r="AB470" i="17"/>
  <c r="Z470" i="17"/>
  <c r="X470" i="17"/>
  <c r="Q470" i="17"/>
  <c r="X469" i="17"/>
  <c r="N466" i="17"/>
  <c r="L466" i="17"/>
  <c r="J466" i="17"/>
  <c r="J465" i="17"/>
  <c r="AB462" i="17"/>
  <c r="AA462" i="17"/>
  <c r="Z462" i="17"/>
  <c r="Y462" i="17"/>
  <c r="X462" i="17"/>
  <c r="AK461" i="17"/>
  <c r="AE461" i="17"/>
  <c r="X461" i="17"/>
  <c r="U461" i="17"/>
  <c r="S461" i="17"/>
  <c r="Q461" i="17"/>
  <c r="Q460" i="17"/>
  <c r="AB454" i="17"/>
  <c r="AA454" i="17"/>
  <c r="Z454" i="17"/>
  <c r="Y454" i="17"/>
  <c r="X454" i="17"/>
  <c r="X453" i="17"/>
  <c r="AK452" i="17"/>
  <c r="B450" i="17"/>
  <c r="N399" i="17"/>
  <c r="M399" i="17"/>
  <c r="L399" i="17"/>
  <c r="K399" i="17"/>
  <c r="I399" i="17" s="1"/>
  <c r="J399" i="17"/>
  <c r="N398" i="17"/>
  <c r="M398" i="17"/>
  <c r="L398" i="17"/>
  <c r="K398" i="17"/>
  <c r="J398" i="17"/>
  <c r="I398" i="17"/>
  <c r="N397" i="17"/>
  <c r="M397" i="17"/>
  <c r="L397" i="17"/>
  <c r="K397" i="17"/>
  <c r="I397" i="17" s="1"/>
  <c r="J397" i="17"/>
  <c r="N396" i="17"/>
  <c r="M396" i="17"/>
  <c r="L396" i="17"/>
  <c r="K396" i="17"/>
  <c r="J396" i="17"/>
  <c r="I396" i="17"/>
  <c r="N395" i="17"/>
  <c r="M395" i="17"/>
  <c r="L395" i="17"/>
  <c r="K395" i="17"/>
  <c r="I395" i="17" s="1"/>
  <c r="J395" i="17"/>
  <c r="N394" i="17"/>
  <c r="M394" i="17"/>
  <c r="L394" i="17"/>
  <c r="K394" i="17"/>
  <c r="J394" i="17"/>
  <c r="I394" i="17"/>
  <c r="N393" i="17"/>
  <c r="M393" i="17"/>
  <c r="L393" i="17"/>
  <c r="K393" i="17"/>
  <c r="I393" i="17" s="1"/>
  <c r="J393" i="17"/>
  <c r="N392" i="17"/>
  <c r="M392" i="17"/>
  <c r="L392" i="17"/>
  <c r="K392" i="17"/>
  <c r="J392" i="17"/>
  <c r="I392" i="17"/>
  <c r="N391" i="17"/>
  <c r="M391" i="17"/>
  <c r="L391" i="17"/>
  <c r="K391" i="17"/>
  <c r="I391" i="17" s="1"/>
  <c r="J391" i="17"/>
  <c r="N390" i="17"/>
  <c r="M390" i="17"/>
  <c r="L390" i="17"/>
  <c r="K390" i="17"/>
  <c r="J390" i="17"/>
  <c r="I390" i="17"/>
  <c r="N389" i="17"/>
  <c r="M389" i="17"/>
  <c r="L389" i="17"/>
  <c r="K389" i="17"/>
  <c r="I389" i="17" s="1"/>
  <c r="J389" i="17"/>
  <c r="N388" i="17"/>
  <c r="M388" i="17"/>
  <c r="L388" i="17"/>
  <c r="K388" i="17"/>
  <c r="J388" i="17"/>
  <c r="I388" i="17"/>
  <c r="N387" i="17"/>
  <c r="M387" i="17"/>
  <c r="L387" i="17"/>
  <c r="K387" i="17"/>
  <c r="I387" i="17" s="1"/>
  <c r="J387" i="17"/>
  <c r="N386" i="17"/>
  <c r="M386" i="17"/>
  <c r="L386" i="17"/>
  <c r="K386" i="17"/>
  <c r="J386" i="17"/>
  <c r="I386" i="17"/>
  <c r="N385" i="17"/>
  <c r="M385" i="17"/>
  <c r="L385" i="17"/>
  <c r="K385" i="17"/>
  <c r="I385" i="17" s="1"/>
  <c r="J385" i="17"/>
  <c r="N384" i="17"/>
  <c r="M384" i="17"/>
  <c r="L384" i="17"/>
  <c r="K384" i="17"/>
  <c r="J384" i="17"/>
  <c r="I384" i="17"/>
  <c r="N383" i="17"/>
  <c r="M383" i="17"/>
  <c r="L383" i="17"/>
  <c r="K383" i="17"/>
  <c r="I383" i="17" s="1"/>
  <c r="J383" i="17"/>
  <c r="N382" i="17"/>
  <c r="M382" i="17"/>
  <c r="L382" i="17"/>
  <c r="K382" i="17"/>
  <c r="J382" i="17"/>
  <c r="I382" i="17"/>
  <c r="N381" i="17"/>
  <c r="M381" i="17"/>
  <c r="L381" i="17"/>
  <c r="K381" i="17"/>
  <c r="I381" i="17" s="1"/>
  <c r="J381" i="17"/>
  <c r="N380" i="17"/>
  <c r="M380" i="17"/>
  <c r="L380" i="17"/>
  <c r="K380" i="17"/>
  <c r="J380" i="17"/>
  <c r="I380" i="17"/>
  <c r="N379" i="17"/>
  <c r="M379" i="17"/>
  <c r="L379" i="17"/>
  <c r="K379" i="17"/>
  <c r="I379" i="17" s="1"/>
  <c r="J379" i="17"/>
  <c r="N378" i="17"/>
  <c r="M378" i="17"/>
  <c r="L378" i="17"/>
  <c r="K378" i="17"/>
  <c r="J378" i="17"/>
  <c r="I378" i="17"/>
  <c r="N377" i="17"/>
  <c r="M377" i="17"/>
  <c r="L377" i="17"/>
  <c r="K377" i="17"/>
  <c r="I377" i="17" s="1"/>
  <c r="J377" i="17"/>
  <c r="N376" i="17"/>
  <c r="M376" i="17"/>
  <c r="L376" i="17"/>
  <c r="K376" i="17"/>
  <c r="J376" i="17"/>
  <c r="I376" i="17"/>
  <c r="N375" i="17"/>
  <c r="M375" i="17"/>
  <c r="L375" i="17"/>
  <c r="K375" i="17"/>
  <c r="I375" i="17" s="1"/>
  <c r="J375" i="17"/>
  <c r="N374" i="17"/>
  <c r="M374" i="17"/>
  <c r="L374" i="17"/>
  <c r="K374" i="17"/>
  <c r="J374" i="17"/>
  <c r="I374" i="17"/>
  <c r="N373" i="17"/>
  <c r="M373" i="17"/>
  <c r="L373" i="17"/>
  <c r="K373" i="17"/>
  <c r="I373" i="17" s="1"/>
  <c r="J373" i="17"/>
  <c r="N372" i="17"/>
  <c r="M372" i="17"/>
  <c r="L372" i="17"/>
  <c r="K372" i="17"/>
  <c r="J372" i="17"/>
  <c r="I372" i="17"/>
  <c r="N371" i="17"/>
  <c r="M371" i="17"/>
  <c r="L371" i="17"/>
  <c r="K371" i="17"/>
  <c r="I371" i="17" s="1"/>
  <c r="J371" i="17"/>
  <c r="N370" i="17"/>
  <c r="M370" i="17"/>
  <c r="L370" i="17"/>
  <c r="K370" i="17"/>
  <c r="J370" i="17"/>
  <c r="I370" i="17"/>
  <c r="N369" i="17"/>
  <c r="M369" i="17"/>
  <c r="L369" i="17"/>
  <c r="K369" i="17"/>
  <c r="I369" i="17" s="1"/>
  <c r="J369" i="17"/>
  <c r="N368" i="17"/>
  <c r="M368" i="17"/>
  <c r="L368" i="17"/>
  <c r="K368" i="17"/>
  <c r="J368" i="17"/>
  <c r="I368" i="17"/>
  <c r="N367" i="17"/>
  <c r="M367" i="17"/>
  <c r="L367" i="17"/>
  <c r="K367" i="17"/>
  <c r="I367" i="17" s="1"/>
  <c r="J367" i="17"/>
  <c r="N366" i="17"/>
  <c r="M366" i="17"/>
  <c r="L366" i="17"/>
  <c r="K366" i="17"/>
  <c r="J366" i="17"/>
  <c r="I366" i="17"/>
  <c r="N365" i="17"/>
  <c r="M365" i="17"/>
  <c r="L365" i="17"/>
  <c r="K365" i="17"/>
  <c r="I365" i="17" s="1"/>
  <c r="J365" i="17"/>
  <c r="N364" i="17"/>
  <c r="M364" i="17"/>
  <c r="L364" i="17"/>
  <c r="K364" i="17"/>
  <c r="J364" i="17"/>
  <c r="I364" i="17"/>
  <c r="N363" i="17"/>
  <c r="M363" i="17"/>
  <c r="L363" i="17"/>
  <c r="K363" i="17"/>
  <c r="I363" i="17" s="1"/>
  <c r="J363" i="17"/>
  <c r="N362" i="17"/>
  <c r="M362" i="17"/>
  <c r="L362" i="17"/>
  <c r="K362" i="17"/>
  <c r="J362" i="17"/>
  <c r="I362" i="17"/>
  <c r="N361" i="17"/>
  <c r="M361" i="17"/>
  <c r="L361" i="17"/>
  <c r="K361" i="17"/>
  <c r="I361" i="17" s="1"/>
  <c r="J361" i="17"/>
  <c r="N360" i="17"/>
  <c r="M360" i="17"/>
  <c r="L360" i="17"/>
  <c r="K360" i="17"/>
  <c r="J360" i="17"/>
  <c r="I360" i="17"/>
  <c r="N359" i="17"/>
  <c r="M359" i="17"/>
  <c r="L359" i="17"/>
  <c r="K359" i="17"/>
  <c r="I359" i="17" s="1"/>
  <c r="J359" i="17"/>
  <c r="N358" i="17"/>
  <c r="M358" i="17"/>
  <c r="L358" i="17"/>
  <c r="K358" i="17"/>
  <c r="J358" i="17"/>
  <c r="I358" i="17"/>
  <c r="N357" i="17"/>
  <c r="M357" i="17"/>
  <c r="L357" i="17"/>
  <c r="K357" i="17"/>
  <c r="I357" i="17" s="1"/>
  <c r="J357" i="17"/>
  <c r="N356" i="17"/>
  <c r="M356" i="17"/>
  <c r="L356" i="17"/>
  <c r="K356" i="17"/>
  <c r="J356" i="17"/>
  <c r="I356" i="17"/>
  <c r="N355" i="17"/>
  <c r="M355" i="17"/>
  <c r="L355" i="17"/>
  <c r="K355" i="17"/>
  <c r="I355" i="17" s="1"/>
  <c r="J355" i="17"/>
  <c r="N354" i="17"/>
  <c r="M354" i="17"/>
  <c r="L354" i="17"/>
  <c r="K354" i="17"/>
  <c r="J354" i="17"/>
  <c r="I354" i="17"/>
  <c r="N353" i="17"/>
  <c r="M353" i="17"/>
  <c r="L353" i="17"/>
  <c r="K353" i="17"/>
  <c r="I353" i="17" s="1"/>
  <c r="J353" i="17"/>
  <c r="N352" i="17"/>
  <c r="M352" i="17"/>
  <c r="L352" i="17"/>
  <c r="K352" i="17"/>
  <c r="J352" i="17"/>
  <c r="I352" i="17"/>
  <c r="N351" i="17"/>
  <c r="M351" i="17"/>
  <c r="L351" i="17"/>
  <c r="K351" i="17"/>
  <c r="I351" i="17" s="1"/>
  <c r="K38" i="17" s="1"/>
  <c r="J351" i="17"/>
  <c r="N350" i="17"/>
  <c r="M350" i="17"/>
  <c r="L350" i="17"/>
  <c r="K350" i="17"/>
  <c r="J350" i="17"/>
  <c r="I350" i="17"/>
  <c r="N349" i="17"/>
  <c r="M349" i="17"/>
  <c r="L349" i="17"/>
  <c r="K349" i="17"/>
  <c r="I349" i="17" s="1"/>
  <c r="J349" i="17"/>
  <c r="N348" i="17"/>
  <c r="M348" i="17"/>
  <c r="L348" i="17"/>
  <c r="K348" i="17"/>
  <c r="J348" i="17"/>
  <c r="I348" i="17"/>
  <c r="N347" i="17"/>
  <c r="M347" i="17"/>
  <c r="L347" i="17"/>
  <c r="K347" i="17"/>
  <c r="I347" i="17" s="1"/>
  <c r="J347" i="17"/>
  <c r="N346" i="17"/>
  <c r="M346" i="17"/>
  <c r="L346" i="17"/>
  <c r="K346" i="17"/>
  <c r="J346" i="17"/>
  <c r="I346" i="17"/>
  <c r="N345" i="17"/>
  <c r="M345" i="17"/>
  <c r="L345" i="17"/>
  <c r="K345" i="17"/>
  <c r="I345" i="17" s="1"/>
  <c r="J345" i="17"/>
  <c r="N344" i="17"/>
  <c r="M344" i="17"/>
  <c r="L344" i="17"/>
  <c r="K344" i="17"/>
  <c r="J344" i="17"/>
  <c r="I344" i="17"/>
  <c r="N343" i="17"/>
  <c r="M343" i="17"/>
  <c r="L343" i="17"/>
  <c r="K343" i="17"/>
  <c r="I343" i="17" s="1"/>
  <c r="J343" i="17"/>
  <c r="N342" i="17"/>
  <c r="M342" i="17"/>
  <c r="L342" i="17"/>
  <c r="K342" i="17"/>
  <c r="J342" i="17"/>
  <c r="I342" i="17"/>
  <c r="N341" i="17"/>
  <c r="M341" i="17"/>
  <c r="L341" i="17"/>
  <c r="K341" i="17"/>
  <c r="I341" i="17" s="1"/>
  <c r="J341" i="17"/>
  <c r="N340" i="17"/>
  <c r="M340" i="17"/>
  <c r="L340" i="17"/>
  <c r="K340" i="17"/>
  <c r="J340" i="17"/>
  <c r="I340" i="17"/>
  <c r="N339" i="17"/>
  <c r="M339" i="17"/>
  <c r="L339" i="17"/>
  <c r="K339" i="17"/>
  <c r="I339" i="17" s="1"/>
  <c r="J339" i="17"/>
  <c r="N338" i="17"/>
  <c r="M338" i="17"/>
  <c r="L338" i="17"/>
  <c r="K338" i="17"/>
  <c r="J338" i="17"/>
  <c r="I338" i="17"/>
  <c r="N337" i="17"/>
  <c r="M337" i="17"/>
  <c r="L337" i="17"/>
  <c r="K337" i="17"/>
  <c r="I337" i="17" s="1"/>
  <c r="J337" i="17"/>
  <c r="N336" i="17"/>
  <c r="M336" i="17"/>
  <c r="L336" i="17"/>
  <c r="K336" i="17"/>
  <c r="J336" i="17"/>
  <c r="I336" i="17"/>
  <c r="N335" i="17"/>
  <c r="M335" i="17"/>
  <c r="L335" i="17"/>
  <c r="K335" i="17"/>
  <c r="I335" i="17" s="1"/>
  <c r="J335" i="17"/>
  <c r="N334" i="17"/>
  <c r="M334" i="17"/>
  <c r="L334" i="17"/>
  <c r="K334" i="17"/>
  <c r="J334" i="17"/>
  <c r="I334" i="17"/>
  <c r="N333" i="17"/>
  <c r="M333" i="17"/>
  <c r="L333" i="17"/>
  <c r="K333" i="17"/>
  <c r="I333" i="17" s="1"/>
  <c r="J333" i="17"/>
  <c r="N332" i="17"/>
  <c r="M332" i="17"/>
  <c r="L332" i="17"/>
  <c r="K332" i="17"/>
  <c r="J332" i="17"/>
  <c r="I332" i="17"/>
  <c r="N331" i="17"/>
  <c r="M331" i="17"/>
  <c r="L331" i="17"/>
  <c r="K331" i="17"/>
  <c r="I331" i="17" s="1"/>
  <c r="J331" i="17"/>
  <c r="N330" i="17"/>
  <c r="M330" i="17"/>
  <c r="L330" i="17"/>
  <c r="K330" i="17"/>
  <c r="J330" i="17"/>
  <c r="I330" i="17"/>
  <c r="N329" i="17"/>
  <c r="M329" i="17"/>
  <c r="L329" i="17"/>
  <c r="K329" i="17"/>
  <c r="I329" i="17" s="1"/>
  <c r="J329" i="17"/>
  <c r="N328" i="17"/>
  <c r="M328" i="17"/>
  <c r="L328" i="17"/>
  <c r="K328" i="17"/>
  <c r="J328" i="17"/>
  <c r="I328" i="17"/>
  <c r="N327" i="17"/>
  <c r="M327" i="17"/>
  <c r="L327" i="17"/>
  <c r="K327" i="17"/>
  <c r="I327" i="17" s="1"/>
  <c r="J327" i="17"/>
  <c r="N326" i="17"/>
  <c r="M326" i="17"/>
  <c r="L326" i="17"/>
  <c r="K326" i="17"/>
  <c r="J326" i="17"/>
  <c r="I326" i="17"/>
  <c r="N325" i="17"/>
  <c r="M325" i="17"/>
  <c r="L325" i="17"/>
  <c r="K325" i="17"/>
  <c r="I325" i="17" s="1"/>
  <c r="J325" i="17"/>
  <c r="N324" i="17"/>
  <c r="M324" i="17"/>
  <c r="L324" i="17"/>
  <c r="K324" i="17"/>
  <c r="J324" i="17"/>
  <c r="I324" i="17"/>
  <c r="N323" i="17"/>
  <c r="M323" i="17"/>
  <c r="L323" i="17"/>
  <c r="K323" i="17"/>
  <c r="I323" i="17" s="1"/>
  <c r="J323" i="17"/>
  <c r="N322" i="17"/>
  <c r="M322" i="17"/>
  <c r="L322" i="17"/>
  <c r="K322" i="17"/>
  <c r="J322" i="17"/>
  <c r="I322" i="17"/>
  <c r="N321" i="17"/>
  <c r="M321" i="17"/>
  <c r="L321" i="17"/>
  <c r="K321" i="17"/>
  <c r="I321" i="17" s="1"/>
  <c r="J321" i="17"/>
  <c r="N320" i="17"/>
  <c r="M320" i="17"/>
  <c r="L320" i="17"/>
  <c r="K320" i="17"/>
  <c r="J320" i="17"/>
  <c r="I320" i="17"/>
  <c r="N319" i="17"/>
  <c r="M319" i="17"/>
  <c r="L319" i="17"/>
  <c r="K319" i="17"/>
  <c r="I319" i="17" s="1"/>
  <c r="J319" i="17"/>
  <c r="N318" i="17"/>
  <c r="M318" i="17"/>
  <c r="L318" i="17"/>
  <c r="K318" i="17"/>
  <c r="J318" i="17"/>
  <c r="I318" i="17"/>
  <c r="N317" i="17"/>
  <c r="M317" i="17"/>
  <c r="L317" i="17"/>
  <c r="K317" i="17"/>
  <c r="I317" i="17" s="1"/>
  <c r="J317" i="17"/>
  <c r="N316" i="17"/>
  <c r="M316" i="17"/>
  <c r="L316" i="17"/>
  <c r="K316" i="17"/>
  <c r="J316" i="17"/>
  <c r="I316" i="17"/>
  <c r="N315" i="17"/>
  <c r="M315" i="17"/>
  <c r="L315" i="17"/>
  <c r="K315" i="17"/>
  <c r="I315" i="17" s="1"/>
  <c r="J315" i="17"/>
  <c r="N314" i="17"/>
  <c r="M314" i="17"/>
  <c r="L314" i="17"/>
  <c r="K314" i="17"/>
  <c r="J314" i="17"/>
  <c r="I314" i="17"/>
  <c r="N313" i="17"/>
  <c r="M313" i="17"/>
  <c r="L313" i="17"/>
  <c r="K313" i="17"/>
  <c r="I313" i="17" s="1"/>
  <c r="J313" i="17"/>
  <c r="N312" i="17"/>
  <c r="M312" i="17"/>
  <c r="L312" i="17"/>
  <c r="K312" i="17"/>
  <c r="J312" i="17"/>
  <c r="I312" i="17"/>
  <c r="N311" i="17"/>
  <c r="M311" i="17"/>
  <c r="L311" i="17"/>
  <c r="K311" i="17"/>
  <c r="I311" i="17" s="1"/>
  <c r="J311" i="17"/>
  <c r="N310" i="17"/>
  <c r="M310" i="17"/>
  <c r="L310" i="17"/>
  <c r="K310" i="17"/>
  <c r="J310" i="17"/>
  <c r="I310" i="17"/>
  <c r="N309" i="17"/>
  <c r="M309" i="17"/>
  <c r="L309" i="17"/>
  <c r="K309" i="17"/>
  <c r="I309" i="17" s="1"/>
  <c r="J309" i="17"/>
  <c r="N308" i="17"/>
  <c r="M308" i="17"/>
  <c r="L308" i="17"/>
  <c r="K308" i="17"/>
  <c r="J308" i="17"/>
  <c r="I308" i="17"/>
  <c r="N307" i="17"/>
  <c r="M307" i="17"/>
  <c r="L307" i="17"/>
  <c r="K307" i="17"/>
  <c r="I307" i="17" s="1"/>
  <c r="J307" i="17"/>
  <c r="N306" i="17"/>
  <c r="M306" i="17"/>
  <c r="L306" i="17"/>
  <c r="K306" i="17"/>
  <c r="J306" i="17"/>
  <c r="I306" i="17"/>
  <c r="N305" i="17"/>
  <c r="M305" i="17"/>
  <c r="L305" i="17"/>
  <c r="K305" i="17"/>
  <c r="I305" i="17" s="1"/>
  <c r="J305" i="17"/>
  <c r="N304" i="17"/>
  <c r="M304" i="17"/>
  <c r="L304" i="17"/>
  <c r="K304" i="17"/>
  <c r="J304" i="17"/>
  <c r="I304" i="17"/>
  <c r="N303" i="17"/>
  <c r="M303" i="17"/>
  <c r="L303" i="17"/>
  <c r="K303" i="17"/>
  <c r="I303" i="17" s="1"/>
  <c r="J303" i="17"/>
  <c r="N302" i="17"/>
  <c r="M302" i="17"/>
  <c r="L302" i="17"/>
  <c r="K302" i="17"/>
  <c r="J302" i="17"/>
  <c r="I302" i="17"/>
  <c r="N301" i="17"/>
  <c r="M301" i="17"/>
  <c r="L301" i="17"/>
  <c r="K301" i="17"/>
  <c r="I301" i="17" s="1"/>
  <c r="J301" i="17"/>
  <c r="N300" i="17"/>
  <c r="M300" i="17"/>
  <c r="L300" i="17"/>
  <c r="K300" i="17"/>
  <c r="J300" i="17"/>
  <c r="I300" i="17"/>
  <c r="N299" i="17"/>
  <c r="M299" i="17"/>
  <c r="L299" i="17"/>
  <c r="K299" i="17"/>
  <c r="I299" i="17" s="1"/>
  <c r="J299" i="17"/>
  <c r="N298" i="17"/>
  <c r="M298" i="17"/>
  <c r="L298" i="17"/>
  <c r="K298" i="17"/>
  <c r="J298" i="17"/>
  <c r="I298" i="17"/>
  <c r="N297" i="17"/>
  <c r="M297" i="17"/>
  <c r="L297" i="17"/>
  <c r="K297" i="17"/>
  <c r="I297" i="17" s="1"/>
  <c r="J297" i="17"/>
  <c r="N296" i="17"/>
  <c r="M296" i="17"/>
  <c r="L296" i="17"/>
  <c r="K296" i="17"/>
  <c r="J296" i="17"/>
  <c r="I296" i="17"/>
  <c r="N295" i="17"/>
  <c r="M295" i="17"/>
  <c r="L295" i="17"/>
  <c r="K295" i="17"/>
  <c r="I295" i="17" s="1"/>
  <c r="J295" i="17"/>
  <c r="N294" i="17"/>
  <c r="M294" i="17"/>
  <c r="L294" i="17"/>
  <c r="K294" i="17"/>
  <c r="J294" i="17"/>
  <c r="I294" i="17"/>
  <c r="N293" i="17"/>
  <c r="M293" i="17"/>
  <c r="L293" i="17"/>
  <c r="K293" i="17"/>
  <c r="I293" i="17" s="1"/>
  <c r="J293" i="17"/>
  <c r="N292" i="17"/>
  <c r="M292" i="17"/>
  <c r="L292" i="17"/>
  <c r="K292" i="17"/>
  <c r="J292" i="17"/>
  <c r="I292" i="17"/>
  <c r="N291" i="17"/>
  <c r="M291" i="17"/>
  <c r="L291" i="17"/>
  <c r="K291" i="17"/>
  <c r="I291" i="17" s="1"/>
  <c r="J291" i="17"/>
  <c r="N290" i="17"/>
  <c r="M290" i="17"/>
  <c r="L290" i="17"/>
  <c r="K290" i="17"/>
  <c r="J290" i="17"/>
  <c r="I290" i="17"/>
  <c r="N289" i="17"/>
  <c r="M289" i="17"/>
  <c r="L289" i="17"/>
  <c r="K289" i="17"/>
  <c r="I289" i="17" s="1"/>
  <c r="J289" i="17"/>
  <c r="N288" i="17"/>
  <c r="M288" i="17"/>
  <c r="L288" i="17"/>
  <c r="K288" i="17"/>
  <c r="J288" i="17"/>
  <c r="I288" i="17"/>
  <c r="N287" i="17"/>
  <c r="M287" i="17"/>
  <c r="L287" i="17"/>
  <c r="K287" i="17"/>
  <c r="I287" i="17" s="1"/>
  <c r="J287" i="17"/>
  <c r="N286" i="17"/>
  <c r="M286" i="17"/>
  <c r="L286" i="17"/>
  <c r="K286" i="17"/>
  <c r="J286" i="17"/>
  <c r="I286" i="17"/>
  <c r="N285" i="17"/>
  <c r="M285" i="17"/>
  <c r="L285" i="17"/>
  <c r="K285" i="17"/>
  <c r="I285" i="17" s="1"/>
  <c r="J285" i="17"/>
  <c r="N284" i="17"/>
  <c r="M284" i="17"/>
  <c r="L284" i="17"/>
  <c r="K284" i="17"/>
  <c r="J284" i="17"/>
  <c r="I284" i="17"/>
  <c r="N283" i="17"/>
  <c r="M283" i="17"/>
  <c r="L283" i="17"/>
  <c r="K283" i="17"/>
  <c r="I283" i="17" s="1"/>
  <c r="J283" i="17"/>
  <c r="N282" i="17"/>
  <c r="M282" i="17"/>
  <c r="L282" i="17"/>
  <c r="K282" i="17"/>
  <c r="J282" i="17"/>
  <c r="I282" i="17"/>
  <c r="N281" i="17"/>
  <c r="M281" i="17"/>
  <c r="L281" i="17"/>
  <c r="K281" i="17"/>
  <c r="I281" i="17" s="1"/>
  <c r="J281" i="17"/>
  <c r="N280" i="17"/>
  <c r="M280" i="17"/>
  <c r="L280" i="17"/>
  <c r="K280" i="17"/>
  <c r="J280" i="17"/>
  <c r="I280" i="17"/>
  <c r="N279" i="17"/>
  <c r="M279" i="17"/>
  <c r="L279" i="17"/>
  <c r="K279" i="17"/>
  <c r="I279" i="17" s="1"/>
  <c r="U35" i="17" s="1"/>
  <c r="J279" i="17"/>
  <c r="N278" i="17"/>
  <c r="M278" i="17"/>
  <c r="L278" i="17"/>
  <c r="K278" i="17"/>
  <c r="J278" i="17"/>
  <c r="I278" i="17"/>
  <c r="N277" i="17"/>
  <c r="M277" i="17"/>
  <c r="L277" i="17"/>
  <c r="K277" i="17"/>
  <c r="I277" i="17" s="1"/>
  <c r="J277" i="17"/>
  <c r="N276" i="17"/>
  <c r="M276" i="17"/>
  <c r="L276" i="17"/>
  <c r="K276" i="17"/>
  <c r="J276" i="17"/>
  <c r="I276" i="17"/>
  <c r="N275" i="17"/>
  <c r="M275" i="17"/>
  <c r="L275" i="17"/>
  <c r="K275" i="17"/>
  <c r="I275" i="17" s="1"/>
  <c r="J275" i="17"/>
  <c r="N274" i="17"/>
  <c r="M274" i="17"/>
  <c r="L274" i="17"/>
  <c r="K274" i="17"/>
  <c r="J274" i="17"/>
  <c r="I274" i="17"/>
  <c r="N273" i="17"/>
  <c r="M273" i="17"/>
  <c r="L273" i="17"/>
  <c r="K273" i="17"/>
  <c r="I273" i="17" s="1"/>
  <c r="J273" i="17"/>
  <c r="N272" i="17"/>
  <c r="M272" i="17"/>
  <c r="L272" i="17"/>
  <c r="K272" i="17"/>
  <c r="J272" i="17"/>
  <c r="I272" i="17"/>
  <c r="N271" i="17"/>
  <c r="M271" i="17"/>
  <c r="L271" i="17"/>
  <c r="K271" i="17"/>
  <c r="I271" i="17" s="1"/>
  <c r="J271" i="17"/>
  <c r="N270" i="17"/>
  <c r="M270" i="17"/>
  <c r="L270" i="17"/>
  <c r="K270" i="17"/>
  <c r="J270" i="17"/>
  <c r="I270" i="17"/>
  <c r="N269" i="17"/>
  <c r="M269" i="17"/>
  <c r="L269" i="17"/>
  <c r="K269" i="17"/>
  <c r="I269" i="17" s="1"/>
  <c r="J269" i="17"/>
  <c r="N268" i="17"/>
  <c r="M268" i="17"/>
  <c r="L268" i="17"/>
  <c r="K268" i="17"/>
  <c r="J268" i="17"/>
  <c r="I268" i="17"/>
  <c r="N267" i="17"/>
  <c r="M267" i="17"/>
  <c r="L267" i="17"/>
  <c r="K267" i="17"/>
  <c r="I267" i="17" s="1"/>
  <c r="J267" i="17"/>
  <c r="N266" i="17"/>
  <c r="M266" i="17"/>
  <c r="L266" i="17"/>
  <c r="K266" i="17"/>
  <c r="J266" i="17"/>
  <c r="I266" i="17"/>
  <c r="N265" i="17"/>
  <c r="M265" i="17"/>
  <c r="L265" i="17"/>
  <c r="K265" i="17"/>
  <c r="I265" i="17" s="1"/>
  <c r="J265" i="17"/>
  <c r="N264" i="17"/>
  <c r="M264" i="17"/>
  <c r="L264" i="17"/>
  <c r="K264" i="17"/>
  <c r="J264" i="17"/>
  <c r="I264" i="17"/>
  <c r="N263" i="17"/>
  <c r="M263" i="17"/>
  <c r="L263" i="17"/>
  <c r="K263" i="17"/>
  <c r="I263" i="17" s="1"/>
  <c r="J263" i="17"/>
  <c r="N262" i="17"/>
  <c r="M262" i="17"/>
  <c r="L262" i="17"/>
  <c r="K262" i="17"/>
  <c r="J262" i="17"/>
  <c r="I262" i="17"/>
  <c r="N261" i="17"/>
  <c r="M261" i="17"/>
  <c r="L261" i="17"/>
  <c r="K261" i="17"/>
  <c r="I261" i="17" s="1"/>
  <c r="J261" i="17"/>
  <c r="N260" i="17"/>
  <c r="M260" i="17"/>
  <c r="L260" i="17"/>
  <c r="K260" i="17"/>
  <c r="J260" i="17"/>
  <c r="I260" i="17"/>
  <c r="N259" i="17"/>
  <c r="M259" i="17"/>
  <c r="L259" i="17"/>
  <c r="K259" i="17"/>
  <c r="I259" i="17" s="1"/>
  <c r="J259" i="17"/>
  <c r="N258" i="17"/>
  <c r="M258" i="17"/>
  <c r="L258" i="17"/>
  <c r="K258" i="17"/>
  <c r="J258" i="17"/>
  <c r="I258" i="17"/>
  <c r="N257" i="17"/>
  <c r="M257" i="17"/>
  <c r="L257" i="17"/>
  <c r="K257" i="17"/>
  <c r="I257" i="17" s="1"/>
  <c r="J257" i="17"/>
  <c r="N256" i="17"/>
  <c r="M256" i="17"/>
  <c r="L256" i="17"/>
  <c r="K256" i="17"/>
  <c r="J256" i="17"/>
  <c r="I256" i="17"/>
  <c r="N255" i="17"/>
  <c r="M255" i="17"/>
  <c r="L255" i="17"/>
  <c r="K255" i="17"/>
  <c r="I255" i="17" s="1"/>
  <c r="J255" i="17"/>
  <c r="N254" i="17"/>
  <c r="M254" i="17"/>
  <c r="L254" i="17"/>
  <c r="K254" i="17"/>
  <c r="J254" i="17"/>
  <c r="I254" i="17"/>
  <c r="N253" i="17"/>
  <c r="M253" i="17"/>
  <c r="L253" i="17"/>
  <c r="K253" i="17"/>
  <c r="I253" i="17" s="1"/>
  <c r="J253" i="17"/>
  <c r="N252" i="17"/>
  <c r="M252" i="17"/>
  <c r="L252" i="17"/>
  <c r="K252" i="17"/>
  <c r="J252" i="17"/>
  <c r="I252" i="17"/>
  <c r="N251" i="17"/>
  <c r="M251" i="17"/>
  <c r="L251" i="17"/>
  <c r="K251" i="17"/>
  <c r="I251" i="17" s="1"/>
  <c r="U34" i="17" s="1"/>
  <c r="J251" i="17"/>
  <c r="N250" i="17"/>
  <c r="M250" i="17"/>
  <c r="L250" i="17"/>
  <c r="K250" i="17"/>
  <c r="J250" i="17"/>
  <c r="I250" i="17"/>
  <c r="N249" i="17"/>
  <c r="M249" i="17"/>
  <c r="L249" i="17"/>
  <c r="K249" i="17"/>
  <c r="I249" i="17" s="1"/>
  <c r="J249" i="17"/>
  <c r="N248" i="17"/>
  <c r="M248" i="17"/>
  <c r="L248" i="17"/>
  <c r="K248" i="17"/>
  <c r="J248" i="17"/>
  <c r="I248" i="17"/>
  <c r="N247" i="17"/>
  <c r="M247" i="17"/>
  <c r="L247" i="17"/>
  <c r="K247" i="17"/>
  <c r="I247" i="17" s="1"/>
  <c r="J247" i="17"/>
  <c r="N246" i="17"/>
  <c r="M246" i="17"/>
  <c r="L246" i="17"/>
  <c r="K246" i="17"/>
  <c r="J246" i="17"/>
  <c r="I246" i="17"/>
  <c r="N245" i="17"/>
  <c r="M245" i="17"/>
  <c r="L245" i="17"/>
  <c r="K245" i="17"/>
  <c r="I245" i="17" s="1"/>
  <c r="J245" i="17"/>
  <c r="N244" i="17"/>
  <c r="M244" i="17"/>
  <c r="L244" i="17"/>
  <c r="K244" i="17"/>
  <c r="J244" i="17"/>
  <c r="I244" i="17"/>
  <c r="N243" i="17"/>
  <c r="M243" i="17"/>
  <c r="L243" i="17"/>
  <c r="K243" i="17"/>
  <c r="I243" i="17" s="1"/>
  <c r="J243" i="17"/>
  <c r="N242" i="17"/>
  <c r="M242" i="17"/>
  <c r="L242" i="17"/>
  <c r="K242" i="17"/>
  <c r="J242" i="17"/>
  <c r="I242" i="17"/>
  <c r="N241" i="17"/>
  <c r="M241" i="17"/>
  <c r="L241" i="17"/>
  <c r="K241" i="17"/>
  <c r="I241" i="17" s="1"/>
  <c r="J241" i="17"/>
  <c r="N240" i="17"/>
  <c r="M240" i="17"/>
  <c r="L240" i="17"/>
  <c r="K240" i="17"/>
  <c r="J240" i="17"/>
  <c r="I240" i="17"/>
  <c r="N239" i="17"/>
  <c r="M239" i="17"/>
  <c r="L239" i="17"/>
  <c r="K239" i="17"/>
  <c r="I239" i="17" s="1"/>
  <c r="J239" i="17"/>
  <c r="N238" i="17"/>
  <c r="M238" i="17"/>
  <c r="L238" i="17"/>
  <c r="K238" i="17"/>
  <c r="J238" i="17"/>
  <c r="I238" i="17"/>
  <c r="N237" i="17"/>
  <c r="M237" i="17"/>
  <c r="L237" i="17"/>
  <c r="K237" i="17"/>
  <c r="I237" i="17" s="1"/>
  <c r="J237" i="17"/>
  <c r="N236" i="17"/>
  <c r="M236" i="17"/>
  <c r="L236" i="17"/>
  <c r="K236" i="17"/>
  <c r="J236" i="17"/>
  <c r="I236" i="17"/>
  <c r="N235" i="17"/>
  <c r="M235" i="17"/>
  <c r="L235" i="17"/>
  <c r="K235" i="17"/>
  <c r="I235" i="17" s="1"/>
  <c r="U37" i="17" s="1"/>
  <c r="J235" i="17"/>
  <c r="N234" i="17"/>
  <c r="M234" i="17"/>
  <c r="L234" i="17"/>
  <c r="K234" i="17"/>
  <c r="J234" i="17"/>
  <c r="I234" i="17"/>
  <c r="N233" i="17"/>
  <c r="M233" i="17"/>
  <c r="L233" i="17"/>
  <c r="K233" i="17"/>
  <c r="I233" i="17" s="1"/>
  <c r="J233" i="17"/>
  <c r="N232" i="17"/>
  <c r="M232" i="17"/>
  <c r="L232" i="17"/>
  <c r="K232" i="17"/>
  <c r="J232" i="17"/>
  <c r="I232" i="17"/>
  <c r="N231" i="17"/>
  <c r="M231" i="17"/>
  <c r="L231" i="17"/>
  <c r="K231" i="17"/>
  <c r="I231" i="17" s="1"/>
  <c r="U33" i="17" s="1"/>
  <c r="J231" i="17"/>
  <c r="N230" i="17"/>
  <c r="M230" i="17"/>
  <c r="L230" i="17"/>
  <c r="K230" i="17"/>
  <c r="J230" i="17"/>
  <c r="I230" i="17"/>
  <c r="N229" i="17"/>
  <c r="M229" i="17"/>
  <c r="L229" i="17"/>
  <c r="K229" i="17"/>
  <c r="I229" i="17" s="1"/>
  <c r="J229" i="17"/>
  <c r="N228" i="17"/>
  <c r="M228" i="17"/>
  <c r="L228" i="17"/>
  <c r="K228" i="17"/>
  <c r="J228" i="17"/>
  <c r="I228" i="17"/>
  <c r="N227" i="17"/>
  <c r="M227" i="17"/>
  <c r="L227" i="17"/>
  <c r="K227" i="17"/>
  <c r="I227" i="17" s="1"/>
  <c r="J227" i="17"/>
  <c r="N226" i="17"/>
  <c r="M226" i="17"/>
  <c r="L226" i="17"/>
  <c r="K226" i="17"/>
  <c r="J226" i="17"/>
  <c r="I226" i="17"/>
  <c r="N225" i="17"/>
  <c r="M225" i="17"/>
  <c r="L225" i="17"/>
  <c r="K225" i="17"/>
  <c r="I225" i="17" s="1"/>
  <c r="J225" i="17"/>
  <c r="N224" i="17"/>
  <c r="M224" i="17"/>
  <c r="L224" i="17"/>
  <c r="K224" i="17"/>
  <c r="J224" i="17"/>
  <c r="I224" i="17"/>
  <c r="N223" i="17"/>
  <c r="M223" i="17"/>
  <c r="L223" i="17"/>
  <c r="K223" i="17"/>
  <c r="I223" i="17" s="1"/>
  <c r="J223" i="17"/>
  <c r="N222" i="17"/>
  <c r="M222" i="17"/>
  <c r="L222" i="17"/>
  <c r="K222" i="17"/>
  <c r="J222" i="17"/>
  <c r="I222" i="17"/>
  <c r="N221" i="17"/>
  <c r="M221" i="17"/>
  <c r="L221" i="17"/>
  <c r="K221" i="17"/>
  <c r="I221" i="17" s="1"/>
  <c r="J221" i="17"/>
  <c r="N220" i="17"/>
  <c r="M220" i="17"/>
  <c r="L220" i="17"/>
  <c r="K220" i="17"/>
  <c r="J220" i="17"/>
  <c r="I220" i="17"/>
  <c r="N219" i="17"/>
  <c r="M219" i="17"/>
  <c r="L219" i="17"/>
  <c r="K219" i="17"/>
  <c r="I219" i="17" s="1"/>
  <c r="J219" i="17"/>
  <c r="N218" i="17"/>
  <c r="M218" i="17"/>
  <c r="L218" i="17"/>
  <c r="K218" i="17"/>
  <c r="J218" i="17"/>
  <c r="I218" i="17"/>
  <c r="N217" i="17"/>
  <c r="M217" i="17"/>
  <c r="L217" i="17"/>
  <c r="K217" i="17"/>
  <c r="I217" i="17" s="1"/>
  <c r="J217" i="17"/>
  <c r="N216" i="17"/>
  <c r="M216" i="17"/>
  <c r="L216" i="17"/>
  <c r="K216" i="17"/>
  <c r="J216" i="17"/>
  <c r="I216" i="17"/>
  <c r="N215" i="17"/>
  <c r="M215" i="17"/>
  <c r="L215" i="17"/>
  <c r="K215" i="17"/>
  <c r="I215" i="17" s="1"/>
  <c r="J215" i="17"/>
  <c r="N214" i="17"/>
  <c r="M214" i="17"/>
  <c r="L214" i="17"/>
  <c r="K214" i="17"/>
  <c r="J214" i="17"/>
  <c r="I214" i="17"/>
  <c r="N213" i="17"/>
  <c r="M213" i="17"/>
  <c r="L213" i="17"/>
  <c r="K213" i="17"/>
  <c r="I213" i="17" s="1"/>
  <c r="J213" i="17"/>
  <c r="N212" i="17"/>
  <c r="M212" i="17"/>
  <c r="L212" i="17"/>
  <c r="K212" i="17"/>
  <c r="J212" i="17"/>
  <c r="I212" i="17"/>
  <c r="N211" i="17"/>
  <c r="M211" i="17"/>
  <c r="L211" i="17"/>
  <c r="K211" i="17"/>
  <c r="I211" i="17" s="1"/>
  <c r="J211" i="17"/>
  <c r="N210" i="17"/>
  <c r="M210" i="17"/>
  <c r="L210" i="17"/>
  <c r="K210" i="17"/>
  <c r="J210" i="17"/>
  <c r="I210" i="17"/>
  <c r="N209" i="17"/>
  <c r="M209" i="17"/>
  <c r="L209" i="17"/>
  <c r="K209" i="17"/>
  <c r="I209" i="17" s="1"/>
  <c r="U32" i="17" s="1"/>
  <c r="J209" i="17"/>
  <c r="N208" i="17"/>
  <c r="M208" i="17"/>
  <c r="L208" i="17"/>
  <c r="K208" i="17"/>
  <c r="J208" i="17"/>
  <c r="I208" i="17"/>
  <c r="N207" i="17"/>
  <c r="M207" i="17"/>
  <c r="L207" i="17"/>
  <c r="K207" i="17"/>
  <c r="I207" i="17" s="1"/>
  <c r="J207" i="17"/>
  <c r="N206" i="17"/>
  <c r="M206" i="17"/>
  <c r="L206" i="17"/>
  <c r="K206" i="17"/>
  <c r="J206" i="17"/>
  <c r="I206" i="17"/>
  <c r="N205" i="17"/>
  <c r="M205" i="17"/>
  <c r="L205" i="17"/>
  <c r="K205" i="17"/>
  <c r="I205" i="17" s="1"/>
  <c r="J205" i="17"/>
  <c r="N204" i="17"/>
  <c r="M204" i="17"/>
  <c r="L204" i="17"/>
  <c r="K204" i="17"/>
  <c r="J204" i="17"/>
  <c r="I204" i="17"/>
  <c r="N203" i="17"/>
  <c r="M203" i="17"/>
  <c r="L203" i="17"/>
  <c r="K203" i="17"/>
  <c r="I203" i="17" s="1"/>
  <c r="K37" i="17" s="1"/>
  <c r="J203" i="17"/>
  <c r="N202" i="17"/>
  <c r="M202" i="17"/>
  <c r="L202" i="17"/>
  <c r="K202" i="17"/>
  <c r="J202" i="17"/>
  <c r="I202" i="17"/>
  <c r="K36" i="17" s="1"/>
  <c r="N201" i="17"/>
  <c r="M201" i="17"/>
  <c r="L201" i="17"/>
  <c r="K201" i="17"/>
  <c r="I201" i="17" s="1"/>
  <c r="K35" i="17" s="1"/>
  <c r="J201" i="17"/>
  <c r="N200" i="17"/>
  <c r="M200" i="17"/>
  <c r="L200" i="17"/>
  <c r="K200" i="17"/>
  <c r="J200" i="17"/>
  <c r="I200" i="17"/>
  <c r="N199" i="17"/>
  <c r="M199" i="17"/>
  <c r="L199" i="17"/>
  <c r="K199" i="17"/>
  <c r="I199" i="17" s="1"/>
  <c r="U31" i="17" s="1"/>
  <c r="J199" i="17"/>
  <c r="N198" i="17"/>
  <c r="M198" i="17"/>
  <c r="L198" i="17"/>
  <c r="K198" i="17"/>
  <c r="J198" i="17"/>
  <c r="I198" i="17"/>
  <c r="N197" i="17"/>
  <c r="M197" i="17"/>
  <c r="L197" i="17"/>
  <c r="K197" i="17"/>
  <c r="I197" i="17" s="1"/>
  <c r="J197" i="17"/>
  <c r="N196" i="17"/>
  <c r="M196" i="17"/>
  <c r="L196" i="17"/>
  <c r="K196" i="17"/>
  <c r="J196" i="17"/>
  <c r="I196" i="17"/>
  <c r="K34" i="17" s="1"/>
  <c r="N195" i="17"/>
  <c r="M195" i="17"/>
  <c r="L195" i="17"/>
  <c r="K195" i="17"/>
  <c r="I195" i="17" s="1"/>
  <c r="K33" i="17" s="1"/>
  <c r="J195" i="17"/>
  <c r="N194" i="17"/>
  <c r="M194" i="17"/>
  <c r="L194" i="17"/>
  <c r="K194" i="17"/>
  <c r="J194" i="17"/>
  <c r="I194" i="17"/>
  <c r="N193" i="17"/>
  <c r="M193" i="17"/>
  <c r="L193" i="17"/>
  <c r="K193" i="17"/>
  <c r="I193" i="17" s="1"/>
  <c r="J193" i="17"/>
  <c r="N192" i="17"/>
  <c r="M192" i="17"/>
  <c r="L192" i="17"/>
  <c r="K192" i="17"/>
  <c r="J192" i="17"/>
  <c r="I192" i="17"/>
  <c r="N191" i="17"/>
  <c r="M191" i="17"/>
  <c r="L191" i="17"/>
  <c r="K191" i="17"/>
  <c r="I191" i="17" s="1"/>
  <c r="J191" i="17"/>
  <c r="N190" i="17"/>
  <c r="M190" i="17"/>
  <c r="L190" i="17"/>
  <c r="K190" i="17"/>
  <c r="J190" i="17"/>
  <c r="I190" i="17"/>
  <c r="N189" i="17"/>
  <c r="M189" i="17"/>
  <c r="L189" i="17"/>
  <c r="K189" i="17"/>
  <c r="I189" i="17" s="1"/>
  <c r="J189" i="17"/>
  <c r="N188" i="17"/>
  <c r="M188" i="17"/>
  <c r="L188" i="17"/>
  <c r="K188" i="17"/>
  <c r="J188" i="17"/>
  <c r="I188" i="17"/>
  <c r="N187" i="17"/>
  <c r="M187" i="17"/>
  <c r="L187" i="17"/>
  <c r="K187" i="17"/>
  <c r="I187" i="17" s="1"/>
  <c r="K32" i="17" s="1"/>
  <c r="J187" i="17"/>
  <c r="N186" i="17"/>
  <c r="M186" i="17"/>
  <c r="L186" i="17"/>
  <c r="K186" i="17"/>
  <c r="J186" i="17"/>
  <c r="I186" i="17"/>
  <c r="K31" i="17" s="1"/>
  <c r="N185" i="17"/>
  <c r="M185" i="17"/>
  <c r="L185" i="17"/>
  <c r="K185" i="17"/>
  <c r="I185" i="17" s="1"/>
  <c r="K30" i="17" s="1"/>
  <c r="J185" i="17"/>
  <c r="N184" i="17"/>
  <c r="M184" i="17"/>
  <c r="L184" i="17"/>
  <c r="K184" i="17"/>
  <c r="J184" i="17"/>
  <c r="I184" i="17"/>
  <c r="N183" i="17"/>
  <c r="M183" i="17"/>
  <c r="L183" i="17"/>
  <c r="K183" i="17"/>
  <c r="I183" i="17" s="1"/>
  <c r="J183" i="17"/>
  <c r="N182" i="17"/>
  <c r="M182" i="17"/>
  <c r="L182" i="17"/>
  <c r="K182" i="17"/>
  <c r="J182" i="17"/>
  <c r="I182" i="17"/>
  <c r="N181" i="17"/>
  <c r="M181" i="17"/>
  <c r="L181" i="17"/>
  <c r="K181" i="17"/>
  <c r="I181" i="17" s="1"/>
  <c r="J181" i="17"/>
  <c r="N180" i="17"/>
  <c r="M180" i="17"/>
  <c r="L180" i="17"/>
  <c r="K180" i="17"/>
  <c r="J180" i="17"/>
  <c r="I180" i="17"/>
  <c r="N179" i="17"/>
  <c r="M179" i="17"/>
  <c r="L179" i="17"/>
  <c r="K179" i="17"/>
  <c r="I179" i="17" s="1"/>
  <c r="J179" i="17"/>
  <c r="N178" i="17"/>
  <c r="M178" i="17"/>
  <c r="L178" i="17"/>
  <c r="K178" i="17"/>
  <c r="J178" i="17"/>
  <c r="I178" i="17"/>
  <c r="U30" i="17" s="1"/>
  <c r="N177" i="17"/>
  <c r="M177" i="17"/>
  <c r="L177" i="17"/>
  <c r="K177" i="17"/>
  <c r="I177" i="17" s="1"/>
  <c r="J177" i="17"/>
  <c r="N176" i="17"/>
  <c r="M176" i="17"/>
  <c r="L176" i="17"/>
  <c r="K176" i="17"/>
  <c r="J176" i="17"/>
  <c r="I176" i="17"/>
  <c r="N175" i="17"/>
  <c r="M175" i="17"/>
  <c r="L175" i="17"/>
  <c r="K175" i="17"/>
  <c r="I175" i="17" s="1"/>
  <c r="J175" i="17"/>
  <c r="N174" i="17"/>
  <c r="M174" i="17"/>
  <c r="L174" i="17"/>
  <c r="K174" i="17"/>
  <c r="J174" i="17"/>
  <c r="I174" i="17"/>
  <c r="K29" i="17" s="1"/>
  <c r="N173" i="17"/>
  <c r="M173" i="17"/>
  <c r="L173" i="17"/>
  <c r="K173" i="17"/>
  <c r="I173" i="17" s="1"/>
  <c r="K28" i="17" s="1"/>
  <c r="J173" i="17"/>
  <c r="N172" i="17"/>
  <c r="M172" i="17"/>
  <c r="L172" i="17"/>
  <c r="K172" i="17"/>
  <c r="J172" i="17"/>
  <c r="I172" i="17"/>
  <c r="U29" i="17" s="1"/>
  <c r="N171" i="17"/>
  <c r="M171" i="17"/>
  <c r="L171" i="17"/>
  <c r="K171" i="17"/>
  <c r="I171" i="17" s="1"/>
  <c r="U28" i="17" s="1"/>
  <c r="J171" i="17"/>
  <c r="N170" i="17"/>
  <c r="M170" i="17"/>
  <c r="L170" i="17"/>
  <c r="K170" i="17"/>
  <c r="J170" i="17"/>
  <c r="I170" i="17"/>
  <c r="U27" i="17" s="1"/>
  <c r="N169" i="17"/>
  <c r="M169" i="17"/>
  <c r="L169" i="17"/>
  <c r="K169" i="17"/>
  <c r="I169" i="17" s="1"/>
  <c r="J169" i="17"/>
  <c r="N168" i="17"/>
  <c r="M168" i="17"/>
  <c r="L168" i="17"/>
  <c r="K168" i="17"/>
  <c r="J168" i="17"/>
  <c r="I168" i="17"/>
  <c r="N167" i="17"/>
  <c r="M167" i="17"/>
  <c r="L167" i="17"/>
  <c r="K167" i="17"/>
  <c r="I167" i="17" s="1"/>
  <c r="U26" i="17" s="1"/>
  <c r="J167" i="17"/>
  <c r="N166" i="17"/>
  <c r="M166" i="17"/>
  <c r="L166" i="17"/>
  <c r="K166" i="17"/>
  <c r="J166" i="17"/>
  <c r="I166" i="17"/>
  <c r="N165" i="17"/>
  <c r="M165" i="17"/>
  <c r="L165" i="17"/>
  <c r="K165" i="17"/>
  <c r="I165" i="17" s="1"/>
  <c r="J165" i="17"/>
  <c r="N164" i="17"/>
  <c r="M164" i="17"/>
  <c r="L164" i="17"/>
  <c r="K164" i="17"/>
  <c r="J164" i="17"/>
  <c r="I164" i="17"/>
  <c r="N163" i="17"/>
  <c r="M163" i="17"/>
  <c r="L163" i="17"/>
  <c r="K163" i="17"/>
  <c r="I163" i="17" s="1"/>
  <c r="J163" i="17"/>
  <c r="N162" i="17"/>
  <c r="M162" i="17"/>
  <c r="L162" i="17"/>
  <c r="K162" i="17"/>
  <c r="J162" i="17"/>
  <c r="I162" i="17"/>
  <c r="U25" i="17" s="1"/>
  <c r="N161" i="17"/>
  <c r="M161" i="17"/>
  <c r="L161" i="17"/>
  <c r="K161" i="17"/>
  <c r="I161" i="17" s="1"/>
  <c r="U24" i="17" s="1"/>
  <c r="J161" i="17"/>
  <c r="N160" i="17"/>
  <c r="M160" i="17"/>
  <c r="L160" i="17"/>
  <c r="K160" i="17"/>
  <c r="J160" i="17"/>
  <c r="I160" i="17"/>
  <c r="N159" i="17"/>
  <c r="M159" i="17"/>
  <c r="L159" i="17"/>
  <c r="K159" i="17"/>
  <c r="I159" i="17" s="1"/>
  <c r="J159" i="17"/>
  <c r="N158" i="17"/>
  <c r="M158" i="17"/>
  <c r="L158" i="17"/>
  <c r="K158" i="17"/>
  <c r="J158" i="17"/>
  <c r="I158" i="17"/>
  <c r="N157" i="17"/>
  <c r="M157" i="17"/>
  <c r="L157" i="17"/>
  <c r="K157" i="17"/>
  <c r="I157" i="17" s="1"/>
  <c r="J157" i="17"/>
  <c r="N156" i="17"/>
  <c r="M156" i="17"/>
  <c r="L156" i="17"/>
  <c r="K156" i="17"/>
  <c r="J156" i="17"/>
  <c r="I156" i="17"/>
  <c r="N155" i="17"/>
  <c r="M155" i="17"/>
  <c r="L155" i="17"/>
  <c r="K155" i="17"/>
  <c r="I155" i="17" s="1"/>
  <c r="K26" i="17" s="1"/>
  <c r="J155" i="17"/>
  <c r="N154" i="17"/>
  <c r="M154" i="17"/>
  <c r="L154" i="17"/>
  <c r="K154" i="17"/>
  <c r="J154" i="17"/>
  <c r="I154" i="17"/>
  <c r="K25" i="17" s="1"/>
  <c r="N153" i="17"/>
  <c r="M153" i="17"/>
  <c r="L153" i="17"/>
  <c r="K153" i="17"/>
  <c r="I153" i="17" s="1"/>
  <c r="K24" i="17" s="1"/>
  <c r="J153" i="17"/>
  <c r="N152" i="17"/>
  <c r="M152" i="17"/>
  <c r="L152" i="17"/>
  <c r="K152" i="17"/>
  <c r="J152" i="17"/>
  <c r="I152" i="17"/>
  <c r="N151" i="17"/>
  <c r="M151" i="17"/>
  <c r="L151" i="17"/>
  <c r="K151" i="17"/>
  <c r="I151" i="17" s="1"/>
  <c r="U23" i="17" s="1"/>
  <c r="J151" i="17"/>
  <c r="N150" i="17"/>
  <c r="M150" i="17"/>
  <c r="L150" i="17"/>
  <c r="K150" i="17"/>
  <c r="J150" i="17"/>
  <c r="I150" i="17"/>
  <c r="N149" i="17"/>
  <c r="M149" i="17"/>
  <c r="L149" i="17"/>
  <c r="K149" i="17"/>
  <c r="I149" i="17" s="1"/>
  <c r="J149" i="17"/>
  <c r="N148" i="17"/>
  <c r="M148" i="17"/>
  <c r="L148" i="17"/>
  <c r="K148" i="17"/>
  <c r="J148" i="17"/>
  <c r="I148" i="17"/>
  <c r="N147" i="17"/>
  <c r="M147" i="17"/>
  <c r="L147" i="17"/>
  <c r="K147" i="17"/>
  <c r="I147" i="17" s="1"/>
  <c r="J147" i="17"/>
  <c r="N146" i="17"/>
  <c r="M146" i="17"/>
  <c r="L146" i="17"/>
  <c r="K146" i="17"/>
  <c r="J146" i="17"/>
  <c r="I146" i="17"/>
  <c r="K23" i="17" s="1"/>
  <c r="N145" i="17"/>
  <c r="M145" i="17"/>
  <c r="L145" i="17"/>
  <c r="K145" i="17"/>
  <c r="I145" i="17" s="1"/>
  <c r="J145" i="17"/>
  <c r="N144" i="17"/>
  <c r="M144" i="17"/>
  <c r="L144" i="17"/>
  <c r="K144" i="17"/>
  <c r="J144" i="17"/>
  <c r="I144" i="17"/>
  <c r="N143" i="17"/>
  <c r="M143" i="17"/>
  <c r="L143" i="17"/>
  <c r="K143" i="17"/>
  <c r="I143" i="17" s="1"/>
  <c r="J143" i="17"/>
  <c r="N142" i="17"/>
  <c r="M142" i="17"/>
  <c r="L142" i="17"/>
  <c r="K142" i="17"/>
  <c r="J142" i="17"/>
  <c r="I142" i="17"/>
  <c r="N141" i="17"/>
  <c r="M141" i="17"/>
  <c r="L141" i="17"/>
  <c r="K141" i="17"/>
  <c r="I141" i="17" s="1"/>
  <c r="J141" i="17"/>
  <c r="N140" i="17"/>
  <c r="M140" i="17"/>
  <c r="L140" i="17"/>
  <c r="K140" i="17"/>
  <c r="J140" i="17"/>
  <c r="I140" i="17"/>
  <c r="N139" i="17"/>
  <c r="M139" i="17"/>
  <c r="L139" i="17"/>
  <c r="K139" i="17"/>
  <c r="I139" i="17" s="1"/>
  <c r="J139" i="17"/>
  <c r="N138" i="17"/>
  <c r="M138" i="17"/>
  <c r="L138" i="17"/>
  <c r="K138" i="17"/>
  <c r="J138" i="17"/>
  <c r="I138" i="17"/>
  <c r="N137" i="17"/>
  <c r="M137" i="17"/>
  <c r="L137" i="17"/>
  <c r="K137" i="17"/>
  <c r="I137" i="17" s="1"/>
  <c r="J137" i="17"/>
  <c r="N136" i="17"/>
  <c r="M136" i="17"/>
  <c r="L136" i="17"/>
  <c r="K136" i="17"/>
  <c r="J136" i="17"/>
  <c r="I136" i="17"/>
  <c r="N135" i="17"/>
  <c r="M135" i="17"/>
  <c r="L135" i="17"/>
  <c r="K135" i="17"/>
  <c r="I135" i="17" s="1"/>
  <c r="J135" i="17"/>
  <c r="N134" i="17"/>
  <c r="M134" i="17"/>
  <c r="L134" i="17"/>
  <c r="K134" i="17"/>
  <c r="J134" i="17"/>
  <c r="I134" i="17"/>
  <c r="N133" i="17"/>
  <c r="M133" i="17"/>
  <c r="L133" i="17"/>
  <c r="K133" i="17"/>
  <c r="I133" i="17" s="1"/>
  <c r="J133" i="17"/>
  <c r="N132" i="17"/>
  <c r="M132" i="17"/>
  <c r="L132" i="17"/>
  <c r="K132" i="17"/>
  <c r="J132" i="17"/>
  <c r="I132" i="17"/>
  <c r="N131" i="17"/>
  <c r="M131" i="17"/>
  <c r="L131" i="17"/>
  <c r="K131" i="17"/>
  <c r="I131" i="17" s="1"/>
  <c r="J131" i="17"/>
  <c r="N130" i="17"/>
  <c r="M130" i="17"/>
  <c r="L130" i="17"/>
  <c r="K130" i="17"/>
  <c r="J130" i="17"/>
  <c r="I130" i="17"/>
  <c r="N129" i="17"/>
  <c r="M129" i="17"/>
  <c r="L129" i="17"/>
  <c r="K129" i="17"/>
  <c r="I129" i="17" s="1"/>
  <c r="J129" i="17"/>
  <c r="N128" i="17"/>
  <c r="M128" i="17"/>
  <c r="L128" i="17"/>
  <c r="K128" i="17"/>
  <c r="J128" i="17"/>
  <c r="I128" i="17"/>
  <c r="N127" i="17"/>
  <c r="M127" i="17"/>
  <c r="L127" i="17"/>
  <c r="K127" i="17"/>
  <c r="I127" i="17" s="1"/>
  <c r="J127" i="17"/>
  <c r="N126" i="17"/>
  <c r="M126" i="17"/>
  <c r="L126" i="17"/>
  <c r="K126" i="17"/>
  <c r="J126" i="17"/>
  <c r="I126" i="17"/>
  <c r="N125" i="17"/>
  <c r="M125" i="17"/>
  <c r="L125" i="17"/>
  <c r="K125" i="17"/>
  <c r="I125" i="17" s="1"/>
  <c r="J125" i="17"/>
  <c r="N124" i="17"/>
  <c r="M124" i="17"/>
  <c r="L124" i="17"/>
  <c r="K124" i="17"/>
  <c r="J124" i="17"/>
  <c r="I124" i="17"/>
  <c r="N123" i="17"/>
  <c r="M123" i="17"/>
  <c r="L123" i="17"/>
  <c r="K123" i="17"/>
  <c r="I123" i="17" s="1"/>
  <c r="J123" i="17"/>
  <c r="N122" i="17"/>
  <c r="M122" i="17"/>
  <c r="L122" i="17"/>
  <c r="K122" i="17"/>
  <c r="J122" i="17"/>
  <c r="I122" i="17"/>
  <c r="N121" i="17"/>
  <c r="M121" i="17"/>
  <c r="L121" i="17"/>
  <c r="K121" i="17"/>
  <c r="I121" i="17" s="1"/>
  <c r="J121" i="17"/>
  <c r="N120" i="17"/>
  <c r="M120" i="17"/>
  <c r="L120" i="17"/>
  <c r="K120" i="17"/>
  <c r="J120" i="17"/>
  <c r="I120" i="17"/>
  <c r="N119" i="17"/>
  <c r="M119" i="17"/>
  <c r="L119" i="17"/>
  <c r="K119" i="17"/>
  <c r="I119" i="17" s="1"/>
  <c r="J119" i="17"/>
  <c r="N118" i="17"/>
  <c r="M118" i="17"/>
  <c r="L118" i="17"/>
  <c r="K118" i="17"/>
  <c r="J118" i="17"/>
  <c r="I118" i="17"/>
  <c r="N117" i="17"/>
  <c r="M117" i="17"/>
  <c r="L117" i="17"/>
  <c r="K117" i="17"/>
  <c r="I117" i="17" s="1"/>
  <c r="J117" i="17"/>
  <c r="N116" i="17"/>
  <c r="M116" i="17"/>
  <c r="L116" i="17"/>
  <c r="K116" i="17"/>
  <c r="J116" i="17"/>
  <c r="I116" i="17"/>
  <c r="N115" i="17"/>
  <c r="M115" i="17"/>
  <c r="L115" i="17"/>
  <c r="K115" i="17"/>
  <c r="I115" i="17" s="1"/>
  <c r="J115" i="17"/>
  <c r="N114" i="17"/>
  <c r="M114" i="17"/>
  <c r="L114" i="17"/>
  <c r="K114" i="17"/>
  <c r="J114" i="17"/>
  <c r="I114" i="17"/>
  <c r="N113" i="17"/>
  <c r="M113" i="17"/>
  <c r="L113" i="17"/>
  <c r="K113" i="17"/>
  <c r="I113" i="17" s="1"/>
  <c r="J113" i="17"/>
  <c r="N112" i="17"/>
  <c r="M112" i="17"/>
  <c r="L112" i="17"/>
  <c r="K112" i="17"/>
  <c r="J112" i="17"/>
  <c r="I112" i="17"/>
  <c r="N111" i="17"/>
  <c r="M111" i="17"/>
  <c r="L111" i="17"/>
  <c r="K111" i="17"/>
  <c r="I111" i="17" s="1"/>
  <c r="J111" i="17"/>
  <c r="N110" i="17"/>
  <c r="M110" i="17"/>
  <c r="L110" i="17"/>
  <c r="K110" i="17"/>
  <c r="J110" i="17"/>
  <c r="I110" i="17"/>
  <c r="N109" i="17"/>
  <c r="M109" i="17"/>
  <c r="L109" i="17"/>
  <c r="K109" i="17"/>
  <c r="I109" i="17" s="1"/>
  <c r="J109" i="17"/>
  <c r="N108" i="17"/>
  <c r="M108" i="17"/>
  <c r="L108" i="17"/>
  <c r="K108" i="17"/>
  <c r="J108" i="17"/>
  <c r="I108" i="17"/>
  <c r="N107" i="17"/>
  <c r="M107" i="17"/>
  <c r="L107" i="17"/>
  <c r="K107" i="17"/>
  <c r="I107" i="17" s="1"/>
  <c r="J107" i="17"/>
  <c r="N106" i="17"/>
  <c r="M106" i="17"/>
  <c r="L106" i="17"/>
  <c r="K106" i="17"/>
  <c r="J106" i="17"/>
  <c r="I106" i="17"/>
  <c r="N105" i="17"/>
  <c r="M105" i="17"/>
  <c r="L105" i="17"/>
  <c r="K105" i="17"/>
  <c r="I105" i="17" s="1"/>
  <c r="J105" i="17"/>
  <c r="N104" i="17"/>
  <c r="M104" i="17"/>
  <c r="L104" i="17"/>
  <c r="K104" i="17"/>
  <c r="J104" i="17"/>
  <c r="I104" i="17"/>
  <c r="N103" i="17"/>
  <c r="M103" i="17"/>
  <c r="L103" i="17"/>
  <c r="K103" i="17"/>
  <c r="I103" i="17" s="1"/>
  <c r="J103" i="17"/>
  <c r="N102" i="17"/>
  <c r="M102" i="17"/>
  <c r="L102" i="17"/>
  <c r="K102" i="17"/>
  <c r="J102" i="17"/>
  <c r="I102" i="17"/>
  <c r="N101" i="17"/>
  <c r="M101" i="17"/>
  <c r="L101" i="17"/>
  <c r="K101" i="17"/>
  <c r="I101" i="17" s="1"/>
  <c r="J101" i="17"/>
  <c r="N100" i="17"/>
  <c r="M100" i="17"/>
  <c r="L100" i="17"/>
  <c r="K100" i="17"/>
  <c r="J100" i="17"/>
  <c r="I100" i="17"/>
  <c r="N99" i="17"/>
  <c r="M99" i="17"/>
  <c r="L99" i="17"/>
  <c r="K99" i="17"/>
  <c r="I99" i="17" s="1"/>
  <c r="J99" i="17"/>
  <c r="N98" i="17"/>
  <c r="M98" i="17"/>
  <c r="L98" i="17"/>
  <c r="K98" i="17"/>
  <c r="J98" i="17"/>
  <c r="I98" i="17"/>
  <c r="N97" i="17"/>
  <c r="M97" i="17"/>
  <c r="L97" i="17"/>
  <c r="K97" i="17"/>
  <c r="I97" i="17" s="1"/>
  <c r="J97" i="17"/>
  <c r="N96" i="17"/>
  <c r="M96" i="17"/>
  <c r="L96" i="17"/>
  <c r="K96" i="17"/>
  <c r="J96" i="17"/>
  <c r="I96" i="17"/>
  <c r="N95" i="17"/>
  <c r="M95" i="17"/>
  <c r="L95" i="17"/>
  <c r="K95" i="17"/>
  <c r="I95" i="17" s="1"/>
  <c r="J95" i="17"/>
  <c r="N94" i="17"/>
  <c r="M94" i="17"/>
  <c r="L94" i="17"/>
  <c r="K94" i="17"/>
  <c r="J94" i="17"/>
  <c r="I94" i="17"/>
  <c r="N93" i="17"/>
  <c r="M93" i="17"/>
  <c r="L93" i="17"/>
  <c r="K93" i="17"/>
  <c r="I93" i="17" s="1"/>
  <c r="J93" i="17"/>
  <c r="N92" i="17"/>
  <c r="M92" i="17"/>
  <c r="L92" i="17"/>
  <c r="K92" i="17"/>
  <c r="J92" i="17"/>
  <c r="I92" i="17"/>
  <c r="N91" i="17"/>
  <c r="M91" i="17"/>
  <c r="L91" i="17"/>
  <c r="K91" i="17"/>
  <c r="I91" i="17" s="1"/>
  <c r="J91" i="17"/>
  <c r="N90" i="17"/>
  <c r="M90" i="17"/>
  <c r="L90" i="17"/>
  <c r="K90" i="17"/>
  <c r="J90" i="17"/>
  <c r="I90" i="17"/>
  <c r="N89" i="17"/>
  <c r="M89" i="17"/>
  <c r="L89" i="17"/>
  <c r="J89" i="17"/>
  <c r="L88" i="17"/>
  <c r="K88" i="17"/>
  <c r="J88" i="17"/>
  <c r="L87" i="17"/>
  <c r="K87" i="17"/>
  <c r="J87" i="17"/>
  <c r="L86" i="17"/>
  <c r="K86" i="17"/>
  <c r="J86" i="17"/>
  <c r="L85" i="17"/>
  <c r="K85" i="17"/>
  <c r="J85" i="17"/>
  <c r="L84" i="17"/>
  <c r="K84" i="17"/>
  <c r="J84" i="17"/>
  <c r="L83" i="17"/>
  <c r="K83" i="17"/>
  <c r="J83" i="17"/>
  <c r="L82" i="17"/>
  <c r="K82" i="17"/>
  <c r="J82" i="17"/>
  <c r="L81" i="17"/>
  <c r="K81" i="17"/>
  <c r="J81" i="17"/>
  <c r="N80" i="17"/>
  <c r="M80" i="17"/>
  <c r="L80" i="17"/>
  <c r="K80" i="17"/>
  <c r="I80" i="17" s="1"/>
  <c r="J80" i="17"/>
  <c r="N79" i="17"/>
  <c r="M79" i="17"/>
  <c r="L79" i="17"/>
  <c r="I79" i="17" s="1"/>
  <c r="K79" i="17"/>
  <c r="J79" i="17"/>
  <c r="N78" i="17"/>
  <c r="M78" i="17"/>
  <c r="L78" i="17"/>
  <c r="J78" i="17"/>
  <c r="L77" i="17"/>
  <c r="K77" i="17"/>
  <c r="J77" i="17"/>
  <c r="J76" i="17"/>
  <c r="J75" i="17"/>
  <c r="J74" i="17"/>
  <c r="J73" i="17"/>
  <c r="J72" i="17"/>
  <c r="J71" i="17"/>
  <c r="J70" i="17"/>
  <c r="N69" i="17"/>
  <c r="M69" i="17"/>
  <c r="J69" i="17"/>
  <c r="N68" i="17"/>
  <c r="M68" i="17"/>
  <c r="J68" i="17"/>
  <c r="N67" i="17"/>
  <c r="M67" i="17"/>
  <c r="K67" i="17"/>
  <c r="J67" i="17"/>
  <c r="E67" i="17"/>
  <c r="L67" i="17" s="1"/>
  <c r="N66" i="17"/>
  <c r="M66" i="17"/>
  <c r="L66" i="17"/>
  <c r="K66" i="17"/>
  <c r="I66" i="17" s="1"/>
  <c r="J66" i="17"/>
  <c r="N65" i="17"/>
  <c r="M65" i="17"/>
  <c r="L65" i="17"/>
  <c r="K65" i="17"/>
  <c r="J65" i="17"/>
  <c r="I65" i="17" s="1"/>
  <c r="N64" i="17"/>
  <c r="M64" i="17"/>
  <c r="L64" i="17"/>
  <c r="K64" i="17"/>
  <c r="I64" i="17" s="1"/>
  <c r="J64" i="17"/>
  <c r="N63" i="17"/>
  <c r="M63" i="17"/>
  <c r="L63" i="17"/>
  <c r="K63" i="17"/>
  <c r="J63" i="17"/>
  <c r="I63" i="17" s="1"/>
  <c r="N62" i="17"/>
  <c r="M62" i="17"/>
  <c r="L62" i="17"/>
  <c r="K62" i="17"/>
  <c r="I62" i="17" s="1"/>
  <c r="J62" i="17"/>
  <c r="N61" i="17"/>
  <c r="M61" i="17"/>
  <c r="L61" i="17"/>
  <c r="K61" i="17"/>
  <c r="J61" i="17"/>
  <c r="I61" i="17" s="1"/>
  <c r="N60" i="17"/>
  <c r="M60" i="17"/>
  <c r="L60" i="17"/>
  <c r="K60" i="17"/>
  <c r="I60" i="17" s="1"/>
  <c r="J60" i="17"/>
  <c r="K39" i="17"/>
  <c r="V38" i="17"/>
  <c r="U38" i="17"/>
  <c r="T38" i="17"/>
  <c r="V36" i="17"/>
  <c r="U36" i="17"/>
  <c r="T36" i="17"/>
  <c r="E12" i="17"/>
  <c r="K8" i="17" s="1"/>
  <c r="D12" i="17"/>
  <c r="K10" i="17"/>
  <c r="K9" i="17"/>
  <c r="K7" i="17"/>
  <c r="K6" i="17"/>
  <c r="L5" i="17"/>
  <c r="J5" i="17"/>
  <c r="L4" i="17"/>
  <c r="K4" i="17"/>
  <c r="J4" i="17"/>
  <c r="P3" i="17"/>
  <c r="O3" i="17"/>
  <c r="N3" i="17"/>
  <c r="M3" i="17"/>
  <c r="L3" i="17"/>
  <c r="K3" i="17"/>
  <c r="J3" i="17"/>
  <c r="K2" i="17"/>
  <c r="D1" i="17"/>
  <c r="K5" i="17" s="1"/>
  <c r="AK498" i="16"/>
  <c r="AA498" i="16"/>
  <c r="Y498" i="16"/>
  <c r="X497" i="16"/>
  <c r="AK490" i="16"/>
  <c r="AE490" i="16"/>
  <c r="AA490" i="16"/>
  <c r="Z490" i="16"/>
  <c r="X489" i="16"/>
  <c r="T489" i="16"/>
  <c r="R489" i="16"/>
  <c r="Q488" i="16"/>
  <c r="J485" i="16"/>
  <c r="AK482" i="16"/>
  <c r="X481" i="16"/>
  <c r="Q479" i="16"/>
  <c r="H476" i="16"/>
  <c r="AB490" i="16" s="1"/>
  <c r="G476" i="16"/>
  <c r="M486" i="16" s="1"/>
  <c r="F476" i="16"/>
  <c r="L486" i="16" s="1"/>
  <c r="E476" i="16"/>
  <c r="K486" i="16" s="1"/>
  <c r="D476" i="16"/>
  <c r="X490" i="16" s="1"/>
  <c r="K475" i="16"/>
  <c r="D475" i="16"/>
  <c r="AK472" i="16"/>
  <c r="AA470" i="16"/>
  <c r="Y470" i="16"/>
  <c r="Q470" i="16"/>
  <c r="X469" i="16"/>
  <c r="M466" i="16"/>
  <c r="K466" i="16"/>
  <c r="J465" i="16"/>
  <c r="AB462" i="16"/>
  <c r="AA462" i="16"/>
  <c r="Z462" i="16"/>
  <c r="Y462" i="16"/>
  <c r="X462" i="16"/>
  <c r="AK461" i="16"/>
  <c r="AE461" i="16"/>
  <c r="X461" i="16"/>
  <c r="T461" i="16"/>
  <c r="R461" i="16"/>
  <c r="Q460" i="16"/>
  <c r="AB454" i="16"/>
  <c r="AA454" i="16"/>
  <c r="Z454" i="16"/>
  <c r="Y454" i="16"/>
  <c r="X454" i="16"/>
  <c r="X453" i="16"/>
  <c r="AK452" i="16"/>
  <c r="B450" i="16"/>
  <c r="I399" i="16"/>
  <c r="I398" i="16"/>
  <c r="I397" i="16"/>
  <c r="I396" i="16"/>
  <c r="I395" i="16"/>
  <c r="I394" i="16"/>
  <c r="I393" i="16"/>
  <c r="I392" i="16"/>
  <c r="I391" i="16"/>
  <c r="I390" i="16"/>
  <c r="I389" i="16"/>
  <c r="I388" i="16"/>
  <c r="I387" i="16"/>
  <c r="I386" i="16"/>
  <c r="I385" i="16"/>
  <c r="I384" i="16"/>
  <c r="I383" i="16"/>
  <c r="I382" i="16"/>
  <c r="I381" i="16"/>
  <c r="I380" i="16"/>
  <c r="I379" i="16"/>
  <c r="I378" i="16"/>
  <c r="I377" i="16"/>
  <c r="I376" i="16"/>
  <c r="I375" i="16"/>
  <c r="I374" i="16"/>
  <c r="I373" i="16"/>
  <c r="I372" i="16"/>
  <c r="I371" i="16"/>
  <c r="I370" i="16"/>
  <c r="I369" i="16"/>
  <c r="I368" i="16"/>
  <c r="I367" i="16"/>
  <c r="I366" i="16"/>
  <c r="I365" i="16"/>
  <c r="I364" i="16"/>
  <c r="I363" i="16"/>
  <c r="I362" i="16"/>
  <c r="I361" i="16"/>
  <c r="I360" i="16"/>
  <c r="I359" i="16"/>
  <c r="I358" i="16"/>
  <c r="I357" i="16"/>
  <c r="I356" i="16"/>
  <c r="I355" i="16"/>
  <c r="I354" i="16"/>
  <c r="I353" i="16"/>
  <c r="I352" i="16"/>
  <c r="K39" i="16" s="1"/>
  <c r="I351" i="16"/>
  <c r="K38" i="16" s="1"/>
  <c r="I350" i="16"/>
  <c r="I349" i="16"/>
  <c r="I348" i="16"/>
  <c r="I347" i="16"/>
  <c r="I346" i="16"/>
  <c r="I345" i="16"/>
  <c r="I344" i="16"/>
  <c r="I343" i="16"/>
  <c r="I342" i="16"/>
  <c r="I341" i="16"/>
  <c r="I340" i="16"/>
  <c r="I339" i="16"/>
  <c r="I338" i="16"/>
  <c r="I337" i="16"/>
  <c r="I336" i="16"/>
  <c r="U36" i="16" s="1"/>
  <c r="I335" i="16"/>
  <c r="I334" i="16"/>
  <c r="I333" i="16"/>
  <c r="I332" i="16"/>
  <c r="I331" i="16"/>
  <c r="I330" i="16"/>
  <c r="I329" i="16"/>
  <c r="I328" i="16"/>
  <c r="I327" i="16"/>
  <c r="I326" i="16"/>
  <c r="I325" i="16"/>
  <c r="I324" i="16"/>
  <c r="I323" i="16"/>
  <c r="I322" i="16"/>
  <c r="I321" i="16"/>
  <c r="I320" i="16"/>
  <c r="I319" i="16"/>
  <c r="I318" i="16"/>
  <c r="I317" i="16"/>
  <c r="I316" i="16"/>
  <c r="I315" i="16"/>
  <c r="I314" i="16"/>
  <c r="I313" i="16"/>
  <c r="I312" i="16"/>
  <c r="I311" i="16"/>
  <c r="I310" i="16"/>
  <c r="I309" i="16"/>
  <c r="I308" i="16"/>
  <c r="I307" i="16"/>
  <c r="I306" i="16"/>
  <c r="I305" i="16"/>
  <c r="I304" i="16"/>
  <c r="I303" i="16"/>
  <c r="I302" i="16"/>
  <c r="I301" i="16"/>
  <c r="I300" i="16"/>
  <c r="I299" i="16"/>
  <c r="I298" i="16"/>
  <c r="I297" i="16"/>
  <c r="I296" i="16"/>
  <c r="I295" i="16"/>
  <c r="I294" i="16"/>
  <c r="I293" i="16"/>
  <c r="I292" i="16"/>
  <c r="I291" i="16"/>
  <c r="I290" i="16"/>
  <c r="I289" i="16"/>
  <c r="I288" i="16"/>
  <c r="I287" i="16"/>
  <c r="I286" i="16"/>
  <c r="I285" i="16"/>
  <c r="I284" i="16"/>
  <c r="I283" i="16"/>
  <c r="I282" i="16"/>
  <c r="I281" i="16"/>
  <c r="I280" i="16"/>
  <c r="I279" i="16"/>
  <c r="U35" i="16" s="1"/>
  <c r="I278" i="16"/>
  <c r="I277" i="16"/>
  <c r="I276" i="16"/>
  <c r="I275" i="16"/>
  <c r="I274" i="16"/>
  <c r="I273" i="16"/>
  <c r="I272" i="16"/>
  <c r="I271" i="16"/>
  <c r="I270" i="16"/>
  <c r="I269" i="16"/>
  <c r="I268" i="16"/>
  <c r="I267" i="16"/>
  <c r="I266" i="16"/>
  <c r="I265" i="16"/>
  <c r="I264" i="16"/>
  <c r="I263" i="16"/>
  <c r="I262" i="16"/>
  <c r="I261" i="16"/>
  <c r="I260" i="16"/>
  <c r="I259" i="16"/>
  <c r="I258" i="16"/>
  <c r="I257" i="16"/>
  <c r="I256" i="16"/>
  <c r="I255" i="16"/>
  <c r="I254" i="16"/>
  <c r="I253" i="16"/>
  <c r="I252" i="16"/>
  <c r="I251" i="16"/>
  <c r="U34" i="16" s="1"/>
  <c r="I250" i="16"/>
  <c r="I249" i="16"/>
  <c r="I248" i="16"/>
  <c r="I247" i="16"/>
  <c r="I246" i="16"/>
  <c r="I245" i="16"/>
  <c r="I244" i="16"/>
  <c r="I243" i="16"/>
  <c r="I242" i="16"/>
  <c r="I241" i="16"/>
  <c r="I240" i="16"/>
  <c r="I239" i="16"/>
  <c r="I238" i="16"/>
  <c r="I237" i="16"/>
  <c r="I236" i="16"/>
  <c r="U38" i="16" s="1"/>
  <c r="I235" i="16"/>
  <c r="U37" i="16" s="1"/>
  <c r="I234" i="16"/>
  <c r="I233" i="16"/>
  <c r="I232" i="16"/>
  <c r="I231" i="16"/>
  <c r="U33" i="16" s="1"/>
  <c r="I230" i="16"/>
  <c r="I229" i="16"/>
  <c r="I228" i="16"/>
  <c r="I227" i="16"/>
  <c r="I226" i="16"/>
  <c r="I225" i="16"/>
  <c r="I224" i="16"/>
  <c r="I223" i="16"/>
  <c r="I222" i="16"/>
  <c r="I221" i="16"/>
  <c r="I220" i="16"/>
  <c r="I219" i="16"/>
  <c r="I218" i="16"/>
  <c r="I217" i="16"/>
  <c r="I216" i="16"/>
  <c r="I215" i="16"/>
  <c r="I214" i="16"/>
  <c r="I213" i="16"/>
  <c r="I212" i="16"/>
  <c r="I211" i="16"/>
  <c r="I210" i="16"/>
  <c r="I209" i="16"/>
  <c r="U32" i="16" s="1"/>
  <c r="I208" i="16"/>
  <c r="I207" i="16"/>
  <c r="I206" i="16"/>
  <c r="I205" i="16"/>
  <c r="I204" i="16"/>
  <c r="I203" i="16"/>
  <c r="K37" i="16" s="1"/>
  <c r="I202" i="16"/>
  <c r="K36" i="16" s="1"/>
  <c r="I201" i="16"/>
  <c r="K35" i="16" s="1"/>
  <c r="I200" i="16"/>
  <c r="I199" i="16"/>
  <c r="U31" i="16" s="1"/>
  <c r="I198" i="16"/>
  <c r="I197" i="16"/>
  <c r="I196" i="16"/>
  <c r="K34" i="16" s="1"/>
  <c r="I195" i="16"/>
  <c r="K33" i="16" s="1"/>
  <c r="I194" i="16"/>
  <c r="I193" i="16"/>
  <c r="I192" i="16"/>
  <c r="I191" i="16"/>
  <c r="I190" i="16"/>
  <c r="I189" i="16"/>
  <c r="I188" i="16"/>
  <c r="I187" i="16"/>
  <c r="K32" i="16" s="1"/>
  <c r="I186" i="16"/>
  <c r="K31" i="16" s="1"/>
  <c r="I185" i="16"/>
  <c r="K30" i="16" s="1"/>
  <c r="I184" i="16"/>
  <c r="I183" i="16"/>
  <c r="I182" i="16"/>
  <c r="I181" i="16"/>
  <c r="I180" i="16"/>
  <c r="I179" i="16"/>
  <c r="I178" i="16"/>
  <c r="U30" i="16" s="1"/>
  <c r="I177" i="16"/>
  <c r="I176" i="16"/>
  <c r="I175" i="16"/>
  <c r="I174" i="16"/>
  <c r="K29" i="16" s="1"/>
  <c r="I173" i="16"/>
  <c r="K28" i="16" s="1"/>
  <c r="I172" i="16"/>
  <c r="I171" i="16"/>
  <c r="U28" i="16" s="1"/>
  <c r="I170" i="16"/>
  <c r="U27" i="16" s="1"/>
  <c r="I169" i="16"/>
  <c r="I168" i="16"/>
  <c r="I167" i="16"/>
  <c r="U26" i="16" s="1"/>
  <c r="I166" i="16"/>
  <c r="I165" i="16"/>
  <c r="I164" i="16"/>
  <c r="I163" i="16"/>
  <c r="I162" i="16"/>
  <c r="U25" i="16" s="1"/>
  <c r="I161" i="16"/>
  <c r="U24" i="16" s="1"/>
  <c r="I160" i="16"/>
  <c r="I159" i="16"/>
  <c r="I158" i="16"/>
  <c r="I157" i="16"/>
  <c r="I156" i="16"/>
  <c r="I155" i="16"/>
  <c r="K26" i="16" s="1"/>
  <c r="I154" i="16"/>
  <c r="K25" i="16" s="1"/>
  <c r="I153" i="16"/>
  <c r="K24" i="16" s="1"/>
  <c r="I152" i="16"/>
  <c r="I151" i="16"/>
  <c r="U23" i="16" s="1"/>
  <c r="I150" i="16"/>
  <c r="I149" i="16"/>
  <c r="I148" i="16"/>
  <c r="I147" i="16"/>
  <c r="I146" i="16"/>
  <c r="K23" i="16" s="1"/>
  <c r="I145" i="16"/>
  <c r="I144" i="16"/>
  <c r="I143" i="16"/>
  <c r="I142" i="16"/>
  <c r="I141" i="16"/>
  <c r="I140" i="16"/>
  <c r="I139" i="16"/>
  <c r="I138" i="16"/>
  <c r="I137" i="16"/>
  <c r="I136" i="16"/>
  <c r="I135" i="16"/>
  <c r="I134" i="16"/>
  <c r="I133" i="16"/>
  <c r="I132" i="16"/>
  <c r="I131" i="16"/>
  <c r="I130" i="16"/>
  <c r="I129" i="16"/>
  <c r="I128" i="16"/>
  <c r="I127" i="16"/>
  <c r="I126" i="16"/>
  <c r="I125" i="16"/>
  <c r="I124" i="16"/>
  <c r="I123" i="16"/>
  <c r="I122" i="16"/>
  <c r="I121" i="16"/>
  <c r="I120" i="16"/>
  <c r="I119" i="16"/>
  <c r="I118" i="16"/>
  <c r="I117" i="16"/>
  <c r="I116" i="16"/>
  <c r="I115" i="16"/>
  <c r="I114" i="16"/>
  <c r="I113" i="16"/>
  <c r="I112" i="16"/>
  <c r="I111" i="16"/>
  <c r="I110" i="16"/>
  <c r="I109" i="16"/>
  <c r="I108" i="16"/>
  <c r="I107" i="16"/>
  <c r="I106" i="16"/>
  <c r="I105" i="16"/>
  <c r="I104" i="16"/>
  <c r="I103" i="16"/>
  <c r="I102" i="16"/>
  <c r="I101" i="16"/>
  <c r="I100" i="16"/>
  <c r="I99" i="16"/>
  <c r="I98" i="16"/>
  <c r="I97" i="16"/>
  <c r="I96" i="16"/>
  <c r="I95" i="16"/>
  <c r="I94" i="16"/>
  <c r="I93" i="16"/>
  <c r="I92" i="16"/>
  <c r="I91" i="16"/>
  <c r="I90" i="16"/>
  <c r="I80" i="16"/>
  <c r="I79" i="16"/>
  <c r="I67" i="16"/>
  <c r="E67" i="16"/>
  <c r="I66" i="16"/>
  <c r="I65" i="16"/>
  <c r="I64" i="16"/>
  <c r="I63" i="16"/>
  <c r="I62" i="16"/>
  <c r="I61" i="16"/>
  <c r="I60" i="16"/>
  <c r="E12" i="16"/>
  <c r="D12" i="16"/>
  <c r="K8" i="16" s="1"/>
  <c r="K10" i="16"/>
  <c r="K9" i="16"/>
  <c r="K7" i="16"/>
  <c r="K6" i="16"/>
  <c r="L5" i="16"/>
  <c r="K5" i="16"/>
  <c r="J5" i="16"/>
  <c r="L4" i="16"/>
  <c r="K4" i="16"/>
  <c r="J4" i="16"/>
  <c r="P3" i="16"/>
  <c r="O3" i="16"/>
  <c r="N3" i="16"/>
  <c r="M3" i="16"/>
  <c r="L3" i="16"/>
  <c r="K3" i="16"/>
  <c r="J3" i="16"/>
  <c r="K2" i="16"/>
  <c r="D1" i="16"/>
  <c r="AK498" i="15"/>
  <c r="AB498" i="15"/>
  <c r="Z498" i="15"/>
  <c r="X498" i="15"/>
  <c r="X497" i="15"/>
  <c r="AK490" i="15"/>
  <c r="AE490" i="15"/>
  <c r="Z490" i="15"/>
  <c r="Y490" i="15"/>
  <c r="X489" i="15"/>
  <c r="U489" i="15"/>
  <c r="S489" i="15"/>
  <c r="Q489" i="15"/>
  <c r="Q488" i="15"/>
  <c r="J485" i="15"/>
  <c r="AK482" i="15"/>
  <c r="X481" i="15"/>
  <c r="Q479" i="15"/>
  <c r="H476" i="15"/>
  <c r="N486" i="15" s="1"/>
  <c r="G476" i="15"/>
  <c r="F476" i="15"/>
  <c r="L486" i="15" s="1"/>
  <c r="E476" i="15"/>
  <c r="K486" i="15" s="1"/>
  <c r="D476" i="15"/>
  <c r="J486" i="15" s="1"/>
  <c r="K475" i="15"/>
  <c r="D475" i="15"/>
  <c r="AK472" i="15"/>
  <c r="AB470" i="15"/>
  <c r="Z470" i="15"/>
  <c r="X470" i="15"/>
  <c r="Q470" i="15"/>
  <c r="X469" i="15"/>
  <c r="N466" i="15"/>
  <c r="L466" i="15"/>
  <c r="J466" i="15"/>
  <c r="J465" i="15"/>
  <c r="AB462" i="15"/>
  <c r="AA462" i="15"/>
  <c r="Z462" i="15"/>
  <c r="Y462" i="15"/>
  <c r="X462" i="15"/>
  <c r="AK461" i="15"/>
  <c r="AE461" i="15"/>
  <c r="X461" i="15"/>
  <c r="U461" i="15"/>
  <c r="S461" i="15"/>
  <c r="Q461" i="15"/>
  <c r="Q460" i="15"/>
  <c r="AB454" i="15"/>
  <c r="AA454" i="15"/>
  <c r="Z454" i="15"/>
  <c r="Y454" i="15"/>
  <c r="X454" i="15"/>
  <c r="X453" i="15"/>
  <c r="AK452" i="15"/>
  <c r="B450" i="15"/>
  <c r="N399" i="15"/>
  <c r="M399" i="15"/>
  <c r="L399" i="15"/>
  <c r="K399" i="15"/>
  <c r="J399" i="15"/>
  <c r="I399" i="15"/>
  <c r="N398" i="15"/>
  <c r="M398" i="15"/>
  <c r="L398" i="15"/>
  <c r="K398" i="15"/>
  <c r="I398" i="15" s="1"/>
  <c r="J398" i="15"/>
  <c r="N397" i="15"/>
  <c r="M397" i="15"/>
  <c r="L397" i="15"/>
  <c r="K397" i="15"/>
  <c r="J397" i="15"/>
  <c r="I397" i="15"/>
  <c r="N396" i="15"/>
  <c r="M396" i="15"/>
  <c r="L396" i="15"/>
  <c r="K396" i="15"/>
  <c r="I396" i="15" s="1"/>
  <c r="J396" i="15"/>
  <c r="N395" i="15"/>
  <c r="M395" i="15"/>
  <c r="L395" i="15"/>
  <c r="K395" i="15"/>
  <c r="J395" i="15"/>
  <c r="I395" i="15"/>
  <c r="N394" i="15"/>
  <c r="M394" i="15"/>
  <c r="L394" i="15"/>
  <c r="K394" i="15"/>
  <c r="J394" i="15"/>
  <c r="N393" i="15"/>
  <c r="M393" i="15"/>
  <c r="L393" i="15"/>
  <c r="K393" i="15"/>
  <c r="J393" i="15"/>
  <c r="I393" i="15"/>
  <c r="N392" i="15"/>
  <c r="M392" i="15"/>
  <c r="L392" i="15"/>
  <c r="K392" i="15"/>
  <c r="I392" i="15" s="1"/>
  <c r="J392" i="15"/>
  <c r="N391" i="15"/>
  <c r="M391" i="15"/>
  <c r="L391" i="15"/>
  <c r="I391" i="15" s="1"/>
  <c r="K391" i="15"/>
  <c r="J391" i="15"/>
  <c r="N390" i="15"/>
  <c r="M390" i="15"/>
  <c r="L390" i="15"/>
  <c r="K390" i="15"/>
  <c r="J390" i="15"/>
  <c r="N389" i="15"/>
  <c r="M389" i="15"/>
  <c r="L389" i="15"/>
  <c r="K389" i="15"/>
  <c r="J389" i="15"/>
  <c r="I389" i="15"/>
  <c r="N388" i="15"/>
  <c r="M388" i="15"/>
  <c r="L388" i="15"/>
  <c r="K388" i="15"/>
  <c r="I388" i="15" s="1"/>
  <c r="J388" i="15"/>
  <c r="N387" i="15"/>
  <c r="M387" i="15"/>
  <c r="L387" i="15"/>
  <c r="I387" i="15" s="1"/>
  <c r="K387" i="15"/>
  <c r="J387" i="15"/>
  <c r="N386" i="15"/>
  <c r="M386" i="15"/>
  <c r="L386" i="15"/>
  <c r="K386" i="15"/>
  <c r="J386" i="15"/>
  <c r="N385" i="15"/>
  <c r="M385" i="15"/>
  <c r="L385" i="15"/>
  <c r="K385" i="15"/>
  <c r="J385" i="15"/>
  <c r="I385" i="15"/>
  <c r="N384" i="15"/>
  <c r="M384" i="15"/>
  <c r="L384" i="15"/>
  <c r="K384" i="15"/>
  <c r="I384" i="15" s="1"/>
  <c r="J384" i="15"/>
  <c r="N383" i="15"/>
  <c r="M383" i="15"/>
  <c r="L383" i="15"/>
  <c r="I383" i="15" s="1"/>
  <c r="K383" i="15"/>
  <c r="J383" i="15"/>
  <c r="N382" i="15"/>
  <c r="M382" i="15"/>
  <c r="L382" i="15"/>
  <c r="K382" i="15"/>
  <c r="J382" i="15"/>
  <c r="N381" i="15"/>
  <c r="M381" i="15"/>
  <c r="L381" i="15"/>
  <c r="K381" i="15"/>
  <c r="J381" i="15"/>
  <c r="I381" i="15"/>
  <c r="N380" i="15"/>
  <c r="M380" i="15"/>
  <c r="L380" i="15"/>
  <c r="K380" i="15"/>
  <c r="I380" i="15" s="1"/>
  <c r="J380" i="15"/>
  <c r="N379" i="15"/>
  <c r="M379" i="15"/>
  <c r="L379" i="15"/>
  <c r="I379" i="15" s="1"/>
  <c r="K379" i="15"/>
  <c r="J379" i="15"/>
  <c r="N378" i="15"/>
  <c r="M378" i="15"/>
  <c r="L378" i="15"/>
  <c r="K378" i="15"/>
  <c r="J378" i="15"/>
  <c r="N377" i="15"/>
  <c r="M377" i="15"/>
  <c r="L377" i="15"/>
  <c r="K377" i="15"/>
  <c r="J377" i="15"/>
  <c r="I377" i="15"/>
  <c r="N376" i="15"/>
  <c r="M376" i="15"/>
  <c r="L376" i="15"/>
  <c r="K376" i="15"/>
  <c r="I376" i="15" s="1"/>
  <c r="J376" i="15"/>
  <c r="N375" i="15"/>
  <c r="M375" i="15"/>
  <c r="L375" i="15"/>
  <c r="I375" i="15" s="1"/>
  <c r="K375" i="15"/>
  <c r="J375" i="15"/>
  <c r="N374" i="15"/>
  <c r="M374" i="15"/>
  <c r="L374" i="15"/>
  <c r="K374" i="15"/>
  <c r="J374" i="15"/>
  <c r="N373" i="15"/>
  <c r="M373" i="15"/>
  <c r="L373" i="15"/>
  <c r="K373" i="15"/>
  <c r="J373" i="15"/>
  <c r="I373" i="15"/>
  <c r="N372" i="15"/>
  <c r="M372" i="15"/>
  <c r="L372" i="15"/>
  <c r="K372" i="15"/>
  <c r="I372" i="15" s="1"/>
  <c r="J372" i="15"/>
  <c r="N371" i="15"/>
  <c r="M371" i="15"/>
  <c r="L371" i="15"/>
  <c r="I371" i="15" s="1"/>
  <c r="K371" i="15"/>
  <c r="J371" i="15"/>
  <c r="N370" i="15"/>
  <c r="M370" i="15"/>
  <c r="L370" i="15"/>
  <c r="K370" i="15"/>
  <c r="J370" i="15"/>
  <c r="N369" i="15"/>
  <c r="M369" i="15"/>
  <c r="L369" i="15"/>
  <c r="K369" i="15"/>
  <c r="J369" i="15"/>
  <c r="I369" i="15"/>
  <c r="N368" i="15"/>
  <c r="M368" i="15"/>
  <c r="L368" i="15"/>
  <c r="K368" i="15"/>
  <c r="I368" i="15" s="1"/>
  <c r="J368" i="15"/>
  <c r="N367" i="15"/>
  <c r="M367" i="15"/>
  <c r="L367" i="15"/>
  <c r="I367" i="15" s="1"/>
  <c r="K367" i="15"/>
  <c r="J367" i="15"/>
  <c r="N366" i="15"/>
  <c r="M366" i="15"/>
  <c r="L366" i="15"/>
  <c r="K366" i="15"/>
  <c r="J366" i="15"/>
  <c r="N365" i="15"/>
  <c r="M365" i="15"/>
  <c r="L365" i="15"/>
  <c r="K365" i="15"/>
  <c r="J365" i="15"/>
  <c r="I365" i="15"/>
  <c r="N364" i="15"/>
  <c r="M364" i="15"/>
  <c r="L364" i="15"/>
  <c r="K364" i="15"/>
  <c r="I364" i="15" s="1"/>
  <c r="J364" i="15"/>
  <c r="N363" i="15"/>
  <c r="M363" i="15"/>
  <c r="L363" i="15"/>
  <c r="I363" i="15" s="1"/>
  <c r="K363" i="15"/>
  <c r="J363" i="15"/>
  <c r="N362" i="15"/>
  <c r="M362" i="15"/>
  <c r="L362" i="15"/>
  <c r="K362" i="15"/>
  <c r="J362" i="15"/>
  <c r="N361" i="15"/>
  <c r="M361" i="15"/>
  <c r="L361" i="15"/>
  <c r="K361" i="15"/>
  <c r="J361" i="15"/>
  <c r="I361" i="15"/>
  <c r="N360" i="15"/>
  <c r="M360" i="15"/>
  <c r="L360" i="15"/>
  <c r="K360" i="15"/>
  <c r="I360" i="15" s="1"/>
  <c r="J360" i="15"/>
  <c r="N359" i="15"/>
  <c r="M359" i="15"/>
  <c r="L359" i="15"/>
  <c r="I359" i="15" s="1"/>
  <c r="K359" i="15"/>
  <c r="J359" i="15"/>
  <c r="N358" i="15"/>
  <c r="M358" i="15"/>
  <c r="L358" i="15"/>
  <c r="K358" i="15"/>
  <c r="J358" i="15"/>
  <c r="N357" i="15"/>
  <c r="M357" i="15"/>
  <c r="L357" i="15"/>
  <c r="K357" i="15"/>
  <c r="J357" i="15"/>
  <c r="I357" i="15"/>
  <c r="N356" i="15"/>
  <c r="M356" i="15"/>
  <c r="L356" i="15"/>
  <c r="K356" i="15"/>
  <c r="I356" i="15" s="1"/>
  <c r="J356" i="15"/>
  <c r="N355" i="15"/>
  <c r="M355" i="15"/>
  <c r="L355" i="15"/>
  <c r="I355" i="15" s="1"/>
  <c r="K355" i="15"/>
  <c r="J355" i="15"/>
  <c r="N354" i="15"/>
  <c r="M354" i="15"/>
  <c r="L354" i="15"/>
  <c r="K354" i="15"/>
  <c r="J354" i="15"/>
  <c r="N353" i="15"/>
  <c r="M353" i="15"/>
  <c r="L353" i="15"/>
  <c r="K353" i="15"/>
  <c r="J353" i="15"/>
  <c r="I353" i="15"/>
  <c r="N352" i="15"/>
  <c r="M352" i="15"/>
  <c r="L352" i="15"/>
  <c r="K352" i="15"/>
  <c r="I352" i="15" s="1"/>
  <c r="J352" i="15"/>
  <c r="N351" i="15"/>
  <c r="M351" i="15"/>
  <c r="L351" i="15"/>
  <c r="I351" i="15" s="1"/>
  <c r="K38" i="15" s="1"/>
  <c r="K351" i="15"/>
  <c r="J351" i="15"/>
  <c r="N350" i="15"/>
  <c r="M350" i="15"/>
  <c r="L350" i="15"/>
  <c r="K350" i="15"/>
  <c r="J350" i="15"/>
  <c r="N349" i="15"/>
  <c r="M349" i="15"/>
  <c r="L349" i="15"/>
  <c r="K349" i="15"/>
  <c r="J349" i="15"/>
  <c r="I349" i="15"/>
  <c r="N348" i="15"/>
  <c r="M348" i="15"/>
  <c r="L348" i="15"/>
  <c r="K348" i="15"/>
  <c r="I348" i="15" s="1"/>
  <c r="J348" i="15"/>
  <c r="N347" i="15"/>
  <c r="M347" i="15"/>
  <c r="L347" i="15"/>
  <c r="I347" i="15" s="1"/>
  <c r="K347" i="15"/>
  <c r="J347" i="15"/>
  <c r="N346" i="15"/>
  <c r="M346" i="15"/>
  <c r="L346" i="15"/>
  <c r="K346" i="15"/>
  <c r="J346" i="15"/>
  <c r="N345" i="15"/>
  <c r="M345" i="15"/>
  <c r="L345" i="15"/>
  <c r="K345" i="15"/>
  <c r="J345" i="15"/>
  <c r="I345" i="15"/>
  <c r="N344" i="15"/>
  <c r="M344" i="15"/>
  <c r="L344" i="15"/>
  <c r="K344" i="15"/>
  <c r="I344" i="15" s="1"/>
  <c r="J344" i="15"/>
  <c r="N343" i="15"/>
  <c r="M343" i="15"/>
  <c r="L343" i="15"/>
  <c r="I343" i="15" s="1"/>
  <c r="K343" i="15"/>
  <c r="J343" i="15"/>
  <c r="N342" i="15"/>
  <c r="M342" i="15"/>
  <c r="L342" i="15"/>
  <c r="K342" i="15"/>
  <c r="J342" i="15"/>
  <c r="N341" i="15"/>
  <c r="M341" i="15"/>
  <c r="L341" i="15"/>
  <c r="K341" i="15"/>
  <c r="J341" i="15"/>
  <c r="I341" i="15"/>
  <c r="N340" i="15"/>
  <c r="M340" i="15"/>
  <c r="L340" i="15"/>
  <c r="K340" i="15"/>
  <c r="I340" i="15" s="1"/>
  <c r="J340" i="15"/>
  <c r="N339" i="15"/>
  <c r="M339" i="15"/>
  <c r="L339" i="15"/>
  <c r="I339" i="15" s="1"/>
  <c r="K339" i="15"/>
  <c r="J339" i="15"/>
  <c r="N338" i="15"/>
  <c r="M338" i="15"/>
  <c r="L338" i="15"/>
  <c r="K338" i="15"/>
  <c r="J338" i="15"/>
  <c r="N337" i="15"/>
  <c r="M337" i="15"/>
  <c r="L337" i="15"/>
  <c r="K337" i="15"/>
  <c r="J337" i="15"/>
  <c r="I337" i="15"/>
  <c r="N336" i="15"/>
  <c r="M336" i="15"/>
  <c r="L336" i="15"/>
  <c r="K336" i="15"/>
  <c r="I336" i="15" s="1"/>
  <c r="J336" i="15"/>
  <c r="N335" i="15"/>
  <c r="M335" i="15"/>
  <c r="L335" i="15"/>
  <c r="I335" i="15" s="1"/>
  <c r="K335" i="15"/>
  <c r="J335" i="15"/>
  <c r="N334" i="15"/>
  <c r="M334" i="15"/>
  <c r="L334" i="15"/>
  <c r="K334" i="15"/>
  <c r="J334" i="15"/>
  <c r="N333" i="15"/>
  <c r="M333" i="15"/>
  <c r="L333" i="15"/>
  <c r="K333" i="15"/>
  <c r="J333" i="15"/>
  <c r="I333" i="15"/>
  <c r="N332" i="15"/>
  <c r="M332" i="15"/>
  <c r="L332" i="15"/>
  <c r="K332" i="15"/>
  <c r="I332" i="15" s="1"/>
  <c r="J332" i="15"/>
  <c r="N331" i="15"/>
  <c r="M331" i="15"/>
  <c r="L331" i="15"/>
  <c r="I331" i="15" s="1"/>
  <c r="K331" i="15"/>
  <c r="J331" i="15"/>
  <c r="N330" i="15"/>
  <c r="M330" i="15"/>
  <c r="L330" i="15"/>
  <c r="K330" i="15"/>
  <c r="J330" i="15"/>
  <c r="N329" i="15"/>
  <c r="M329" i="15"/>
  <c r="L329" i="15"/>
  <c r="K329" i="15"/>
  <c r="J329" i="15"/>
  <c r="I329" i="15"/>
  <c r="N328" i="15"/>
  <c r="M328" i="15"/>
  <c r="L328" i="15"/>
  <c r="K328" i="15"/>
  <c r="I328" i="15" s="1"/>
  <c r="J328" i="15"/>
  <c r="N327" i="15"/>
  <c r="M327" i="15"/>
  <c r="L327" i="15"/>
  <c r="I327" i="15" s="1"/>
  <c r="K327" i="15"/>
  <c r="J327" i="15"/>
  <c r="N326" i="15"/>
  <c r="M326" i="15"/>
  <c r="L326" i="15"/>
  <c r="K326" i="15"/>
  <c r="J326" i="15"/>
  <c r="N325" i="15"/>
  <c r="M325" i="15"/>
  <c r="L325" i="15"/>
  <c r="K325" i="15"/>
  <c r="J325" i="15"/>
  <c r="I325" i="15"/>
  <c r="N324" i="15"/>
  <c r="M324" i="15"/>
  <c r="L324" i="15"/>
  <c r="K324" i="15"/>
  <c r="I324" i="15" s="1"/>
  <c r="J324" i="15"/>
  <c r="N323" i="15"/>
  <c r="M323" i="15"/>
  <c r="L323" i="15"/>
  <c r="I323" i="15" s="1"/>
  <c r="K323" i="15"/>
  <c r="J323" i="15"/>
  <c r="N322" i="15"/>
  <c r="M322" i="15"/>
  <c r="L322" i="15"/>
  <c r="K322" i="15"/>
  <c r="J322" i="15"/>
  <c r="N321" i="15"/>
  <c r="M321" i="15"/>
  <c r="L321" i="15"/>
  <c r="K321" i="15"/>
  <c r="J321" i="15"/>
  <c r="I321" i="15"/>
  <c r="N320" i="15"/>
  <c r="M320" i="15"/>
  <c r="L320" i="15"/>
  <c r="K320" i="15"/>
  <c r="I320" i="15" s="1"/>
  <c r="J320" i="15"/>
  <c r="N319" i="15"/>
  <c r="M319" i="15"/>
  <c r="L319" i="15"/>
  <c r="I319" i="15" s="1"/>
  <c r="K319" i="15"/>
  <c r="J319" i="15"/>
  <c r="N318" i="15"/>
  <c r="M318" i="15"/>
  <c r="L318" i="15"/>
  <c r="K318" i="15"/>
  <c r="J318" i="15"/>
  <c r="N317" i="15"/>
  <c r="M317" i="15"/>
  <c r="L317" i="15"/>
  <c r="K317" i="15"/>
  <c r="J317" i="15"/>
  <c r="I317" i="15"/>
  <c r="N316" i="15"/>
  <c r="M316" i="15"/>
  <c r="L316" i="15"/>
  <c r="K316" i="15"/>
  <c r="I316" i="15" s="1"/>
  <c r="J316" i="15"/>
  <c r="N315" i="15"/>
  <c r="M315" i="15"/>
  <c r="L315" i="15"/>
  <c r="I315" i="15" s="1"/>
  <c r="K315" i="15"/>
  <c r="J315" i="15"/>
  <c r="N314" i="15"/>
  <c r="M314" i="15"/>
  <c r="L314" i="15"/>
  <c r="K314" i="15"/>
  <c r="J314" i="15"/>
  <c r="N313" i="15"/>
  <c r="M313" i="15"/>
  <c r="L313" i="15"/>
  <c r="K313" i="15"/>
  <c r="J313" i="15"/>
  <c r="I313" i="15"/>
  <c r="N312" i="15"/>
  <c r="M312" i="15"/>
  <c r="L312" i="15"/>
  <c r="K312" i="15"/>
  <c r="I312" i="15" s="1"/>
  <c r="J312" i="15"/>
  <c r="N311" i="15"/>
  <c r="M311" i="15"/>
  <c r="L311" i="15"/>
  <c r="I311" i="15" s="1"/>
  <c r="K311" i="15"/>
  <c r="J311" i="15"/>
  <c r="N310" i="15"/>
  <c r="M310" i="15"/>
  <c r="L310" i="15"/>
  <c r="K310" i="15"/>
  <c r="J310" i="15"/>
  <c r="N309" i="15"/>
  <c r="M309" i="15"/>
  <c r="L309" i="15"/>
  <c r="K309" i="15"/>
  <c r="J309" i="15"/>
  <c r="I309" i="15"/>
  <c r="N308" i="15"/>
  <c r="M308" i="15"/>
  <c r="L308" i="15"/>
  <c r="K308" i="15"/>
  <c r="I308" i="15" s="1"/>
  <c r="J308" i="15"/>
  <c r="N307" i="15"/>
  <c r="M307" i="15"/>
  <c r="L307" i="15"/>
  <c r="I307" i="15" s="1"/>
  <c r="K307" i="15"/>
  <c r="J307" i="15"/>
  <c r="N306" i="15"/>
  <c r="M306" i="15"/>
  <c r="L306" i="15"/>
  <c r="K306" i="15"/>
  <c r="J306" i="15"/>
  <c r="N305" i="15"/>
  <c r="M305" i="15"/>
  <c r="L305" i="15"/>
  <c r="K305" i="15"/>
  <c r="J305" i="15"/>
  <c r="I305" i="15"/>
  <c r="N304" i="15"/>
  <c r="M304" i="15"/>
  <c r="L304" i="15"/>
  <c r="K304" i="15"/>
  <c r="I304" i="15" s="1"/>
  <c r="J304" i="15"/>
  <c r="N303" i="15"/>
  <c r="M303" i="15"/>
  <c r="L303" i="15"/>
  <c r="I303" i="15" s="1"/>
  <c r="K303" i="15"/>
  <c r="J303" i="15"/>
  <c r="N302" i="15"/>
  <c r="M302" i="15"/>
  <c r="L302" i="15"/>
  <c r="K302" i="15"/>
  <c r="J302" i="15"/>
  <c r="N301" i="15"/>
  <c r="M301" i="15"/>
  <c r="L301" i="15"/>
  <c r="K301" i="15"/>
  <c r="J301" i="15"/>
  <c r="I301" i="15"/>
  <c r="N300" i="15"/>
  <c r="M300" i="15"/>
  <c r="L300" i="15"/>
  <c r="K300" i="15"/>
  <c r="I300" i="15" s="1"/>
  <c r="J300" i="15"/>
  <c r="N299" i="15"/>
  <c r="M299" i="15"/>
  <c r="L299" i="15"/>
  <c r="I299" i="15" s="1"/>
  <c r="K299" i="15"/>
  <c r="J299" i="15"/>
  <c r="N298" i="15"/>
  <c r="M298" i="15"/>
  <c r="L298" i="15"/>
  <c r="K298" i="15"/>
  <c r="J298" i="15"/>
  <c r="N297" i="15"/>
  <c r="M297" i="15"/>
  <c r="L297" i="15"/>
  <c r="K297" i="15"/>
  <c r="J297" i="15"/>
  <c r="I297" i="15"/>
  <c r="N296" i="15"/>
  <c r="M296" i="15"/>
  <c r="L296" i="15"/>
  <c r="K296" i="15"/>
  <c r="I296" i="15" s="1"/>
  <c r="J296" i="15"/>
  <c r="N295" i="15"/>
  <c r="M295" i="15"/>
  <c r="L295" i="15"/>
  <c r="K295" i="15"/>
  <c r="J295" i="15"/>
  <c r="I295" i="15" s="1"/>
  <c r="N294" i="15"/>
  <c r="M294" i="15"/>
  <c r="L294" i="15"/>
  <c r="K294" i="15"/>
  <c r="J294" i="15"/>
  <c r="N293" i="15"/>
  <c r="M293" i="15"/>
  <c r="L293" i="15"/>
  <c r="K293" i="15"/>
  <c r="J293" i="15"/>
  <c r="I293" i="15"/>
  <c r="N292" i="15"/>
  <c r="M292" i="15"/>
  <c r="L292" i="15"/>
  <c r="K292" i="15"/>
  <c r="I292" i="15" s="1"/>
  <c r="J292" i="15"/>
  <c r="N291" i="15"/>
  <c r="M291" i="15"/>
  <c r="L291" i="15"/>
  <c r="K291" i="15"/>
  <c r="J291" i="15"/>
  <c r="I291" i="15" s="1"/>
  <c r="N290" i="15"/>
  <c r="M290" i="15"/>
  <c r="L290" i="15"/>
  <c r="K290" i="15"/>
  <c r="J290" i="15"/>
  <c r="N289" i="15"/>
  <c r="M289" i="15"/>
  <c r="L289" i="15"/>
  <c r="K289" i="15"/>
  <c r="J289" i="15"/>
  <c r="I289" i="15"/>
  <c r="N288" i="15"/>
  <c r="M288" i="15"/>
  <c r="L288" i="15"/>
  <c r="K288" i="15"/>
  <c r="I288" i="15" s="1"/>
  <c r="J288" i="15"/>
  <c r="N287" i="15"/>
  <c r="M287" i="15"/>
  <c r="L287" i="15"/>
  <c r="K287" i="15"/>
  <c r="J287" i="15"/>
  <c r="I287" i="15" s="1"/>
  <c r="N286" i="15"/>
  <c r="M286" i="15"/>
  <c r="L286" i="15"/>
  <c r="K286" i="15"/>
  <c r="J286" i="15"/>
  <c r="N285" i="15"/>
  <c r="M285" i="15"/>
  <c r="L285" i="15"/>
  <c r="K285" i="15"/>
  <c r="J285" i="15"/>
  <c r="I285" i="15"/>
  <c r="N284" i="15"/>
  <c r="M284" i="15"/>
  <c r="L284" i="15"/>
  <c r="K284" i="15"/>
  <c r="I284" i="15" s="1"/>
  <c r="J284" i="15"/>
  <c r="N283" i="15"/>
  <c r="M283" i="15"/>
  <c r="L283" i="15"/>
  <c r="K283" i="15"/>
  <c r="J283" i="15"/>
  <c r="I283" i="15" s="1"/>
  <c r="N282" i="15"/>
  <c r="M282" i="15"/>
  <c r="L282" i="15"/>
  <c r="K282" i="15"/>
  <c r="J282" i="15"/>
  <c r="N281" i="15"/>
  <c r="M281" i="15"/>
  <c r="L281" i="15"/>
  <c r="K281" i="15"/>
  <c r="J281" i="15"/>
  <c r="I281" i="15"/>
  <c r="N280" i="15"/>
  <c r="M280" i="15"/>
  <c r="L280" i="15"/>
  <c r="K280" i="15"/>
  <c r="I280" i="15" s="1"/>
  <c r="J280" i="15"/>
  <c r="N279" i="15"/>
  <c r="M279" i="15"/>
  <c r="L279" i="15"/>
  <c r="K279" i="15"/>
  <c r="J279" i="15"/>
  <c r="I279" i="15" s="1"/>
  <c r="U35" i="15" s="1"/>
  <c r="N278" i="15"/>
  <c r="M278" i="15"/>
  <c r="L278" i="15"/>
  <c r="K278" i="15"/>
  <c r="J278" i="15"/>
  <c r="N277" i="15"/>
  <c r="M277" i="15"/>
  <c r="L277" i="15"/>
  <c r="K277" i="15"/>
  <c r="J277" i="15"/>
  <c r="I277" i="15"/>
  <c r="N276" i="15"/>
  <c r="M276" i="15"/>
  <c r="L276" i="15"/>
  <c r="K276" i="15"/>
  <c r="I276" i="15" s="1"/>
  <c r="J276" i="15"/>
  <c r="N275" i="15"/>
  <c r="M275" i="15"/>
  <c r="L275" i="15"/>
  <c r="K275" i="15"/>
  <c r="J275" i="15"/>
  <c r="I275" i="15" s="1"/>
  <c r="N274" i="15"/>
  <c r="M274" i="15"/>
  <c r="L274" i="15"/>
  <c r="K274" i="15"/>
  <c r="J274" i="15"/>
  <c r="N273" i="15"/>
  <c r="M273" i="15"/>
  <c r="L273" i="15"/>
  <c r="K273" i="15"/>
  <c r="J273" i="15"/>
  <c r="I273" i="15"/>
  <c r="N272" i="15"/>
  <c r="M272" i="15"/>
  <c r="L272" i="15"/>
  <c r="K272" i="15"/>
  <c r="I272" i="15" s="1"/>
  <c r="J272" i="15"/>
  <c r="N271" i="15"/>
  <c r="M271" i="15"/>
  <c r="L271" i="15"/>
  <c r="K271" i="15"/>
  <c r="J271" i="15"/>
  <c r="I271" i="15" s="1"/>
  <c r="N270" i="15"/>
  <c r="M270" i="15"/>
  <c r="L270" i="15"/>
  <c r="K270" i="15"/>
  <c r="J270" i="15"/>
  <c r="N269" i="15"/>
  <c r="M269" i="15"/>
  <c r="L269" i="15"/>
  <c r="K269" i="15"/>
  <c r="J269" i="15"/>
  <c r="I269" i="15"/>
  <c r="N268" i="15"/>
  <c r="M268" i="15"/>
  <c r="L268" i="15"/>
  <c r="K268" i="15"/>
  <c r="I268" i="15" s="1"/>
  <c r="J268" i="15"/>
  <c r="N267" i="15"/>
  <c r="M267" i="15"/>
  <c r="L267" i="15"/>
  <c r="K267" i="15"/>
  <c r="J267" i="15"/>
  <c r="I267" i="15" s="1"/>
  <c r="N266" i="15"/>
  <c r="M266" i="15"/>
  <c r="L266" i="15"/>
  <c r="K266" i="15"/>
  <c r="J266" i="15"/>
  <c r="N265" i="15"/>
  <c r="M265" i="15"/>
  <c r="L265" i="15"/>
  <c r="K265" i="15"/>
  <c r="J265" i="15"/>
  <c r="I265" i="15"/>
  <c r="N264" i="15"/>
  <c r="M264" i="15"/>
  <c r="L264" i="15"/>
  <c r="K264" i="15"/>
  <c r="I264" i="15" s="1"/>
  <c r="J264" i="15"/>
  <c r="N263" i="15"/>
  <c r="M263" i="15"/>
  <c r="L263" i="15"/>
  <c r="K263" i="15"/>
  <c r="J263" i="15"/>
  <c r="I263" i="15" s="1"/>
  <c r="N262" i="15"/>
  <c r="M262" i="15"/>
  <c r="L262" i="15"/>
  <c r="K262" i="15"/>
  <c r="J262" i="15"/>
  <c r="N261" i="15"/>
  <c r="M261" i="15"/>
  <c r="L261" i="15"/>
  <c r="K261" i="15"/>
  <c r="J261" i="15"/>
  <c r="I261" i="15"/>
  <c r="N260" i="15"/>
  <c r="M260" i="15"/>
  <c r="L260" i="15"/>
  <c r="K260" i="15"/>
  <c r="I260" i="15" s="1"/>
  <c r="J260" i="15"/>
  <c r="N259" i="15"/>
  <c r="M259" i="15"/>
  <c r="L259" i="15"/>
  <c r="K259" i="15"/>
  <c r="J259" i="15"/>
  <c r="I259" i="15" s="1"/>
  <c r="N258" i="15"/>
  <c r="M258" i="15"/>
  <c r="L258" i="15"/>
  <c r="K258" i="15"/>
  <c r="J258" i="15"/>
  <c r="N257" i="15"/>
  <c r="M257" i="15"/>
  <c r="L257" i="15"/>
  <c r="K257" i="15"/>
  <c r="J257" i="15"/>
  <c r="I257" i="15"/>
  <c r="N256" i="15"/>
  <c r="M256" i="15"/>
  <c r="L256" i="15"/>
  <c r="K256" i="15"/>
  <c r="I256" i="15" s="1"/>
  <c r="J256" i="15"/>
  <c r="N255" i="15"/>
  <c r="M255" i="15"/>
  <c r="L255" i="15"/>
  <c r="K255" i="15"/>
  <c r="J255" i="15"/>
  <c r="I255" i="15" s="1"/>
  <c r="N254" i="15"/>
  <c r="M254" i="15"/>
  <c r="L254" i="15"/>
  <c r="K254" i="15"/>
  <c r="J254" i="15"/>
  <c r="N253" i="15"/>
  <c r="M253" i="15"/>
  <c r="L253" i="15"/>
  <c r="K253" i="15"/>
  <c r="J253" i="15"/>
  <c r="I253" i="15"/>
  <c r="N252" i="15"/>
  <c r="M252" i="15"/>
  <c r="L252" i="15"/>
  <c r="K252" i="15"/>
  <c r="I252" i="15" s="1"/>
  <c r="J252" i="15"/>
  <c r="N251" i="15"/>
  <c r="M251" i="15"/>
  <c r="L251" i="15"/>
  <c r="K251" i="15"/>
  <c r="J251" i="15"/>
  <c r="I251" i="15" s="1"/>
  <c r="U34" i="15" s="1"/>
  <c r="N250" i="15"/>
  <c r="M250" i="15"/>
  <c r="L250" i="15"/>
  <c r="K250" i="15"/>
  <c r="J250" i="15"/>
  <c r="N249" i="15"/>
  <c r="M249" i="15"/>
  <c r="L249" i="15"/>
  <c r="K249" i="15"/>
  <c r="J249" i="15"/>
  <c r="I249" i="15"/>
  <c r="N248" i="15"/>
  <c r="M248" i="15"/>
  <c r="L248" i="15"/>
  <c r="K248" i="15"/>
  <c r="I248" i="15" s="1"/>
  <c r="J248" i="15"/>
  <c r="N247" i="15"/>
  <c r="M247" i="15"/>
  <c r="L247" i="15"/>
  <c r="K247" i="15"/>
  <c r="J247" i="15"/>
  <c r="I247" i="15" s="1"/>
  <c r="N246" i="15"/>
  <c r="M246" i="15"/>
  <c r="L246" i="15"/>
  <c r="K246" i="15"/>
  <c r="J246" i="15"/>
  <c r="N245" i="15"/>
  <c r="M245" i="15"/>
  <c r="L245" i="15"/>
  <c r="K245" i="15"/>
  <c r="J245" i="15"/>
  <c r="I245" i="15"/>
  <c r="N244" i="15"/>
  <c r="M244" i="15"/>
  <c r="L244" i="15"/>
  <c r="K244" i="15"/>
  <c r="I244" i="15" s="1"/>
  <c r="J244" i="15"/>
  <c r="N243" i="15"/>
  <c r="M243" i="15"/>
  <c r="L243" i="15"/>
  <c r="K243" i="15"/>
  <c r="J243" i="15"/>
  <c r="I243" i="15" s="1"/>
  <c r="N242" i="15"/>
  <c r="M242" i="15"/>
  <c r="L242" i="15"/>
  <c r="K242" i="15"/>
  <c r="J242" i="15"/>
  <c r="N241" i="15"/>
  <c r="M241" i="15"/>
  <c r="L241" i="15"/>
  <c r="K241" i="15"/>
  <c r="J241" i="15"/>
  <c r="I241" i="15"/>
  <c r="N240" i="15"/>
  <c r="M240" i="15"/>
  <c r="L240" i="15"/>
  <c r="K240" i="15"/>
  <c r="I240" i="15" s="1"/>
  <c r="J240" i="15"/>
  <c r="N239" i="15"/>
  <c r="M239" i="15"/>
  <c r="L239" i="15"/>
  <c r="K239" i="15"/>
  <c r="J239" i="15"/>
  <c r="I239" i="15" s="1"/>
  <c r="N238" i="15"/>
  <c r="M238" i="15"/>
  <c r="L238" i="15"/>
  <c r="K238" i="15"/>
  <c r="J238" i="15"/>
  <c r="N237" i="15"/>
  <c r="M237" i="15"/>
  <c r="L237" i="15"/>
  <c r="K237" i="15"/>
  <c r="J237" i="15"/>
  <c r="I237" i="15"/>
  <c r="N236" i="15"/>
  <c r="M236" i="15"/>
  <c r="L236" i="15"/>
  <c r="K236" i="15"/>
  <c r="I236" i="15" s="1"/>
  <c r="U38" i="15" s="1"/>
  <c r="J236" i="15"/>
  <c r="N235" i="15"/>
  <c r="M235" i="15"/>
  <c r="L235" i="15"/>
  <c r="K235" i="15"/>
  <c r="J235" i="15"/>
  <c r="I235" i="15" s="1"/>
  <c r="U37" i="15" s="1"/>
  <c r="N234" i="15"/>
  <c r="M234" i="15"/>
  <c r="L234" i="15"/>
  <c r="K234" i="15"/>
  <c r="J234" i="15"/>
  <c r="N233" i="15"/>
  <c r="M233" i="15"/>
  <c r="L233" i="15"/>
  <c r="K233" i="15"/>
  <c r="J233" i="15"/>
  <c r="I233" i="15"/>
  <c r="N232" i="15"/>
  <c r="M232" i="15"/>
  <c r="L232" i="15"/>
  <c r="K232" i="15"/>
  <c r="I232" i="15" s="1"/>
  <c r="J232" i="15"/>
  <c r="N231" i="15"/>
  <c r="M231" i="15"/>
  <c r="L231" i="15"/>
  <c r="K231" i="15"/>
  <c r="J231" i="15"/>
  <c r="I231" i="15" s="1"/>
  <c r="U33" i="15" s="1"/>
  <c r="N230" i="15"/>
  <c r="M230" i="15"/>
  <c r="L230" i="15"/>
  <c r="K230" i="15"/>
  <c r="J230" i="15"/>
  <c r="N229" i="15"/>
  <c r="M229" i="15"/>
  <c r="L229" i="15"/>
  <c r="K229" i="15"/>
  <c r="J229" i="15"/>
  <c r="I229" i="15"/>
  <c r="N228" i="15"/>
  <c r="M228" i="15"/>
  <c r="L228" i="15"/>
  <c r="K228" i="15"/>
  <c r="I228" i="15" s="1"/>
  <c r="J228" i="15"/>
  <c r="N227" i="15"/>
  <c r="M227" i="15"/>
  <c r="L227" i="15"/>
  <c r="K227" i="15"/>
  <c r="J227" i="15"/>
  <c r="I227" i="15" s="1"/>
  <c r="N226" i="15"/>
  <c r="M226" i="15"/>
  <c r="L226" i="15"/>
  <c r="K226" i="15"/>
  <c r="J226" i="15"/>
  <c r="N225" i="15"/>
  <c r="M225" i="15"/>
  <c r="L225" i="15"/>
  <c r="K225" i="15"/>
  <c r="J225" i="15"/>
  <c r="I225" i="15"/>
  <c r="N224" i="15"/>
  <c r="M224" i="15"/>
  <c r="L224" i="15"/>
  <c r="K224" i="15"/>
  <c r="I224" i="15" s="1"/>
  <c r="J224" i="15"/>
  <c r="N223" i="15"/>
  <c r="M223" i="15"/>
  <c r="L223" i="15"/>
  <c r="K223" i="15"/>
  <c r="J223" i="15"/>
  <c r="I223" i="15" s="1"/>
  <c r="N222" i="15"/>
  <c r="M222" i="15"/>
  <c r="L222" i="15"/>
  <c r="K222" i="15"/>
  <c r="J222" i="15"/>
  <c r="N221" i="15"/>
  <c r="M221" i="15"/>
  <c r="L221" i="15"/>
  <c r="K221" i="15"/>
  <c r="J221" i="15"/>
  <c r="I221" i="15"/>
  <c r="N220" i="15"/>
  <c r="M220" i="15"/>
  <c r="L220" i="15"/>
  <c r="K220" i="15"/>
  <c r="I220" i="15" s="1"/>
  <c r="J220" i="15"/>
  <c r="N219" i="15"/>
  <c r="M219" i="15"/>
  <c r="L219" i="15"/>
  <c r="K219" i="15"/>
  <c r="J219" i="15"/>
  <c r="I219" i="15" s="1"/>
  <c r="N218" i="15"/>
  <c r="M218" i="15"/>
  <c r="L218" i="15"/>
  <c r="K218" i="15"/>
  <c r="J218" i="15"/>
  <c r="N217" i="15"/>
  <c r="M217" i="15"/>
  <c r="L217" i="15"/>
  <c r="K217" i="15"/>
  <c r="J217" i="15"/>
  <c r="I217" i="15"/>
  <c r="N216" i="15"/>
  <c r="M216" i="15"/>
  <c r="L216" i="15"/>
  <c r="K216" i="15"/>
  <c r="I216" i="15" s="1"/>
  <c r="J216" i="15"/>
  <c r="N215" i="15"/>
  <c r="M215" i="15"/>
  <c r="L215" i="15"/>
  <c r="K215" i="15"/>
  <c r="J215" i="15"/>
  <c r="I215" i="15" s="1"/>
  <c r="N214" i="15"/>
  <c r="M214" i="15"/>
  <c r="L214" i="15"/>
  <c r="K214" i="15"/>
  <c r="J214" i="15"/>
  <c r="N213" i="15"/>
  <c r="M213" i="15"/>
  <c r="L213" i="15"/>
  <c r="K213" i="15"/>
  <c r="J213" i="15"/>
  <c r="I213" i="15"/>
  <c r="N212" i="15"/>
  <c r="M212" i="15"/>
  <c r="L212" i="15"/>
  <c r="K212" i="15"/>
  <c r="I212" i="15" s="1"/>
  <c r="J212" i="15"/>
  <c r="N211" i="15"/>
  <c r="M211" i="15"/>
  <c r="L211" i="15"/>
  <c r="K211" i="15"/>
  <c r="J211" i="15"/>
  <c r="I211" i="15" s="1"/>
  <c r="N210" i="15"/>
  <c r="M210" i="15"/>
  <c r="L210" i="15"/>
  <c r="K210" i="15"/>
  <c r="J210" i="15"/>
  <c r="N209" i="15"/>
  <c r="M209" i="15"/>
  <c r="L209" i="15"/>
  <c r="K209" i="15"/>
  <c r="J209" i="15"/>
  <c r="I209" i="15"/>
  <c r="N208" i="15"/>
  <c r="M208" i="15"/>
  <c r="L208" i="15"/>
  <c r="K208" i="15"/>
  <c r="I208" i="15" s="1"/>
  <c r="J208" i="15"/>
  <c r="N207" i="15"/>
  <c r="M207" i="15"/>
  <c r="L207" i="15"/>
  <c r="K207" i="15"/>
  <c r="J207" i="15"/>
  <c r="I207" i="15" s="1"/>
  <c r="N206" i="15"/>
  <c r="M206" i="15"/>
  <c r="L206" i="15"/>
  <c r="K206" i="15"/>
  <c r="J206" i="15"/>
  <c r="N205" i="15"/>
  <c r="M205" i="15"/>
  <c r="L205" i="15"/>
  <c r="K205" i="15"/>
  <c r="J205" i="15"/>
  <c r="I205" i="15"/>
  <c r="N204" i="15"/>
  <c r="M204" i="15"/>
  <c r="L204" i="15"/>
  <c r="K204" i="15"/>
  <c r="I204" i="15" s="1"/>
  <c r="J204" i="15"/>
  <c r="N203" i="15"/>
  <c r="M203" i="15"/>
  <c r="L203" i="15"/>
  <c r="K203" i="15"/>
  <c r="J203" i="15"/>
  <c r="I203" i="15" s="1"/>
  <c r="K37" i="15" s="1"/>
  <c r="N202" i="15"/>
  <c r="M202" i="15"/>
  <c r="L202" i="15"/>
  <c r="K202" i="15"/>
  <c r="J202" i="15"/>
  <c r="N201" i="15"/>
  <c r="M201" i="15"/>
  <c r="L201" i="15"/>
  <c r="K201" i="15"/>
  <c r="J201" i="15"/>
  <c r="I201" i="15"/>
  <c r="N200" i="15"/>
  <c r="M200" i="15"/>
  <c r="L200" i="15"/>
  <c r="K200" i="15"/>
  <c r="I200" i="15" s="1"/>
  <c r="J200" i="15"/>
  <c r="N199" i="15"/>
  <c r="M199" i="15"/>
  <c r="L199" i="15"/>
  <c r="K199" i="15"/>
  <c r="J199" i="15"/>
  <c r="I199" i="15" s="1"/>
  <c r="U31" i="15" s="1"/>
  <c r="N198" i="15"/>
  <c r="M198" i="15"/>
  <c r="L198" i="15"/>
  <c r="K198" i="15"/>
  <c r="J198" i="15"/>
  <c r="N197" i="15"/>
  <c r="M197" i="15"/>
  <c r="L197" i="15"/>
  <c r="K197" i="15"/>
  <c r="J197" i="15"/>
  <c r="I197" i="15"/>
  <c r="N196" i="15"/>
  <c r="M196" i="15"/>
  <c r="L196" i="15"/>
  <c r="K196" i="15"/>
  <c r="I196" i="15" s="1"/>
  <c r="K34" i="15" s="1"/>
  <c r="J196" i="15"/>
  <c r="N195" i="15"/>
  <c r="M195" i="15"/>
  <c r="L195" i="15"/>
  <c r="K195" i="15"/>
  <c r="J195" i="15"/>
  <c r="I195" i="15" s="1"/>
  <c r="K33" i="15" s="1"/>
  <c r="N194" i="15"/>
  <c r="M194" i="15"/>
  <c r="L194" i="15"/>
  <c r="K194" i="15"/>
  <c r="J194" i="15"/>
  <c r="N193" i="15"/>
  <c r="M193" i="15"/>
  <c r="L193" i="15"/>
  <c r="K193" i="15"/>
  <c r="J193" i="15"/>
  <c r="I193" i="15"/>
  <c r="N192" i="15"/>
  <c r="M192" i="15"/>
  <c r="L192" i="15"/>
  <c r="K192" i="15"/>
  <c r="I192" i="15" s="1"/>
  <c r="J192" i="15"/>
  <c r="N191" i="15"/>
  <c r="M191" i="15"/>
  <c r="L191" i="15"/>
  <c r="K191" i="15"/>
  <c r="J191" i="15"/>
  <c r="I191" i="15" s="1"/>
  <c r="N190" i="15"/>
  <c r="M190" i="15"/>
  <c r="L190" i="15"/>
  <c r="K190" i="15"/>
  <c r="J190" i="15"/>
  <c r="N189" i="15"/>
  <c r="M189" i="15"/>
  <c r="L189" i="15"/>
  <c r="K189" i="15"/>
  <c r="J189" i="15"/>
  <c r="I189" i="15"/>
  <c r="N188" i="15"/>
  <c r="M188" i="15"/>
  <c r="L188" i="15"/>
  <c r="K188" i="15"/>
  <c r="I188" i="15" s="1"/>
  <c r="J188" i="15"/>
  <c r="N187" i="15"/>
  <c r="M187" i="15"/>
  <c r="L187" i="15"/>
  <c r="K187" i="15"/>
  <c r="J187" i="15"/>
  <c r="I187" i="15" s="1"/>
  <c r="K32" i="15" s="1"/>
  <c r="N186" i="15"/>
  <c r="M186" i="15"/>
  <c r="L186" i="15"/>
  <c r="K186" i="15"/>
  <c r="J186" i="15"/>
  <c r="N185" i="15"/>
  <c r="M185" i="15"/>
  <c r="L185" i="15"/>
  <c r="K185" i="15"/>
  <c r="J185" i="15"/>
  <c r="I185" i="15"/>
  <c r="N184" i="15"/>
  <c r="M184" i="15"/>
  <c r="L184" i="15"/>
  <c r="K184" i="15"/>
  <c r="I184" i="15" s="1"/>
  <c r="J184" i="15"/>
  <c r="N183" i="15"/>
  <c r="M183" i="15"/>
  <c r="L183" i="15"/>
  <c r="K183" i="15"/>
  <c r="J183" i="15"/>
  <c r="I183" i="15" s="1"/>
  <c r="N182" i="15"/>
  <c r="M182" i="15"/>
  <c r="L182" i="15"/>
  <c r="K182" i="15"/>
  <c r="J182" i="15"/>
  <c r="N181" i="15"/>
  <c r="M181" i="15"/>
  <c r="L181" i="15"/>
  <c r="K181" i="15"/>
  <c r="J181" i="15"/>
  <c r="I181" i="15"/>
  <c r="N180" i="15"/>
  <c r="M180" i="15"/>
  <c r="L180" i="15"/>
  <c r="K180" i="15"/>
  <c r="I180" i="15" s="1"/>
  <c r="J180" i="15"/>
  <c r="N179" i="15"/>
  <c r="M179" i="15"/>
  <c r="L179" i="15"/>
  <c r="K179" i="15"/>
  <c r="J179" i="15"/>
  <c r="I179" i="15" s="1"/>
  <c r="N178" i="15"/>
  <c r="M178" i="15"/>
  <c r="L178" i="15"/>
  <c r="K178" i="15"/>
  <c r="J178" i="15"/>
  <c r="N177" i="15"/>
  <c r="M177" i="15"/>
  <c r="L177" i="15"/>
  <c r="K177" i="15"/>
  <c r="J177" i="15"/>
  <c r="I177" i="15"/>
  <c r="N176" i="15"/>
  <c r="M176" i="15"/>
  <c r="L176" i="15"/>
  <c r="K176" i="15"/>
  <c r="I176" i="15" s="1"/>
  <c r="J176" i="15"/>
  <c r="N175" i="15"/>
  <c r="M175" i="15"/>
  <c r="L175" i="15"/>
  <c r="K175" i="15"/>
  <c r="J175" i="15"/>
  <c r="I175" i="15" s="1"/>
  <c r="N174" i="15"/>
  <c r="M174" i="15"/>
  <c r="L174" i="15"/>
  <c r="K174" i="15"/>
  <c r="J174" i="15"/>
  <c r="N173" i="15"/>
  <c r="M173" i="15"/>
  <c r="L173" i="15"/>
  <c r="K173" i="15"/>
  <c r="J173" i="15"/>
  <c r="I173" i="15"/>
  <c r="K28" i="15" s="1"/>
  <c r="N172" i="15"/>
  <c r="M172" i="15"/>
  <c r="L172" i="15"/>
  <c r="K172" i="15"/>
  <c r="I172" i="15" s="1"/>
  <c r="U29" i="15" s="1"/>
  <c r="J172" i="15"/>
  <c r="N171" i="15"/>
  <c r="M171" i="15"/>
  <c r="L171" i="15"/>
  <c r="K171" i="15"/>
  <c r="J171" i="15"/>
  <c r="I171" i="15" s="1"/>
  <c r="U28" i="15" s="1"/>
  <c r="N170" i="15"/>
  <c r="M170" i="15"/>
  <c r="L170" i="15"/>
  <c r="K170" i="15"/>
  <c r="J170" i="15"/>
  <c r="N169" i="15"/>
  <c r="M169" i="15"/>
  <c r="L169" i="15"/>
  <c r="K169" i="15"/>
  <c r="J169" i="15"/>
  <c r="I169" i="15"/>
  <c r="N168" i="15"/>
  <c r="M168" i="15"/>
  <c r="L168" i="15"/>
  <c r="K168" i="15"/>
  <c r="I168" i="15" s="1"/>
  <c r="J168" i="15"/>
  <c r="N167" i="15"/>
  <c r="M167" i="15"/>
  <c r="L167" i="15"/>
  <c r="K167" i="15"/>
  <c r="J167" i="15"/>
  <c r="I167" i="15" s="1"/>
  <c r="U26" i="15" s="1"/>
  <c r="N166" i="15"/>
  <c r="M166" i="15"/>
  <c r="L166" i="15"/>
  <c r="K166" i="15"/>
  <c r="J166" i="15"/>
  <c r="N165" i="15"/>
  <c r="M165" i="15"/>
  <c r="L165" i="15"/>
  <c r="K165" i="15"/>
  <c r="J165" i="15"/>
  <c r="I165" i="15"/>
  <c r="N164" i="15"/>
  <c r="M164" i="15"/>
  <c r="L164" i="15"/>
  <c r="K164" i="15"/>
  <c r="I164" i="15" s="1"/>
  <c r="J164" i="15"/>
  <c r="N163" i="15"/>
  <c r="M163" i="15"/>
  <c r="L163" i="15"/>
  <c r="K163" i="15"/>
  <c r="J163" i="15"/>
  <c r="I163" i="15" s="1"/>
  <c r="N162" i="15"/>
  <c r="M162" i="15"/>
  <c r="L162" i="15"/>
  <c r="K162" i="15"/>
  <c r="J162" i="15"/>
  <c r="N161" i="15"/>
  <c r="M161" i="15"/>
  <c r="L161" i="15"/>
  <c r="K161" i="15"/>
  <c r="J161" i="15"/>
  <c r="I161" i="15"/>
  <c r="N160" i="15"/>
  <c r="M160" i="15"/>
  <c r="L160" i="15"/>
  <c r="K160" i="15"/>
  <c r="I160" i="15" s="1"/>
  <c r="J160" i="15"/>
  <c r="N159" i="15"/>
  <c r="M159" i="15"/>
  <c r="L159" i="15"/>
  <c r="K159" i="15"/>
  <c r="J159" i="15"/>
  <c r="I159" i="15" s="1"/>
  <c r="N158" i="15"/>
  <c r="M158" i="15"/>
  <c r="L158" i="15"/>
  <c r="K158" i="15"/>
  <c r="J158" i="15"/>
  <c r="N157" i="15"/>
  <c r="M157" i="15"/>
  <c r="L157" i="15"/>
  <c r="K157" i="15"/>
  <c r="J157" i="15"/>
  <c r="I157" i="15"/>
  <c r="N156" i="15"/>
  <c r="M156" i="15"/>
  <c r="L156" i="15"/>
  <c r="K156" i="15"/>
  <c r="I156" i="15" s="1"/>
  <c r="J156" i="15"/>
  <c r="N155" i="15"/>
  <c r="M155" i="15"/>
  <c r="L155" i="15"/>
  <c r="K155" i="15"/>
  <c r="J155" i="15"/>
  <c r="I155" i="15" s="1"/>
  <c r="K26" i="15" s="1"/>
  <c r="N154" i="15"/>
  <c r="M154" i="15"/>
  <c r="L154" i="15"/>
  <c r="K154" i="15"/>
  <c r="J154" i="15"/>
  <c r="N153" i="15"/>
  <c r="M153" i="15"/>
  <c r="L153" i="15"/>
  <c r="K153" i="15"/>
  <c r="J153" i="15"/>
  <c r="I153" i="15"/>
  <c r="N152" i="15"/>
  <c r="M152" i="15"/>
  <c r="L152" i="15"/>
  <c r="K152" i="15"/>
  <c r="I152" i="15" s="1"/>
  <c r="J152" i="15"/>
  <c r="N151" i="15"/>
  <c r="M151" i="15"/>
  <c r="L151" i="15"/>
  <c r="K151" i="15"/>
  <c r="J151" i="15"/>
  <c r="I151" i="15" s="1"/>
  <c r="U23" i="15" s="1"/>
  <c r="N150" i="15"/>
  <c r="M150" i="15"/>
  <c r="L150" i="15"/>
  <c r="K150" i="15"/>
  <c r="J150" i="15"/>
  <c r="N149" i="15"/>
  <c r="M149" i="15"/>
  <c r="L149" i="15"/>
  <c r="K149" i="15"/>
  <c r="J149" i="15"/>
  <c r="I149" i="15"/>
  <c r="N148" i="15"/>
  <c r="M148" i="15"/>
  <c r="L148" i="15"/>
  <c r="K148" i="15"/>
  <c r="I148" i="15" s="1"/>
  <c r="J148" i="15"/>
  <c r="N147" i="15"/>
  <c r="M147" i="15"/>
  <c r="L147" i="15"/>
  <c r="K147" i="15"/>
  <c r="J147" i="15"/>
  <c r="I147" i="15" s="1"/>
  <c r="N146" i="15"/>
  <c r="M146" i="15"/>
  <c r="L146" i="15"/>
  <c r="K146" i="15"/>
  <c r="J146" i="15"/>
  <c r="N145" i="15"/>
  <c r="M145" i="15"/>
  <c r="L145" i="15"/>
  <c r="K145" i="15"/>
  <c r="J145" i="15"/>
  <c r="I145" i="15"/>
  <c r="N144" i="15"/>
  <c r="M144" i="15"/>
  <c r="L144" i="15"/>
  <c r="K144" i="15"/>
  <c r="I144" i="15" s="1"/>
  <c r="J144" i="15"/>
  <c r="N143" i="15"/>
  <c r="M143" i="15"/>
  <c r="L143" i="15"/>
  <c r="K143" i="15"/>
  <c r="J143" i="15"/>
  <c r="I143" i="15" s="1"/>
  <c r="N142" i="15"/>
  <c r="M142" i="15"/>
  <c r="L142" i="15"/>
  <c r="K142" i="15"/>
  <c r="J142" i="15"/>
  <c r="N141" i="15"/>
  <c r="M141" i="15"/>
  <c r="L141" i="15"/>
  <c r="K141" i="15"/>
  <c r="J141" i="15"/>
  <c r="I141" i="15"/>
  <c r="N140" i="15"/>
  <c r="M140" i="15"/>
  <c r="L140" i="15"/>
  <c r="K140" i="15"/>
  <c r="I140" i="15" s="1"/>
  <c r="J140" i="15"/>
  <c r="N139" i="15"/>
  <c r="M139" i="15"/>
  <c r="L139" i="15"/>
  <c r="K139" i="15"/>
  <c r="J139" i="15"/>
  <c r="I139" i="15" s="1"/>
  <c r="N138" i="15"/>
  <c r="M138" i="15"/>
  <c r="L138" i="15"/>
  <c r="K138" i="15"/>
  <c r="J138" i="15"/>
  <c r="N137" i="15"/>
  <c r="M137" i="15"/>
  <c r="L137" i="15"/>
  <c r="K137" i="15"/>
  <c r="J137" i="15"/>
  <c r="I137" i="15"/>
  <c r="N136" i="15"/>
  <c r="M136" i="15"/>
  <c r="L136" i="15"/>
  <c r="K136" i="15"/>
  <c r="I136" i="15" s="1"/>
  <c r="J136" i="15"/>
  <c r="N135" i="15"/>
  <c r="M135" i="15"/>
  <c r="L135" i="15"/>
  <c r="K135" i="15"/>
  <c r="J135" i="15"/>
  <c r="I135" i="15" s="1"/>
  <c r="N134" i="15"/>
  <c r="M134" i="15"/>
  <c r="L134" i="15"/>
  <c r="K134" i="15"/>
  <c r="J134" i="15"/>
  <c r="N133" i="15"/>
  <c r="M133" i="15"/>
  <c r="L133" i="15"/>
  <c r="K133" i="15"/>
  <c r="J133" i="15"/>
  <c r="I133" i="15"/>
  <c r="N132" i="15"/>
  <c r="M132" i="15"/>
  <c r="L132" i="15"/>
  <c r="K132" i="15"/>
  <c r="I132" i="15" s="1"/>
  <c r="J132" i="15"/>
  <c r="N131" i="15"/>
  <c r="M131" i="15"/>
  <c r="L131" i="15"/>
  <c r="K131" i="15"/>
  <c r="J131" i="15"/>
  <c r="I131" i="15" s="1"/>
  <c r="N130" i="15"/>
  <c r="M130" i="15"/>
  <c r="L130" i="15"/>
  <c r="K130" i="15"/>
  <c r="J130" i="15"/>
  <c r="N129" i="15"/>
  <c r="M129" i="15"/>
  <c r="L129" i="15"/>
  <c r="K129" i="15"/>
  <c r="J129" i="15"/>
  <c r="I129" i="15"/>
  <c r="N128" i="15"/>
  <c r="M128" i="15"/>
  <c r="L128" i="15"/>
  <c r="K128" i="15"/>
  <c r="I128" i="15" s="1"/>
  <c r="J128" i="15"/>
  <c r="N127" i="15"/>
  <c r="M127" i="15"/>
  <c r="L127" i="15"/>
  <c r="K127" i="15"/>
  <c r="J127" i="15"/>
  <c r="I127" i="15" s="1"/>
  <c r="N126" i="15"/>
  <c r="M126" i="15"/>
  <c r="L126" i="15"/>
  <c r="K126" i="15"/>
  <c r="J126" i="15"/>
  <c r="N125" i="15"/>
  <c r="M125" i="15"/>
  <c r="L125" i="15"/>
  <c r="K125" i="15"/>
  <c r="J125" i="15"/>
  <c r="I125" i="15"/>
  <c r="N124" i="15"/>
  <c r="M124" i="15"/>
  <c r="L124" i="15"/>
  <c r="K124" i="15"/>
  <c r="I124" i="15" s="1"/>
  <c r="J124" i="15"/>
  <c r="N123" i="15"/>
  <c r="M123" i="15"/>
  <c r="L123" i="15"/>
  <c r="K123" i="15"/>
  <c r="J123" i="15"/>
  <c r="I123" i="15" s="1"/>
  <c r="N122" i="15"/>
  <c r="M122" i="15"/>
  <c r="L122" i="15"/>
  <c r="K122" i="15"/>
  <c r="J122" i="15"/>
  <c r="N121" i="15"/>
  <c r="M121" i="15"/>
  <c r="L121" i="15"/>
  <c r="K121" i="15"/>
  <c r="J121" i="15"/>
  <c r="I121" i="15"/>
  <c r="N120" i="15"/>
  <c r="M120" i="15"/>
  <c r="L120" i="15"/>
  <c r="K120" i="15"/>
  <c r="I120" i="15" s="1"/>
  <c r="J120" i="15"/>
  <c r="N119" i="15"/>
  <c r="M119" i="15"/>
  <c r="L119" i="15"/>
  <c r="K119" i="15"/>
  <c r="J119" i="15"/>
  <c r="I119" i="15" s="1"/>
  <c r="N118" i="15"/>
  <c r="M118" i="15"/>
  <c r="L118" i="15"/>
  <c r="K118" i="15"/>
  <c r="J118" i="15"/>
  <c r="N117" i="15"/>
  <c r="M117" i="15"/>
  <c r="L117" i="15"/>
  <c r="K117" i="15"/>
  <c r="J117" i="15"/>
  <c r="I117" i="15"/>
  <c r="N116" i="15"/>
  <c r="M116" i="15"/>
  <c r="L116" i="15"/>
  <c r="K116" i="15"/>
  <c r="I116" i="15" s="1"/>
  <c r="J116" i="15"/>
  <c r="N115" i="15"/>
  <c r="M115" i="15"/>
  <c r="L115" i="15"/>
  <c r="K115" i="15"/>
  <c r="J115" i="15"/>
  <c r="I115" i="15" s="1"/>
  <c r="N114" i="15"/>
  <c r="M114" i="15"/>
  <c r="L114" i="15"/>
  <c r="K114" i="15"/>
  <c r="J114" i="15"/>
  <c r="N113" i="15"/>
  <c r="M113" i="15"/>
  <c r="L113" i="15"/>
  <c r="K113" i="15"/>
  <c r="J113" i="15"/>
  <c r="I113" i="15"/>
  <c r="N112" i="15"/>
  <c r="M112" i="15"/>
  <c r="L112" i="15"/>
  <c r="K112" i="15"/>
  <c r="I112" i="15" s="1"/>
  <c r="J112" i="15"/>
  <c r="N111" i="15"/>
  <c r="M111" i="15"/>
  <c r="L111" i="15"/>
  <c r="K111" i="15"/>
  <c r="J111" i="15"/>
  <c r="I111" i="15" s="1"/>
  <c r="N110" i="15"/>
  <c r="M110" i="15"/>
  <c r="L110" i="15"/>
  <c r="K110" i="15"/>
  <c r="J110" i="15"/>
  <c r="N109" i="15"/>
  <c r="M109" i="15"/>
  <c r="L109" i="15"/>
  <c r="K109" i="15"/>
  <c r="J109" i="15"/>
  <c r="I109" i="15"/>
  <c r="N108" i="15"/>
  <c r="M108" i="15"/>
  <c r="L108" i="15"/>
  <c r="K108" i="15"/>
  <c r="I108" i="15" s="1"/>
  <c r="J108" i="15"/>
  <c r="N107" i="15"/>
  <c r="M107" i="15"/>
  <c r="L107" i="15"/>
  <c r="K107" i="15"/>
  <c r="J107" i="15"/>
  <c r="I107" i="15" s="1"/>
  <c r="N106" i="15"/>
  <c r="M106" i="15"/>
  <c r="L106" i="15"/>
  <c r="K106" i="15"/>
  <c r="J106" i="15"/>
  <c r="N105" i="15"/>
  <c r="M105" i="15"/>
  <c r="L105" i="15"/>
  <c r="K105" i="15"/>
  <c r="I105" i="15" s="1"/>
  <c r="J105" i="15"/>
  <c r="N104" i="15"/>
  <c r="M104" i="15"/>
  <c r="L104" i="15"/>
  <c r="K104" i="15"/>
  <c r="J104" i="15"/>
  <c r="I104" i="15"/>
  <c r="N103" i="15"/>
  <c r="M103" i="15"/>
  <c r="L103" i="15"/>
  <c r="K103" i="15"/>
  <c r="I103" i="15" s="1"/>
  <c r="J103" i="15"/>
  <c r="N102" i="15"/>
  <c r="M102" i="15"/>
  <c r="L102" i="15"/>
  <c r="K102" i="15"/>
  <c r="J102" i="15"/>
  <c r="I102" i="15"/>
  <c r="N101" i="15"/>
  <c r="M101" i="15"/>
  <c r="L101" i="15"/>
  <c r="K101" i="15"/>
  <c r="I101" i="15" s="1"/>
  <c r="J101" i="15"/>
  <c r="N100" i="15"/>
  <c r="M100" i="15"/>
  <c r="L100" i="15"/>
  <c r="K100" i="15"/>
  <c r="J100" i="15"/>
  <c r="I100" i="15"/>
  <c r="N99" i="15"/>
  <c r="M99" i="15"/>
  <c r="L99" i="15"/>
  <c r="K99" i="15"/>
  <c r="I99" i="15" s="1"/>
  <c r="J99" i="15"/>
  <c r="N98" i="15"/>
  <c r="M98" i="15"/>
  <c r="L98" i="15"/>
  <c r="K98" i="15"/>
  <c r="J98" i="15"/>
  <c r="I98" i="15"/>
  <c r="N97" i="15"/>
  <c r="M97" i="15"/>
  <c r="L97" i="15"/>
  <c r="K97" i="15"/>
  <c r="I97" i="15" s="1"/>
  <c r="J97" i="15"/>
  <c r="N96" i="15"/>
  <c r="M96" i="15"/>
  <c r="L96" i="15"/>
  <c r="K96" i="15"/>
  <c r="J96" i="15"/>
  <c r="I96" i="15"/>
  <c r="N95" i="15"/>
  <c r="M95" i="15"/>
  <c r="L95" i="15"/>
  <c r="K95" i="15"/>
  <c r="I95" i="15" s="1"/>
  <c r="J95" i="15"/>
  <c r="N94" i="15"/>
  <c r="M94" i="15"/>
  <c r="L94" i="15"/>
  <c r="K94" i="15"/>
  <c r="J94" i="15"/>
  <c r="I94" i="15"/>
  <c r="N93" i="15"/>
  <c r="M93" i="15"/>
  <c r="L93" i="15"/>
  <c r="K93" i="15"/>
  <c r="I93" i="15" s="1"/>
  <c r="J93" i="15"/>
  <c r="N92" i="15"/>
  <c r="M92" i="15"/>
  <c r="L92" i="15"/>
  <c r="K92" i="15"/>
  <c r="J92" i="15"/>
  <c r="I92" i="15"/>
  <c r="N91" i="15"/>
  <c r="M91" i="15"/>
  <c r="L91" i="15"/>
  <c r="K91" i="15"/>
  <c r="I91" i="15" s="1"/>
  <c r="J91" i="15"/>
  <c r="N90" i="15"/>
  <c r="M90" i="15"/>
  <c r="L90" i="15"/>
  <c r="K90" i="15"/>
  <c r="J90" i="15"/>
  <c r="I90" i="15"/>
  <c r="N89" i="15"/>
  <c r="M89" i="15"/>
  <c r="L89" i="15"/>
  <c r="J89" i="15"/>
  <c r="L88" i="15"/>
  <c r="K88" i="15"/>
  <c r="J88" i="15"/>
  <c r="L87" i="15"/>
  <c r="K87" i="15"/>
  <c r="J87" i="15"/>
  <c r="L86" i="15"/>
  <c r="K86" i="15"/>
  <c r="J86" i="15"/>
  <c r="L85" i="15"/>
  <c r="K85" i="15"/>
  <c r="J85" i="15"/>
  <c r="L84" i="15"/>
  <c r="K84" i="15"/>
  <c r="J84" i="15"/>
  <c r="L83" i="15"/>
  <c r="K83" i="15"/>
  <c r="J83" i="15"/>
  <c r="L82" i="15"/>
  <c r="K82" i="15"/>
  <c r="J82" i="15"/>
  <c r="L81" i="15"/>
  <c r="K81" i="15"/>
  <c r="J81" i="15"/>
  <c r="N80" i="15"/>
  <c r="M80" i="15"/>
  <c r="L80" i="15"/>
  <c r="K80" i="15"/>
  <c r="I80" i="15" s="1"/>
  <c r="J80" i="15"/>
  <c r="N79" i="15"/>
  <c r="M79" i="15"/>
  <c r="L79" i="15"/>
  <c r="K79" i="15"/>
  <c r="J79" i="15"/>
  <c r="I79" i="15" s="1"/>
  <c r="N78" i="15"/>
  <c r="M78" i="15"/>
  <c r="L78" i="15"/>
  <c r="J78" i="15"/>
  <c r="L77" i="15"/>
  <c r="K77" i="15"/>
  <c r="J77" i="15"/>
  <c r="J76" i="15"/>
  <c r="J75" i="15"/>
  <c r="J74" i="15"/>
  <c r="J73" i="15"/>
  <c r="J72" i="15"/>
  <c r="J71" i="15"/>
  <c r="J70" i="15"/>
  <c r="N69" i="15"/>
  <c r="M69" i="15"/>
  <c r="J69" i="15"/>
  <c r="N68" i="15"/>
  <c r="M68" i="15"/>
  <c r="J68" i="15"/>
  <c r="N67" i="15"/>
  <c r="M67" i="15"/>
  <c r="K67" i="15"/>
  <c r="I67" i="15" s="1"/>
  <c r="J67" i="15"/>
  <c r="E67" i="15"/>
  <c r="L67" i="15" s="1"/>
  <c r="N66" i="15"/>
  <c r="M66" i="15"/>
  <c r="L66" i="15"/>
  <c r="K66" i="15"/>
  <c r="I66" i="15" s="1"/>
  <c r="J66" i="15"/>
  <c r="N65" i="15"/>
  <c r="M65" i="15"/>
  <c r="L65" i="15"/>
  <c r="K65" i="15"/>
  <c r="J65" i="15"/>
  <c r="I65" i="15" s="1"/>
  <c r="N64" i="15"/>
  <c r="M64" i="15"/>
  <c r="L64" i="15"/>
  <c r="K64" i="15"/>
  <c r="I64" i="15" s="1"/>
  <c r="J64" i="15"/>
  <c r="N63" i="15"/>
  <c r="M63" i="15"/>
  <c r="L63" i="15"/>
  <c r="K63" i="15"/>
  <c r="J63" i="15"/>
  <c r="I63" i="15" s="1"/>
  <c r="N62" i="15"/>
  <c r="M62" i="15"/>
  <c r="L62" i="15"/>
  <c r="K62" i="15"/>
  <c r="I62" i="15" s="1"/>
  <c r="J62" i="15"/>
  <c r="N61" i="15"/>
  <c r="M61" i="15"/>
  <c r="L61" i="15"/>
  <c r="K61" i="15"/>
  <c r="J61" i="15"/>
  <c r="I61" i="15" s="1"/>
  <c r="N60" i="15"/>
  <c r="M60" i="15"/>
  <c r="L60" i="15"/>
  <c r="K60" i="15"/>
  <c r="I60" i="15" s="1"/>
  <c r="J60" i="15"/>
  <c r="K39" i="15"/>
  <c r="V36" i="15"/>
  <c r="U36" i="15"/>
  <c r="T36" i="15"/>
  <c r="L35" i="15"/>
  <c r="K35" i="15"/>
  <c r="J35" i="15"/>
  <c r="V32" i="15"/>
  <c r="U32" i="15"/>
  <c r="T32" i="15"/>
  <c r="L30" i="15"/>
  <c r="K30" i="15"/>
  <c r="J30" i="15"/>
  <c r="V24" i="15"/>
  <c r="U24" i="15"/>
  <c r="T24" i="15"/>
  <c r="L24" i="15"/>
  <c r="K24" i="15"/>
  <c r="J24" i="15"/>
  <c r="V22" i="15"/>
  <c r="W22" i="15" s="1"/>
  <c r="U22" i="15"/>
  <c r="T22" i="15"/>
  <c r="L22" i="15"/>
  <c r="M22" i="15" s="1"/>
  <c r="K22" i="15"/>
  <c r="J22" i="15"/>
  <c r="E12" i="15"/>
  <c r="K8" i="15" s="1"/>
  <c r="D12" i="15"/>
  <c r="K10" i="15"/>
  <c r="K9" i="15"/>
  <c r="K7" i="15"/>
  <c r="K6" i="15"/>
  <c r="L5" i="15"/>
  <c r="J5" i="15"/>
  <c r="L4" i="15"/>
  <c r="K4" i="15"/>
  <c r="J4" i="15"/>
  <c r="P3" i="15"/>
  <c r="O3" i="15"/>
  <c r="N3" i="15"/>
  <c r="M3" i="15"/>
  <c r="L3" i="15"/>
  <c r="K3" i="15"/>
  <c r="J3" i="15"/>
  <c r="K2" i="15"/>
  <c r="D1" i="15"/>
  <c r="K5" i="15" s="1"/>
  <c r="AK498" i="14"/>
  <c r="AA498" i="14"/>
  <c r="Y498" i="14"/>
  <c r="X497" i="14"/>
  <c r="AK490" i="14"/>
  <c r="AE490" i="14"/>
  <c r="AA490" i="14"/>
  <c r="Z490" i="14"/>
  <c r="X489" i="14"/>
  <c r="T489" i="14"/>
  <c r="R489" i="14"/>
  <c r="Q488" i="14"/>
  <c r="J485" i="14"/>
  <c r="AK482" i="14"/>
  <c r="X481" i="14"/>
  <c r="Q479" i="14"/>
  <c r="H476" i="14"/>
  <c r="AB498" i="14" s="1"/>
  <c r="G476" i="14"/>
  <c r="M486" i="14" s="1"/>
  <c r="F476" i="14"/>
  <c r="M476" i="14" s="1"/>
  <c r="E476" i="14"/>
  <c r="Y490" i="14" s="1"/>
  <c r="D476" i="14"/>
  <c r="X498" i="14" s="1"/>
  <c r="K475" i="14"/>
  <c r="D475" i="14"/>
  <c r="AK472" i="14"/>
  <c r="AA470" i="14"/>
  <c r="Y470" i="14"/>
  <c r="Q470" i="14"/>
  <c r="X469" i="14"/>
  <c r="M466" i="14"/>
  <c r="K466" i="14"/>
  <c r="J465" i="14"/>
  <c r="AB462" i="14"/>
  <c r="AA462" i="14"/>
  <c r="Z462" i="14"/>
  <c r="Y462" i="14"/>
  <c r="X462" i="14"/>
  <c r="AK461" i="14"/>
  <c r="AE461" i="14"/>
  <c r="X461" i="14"/>
  <c r="T461" i="14"/>
  <c r="R461" i="14"/>
  <c r="Q460" i="14"/>
  <c r="AB454" i="14"/>
  <c r="AA454" i="14"/>
  <c r="Z454" i="14"/>
  <c r="Y454" i="14"/>
  <c r="X454" i="14"/>
  <c r="X453" i="14"/>
  <c r="AK452" i="14"/>
  <c r="B450" i="14"/>
  <c r="N399" i="14"/>
  <c r="M399" i="14"/>
  <c r="L399" i="14"/>
  <c r="K399" i="14"/>
  <c r="I399" i="14" s="1"/>
  <c r="J399" i="14"/>
  <c r="N398" i="14"/>
  <c r="M398" i="14"/>
  <c r="L398" i="14"/>
  <c r="K398" i="14"/>
  <c r="J398" i="14"/>
  <c r="I398" i="14" s="1"/>
  <c r="N397" i="14"/>
  <c r="M397" i="14"/>
  <c r="L397" i="14"/>
  <c r="K397" i="14"/>
  <c r="I397" i="14" s="1"/>
  <c r="J397" i="14"/>
  <c r="N396" i="14"/>
  <c r="M396" i="14"/>
  <c r="L396" i="14"/>
  <c r="K396" i="14"/>
  <c r="J396" i="14"/>
  <c r="I396" i="14" s="1"/>
  <c r="N395" i="14"/>
  <c r="M395" i="14"/>
  <c r="L395" i="14"/>
  <c r="K395" i="14"/>
  <c r="I395" i="14" s="1"/>
  <c r="J395" i="14"/>
  <c r="N394" i="14"/>
  <c r="M394" i="14"/>
  <c r="L394" i="14"/>
  <c r="K394" i="14"/>
  <c r="J394" i="14"/>
  <c r="I394" i="14" s="1"/>
  <c r="N393" i="14"/>
  <c r="M393" i="14"/>
  <c r="L393" i="14"/>
  <c r="K393" i="14"/>
  <c r="I393" i="14" s="1"/>
  <c r="J393" i="14"/>
  <c r="N392" i="14"/>
  <c r="M392" i="14"/>
  <c r="L392" i="14"/>
  <c r="K392" i="14"/>
  <c r="J392" i="14"/>
  <c r="I392" i="14" s="1"/>
  <c r="N391" i="14"/>
  <c r="M391" i="14"/>
  <c r="L391" i="14"/>
  <c r="K391" i="14"/>
  <c r="I391" i="14" s="1"/>
  <c r="J391" i="14"/>
  <c r="N390" i="14"/>
  <c r="M390" i="14"/>
  <c r="L390" i="14"/>
  <c r="K390" i="14"/>
  <c r="J390" i="14"/>
  <c r="I390" i="14" s="1"/>
  <c r="N389" i="14"/>
  <c r="M389" i="14"/>
  <c r="L389" i="14"/>
  <c r="K389" i="14"/>
  <c r="I389" i="14" s="1"/>
  <c r="J389" i="14"/>
  <c r="N388" i="14"/>
  <c r="M388" i="14"/>
  <c r="L388" i="14"/>
  <c r="K388" i="14"/>
  <c r="J388" i="14"/>
  <c r="I388" i="14" s="1"/>
  <c r="N387" i="14"/>
  <c r="M387" i="14"/>
  <c r="L387" i="14"/>
  <c r="K387" i="14"/>
  <c r="I387" i="14" s="1"/>
  <c r="J387" i="14"/>
  <c r="N386" i="14"/>
  <c r="M386" i="14"/>
  <c r="L386" i="14"/>
  <c r="K386" i="14"/>
  <c r="J386" i="14"/>
  <c r="I386" i="14" s="1"/>
  <c r="N385" i="14"/>
  <c r="M385" i="14"/>
  <c r="L385" i="14"/>
  <c r="K385" i="14"/>
  <c r="I385" i="14" s="1"/>
  <c r="J385" i="14"/>
  <c r="N384" i="14"/>
  <c r="M384" i="14"/>
  <c r="L384" i="14"/>
  <c r="K384" i="14"/>
  <c r="J384" i="14"/>
  <c r="I384" i="14" s="1"/>
  <c r="N383" i="14"/>
  <c r="M383" i="14"/>
  <c r="L383" i="14"/>
  <c r="K383" i="14"/>
  <c r="I383" i="14" s="1"/>
  <c r="J383" i="14"/>
  <c r="N382" i="14"/>
  <c r="M382" i="14"/>
  <c r="L382" i="14"/>
  <c r="K382" i="14"/>
  <c r="J382" i="14"/>
  <c r="I382" i="14" s="1"/>
  <c r="N381" i="14"/>
  <c r="M381" i="14"/>
  <c r="L381" i="14"/>
  <c r="K381" i="14"/>
  <c r="I381" i="14" s="1"/>
  <c r="J381" i="14"/>
  <c r="N380" i="14"/>
  <c r="M380" i="14"/>
  <c r="L380" i="14"/>
  <c r="K380" i="14"/>
  <c r="J380" i="14"/>
  <c r="I380" i="14" s="1"/>
  <c r="N379" i="14"/>
  <c r="M379" i="14"/>
  <c r="L379" i="14"/>
  <c r="K379" i="14"/>
  <c r="I379" i="14" s="1"/>
  <c r="J379" i="14"/>
  <c r="N378" i="14"/>
  <c r="M378" i="14"/>
  <c r="L378" i="14"/>
  <c r="K378" i="14"/>
  <c r="J378" i="14"/>
  <c r="I378" i="14" s="1"/>
  <c r="N377" i="14"/>
  <c r="M377" i="14"/>
  <c r="L377" i="14"/>
  <c r="K377" i="14"/>
  <c r="I377" i="14" s="1"/>
  <c r="J377" i="14"/>
  <c r="N376" i="14"/>
  <c r="M376" i="14"/>
  <c r="L376" i="14"/>
  <c r="K376" i="14"/>
  <c r="J376" i="14"/>
  <c r="I376" i="14" s="1"/>
  <c r="N375" i="14"/>
  <c r="M375" i="14"/>
  <c r="L375" i="14"/>
  <c r="K375" i="14"/>
  <c r="I375" i="14" s="1"/>
  <c r="J375" i="14"/>
  <c r="N374" i="14"/>
  <c r="M374" i="14"/>
  <c r="L374" i="14"/>
  <c r="K374" i="14"/>
  <c r="J374" i="14"/>
  <c r="I374" i="14" s="1"/>
  <c r="N373" i="14"/>
  <c r="M373" i="14"/>
  <c r="L373" i="14"/>
  <c r="K373" i="14"/>
  <c r="I373" i="14" s="1"/>
  <c r="J373" i="14"/>
  <c r="N372" i="14"/>
  <c r="M372" i="14"/>
  <c r="L372" i="14"/>
  <c r="K372" i="14"/>
  <c r="J372" i="14"/>
  <c r="I372" i="14" s="1"/>
  <c r="N371" i="14"/>
  <c r="M371" i="14"/>
  <c r="L371" i="14"/>
  <c r="K371" i="14"/>
  <c r="I371" i="14" s="1"/>
  <c r="J371" i="14"/>
  <c r="N370" i="14"/>
  <c r="M370" i="14"/>
  <c r="L370" i="14"/>
  <c r="K370" i="14"/>
  <c r="J370" i="14"/>
  <c r="I370" i="14" s="1"/>
  <c r="N369" i="14"/>
  <c r="M369" i="14"/>
  <c r="L369" i="14"/>
  <c r="K369" i="14"/>
  <c r="I369" i="14" s="1"/>
  <c r="J369" i="14"/>
  <c r="N368" i="14"/>
  <c r="M368" i="14"/>
  <c r="L368" i="14"/>
  <c r="K368" i="14"/>
  <c r="J368" i="14"/>
  <c r="I368" i="14" s="1"/>
  <c r="N367" i="14"/>
  <c r="M367" i="14"/>
  <c r="L367" i="14"/>
  <c r="K367" i="14"/>
  <c r="I367" i="14" s="1"/>
  <c r="J367" i="14"/>
  <c r="N366" i="14"/>
  <c r="M366" i="14"/>
  <c r="L366" i="14"/>
  <c r="K366" i="14"/>
  <c r="J366" i="14"/>
  <c r="I366" i="14" s="1"/>
  <c r="N365" i="14"/>
  <c r="M365" i="14"/>
  <c r="L365" i="14"/>
  <c r="K365" i="14"/>
  <c r="I365" i="14" s="1"/>
  <c r="J365" i="14"/>
  <c r="N364" i="14"/>
  <c r="M364" i="14"/>
  <c r="L364" i="14"/>
  <c r="K364" i="14"/>
  <c r="J364" i="14"/>
  <c r="I364" i="14" s="1"/>
  <c r="N363" i="14"/>
  <c r="M363" i="14"/>
  <c r="L363" i="14"/>
  <c r="K363" i="14"/>
  <c r="I363" i="14" s="1"/>
  <c r="J363" i="14"/>
  <c r="N362" i="14"/>
  <c r="M362" i="14"/>
  <c r="L362" i="14"/>
  <c r="K362" i="14"/>
  <c r="J362" i="14"/>
  <c r="I362" i="14" s="1"/>
  <c r="N361" i="14"/>
  <c r="M361" i="14"/>
  <c r="L361" i="14"/>
  <c r="K361" i="14"/>
  <c r="I361" i="14" s="1"/>
  <c r="J361" i="14"/>
  <c r="N360" i="14"/>
  <c r="M360" i="14"/>
  <c r="L360" i="14"/>
  <c r="K360" i="14"/>
  <c r="J360" i="14"/>
  <c r="I360" i="14" s="1"/>
  <c r="N359" i="14"/>
  <c r="M359" i="14"/>
  <c r="L359" i="14"/>
  <c r="K359" i="14"/>
  <c r="I359" i="14" s="1"/>
  <c r="J359" i="14"/>
  <c r="N358" i="14"/>
  <c r="M358" i="14"/>
  <c r="L358" i="14"/>
  <c r="K358" i="14"/>
  <c r="J358" i="14"/>
  <c r="I358" i="14" s="1"/>
  <c r="N357" i="14"/>
  <c r="M357" i="14"/>
  <c r="L357" i="14"/>
  <c r="K357" i="14"/>
  <c r="I357" i="14" s="1"/>
  <c r="J357" i="14"/>
  <c r="N356" i="14"/>
  <c r="M356" i="14"/>
  <c r="L356" i="14"/>
  <c r="K356" i="14"/>
  <c r="J356" i="14"/>
  <c r="I356" i="14" s="1"/>
  <c r="N355" i="14"/>
  <c r="M355" i="14"/>
  <c r="L355" i="14"/>
  <c r="K355" i="14"/>
  <c r="I355" i="14" s="1"/>
  <c r="J355" i="14"/>
  <c r="N354" i="14"/>
  <c r="M354" i="14"/>
  <c r="L354" i="14"/>
  <c r="K354" i="14"/>
  <c r="J354" i="14"/>
  <c r="I354" i="14" s="1"/>
  <c r="N353" i="14"/>
  <c r="M353" i="14"/>
  <c r="L353" i="14"/>
  <c r="K353" i="14"/>
  <c r="I353" i="14" s="1"/>
  <c r="J353" i="14"/>
  <c r="N352" i="14"/>
  <c r="M352" i="14"/>
  <c r="L352" i="14"/>
  <c r="K352" i="14"/>
  <c r="J352" i="14"/>
  <c r="I352" i="14" s="1"/>
  <c r="K39" i="14" s="1"/>
  <c r="N351" i="14"/>
  <c r="M351" i="14"/>
  <c r="L351" i="14"/>
  <c r="K351" i="14"/>
  <c r="I351" i="14" s="1"/>
  <c r="K38" i="14" s="1"/>
  <c r="J351" i="14"/>
  <c r="N350" i="14"/>
  <c r="M350" i="14"/>
  <c r="L350" i="14"/>
  <c r="K350" i="14"/>
  <c r="J350" i="14"/>
  <c r="I350" i="14" s="1"/>
  <c r="N349" i="14"/>
  <c r="M349" i="14"/>
  <c r="L349" i="14"/>
  <c r="K349" i="14"/>
  <c r="I349" i="14" s="1"/>
  <c r="J349" i="14"/>
  <c r="N348" i="14"/>
  <c r="M348" i="14"/>
  <c r="L348" i="14"/>
  <c r="K348" i="14"/>
  <c r="J348" i="14"/>
  <c r="I348" i="14" s="1"/>
  <c r="N347" i="14"/>
  <c r="M347" i="14"/>
  <c r="L347" i="14"/>
  <c r="K347" i="14"/>
  <c r="I347" i="14" s="1"/>
  <c r="J347" i="14"/>
  <c r="N346" i="14"/>
  <c r="M346" i="14"/>
  <c r="L346" i="14"/>
  <c r="K346" i="14"/>
  <c r="J346" i="14"/>
  <c r="I346" i="14" s="1"/>
  <c r="N345" i="14"/>
  <c r="M345" i="14"/>
  <c r="L345" i="14"/>
  <c r="K345" i="14"/>
  <c r="I345" i="14" s="1"/>
  <c r="J345" i="14"/>
  <c r="N344" i="14"/>
  <c r="M344" i="14"/>
  <c r="L344" i="14"/>
  <c r="K344" i="14"/>
  <c r="J344" i="14"/>
  <c r="I344" i="14" s="1"/>
  <c r="N343" i="14"/>
  <c r="M343" i="14"/>
  <c r="L343" i="14"/>
  <c r="K343" i="14"/>
  <c r="I343" i="14" s="1"/>
  <c r="J343" i="14"/>
  <c r="N342" i="14"/>
  <c r="M342" i="14"/>
  <c r="L342" i="14"/>
  <c r="K342" i="14"/>
  <c r="J342" i="14"/>
  <c r="I342" i="14" s="1"/>
  <c r="N341" i="14"/>
  <c r="M341" i="14"/>
  <c r="L341" i="14"/>
  <c r="K341" i="14"/>
  <c r="I341" i="14" s="1"/>
  <c r="J341" i="14"/>
  <c r="N340" i="14"/>
  <c r="M340" i="14"/>
  <c r="L340" i="14"/>
  <c r="K340" i="14"/>
  <c r="J340" i="14"/>
  <c r="I340" i="14" s="1"/>
  <c r="N339" i="14"/>
  <c r="M339" i="14"/>
  <c r="L339" i="14"/>
  <c r="K339" i="14"/>
  <c r="I339" i="14" s="1"/>
  <c r="J339" i="14"/>
  <c r="N338" i="14"/>
  <c r="M338" i="14"/>
  <c r="L338" i="14"/>
  <c r="K338" i="14"/>
  <c r="J338" i="14"/>
  <c r="I338" i="14" s="1"/>
  <c r="N337" i="14"/>
  <c r="M337" i="14"/>
  <c r="L337" i="14"/>
  <c r="K337" i="14"/>
  <c r="I337" i="14" s="1"/>
  <c r="J337" i="14"/>
  <c r="N336" i="14"/>
  <c r="M336" i="14"/>
  <c r="L336" i="14"/>
  <c r="K336" i="14"/>
  <c r="J336" i="14"/>
  <c r="I336" i="14" s="1"/>
  <c r="U36" i="14" s="1"/>
  <c r="N335" i="14"/>
  <c r="M335" i="14"/>
  <c r="L335" i="14"/>
  <c r="K335" i="14"/>
  <c r="I335" i="14" s="1"/>
  <c r="J335" i="14"/>
  <c r="N334" i="14"/>
  <c r="M334" i="14"/>
  <c r="L334" i="14"/>
  <c r="K334" i="14"/>
  <c r="J334" i="14"/>
  <c r="I334" i="14" s="1"/>
  <c r="N333" i="14"/>
  <c r="M333" i="14"/>
  <c r="L333" i="14"/>
  <c r="K333" i="14"/>
  <c r="I333" i="14" s="1"/>
  <c r="J333" i="14"/>
  <c r="N332" i="14"/>
  <c r="M332" i="14"/>
  <c r="L332" i="14"/>
  <c r="K332" i="14"/>
  <c r="J332" i="14"/>
  <c r="I332" i="14" s="1"/>
  <c r="N331" i="14"/>
  <c r="M331" i="14"/>
  <c r="L331" i="14"/>
  <c r="K331" i="14"/>
  <c r="I331" i="14" s="1"/>
  <c r="J331" i="14"/>
  <c r="N330" i="14"/>
  <c r="M330" i="14"/>
  <c r="L330" i="14"/>
  <c r="K330" i="14"/>
  <c r="J330" i="14"/>
  <c r="I330" i="14" s="1"/>
  <c r="N329" i="14"/>
  <c r="M329" i="14"/>
  <c r="L329" i="14"/>
  <c r="K329" i="14"/>
  <c r="I329" i="14" s="1"/>
  <c r="J329" i="14"/>
  <c r="N328" i="14"/>
  <c r="M328" i="14"/>
  <c r="L328" i="14"/>
  <c r="K328" i="14"/>
  <c r="J328" i="14"/>
  <c r="I328" i="14" s="1"/>
  <c r="N327" i="14"/>
  <c r="M327" i="14"/>
  <c r="L327" i="14"/>
  <c r="K327" i="14"/>
  <c r="I327" i="14" s="1"/>
  <c r="J327" i="14"/>
  <c r="N326" i="14"/>
  <c r="M326" i="14"/>
  <c r="L326" i="14"/>
  <c r="K326" i="14"/>
  <c r="J326" i="14"/>
  <c r="I326" i="14" s="1"/>
  <c r="N325" i="14"/>
  <c r="M325" i="14"/>
  <c r="L325" i="14"/>
  <c r="K325" i="14"/>
  <c r="I325" i="14" s="1"/>
  <c r="J325" i="14"/>
  <c r="N324" i="14"/>
  <c r="M324" i="14"/>
  <c r="L324" i="14"/>
  <c r="K324" i="14"/>
  <c r="J324" i="14"/>
  <c r="I324" i="14" s="1"/>
  <c r="N323" i="14"/>
  <c r="M323" i="14"/>
  <c r="L323" i="14"/>
  <c r="K323" i="14"/>
  <c r="I323" i="14" s="1"/>
  <c r="J323" i="14"/>
  <c r="N322" i="14"/>
  <c r="M322" i="14"/>
  <c r="L322" i="14"/>
  <c r="K322" i="14"/>
  <c r="J322" i="14"/>
  <c r="N321" i="14"/>
  <c r="M321" i="14"/>
  <c r="L321" i="14"/>
  <c r="K321" i="14"/>
  <c r="J321" i="14"/>
  <c r="N320" i="14"/>
  <c r="M320" i="14"/>
  <c r="L320" i="14"/>
  <c r="K320" i="14"/>
  <c r="J320" i="14"/>
  <c r="I320" i="14" s="1"/>
  <c r="N319" i="14"/>
  <c r="M319" i="14"/>
  <c r="L319" i="14"/>
  <c r="K319" i="14"/>
  <c r="I319" i="14" s="1"/>
  <c r="J319" i="14"/>
  <c r="N318" i="14"/>
  <c r="M318" i="14"/>
  <c r="L318" i="14"/>
  <c r="K318" i="14"/>
  <c r="J318" i="14"/>
  <c r="N317" i="14"/>
  <c r="M317" i="14"/>
  <c r="L317" i="14"/>
  <c r="K317" i="14"/>
  <c r="J317" i="14"/>
  <c r="N316" i="14"/>
  <c r="M316" i="14"/>
  <c r="L316" i="14"/>
  <c r="K316" i="14"/>
  <c r="J316" i="14"/>
  <c r="I316" i="14" s="1"/>
  <c r="N315" i="14"/>
  <c r="M315" i="14"/>
  <c r="L315" i="14"/>
  <c r="K315" i="14"/>
  <c r="I315" i="14" s="1"/>
  <c r="J315" i="14"/>
  <c r="N314" i="14"/>
  <c r="M314" i="14"/>
  <c r="L314" i="14"/>
  <c r="K314" i="14"/>
  <c r="J314" i="14"/>
  <c r="N313" i="14"/>
  <c r="M313" i="14"/>
  <c r="L313" i="14"/>
  <c r="K313" i="14"/>
  <c r="J313" i="14"/>
  <c r="N312" i="14"/>
  <c r="M312" i="14"/>
  <c r="L312" i="14"/>
  <c r="K312" i="14"/>
  <c r="J312" i="14"/>
  <c r="I312" i="14" s="1"/>
  <c r="N311" i="14"/>
  <c r="M311" i="14"/>
  <c r="L311" i="14"/>
  <c r="K311" i="14"/>
  <c r="I311" i="14" s="1"/>
  <c r="J311" i="14"/>
  <c r="N310" i="14"/>
  <c r="M310" i="14"/>
  <c r="L310" i="14"/>
  <c r="K310" i="14"/>
  <c r="J310" i="14"/>
  <c r="N309" i="14"/>
  <c r="M309" i="14"/>
  <c r="L309" i="14"/>
  <c r="K309" i="14"/>
  <c r="J309" i="14"/>
  <c r="N308" i="14"/>
  <c r="M308" i="14"/>
  <c r="L308" i="14"/>
  <c r="K308" i="14"/>
  <c r="J308" i="14"/>
  <c r="I308" i="14" s="1"/>
  <c r="N307" i="14"/>
  <c r="M307" i="14"/>
  <c r="L307" i="14"/>
  <c r="K307" i="14"/>
  <c r="I307" i="14" s="1"/>
  <c r="J307" i="14"/>
  <c r="N306" i="14"/>
  <c r="M306" i="14"/>
  <c r="L306" i="14"/>
  <c r="K306" i="14"/>
  <c r="J306" i="14"/>
  <c r="N305" i="14"/>
  <c r="M305" i="14"/>
  <c r="L305" i="14"/>
  <c r="K305" i="14"/>
  <c r="J305" i="14"/>
  <c r="N304" i="14"/>
  <c r="M304" i="14"/>
  <c r="L304" i="14"/>
  <c r="K304" i="14"/>
  <c r="J304" i="14"/>
  <c r="I304" i="14" s="1"/>
  <c r="N303" i="14"/>
  <c r="M303" i="14"/>
  <c r="L303" i="14"/>
  <c r="K303" i="14"/>
  <c r="I303" i="14" s="1"/>
  <c r="J303" i="14"/>
  <c r="N302" i="14"/>
  <c r="M302" i="14"/>
  <c r="L302" i="14"/>
  <c r="K302" i="14"/>
  <c r="J302" i="14"/>
  <c r="N301" i="14"/>
  <c r="M301" i="14"/>
  <c r="L301" i="14"/>
  <c r="K301" i="14"/>
  <c r="J301" i="14"/>
  <c r="N300" i="14"/>
  <c r="M300" i="14"/>
  <c r="L300" i="14"/>
  <c r="K300" i="14"/>
  <c r="J300" i="14"/>
  <c r="I300" i="14" s="1"/>
  <c r="N299" i="14"/>
  <c r="M299" i="14"/>
  <c r="L299" i="14"/>
  <c r="K299" i="14"/>
  <c r="I299" i="14" s="1"/>
  <c r="J299" i="14"/>
  <c r="N298" i="14"/>
  <c r="M298" i="14"/>
  <c r="L298" i="14"/>
  <c r="K298" i="14"/>
  <c r="J298" i="14"/>
  <c r="N297" i="14"/>
  <c r="M297" i="14"/>
  <c r="L297" i="14"/>
  <c r="K297" i="14"/>
  <c r="J297" i="14"/>
  <c r="N296" i="14"/>
  <c r="M296" i="14"/>
  <c r="L296" i="14"/>
  <c r="K296" i="14"/>
  <c r="J296" i="14"/>
  <c r="I296" i="14" s="1"/>
  <c r="N295" i="14"/>
  <c r="M295" i="14"/>
  <c r="L295" i="14"/>
  <c r="K295" i="14"/>
  <c r="I295" i="14" s="1"/>
  <c r="J295" i="14"/>
  <c r="N294" i="14"/>
  <c r="M294" i="14"/>
  <c r="L294" i="14"/>
  <c r="K294" i="14"/>
  <c r="J294" i="14"/>
  <c r="N293" i="14"/>
  <c r="M293" i="14"/>
  <c r="L293" i="14"/>
  <c r="K293" i="14"/>
  <c r="J293" i="14"/>
  <c r="N292" i="14"/>
  <c r="M292" i="14"/>
  <c r="L292" i="14"/>
  <c r="K292" i="14"/>
  <c r="J292" i="14"/>
  <c r="I292" i="14" s="1"/>
  <c r="N291" i="14"/>
  <c r="M291" i="14"/>
  <c r="L291" i="14"/>
  <c r="K291" i="14"/>
  <c r="I291" i="14" s="1"/>
  <c r="J291" i="14"/>
  <c r="N290" i="14"/>
  <c r="M290" i="14"/>
  <c r="L290" i="14"/>
  <c r="K290" i="14"/>
  <c r="J290" i="14"/>
  <c r="N289" i="14"/>
  <c r="M289" i="14"/>
  <c r="L289" i="14"/>
  <c r="K289" i="14"/>
  <c r="J289" i="14"/>
  <c r="N288" i="14"/>
  <c r="M288" i="14"/>
  <c r="L288" i="14"/>
  <c r="K288" i="14"/>
  <c r="J288" i="14"/>
  <c r="I288" i="14" s="1"/>
  <c r="N287" i="14"/>
  <c r="M287" i="14"/>
  <c r="L287" i="14"/>
  <c r="K287" i="14"/>
  <c r="I287" i="14" s="1"/>
  <c r="J287" i="14"/>
  <c r="N286" i="14"/>
  <c r="M286" i="14"/>
  <c r="L286" i="14"/>
  <c r="K286" i="14"/>
  <c r="J286" i="14"/>
  <c r="N285" i="14"/>
  <c r="M285" i="14"/>
  <c r="L285" i="14"/>
  <c r="K285" i="14"/>
  <c r="J285" i="14"/>
  <c r="N284" i="14"/>
  <c r="M284" i="14"/>
  <c r="L284" i="14"/>
  <c r="K284" i="14"/>
  <c r="J284" i="14"/>
  <c r="I284" i="14" s="1"/>
  <c r="N283" i="14"/>
  <c r="M283" i="14"/>
  <c r="L283" i="14"/>
  <c r="K283" i="14"/>
  <c r="I283" i="14" s="1"/>
  <c r="J283" i="14"/>
  <c r="N282" i="14"/>
  <c r="M282" i="14"/>
  <c r="L282" i="14"/>
  <c r="K282" i="14"/>
  <c r="J282" i="14"/>
  <c r="N281" i="14"/>
  <c r="M281" i="14"/>
  <c r="L281" i="14"/>
  <c r="K281" i="14"/>
  <c r="J281" i="14"/>
  <c r="N280" i="14"/>
  <c r="M280" i="14"/>
  <c r="L280" i="14"/>
  <c r="K280" i="14"/>
  <c r="J280" i="14"/>
  <c r="I280" i="14" s="1"/>
  <c r="N279" i="14"/>
  <c r="M279" i="14"/>
  <c r="L279" i="14"/>
  <c r="K279" i="14"/>
  <c r="I279" i="14" s="1"/>
  <c r="U35" i="14" s="1"/>
  <c r="J279" i="14"/>
  <c r="N278" i="14"/>
  <c r="M278" i="14"/>
  <c r="L278" i="14"/>
  <c r="K278" i="14"/>
  <c r="J278" i="14"/>
  <c r="N277" i="14"/>
  <c r="M277" i="14"/>
  <c r="L277" i="14"/>
  <c r="K277" i="14"/>
  <c r="J277" i="14"/>
  <c r="N276" i="14"/>
  <c r="M276" i="14"/>
  <c r="L276" i="14"/>
  <c r="K276" i="14"/>
  <c r="J276" i="14"/>
  <c r="I276" i="14" s="1"/>
  <c r="N275" i="14"/>
  <c r="M275" i="14"/>
  <c r="L275" i="14"/>
  <c r="K275" i="14"/>
  <c r="I275" i="14" s="1"/>
  <c r="J275" i="14"/>
  <c r="N274" i="14"/>
  <c r="M274" i="14"/>
  <c r="L274" i="14"/>
  <c r="K274" i="14"/>
  <c r="J274" i="14"/>
  <c r="N273" i="14"/>
  <c r="M273" i="14"/>
  <c r="L273" i="14"/>
  <c r="K273" i="14"/>
  <c r="J273" i="14"/>
  <c r="N272" i="14"/>
  <c r="M272" i="14"/>
  <c r="L272" i="14"/>
  <c r="K272" i="14"/>
  <c r="J272" i="14"/>
  <c r="I272" i="14" s="1"/>
  <c r="N271" i="14"/>
  <c r="M271" i="14"/>
  <c r="L271" i="14"/>
  <c r="K271" i="14"/>
  <c r="I271" i="14" s="1"/>
  <c r="J271" i="14"/>
  <c r="N270" i="14"/>
  <c r="M270" i="14"/>
  <c r="L270" i="14"/>
  <c r="K270" i="14"/>
  <c r="J270" i="14"/>
  <c r="N269" i="14"/>
  <c r="M269" i="14"/>
  <c r="L269" i="14"/>
  <c r="K269" i="14"/>
  <c r="J269" i="14"/>
  <c r="N268" i="14"/>
  <c r="M268" i="14"/>
  <c r="L268" i="14"/>
  <c r="K268" i="14"/>
  <c r="J268" i="14"/>
  <c r="I268" i="14" s="1"/>
  <c r="N267" i="14"/>
  <c r="M267" i="14"/>
  <c r="L267" i="14"/>
  <c r="K267" i="14"/>
  <c r="I267" i="14" s="1"/>
  <c r="J267" i="14"/>
  <c r="N266" i="14"/>
  <c r="M266" i="14"/>
  <c r="L266" i="14"/>
  <c r="K266" i="14"/>
  <c r="J266" i="14"/>
  <c r="N265" i="14"/>
  <c r="M265" i="14"/>
  <c r="L265" i="14"/>
  <c r="K265" i="14"/>
  <c r="J265" i="14"/>
  <c r="N264" i="14"/>
  <c r="M264" i="14"/>
  <c r="L264" i="14"/>
  <c r="K264" i="14"/>
  <c r="J264" i="14"/>
  <c r="I264" i="14" s="1"/>
  <c r="N263" i="14"/>
  <c r="M263" i="14"/>
  <c r="L263" i="14"/>
  <c r="K263" i="14"/>
  <c r="I263" i="14" s="1"/>
  <c r="J263" i="14"/>
  <c r="N262" i="14"/>
  <c r="M262" i="14"/>
  <c r="L262" i="14"/>
  <c r="K262" i="14"/>
  <c r="J262" i="14"/>
  <c r="N261" i="14"/>
  <c r="M261" i="14"/>
  <c r="L261" i="14"/>
  <c r="K261" i="14"/>
  <c r="J261" i="14"/>
  <c r="N260" i="14"/>
  <c r="M260" i="14"/>
  <c r="L260" i="14"/>
  <c r="K260" i="14"/>
  <c r="J260" i="14"/>
  <c r="I260" i="14" s="1"/>
  <c r="N259" i="14"/>
  <c r="M259" i="14"/>
  <c r="L259" i="14"/>
  <c r="K259" i="14"/>
  <c r="I259" i="14" s="1"/>
  <c r="J259" i="14"/>
  <c r="N258" i="14"/>
  <c r="M258" i="14"/>
  <c r="L258" i="14"/>
  <c r="K258" i="14"/>
  <c r="J258" i="14"/>
  <c r="N257" i="14"/>
  <c r="M257" i="14"/>
  <c r="L257" i="14"/>
  <c r="K257" i="14"/>
  <c r="J257" i="14"/>
  <c r="N256" i="14"/>
  <c r="M256" i="14"/>
  <c r="L256" i="14"/>
  <c r="K256" i="14"/>
  <c r="J256" i="14"/>
  <c r="I256" i="14" s="1"/>
  <c r="N255" i="14"/>
  <c r="M255" i="14"/>
  <c r="L255" i="14"/>
  <c r="K255" i="14"/>
  <c r="I255" i="14" s="1"/>
  <c r="J255" i="14"/>
  <c r="N254" i="14"/>
  <c r="M254" i="14"/>
  <c r="L254" i="14"/>
  <c r="K254" i="14"/>
  <c r="J254" i="14"/>
  <c r="N253" i="14"/>
  <c r="M253" i="14"/>
  <c r="L253" i="14"/>
  <c r="K253" i="14"/>
  <c r="J253" i="14"/>
  <c r="N252" i="14"/>
  <c r="M252" i="14"/>
  <c r="L252" i="14"/>
  <c r="K252" i="14"/>
  <c r="J252" i="14"/>
  <c r="I252" i="14" s="1"/>
  <c r="N251" i="14"/>
  <c r="M251" i="14"/>
  <c r="L251" i="14"/>
  <c r="K251" i="14"/>
  <c r="I251" i="14" s="1"/>
  <c r="U34" i="14" s="1"/>
  <c r="J251" i="14"/>
  <c r="N250" i="14"/>
  <c r="M250" i="14"/>
  <c r="L250" i="14"/>
  <c r="K250" i="14"/>
  <c r="J250" i="14"/>
  <c r="N249" i="14"/>
  <c r="M249" i="14"/>
  <c r="L249" i="14"/>
  <c r="K249" i="14"/>
  <c r="J249" i="14"/>
  <c r="N248" i="14"/>
  <c r="M248" i="14"/>
  <c r="L248" i="14"/>
  <c r="K248" i="14"/>
  <c r="J248" i="14"/>
  <c r="I248" i="14" s="1"/>
  <c r="N247" i="14"/>
  <c r="M247" i="14"/>
  <c r="L247" i="14"/>
  <c r="K247" i="14"/>
  <c r="I247" i="14" s="1"/>
  <c r="J247" i="14"/>
  <c r="N246" i="14"/>
  <c r="M246" i="14"/>
  <c r="L246" i="14"/>
  <c r="K246" i="14"/>
  <c r="J246" i="14"/>
  <c r="N245" i="14"/>
  <c r="M245" i="14"/>
  <c r="L245" i="14"/>
  <c r="K245" i="14"/>
  <c r="J245" i="14"/>
  <c r="N244" i="14"/>
  <c r="M244" i="14"/>
  <c r="L244" i="14"/>
  <c r="K244" i="14"/>
  <c r="J244" i="14"/>
  <c r="I244" i="14" s="1"/>
  <c r="N243" i="14"/>
  <c r="M243" i="14"/>
  <c r="L243" i="14"/>
  <c r="K243" i="14"/>
  <c r="I243" i="14" s="1"/>
  <c r="J243" i="14"/>
  <c r="N242" i="14"/>
  <c r="M242" i="14"/>
  <c r="L242" i="14"/>
  <c r="K242" i="14"/>
  <c r="J242" i="14"/>
  <c r="N241" i="14"/>
  <c r="M241" i="14"/>
  <c r="L241" i="14"/>
  <c r="K241" i="14"/>
  <c r="J241" i="14"/>
  <c r="N240" i="14"/>
  <c r="M240" i="14"/>
  <c r="L240" i="14"/>
  <c r="K240" i="14"/>
  <c r="J240" i="14"/>
  <c r="I240" i="14" s="1"/>
  <c r="N239" i="14"/>
  <c r="M239" i="14"/>
  <c r="L239" i="14"/>
  <c r="K239" i="14"/>
  <c r="I239" i="14" s="1"/>
  <c r="J239" i="14"/>
  <c r="N238" i="14"/>
  <c r="M238" i="14"/>
  <c r="L238" i="14"/>
  <c r="K238" i="14"/>
  <c r="J238" i="14"/>
  <c r="N237" i="14"/>
  <c r="M237" i="14"/>
  <c r="L237" i="14"/>
  <c r="K237" i="14"/>
  <c r="J237" i="14"/>
  <c r="N236" i="14"/>
  <c r="M236" i="14"/>
  <c r="L236" i="14"/>
  <c r="K236" i="14"/>
  <c r="J236" i="14"/>
  <c r="I236" i="14" s="1"/>
  <c r="U38" i="14" s="1"/>
  <c r="N235" i="14"/>
  <c r="M235" i="14"/>
  <c r="L235" i="14"/>
  <c r="K235" i="14"/>
  <c r="I235" i="14" s="1"/>
  <c r="U37" i="14" s="1"/>
  <c r="J235" i="14"/>
  <c r="N234" i="14"/>
  <c r="M234" i="14"/>
  <c r="L234" i="14"/>
  <c r="K234" i="14"/>
  <c r="J234" i="14"/>
  <c r="N233" i="14"/>
  <c r="M233" i="14"/>
  <c r="L233" i="14"/>
  <c r="K233" i="14"/>
  <c r="J233" i="14"/>
  <c r="N232" i="14"/>
  <c r="M232" i="14"/>
  <c r="L232" i="14"/>
  <c r="K232" i="14"/>
  <c r="J232" i="14"/>
  <c r="I232" i="14" s="1"/>
  <c r="N231" i="14"/>
  <c r="M231" i="14"/>
  <c r="L231" i="14"/>
  <c r="K231" i="14"/>
  <c r="I231" i="14" s="1"/>
  <c r="U33" i="14" s="1"/>
  <c r="J231" i="14"/>
  <c r="N230" i="14"/>
  <c r="M230" i="14"/>
  <c r="L230" i="14"/>
  <c r="K230" i="14"/>
  <c r="J230" i="14"/>
  <c r="N229" i="14"/>
  <c r="M229" i="14"/>
  <c r="L229" i="14"/>
  <c r="K229" i="14"/>
  <c r="J229" i="14"/>
  <c r="N228" i="14"/>
  <c r="M228" i="14"/>
  <c r="L228" i="14"/>
  <c r="K228" i="14"/>
  <c r="J228" i="14"/>
  <c r="I228" i="14" s="1"/>
  <c r="N227" i="14"/>
  <c r="M227" i="14"/>
  <c r="L227" i="14"/>
  <c r="K227" i="14"/>
  <c r="I227" i="14" s="1"/>
  <c r="J227" i="14"/>
  <c r="N226" i="14"/>
  <c r="M226" i="14"/>
  <c r="L226" i="14"/>
  <c r="K226" i="14"/>
  <c r="J226" i="14"/>
  <c r="N225" i="14"/>
  <c r="M225" i="14"/>
  <c r="L225" i="14"/>
  <c r="K225" i="14"/>
  <c r="J225" i="14"/>
  <c r="N224" i="14"/>
  <c r="M224" i="14"/>
  <c r="L224" i="14"/>
  <c r="K224" i="14"/>
  <c r="J224" i="14"/>
  <c r="I224" i="14" s="1"/>
  <c r="N223" i="14"/>
  <c r="M223" i="14"/>
  <c r="L223" i="14"/>
  <c r="K223" i="14"/>
  <c r="I223" i="14" s="1"/>
  <c r="J223" i="14"/>
  <c r="N222" i="14"/>
  <c r="M222" i="14"/>
  <c r="L222" i="14"/>
  <c r="K222" i="14"/>
  <c r="J222" i="14"/>
  <c r="N221" i="14"/>
  <c r="M221" i="14"/>
  <c r="L221" i="14"/>
  <c r="K221" i="14"/>
  <c r="J221" i="14"/>
  <c r="N220" i="14"/>
  <c r="M220" i="14"/>
  <c r="L220" i="14"/>
  <c r="K220" i="14"/>
  <c r="J220" i="14"/>
  <c r="I220" i="14" s="1"/>
  <c r="N219" i="14"/>
  <c r="M219" i="14"/>
  <c r="L219" i="14"/>
  <c r="K219" i="14"/>
  <c r="I219" i="14" s="1"/>
  <c r="J219" i="14"/>
  <c r="N218" i="14"/>
  <c r="M218" i="14"/>
  <c r="L218" i="14"/>
  <c r="K218" i="14"/>
  <c r="J218" i="14"/>
  <c r="N217" i="14"/>
  <c r="M217" i="14"/>
  <c r="L217" i="14"/>
  <c r="K217" i="14"/>
  <c r="J217" i="14"/>
  <c r="N216" i="14"/>
  <c r="M216" i="14"/>
  <c r="L216" i="14"/>
  <c r="K216" i="14"/>
  <c r="J216" i="14"/>
  <c r="I216" i="14" s="1"/>
  <c r="N215" i="14"/>
  <c r="M215" i="14"/>
  <c r="L215" i="14"/>
  <c r="K215" i="14"/>
  <c r="I215" i="14" s="1"/>
  <c r="J215" i="14"/>
  <c r="N214" i="14"/>
  <c r="M214" i="14"/>
  <c r="L214" i="14"/>
  <c r="K214" i="14"/>
  <c r="J214" i="14"/>
  <c r="N213" i="14"/>
  <c r="M213" i="14"/>
  <c r="L213" i="14"/>
  <c r="K213" i="14"/>
  <c r="J213" i="14"/>
  <c r="N212" i="14"/>
  <c r="M212" i="14"/>
  <c r="L212" i="14"/>
  <c r="K212" i="14"/>
  <c r="J212" i="14"/>
  <c r="I212" i="14" s="1"/>
  <c r="N211" i="14"/>
  <c r="M211" i="14"/>
  <c r="L211" i="14"/>
  <c r="K211" i="14"/>
  <c r="I211" i="14" s="1"/>
  <c r="J211" i="14"/>
  <c r="N210" i="14"/>
  <c r="M210" i="14"/>
  <c r="L210" i="14"/>
  <c r="K210" i="14"/>
  <c r="J210" i="14"/>
  <c r="N209" i="14"/>
  <c r="M209" i="14"/>
  <c r="L209" i="14"/>
  <c r="K209" i="14"/>
  <c r="J209" i="14"/>
  <c r="N208" i="14"/>
  <c r="M208" i="14"/>
  <c r="L208" i="14"/>
  <c r="K208" i="14"/>
  <c r="J208" i="14"/>
  <c r="I208" i="14" s="1"/>
  <c r="N207" i="14"/>
  <c r="M207" i="14"/>
  <c r="L207" i="14"/>
  <c r="K207" i="14"/>
  <c r="I207" i="14" s="1"/>
  <c r="J207" i="14"/>
  <c r="N206" i="14"/>
  <c r="M206" i="14"/>
  <c r="L206" i="14"/>
  <c r="K206" i="14"/>
  <c r="J206" i="14"/>
  <c r="N205" i="14"/>
  <c r="M205" i="14"/>
  <c r="L205" i="14"/>
  <c r="K205" i="14"/>
  <c r="J205" i="14"/>
  <c r="N204" i="14"/>
  <c r="M204" i="14"/>
  <c r="L204" i="14"/>
  <c r="K204" i="14"/>
  <c r="J204" i="14"/>
  <c r="I204" i="14" s="1"/>
  <c r="N203" i="14"/>
  <c r="M203" i="14"/>
  <c r="L203" i="14"/>
  <c r="K203" i="14"/>
  <c r="I203" i="14" s="1"/>
  <c r="K37" i="14" s="1"/>
  <c r="J203" i="14"/>
  <c r="N202" i="14"/>
  <c r="M202" i="14"/>
  <c r="L202" i="14"/>
  <c r="K202" i="14"/>
  <c r="J202" i="14"/>
  <c r="N201" i="14"/>
  <c r="M201" i="14"/>
  <c r="L201" i="14"/>
  <c r="K201" i="14"/>
  <c r="J201" i="14"/>
  <c r="N200" i="14"/>
  <c r="M200" i="14"/>
  <c r="L200" i="14"/>
  <c r="K200" i="14"/>
  <c r="J200" i="14"/>
  <c r="I200" i="14" s="1"/>
  <c r="N199" i="14"/>
  <c r="M199" i="14"/>
  <c r="L199" i="14"/>
  <c r="K199" i="14"/>
  <c r="I199" i="14" s="1"/>
  <c r="U31" i="14" s="1"/>
  <c r="J199" i="14"/>
  <c r="N198" i="14"/>
  <c r="M198" i="14"/>
  <c r="L198" i="14"/>
  <c r="K198" i="14"/>
  <c r="J198" i="14"/>
  <c r="N197" i="14"/>
  <c r="M197" i="14"/>
  <c r="L197" i="14"/>
  <c r="K197" i="14"/>
  <c r="J197" i="14"/>
  <c r="N196" i="14"/>
  <c r="M196" i="14"/>
  <c r="L196" i="14"/>
  <c r="K196" i="14"/>
  <c r="J196" i="14"/>
  <c r="I196" i="14" s="1"/>
  <c r="K34" i="14" s="1"/>
  <c r="N195" i="14"/>
  <c r="M195" i="14"/>
  <c r="L195" i="14"/>
  <c r="K195" i="14"/>
  <c r="I195" i="14" s="1"/>
  <c r="K33" i="14" s="1"/>
  <c r="J195" i="14"/>
  <c r="N194" i="14"/>
  <c r="M194" i="14"/>
  <c r="L194" i="14"/>
  <c r="K194" i="14"/>
  <c r="J194" i="14"/>
  <c r="N193" i="14"/>
  <c r="M193" i="14"/>
  <c r="L193" i="14"/>
  <c r="K193" i="14"/>
  <c r="J193" i="14"/>
  <c r="N192" i="14"/>
  <c r="M192" i="14"/>
  <c r="L192" i="14"/>
  <c r="K192" i="14"/>
  <c r="J192" i="14"/>
  <c r="I192" i="14" s="1"/>
  <c r="N191" i="14"/>
  <c r="M191" i="14"/>
  <c r="L191" i="14"/>
  <c r="K191" i="14"/>
  <c r="I191" i="14" s="1"/>
  <c r="J191" i="14"/>
  <c r="N190" i="14"/>
  <c r="M190" i="14"/>
  <c r="L190" i="14"/>
  <c r="K190" i="14"/>
  <c r="J190" i="14"/>
  <c r="N189" i="14"/>
  <c r="M189" i="14"/>
  <c r="L189" i="14"/>
  <c r="K189" i="14"/>
  <c r="J189" i="14"/>
  <c r="N188" i="14"/>
  <c r="M188" i="14"/>
  <c r="L188" i="14"/>
  <c r="K188" i="14"/>
  <c r="J188" i="14"/>
  <c r="I188" i="14" s="1"/>
  <c r="N187" i="14"/>
  <c r="M187" i="14"/>
  <c r="L187" i="14"/>
  <c r="K187" i="14"/>
  <c r="I187" i="14" s="1"/>
  <c r="K32" i="14" s="1"/>
  <c r="J187" i="14"/>
  <c r="N186" i="14"/>
  <c r="M186" i="14"/>
  <c r="L186" i="14"/>
  <c r="K186" i="14"/>
  <c r="J186" i="14"/>
  <c r="N185" i="14"/>
  <c r="M185" i="14"/>
  <c r="L185" i="14"/>
  <c r="K185" i="14"/>
  <c r="J185" i="14"/>
  <c r="N184" i="14"/>
  <c r="M184" i="14"/>
  <c r="L184" i="14"/>
  <c r="K184" i="14"/>
  <c r="J184" i="14"/>
  <c r="I184" i="14" s="1"/>
  <c r="N183" i="14"/>
  <c r="M183" i="14"/>
  <c r="L183" i="14"/>
  <c r="K183" i="14"/>
  <c r="I183" i="14" s="1"/>
  <c r="J183" i="14"/>
  <c r="N182" i="14"/>
  <c r="M182" i="14"/>
  <c r="L182" i="14"/>
  <c r="K182" i="14"/>
  <c r="J182" i="14"/>
  <c r="N181" i="14"/>
  <c r="M181" i="14"/>
  <c r="L181" i="14"/>
  <c r="K181" i="14"/>
  <c r="J181" i="14"/>
  <c r="N180" i="14"/>
  <c r="M180" i="14"/>
  <c r="L180" i="14"/>
  <c r="K180" i="14"/>
  <c r="J180" i="14"/>
  <c r="I180" i="14" s="1"/>
  <c r="N179" i="14"/>
  <c r="M179" i="14"/>
  <c r="L179" i="14"/>
  <c r="K179" i="14"/>
  <c r="I179" i="14" s="1"/>
  <c r="J179" i="14"/>
  <c r="N178" i="14"/>
  <c r="M178" i="14"/>
  <c r="L178" i="14"/>
  <c r="K178" i="14"/>
  <c r="J178" i="14"/>
  <c r="N177" i="14"/>
  <c r="M177" i="14"/>
  <c r="L177" i="14"/>
  <c r="K177" i="14"/>
  <c r="J177" i="14"/>
  <c r="N176" i="14"/>
  <c r="M176" i="14"/>
  <c r="L176" i="14"/>
  <c r="K176" i="14"/>
  <c r="J176" i="14"/>
  <c r="I176" i="14" s="1"/>
  <c r="N175" i="14"/>
  <c r="M175" i="14"/>
  <c r="L175" i="14"/>
  <c r="K175" i="14"/>
  <c r="I175" i="14" s="1"/>
  <c r="J175" i="14"/>
  <c r="N174" i="14"/>
  <c r="M174" i="14"/>
  <c r="L174" i="14"/>
  <c r="K174" i="14"/>
  <c r="J174" i="14"/>
  <c r="N173" i="14"/>
  <c r="M173" i="14"/>
  <c r="L173" i="14"/>
  <c r="K173" i="14"/>
  <c r="J173" i="14"/>
  <c r="N172" i="14"/>
  <c r="M172" i="14"/>
  <c r="L172" i="14"/>
  <c r="K172" i="14"/>
  <c r="J172" i="14"/>
  <c r="I172" i="14" s="1"/>
  <c r="N171" i="14"/>
  <c r="M171" i="14"/>
  <c r="L171" i="14"/>
  <c r="K171" i="14"/>
  <c r="I171" i="14" s="1"/>
  <c r="U28" i="14" s="1"/>
  <c r="J171" i="14"/>
  <c r="N170" i="14"/>
  <c r="M170" i="14"/>
  <c r="L170" i="14"/>
  <c r="K170" i="14"/>
  <c r="J170" i="14"/>
  <c r="N169" i="14"/>
  <c r="M169" i="14"/>
  <c r="L169" i="14"/>
  <c r="K169" i="14"/>
  <c r="J169" i="14"/>
  <c r="N168" i="14"/>
  <c r="M168" i="14"/>
  <c r="L168" i="14"/>
  <c r="K168" i="14"/>
  <c r="J168" i="14"/>
  <c r="I168" i="14" s="1"/>
  <c r="N167" i="14"/>
  <c r="M167" i="14"/>
  <c r="L167" i="14"/>
  <c r="K167" i="14"/>
  <c r="I167" i="14" s="1"/>
  <c r="U26" i="14" s="1"/>
  <c r="J167" i="14"/>
  <c r="N166" i="14"/>
  <c r="M166" i="14"/>
  <c r="L166" i="14"/>
  <c r="K166" i="14"/>
  <c r="J166" i="14"/>
  <c r="N165" i="14"/>
  <c r="M165" i="14"/>
  <c r="L165" i="14"/>
  <c r="K165" i="14"/>
  <c r="J165" i="14"/>
  <c r="N164" i="14"/>
  <c r="M164" i="14"/>
  <c r="L164" i="14"/>
  <c r="K164" i="14"/>
  <c r="J164" i="14"/>
  <c r="I164" i="14" s="1"/>
  <c r="N163" i="14"/>
  <c r="M163" i="14"/>
  <c r="L163" i="14"/>
  <c r="K163" i="14"/>
  <c r="I163" i="14" s="1"/>
  <c r="J163" i="14"/>
  <c r="N162" i="14"/>
  <c r="M162" i="14"/>
  <c r="L162" i="14"/>
  <c r="K162" i="14"/>
  <c r="J162" i="14"/>
  <c r="N161" i="14"/>
  <c r="M161" i="14"/>
  <c r="L161" i="14"/>
  <c r="K161" i="14"/>
  <c r="J161" i="14"/>
  <c r="N160" i="14"/>
  <c r="M160" i="14"/>
  <c r="L160" i="14"/>
  <c r="K160" i="14"/>
  <c r="J160" i="14"/>
  <c r="I160" i="14" s="1"/>
  <c r="N159" i="14"/>
  <c r="M159" i="14"/>
  <c r="L159" i="14"/>
  <c r="K159" i="14"/>
  <c r="I159" i="14" s="1"/>
  <c r="J159" i="14"/>
  <c r="N158" i="14"/>
  <c r="M158" i="14"/>
  <c r="L158" i="14"/>
  <c r="K158" i="14"/>
  <c r="J158" i="14"/>
  <c r="N157" i="14"/>
  <c r="M157" i="14"/>
  <c r="L157" i="14"/>
  <c r="K157" i="14"/>
  <c r="J157" i="14"/>
  <c r="N156" i="14"/>
  <c r="M156" i="14"/>
  <c r="L156" i="14"/>
  <c r="K156" i="14"/>
  <c r="J156" i="14"/>
  <c r="I156" i="14" s="1"/>
  <c r="N155" i="14"/>
  <c r="M155" i="14"/>
  <c r="L155" i="14"/>
  <c r="K155" i="14"/>
  <c r="I155" i="14" s="1"/>
  <c r="K26" i="14" s="1"/>
  <c r="J155" i="14"/>
  <c r="N154" i="14"/>
  <c r="M154" i="14"/>
  <c r="L154" i="14"/>
  <c r="K154" i="14"/>
  <c r="J154" i="14"/>
  <c r="N153" i="14"/>
  <c r="M153" i="14"/>
  <c r="L153" i="14"/>
  <c r="K153" i="14"/>
  <c r="J153" i="14"/>
  <c r="N152" i="14"/>
  <c r="M152" i="14"/>
  <c r="L152" i="14"/>
  <c r="K152" i="14"/>
  <c r="J152" i="14"/>
  <c r="I152" i="14" s="1"/>
  <c r="N151" i="14"/>
  <c r="M151" i="14"/>
  <c r="L151" i="14"/>
  <c r="K151" i="14"/>
  <c r="I151" i="14" s="1"/>
  <c r="U23" i="14" s="1"/>
  <c r="J151" i="14"/>
  <c r="N150" i="14"/>
  <c r="M150" i="14"/>
  <c r="L150" i="14"/>
  <c r="K150" i="14"/>
  <c r="J150" i="14"/>
  <c r="N149" i="14"/>
  <c r="M149" i="14"/>
  <c r="L149" i="14"/>
  <c r="K149" i="14"/>
  <c r="J149" i="14"/>
  <c r="N148" i="14"/>
  <c r="M148" i="14"/>
  <c r="L148" i="14"/>
  <c r="K148" i="14"/>
  <c r="J148" i="14"/>
  <c r="I148" i="14" s="1"/>
  <c r="N147" i="14"/>
  <c r="M147" i="14"/>
  <c r="L147" i="14"/>
  <c r="K147" i="14"/>
  <c r="I147" i="14" s="1"/>
  <c r="J147" i="14"/>
  <c r="N146" i="14"/>
  <c r="M146" i="14"/>
  <c r="L146" i="14"/>
  <c r="K146" i="14"/>
  <c r="J146" i="14"/>
  <c r="N145" i="14"/>
  <c r="M145" i="14"/>
  <c r="L145" i="14"/>
  <c r="K145" i="14"/>
  <c r="J145" i="14"/>
  <c r="N144" i="14"/>
  <c r="M144" i="14"/>
  <c r="L144" i="14"/>
  <c r="K144" i="14"/>
  <c r="J144" i="14"/>
  <c r="I144" i="14" s="1"/>
  <c r="N143" i="14"/>
  <c r="M143" i="14"/>
  <c r="L143" i="14"/>
  <c r="K143" i="14"/>
  <c r="I143" i="14" s="1"/>
  <c r="J143" i="14"/>
  <c r="N142" i="14"/>
  <c r="M142" i="14"/>
  <c r="L142" i="14"/>
  <c r="K142" i="14"/>
  <c r="J142" i="14"/>
  <c r="N141" i="14"/>
  <c r="M141" i="14"/>
  <c r="L141" i="14"/>
  <c r="K141" i="14"/>
  <c r="J141" i="14"/>
  <c r="N140" i="14"/>
  <c r="M140" i="14"/>
  <c r="L140" i="14"/>
  <c r="K140" i="14"/>
  <c r="J140" i="14"/>
  <c r="I140" i="14" s="1"/>
  <c r="N139" i="14"/>
  <c r="M139" i="14"/>
  <c r="L139" i="14"/>
  <c r="K139" i="14"/>
  <c r="I139" i="14" s="1"/>
  <c r="J139" i="14"/>
  <c r="N138" i="14"/>
  <c r="M138" i="14"/>
  <c r="L138" i="14"/>
  <c r="K138" i="14"/>
  <c r="J138" i="14"/>
  <c r="N137" i="14"/>
  <c r="M137" i="14"/>
  <c r="L137" i="14"/>
  <c r="K137" i="14"/>
  <c r="J137" i="14"/>
  <c r="N136" i="14"/>
  <c r="M136" i="14"/>
  <c r="L136" i="14"/>
  <c r="K136" i="14"/>
  <c r="J136" i="14"/>
  <c r="I136" i="14" s="1"/>
  <c r="N135" i="14"/>
  <c r="M135" i="14"/>
  <c r="L135" i="14"/>
  <c r="K135" i="14"/>
  <c r="I135" i="14" s="1"/>
  <c r="J135" i="14"/>
  <c r="N134" i="14"/>
  <c r="M134" i="14"/>
  <c r="L134" i="14"/>
  <c r="K134" i="14"/>
  <c r="J134" i="14"/>
  <c r="N133" i="14"/>
  <c r="M133" i="14"/>
  <c r="L133" i="14"/>
  <c r="K133" i="14"/>
  <c r="J133" i="14"/>
  <c r="N132" i="14"/>
  <c r="M132" i="14"/>
  <c r="L132" i="14"/>
  <c r="K132" i="14"/>
  <c r="J132" i="14"/>
  <c r="I132" i="14" s="1"/>
  <c r="N131" i="14"/>
  <c r="M131" i="14"/>
  <c r="L131" i="14"/>
  <c r="K131" i="14"/>
  <c r="I131" i="14" s="1"/>
  <c r="J131" i="14"/>
  <c r="N130" i="14"/>
  <c r="M130" i="14"/>
  <c r="L130" i="14"/>
  <c r="K130" i="14"/>
  <c r="J130" i="14"/>
  <c r="N129" i="14"/>
  <c r="M129" i="14"/>
  <c r="L129" i="14"/>
  <c r="K129" i="14"/>
  <c r="J129" i="14"/>
  <c r="N128" i="14"/>
  <c r="M128" i="14"/>
  <c r="L128" i="14"/>
  <c r="K128" i="14"/>
  <c r="J128" i="14"/>
  <c r="I128" i="14" s="1"/>
  <c r="N127" i="14"/>
  <c r="M127" i="14"/>
  <c r="L127" i="14"/>
  <c r="K127" i="14"/>
  <c r="I127" i="14" s="1"/>
  <c r="J127" i="14"/>
  <c r="N126" i="14"/>
  <c r="M126" i="14"/>
  <c r="L126" i="14"/>
  <c r="K126" i="14"/>
  <c r="J126" i="14"/>
  <c r="N125" i="14"/>
  <c r="M125" i="14"/>
  <c r="L125" i="14"/>
  <c r="K125" i="14"/>
  <c r="J125" i="14"/>
  <c r="N124" i="14"/>
  <c r="M124" i="14"/>
  <c r="L124" i="14"/>
  <c r="K124" i="14"/>
  <c r="J124" i="14"/>
  <c r="I124" i="14" s="1"/>
  <c r="N123" i="14"/>
  <c r="M123" i="14"/>
  <c r="L123" i="14"/>
  <c r="K123" i="14"/>
  <c r="I123" i="14" s="1"/>
  <c r="J123" i="14"/>
  <c r="N122" i="14"/>
  <c r="M122" i="14"/>
  <c r="L122" i="14"/>
  <c r="K122" i="14"/>
  <c r="J122" i="14"/>
  <c r="N121" i="14"/>
  <c r="M121" i="14"/>
  <c r="L121" i="14"/>
  <c r="K121" i="14"/>
  <c r="J121" i="14"/>
  <c r="N120" i="14"/>
  <c r="M120" i="14"/>
  <c r="L120" i="14"/>
  <c r="K120" i="14"/>
  <c r="J120" i="14"/>
  <c r="I120" i="14" s="1"/>
  <c r="N119" i="14"/>
  <c r="M119" i="14"/>
  <c r="L119" i="14"/>
  <c r="K119" i="14"/>
  <c r="I119" i="14" s="1"/>
  <c r="J119" i="14"/>
  <c r="N118" i="14"/>
  <c r="M118" i="14"/>
  <c r="L118" i="14"/>
  <c r="K118" i="14"/>
  <c r="J118" i="14"/>
  <c r="N117" i="14"/>
  <c r="M117" i="14"/>
  <c r="L117" i="14"/>
  <c r="K117" i="14"/>
  <c r="J117" i="14"/>
  <c r="N116" i="14"/>
  <c r="M116" i="14"/>
  <c r="L116" i="14"/>
  <c r="K116" i="14"/>
  <c r="J116" i="14"/>
  <c r="I116" i="14" s="1"/>
  <c r="N115" i="14"/>
  <c r="M115" i="14"/>
  <c r="L115" i="14"/>
  <c r="K115" i="14"/>
  <c r="I115" i="14" s="1"/>
  <c r="J115" i="14"/>
  <c r="N114" i="14"/>
  <c r="M114" i="14"/>
  <c r="L114" i="14"/>
  <c r="K114" i="14"/>
  <c r="J114" i="14"/>
  <c r="N113" i="14"/>
  <c r="M113" i="14"/>
  <c r="L113" i="14"/>
  <c r="K113" i="14"/>
  <c r="J113" i="14"/>
  <c r="N112" i="14"/>
  <c r="M112" i="14"/>
  <c r="L112" i="14"/>
  <c r="K112" i="14"/>
  <c r="J112" i="14"/>
  <c r="I112" i="14" s="1"/>
  <c r="N111" i="14"/>
  <c r="M111" i="14"/>
  <c r="L111" i="14"/>
  <c r="K111" i="14"/>
  <c r="I111" i="14" s="1"/>
  <c r="J111" i="14"/>
  <c r="N110" i="14"/>
  <c r="M110" i="14"/>
  <c r="L110" i="14"/>
  <c r="K110" i="14"/>
  <c r="J110" i="14"/>
  <c r="N109" i="14"/>
  <c r="M109" i="14"/>
  <c r="L109" i="14"/>
  <c r="K109" i="14"/>
  <c r="J109" i="14"/>
  <c r="N108" i="14"/>
  <c r="M108" i="14"/>
  <c r="L108" i="14"/>
  <c r="K108" i="14"/>
  <c r="J108" i="14"/>
  <c r="I108" i="14" s="1"/>
  <c r="N107" i="14"/>
  <c r="M107" i="14"/>
  <c r="L107" i="14"/>
  <c r="K107" i="14"/>
  <c r="I107" i="14" s="1"/>
  <c r="J107" i="14"/>
  <c r="N106" i="14"/>
  <c r="M106" i="14"/>
  <c r="L106" i="14"/>
  <c r="K106" i="14"/>
  <c r="J106" i="14"/>
  <c r="N105" i="14"/>
  <c r="M105" i="14"/>
  <c r="L105" i="14"/>
  <c r="K105" i="14"/>
  <c r="J105" i="14"/>
  <c r="N104" i="14"/>
  <c r="M104" i="14"/>
  <c r="L104" i="14"/>
  <c r="K104" i="14"/>
  <c r="J104" i="14"/>
  <c r="I104" i="14" s="1"/>
  <c r="N103" i="14"/>
  <c r="M103" i="14"/>
  <c r="L103" i="14"/>
  <c r="K103" i="14"/>
  <c r="I103" i="14" s="1"/>
  <c r="J103" i="14"/>
  <c r="N102" i="14"/>
  <c r="M102" i="14"/>
  <c r="L102" i="14"/>
  <c r="K102" i="14"/>
  <c r="J102" i="14"/>
  <c r="N101" i="14"/>
  <c r="M101" i="14"/>
  <c r="L101" i="14"/>
  <c r="K101" i="14"/>
  <c r="J101" i="14"/>
  <c r="N100" i="14"/>
  <c r="M100" i="14"/>
  <c r="L100" i="14"/>
  <c r="K100" i="14"/>
  <c r="J100" i="14"/>
  <c r="I100" i="14" s="1"/>
  <c r="N99" i="14"/>
  <c r="M99" i="14"/>
  <c r="L99" i="14"/>
  <c r="K99" i="14"/>
  <c r="I99" i="14" s="1"/>
  <c r="J99" i="14"/>
  <c r="N98" i="14"/>
  <c r="M98" i="14"/>
  <c r="L98" i="14"/>
  <c r="K98" i="14"/>
  <c r="J98" i="14"/>
  <c r="N97" i="14"/>
  <c r="M97" i="14"/>
  <c r="L97" i="14"/>
  <c r="K97" i="14"/>
  <c r="J97" i="14"/>
  <c r="N96" i="14"/>
  <c r="M96" i="14"/>
  <c r="L96" i="14"/>
  <c r="K96" i="14"/>
  <c r="J96" i="14"/>
  <c r="I96" i="14" s="1"/>
  <c r="N95" i="14"/>
  <c r="M95" i="14"/>
  <c r="L95" i="14"/>
  <c r="K95" i="14"/>
  <c r="I95" i="14" s="1"/>
  <c r="J95" i="14"/>
  <c r="N94" i="14"/>
  <c r="M94" i="14"/>
  <c r="L94" i="14"/>
  <c r="K94" i="14"/>
  <c r="J94" i="14"/>
  <c r="N93" i="14"/>
  <c r="M93" i="14"/>
  <c r="L93" i="14"/>
  <c r="K93" i="14"/>
  <c r="J93" i="14"/>
  <c r="N92" i="14"/>
  <c r="M92" i="14"/>
  <c r="L92" i="14"/>
  <c r="K92" i="14"/>
  <c r="J92" i="14"/>
  <c r="I92" i="14" s="1"/>
  <c r="N91" i="14"/>
  <c r="M91" i="14"/>
  <c r="L91" i="14"/>
  <c r="K91" i="14"/>
  <c r="I91" i="14" s="1"/>
  <c r="J91" i="14"/>
  <c r="N90" i="14"/>
  <c r="M90" i="14"/>
  <c r="L90" i="14"/>
  <c r="K90" i="14"/>
  <c r="J90" i="14"/>
  <c r="N89" i="14"/>
  <c r="M89" i="14"/>
  <c r="L89" i="14"/>
  <c r="J89" i="14"/>
  <c r="L88" i="14"/>
  <c r="K88" i="14"/>
  <c r="J88" i="14"/>
  <c r="L87" i="14"/>
  <c r="K87" i="14"/>
  <c r="J87" i="14"/>
  <c r="L86" i="14"/>
  <c r="K86" i="14"/>
  <c r="J86" i="14"/>
  <c r="L85" i="14"/>
  <c r="K85" i="14"/>
  <c r="J85" i="14"/>
  <c r="L84" i="14"/>
  <c r="K84" i="14"/>
  <c r="J84" i="14"/>
  <c r="L83" i="14"/>
  <c r="K83" i="14"/>
  <c r="J83" i="14"/>
  <c r="L82" i="14"/>
  <c r="K82" i="14"/>
  <c r="J82" i="14"/>
  <c r="L81" i="14"/>
  <c r="K81" i="14"/>
  <c r="J81" i="14"/>
  <c r="N80" i="14"/>
  <c r="M80" i="14"/>
  <c r="L80" i="14"/>
  <c r="K80" i="14"/>
  <c r="J80" i="14"/>
  <c r="I80" i="14"/>
  <c r="N79" i="14"/>
  <c r="M79" i="14"/>
  <c r="L79" i="14"/>
  <c r="K79" i="14"/>
  <c r="I79" i="14" s="1"/>
  <c r="J79" i="14"/>
  <c r="N78" i="14"/>
  <c r="M78" i="14"/>
  <c r="L78" i="14"/>
  <c r="J78" i="14"/>
  <c r="L77" i="14"/>
  <c r="K77" i="14"/>
  <c r="J77" i="14"/>
  <c r="J76" i="14"/>
  <c r="J75" i="14"/>
  <c r="J74" i="14"/>
  <c r="J73" i="14"/>
  <c r="J72" i="14"/>
  <c r="J71" i="14"/>
  <c r="J70" i="14"/>
  <c r="N69" i="14"/>
  <c r="M69" i="14"/>
  <c r="J69" i="14"/>
  <c r="N68" i="14"/>
  <c r="M68" i="14"/>
  <c r="J68" i="14"/>
  <c r="N67" i="14"/>
  <c r="M67" i="14"/>
  <c r="K67" i="14"/>
  <c r="I67" i="14" s="1"/>
  <c r="J67" i="14"/>
  <c r="E67" i="14"/>
  <c r="L67" i="14" s="1"/>
  <c r="N66" i="14"/>
  <c r="M66" i="14"/>
  <c r="L66" i="14"/>
  <c r="K66" i="14"/>
  <c r="J66" i="14"/>
  <c r="I66" i="14"/>
  <c r="N65" i="14"/>
  <c r="M65" i="14"/>
  <c r="L65" i="14"/>
  <c r="K65" i="14"/>
  <c r="I65" i="14" s="1"/>
  <c r="J65" i="14"/>
  <c r="N64" i="14"/>
  <c r="M64" i="14"/>
  <c r="L64" i="14"/>
  <c r="K64" i="14"/>
  <c r="J64" i="14"/>
  <c r="I64" i="14"/>
  <c r="N63" i="14"/>
  <c r="M63" i="14"/>
  <c r="L63" i="14"/>
  <c r="K63" i="14"/>
  <c r="I63" i="14" s="1"/>
  <c r="J63" i="14"/>
  <c r="N62" i="14"/>
  <c r="M62" i="14"/>
  <c r="L62" i="14"/>
  <c r="K62" i="14"/>
  <c r="J62" i="14"/>
  <c r="I62" i="14"/>
  <c r="N61" i="14"/>
  <c r="M61" i="14"/>
  <c r="L61" i="14"/>
  <c r="K61" i="14"/>
  <c r="I61" i="14" s="1"/>
  <c r="J61" i="14"/>
  <c r="N60" i="14"/>
  <c r="M60" i="14"/>
  <c r="L60" i="14"/>
  <c r="K60" i="14"/>
  <c r="J60" i="14"/>
  <c r="I60" i="14"/>
  <c r="E12" i="14"/>
  <c r="D12" i="14"/>
  <c r="K8" i="14" s="1"/>
  <c r="K10" i="14"/>
  <c r="K9" i="14"/>
  <c r="K7" i="14"/>
  <c r="K6" i="14"/>
  <c r="L5" i="14"/>
  <c r="K5" i="14"/>
  <c r="J5" i="14"/>
  <c r="L4" i="14"/>
  <c r="K4" i="14"/>
  <c r="J4" i="14"/>
  <c r="P3" i="14"/>
  <c r="O3" i="14"/>
  <c r="N3" i="14"/>
  <c r="M3" i="14"/>
  <c r="L3" i="14"/>
  <c r="K3" i="14"/>
  <c r="J3" i="14"/>
  <c r="K2" i="14"/>
  <c r="D1" i="14"/>
  <c r="AK498" i="13"/>
  <c r="AB498" i="13"/>
  <c r="Z498" i="13"/>
  <c r="X498" i="13"/>
  <c r="X497" i="13"/>
  <c r="AL491" i="13"/>
  <c r="AF491" i="13"/>
  <c r="AK490" i="13"/>
  <c r="AE490" i="13"/>
  <c r="Z490" i="13"/>
  <c r="Y490" i="13"/>
  <c r="X489" i="13"/>
  <c r="U489" i="13"/>
  <c r="S489" i="13"/>
  <c r="Q489" i="13"/>
  <c r="Q488" i="13"/>
  <c r="J485" i="13"/>
  <c r="AK482" i="13"/>
  <c r="X481" i="13"/>
  <c r="Q479" i="13"/>
  <c r="H476" i="13"/>
  <c r="AB490" i="13" s="1"/>
  <c r="G476" i="13"/>
  <c r="M486" i="13" s="1"/>
  <c r="F476" i="13"/>
  <c r="L486" i="13" s="1"/>
  <c r="E476" i="13"/>
  <c r="L476" i="13" s="1"/>
  <c r="D476" i="13"/>
  <c r="X490" i="13" s="1"/>
  <c r="K475" i="13"/>
  <c r="D475" i="13"/>
  <c r="AL473" i="13"/>
  <c r="AK472" i="13"/>
  <c r="AB470" i="13"/>
  <c r="Z470" i="13"/>
  <c r="X470" i="13"/>
  <c r="Q470" i="13"/>
  <c r="X469" i="13"/>
  <c r="N466" i="13"/>
  <c r="L466" i="13"/>
  <c r="J466" i="13"/>
  <c r="J465" i="13"/>
  <c r="AB462" i="13"/>
  <c r="AA462" i="13"/>
  <c r="Z462" i="13"/>
  <c r="Y462" i="13"/>
  <c r="X462" i="13"/>
  <c r="AK461" i="13"/>
  <c r="AE461" i="13"/>
  <c r="X461" i="13"/>
  <c r="U461" i="13"/>
  <c r="S461" i="13"/>
  <c r="Q461" i="13"/>
  <c r="Q460" i="13"/>
  <c r="AB454" i="13"/>
  <c r="AA454" i="13"/>
  <c r="Z454" i="13"/>
  <c r="Y454" i="13"/>
  <c r="X454" i="13"/>
  <c r="X453" i="13"/>
  <c r="AK452" i="13"/>
  <c r="B450" i="13"/>
  <c r="N399" i="13"/>
  <c r="M399" i="13"/>
  <c r="L399" i="13"/>
  <c r="K399" i="13"/>
  <c r="J399" i="13"/>
  <c r="I399" i="13"/>
  <c r="N398" i="13"/>
  <c r="M398" i="13"/>
  <c r="L398" i="13"/>
  <c r="K398" i="13"/>
  <c r="I398" i="13" s="1"/>
  <c r="J398" i="13"/>
  <c r="N397" i="13"/>
  <c r="M397" i="13"/>
  <c r="L397" i="13"/>
  <c r="K397" i="13"/>
  <c r="J397" i="13"/>
  <c r="I397" i="13"/>
  <c r="N396" i="13"/>
  <c r="M396" i="13"/>
  <c r="L396" i="13"/>
  <c r="K396" i="13"/>
  <c r="I396" i="13" s="1"/>
  <c r="J396" i="13"/>
  <c r="N395" i="13"/>
  <c r="M395" i="13"/>
  <c r="L395" i="13"/>
  <c r="K395" i="13"/>
  <c r="J395" i="13"/>
  <c r="I395" i="13"/>
  <c r="N394" i="13"/>
  <c r="M394" i="13"/>
  <c r="L394" i="13"/>
  <c r="K394" i="13"/>
  <c r="I394" i="13" s="1"/>
  <c r="J394" i="13"/>
  <c r="N393" i="13"/>
  <c r="M393" i="13"/>
  <c r="L393" i="13"/>
  <c r="K393" i="13"/>
  <c r="J393" i="13"/>
  <c r="I393" i="13"/>
  <c r="N392" i="13"/>
  <c r="M392" i="13"/>
  <c r="L392" i="13"/>
  <c r="K392" i="13"/>
  <c r="I392" i="13" s="1"/>
  <c r="J392" i="13"/>
  <c r="N391" i="13"/>
  <c r="M391" i="13"/>
  <c r="L391" i="13"/>
  <c r="K391" i="13"/>
  <c r="J391" i="13"/>
  <c r="I391" i="13"/>
  <c r="N390" i="13"/>
  <c r="M390" i="13"/>
  <c r="L390" i="13"/>
  <c r="K390" i="13"/>
  <c r="I390" i="13" s="1"/>
  <c r="J390" i="13"/>
  <c r="N389" i="13"/>
  <c r="M389" i="13"/>
  <c r="L389" i="13"/>
  <c r="K389" i="13"/>
  <c r="J389" i="13"/>
  <c r="I389" i="13"/>
  <c r="N388" i="13"/>
  <c r="M388" i="13"/>
  <c r="L388" i="13"/>
  <c r="K388" i="13"/>
  <c r="I388" i="13" s="1"/>
  <c r="J388" i="13"/>
  <c r="N387" i="13"/>
  <c r="M387" i="13"/>
  <c r="L387" i="13"/>
  <c r="K387" i="13"/>
  <c r="J387" i="13"/>
  <c r="I387" i="13"/>
  <c r="N386" i="13"/>
  <c r="M386" i="13"/>
  <c r="L386" i="13"/>
  <c r="K386" i="13"/>
  <c r="I386" i="13" s="1"/>
  <c r="J386" i="13"/>
  <c r="N385" i="13"/>
  <c r="M385" i="13"/>
  <c r="L385" i="13"/>
  <c r="K385" i="13"/>
  <c r="J385" i="13"/>
  <c r="I385" i="13"/>
  <c r="N384" i="13"/>
  <c r="M384" i="13"/>
  <c r="L384" i="13"/>
  <c r="K384" i="13"/>
  <c r="I384" i="13" s="1"/>
  <c r="J384" i="13"/>
  <c r="N383" i="13"/>
  <c r="M383" i="13"/>
  <c r="L383" i="13"/>
  <c r="K383" i="13"/>
  <c r="J383" i="13"/>
  <c r="I383" i="13"/>
  <c r="N382" i="13"/>
  <c r="M382" i="13"/>
  <c r="L382" i="13"/>
  <c r="K382" i="13"/>
  <c r="I382" i="13" s="1"/>
  <c r="J382" i="13"/>
  <c r="N381" i="13"/>
  <c r="M381" i="13"/>
  <c r="L381" i="13"/>
  <c r="K381" i="13"/>
  <c r="J381" i="13"/>
  <c r="I381" i="13"/>
  <c r="N380" i="13"/>
  <c r="M380" i="13"/>
  <c r="L380" i="13"/>
  <c r="K380" i="13"/>
  <c r="I380" i="13" s="1"/>
  <c r="J380" i="13"/>
  <c r="N379" i="13"/>
  <c r="M379" i="13"/>
  <c r="L379" i="13"/>
  <c r="K379" i="13"/>
  <c r="J379" i="13"/>
  <c r="I379" i="13"/>
  <c r="N378" i="13"/>
  <c r="M378" i="13"/>
  <c r="L378" i="13"/>
  <c r="K378" i="13"/>
  <c r="I378" i="13" s="1"/>
  <c r="J378" i="13"/>
  <c r="N377" i="13"/>
  <c r="M377" i="13"/>
  <c r="L377" i="13"/>
  <c r="K377" i="13"/>
  <c r="J377" i="13"/>
  <c r="I377" i="13"/>
  <c r="N376" i="13"/>
  <c r="M376" i="13"/>
  <c r="L376" i="13"/>
  <c r="K376" i="13"/>
  <c r="I376" i="13" s="1"/>
  <c r="J376" i="13"/>
  <c r="N375" i="13"/>
  <c r="M375" i="13"/>
  <c r="L375" i="13"/>
  <c r="K375" i="13"/>
  <c r="J375" i="13"/>
  <c r="I375" i="13"/>
  <c r="N374" i="13"/>
  <c r="M374" i="13"/>
  <c r="L374" i="13"/>
  <c r="K374" i="13"/>
  <c r="I374" i="13" s="1"/>
  <c r="J374" i="13"/>
  <c r="N373" i="13"/>
  <c r="M373" i="13"/>
  <c r="L373" i="13"/>
  <c r="K373" i="13"/>
  <c r="J373" i="13"/>
  <c r="I373" i="13"/>
  <c r="N372" i="13"/>
  <c r="M372" i="13"/>
  <c r="L372" i="13"/>
  <c r="K372" i="13"/>
  <c r="I372" i="13" s="1"/>
  <c r="J372" i="13"/>
  <c r="N371" i="13"/>
  <c r="M371" i="13"/>
  <c r="L371" i="13"/>
  <c r="K371" i="13"/>
  <c r="J371" i="13"/>
  <c r="I371" i="13"/>
  <c r="N370" i="13"/>
  <c r="M370" i="13"/>
  <c r="L370" i="13"/>
  <c r="K370" i="13"/>
  <c r="I370" i="13" s="1"/>
  <c r="J370" i="13"/>
  <c r="N369" i="13"/>
  <c r="M369" i="13"/>
  <c r="L369" i="13"/>
  <c r="K369" i="13"/>
  <c r="J369" i="13"/>
  <c r="I369" i="13"/>
  <c r="N368" i="13"/>
  <c r="M368" i="13"/>
  <c r="L368" i="13"/>
  <c r="K368" i="13"/>
  <c r="I368" i="13" s="1"/>
  <c r="J368" i="13"/>
  <c r="N367" i="13"/>
  <c r="M367" i="13"/>
  <c r="L367" i="13"/>
  <c r="K367" i="13"/>
  <c r="J367" i="13"/>
  <c r="I367" i="13"/>
  <c r="N366" i="13"/>
  <c r="M366" i="13"/>
  <c r="L366" i="13"/>
  <c r="K366" i="13"/>
  <c r="I366" i="13" s="1"/>
  <c r="J366" i="13"/>
  <c r="N365" i="13"/>
  <c r="M365" i="13"/>
  <c r="L365" i="13"/>
  <c r="K365" i="13"/>
  <c r="J365" i="13"/>
  <c r="I365" i="13"/>
  <c r="N364" i="13"/>
  <c r="M364" i="13"/>
  <c r="L364" i="13"/>
  <c r="K364" i="13"/>
  <c r="I364" i="13" s="1"/>
  <c r="J364" i="13"/>
  <c r="N363" i="13"/>
  <c r="M363" i="13"/>
  <c r="L363" i="13"/>
  <c r="K363" i="13"/>
  <c r="J363" i="13"/>
  <c r="I363" i="13"/>
  <c r="N362" i="13"/>
  <c r="M362" i="13"/>
  <c r="L362" i="13"/>
  <c r="K362" i="13"/>
  <c r="I362" i="13" s="1"/>
  <c r="J362" i="13"/>
  <c r="N361" i="13"/>
  <c r="M361" i="13"/>
  <c r="L361" i="13"/>
  <c r="K361" i="13"/>
  <c r="J361" i="13"/>
  <c r="I361" i="13"/>
  <c r="N360" i="13"/>
  <c r="M360" i="13"/>
  <c r="L360" i="13"/>
  <c r="K360" i="13"/>
  <c r="I360" i="13" s="1"/>
  <c r="J360" i="13"/>
  <c r="N359" i="13"/>
  <c r="M359" i="13"/>
  <c r="L359" i="13"/>
  <c r="K359" i="13"/>
  <c r="J359" i="13"/>
  <c r="I359" i="13"/>
  <c r="N358" i="13"/>
  <c r="M358" i="13"/>
  <c r="L358" i="13"/>
  <c r="K358" i="13"/>
  <c r="I358" i="13" s="1"/>
  <c r="J358" i="13"/>
  <c r="N357" i="13"/>
  <c r="M357" i="13"/>
  <c r="L357" i="13"/>
  <c r="K357" i="13"/>
  <c r="J357" i="13"/>
  <c r="I357" i="13"/>
  <c r="N356" i="13"/>
  <c r="M356" i="13"/>
  <c r="L356" i="13"/>
  <c r="K356" i="13"/>
  <c r="I356" i="13" s="1"/>
  <c r="J356" i="13"/>
  <c r="N355" i="13"/>
  <c r="M355" i="13"/>
  <c r="L355" i="13"/>
  <c r="K355" i="13"/>
  <c r="J355" i="13"/>
  <c r="I355" i="13"/>
  <c r="N354" i="13"/>
  <c r="M354" i="13"/>
  <c r="L354" i="13"/>
  <c r="K354" i="13"/>
  <c r="I354" i="13" s="1"/>
  <c r="J354" i="13"/>
  <c r="N353" i="13"/>
  <c r="M353" i="13"/>
  <c r="L353" i="13"/>
  <c r="K353" i="13"/>
  <c r="J353" i="13"/>
  <c r="I353" i="13"/>
  <c r="N352" i="13"/>
  <c r="M352" i="13"/>
  <c r="L352" i="13"/>
  <c r="K352" i="13"/>
  <c r="I352" i="13" s="1"/>
  <c r="K39" i="13" s="1"/>
  <c r="J352" i="13"/>
  <c r="N351" i="13"/>
  <c r="M351" i="13"/>
  <c r="L351" i="13"/>
  <c r="K351" i="13"/>
  <c r="J351" i="13"/>
  <c r="I351" i="13"/>
  <c r="K38" i="13" s="1"/>
  <c r="J38" i="13" s="1"/>
  <c r="N350" i="13"/>
  <c r="M350" i="13"/>
  <c r="L350" i="13"/>
  <c r="K350" i="13"/>
  <c r="I350" i="13" s="1"/>
  <c r="J350" i="13"/>
  <c r="N349" i="13"/>
  <c r="M349" i="13"/>
  <c r="L349" i="13"/>
  <c r="K349" i="13"/>
  <c r="J349" i="13"/>
  <c r="I349" i="13"/>
  <c r="N348" i="13"/>
  <c r="M348" i="13"/>
  <c r="L348" i="13"/>
  <c r="K348" i="13"/>
  <c r="I348" i="13" s="1"/>
  <c r="J348" i="13"/>
  <c r="N347" i="13"/>
  <c r="M347" i="13"/>
  <c r="L347" i="13"/>
  <c r="K347" i="13"/>
  <c r="J347" i="13"/>
  <c r="I347" i="13"/>
  <c r="N346" i="13"/>
  <c r="M346" i="13"/>
  <c r="L346" i="13"/>
  <c r="K346" i="13"/>
  <c r="I346" i="13" s="1"/>
  <c r="J346" i="13"/>
  <c r="N345" i="13"/>
  <c r="M345" i="13"/>
  <c r="L345" i="13"/>
  <c r="K345" i="13"/>
  <c r="J345" i="13"/>
  <c r="I345" i="13"/>
  <c r="N344" i="13"/>
  <c r="M344" i="13"/>
  <c r="L344" i="13"/>
  <c r="K344" i="13"/>
  <c r="I344" i="13" s="1"/>
  <c r="J344" i="13"/>
  <c r="N343" i="13"/>
  <c r="M343" i="13"/>
  <c r="L343" i="13"/>
  <c r="K343" i="13"/>
  <c r="J343" i="13"/>
  <c r="I343" i="13"/>
  <c r="N342" i="13"/>
  <c r="M342" i="13"/>
  <c r="L342" i="13"/>
  <c r="K342" i="13"/>
  <c r="I342" i="13" s="1"/>
  <c r="J342" i="13"/>
  <c r="N341" i="13"/>
  <c r="M341" i="13"/>
  <c r="L341" i="13"/>
  <c r="K341" i="13"/>
  <c r="J341" i="13"/>
  <c r="I341" i="13"/>
  <c r="N340" i="13"/>
  <c r="M340" i="13"/>
  <c r="L340" i="13"/>
  <c r="K340" i="13"/>
  <c r="I340" i="13" s="1"/>
  <c r="J340" i="13"/>
  <c r="N339" i="13"/>
  <c r="M339" i="13"/>
  <c r="L339" i="13"/>
  <c r="K339" i="13"/>
  <c r="J339" i="13"/>
  <c r="I339" i="13"/>
  <c r="N338" i="13"/>
  <c r="M338" i="13"/>
  <c r="L338" i="13"/>
  <c r="K338" i="13"/>
  <c r="I338" i="13" s="1"/>
  <c r="J338" i="13"/>
  <c r="N337" i="13"/>
  <c r="M337" i="13"/>
  <c r="L337" i="13"/>
  <c r="K337" i="13"/>
  <c r="J337" i="13"/>
  <c r="I337" i="13"/>
  <c r="N336" i="13"/>
  <c r="M336" i="13"/>
  <c r="L336" i="13"/>
  <c r="K336" i="13"/>
  <c r="I336" i="13" s="1"/>
  <c r="U36" i="13" s="1"/>
  <c r="T36" i="13" s="1"/>
  <c r="J336" i="13"/>
  <c r="N335" i="13"/>
  <c r="M335" i="13"/>
  <c r="L335" i="13"/>
  <c r="K335" i="13"/>
  <c r="J335" i="13"/>
  <c r="I335" i="13"/>
  <c r="N334" i="13"/>
  <c r="M334" i="13"/>
  <c r="L334" i="13"/>
  <c r="K334" i="13"/>
  <c r="I334" i="13" s="1"/>
  <c r="J334" i="13"/>
  <c r="N333" i="13"/>
  <c r="M333" i="13"/>
  <c r="L333" i="13"/>
  <c r="K333" i="13"/>
  <c r="J333" i="13"/>
  <c r="I333" i="13"/>
  <c r="N332" i="13"/>
  <c r="M332" i="13"/>
  <c r="L332" i="13"/>
  <c r="K332" i="13"/>
  <c r="I332" i="13" s="1"/>
  <c r="J332" i="13"/>
  <c r="N331" i="13"/>
  <c r="M331" i="13"/>
  <c r="L331" i="13"/>
  <c r="K331" i="13"/>
  <c r="J331" i="13"/>
  <c r="I331" i="13"/>
  <c r="N330" i="13"/>
  <c r="M330" i="13"/>
  <c r="L330" i="13"/>
  <c r="K330" i="13"/>
  <c r="I330" i="13" s="1"/>
  <c r="J330" i="13"/>
  <c r="N329" i="13"/>
  <c r="M329" i="13"/>
  <c r="L329" i="13"/>
  <c r="K329" i="13"/>
  <c r="J329" i="13"/>
  <c r="I329" i="13"/>
  <c r="N328" i="13"/>
  <c r="M328" i="13"/>
  <c r="L328" i="13"/>
  <c r="K328" i="13"/>
  <c r="I328" i="13" s="1"/>
  <c r="J328" i="13"/>
  <c r="N327" i="13"/>
  <c r="M327" i="13"/>
  <c r="L327" i="13"/>
  <c r="K327" i="13"/>
  <c r="J327" i="13"/>
  <c r="I327" i="13"/>
  <c r="N326" i="13"/>
  <c r="M326" i="13"/>
  <c r="L326" i="13"/>
  <c r="K326" i="13"/>
  <c r="I326" i="13" s="1"/>
  <c r="J326" i="13"/>
  <c r="N325" i="13"/>
  <c r="M325" i="13"/>
  <c r="L325" i="13"/>
  <c r="K325" i="13"/>
  <c r="J325" i="13"/>
  <c r="I325" i="13"/>
  <c r="N324" i="13"/>
  <c r="M324" i="13"/>
  <c r="L324" i="13"/>
  <c r="K324" i="13"/>
  <c r="I324" i="13" s="1"/>
  <c r="J324" i="13"/>
  <c r="N323" i="13"/>
  <c r="M323" i="13"/>
  <c r="L323" i="13"/>
  <c r="K323" i="13"/>
  <c r="J323" i="13"/>
  <c r="I323" i="13"/>
  <c r="N322" i="13"/>
  <c r="M322" i="13"/>
  <c r="L322" i="13"/>
  <c r="K322" i="13"/>
  <c r="I322" i="13" s="1"/>
  <c r="J322" i="13"/>
  <c r="N321" i="13"/>
  <c r="M321" i="13"/>
  <c r="L321" i="13"/>
  <c r="K321" i="13"/>
  <c r="J321" i="13"/>
  <c r="I321" i="13"/>
  <c r="N320" i="13"/>
  <c r="M320" i="13"/>
  <c r="L320" i="13"/>
  <c r="K320" i="13"/>
  <c r="I320" i="13" s="1"/>
  <c r="J320" i="13"/>
  <c r="N319" i="13"/>
  <c r="M319" i="13"/>
  <c r="L319" i="13"/>
  <c r="K319" i="13"/>
  <c r="J319" i="13"/>
  <c r="I319" i="13"/>
  <c r="N318" i="13"/>
  <c r="M318" i="13"/>
  <c r="L318" i="13"/>
  <c r="K318" i="13"/>
  <c r="I318" i="13" s="1"/>
  <c r="J318" i="13"/>
  <c r="N317" i="13"/>
  <c r="M317" i="13"/>
  <c r="L317" i="13"/>
  <c r="K317" i="13"/>
  <c r="J317" i="13"/>
  <c r="I317" i="13"/>
  <c r="N316" i="13"/>
  <c r="M316" i="13"/>
  <c r="L316" i="13"/>
  <c r="K316" i="13"/>
  <c r="I316" i="13" s="1"/>
  <c r="J316" i="13"/>
  <c r="N315" i="13"/>
  <c r="M315" i="13"/>
  <c r="L315" i="13"/>
  <c r="K315" i="13"/>
  <c r="J315" i="13"/>
  <c r="I315" i="13"/>
  <c r="N314" i="13"/>
  <c r="M314" i="13"/>
  <c r="L314" i="13"/>
  <c r="K314" i="13"/>
  <c r="I314" i="13" s="1"/>
  <c r="J314" i="13"/>
  <c r="N313" i="13"/>
  <c r="M313" i="13"/>
  <c r="L313" i="13"/>
  <c r="K313" i="13"/>
  <c r="J313" i="13"/>
  <c r="I313" i="13"/>
  <c r="N312" i="13"/>
  <c r="M312" i="13"/>
  <c r="L312" i="13"/>
  <c r="K312" i="13"/>
  <c r="I312" i="13" s="1"/>
  <c r="J312" i="13"/>
  <c r="N311" i="13"/>
  <c r="M311" i="13"/>
  <c r="L311" i="13"/>
  <c r="K311" i="13"/>
  <c r="J311" i="13"/>
  <c r="I311" i="13"/>
  <c r="N310" i="13"/>
  <c r="M310" i="13"/>
  <c r="L310" i="13"/>
  <c r="K310" i="13"/>
  <c r="I310" i="13" s="1"/>
  <c r="J310" i="13"/>
  <c r="N309" i="13"/>
  <c r="M309" i="13"/>
  <c r="L309" i="13"/>
  <c r="K309" i="13"/>
  <c r="J309" i="13"/>
  <c r="I309" i="13"/>
  <c r="N308" i="13"/>
  <c r="M308" i="13"/>
  <c r="L308" i="13"/>
  <c r="K308" i="13"/>
  <c r="I308" i="13" s="1"/>
  <c r="J308" i="13"/>
  <c r="N307" i="13"/>
  <c r="M307" i="13"/>
  <c r="L307" i="13"/>
  <c r="K307" i="13"/>
  <c r="J307" i="13"/>
  <c r="I307" i="13"/>
  <c r="N306" i="13"/>
  <c r="M306" i="13"/>
  <c r="L306" i="13"/>
  <c r="K306" i="13"/>
  <c r="I306" i="13" s="1"/>
  <c r="J306" i="13"/>
  <c r="N305" i="13"/>
  <c r="M305" i="13"/>
  <c r="L305" i="13"/>
  <c r="K305" i="13"/>
  <c r="J305" i="13"/>
  <c r="I305" i="13"/>
  <c r="N304" i="13"/>
  <c r="M304" i="13"/>
  <c r="L304" i="13"/>
  <c r="K304" i="13"/>
  <c r="I304" i="13" s="1"/>
  <c r="J304" i="13"/>
  <c r="N303" i="13"/>
  <c r="M303" i="13"/>
  <c r="L303" i="13"/>
  <c r="K303" i="13"/>
  <c r="J303" i="13"/>
  <c r="I303" i="13"/>
  <c r="N302" i="13"/>
  <c r="M302" i="13"/>
  <c r="L302" i="13"/>
  <c r="K302" i="13"/>
  <c r="I302" i="13" s="1"/>
  <c r="J302" i="13"/>
  <c r="N301" i="13"/>
  <c r="M301" i="13"/>
  <c r="L301" i="13"/>
  <c r="K301" i="13"/>
  <c r="J301" i="13"/>
  <c r="I301" i="13"/>
  <c r="N300" i="13"/>
  <c r="M300" i="13"/>
  <c r="L300" i="13"/>
  <c r="K300" i="13"/>
  <c r="I300" i="13" s="1"/>
  <c r="J300" i="13"/>
  <c r="N299" i="13"/>
  <c r="M299" i="13"/>
  <c r="L299" i="13"/>
  <c r="K299" i="13"/>
  <c r="J299" i="13"/>
  <c r="I299" i="13"/>
  <c r="N298" i="13"/>
  <c r="M298" i="13"/>
  <c r="L298" i="13"/>
  <c r="K298" i="13"/>
  <c r="I298" i="13" s="1"/>
  <c r="J298" i="13"/>
  <c r="N297" i="13"/>
  <c r="M297" i="13"/>
  <c r="L297" i="13"/>
  <c r="K297" i="13"/>
  <c r="J297" i="13"/>
  <c r="I297" i="13"/>
  <c r="N296" i="13"/>
  <c r="M296" i="13"/>
  <c r="L296" i="13"/>
  <c r="K296" i="13"/>
  <c r="I296" i="13" s="1"/>
  <c r="J296" i="13"/>
  <c r="N295" i="13"/>
  <c r="M295" i="13"/>
  <c r="L295" i="13"/>
  <c r="K295" i="13"/>
  <c r="J295" i="13"/>
  <c r="I295" i="13"/>
  <c r="N294" i="13"/>
  <c r="M294" i="13"/>
  <c r="L294" i="13"/>
  <c r="K294" i="13"/>
  <c r="I294" i="13" s="1"/>
  <c r="J294" i="13"/>
  <c r="N293" i="13"/>
  <c r="M293" i="13"/>
  <c r="L293" i="13"/>
  <c r="K293" i="13"/>
  <c r="J293" i="13"/>
  <c r="I293" i="13"/>
  <c r="N292" i="13"/>
  <c r="M292" i="13"/>
  <c r="L292" i="13"/>
  <c r="K292" i="13"/>
  <c r="I292" i="13" s="1"/>
  <c r="J292" i="13"/>
  <c r="N291" i="13"/>
  <c r="M291" i="13"/>
  <c r="L291" i="13"/>
  <c r="K291" i="13"/>
  <c r="J291" i="13"/>
  <c r="I291" i="13"/>
  <c r="N290" i="13"/>
  <c r="M290" i="13"/>
  <c r="L290" i="13"/>
  <c r="K290" i="13"/>
  <c r="I290" i="13" s="1"/>
  <c r="J290" i="13"/>
  <c r="N289" i="13"/>
  <c r="M289" i="13"/>
  <c r="L289" i="13"/>
  <c r="K289" i="13"/>
  <c r="J289" i="13"/>
  <c r="I289" i="13"/>
  <c r="N288" i="13"/>
  <c r="M288" i="13"/>
  <c r="L288" i="13"/>
  <c r="K288" i="13"/>
  <c r="I288" i="13" s="1"/>
  <c r="J288" i="13"/>
  <c r="N287" i="13"/>
  <c r="M287" i="13"/>
  <c r="L287" i="13"/>
  <c r="K287" i="13"/>
  <c r="J287" i="13"/>
  <c r="I287" i="13"/>
  <c r="N286" i="13"/>
  <c r="M286" i="13"/>
  <c r="L286" i="13"/>
  <c r="K286" i="13"/>
  <c r="I286" i="13" s="1"/>
  <c r="J286" i="13"/>
  <c r="N285" i="13"/>
  <c r="M285" i="13"/>
  <c r="L285" i="13"/>
  <c r="K285" i="13"/>
  <c r="J285" i="13"/>
  <c r="I285" i="13"/>
  <c r="N284" i="13"/>
  <c r="M284" i="13"/>
  <c r="L284" i="13"/>
  <c r="K284" i="13"/>
  <c r="I284" i="13" s="1"/>
  <c r="J284" i="13"/>
  <c r="N283" i="13"/>
  <c r="M283" i="13"/>
  <c r="L283" i="13"/>
  <c r="K283" i="13"/>
  <c r="J283" i="13"/>
  <c r="I283" i="13"/>
  <c r="N282" i="13"/>
  <c r="M282" i="13"/>
  <c r="L282" i="13"/>
  <c r="K282" i="13"/>
  <c r="I282" i="13" s="1"/>
  <c r="J282" i="13"/>
  <c r="N281" i="13"/>
  <c r="M281" i="13"/>
  <c r="L281" i="13"/>
  <c r="K281" i="13"/>
  <c r="J281" i="13"/>
  <c r="I281" i="13"/>
  <c r="N280" i="13"/>
  <c r="M280" i="13"/>
  <c r="L280" i="13"/>
  <c r="K280" i="13"/>
  <c r="I280" i="13" s="1"/>
  <c r="J280" i="13"/>
  <c r="N279" i="13"/>
  <c r="M279" i="13"/>
  <c r="L279" i="13"/>
  <c r="K279" i="13"/>
  <c r="J279" i="13"/>
  <c r="I279" i="13"/>
  <c r="U35" i="13" s="1"/>
  <c r="T35" i="13" s="1"/>
  <c r="N278" i="13"/>
  <c r="M278" i="13"/>
  <c r="L278" i="13"/>
  <c r="K278" i="13"/>
  <c r="I278" i="13" s="1"/>
  <c r="J278" i="13"/>
  <c r="N277" i="13"/>
  <c r="M277" i="13"/>
  <c r="L277" i="13"/>
  <c r="K277" i="13"/>
  <c r="J277" i="13"/>
  <c r="I277" i="13"/>
  <c r="N276" i="13"/>
  <c r="M276" i="13"/>
  <c r="L276" i="13"/>
  <c r="K276" i="13"/>
  <c r="I276" i="13" s="1"/>
  <c r="J276" i="13"/>
  <c r="N275" i="13"/>
  <c r="M275" i="13"/>
  <c r="L275" i="13"/>
  <c r="K275" i="13"/>
  <c r="J275" i="13"/>
  <c r="I275" i="13"/>
  <c r="N274" i="13"/>
  <c r="M274" i="13"/>
  <c r="L274" i="13"/>
  <c r="K274" i="13"/>
  <c r="I274" i="13" s="1"/>
  <c r="J274" i="13"/>
  <c r="N273" i="13"/>
  <c r="M273" i="13"/>
  <c r="L273" i="13"/>
  <c r="K273" i="13"/>
  <c r="J273" i="13"/>
  <c r="I273" i="13"/>
  <c r="N272" i="13"/>
  <c r="M272" i="13"/>
  <c r="L272" i="13"/>
  <c r="K272" i="13"/>
  <c r="I272" i="13" s="1"/>
  <c r="J272" i="13"/>
  <c r="N271" i="13"/>
  <c r="M271" i="13"/>
  <c r="L271" i="13"/>
  <c r="K271" i="13"/>
  <c r="J271" i="13"/>
  <c r="I271" i="13"/>
  <c r="N270" i="13"/>
  <c r="M270" i="13"/>
  <c r="L270" i="13"/>
  <c r="K270" i="13"/>
  <c r="I270" i="13" s="1"/>
  <c r="J270" i="13"/>
  <c r="N269" i="13"/>
  <c r="M269" i="13"/>
  <c r="L269" i="13"/>
  <c r="K269" i="13"/>
  <c r="J269" i="13"/>
  <c r="I269" i="13"/>
  <c r="N268" i="13"/>
  <c r="M268" i="13"/>
  <c r="L268" i="13"/>
  <c r="K268" i="13"/>
  <c r="I268" i="13" s="1"/>
  <c r="J268" i="13"/>
  <c r="N267" i="13"/>
  <c r="M267" i="13"/>
  <c r="L267" i="13"/>
  <c r="K267" i="13"/>
  <c r="J267" i="13"/>
  <c r="I267" i="13"/>
  <c r="N266" i="13"/>
  <c r="M266" i="13"/>
  <c r="L266" i="13"/>
  <c r="K266" i="13"/>
  <c r="I266" i="13" s="1"/>
  <c r="J266" i="13"/>
  <c r="N265" i="13"/>
  <c r="M265" i="13"/>
  <c r="L265" i="13"/>
  <c r="K265" i="13"/>
  <c r="J265" i="13"/>
  <c r="I265" i="13"/>
  <c r="N264" i="13"/>
  <c r="M264" i="13"/>
  <c r="L264" i="13"/>
  <c r="K264" i="13"/>
  <c r="I264" i="13" s="1"/>
  <c r="J264" i="13"/>
  <c r="N263" i="13"/>
  <c r="M263" i="13"/>
  <c r="L263" i="13"/>
  <c r="K263" i="13"/>
  <c r="J263" i="13"/>
  <c r="I263" i="13"/>
  <c r="N262" i="13"/>
  <c r="M262" i="13"/>
  <c r="L262" i="13"/>
  <c r="K262" i="13"/>
  <c r="I262" i="13" s="1"/>
  <c r="J262" i="13"/>
  <c r="N261" i="13"/>
  <c r="M261" i="13"/>
  <c r="L261" i="13"/>
  <c r="K261" i="13"/>
  <c r="J261" i="13"/>
  <c r="I261" i="13"/>
  <c r="N260" i="13"/>
  <c r="M260" i="13"/>
  <c r="L260" i="13"/>
  <c r="K260" i="13"/>
  <c r="I260" i="13" s="1"/>
  <c r="J260" i="13"/>
  <c r="N259" i="13"/>
  <c r="M259" i="13"/>
  <c r="L259" i="13"/>
  <c r="K259" i="13"/>
  <c r="J259" i="13"/>
  <c r="I259" i="13"/>
  <c r="N258" i="13"/>
  <c r="M258" i="13"/>
  <c r="L258" i="13"/>
  <c r="K258" i="13"/>
  <c r="I258" i="13" s="1"/>
  <c r="J258" i="13"/>
  <c r="N257" i="13"/>
  <c r="M257" i="13"/>
  <c r="L257" i="13"/>
  <c r="K257" i="13"/>
  <c r="J257" i="13"/>
  <c r="I257" i="13"/>
  <c r="N256" i="13"/>
  <c r="M256" i="13"/>
  <c r="L256" i="13"/>
  <c r="K256" i="13"/>
  <c r="I256" i="13" s="1"/>
  <c r="J256" i="13"/>
  <c r="N255" i="13"/>
  <c r="M255" i="13"/>
  <c r="L255" i="13"/>
  <c r="K255" i="13"/>
  <c r="J255" i="13"/>
  <c r="I255" i="13"/>
  <c r="N254" i="13"/>
  <c r="M254" i="13"/>
  <c r="L254" i="13"/>
  <c r="K254" i="13"/>
  <c r="I254" i="13" s="1"/>
  <c r="J254" i="13"/>
  <c r="N253" i="13"/>
  <c r="M253" i="13"/>
  <c r="L253" i="13"/>
  <c r="K253" i="13"/>
  <c r="J253" i="13"/>
  <c r="I253" i="13"/>
  <c r="N252" i="13"/>
  <c r="M252" i="13"/>
  <c r="L252" i="13"/>
  <c r="K252" i="13"/>
  <c r="I252" i="13" s="1"/>
  <c r="J252" i="13"/>
  <c r="N251" i="13"/>
  <c r="M251" i="13"/>
  <c r="L251" i="13"/>
  <c r="K251" i="13"/>
  <c r="J251" i="13"/>
  <c r="I251" i="13"/>
  <c r="U34" i="13" s="1"/>
  <c r="T34" i="13" s="1"/>
  <c r="N250" i="13"/>
  <c r="M250" i="13"/>
  <c r="L250" i="13"/>
  <c r="K250" i="13"/>
  <c r="I250" i="13" s="1"/>
  <c r="J250" i="13"/>
  <c r="N249" i="13"/>
  <c r="M249" i="13"/>
  <c r="L249" i="13"/>
  <c r="K249" i="13"/>
  <c r="J249" i="13"/>
  <c r="I249" i="13"/>
  <c r="N248" i="13"/>
  <c r="M248" i="13"/>
  <c r="L248" i="13"/>
  <c r="K248" i="13"/>
  <c r="I248" i="13" s="1"/>
  <c r="J248" i="13"/>
  <c r="N247" i="13"/>
  <c r="M247" i="13"/>
  <c r="L247" i="13"/>
  <c r="K247" i="13"/>
  <c r="J247" i="13"/>
  <c r="I247" i="13"/>
  <c r="N246" i="13"/>
  <c r="M246" i="13"/>
  <c r="L246" i="13"/>
  <c r="K246" i="13"/>
  <c r="I246" i="13" s="1"/>
  <c r="J246" i="13"/>
  <c r="N245" i="13"/>
  <c r="M245" i="13"/>
  <c r="L245" i="13"/>
  <c r="K245" i="13"/>
  <c r="J245" i="13"/>
  <c r="I245" i="13"/>
  <c r="N244" i="13"/>
  <c r="M244" i="13"/>
  <c r="L244" i="13"/>
  <c r="K244" i="13"/>
  <c r="I244" i="13" s="1"/>
  <c r="J244" i="13"/>
  <c r="N243" i="13"/>
  <c r="M243" i="13"/>
  <c r="L243" i="13"/>
  <c r="K243" i="13"/>
  <c r="J243" i="13"/>
  <c r="I243" i="13"/>
  <c r="N242" i="13"/>
  <c r="M242" i="13"/>
  <c r="L242" i="13"/>
  <c r="K242" i="13"/>
  <c r="I242" i="13" s="1"/>
  <c r="J242" i="13"/>
  <c r="N241" i="13"/>
  <c r="M241" i="13"/>
  <c r="L241" i="13"/>
  <c r="K241" i="13"/>
  <c r="J241" i="13"/>
  <c r="I241" i="13"/>
  <c r="N240" i="13"/>
  <c r="M240" i="13"/>
  <c r="L240" i="13"/>
  <c r="K240" i="13"/>
  <c r="I240" i="13" s="1"/>
  <c r="J240" i="13"/>
  <c r="N239" i="13"/>
  <c r="M239" i="13"/>
  <c r="L239" i="13"/>
  <c r="K239" i="13"/>
  <c r="J239" i="13"/>
  <c r="I239" i="13"/>
  <c r="N238" i="13"/>
  <c r="M238" i="13"/>
  <c r="L238" i="13"/>
  <c r="K238" i="13"/>
  <c r="I238" i="13" s="1"/>
  <c r="J238" i="13"/>
  <c r="N237" i="13"/>
  <c r="M237" i="13"/>
  <c r="L237" i="13"/>
  <c r="K237" i="13"/>
  <c r="J237" i="13"/>
  <c r="I237" i="13"/>
  <c r="N236" i="13"/>
  <c r="M236" i="13"/>
  <c r="L236" i="13"/>
  <c r="K236" i="13"/>
  <c r="I236" i="13" s="1"/>
  <c r="U38" i="13" s="1"/>
  <c r="T38" i="13" s="1"/>
  <c r="J236" i="13"/>
  <c r="N235" i="13"/>
  <c r="M235" i="13"/>
  <c r="L235" i="13"/>
  <c r="K235" i="13"/>
  <c r="J235" i="13"/>
  <c r="I235" i="13"/>
  <c r="U37" i="13" s="1"/>
  <c r="T37" i="13" s="1"/>
  <c r="N234" i="13"/>
  <c r="M234" i="13"/>
  <c r="L234" i="13"/>
  <c r="K234" i="13"/>
  <c r="I234" i="13" s="1"/>
  <c r="J234" i="13"/>
  <c r="N233" i="13"/>
  <c r="M233" i="13"/>
  <c r="L233" i="13"/>
  <c r="K233" i="13"/>
  <c r="J233" i="13"/>
  <c r="I233" i="13"/>
  <c r="N232" i="13"/>
  <c r="M232" i="13"/>
  <c r="L232" i="13"/>
  <c r="K232" i="13"/>
  <c r="I232" i="13" s="1"/>
  <c r="J232" i="13"/>
  <c r="N231" i="13"/>
  <c r="M231" i="13"/>
  <c r="L231" i="13"/>
  <c r="K231" i="13"/>
  <c r="J231" i="13"/>
  <c r="I231" i="13"/>
  <c r="U33" i="13" s="1"/>
  <c r="T33" i="13" s="1"/>
  <c r="N230" i="13"/>
  <c r="M230" i="13"/>
  <c r="L230" i="13"/>
  <c r="K230" i="13"/>
  <c r="I230" i="13" s="1"/>
  <c r="J230" i="13"/>
  <c r="N229" i="13"/>
  <c r="M229" i="13"/>
  <c r="L229" i="13"/>
  <c r="K229" i="13"/>
  <c r="J229" i="13"/>
  <c r="I229" i="13"/>
  <c r="N228" i="13"/>
  <c r="M228" i="13"/>
  <c r="L228" i="13"/>
  <c r="K228" i="13"/>
  <c r="I228" i="13" s="1"/>
  <c r="J228" i="13"/>
  <c r="N227" i="13"/>
  <c r="M227" i="13"/>
  <c r="L227" i="13"/>
  <c r="K227" i="13"/>
  <c r="J227" i="13"/>
  <c r="I227" i="13"/>
  <c r="N226" i="13"/>
  <c r="M226" i="13"/>
  <c r="L226" i="13"/>
  <c r="K226" i="13"/>
  <c r="I226" i="13" s="1"/>
  <c r="J226" i="13"/>
  <c r="N225" i="13"/>
  <c r="M225" i="13"/>
  <c r="L225" i="13"/>
  <c r="K225" i="13"/>
  <c r="J225" i="13"/>
  <c r="I225" i="13"/>
  <c r="N224" i="13"/>
  <c r="M224" i="13"/>
  <c r="L224" i="13"/>
  <c r="K224" i="13"/>
  <c r="I224" i="13" s="1"/>
  <c r="J224" i="13"/>
  <c r="N223" i="13"/>
  <c r="M223" i="13"/>
  <c r="L223" i="13"/>
  <c r="K223" i="13"/>
  <c r="J223" i="13"/>
  <c r="I223" i="13"/>
  <c r="N222" i="13"/>
  <c r="M222" i="13"/>
  <c r="L222" i="13"/>
  <c r="K222" i="13"/>
  <c r="I222" i="13" s="1"/>
  <c r="J222" i="13"/>
  <c r="N221" i="13"/>
  <c r="M221" i="13"/>
  <c r="L221" i="13"/>
  <c r="K221" i="13"/>
  <c r="J221" i="13"/>
  <c r="I221" i="13"/>
  <c r="N220" i="13"/>
  <c r="M220" i="13"/>
  <c r="L220" i="13"/>
  <c r="K220" i="13"/>
  <c r="I220" i="13" s="1"/>
  <c r="J220" i="13"/>
  <c r="N219" i="13"/>
  <c r="M219" i="13"/>
  <c r="L219" i="13"/>
  <c r="K219" i="13"/>
  <c r="J219" i="13"/>
  <c r="I219" i="13"/>
  <c r="N218" i="13"/>
  <c r="M218" i="13"/>
  <c r="L218" i="13"/>
  <c r="K218" i="13"/>
  <c r="I218" i="13" s="1"/>
  <c r="J218" i="13"/>
  <c r="N217" i="13"/>
  <c r="M217" i="13"/>
  <c r="L217" i="13"/>
  <c r="K217" i="13"/>
  <c r="J217" i="13"/>
  <c r="I217" i="13"/>
  <c r="N216" i="13"/>
  <c r="M216" i="13"/>
  <c r="L216" i="13"/>
  <c r="K216" i="13"/>
  <c r="I216" i="13" s="1"/>
  <c r="J216" i="13"/>
  <c r="N215" i="13"/>
  <c r="M215" i="13"/>
  <c r="L215" i="13"/>
  <c r="K215" i="13"/>
  <c r="J215" i="13"/>
  <c r="I215" i="13"/>
  <c r="N214" i="13"/>
  <c r="M214" i="13"/>
  <c r="L214" i="13"/>
  <c r="K214" i="13"/>
  <c r="I214" i="13" s="1"/>
  <c r="J214" i="13"/>
  <c r="N213" i="13"/>
  <c r="M213" i="13"/>
  <c r="L213" i="13"/>
  <c r="K213" i="13"/>
  <c r="J213" i="13"/>
  <c r="I213" i="13"/>
  <c r="N212" i="13"/>
  <c r="M212" i="13"/>
  <c r="L212" i="13"/>
  <c r="K212" i="13"/>
  <c r="I212" i="13" s="1"/>
  <c r="J212" i="13"/>
  <c r="N211" i="13"/>
  <c r="M211" i="13"/>
  <c r="L211" i="13"/>
  <c r="K211" i="13"/>
  <c r="J211" i="13"/>
  <c r="I211" i="13"/>
  <c r="N210" i="13"/>
  <c r="M210" i="13"/>
  <c r="L210" i="13"/>
  <c r="K210" i="13"/>
  <c r="I210" i="13" s="1"/>
  <c r="J210" i="13"/>
  <c r="N209" i="13"/>
  <c r="M209" i="13"/>
  <c r="L209" i="13"/>
  <c r="K209" i="13"/>
  <c r="J209" i="13"/>
  <c r="I209" i="13"/>
  <c r="U32" i="13" s="1"/>
  <c r="T32" i="13" s="1"/>
  <c r="N208" i="13"/>
  <c r="M208" i="13"/>
  <c r="L208" i="13"/>
  <c r="K208" i="13"/>
  <c r="I208" i="13" s="1"/>
  <c r="J208" i="13"/>
  <c r="N207" i="13"/>
  <c r="M207" i="13"/>
  <c r="L207" i="13"/>
  <c r="K207" i="13"/>
  <c r="J207" i="13"/>
  <c r="I207" i="13"/>
  <c r="N206" i="13"/>
  <c r="M206" i="13"/>
  <c r="L206" i="13"/>
  <c r="K206" i="13"/>
  <c r="I206" i="13" s="1"/>
  <c r="J206" i="13"/>
  <c r="N205" i="13"/>
  <c r="M205" i="13"/>
  <c r="L205" i="13"/>
  <c r="K205" i="13"/>
  <c r="J205" i="13"/>
  <c r="I205" i="13"/>
  <c r="N204" i="13"/>
  <c r="M204" i="13"/>
  <c r="L204" i="13"/>
  <c r="K204" i="13"/>
  <c r="I204" i="13" s="1"/>
  <c r="J204" i="13"/>
  <c r="N203" i="13"/>
  <c r="M203" i="13"/>
  <c r="L203" i="13"/>
  <c r="K203" i="13"/>
  <c r="J203" i="13"/>
  <c r="I203" i="13"/>
  <c r="K37" i="13" s="1"/>
  <c r="J37" i="13" s="1"/>
  <c r="N202" i="13"/>
  <c r="M202" i="13"/>
  <c r="L202" i="13"/>
  <c r="K202" i="13"/>
  <c r="I202" i="13" s="1"/>
  <c r="K36" i="13" s="1"/>
  <c r="J36" i="13" s="1"/>
  <c r="J202" i="13"/>
  <c r="N201" i="13"/>
  <c r="M201" i="13"/>
  <c r="L201" i="13"/>
  <c r="K201" i="13"/>
  <c r="J201" i="13"/>
  <c r="I201" i="13"/>
  <c r="K35" i="13" s="1"/>
  <c r="J35" i="13" s="1"/>
  <c r="N200" i="13"/>
  <c r="M200" i="13"/>
  <c r="L200" i="13"/>
  <c r="K200" i="13"/>
  <c r="I200" i="13" s="1"/>
  <c r="J200" i="13"/>
  <c r="N199" i="13"/>
  <c r="M199" i="13"/>
  <c r="L199" i="13"/>
  <c r="K199" i="13"/>
  <c r="J199" i="13"/>
  <c r="I199" i="13"/>
  <c r="U31" i="13" s="1"/>
  <c r="T31" i="13" s="1"/>
  <c r="N198" i="13"/>
  <c r="M198" i="13"/>
  <c r="L198" i="13"/>
  <c r="K198" i="13"/>
  <c r="I198" i="13" s="1"/>
  <c r="J198" i="13"/>
  <c r="N197" i="13"/>
  <c r="M197" i="13"/>
  <c r="L197" i="13"/>
  <c r="K197" i="13"/>
  <c r="J197" i="13"/>
  <c r="I197" i="13"/>
  <c r="N196" i="13"/>
  <c r="M196" i="13"/>
  <c r="L196" i="13"/>
  <c r="K196" i="13"/>
  <c r="I196" i="13" s="1"/>
  <c r="K34" i="13" s="1"/>
  <c r="J34" i="13" s="1"/>
  <c r="J196" i="13"/>
  <c r="N195" i="13"/>
  <c r="M195" i="13"/>
  <c r="L195" i="13"/>
  <c r="K195" i="13"/>
  <c r="J195" i="13"/>
  <c r="I195" i="13"/>
  <c r="K33" i="13" s="1"/>
  <c r="J33" i="13" s="1"/>
  <c r="N194" i="13"/>
  <c r="M194" i="13"/>
  <c r="L194" i="13"/>
  <c r="K194" i="13"/>
  <c r="I194" i="13" s="1"/>
  <c r="J194" i="13"/>
  <c r="N193" i="13"/>
  <c r="M193" i="13"/>
  <c r="L193" i="13"/>
  <c r="K193" i="13"/>
  <c r="J193" i="13"/>
  <c r="I193" i="13"/>
  <c r="N192" i="13"/>
  <c r="M192" i="13"/>
  <c r="L192" i="13"/>
  <c r="K192" i="13"/>
  <c r="I192" i="13" s="1"/>
  <c r="J192" i="13"/>
  <c r="N191" i="13"/>
  <c r="M191" i="13"/>
  <c r="L191" i="13"/>
  <c r="K191" i="13"/>
  <c r="J191" i="13"/>
  <c r="I191" i="13"/>
  <c r="N190" i="13"/>
  <c r="M190" i="13"/>
  <c r="L190" i="13"/>
  <c r="K190" i="13"/>
  <c r="I190" i="13" s="1"/>
  <c r="J190" i="13"/>
  <c r="N189" i="13"/>
  <c r="M189" i="13"/>
  <c r="L189" i="13"/>
  <c r="K189" i="13"/>
  <c r="J189" i="13"/>
  <c r="I189" i="13"/>
  <c r="N188" i="13"/>
  <c r="M188" i="13"/>
  <c r="L188" i="13"/>
  <c r="K188" i="13"/>
  <c r="I188" i="13" s="1"/>
  <c r="J188" i="13"/>
  <c r="N187" i="13"/>
  <c r="M187" i="13"/>
  <c r="L187" i="13"/>
  <c r="K187" i="13"/>
  <c r="J187" i="13"/>
  <c r="I187" i="13"/>
  <c r="K32" i="13" s="1"/>
  <c r="J32" i="13" s="1"/>
  <c r="N186" i="13"/>
  <c r="M186" i="13"/>
  <c r="L186" i="13"/>
  <c r="K186" i="13"/>
  <c r="I186" i="13" s="1"/>
  <c r="K31" i="13" s="1"/>
  <c r="J31" i="13" s="1"/>
  <c r="J186" i="13"/>
  <c r="N185" i="13"/>
  <c r="M185" i="13"/>
  <c r="L185" i="13"/>
  <c r="K185" i="13"/>
  <c r="J185" i="13"/>
  <c r="I185" i="13"/>
  <c r="K30" i="13" s="1"/>
  <c r="J30" i="13" s="1"/>
  <c r="N184" i="13"/>
  <c r="M184" i="13"/>
  <c r="L184" i="13"/>
  <c r="K184" i="13"/>
  <c r="I184" i="13" s="1"/>
  <c r="J184" i="13"/>
  <c r="N183" i="13"/>
  <c r="M183" i="13"/>
  <c r="L183" i="13"/>
  <c r="K183" i="13"/>
  <c r="J183" i="13"/>
  <c r="I183" i="13"/>
  <c r="N182" i="13"/>
  <c r="M182" i="13"/>
  <c r="L182" i="13"/>
  <c r="K182" i="13"/>
  <c r="I182" i="13" s="1"/>
  <c r="J182" i="13"/>
  <c r="N181" i="13"/>
  <c r="M181" i="13"/>
  <c r="L181" i="13"/>
  <c r="K181" i="13"/>
  <c r="J181" i="13"/>
  <c r="I181" i="13"/>
  <c r="N180" i="13"/>
  <c r="M180" i="13"/>
  <c r="L180" i="13"/>
  <c r="K180" i="13"/>
  <c r="I180" i="13" s="1"/>
  <c r="J180" i="13"/>
  <c r="N179" i="13"/>
  <c r="M179" i="13"/>
  <c r="L179" i="13"/>
  <c r="K179" i="13"/>
  <c r="J179" i="13"/>
  <c r="I179" i="13"/>
  <c r="N178" i="13"/>
  <c r="M178" i="13"/>
  <c r="L178" i="13"/>
  <c r="K178" i="13"/>
  <c r="I178" i="13" s="1"/>
  <c r="U30" i="13" s="1"/>
  <c r="T30" i="13" s="1"/>
  <c r="J178" i="13"/>
  <c r="N177" i="13"/>
  <c r="M177" i="13"/>
  <c r="L177" i="13"/>
  <c r="K177" i="13"/>
  <c r="J177" i="13"/>
  <c r="I177" i="13"/>
  <c r="N176" i="13"/>
  <c r="M176" i="13"/>
  <c r="L176" i="13"/>
  <c r="K176" i="13"/>
  <c r="I176" i="13" s="1"/>
  <c r="J176" i="13"/>
  <c r="N175" i="13"/>
  <c r="M175" i="13"/>
  <c r="L175" i="13"/>
  <c r="K175" i="13"/>
  <c r="J175" i="13"/>
  <c r="I175" i="13"/>
  <c r="N174" i="13"/>
  <c r="M174" i="13"/>
  <c r="L174" i="13"/>
  <c r="K174" i="13"/>
  <c r="I174" i="13" s="1"/>
  <c r="K29" i="13" s="1"/>
  <c r="J29" i="13" s="1"/>
  <c r="J174" i="13"/>
  <c r="N173" i="13"/>
  <c r="M173" i="13"/>
  <c r="L173" i="13"/>
  <c r="K173" i="13"/>
  <c r="J173" i="13"/>
  <c r="I173" i="13"/>
  <c r="K28" i="13" s="1"/>
  <c r="J28" i="13" s="1"/>
  <c r="N172" i="13"/>
  <c r="M172" i="13"/>
  <c r="L172" i="13"/>
  <c r="K172" i="13"/>
  <c r="I172" i="13" s="1"/>
  <c r="J172" i="13"/>
  <c r="N171" i="13"/>
  <c r="M171" i="13"/>
  <c r="L171" i="13"/>
  <c r="K171" i="13"/>
  <c r="J171" i="13"/>
  <c r="I171" i="13"/>
  <c r="U28" i="13" s="1"/>
  <c r="T28" i="13" s="1"/>
  <c r="N170" i="13"/>
  <c r="M170" i="13"/>
  <c r="L170" i="13"/>
  <c r="K170" i="13"/>
  <c r="I170" i="13" s="1"/>
  <c r="U27" i="13" s="1"/>
  <c r="T27" i="13" s="1"/>
  <c r="J170" i="13"/>
  <c r="N169" i="13"/>
  <c r="M169" i="13"/>
  <c r="L169" i="13"/>
  <c r="K169" i="13"/>
  <c r="J169" i="13"/>
  <c r="I169" i="13"/>
  <c r="N168" i="13"/>
  <c r="M168" i="13"/>
  <c r="L168" i="13"/>
  <c r="K168" i="13"/>
  <c r="I168" i="13" s="1"/>
  <c r="J168" i="13"/>
  <c r="N167" i="13"/>
  <c r="M167" i="13"/>
  <c r="L167" i="13"/>
  <c r="K167" i="13"/>
  <c r="J167" i="13"/>
  <c r="I167" i="13"/>
  <c r="U26" i="13" s="1"/>
  <c r="T26" i="13" s="1"/>
  <c r="N166" i="13"/>
  <c r="M166" i="13"/>
  <c r="L166" i="13"/>
  <c r="K166" i="13"/>
  <c r="I166" i="13" s="1"/>
  <c r="J166" i="13"/>
  <c r="N165" i="13"/>
  <c r="M165" i="13"/>
  <c r="L165" i="13"/>
  <c r="K165" i="13"/>
  <c r="J165" i="13"/>
  <c r="I165" i="13"/>
  <c r="N164" i="13"/>
  <c r="M164" i="13"/>
  <c r="L164" i="13"/>
  <c r="K164" i="13"/>
  <c r="I164" i="13" s="1"/>
  <c r="J164" i="13"/>
  <c r="N163" i="13"/>
  <c r="M163" i="13"/>
  <c r="L163" i="13"/>
  <c r="K163" i="13"/>
  <c r="J163" i="13"/>
  <c r="I163" i="13"/>
  <c r="N162" i="13"/>
  <c r="M162" i="13"/>
  <c r="L162" i="13"/>
  <c r="K162" i="13"/>
  <c r="I162" i="13" s="1"/>
  <c r="U25" i="13" s="1"/>
  <c r="T25" i="13" s="1"/>
  <c r="J162" i="13"/>
  <c r="N161" i="13"/>
  <c r="M161" i="13"/>
  <c r="L161" i="13"/>
  <c r="K161" i="13"/>
  <c r="J161" i="13"/>
  <c r="I161" i="13"/>
  <c r="U24" i="13" s="1"/>
  <c r="T24" i="13" s="1"/>
  <c r="N160" i="13"/>
  <c r="M160" i="13"/>
  <c r="L160" i="13"/>
  <c r="K160" i="13"/>
  <c r="I160" i="13" s="1"/>
  <c r="J160" i="13"/>
  <c r="N159" i="13"/>
  <c r="M159" i="13"/>
  <c r="L159" i="13"/>
  <c r="K159" i="13"/>
  <c r="J159" i="13"/>
  <c r="I159" i="13"/>
  <c r="N158" i="13"/>
  <c r="M158" i="13"/>
  <c r="L158" i="13"/>
  <c r="K158" i="13"/>
  <c r="I158" i="13" s="1"/>
  <c r="J158" i="13"/>
  <c r="N157" i="13"/>
  <c r="M157" i="13"/>
  <c r="L157" i="13"/>
  <c r="K157" i="13"/>
  <c r="J157" i="13"/>
  <c r="I157" i="13"/>
  <c r="N156" i="13"/>
  <c r="M156" i="13"/>
  <c r="L156" i="13"/>
  <c r="K156" i="13"/>
  <c r="I156" i="13" s="1"/>
  <c r="J156" i="13"/>
  <c r="N155" i="13"/>
  <c r="M155" i="13"/>
  <c r="L155" i="13"/>
  <c r="K155" i="13"/>
  <c r="J155" i="13"/>
  <c r="I155" i="13"/>
  <c r="K26" i="13" s="1"/>
  <c r="J26" i="13" s="1"/>
  <c r="N154" i="13"/>
  <c r="M154" i="13"/>
  <c r="L154" i="13"/>
  <c r="K154" i="13"/>
  <c r="I154" i="13" s="1"/>
  <c r="K25" i="13" s="1"/>
  <c r="J25" i="13" s="1"/>
  <c r="J154" i="13"/>
  <c r="N153" i="13"/>
  <c r="M153" i="13"/>
  <c r="L153" i="13"/>
  <c r="K153" i="13"/>
  <c r="J153" i="13"/>
  <c r="I153" i="13"/>
  <c r="K24" i="13" s="1"/>
  <c r="J24" i="13" s="1"/>
  <c r="N152" i="13"/>
  <c r="M152" i="13"/>
  <c r="L152" i="13"/>
  <c r="K152" i="13"/>
  <c r="I152" i="13" s="1"/>
  <c r="J152" i="13"/>
  <c r="N151" i="13"/>
  <c r="M151" i="13"/>
  <c r="L151" i="13"/>
  <c r="K151" i="13"/>
  <c r="J151" i="13"/>
  <c r="I151" i="13"/>
  <c r="U23" i="13" s="1"/>
  <c r="T23" i="13" s="1"/>
  <c r="N150" i="13"/>
  <c r="M150" i="13"/>
  <c r="L150" i="13"/>
  <c r="K150" i="13"/>
  <c r="I150" i="13" s="1"/>
  <c r="J150" i="13"/>
  <c r="N149" i="13"/>
  <c r="M149" i="13"/>
  <c r="L149" i="13"/>
  <c r="K149" i="13"/>
  <c r="J149" i="13"/>
  <c r="I149" i="13"/>
  <c r="N148" i="13"/>
  <c r="M148" i="13"/>
  <c r="L148" i="13"/>
  <c r="K148" i="13"/>
  <c r="I148" i="13" s="1"/>
  <c r="J148" i="13"/>
  <c r="N147" i="13"/>
  <c r="M147" i="13"/>
  <c r="L147" i="13"/>
  <c r="K147" i="13"/>
  <c r="J147" i="13"/>
  <c r="I147" i="13"/>
  <c r="N146" i="13"/>
  <c r="M146" i="13"/>
  <c r="L146" i="13"/>
  <c r="K146" i="13"/>
  <c r="I146" i="13" s="1"/>
  <c r="K23" i="13" s="1"/>
  <c r="J23" i="13" s="1"/>
  <c r="J146" i="13"/>
  <c r="N145" i="13"/>
  <c r="M145" i="13"/>
  <c r="L145" i="13"/>
  <c r="K145" i="13"/>
  <c r="J145" i="13"/>
  <c r="I145" i="13"/>
  <c r="N144" i="13"/>
  <c r="M144" i="13"/>
  <c r="L144" i="13"/>
  <c r="K144" i="13"/>
  <c r="I144" i="13" s="1"/>
  <c r="J144" i="13"/>
  <c r="N143" i="13"/>
  <c r="M143" i="13"/>
  <c r="L143" i="13"/>
  <c r="K143" i="13"/>
  <c r="J143" i="13"/>
  <c r="I143" i="13"/>
  <c r="N142" i="13"/>
  <c r="M142" i="13"/>
  <c r="L142" i="13"/>
  <c r="K142" i="13"/>
  <c r="I142" i="13" s="1"/>
  <c r="J142" i="13"/>
  <c r="N141" i="13"/>
  <c r="M141" i="13"/>
  <c r="L141" i="13"/>
  <c r="K141" i="13"/>
  <c r="J141" i="13"/>
  <c r="I141" i="13"/>
  <c r="N140" i="13"/>
  <c r="M140" i="13"/>
  <c r="L140" i="13"/>
  <c r="K140" i="13"/>
  <c r="I140" i="13" s="1"/>
  <c r="J140" i="13"/>
  <c r="N139" i="13"/>
  <c r="M139" i="13"/>
  <c r="L139" i="13"/>
  <c r="K139" i="13"/>
  <c r="J139" i="13"/>
  <c r="I139" i="13"/>
  <c r="N138" i="13"/>
  <c r="M138" i="13"/>
  <c r="L138" i="13"/>
  <c r="K138" i="13"/>
  <c r="I138" i="13" s="1"/>
  <c r="J138" i="13"/>
  <c r="N137" i="13"/>
  <c r="M137" i="13"/>
  <c r="L137" i="13"/>
  <c r="K137" i="13"/>
  <c r="J137" i="13"/>
  <c r="I137" i="13"/>
  <c r="N136" i="13"/>
  <c r="M136" i="13"/>
  <c r="L136" i="13"/>
  <c r="K136" i="13"/>
  <c r="I136" i="13" s="1"/>
  <c r="J136" i="13"/>
  <c r="N135" i="13"/>
  <c r="M135" i="13"/>
  <c r="L135" i="13"/>
  <c r="K135" i="13"/>
  <c r="J135" i="13"/>
  <c r="I135" i="13"/>
  <c r="N134" i="13"/>
  <c r="M134" i="13"/>
  <c r="L134" i="13"/>
  <c r="K134" i="13"/>
  <c r="I134" i="13" s="1"/>
  <c r="J134" i="13"/>
  <c r="N133" i="13"/>
  <c r="M133" i="13"/>
  <c r="L133" i="13"/>
  <c r="K133" i="13"/>
  <c r="J133" i="13"/>
  <c r="I133" i="13"/>
  <c r="N132" i="13"/>
  <c r="M132" i="13"/>
  <c r="L132" i="13"/>
  <c r="K132" i="13"/>
  <c r="I132" i="13" s="1"/>
  <c r="J132" i="13"/>
  <c r="N131" i="13"/>
  <c r="M131" i="13"/>
  <c r="L131" i="13"/>
  <c r="K131" i="13"/>
  <c r="J131" i="13"/>
  <c r="I131" i="13"/>
  <c r="N130" i="13"/>
  <c r="M130" i="13"/>
  <c r="L130" i="13"/>
  <c r="K130" i="13"/>
  <c r="I130" i="13" s="1"/>
  <c r="J130" i="13"/>
  <c r="N129" i="13"/>
  <c r="M129" i="13"/>
  <c r="L129" i="13"/>
  <c r="K129" i="13"/>
  <c r="J129" i="13"/>
  <c r="I129" i="13"/>
  <c r="N128" i="13"/>
  <c r="M128" i="13"/>
  <c r="L128" i="13"/>
  <c r="K128" i="13"/>
  <c r="I128" i="13" s="1"/>
  <c r="J128" i="13"/>
  <c r="N127" i="13"/>
  <c r="M127" i="13"/>
  <c r="L127" i="13"/>
  <c r="K127" i="13"/>
  <c r="J127" i="13"/>
  <c r="I127" i="13"/>
  <c r="N126" i="13"/>
  <c r="M126" i="13"/>
  <c r="L126" i="13"/>
  <c r="K126" i="13"/>
  <c r="I126" i="13" s="1"/>
  <c r="J126" i="13"/>
  <c r="N125" i="13"/>
  <c r="M125" i="13"/>
  <c r="L125" i="13"/>
  <c r="K125" i="13"/>
  <c r="J125" i="13"/>
  <c r="I125" i="13"/>
  <c r="N124" i="13"/>
  <c r="M124" i="13"/>
  <c r="L124" i="13"/>
  <c r="K124" i="13"/>
  <c r="I124" i="13" s="1"/>
  <c r="J124" i="13"/>
  <c r="N123" i="13"/>
  <c r="M123" i="13"/>
  <c r="L123" i="13"/>
  <c r="K123" i="13"/>
  <c r="J123" i="13"/>
  <c r="I123" i="13"/>
  <c r="N122" i="13"/>
  <c r="M122" i="13"/>
  <c r="L122" i="13"/>
  <c r="K122" i="13"/>
  <c r="I122" i="13" s="1"/>
  <c r="J122" i="13"/>
  <c r="N121" i="13"/>
  <c r="M121" i="13"/>
  <c r="L121" i="13"/>
  <c r="K121" i="13"/>
  <c r="J121" i="13"/>
  <c r="I121" i="13"/>
  <c r="N120" i="13"/>
  <c r="M120" i="13"/>
  <c r="L120" i="13"/>
  <c r="K120" i="13"/>
  <c r="I120" i="13" s="1"/>
  <c r="J120" i="13"/>
  <c r="N119" i="13"/>
  <c r="M119" i="13"/>
  <c r="L119" i="13"/>
  <c r="K119" i="13"/>
  <c r="J119" i="13"/>
  <c r="I119" i="13"/>
  <c r="N118" i="13"/>
  <c r="M118" i="13"/>
  <c r="L118" i="13"/>
  <c r="K118" i="13"/>
  <c r="I118" i="13" s="1"/>
  <c r="J118" i="13"/>
  <c r="N117" i="13"/>
  <c r="M117" i="13"/>
  <c r="L117" i="13"/>
  <c r="K117" i="13"/>
  <c r="J117" i="13"/>
  <c r="I117" i="13"/>
  <c r="N116" i="13"/>
  <c r="M116" i="13"/>
  <c r="L116" i="13"/>
  <c r="K116" i="13"/>
  <c r="I116" i="13" s="1"/>
  <c r="J116" i="13"/>
  <c r="N115" i="13"/>
  <c r="M115" i="13"/>
  <c r="L115" i="13"/>
  <c r="K115" i="13"/>
  <c r="J115" i="13"/>
  <c r="I115" i="13"/>
  <c r="N114" i="13"/>
  <c r="M114" i="13"/>
  <c r="L114" i="13"/>
  <c r="K114" i="13"/>
  <c r="I114" i="13" s="1"/>
  <c r="J114" i="13"/>
  <c r="N113" i="13"/>
  <c r="M113" i="13"/>
  <c r="L113" i="13"/>
  <c r="K113" i="13"/>
  <c r="J113" i="13"/>
  <c r="I113" i="13"/>
  <c r="N112" i="13"/>
  <c r="M112" i="13"/>
  <c r="L112" i="13"/>
  <c r="K112" i="13"/>
  <c r="I112" i="13" s="1"/>
  <c r="J112" i="13"/>
  <c r="N111" i="13"/>
  <c r="M111" i="13"/>
  <c r="L111" i="13"/>
  <c r="K111" i="13"/>
  <c r="J111" i="13"/>
  <c r="I111" i="13"/>
  <c r="N110" i="13"/>
  <c r="M110" i="13"/>
  <c r="L110" i="13"/>
  <c r="K110" i="13"/>
  <c r="I110" i="13" s="1"/>
  <c r="J110" i="13"/>
  <c r="N109" i="13"/>
  <c r="M109" i="13"/>
  <c r="L109" i="13"/>
  <c r="K109" i="13"/>
  <c r="J109" i="13"/>
  <c r="I109" i="13"/>
  <c r="N108" i="13"/>
  <c r="M108" i="13"/>
  <c r="L108" i="13"/>
  <c r="K108" i="13"/>
  <c r="I108" i="13" s="1"/>
  <c r="J108" i="13"/>
  <c r="N107" i="13"/>
  <c r="M107" i="13"/>
  <c r="L107" i="13"/>
  <c r="K107" i="13"/>
  <c r="J107" i="13"/>
  <c r="I107" i="13"/>
  <c r="N106" i="13"/>
  <c r="M106" i="13"/>
  <c r="L106" i="13"/>
  <c r="K106" i="13"/>
  <c r="I106" i="13" s="1"/>
  <c r="J106" i="13"/>
  <c r="N105" i="13"/>
  <c r="M105" i="13"/>
  <c r="L105" i="13"/>
  <c r="K105" i="13"/>
  <c r="J105" i="13"/>
  <c r="I105" i="13"/>
  <c r="N104" i="13"/>
  <c r="M104" i="13"/>
  <c r="L104" i="13"/>
  <c r="K104" i="13"/>
  <c r="I104" i="13" s="1"/>
  <c r="J104" i="13"/>
  <c r="N103" i="13"/>
  <c r="M103" i="13"/>
  <c r="L103" i="13"/>
  <c r="K103" i="13"/>
  <c r="J103" i="13"/>
  <c r="I103" i="13"/>
  <c r="N102" i="13"/>
  <c r="M102" i="13"/>
  <c r="L102" i="13"/>
  <c r="K102" i="13"/>
  <c r="I102" i="13" s="1"/>
  <c r="J102" i="13"/>
  <c r="N101" i="13"/>
  <c r="M101" i="13"/>
  <c r="L101" i="13"/>
  <c r="K101" i="13"/>
  <c r="J101" i="13"/>
  <c r="I101" i="13"/>
  <c r="N100" i="13"/>
  <c r="M100" i="13"/>
  <c r="L100" i="13"/>
  <c r="K100" i="13"/>
  <c r="I100" i="13" s="1"/>
  <c r="J100" i="13"/>
  <c r="N99" i="13"/>
  <c r="M99" i="13"/>
  <c r="L99" i="13"/>
  <c r="K99" i="13"/>
  <c r="J99" i="13"/>
  <c r="I99" i="13"/>
  <c r="N98" i="13"/>
  <c r="M98" i="13"/>
  <c r="L98" i="13"/>
  <c r="K98" i="13"/>
  <c r="I98" i="13" s="1"/>
  <c r="J98" i="13"/>
  <c r="N97" i="13"/>
  <c r="M97" i="13"/>
  <c r="L97" i="13"/>
  <c r="K97" i="13"/>
  <c r="J97" i="13"/>
  <c r="I97" i="13"/>
  <c r="N96" i="13"/>
  <c r="M96" i="13"/>
  <c r="L96" i="13"/>
  <c r="K96" i="13"/>
  <c r="I96" i="13" s="1"/>
  <c r="J96" i="13"/>
  <c r="N95" i="13"/>
  <c r="M95" i="13"/>
  <c r="L95" i="13"/>
  <c r="K95" i="13"/>
  <c r="J95" i="13"/>
  <c r="I95" i="13"/>
  <c r="N94" i="13"/>
  <c r="M94" i="13"/>
  <c r="L94" i="13"/>
  <c r="K94" i="13"/>
  <c r="I94" i="13" s="1"/>
  <c r="J94" i="13"/>
  <c r="N93" i="13"/>
  <c r="M93" i="13"/>
  <c r="L93" i="13"/>
  <c r="K93" i="13"/>
  <c r="J93" i="13"/>
  <c r="I93" i="13"/>
  <c r="N92" i="13"/>
  <c r="M92" i="13"/>
  <c r="L92" i="13"/>
  <c r="K92" i="13"/>
  <c r="I92" i="13" s="1"/>
  <c r="J92" i="13"/>
  <c r="N91" i="13"/>
  <c r="M91" i="13"/>
  <c r="L91" i="13"/>
  <c r="K91" i="13"/>
  <c r="J91" i="13"/>
  <c r="I91" i="13"/>
  <c r="N90" i="13"/>
  <c r="M90" i="13"/>
  <c r="L90" i="13"/>
  <c r="K90" i="13"/>
  <c r="I90" i="13" s="1"/>
  <c r="J90" i="13"/>
  <c r="N89" i="13"/>
  <c r="M89" i="13"/>
  <c r="L89" i="13"/>
  <c r="J89" i="13"/>
  <c r="L88" i="13"/>
  <c r="K88" i="13"/>
  <c r="J88" i="13"/>
  <c r="L87" i="13"/>
  <c r="K87" i="13"/>
  <c r="J87" i="13"/>
  <c r="L86" i="13"/>
  <c r="K86" i="13"/>
  <c r="J86" i="13"/>
  <c r="L85" i="13"/>
  <c r="K85" i="13"/>
  <c r="J85" i="13"/>
  <c r="L84" i="13"/>
  <c r="K84" i="13"/>
  <c r="J84" i="13"/>
  <c r="L83" i="13"/>
  <c r="K83" i="13"/>
  <c r="J83" i="13"/>
  <c r="L82" i="13"/>
  <c r="K82" i="13"/>
  <c r="J82" i="13"/>
  <c r="L81" i="13"/>
  <c r="K81" i="13"/>
  <c r="J81" i="13"/>
  <c r="N80" i="13"/>
  <c r="M80" i="13"/>
  <c r="L80" i="13"/>
  <c r="I80" i="13" s="1"/>
  <c r="K80" i="13"/>
  <c r="J80" i="13"/>
  <c r="N79" i="13"/>
  <c r="M79" i="13"/>
  <c r="L79" i="13"/>
  <c r="K79" i="13"/>
  <c r="J79" i="13"/>
  <c r="N78" i="13"/>
  <c r="M78" i="13"/>
  <c r="L78" i="13"/>
  <c r="J78" i="13"/>
  <c r="L77" i="13"/>
  <c r="K77" i="13"/>
  <c r="J77" i="13"/>
  <c r="J76" i="13"/>
  <c r="J75" i="13"/>
  <c r="J74" i="13"/>
  <c r="J73" i="13"/>
  <c r="J72" i="13"/>
  <c r="J71" i="13"/>
  <c r="J70" i="13"/>
  <c r="N69" i="13"/>
  <c r="M69" i="13"/>
  <c r="J69" i="13"/>
  <c r="N68" i="13"/>
  <c r="M68" i="13"/>
  <c r="J68" i="13"/>
  <c r="N67" i="13"/>
  <c r="M67" i="13"/>
  <c r="K67" i="13"/>
  <c r="J67" i="13"/>
  <c r="I67" i="13"/>
  <c r="E67" i="13"/>
  <c r="L67" i="13" s="1"/>
  <c r="N66" i="13"/>
  <c r="M66" i="13"/>
  <c r="L66" i="13"/>
  <c r="K66" i="13"/>
  <c r="J66" i="13"/>
  <c r="N65" i="13"/>
  <c r="M65" i="13"/>
  <c r="L65" i="13"/>
  <c r="K65" i="13"/>
  <c r="J65" i="13"/>
  <c r="N64" i="13"/>
  <c r="M64" i="13"/>
  <c r="L64" i="13"/>
  <c r="K64" i="13"/>
  <c r="J64" i="13"/>
  <c r="I64" i="13" s="1"/>
  <c r="N63" i="13"/>
  <c r="M63" i="13"/>
  <c r="L63" i="13"/>
  <c r="K63" i="13"/>
  <c r="I63" i="13" s="1"/>
  <c r="J63" i="13"/>
  <c r="N62" i="13"/>
  <c r="M62" i="13"/>
  <c r="L62" i="13"/>
  <c r="K62" i="13"/>
  <c r="J62" i="13"/>
  <c r="N61" i="13"/>
  <c r="M61" i="13"/>
  <c r="L61" i="13"/>
  <c r="K61" i="13"/>
  <c r="J61" i="13"/>
  <c r="N60" i="13"/>
  <c r="M60" i="13"/>
  <c r="L60" i="13"/>
  <c r="K60" i="13"/>
  <c r="J60" i="13"/>
  <c r="I60" i="13" s="1"/>
  <c r="V37" i="13"/>
  <c r="L37" i="13"/>
  <c r="V36" i="13"/>
  <c r="V35" i="13"/>
  <c r="L35" i="13"/>
  <c r="V34" i="13"/>
  <c r="V33" i="13"/>
  <c r="L33" i="13"/>
  <c r="V32" i="13"/>
  <c r="V31" i="13"/>
  <c r="L31" i="13"/>
  <c r="V30" i="13"/>
  <c r="L30" i="13"/>
  <c r="L29" i="13"/>
  <c r="V28" i="13"/>
  <c r="V27" i="13"/>
  <c r="V26" i="13"/>
  <c r="V25" i="13"/>
  <c r="L25" i="13"/>
  <c r="V24" i="13"/>
  <c r="L24" i="13"/>
  <c r="L23" i="13"/>
  <c r="E12" i="13"/>
  <c r="K8" i="13" s="1"/>
  <c r="D12" i="13"/>
  <c r="K10" i="13"/>
  <c r="K9" i="13"/>
  <c r="K7" i="13"/>
  <c r="K6" i="13"/>
  <c r="J5" i="13"/>
  <c r="L4" i="13"/>
  <c r="K4" i="13"/>
  <c r="J4" i="13"/>
  <c r="P3" i="13"/>
  <c r="O3" i="13"/>
  <c r="N3" i="13"/>
  <c r="M3" i="13"/>
  <c r="L3" i="13"/>
  <c r="K3" i="13"/>
  <c r="J3" i="13"/>
  <c r="K2" i="13"/>
  <c r="D1" i="13"/>
  <c r="AK499" i="12"/>
  <c r="AK498" i="12"/>
  <c r="AA498" i="12"/>
  <c r="Y498" i="12"/>
  <c r="X497" i="12"/>
  <c r="AK491" i="12"/>
  <c r="AK490" i="12"/>
  <c r="AE490" i="12"/>
  <c r="AB490" i="12"/>
  <c r="Y490" i="12"/>
  <c r="X490" i="12"/>
  <c r="X489" i="12"/>
  <c r="T489" i="12"/>
  <c r="R489" i="12"/>
  <c r="Q488" i="12"/>
  <c r="J485" i="12"/>
  <c r="AK482" i="12"/>
  <c r="X481" i="12"/>
  <c r="Q479" i="12"/>
  <c r="H476" i="12"/>
  <c r="N486" i="12" s="1"/>
  <c r="G476" i="12"/>
  <c r="AA490" i="12" s="1"/>
  <c r="F476" i="12"/>
  <c r="L476" i="12" s="1"/>
  <c r="E476" i="12"/>
  <c r="K486" i="12" s="1"/>
  <c r="D476" i="12"/>
  <c r="K476" i="12" s="1"/>
  <c r="K475" i="12"/>
  <c r="D475" i="12"/>
  <c r="AK473" i="12"/>
  <c r="AK472" i="12"/>
  <c r="AA470" i="12"/>
  <c r="Y470" i="12"/>
  <c r="Q470" i="12"/>
  <c r="X469" i="12"/>
  <c r="M466" i="12"/>
  <c r="K466" i="12"/>
  <c r="J465" i="12"/>
  <c r="AB462" i="12"/>
  <c r="AA462" i="12"/>
  <c r="Y462" i="12"/>
  <c r="X462" i="12"/>
  <c r="AK461" i="12"/>
  <c r="AE461" i="12"/>
  <c r="X461" i="12"/>
  <c r="T461" i="12"/>
  <c r="R461" i="12"/>
  <c r="Q460" i="12"/>
  <c r="AB454" i="12"/>
  <c r="AA454" i="12"/>
  <c r="Z454" i="12"/>
  <c r="Y454" i="12"/>
  <c r="X454" i="12"/>
  <c r="X453" i="12"/>
  <c r="AK452" i="12"/>
  <c r="B450" i="12"/>
  <c r="N399" i="12"/>
  <c r="M399" i="12"/>
  <c r="L399" i="12"/>
  <c r="K399" i="12"/>
  <c r="J399" i="12"/>
  <c r="N398" i="12"/>
  <c r="M398" i="12"/>
  <c r="L398" i="12"/>
  <c r="K398" i="12"/>
  <c r="J398" i="12"/>
  <c r="N397" i="12"/>
  <c r="M397" i="12"/>
  <c r="L397" i="12"/>
  <c r="K397" i="12"/>
  <c r="J397" i="12"/>
  <c r="I397" i="12" s="1"/>
  <c r="N396" i="12"/>
  <c r="M396" i="12"/>
  <c r="L396" i="12"/>
  <c r="K396" i="12"/>
  <c r="I396" i="12" s="1"/>
  <c r="J396" i="12"/>
  <c r="N395" i="12"/>
  <c r="M395" i="12"/>
  <c r="L395" i="12"/>
  <c r="K395" i="12"/>
  <c r="J395" i="12"/>
  <c r="N394" i="12"/>
  <c r="M394" i="12"/>
  <c r="L394" i="12"/>
  <c r="K394" i="12"/>
  <c r="J394" i="12"/>
  <c r="N393" i="12"/>
  <c r="M393" i="12"/>
  <c r="L393" i="12"/>
  <c r="K393" i="12"/>
  <c r="J393" i="12"/>
  <c r="I393" i="12" s="1"/>
  <c r="N392" i="12"/>
  <c r="M392" i="12"/>
  <c r="L392" i="12"/>
  <c r="K392" i="12"/>
  <c r="I392" i="12" s="1"/>
  <c r="J392" i="12"/>
  <c r="N391" i="12"/>
  <c r="M391" i="12"/>
  <c r="L391" i="12"/>
  <c r="K391" i="12"/>
  <c r="J391" i="12"/>
  <c r="N390" i="12"/>
  <c r="M390" i="12"/>
  <c r="L390" i="12"/>
  <c r="K390" i="12"/>
  <c r="J390" i="12"/>
  <c r="N389" i="12"/>
  <c r="M389" i="12"/>
  <c r="L389" i="12"/>
  <c r="K389" i="12"/>
  <c r="J389" i="12"/>
  <c r="I389" i="12" s="1"/>
  <c r="N388" i="12"/>
  <c r="M388" i="12"/>
  <c r="L388" i="12"/>
  <c r="K388" i="12"/>
  <c r="I388" i="12" s="1"/>
  <c r="J388" i="12"/>
  <c r="N387" i="12"/>
  <c r="M387" i="12"/>
  <c r="L387" i="12"/>
  <c r="K387" i="12"/>
  <c r="J387" i="12"/>
  <c r="N386" i="12"/>
  <c r="M386" i="12"/>
  <c r="L386" i="12"/>
  <c r="K386" i="12"/>
  <c r="J386" i="12"/>
  <c r="N385" i="12"/>
  <c r="M385" i="12"/>
  <c r="L385" i="12"/>
  <c r="K385" i="12"/>
  <c r="J385" i="12"/>
  <c r="I385" i="12" s="1"/>
  <c r="N384" i="12"/>
  <c r="M384" i="12"/>
  <c r="L384" i="12"/>
  <c r="K384" i="12"/>
  <c r="I384" i="12" s="1"/>
  <c r="J384" i="12"/>
  <c r="N383" i="12"/>
  <c r="M383" i="12"/>
  <c r="L383" i="12"/>
  <c r="K383" i="12"/>
  <c r="J383" i="12"/>
  <c r="N382" i="12"/>
  <c r="M382" i="12"/>
  <c r="L382" i="12"/>
  <c r="K382" i="12"/>
  <c r="J382" i="12"/>
  <c r="N381" i="12"/>
  <c r="M381" i="12"/>
  <c r="L381" i="12"/>
  <c r="K381" i="12"/>
  <c r="J381" i="12"/>
  <c r="I381" i="12" s="1"/>
  <c r="N380" i="12"/>
  <c r="M380" i="12"/>
  <c r="L380" i="12"/>
  <c r="K380" i="12"/>
  <c r="I380" i="12" s="1"/>
  <c r="J380" i="12"/>
  <c r="N379" i="12"/>
  <c r="M379" i="12"/>
  <c r="L379" i="12"/>
  <c r="K379" i="12"/>
  <c r="J379" i="12"/>
  <c r="N378" i="12"/>
  <c r="M378" i="12"/>
  <c r="L378" i="12"/>
  <c r="K378" i="12"/>
  <c r="J378" i="12"/>
  <c r="N377" i="12"/>
  <c r="M377" i="12"/>
  <c r="L377" i="12"/>
  <c r="K377" i="12"/>
  <c r="J377" i="12"/>
  <c r="I377" i="12" s="1"/>
  <c r="N376" i="12"/>
  <c r="M376" i="12"/>
  <c r="L376" i="12"/>
  <c r="K376" i="12"/>
  <c r="I376" i="12" s="1"/>
  <c r="J376" i="12"/>
  <c r="N375" i="12"/>
  <c r="M375" i="12"/>
  <c r="L375" i="12"/>
  <c r="K375" i="12"/>
  <c r="J375" i="12"/>
  <c r="N374" i="12"/>
  <c r="M374" i="12"/>
  <c r="L374" i="12"/>
  <c r="K374" i="12"/>
  <c r="J374" i="12"/>
  <c r="N373" i="12"/>
  <c r="M373" i="12"/>
  <c r="L373" i="12"/>
  <c r="K373" i="12"/>
  <c r="J373" i="12"/>
  <c r="I373" i="12" s="1"/>
  <c r="N372" i="12"/>
  <c r="M372" i="12"/>
  <c r="L372" i="12"/>
  <c r="K372" i="12"/>
  <c r="I372" i="12" s="1"/>
  <c r="J372" i="12"/>
  <c r="N371" i="12"/>
  <c r="M371" i="12"/>
  <c r="L371" i="12"/>
  <c r="K371" i="12"/>
  <c r="J371" i="12"/>
  <c r="N370" i="12"/>
  <c r="M370" i="12"/>
  <c r="L370" i="12"/>
  <c r="K370" i="12"/>
  <c r="J370" i="12"/>
  <c r="N369" i="12"/>
  <c r="M369" i="12"/>
  <c r="L369" i="12"/>
  <c r="K369" i="12"/>
  <c r="J369" i="12"/>
  <c r="I369" i="12" s="1"/>
  <c r="N368" i="12"/>
  <c r="M368" i="12"/>
  <c r="L368" i="12"/>
  <c r="K368" i="12"/>
  <c r="I368" i="12" s="1"/>
  <c r="J368" i="12"/>
  <c r="N367" i="12"/>
  <c r="M367" i="12"/>
  <c r="L367" i="12"/>
  <c r="K367" i="12"/>
  <c r="J367" i="12"/>
  <c r="N366" i="12"/>
  <c r="M366" i="12"/>
  <c r="L366" i="12"/>
  <c r="K366" i="12"/>
  <c r="J366" i="12"/>
  <c r="N365" i="12"/>
  <c r="M365" i="12"/>
  <c r="L365" i="12"/>
  <c r="K365" i="12"/>
  <c r="J365" i="12"/>
  <c r="I365" i="12" s="1"/>
  <c r="N364" i="12"/>
  <c r="M364" i="12"/>
  <c r="L364" i="12"/>
  <c r="K364" i="12"/>
  <c r="I364" i="12" s="1"/>
  <c r="J364" i="12"/>
  <c r="N363" i="12"/>
  <c r="M363" i="12"/>
  <c r="L363" i="12"/>
  <c r="K363" i="12"/>
  <c r="J363" i="12"/>
  <c r="N362" i="12"/>
  <c r="M362" i="12"/>
  <c r="L362" i="12"/>
  <c r="K362" i="12"/>
  <c r="J362" i="12"/>
  <c r="N361" i="12"/>
  <c r="M361" i="12"/>
  <c r="L361" i="12"/>
  <c r="K361" i="12"/>
  <c r="J361" i="12"/>
  <c r="I361" i="12" s="1"/>
  <c r="N360" i="12"/>
  <c r="M360" i="12"/>
  <c r="L360" i="12"/>
  <c r="K360" i="12"/>
  <c r="I360" i="12" s="1"/>
  <c r="J360" i="12"/>
  <c r="N359" i="12"/>
  <c r="M359" i="12"/>
  <c r="L359" i="12"/>
  <c r="K359" i="12"/>
  <c r="J359" i="12"/>
  <c r="N358" i="12"/>
  <c r="M358" i="12"/>
  <c r="L358" i="12"/>
  <c r="K358" i="12"/>
  <c r="J358" i="12"/>
  <c r="N357" i="12"/>
  <c r="M357" i="12"/>
  <c r="L357" i="12"/>
  <c r="K357" i="12"/>
  <c r="J357" i="12"/>
  <c r="I357" i="12" s="1"/>
  <c r="N356" i="12"/>
  <c r="M356" i="12"/>
  <c r="L356" i="12"/>
  <c r="K356" i="12"/>
  <c r="I356" i="12" s="1"/>
  <c r="J356" i="12"/>
  <c r="N355" i="12"/>
  <c r="M355" i="12"/>
  <c r="L355" i="12"/>
  <c r="K355" i="12"/>
  <c r="J355" i="12"/>
  <c r="N354" i="12"/>
  <c r="M354" i="12"/>
  <c r="L354" i="12"/>
  <c r="K354" i="12"/>
  <c r="J354" i="12"/>
  <c r="N353" i="12"/>
  <c r="M353" i="12"/>
  <c r="L353" i="12"/>
  <c r="K353" i="12"/>
  <c r="J353" i="12"/>
  <c r="I353" i="12" s="1"/>
  <c r="N352" i="12"/>
  <c r="M352" i="12"/>
  <c r="L352" i="12"/>
  <c r="K352" i="12"/>
  <c r="I352" i="12" s="1"/>
  <c r="K39" i="12" s="1"/>
  <c r="J352" i="12"/>
  <c r="N351" i="12"/>
  <c r="M351" i="12"/>
  <c r="L351" i="12"/>
  <c r="K351" i="12"/>
  <c r="J351" i="12"/>
  <c r="N350" i="12"/>
  <c r="M350" i="12"/>
  <c r="L350" i="12"/>
  <c r="K350" i="12"/>
  <c r="J350" i="12"/>
  <c r="N349" i="12"/>
  <c r="M349" i="12"/>
  <c r="L349" i="12"/>
  <c r="K349" i="12"/>
  <c r="J349" i="12"/>
  <c r="I349" i="12" s="1"/>
  <c r="N348" i="12"/>
  <c r="M348" i="12"/>
  <c r="L348" i="12"/>
  <c r="K348" i="12"/>
  <c r="I348" i="12" s="1"/>
  <c r="J348" i="12"/>
  <c r="N347" i="12"/>
  <c r="M347" i="12"/>
  <c r="L347" i="12"/>
  <c r="K347" i="12"/>
  <c r="J347" i="12"/>
  <c r="N346" i="12"/>
  <c r="M346" i="12"/>
  <c r="L346" i="12"/>
  <c r="K346" i="12"/>
  <c r="J346" i="12"/>
  <c r="N345" i="12"/>
  <c r="M345" i="12"/>
  <c r="L345" i="12"/>
  <c r="K345" i="12"/>
  <c r="J345" i="12"/>
  <c r="I345" i="12" s="1"/>
  <c r="N344" i="12"/>
  <c r="M344" i="12"/>
  <c r="L344" i="12"/>
  <c r="K344" i="12"/>
  <c r="I344" i="12" s="1"/>
  <c r="J344" i="12"/>
  <c r="N343" i="12"/>
  <c r="M343" i="12"/>
  <c r="L343" i="12"/>
  <c r="K343" i="12"/>
  <c r="J343" i="12"/>
  <c r="N342" i="12"/>
  <c r="M342" i="12"/>
  <c r="L342" i="12"/>
  <c r="K342" i="12"/>
  <c r="J342" i="12"/>
  <c r="N341" i="12"/>
  <c r="M341" i="12"/>
  <c r="L341" i="12"/>
  <c r="K341" i="12"/>
  <c r="J341" i="12"/>
  <c r="I341" i="12" s="1"/>
  <c r="N340" i="12"/>
  <c r="M340" i="12"/>
  <c r="L340" i="12"/>
  <c r="K340" i="12"/>
  <c r="I340" i="12" s="1"/>
  <c r="J340" i="12"/>
  <c r="N339" i="12"/>
  <c r="M339" i="12"/>
  <c r="L339" i="12"/>
  <c r="K339" i="12"/>
  <c r="J339" i="12"/>
  <c r="N338" i="12"/>
  <c r="M338" i="12"/>
  <c r="L338" i="12"/>
  <c r="K338" i="12"/>
  <c r="J338" i="12"/>
  <c r="N337" i="12"/>
  <c r="M337" i="12"/>
  <c r="L337" i="12"/>
  <c r="K337" i="12"/>
  <c r="J337" i="12"/>
  <c r="I337" i="12" s="1"/>
  <c r="N336" i="12"/>
  <c r="M336" i="12"/>
  <c r="L336" i="12"/>
  <c r="K336" i="12"/>
  <c r="I336" i="12" s="1"/>
  <c r="J336" i="12"/>
  <c r="N335" i="12"/>
  <c r="M335" i="12"/>
  <c r="L335" i="12"/>
  <c r="K335" i="12"/>
  <c r="J335" i="12"/>
  <c r="N334" i="12"/>
  <c r="M334" i="12"/>
  <c r="L334" i="12"/>
  <c r="K334" i="12"/>
  <c r="J334" i="12"/>
  <c r="N333" i="12"/>
  <c r="M333" i="12"/>
  <c r="L333" i="12"/>
  <c r="K333" i="12"/>
  <c r="J333" i="12"/>
  <c r="I333" i="12" s="1"/>
  <c r="N332" i="12"/>
  <c r="M332" i="12"/>
  <c r="L332" i="12"/>
  <c r="K332" i="12"/>
  <c r="I332" i="12" s="1"/>
  <c r="J332" i="12"/>
  <c r="N331" i="12"/>
  <c r="M331" i="12"/>
  <c r="L331" i="12"/>
  <c r="K331" i="12"/>
  <c r="J331" i="12"/>
  <c r="N330" i="12"/>
  <c r="M330" i="12"/>
  <c r="L330" i="12"/>
  <c r="K330" i="12"/>
  <c r="J330" i="12"/>
  <c r="N329" i="12"/>
  <c r="M329" i="12"/>
  <c r="L329" i="12"/>
  <c r="K329" i="12"/>
  <c r="J329" i="12"/>
  <c r="I329" i="12" s="1"/>
  <c r="N328" i="12"/>
  <c r="M328" i="12"/>
  <c r="L328" i="12"/>
  <c r="K328" i="12"/>
  <c r="I328" i="12" s="1"/>
  <c r="J328" i="12"/>
  <c r="N327" i="12"/>
  <c r="M327" i="12"/>
  <c r="L327" i="12"/>
  <c r="K327" i="12"/>
  <c r="J327" i="12"/>
  <c r="N326" i="12"/>
  <c r="M326" i="12"/>
  <c r="L326" i="12"/>
  <c r="K326" i="12"/>
  <c r="J326" i="12"/>
  <c r="N325" i="12"/>
  <c r="M325" i="12"/>
  <c r="L325" i="12"/>
  <c r="K325" i="12"/>
  <c r="J325" i="12"/>
  <c r="I325" i="12" s="1"/>
  <c r="N324" i="12"/>
  <c r="M324" i="12"/>
  <c r="L324" i="12"/>
  <c r="K324" i="12"/>
  <c r="I324" i="12" s="1"/>
  <c r="J324" i="12"/>
  <c r="N323" i="12"/>
  <c r="M323" i="12"/>
  <c r="L323" i="12"/>
  <c r="K323" i="12"/>
  <c r="J323" i="12"/>
  <c r="N322" i="12"/>
  <c r="M322" i="12"/>
  <c r="L322" i="12"/>
  <c r="K322" i="12"/>
  <c r="J322" i="12"/>
  <c r="N321" i="12"/>
  <c r="M321" i="12"/>
  <c r="L321" i="12"/>
  <c r="K321" i="12"/>
  <c r="J321" i="12"/>
  <c r="I321" i="12" s="1"/>
  <c r="N320" i="12"/>
  <c r="M320" i="12"/>
  <c r="L320" i="12"/>
  <c r="K320" i="12"/>
  <c r="I320" i="12" s="1"/>
  <c r="J320" i="12"/>
  <c r="N319" i="12"/>
  <c r="M319" i="12"/>
  <c r="L319" i="12"/>
  <c r="K319" i="12"/>
  <c r="J319" i="12"/>
  <c r="N318" i="12"/>
  <c r="M318" i="12"/>
  <c r="L318" i="12"/>
  <c r="K318" i="12"/>
  <c r="J318" i="12"/>
  <c r="N317" i="12"/>
  <c r="M317" i="12"/>
  <c r="L317" i="12"/>
  <c r="K317" i="12"/>
  <c r="J317" i="12"/>
  <c r="I317" i="12" s="1"/>
  <c r="N316" i="12"/>
  <c r="M316" i="12"/>
  <c r="L316" i="12"/>
  <c r="K316" i="12"/>
  <c r="I316" i="12" s="1"/>
  <c r="J316" i="12"/>
  <c r="N315" i="12"/>
  <c r="M315" i="12"/>
  <c r="L315" i="12"/>
  <c r="K315" i="12"/>
  <c r="J315" i="12"/>
  <c r="N314" i="12"/>
  <c r="M314" i="12"/>
  <c r="L314" i="12"/>
  <c r="K314" i="12"/>
  <c r="J314" i="12"/>
  <c r="N313" i="12"/>
  <c r="M313" i="12"/>
  <c r="L313" i="12"/>
  <c r="K313" i="12"/>
  <c r="J313" i="12"/>
  <c r="I313" i="12" s="1"/>
  <c r="N312" i="12"/>
  <c r="M312" i="12"/>
  <c r="L312" i="12"/>
  <c r="K312" i="12"/>
  <c r="I312" i="12" s="1"/>
  <c r="J312" i="12"/>
  <c r="N311" i="12"/>
  <c r="M311" i="12"/>
  <c r="L311" i="12"/>
  <c r="K311" i="12"/>
  <c r="J311" i="12"/>
  <c r="N310" i="12"/>
  <c r="M310" i="12"/>
  <c r="L310" i="12"/>
  <c r="K310" i="12"/>
  <c r="J310" i="12"/>
  <c r="N309" i="12"/>
  <c r="M309" i="12"/>
  <c r="L309" i="12"/>
  <c r="K309" i="12"/>
  <c r="J309" i="12"/>
  <c r="I309" i="12" s="1"/>
  <c r="N308" i="12"/>
  <c r="M308" i="12"/>
  <c r="L308" i="12"/>
  <c r="K308" i="12"/>
  <c r="I308" i="12" s="1"/>
  <c r="J308" i="12"/>
  <c r="N307" i="12"/>
  <c r="M307" i="12"/>
  <c r="L307" i="12"/>
  <c r="K307" i="12"/>
  <c r="J307" i="12"/>
  <c r="N306" i="12"/>
  <c r="M306" i="12"/>
  <c r="L306" i="12"/>
  <c r="K306" i="12"/>
  <c r="J306" i="12"/>
  <c r="N305" i="12"/>
  <c r="M305" i="12"/>
  <c r="L305" i="12"/>
  <c r="K305" i="12"/>
  <c r="J305" i="12"/>
  <c r="I305" i="12" s="1"/>
  <c r="N304" i="12"/>
  <c r="M304" i="12"/>
  <c r="L304" i="12"/>
  <c r="K304" i="12"/>
  <c r="I304" i="12" s="1"/>
  <c r="J304" i="12"/>
  <c r="N303" i="12"/>
  <c r="M303" i="12"/>
  <c r="L303" i="12"/>
  <c r="K303" i="12"/>
  <c r="J303" i="12"/>
  <c r="N302" i="12"/>
  <c r="M302" i="12"/>
  <c r="L302" i="12"/>
  <c r="K302" i="12"/>
  <c r="J302" i="12"/>
  <c r="N301" i="12"/>
  <c r="M301" i="12"/>
  <c r="L301" i="12"/>
  <c r="K301" i="12"/>
  <c r="J301" i="12"/>
  <c r="I301" i="12" s="1"/>
  <c r="N300" i="12"/>
  <c r="M300" i="12"/>
  <c r="L300" i="12"/>
  <c r="K300" i="12"/>
  <c r="J300" i="12"/>
  <c r="N299" i="12"/>
  <c r="M299" i="12"/>
  <c r="L299" i="12"/>
  <c r="K299" i="12"/>
  <c r="J299" i="12"/>
  <c r="N298" i="12"/>
  <c r="M298" i="12"/>
  <c r="L298" i="12"/>
  <c r="K298" i="12"/>
  <c r="J298" i="12"/>
  <c r="N297" i="12"/>
  <c r="M297" i="12"/>
  <c r="L297" i="12"/>
  <c r="K297" i="12"/>
  <c r="J297" i="12"/>
  <c r="I297" i="12" s="1"/>
  <c r="N296" i="12"/>
  <c r="M296" i="12"/>
  <c r="L296" i="12"/>
  <c r="K296" i="12"/>
  <c r="J296" i="12"/>
  <c r="N295" i="12"/>
  <c r="M295" i="12"/>
  <c r="L295" i="12"/>
  <c r="K295" i="12"/>
  <c r="J295" i="12"/>
  <c r="N294" i="12"/>
  <c r="M294" i="12"/>
  <c r="L294" i="12"/>
  <c r="K294" i="12"/>
  <c r="J294" i="12"/>
  <c r="N293" i="12"/>
  <c r="M293" i="12"/>
  <c r="L293" i="12"/>
  <c r="K293" i="12"/>
  <c r="J293" i="12"/>
  <c r="I293" i="12" s="1"/>
  <c r="N292" i="12"/>
  <c r="M292" i="12"/>
  <c r="L292" i="12"/>
  <c r="K292" i="12"/>
  <c r="J292" i="12"/>
  <c r="N291" i="12"/>
  <c r="M291" i="12"/>
  <c r="L291" i="12"/>
  <c r="K291" i="12"/>
  <c r="J291" i="12"/>
  <c r="N290" i="12"/>
  <c r="M290" i="12"/>
  <c r="L290" i="12"/>
  <c r="K290" i="12"/>
  <c r="J290" i="12"/>
  <c r="N289" i="12"/>
  <c r="M289" i="12"/>
  <c r="L289" i="12"/>
  <c r="K289" i="12"/>
  <c r="J289" i="12"/>
  <c r="I289" i="12" s="1"/>
  <c r="N288" i="12"/>
  <c r="M288" i="12"/>
  <c r="L288" i="12"/>
  <c r="K288" i="12"/>
  <c r="J288" i="12"/>
  <c r="N287" i="12"/>
  <c r="M287" i="12"/>
  <c r="L287" i="12"/>
  <c r="K287" i="12"/>
  <c r="J287" i="12"/>
  <c r="N286" i="12"/>
  <c r="M286" i="12"/>
  <c r="L286" i="12"/>
  <c r="K286" i="12"/>
  <c r="J286" i="12"/>
  <c r="N285" i="12"/>
  <c r="M285" i="12"/>
  <c r="L285" i="12"/>
  <c r="K285" i="12"/>
  <c r="J285" i="12"/>
  <c r="I285" i="12" s="1"/>
  <c r="N284" i="12"/>
  <c r="M284" i="12"/>
  <c r="L284" i="12"/>
  <c r="K284" i="12"/>
  <c r="J284" i="12"/>
  <c r="N283" i="12"/>
  <c r="M283" i="12"/>
  <c r="L283" i="12"/>
  <c r="K283" i="12"/>
  <c r="J283" i="12"/>
  <c r="N282" i="12"/>
  <c r="M282" i="12"/>
  <c r="L282" i="12"/>
  <c r="K282" i="12"/>
  <c r="J282" i="12"/>
  <c r="N281" i="12"/>
  <c r="M281" i="12"/>
  <c r="L281" i="12"/>
  <c r="K281" i="12"/>
  <c r="J281" i="12"/>
  <c r="I281" i="12" s="1"/>
  <c r="N280" i="12"/>
  <c r="M280" i="12"/>
  <c r="L280" i="12"/>
  <c r="K280" i="12"/>
  <c r="J280" i="12"/>
  <c r="N279" i="12"/>
  <c r="M279" i="12"/>
  <c r="L279" i="12"/>
  <c r="K279" i="12"/>
  <c r="J279" i="12"/>
  <c r="N278" i="12"/>
  <c r="M278" i="12"/>
  <c r="L278" i="12"/>
  <c r="K278" i="12"/>
  <c r="J278" i="12"/>
  <c r="N277" i="12"/>
  <c r="M277" i="12"/>
  <c r="L277" i="12"/>
  <c r="K277" i="12"/>
  <c r="J277" i="12"/>
  <c r="I277" i="12" s="1"/>
  <c r="N276" i="12"/>
  <c r="M276" i="12"/>
  <c r="L276" i="12"/>
  <c r="K276" i="12"/>
  <c r="J276" i="12"/>
  <c r="N275" i="12"/>
  <c r="M275" i="12"/>
  <c r="L275" i="12"/>
  <c r="K275" i="12"/>
  <c r="J275" i="12"/>
  <c r="N274" i="12"/>
  <c r="M274" i="12"/>
  <c r="L274" i="12"/>
  <c r="K274" i="12"/>
  <c r="J274" i="12"/>
  <c r="N273" i="12"/>
  <c r="M273" i="12"/>
  <c r="L273" i="12"/>
  <c r="K273" i="12"/>
  <c r="J273" i="12"/>
  <c r="I273" i="12" s="1"/>
  <c r="N272" i="12"/>
  <c r="M272" i="12"/>
  <c r="L272" i="12"/>
  <c r="K272" i="12"/>
  <c r="J272" i="12"/>
  <c r="N271" i="12"/>
  <c r="M271" i="12"/>
  <c r="L271" i="12"/>
  <c r="K271" i="12"/>
  <c r="J271" i="12"/>
  <c r="N270" i="12"/>
  <c r="M270" i="12"/>
  <c r="L270" i="12"/>
  <c r="K270" i="12"/>
  <c r="J270" i="12"/>
  <c r="N269" i="12"/>
  <c r="M269" i="12"/>
  <c r="L269" i="12"/>
  <c r="K269" i="12"/>
  <c r="J269" i="12"/>
  <c r="I269" i="12" s="1"/>
  <c r="N268" i="12"/>
  <c r="M268" i="12"/>
  <c r="L268" i="12"/>
  <c r="K268" i="12"/>
  <c r="J268" i="12"/>
  <c r="N267" i="12"/>
  <c r="M267" i="12"/>
  <c r="L267" i="12"/>
  <c r="K267" i="12"/>
  <c r="J267" i="12"/>
  <c r="N266" i="12"/>
  <c r="M266" i="12"/>
  <c r="L266" i="12"/>
  <c r="K266" i="12"/>
  <c r="J266" i="12"/>
  <c r="N265" i="12"/>
  <c r="M265" i="12"/>
  <c r="L265" i="12"/>
  <c r="K265" i="12"/>
  <c r="J265" i="12"/>
  <c r="I265" i="12" s="1"/>
  <c r="N264" i="12"/>
  <c r="M264" i="12"/>
  <c r="L264" i="12"/>
  <c r="K264" i="12"/>
  <c r="J264" i="12"/>
  <c r="N263" i="12"/>
  <c r="M263" i="12"/>
  <c r="L263" i="12"/>
  <c r="K263" i="12"/>
  <c r="J263" i="12"/>
  <c r="N262" i="12"/>
  <c r="M262" i="12"/>
  <c r="L262" i="12"/>
  <c r="K262" i="12"/>
  <c r="J262" i="12"/>
  <c r="N261" i="12"/>
  <c r="M261" i="12"/>
  <c r="L261" i="12"/>
  <c r="K261" i="12"/>
  <c r="J261" i="12"/>
  <c r="I261" i="12" s="1"/>
  <c r="N260" i="12"/>
  <c r="M260" i="12"/>
  <c r="L260" i="12"/>
  <c r="K260" i="12"/>
  <c r="J260" i="12"/>
  <c r="N259" i="12"/>
  <c r="M259" i="12"/>
  <c r="L259" i="12"/>
  <c r="K259" i="12"/>
  <c r="J259" i="12"/>
  <c r="N258" i="12"/>
  <c r="M258" i="12"/>
  <c r="L258" i="12"/>
  <c r="K258" i="12"/>
  <c r="J258" i="12"/>
  <c r="N257" i="12"/>
  <c r="M257" i="12"/>
  <c r="L257" i="12"/>
  <c r="K257" i="12"/>
  <c r="J257" i="12"/>
  <c r="I257" i="12" s="1"/>
  <c r="N256" i="12"/>
  <c r="M256" i="12"/>
  <c r="L256" i="12"/>
  <c r="K256" i="12"/>
  <c r="J256" i="12"/>
  <c r="N255" i="12"/>
  <c r="M255" i="12"/>
  <c r="L255" i="12"/>
  <c r="K255" i="12"/>
  <c r="J255" i="12"/>
  <c r="N254" i="12"/>
  <c r="M254" i="12"/>
  <c r="L254" i="12"/>
  <c r="K254" i="12"/>
  <c r="J254" i="12"/>
  <c r="N253" i="12"/>
  <c r="M253" i="12"/>
  <c r="L253" i="12"/>
  <c r="K253" i="12"/>
  <c r="J253" i="12"/>
  <c r="I253" i="12" s="1"/>
  <c r="N252" i="12"/>
  <c r="M252" i="12"/>
  <c r="L252" i="12"/>
  <c r="K252" i="12"/>
  <c r="J252" i="12"/>
  <c r="N251" i="12"/>
  <c r="M251" i="12"/>
  <c r="L251" i="12"/>
  <c r="K251" i="12"/>
  <c r="J251" i="12"/>
  <c r="N250" i="12"/>
  <c r="M250" i="12"/>
  <c r="L250" i="12"/>
  <c r="K250" i="12"/>
  <c r="J250" i="12"/>
  <c r="N249" i="12"/>
  <c r="M249" i="12"/>
  <c r="L249" i="12"/>
  <c r="K249" i="12"/>
  <c r="J249" i="12"/>
  <c r="I249" i="12" s="1"/>
  <c r="N248" i="12"/>
  <c r="M248" i="12"/>
  <c r="L248" i="12"/>
  <c r="K248" i="12"/>
  <c r="J248" i="12"/>
  <c r="N247" i="12"/>
  <c r="M247" i="12"/>
  <c r="L247" i="12"/>
  <c r="K247" i="12"/>
  <c r="J247" i="12"/>
  <c r="N246" i="12"/>
  <c r="M246" i="12"/>
  <c r="L246" i="12"/>
  <c r="K246" i="12"/>
  <c r="J246" i="12"/>
  <c r="N245" i="12"/>
  <c r="M245" i="12"/>
  <c r="L245" i="12"/>
  <c r="K245" i="12"/>
  <c r="J245" i="12"/>
  <c r="I245" i="12" s="1"/>
  <c r="N244" i="12"/>
  <c r="M244" i="12"/>
  <c r="L244" i="12"/>
  <c r="K244" i="12"/>
  <c r="J244" i="12"/>
  <c r="N243" i="12"/>
  <c r="M243" i="12"/>
  <c r="L243" i="12"/>
  <c r="K243" i="12"/>
  <c r="J243" i="12"/>
  <c r="N242" i="12"/>
  <c r="M242" i="12"/>
  <c r="L242" i="12"/>
  <c r="K242" i="12"/>
  <c r="J242" i="12"/>
  <c r="N241" i="12"/>
  <c r="M241" i="12"/>
  <c r="L241" i="12"/>
  <c r="K241" i="12"/>
  <c r="J241" i="12"/>
  <c r="I241" i="12" s="1"/>
  <c r="N240" i="12"/>
  <c r="M240" i="12"/>
  <c r="L240" i="12"/>
  <c r="K240" i="12"/>
  <c r="J240" i="12"/>
  <c r="N239" i="12"/>
  <c r="M239" i="12"/>
  <c r="L239" i="12"/>
  <c r="K239" i="12"/>
  <c r="J239" i="12"/>
  <c r="N238" i="12"/>
  <c r="M238" i="12"/>
  <c r="L238" i="12"/>
  <c r="K238" i="12"/>
  <c r="J238" i="12"/>
  <c r="N237" i="12"/>
  <c r="M237" i="12"/>
  <c r="L237" i="12"/>
  <c r="K237" i="12"/>
  <c r="J237" i="12"/>
  <c r="I237" i="12" s="1"/>
  <c r="N236" i="12"/>
  <c r="M236" i="12"/>
  <c r="L236" i="12"/>
  <c r="K236" i="12"/>
  <c r="J236" i="12"/>
  <c r="N235" i="12"/>
  <c r="M235" i="12"/>
  <c r="L235" i="12"/>
  <c r="K235" i="12"/>
  <c r="J235" i="12"/>
  <c r="N234" i="12"/>
  <c r="M234" i="12"/>
  <c r="L234" i="12"/>
  <c r="K234" i="12"/>
  <c r="J234" i="12"/>
  <c r="N233" i="12"/>
  <c r="M233" i="12"/>
  <c r="L233" i="12"/>
  <c r="K233" i="12"/>
  <c r="J233" i="12"/>
  <c r="I233" i="12" s="1"/>
  <c r="N232" i="12"/>
  <c r="M232" i="12"/>
  <c r="L232" i="12"/>
  <c r="K232" i="12"/>
  <c r="J232" i="12"/>
  <c r="N231" i="12"/>
  <c r="M231" i="12"/>
  <c r="L231" i="12"/>
  <c r="K231" i="12"/>
  <c r="J231" i="12"/>
  <c r="N230" i="12"/>
  <c r="M230" i="12"/>
  <c r="L230" i="12"/>
  <c r="K230" i="12"/>
  <c r="J230" i="12"/>
  <c r="N229" i="12"/>
  <c r="M229" i="12"/>
  <c r="L229" i="12"/>
  <c r="K229" i="12"/>
  <c r="J229" i="12"/>
  <c r="I229" i="12" s="1"/>
  <c r="N228" i="12"/>
  <c r="M228" i="12"/>
  <c r="L228" i="12"/>
  <c r="K228" i="12"/>
  <c r="J228" i="12"/>
  <c r="N227" i="12"/>
  <c r="M227" i="12"/>
  <c r="L227" i="12"/>
  <c r="K227" i="12"/>
  <c r="J227" i="12"/>
  <c r="N226" i="12"/>
  <c r="M226" i="12"/>
  <c r="L226" i="12"/>
  <c r="K226" i="12"/>
  <c r="J226" i="12"/>
  <c r="N225" i="12"/>
  <c r="M225" i="12"/>
  <c r="L225" i="12"/>
  <c r="K225" i="12"/>
  <c r="J225" i="12"/>
  <c r="I225" i="12" s="1"/>
  <c r="N224" i="12"/>
  <c r="M224" i="12"/>
  <c r="L224" i="12"/>
  <c r="K224" i="12"/>
  <c r="J224" i="12"/>
  <c r="N223" i="12"/>
  <c r="M223" i="12"/>
  <c r="L223" i="12"/>
  <c r="K223" i="12"/>
  <c r="J223" i="12"/>
  <c r="N222" i="12"/>
  <c r="M222" i="12"/>
  <c r="L222" i="12"/>
  <c r="K222" i="12"/>
  <c r="J222" i="12"/>
  <c r="N221" i="12"/>
  <c r="M221" i="12"/>
  <c r="L221" i="12"/>
  <c r="K221" i="12"/>
  <c r="J221" i="12"/>
  <c r="I221" i="12" s="1"/>
  <c r="N220" i="12"/>
  <c r="M220" i="12"/>
  <c r="L220" i="12"/>
  <c r="K220" i="12"/>
  <c r="J220" i="12"/>
  <c r="N219" i="12"/>
  <c r="M219" i="12"/>
  <c r="L219" i="12"/>
  <c r="K219" i="12"/>
  <c r="J219" i="12"/>
  <c r="N218" i="12"/>
  <c r="M218" i="12"/>
  <c r="L218" i="12"/>
  <c r="K218" i="12"/>
  <c r="J218" i="12"/>
  <c r="N217" i="12"/>
  <c r="M217" i="12"/>
  <c r="L217" i="12"/>
  <c r="K217" i="12"/>
  <c r="J217" i="12"/>
  <c r="I217" i="12" s="1"/>
  <c r="N216" i="12"/>
  <c r="M216" i="12"/>
  <c r="L216" i="12"/>
  <c r="K216" i="12"/>
  <c r="J216" i="12"/>
  <c r="N215" i="12"/>
  <c r="M215" i="12"/>
  <c r="L215" i="12"/>
  <c r="K215" i="12"/>
  <c r="J215" i="12"/>
  <c r="I215" i="12"/>
  <c r="N214" i="12"/>
  <c r="M214" i="12"/>
  <c r="L214" i="12"/>
  <c r="K214" i="12"/>
  <c r="I214" i="12" s="1"/>
  <c r="J214" i="12"/>
  <c r="N213" i="12"/>
  <c r="M213" i="12"/>
  <c r="L213" i="12"/>
  <c r="I213" i="12" s="1"/>
  <c r="K213" i="12"/>
  <c r="J213" i="12"/>
  <c r="N212" i="12"/>
  <c r="M212" i="12"/>
  <c r="L212" i="12"/>
  <c r="K212" i="12"/>
  <c r="J212" i="12"/>
  <c r="N211" i="12"/>
  <c r="M211" i="12"/>
  <c r="L211" i="12"/>
  <c r="K211" i="12"/>
  <c r="J211" i="12"/>
  <c r="I211" i="12" s="1"/>
  <c r="N210" i="12"/>
  <c r="M210" i="12"/>
  <c r="L210" i="12"/>
  <c r="K210" i="12"/>
  <c r="J210" i="12"/>
  <c r="N209" i="12"/>
  <c r="M209" i="12"/>
  <c r="L209" i="12"/>
  <c r="K209" i="12"/>
  <c r="J209" i="12"/>
  <c r="I209" i="12" s="1"/>
  <c r="U32" i="12" s="1"/>
  <c r="N208" i="12"/>
  <c r="M208" i="12"/>
  <c r="L208" i="12"/>
  <c r="K208" i="12"/>
  <c r="J208" i="12"/>
  <c r="N207" i="12"/>
  <c r="M207" i="12"/>
  <c r="L207" i="12"/>
  <c r="K207" i="12"/>
  <c r="J207" i="12"/>
  <c r="I207" i="12"/>
  <c r="N206" i="12"/>
  <c r="M206" i="12"/>
  <c r="L206" i="12"/>
  <c r="K206" i="12"/>
  <c r="I206" i="12" s="1"/>
  <c r="J206" i="12"/>
  <c r="N205" i="12"/>
  <c r="M205" i="12"/>
  <c r="L205" i="12"/>
  <c r="I205" i="12" s="1"/>
  <c r="K205" i="12"/>
  <c r="J205" i="12"/>
  <c r="N204" i="12"/>
  <c r="M204" i="12"/>
  <c r="L204" i="12"/>
  <c r="K204" i="12"/>
  <c r="J204" i="12"/>
  <c r="N203" i="12"/>
  <c r="M203" i="12"/>
  <c r="L203" i="12"/>
  <c r="K203" i="12"/>
  <c r="J203" i="12"/>
  <c r="I203" i="12" s="1"/>
  <c r="K37" i="12" s="1"/>
  <c r="N202" i="12"/>
  <c r="M202" i="12"/>
  <c r="L202" i="12"/>
  <c r="K202" i="12"/>
  <c r="J202" i="12"/>
  <c r="N201" i="12"/>
  <c r="M201" i="12"/>
  <c r="L201" i="12"/>
  <c r="K201" i="12"/>
  <c r="J201" i="12"/>
  <c r="I201" i="12" s="1"/>
  <c r="K35" i="12" s="1"/>
  <c r="N200" i="12"/>
  <c r="M200" i="12"/>
  <c r="L200" i="12"/>
  <c r="K200" i="12"/>
  <c r="J200" i="12"/>
  <c r="N199" i="12"/>
  <c r="M199" i="12"/>
  <c r="L199" i="12"/>
  <c r="K199" i="12"/>
  <c r="J199" i="12"/>
  <c r="I199" i="12"/>
  <c r="N198" i="12"/>
  <c r="M198" i="12"/>
  <c r="L198" i="12"/>
  <c r="K198" i="12"/>
  <c r="I198" i="12" s="1"/>
  <c r="J198" i="12"/>
  <c r="N197" i="12"/>
  <c r="M197" i="12"/>
  <c r="L197" i="12"/>
  <c r="I197" i="12" s="1"/>
  <c r="K197" i="12"/>
  <c r="J197" i="12"/>
  <c r="N196" i="12"/>
  <c r="M196" i="12"/>
  <c r="L196" i="12"/>
  <c r="K196" i="12"/>
  <c r="J196" i="12"/>
  <c r="N195" i="12"/>
  <c r="M195" i="12"/>
  <c r="L195" i="12"/>
  <c r="K195" i="12"/>
  <c r="J195" i="12"/>
  <c r="I195" i="12" s="1"/>
  <c r="K33" i="12" s="1"/>
  <c r="N194" i="12"/>
  <c r="M194" i="12"/>
  <c r="L194" i="12"/>
  <c r="K194" i="12"/>
  <c r="J194" i="12"/>
  <c r="N193" i="12"/>
  <c r="M193" i="12"/>
  <c r="L193" i="12"/>
  <c r="K193" i="12"/>
  <c r="J193" i="12"/>
  <c r="I193" i="12" s="1"/>
  <c r="N192" i="12"/>
  <c r="M192" i="12"/>
  <c r="L192" i="12"/>
  <c r="K192" i="12"/>
  <c r="J192" i="12"/>
  <c r="N191" i="12"/>
  <c r="M191" i="12"/>
  <c r="L191" i="12"/>
  <c r="K191" i="12"/>
  <c r="J191" i="12"/>
  <c r="I191" i="12"/>
  <c r="N190" i="12"/>
  <c r="M190" i="12"/>
  <c r="L190" i="12"/>
  <c r="K190" i="12"/>
  <c r="I190" i="12" s="1"/>
  <c r="J190" i="12"/>
  <c r="N189" i="12"/>
  <c r="M189" i="12"/>
  <c r="L189" i="12"/>
  <c r="I189" i="12" s="1"/>
  <c r="K189" i="12"/>
  <c r="J189" i="12"/>
  <c r="N188" i="12"/>
  <c r="M188" i="12"/>
  <c r="L188" i="12"/>
  <c r="K188" i="12"/>
  <c r="J188" i="12"/>
  <c r="N187" i="12"/>
  <c r="M187" i="12"/>
  <c r="L187" i="12"/>
  <c r="K187" i="12"/>
  <c r="J187" i="12"/>
  <c r="I187" i="12" s="1"/>
  <c r="K32" i="12" s="1"/>
  <c r="N186" i="12"/>
  <c r="M186" i="12"/>
  <c r="L186" i="12"/>
  <c r="K186" i="12"/>
  <c r="J186" i="12"/>
  <c r="N185" i="12"/>
  <c r="M185" i="12"/>
  <c r="L185" i="12"/>
  <c r="K185" i="12"/>
  <c r="J185" i="12"/>
  <c r="I185" i="12" s="1"/>
  <c r="K30" i="12" s="1"/>
  <c r="N184" i="12"/>
  <c r="M184" i="12"/>
  <c r="L184" i="12"/>
  <c r="K184" i="12"/>
  <c r="J184" i="12"/>
  <c r="N183" i="12"/>
  <c r="M183" i="12"/>
  <c r="L183" i="12"/>
  <c r="K183" i="12"/>
  <c r="J183" i="12"/>
  <c r="I183" i="12"/>
  <c r="N182" i="12"/>
  <c r="M182" i="12"/>
  <c r="L182" i="12"/>
  <c r="K182" i="12"/>
  <c r="I182" i="12" s="1"/>
  <c r="J182" i="12"/>
  <c r="N181" i="12"/>
  <c r="M181" i="12"/>
  <c r="L181" i="12"/>
  <c r="I181" i="12" s="1"/>
  <c r="K181" i="12"/>
  <c r="J181" i="12"/>
  <c r="N180" i="12"/>
  <c r="M180" i="12"/>
  <c r="L180" i="12"/>
  <c r="K180" i="12"/>
  <c r="J180" i="12"/>
  <c r="N179" i="12"/>
  <c r="M179" i="12"/>
  <c r="L179" i="12"/>
  <c r="K179" i="12"/>
  <c r="J179" i="12"/>
  <c r="I179" i="12" s="1"/>
  <c r="N178" i="12"/>
  <c r="M178" i="12"/>
  <c r="L178" i="12"/>
  <c r="K178" i="12"/>
  <c r="J178" i="12"/>
  <c r="N177" i="12"/>
  <c r="M177" i="12"/>
  <c r="L177" i="12"/>
  <c r="K177" i="12"/>
  <c r="J177" i="12"/>
  <c r="I177" i="12" s="1"/>
  <c r="N176" i="12"/>
  <c r="M176" i="12"/>
  <c r="L176" i="12"/>
  <c r="K176" i="12"/>
  <c r="J176" i="12"/>
  <c r="N175" i="12"/>
  <c r="M175" i="12"/>
  <c r="L175" i="12"/>
  <c r="K175" i="12"/>
  <c r="J175" i="12"/>
  <c r="I175" i="12"/>
  <c r="N174" i="12"/>
  <c r="M174" i="12"/>
  <c r="L174" i="12"/>
  <c r="K174" i="12"/>
  <c r="I174" i="12" s="1"/>
  <c r="K29" i="12" s="1"/>
  <c r="J174" i="12"/>
  <c r="N173" i="12"/>
  <c r="M173" i="12"/>
  <c r="L173" i="12"/>
  <c r="I173" i="12" s="1"/>
  <c r="K28" i="12" s="1"/>
  <c r="K173" i="12"/>
  <c r="J173" i="12"/>
  <c r="N172" i="12"/>
  <c r="M172" i="12"/>
  <c r="L172" i="12"/>
  <c r="K172" i="12"/>
  <c r="J172" i="12"/>
  <c r="N171" i="12"/>
  <c r="M171" i="12"/>
  <c r="L171" i="12"/>
  <c r="K171" i="12"/>
  <c r="J171" i="12"/>
  <c r="I171" i="12" s="1"/>
  <c r="U28" i="12" s="1"/>
  <c r="N170" i="12"/>
  <c r="M170" i="12"/>
  <c r="L170" i="12"/>
  <c r="K170" i="12"/>
  <c r="J170" i="12"/>
  <c r="N169" i="12"/>
  <c r="M169" i="12"/>
  <c r="L169" i="12"/>
  <c r="K169" i="12"/>
  <c r="J169" i="12"/>
  <c r="I169" i="12" s="1"/>
  <c r="N168" i="12"/>
  <c r="M168" i="12"/>
  <c r="L168" i="12"/>
  <c r="K168" i="12"/>
  <c r="J168" i="12"/>
  <c r="N167" i="12"/>
  <c r="M167" i="12"/>
  <c r="L167" i="12"/>
  <c r="K167" i="12"/>
  <c r="J167" i="12"/>
  <c r="I167" i="12"/>
  <c r="U26" i="12" s="1"/>
  <c r="N166" i="12"/>
  <c r="M166" i="12"/>
  <c r="L166" i="12"/>
  <c r="K166" i="12"/>
  <c r="I166" i="12" s="1"/>
  <c r="J166" i="12"/>
  <c r="N165" i="12"/>
  <c r="M165" i="12"/>
  <c r="L165" i="12"/>
  <c r="I165" i="12" s="1"/>
  <c r="K165" i="12"/>
  <c r="J165" i="12"/>
  <c r="N164" i="12"/>
  <c r="M164" i="12"/>
  <c r="L164" i="12"/>
  <c r="K164" i="12"/>
  <c r="J164" i="12"/>
  <c r="N163" i="12"/>
  <c r="M163" i="12"/>
  <c r="L163" i="12"/>
  <c r="K163" i="12"/>
  <c r="J163" i="12"/>
  <c r="I163" i="12" s="1"/>
  <c r="N162" i="12"/>
  <c r="M162" i="12"/>
  <c r="L162" i="12"/>
  <c r="K162" i="12"/>
  <c r="J162" i="12"/>
  <c r="N161" i="12"/>
  <c r="M161" i="12"/>
  <c r="L161" i="12"/>
  <c r="K161" i="12"/>
  <c r="J161" i="12"/>
  <c r="I161" i="12" s="1"/>
  <c r="U24" i="12" s="1"/>
  <c r="N160" i="12"/>
  <c r="M160" i="12"/>
  <c r="L160" i="12"/>
  <c r="K160" i="12"/>
  <c r="J160" i="12"/>
  <c r="N159" i="12"/>
  <c r="M159" i="12"/>
  <c r="L159" i="12"/>
  <c r="K159" i="12"/>
  <c r="J159" i="12"/>
  <c r="I159" i="12"/>
  <c r="N158" i="12"/>
  <c r="M158" i="12"/>
  <c r="L158" i="12"/>
  <c r="K158" i="12"/>
  <c r="I158" i="12" s="1"/>
  <c r="J158" i="12"/>
  <c r="N157" i="12"/>
  <c r="M157" i="12"/>
  <c r="L157" i="12"/>
  <c r="I157" i="12" s="1"/>
  <c r="K157" i="12"/>
  <c r="J157" i="12"/>
  <c r="N156" i="12"/>
  <c r="M156" i="12"/>
  <c r="L156" i="12"/>
  <c r="K156" i="12"/>
  <c r="J156" i="12"/>
  <c r="N155" i="12"/>
  <c r="M155" i="12"/>
  <c r="L155" i="12"/>
  <c r="K155" i="12"/>
  <c r="J155" i="12"/>
  <c r="I155" i="12" s="1"/>
  <c r="K26" i="12" s="1"/>
  <c r="N154" i="12"/>
  <c r="M154" i="12"/>
  <c r="L154" i="12"/>
  <c r="K154" i="12"/>
  <c r="J154" i="12"/>
  <c r="N153" i="12"/>
  <c r="M153" i="12"/>
  <c r="L153" i="12"/>
  <c r="K153" i="12"/>
  <c r="J153" i="12"/>
  <c r="I153" i="12" s="1"/>
  <c r="K24" i="12" s="1"/>
  <c r="N152" i="12"/>
  <c r="M152" i="12"/>
  <c r="L152" i="12"/>
  <c r="K152" i="12"/>
  <c r="J152" i="12"/>
  <c r="N151" i="12"/>
  <c r="M151" i="12"/>
  <c r="L151" i="12"/>
  <c r="K151" i="12"/>
  <c r="J151" i="12"/>
  <c r="I151" i="12"/>
  <c r="N150" i="12"/>
  <c r="M150" i="12"/>
  <c r="L150" i="12"/>
  <c r="K150" i="12"/>
  <c r="I150" i="12" s="1"/>
  <c r="J150" i="12"/>
  <c r="N149" i="12"/>
  <c r="M149" i="12"/>
  <c r="L149" i="12"/>
  <c r="I149" i="12" s="1"/>
  <c r="K149" i="12"/>
  <c r="J149" i="12"/>
  <c r="N148" i="12"/>
  <c r="M148" i="12"/>
  <c r="L148" i="12"/>
  <c r="K148" i="12"/>
  <c r="J148" i="12"/>
  <c r="N147" i="12"/>
  <c r="M147" i="12"/>
  <c r="L147" i="12"/>
  <c r="K147" i="12"/>
  <c r="J147" i="12"/>
  <c r="I147" i="12" s="1"/>
  <c r="N146" i="12"/>
  <c r="M146" i="12"/>
  <c r="L146" i="12"/>
  <c r="K146" i="12"/>
  <c r="J146" i="12"/>
  <c r="N145" i="12"/>
  <c r="M145" i="12"/>
  <c r="L145" i="12"/>
  <c r="K145" i="12"/>
  <c r="J145" i="12"/>
  <c r="I145" i="12" s="1"/>
  <c r="N144" i="12"/>
  <c r="M144" i="12"/>
  <c r="L144" i="12"/>
  <c r="K144" i="12"/>
  <c r="J144" i="12"/>
  <c r="N143" i="12"/>
  <c r="M143" i="12"/>
  <c r="L143" i="12"/>
  <c r="K143" i="12"/>
  <c r="J143" i="12"/>
  <c r="I143" i="12"/>
  <c r="N142" i="12"/>
  <c r="M142" i="12"/>
  <c r="L142" i="12"/>
  <c r="K142" i="12"/>
  <c r="I142" i="12" s="1"/>
  <c r="J142" i="12"/>
  <c r="N141" i="12"/>
  <c r="M141" i="12"/>
  <c r="L141" i="12"/>
  <c r="I141" i="12" s="1"/>
  <c r="K141" i="12"/>
  <c r="J141" i="12"/>
  <c r="N140" i="12"/>
  <c r="M140" i="12"/>
  <c r="L140" i="12"/>
  <c r="K140" i="12"/>
  <c r="J140" i="12"/>
  <c r="N139" i="12"/>
  <c r="M139" i="12"/>
  <c r="L139" i="12"/>
  <c r="K139" i="12"/>
  <c r="J139" i="12"/>
  <c r="I139" i="12" s="1"/>
  <c r="N138" i="12"/>
  <c r="M138" i="12"/>
  <c r="L138" i="12"/>
  <c r="K138" i="12"/>
  <c r="J138" i="12"/>
  <c r="N137" i="12"/>
  <c r="M137" i="12"/>
  <c r="L137" i="12"/>
  <c r="K137" i="12"/>
  <c r="J137" i="12"/>
  <c r="I137" i="12" s="1"/>
  <c r="N136" i="12"/>
  <c r="M136" i="12"/>
  <c r="L136" i="12"/>
  <c r="K136" i="12"/>
  <c r="J136" i="12"/>
  <c r="N135" i="12"/>
  <c r="M135" i="12"/>
  <c r="L135" i="12"/>
  <c r="K135" i="12"/>
  <c r="J135" i="12"/>
  <c r="I135" i="12"/>
  <c r="N134" i="12"/>
  <c r="M134" i="12"/>
  <c r="L134" i="12"/>
  <c r="K134" i="12"/>
  <c r="I134" i="12" s="1"/>
  <c r="J134" i="12"/>
  <c r="N133" i="12"/>
  <c r="M133" i="12"/>
  <c r="L133" i="12"/>
  <c r="I133" i="12" s="1"/>
  <c r="K133" i="12"/>
  <c r="J133" i="12"/>
  <c r="N132" i="12"/>
  <c r="M132" i="12"/>
  <c r="L132" i="12"/>
  <c r="K132" i="12"/>
  <c r="J132" i="12"/>
  <c r="N131" i="12"/>
  <c r="M131" i="12"/>
  <c r="L131" i="12"/>
  <c r="K131" i="12"/>
  <c r="J131" i="12"/>
  <c r="I131" i="12" s="1"/>
  <c r="N130" i="12"/>
  <c r="M130" i="12"/>
  <c r="L130" i="12"/>
  <c r="K130" i="12"/>
  <c r="J130" i="12"/>
  <c r="N129" i="12"/>
  <c r="M129" i="12"/>
  <c r="L129" i="12"/>
  <c r="K129" i="12"/>
  <c r="J129" i="12"/>
  <c r="I129" i="12" s="1"/>
  <c r="N128" i="12"/>
  <c r="M128" i="12"/>
  <c r="L128" i="12"/>
  <c r="K128" i="12"/>
  <c r="J128" i="12"/>
  <c r="N127" i="12"/>
  <c r="M127" i="12"/>
  <c r="L127" i="12"/>
  <c r="K127" i="12"/>
  <c r="J127" i="12"/>
  <c r="I127" i="12"/>
  <c r="N126" i="12"/>
  <c r="M126" i="12"/>
  <c r="L126" i="12"/>
  <c r="K126" i="12"/>
  <c r="I126" i="12" s="1"/>
  <c r="J126" i="12"/>
  <c r="N125" i="12"/>
  <c r="M125" i="12"/>
  <c r="L125" i="12"/>
  <c r="I125" i="12" s="1"/>
  <c r="K125" i="12"/>
  <c r="J125" i="12"/>
  <c r="N124" i="12"/>
  <c r="M124" i="12"/>
  <c r="L124" i="12"/>
  <c r="K124" i="12"/>
  <c r="J124" i="12"/>
  <c r="N123" i="12"/>
  <c r="M123" i="12"/>
  <c r="L123" i="12"/>
  <c r="K123" i="12"/>
  <c r="J123" i="12"/>
  <c r="I123" i="12" s="1"/>
  <c r="N122" i="12"/>
  <c r="M122" i="12"/>
  <c r="L122" i="12"/>
  <c r="K122" i="12"/>
  <c r="J122" i="12"/>
  <c r="N121" i="12"/>
  <c r="M121" i="12"/>
  <c r="L121" i="12"/>
  <c r="K121" i="12"/>
  <c r="J121" i="12"/>
  <c r="I121" i="12" s="1"/>
  <c r="N120" i="12"/>
  <c r="M120" i="12"/>
  <c r="L120" i="12"/>
  <c r="K120" i="12"/>
  <c r="J120" i="12"/>
  <c r="N119" i="12"/>
  <c r="M119" i="12"/>
  <c r="L119" i="12"/>
  <c r="K119" i="12"/>
  <c r="J119" i="12"/>
  <c r="I119" i="12"/>
  <c r="N118" i="12"/>
  <c r="M118" i="12"/>
  <c r="L118" i="12"/>
  <c r="K118" i="12"/>
  <c r="I118" i="12" s="1"/>
  <c r="J118" i="12"/>
  <c r="N117" i="12"/>
  <c r="M117" i="12"/>
  <c r="L117" i="12"/>
  <c r="I117" i="12" s="1"/>
  <c r="K117" i="12"/>
  <c r="J117" i="12"/>
  <c r="N116" i="12"/>
  <c r="M116" i="12"/>
  <c r="L116" i="12"/>
  <c r="K116" i="12"/>
  <c r="J116" i="12"/>
  <c r="N115" i="12"/>
  <c r="M115" i="12"/>
  <c r="L115" i="12"/>
  <c r="K115" i="12"/>
  <c r="J115" i="12"/>
  <c r="I115" i="12" s="1"/>
  <c r="N114" i="12"/>
  <c r="M114" i="12"/>
  <c r="L114" i="12"/>
  <c r="K114" i="12"/>
  <c r="J114" i="12"/>
  <c r="N113" i="12"/>
  <c r="M113" i="12"/>
  <c r="L113" i="12"/>
  <c r="K113" i="12"/>
  <c r="J113" i="12"/>
  <c r="I113" i="12" s="1"/>
  <c r="N112" i="12"/>
  <c r="M112" i="12"/>
  <c r="L112" i="12"/>
  <c r="K112" i="12"/>
  <c r="J112" i="12"/>
  <c r="N111" i="12"/>
  <c r="M111" i="12"/>
  <c r="L111" i="12"/>
  <c r="K111" i="12"/>
  <c r="J111" i="12"/>
  <c r="I111" i="12"/>
  <c r="N110" i="12"/>
  <c r="M110" i="12"/>
  <c r="L110" i="12"/>
  <c r="K110" i="12"/>
  <c r="I110" i="12" s="1"/>
  <c r="J110" i="12"/>
  <c r="N109" i="12"/>
  <c r="M109" i="12"/>
  <c r="L109" i="12"/>
  <c r="I109" i="12" s="1"/>
  <c r="K109" i="12"/>
  <c r="J109" i="12"/>
  <c r="N108" i="12"/>
  <c r="M108" i="12"/>
  <c r="L108" i="12"/>
  <c r="K108" i="12"/>
  <c r="J108" i="12"/>
  <c r="N107" i="12"/>
  <c r="M107" i="12"/>
  <c r="L107" i="12"/>
  <c r="K107" i="12"/>
  <c r="J107" i="12"/>
  <c r="I107" i="12" s="1"/>
  <c r="N106" i="12"/>
  <c r="M106" i="12"/>
  <c r="L106" i="12"/>
  <c r="K106" i="12"/>
  <c r="J106" i="12"/>
  <c r="N105" i="12"/>
  <c r="M105" i="12"/>
  <c r="L105" i="12"/>
  <c r="K105" i="12"/>
  <c r="J105" i="12"/>
  <c r="I105" i="12" s="1"/>
  <c r="N104" i="12"/>
  <c r="M104" i="12"/>
  <c r="L104" i="12"/>
  <c r="K104" i="12"/>
  <c r="J104" i="12"/>
  <c r="N103" i="12"/>
  <c r="M103" i="12"/>
  <c r="L103" i="12"/>
  <c r="K103" i="12"/>
  <c r="J103" i="12"/>
  <c r="I103" i="12"/>
  <c r="N102" i="12"/>
  <c r="M102" i="12"/>
  <c r="L102" i="12"/>
  <c r="K102" i="12"/>
  <c r="I102" i="12" s="1"/>
  <c r="J102" i="12"/>
  <c r="N101" i="12"/>
  <c r="M101" i="12"/>
  <c r="L101" i="12"/>
  <c r="I101" i="12" s="1"/>
  <c r="K101" i="12"/>
  <c r="J101" i="12"/>
  <c r="N100" i="12"/>
  <c r="M100" i="12"/>
  <c r="L100" i="12"/>
  <c r="K100" i="12"/>
  <c r="J100" i="12"/>
  <c r="N99" i="12"/>
  <c r="M99" i="12"/>
  <c r="L99" i="12"/>
  <c r="K99" i="12"/>
  <c r="J99" i="12"/>
  <c r="I99" i="12" s="1"/>
  <c r="N98" i="12"/>
  <c r="M98" i="12"/>
  <c r="L98" i="12"/>
  <c r="K98" i="12"/>
  <c r="J98" i="12"/>
  <c r="N97" i="12"/>
  <c r="M97" i="12"/>
  <c r="L97" i="12"/>
  <c r="K97" i="12"/>
  <c r="J97" i="12"/>
  <c r="I97" i="12" s="1"/>
  <c r="N96" i="12"/>
  <c r="M96" i="12"/>
  <c r="L96" i="12"/>
  <c r="K96" i="12"/>
  <c r="J96" i="12"/>
  <c r="N95" i="12"/>
  <c r="M95" i="12"/>
  <c r="L95" i="12"/>
  <c r="K95" i="12"/>
  <c r="J95" i="12"/>
  <c r="I95" i="12"/>
  <c r="N94" i="12"/>
  <c r="M94" i="12"/>
  <c r="L94" i="12"/>
  <c r="K94" i="12"/>
  <c r="I94" i="12" s="1"/>
  <c r="J94" i="12"/>
  <c r="N93" i="12"/>
  <c r="M93" i="12"/>
  <c r="L93" i="12"/>
  <c r="I93" i="12" s="1"/>
  <c r="K93" i="12"/>
  <c r="J93" i="12"/>
  <c r="N92" i="12"/>
  <c r="M92" i="12"/>
  <c r="L92" i="12"/>
  <c r="K92" i="12"/>
  <c r="J92" i="12"/>
  <c r="N91" i="12"/>
  <c r="M91" i="12"/>
  <c r="L91" i="12"/>
  <c r="K91" i="12"/>
  <c r="J91" i="12"/>
  <c r="I91" i="12" s="1"/>
  <c r="N90" i="12"/>
  <c r="M90" i="12"/>
  <c r="L90" i="12"/>
  <c r="K90" i="12"/>
  <c r="J90" i="12"/>
  <c r="N89" i="12"/>
  <c r="M89" i="12"/>
  <c r="L89" i="12"/>
  <c r="J89" i="12"/>
  <c r="L88" i="12"/>
  <c r="K88" i="12"/>
  <c r="J88" i="12"/>
  <c r="L87" i="12"/>
  <c r="K87" i="12"/>
  <c r="J87" i="12"/>
  <c r="L86" i="12"/>
  <c r="K86" i="12"/>
  <c r="J86" i="12"/>
  <c r="L85" i="12"/>
  <c r="K85" i="12"/>
  <c r="J85" i="12"/>
  <c r="L84" i="12"/>
  <c r="K84" i="12"/>
  <c r="J84" i="12"/>
  <c r="L83" i="12"/>
  <c r="K83" i="12"/>
  <c r="J83" i="12"/>
  <c r="L82" i="12"/>
  <c r="K82" i="12"/>
  <c r="J82" i="12"/>
  <c r="L81" i="12"/>
  <c r="K81" i="12"/>
  <c r="J81" i="12"/>
  <c r="N80" i="12"/>
  <c r="M80" i="12"/>
  <c r="L80" i="12"/>
  <c r="K80" i="12"/>
  <c r="I80" i="12" s="1"/>
  <c r="J80" i="12"/>
  <c r="N79" i="12"/>
  <c r="M79" i="12"/>
  <c r="L79" i="12"/>
  <c r="K79" i="12"/>
  <c r="J79" i="12"/>
  <c r="I79" i="12" s="1"/>
  <c r="N78" i="12"/>
  <c r="M78" i="12"/>
  <c r="L78" i="12"/>
  <c r="J78" i="12"/>
  <c r="L77" i="12"/>
  <c r="K77" i="12"/>
  <c r="J77" i="12"/>
  <c r="J76" i="12"/>
  <c r="J75" i="12"/>
  <c r="J74" i="12"/>
  <c r="J73" i="12"/>
  <c r="J72" i="12"/>
  <c r="J71" i="12"/>
  <c r="J70" i="12"/>
  <c r="N69" i="12"/>
  <c r="M69" i="12"/>
  <c r="J69" i="12"/>
  <c r="N68" i="12"/>
  <c r="M68" i="12"/>
  <c r="J68" i="12"/>
  <c r="N67" i="12"/>
  <c r="M67" i="12"/>
  <c r="K67" i="12"/>
  <c r="J67" i="12"/>
  <c r="E67" i="12"/>
  <c r="L67" i="12" s="1"/>
  <c r="I67" i="12" s="1"/>
  <c r="N66" i="12"/>
  <c r="M66" i="12"/>
  <c r="L66" i="12"/>
  <c r="K66" i="12"/>
  <c r="I66" i="12" s="1"/>
  <c r="J66" i="12"/>
  <c r="N65" i="12"/>
  <c r="M65" i="12"/>
  <c r="L65" i="12"/>
  <c r="K65" i="12"/>
  <c r="J65" i="12"/>
  <c r="I65" i="12" s="1"/>
  <c r="N64" i="12"/>
  <c r="M64" i="12"/>
  <c r="L64" i="12"/>
  <c r="K64" i="12"/>
  <c r="I64" i="12" s="1"/>
  <c r="J64" i="12"/>
  <c r="N63" i="12"/>
  <c r="M63" i="12"/>
  <c r="L63" i="12"/>
  <c r="K63" i="12"/>
  <c r="J63" i="12"/>
  <c r="I63" i="12" s="1"/>
  <c r="N62" i="12"/>
  <c r="M62" i="12"/>
  <c r="L62" i="12"/>
  <c r="K62" i="12"/>
  <c r="I62" i="12" s="1"/>
  <c r="J62" i="12"/>
  <c r="N61" i="12"/>
  <c r="M61" i="12"/>
  <c r="L61" i="12"/>
  <c r="K61" i="12"/>
  <c r="J61" i="12"/>
  <c r="I61" i="12" s="1"/>
  <c r="N60" i="12"/>
  <c r="M60" i="12"/>
  <c r="L60" i="12"/>
  <c r="K60" i="12"/>
  <c r="I60" i="12" s="1"/>
  <c r="J60" i="12"/>
  <c r="V36" i="12"/>
  <c r="U36" i="12"/>
  <c r="T36" i="12" s="1"/>
  <c r="U31" i="12"/>
  <c r="T31" i="12" s="1"/>
  <c r="U23" i="12"/>
  <c r="T23" i="12" s="1"/>
  <c r="E12" i="12"/>
  <c r="D12" i="12"/>
  <c r="K10" i="12"/>
  <c r="K9" i="12"/>
  <c r="K8" i="12"/>
  <c r="K7" i="12"/>
  <c r="K6" i="12"/>
  <c r="K5" i="12"/>
  <c r="J5" i="12"/>
  <c r="L4" i="12"/>
  <c r="K4" i="12"/>
  <c r="J4" i="12"/>
  <c r="P3" i="12"/>
  <c r="O3" i="12"/>
  <c r="N3" i="12"/>
  <c r="M3" i="12"/>
  <c r="L3" i="12"/>
  <c r="K3" i="12"/>
  <c r="J3" i="12"/>
  <c r="K2" i="12"/>
  <c r="D1" i="12"/>
  <c r="L5" i="12" s="1"/>
  <c r="AK498" i="11"/>
  <c r="AB498" i="11"/>
  <c r="Z498" i="11"/>
  <c r="X498" i="11"/>
  <c r="X497" i="11"/>
  <c r="AK490" i="11"/>
  <c r="AE490" i="11"/>
  <c r="AB490" i="11"/>
  <c r="Y490" i="11"/>
  <c r="X490" i="11"/>
  <c r="X489" i="11"/>
  <c r="U489" i="11"/>
  <c r="S489" i="11"/>
  <c r="Q489" i="11"/>
  <c r="Q488" i="11"/>
  <c r="L486" i="11"/>
  <c r="K486" i="11"/>
  <c r="J485" i="11"/>
  <c r="AK482" i="11"/>
  <c r="Y482" i="11"/>
  <c r="X481" i="11"/>
  <c r="Q479" i="11"/>
  <c r="H476" i="11"/>
  <c r="N486" i="11" s="1"/>
  <c r="G476" i="11"/>
  <c r="N476" i="11" s="1"/>
  <c r="AN491" i="11" s="1"/>
  <c r="F476" i="11"/>
  <c r="Z490" i="11" s="1"/>
  <c r="E476" i="11"/>
  <c r="D476" i="11"/>
  <c r="J486" i="11" s="1"/>
  <c r="K475" i="11"/>
  <c r="D475" i="11"/>
  <c r="AK472" i="11"/>
  <c r="AB470" i="11"/>
  <c r="Z470" i="11"/>
  <c r="X470" i="11"/>
  <c r="Q470" i="11"/>
  <c r="X469" i="11"/>
  <c r="N466" i="11"/>
  <c r="M466" i="11"/>
  <c r="L466" i="11"/>
  <c r="J466" i="11"/>
  <c r="J465" i="11"/>
  <c r="AB462" i="11"/>
  <c r="Y462" i="11"/>
  <c r="X462" i="11"/>
  <c r="AK461" i="11"/>
  <c r="AE461" i="11"/>
  <c r="X461" i="11"/>
  <c r="U461" i="11"/>
  <c r="Q461" i="11"/>
  <c r="Q460" i="11"/>
  <c r="AB454" i="11"/>
  <c r="Y454" i="11"/>
  <c r="X454" i="11"/>
  <c r="X453" i="11"/>
  <c r="AK452" i="11"/>
  <c r="B450" i="11"/>
  <c r="N399" i="11"/>
  <c r="M399" i="11"/>
  <c r="L399" i="11"/>
  <c r="K399" i="11"/>
  <c r="J399" i="11"/>
  <c r="I399" i="11"/>
  <c r="N398" i="11"/>
  <c r="M398" i="11"/>
  <c r="L398" i="11"/>
  <c r="K398" i="11"/>
  <c r="I398" i="11" s="1"/>
  <c r="J398" i="11"/>
  <c r="N397" i="11"/>
  <c r="M397" i="11"/>
  <c r="L397" i="11"/>
  <c r="K397" i="11"/>
  <c r="J397" i="11"/>
  <c r="I397" i="11"/>
  <c r="N396" i="11"/>
  <c r="M396" i="11"/>
  <c r="L396" i="11"/>
  <c r="K396" i="11"/>
  <c r="I396" i="11" s="1"/>
  <c r="J396" i="11"/>
  <c r="N395" i="11"/>
  <c r="M395" i="11"/>
  <c r="L395" i="11"/>
  <c r="K395" i="11"/>
  <c r="J395" i="11"/>
  <c r="I395" i="11"/>
  <c r="N394" i="11"/>
  <c r="M394" i="11"/>
  <c r="L394" i="11"/>
  <c r="K394" i="11"/>
  <c r="I394" i="11" s="1"/>
  <c r="J394" i="11"/>
  <c r="N393" i="11"/>
  <c r="M393" i="11"/>
  <c r="L393" i="11"/>
  <c r="K393" i="11"/>
  <c r="J393" i="11"/>
  <c r="I393" i="11"/>
  <c r="N392" i="11"/>
  <c r="M392" i="11"/>
  <c r="L392" i="11"/>
  <c r="K392" i="11"/>
  <c r="I392" i="11" s="1"/>
  <c r="J392" i="11"/>
  <c r="N391" i="11"/>
  <c r="M391" i="11"/>
  <c r="L391" i="11"/>
  <c r="K391" i="11"/>
  <c r="J391" i="11"/>
  <c r="I391" i="11"/>
  <c r="N390" i="11"/>
  <c r="M390" i="11"/>
  <c r="L390" i="11"/>
  <c r="K390" i="11"/>
  <c r="I390" i="11" s="1"/>
  <c r="J390" i="11"/>
  <c r="N389" i="11"/>
  <c r="M389" i="11"/>
  <c r="L389" i="11"/>
  <c r="K389" i="11"/>
  <c r="J389" i="11"/>
  <c r="I389" i="11"/>
  <c r="N388" i="11"/>
  <c r="M388" i="11"/>
  <c r="L388" i="11"/>
  <c r="K388" i="11"/>
  <c r="I388" i="11" s="1"/>
  <c r="J388" i="11"/>
  <c r="N387" i="11"/>
  <c r="M387" i="11"/>
  <c r="L387" i="11"/>
  <c r="K387" i="11"/>
  <c r="J387" i="11"/>
  <c r="I387" i="11"/>
  <c r="N386" i="11"/>
  <c r="M386" i="11"/>
  <c r="L386" i="11"/>
  <c r="K386" i="11"/>
  <c r="I386" i="11" s="1"/>
  <c r="J386" i="11"/>
  <c r="N385" i="11"/>
  <c r="M385" i="11"/>
  <c r="L385" i="11"/>
  <c r="K385" i="11"/>
  <c r="J385" i="11"/>
  <c r="I385" i="11"/>
  <c r="N384" i="11"/>
  <c r="M384" i="11"/>
  <c r="L384" i="11"/>
  <c r="K384" i="11"/>
  <c r="I384" i="11" s="1"/>
  <c r="J384" i="11"/>
  <c r="N383" i="11"/>
  <c r="M383" i="11"/>
  <c r="L383" i="11"/>
  <c r="K383" i="11"/>
  <c r="J383" i="11"/>
  <c r="I383" i="11"/>
  <c r="N382" i="11"/>
  <c r="M382" i="11"/>
  <c r="L382" i="11"/>
  <c r="K382" i="11"/>
  <c r="I382" i="11" s="1"/>
  <c r="J382" i="11"/>
  <c r="N381" i="11"/>
  <c r="M381" i="11"/>
  <c r="L381" i="11"/>
  <c r="K381" i="11"/>
  <c r="J381" i="11"/>
  <c r="I381" i="11"/>
  <c r="N380" i="11"/>
  <c r="M380" i="11"/>
  <c r="L380" i="11"/>
  <c r="K380" i="11"/>
  <c r="I380" i="11" s="1"/>
  <c r="J380" i="11"/>
  <c r="N379" i="11"/>
  <c r="M379" i="11"/>
  <c r="L379" i="11"/>
  <c r="K379" i="11"/>
  <c r="J379" i="11"/>
  <c r="I379" i="11"/>
  <c r="N378" i="11"/>
  <c r="M378" i="11"/>
  <c r="L378" i="11"/>
  <c r="K378" i="11"/>
  <c r="I378" i="11" s="1"/>
  <c r="J378" i="11"/>
  <c r="N377" i="11"/>
  <c r="M377" i="11"/>
  <c r="L377" i="11"/>
  <c r="K377" i="11"/>
  <c r="J377" i="11"/>
  <c r="I377" i="11"/>
  <c r="N376" i="11"/>
  <c r="M376" i="11"/>
  <c r="L376" i="11"/>
  <c r="K376" i="11"/>
  <c r="I376" i="11" s="1"/>
  <c r="J376" i="11"/>
  <c r="N375" i="11"/>
  <c r="M375" i="11"/>
  <c r="L375" i="11"/>
  <c r="K375" i="11"/>
  <c r="J375" i="11"/>
  <c r="I375" i="11"/>
  <c r="N374" i="11"/>
  <c r="M374" i="11"/>
  <c r="L374" i="11"/>
  <c r="K374" i="11"/>
  <c r="I374" i="11" s="1"/>
  <c r="J374" i="11"/>
  <c r="N373" i="11"/>
  <c r="M373" i="11"/>
  <c r="L373" i="11"/>
  <c r="K373" i="11"/>
  <c r="J373" i="11"/>
  <c r="I373" i="11"/>
  <c r="N372" i="11"/>
  <c r="M372" i="11"/>
  <c r="L372" i="11"/>
  <c r="K372" i="11"/>
  <c r="I372" i="11" s="1"/>
  <c r="J372" i="11"/>
  <c r="N371" i="11"/>
  <c r="M371" i="11"/>
  <c r="L371" i="11"/>
  <c r="K371" i="11"/>
  <c r="J371" i="11"/>
  <c r="I371" i="11"/>
  <c r="N370" i="11"/>
  <c r="M370" i="11"/>
  <c r="L370" i="11"/>
  <c r="K370" i="11"/>
  <c r="I370" i="11" s="1"/>
  <c r="J370" i="11"/>
  <c r="N369" i="11"/>
  <c r="M369" i="11"/>
  <c r="L369" i="11"/>
  <c r="K369" i="11"/>
  <c r="J369" i="11"/>
  <c r="I369" i="11"/>
  <c r="N368" i="11"/>
  <c r="M368" i="11"/>
  <c r="L368" i="11"/>
  <c r="K368" i="11"/>
  <c r="I368" i="11" s="1"/>
  <c r="J368" i="11"/>
  <c r="N367" i="11"/>
  <c r="M367" i="11"/>
  <c r="L367" i="11"/>
  <c r="K367" i="11"/>
  <c r="J367" i="11"/>
  <c r="I367" i="11"/>
  <c r="N366" i="11"/>
  <c r="M366" i="11"/>
  <c r="L366" i="11"/>
  <c r="K366" i="11"/>
  <c r="I366" i="11" s="1"/>
  <c r="J366" i="11"/>
  <c r="N365" i="11"/>
  <c r="M365" i="11"/>
  <c r="L365" i="11"/>
  <c r="K365" i="11"/>
  <c r="J365" i="11"/>
  <c r="I365" i="11"/>
  <c r="N364" i="11"/>
  <c r="M364" i="11"/>
  <c r="L364" i="11"/>
  <c r="K364" i="11"/>
  <c r="I364" i="11" s="1"/>
  <c r="J364" i="11"/>
  <c r="N363" i="11"/>
  <c r="M363" i="11"/>
  <c r="L363" i="11"/>
  <c r="K363" i="11"/>
  <c r="J363" i="11"/>
  <c r="I363" i="11"/>
  <c r="N362" i="11"/>
  <c r="M362" i="11"/>
  <c r="L362" i="11"/>
  <c r="K362" i="11"/>
  <c r="I362" i="11" s="1"/>
  <c r="J362" i="11"/>
  <c r="N361" i="11"/>
  <c r="M361" i="11"/>
  <c r="L361" i="11"/>
  <c r="K361" i="11"/>
  <c r="J361" i="11"/>
  <c r="I361" i="11"/>
  <c r="N360" i="11"/>
  <c r="M360" i="11"/>
  <c r="L360" i="11"/>
  <c r="K360" i="11"/>
  <c r="I360" i="11" s="1"/>
  <c r="J360" i="11"/>
  <c r="N359" i="11"/>
  <c r="M359" i="11"/>
  <c r="L359" i="11"/>
  <c r="K359" i="11"/>
  <c r="J359" i="11"/>
  <c r="I359" i="11"/>
  <c r="N358" i="11"/>
  <c r="M358" i="11"/>
  <c r="L358" i="11"/>
  <c r="K358" i="11"/>
  <c r="I358" i="11" s="1"/>
  <c r="J358" i="11"/>
  <c r="N357" i="11"/>
  <c r="M357" i="11"/>
  <c r="L357" i="11"/>
  <c r="K357" i="11"/>
  <c r="J357" i="11"/>
  <c r="I357" i="11"/>
  <c r="N356" i="11"/>
  <c r="M356" i="11"/>
  <c r="L356" i="11"/>
  <c r="K356" i="11"/>
  <c r="I356" i="11" s="1"/>
  <c r="J356" i="11"/>
  <c r="N355" i="11"/>
  <c r="M355" i="11"/>
  <c r="L355" i="11"/>
  <c r="K355" i="11"/>
  <c r="J355" i="11"/>
  <c r="I355" i="11"/>
  <c r="N354" i="11"/>
  <c r="M354" i="11"/>
  <c r="L354" i="11"/>
  <c r="K354" i="11"/>
  <c r="I354" i="11" s="1"/>
  <c r="J354" i="11"/>
  <c r="N353" i="11"/>
  <c r="M353" i="11"/>
  <c r="L353" i="11"/>
  <c r="K353" i="11"/>
  <c r="J353" i="11"/>
  <c r="I353" i="11"/>
  <c r="N352" i="11"/>
  <c r="M352" i="11"/>
  <c r="L352" i="11"/>
  <c r="K352" i="11"/>
  <c r="I352" i="11" s="1"/>
  <c r="K39" i="11" s="1"/>
  <c r="J352" i="11"/>
  <c r="N351" i="11"/>
  <c r="M351" i="11"/>
  <c r="L351" i="11"/>
  <c r="K351" i="11"/>
  <c r="J351" i="11"/>
  <c r="I351" i="11"/>
  <c r="K38" i="11" s="1"/>
  <c r="J38" i="11" s="1"/>
  <c r="N350" i="11"/>
  <c r="M350" i="11"/>
  <c r="L350" i="11"/>
  <c r="K350" i="11"/>
  <c r="I350" i="11" s="1"/>
  <c r="J350" i="11"/>
  <c r="N349" i="11"/>
  <c r="M349" i="11"/>
  <c r="L349" i="11"/>
  <c r="K349" i="11"/>
  <c r="J349" i="11"/>
  <c r="I349" i="11"/>
  <c r="N348" i="11"/>
  <c r="M348" i="11"/>
  <c r="L348" i="11"/>
  <c r="K348" i="11"/>
  <c r="I348" i="11" s="1"/>
  <c r="J348" i="11"/>
  <c r="N347" i="11"/>
  <c r="M347" i="11"/>
  <c r="L347" i="11"/>
  <c r="K347" i="11"/>
  <c r="J347" i="11"/>
  <c r="I347" i="11"/>
  <c r="N346" i="11"/>
  <c r="M346" i="11"/>
  <c r="L346" i="11"/>
  <c r="K346" i="11"/>
  <c r="I346" i="11" s="1"/>
  <c r="J346" i="11"/>
  <c r="N345" i="11"/>
  <c r="M345" i="11"/>
  <c r="L345" i="11"/>
  <c r="K345" i="11"/>
  <c r="J345" i="11"/>
  <c r="I345" i="11"/>
  <c r="N344" i="11"/>
  <c r="M344" i="11"/>
  <c r="L344" i="11"/>
  <c r="K344" i="11"/>
  <c r="I344" i="11" s="1"/>
  <c r="J344" i="11"/>
  <c r="N343" i="11"/>
  <c r="M343" i="11"/>
  <c r="L343" i="11"/>
  <c r="K343" i="11"/>
  <c r="J343" i="11"/>
  <c r="I343" i="11"/>
  <c r="N342" i="11"/>
  <c r="M342" i="11"/>
  <c r="L342" i="11"/>
  <c r="K342" i="11"/>
  <c r="I342" i="11" s="1"/>
  <c r="J342" i="11"/>
  <c r="N341" i="11"/>
  <c r="M341" i="11"/>
  <c r="L341" i="11"/>
  <c r="K341" i="11"/>
  <c r="J341" i="11"/>
  <c r="I341" i="11"/>
  <c r="N340" i="11"/>
  <c r="M340" i="11"/>
  <c r="L340" i="11"/>
  <c r="K340" i="11"/>
  <c r="I340" i="11" s="1"/>
  <c r="J340" i="11"/>
  <c r="N339" i="11"/>
  <c r="M339" i="11"/>
  <c r="L339" i="11"/>
  <c r="K339" i="11"/>
  <c r="J339" i="11"/>
  <c r="I339" i="11"/>
  <c r="N338" i="11"/>
  <c r="M338" i="11"/>
  <c r="L338" i="11"/>
  <c r="K338" i="11"/>
  <c r="I338" i="11" s="1"/>
  <c r="J338" i="11"/>
  <c r="N337" i="11"/>
  <c r="M337" i="11"/>
  <c r="L337" i="11"/>
  <c r="K337" i="11"/>
  <c r="J337" i="11"/>
  <c r="I337" i="11"/>
  <c r="N336" i="11"/>
  <c r="M336" i="11"/>
  <c r="L336" i="11"/>
  <c r="K336" i="11"/>
  <c r="I336" i="11" s="1"/>
  <c r="U36" i="11" s="1"/>
  <c r="T36" i="11" s="1"/>
  <c r="J336" i="11"/>
  <c r="N335" i="11"/>
  <c r="M335" i="11"/>
  <c r="L335" i="11"/>
  <c r="K335" i="11"/>
  <c r="J335" i="11"/>
  <c r="I335" i="11"/>
  <c r="N334" i="11"/>
  <c r="M334" i="11"/>
  <c r="L334" i="11"/>
  <c r="K334" i="11"/>
  <c r="I334" i="11" s="1"/>
  <c r="J334" i="11"/>
  <c r="N333" i="11"/>
  <c r="M333" i="11"/>
  <c r="L333" i="11"/>
  <c r="K333" i="11"/>
  <c r="J333" i="11"/>
  <c r="I333" i="11"/>
  <c r="N332" i="11"/>
  <c r="M332" i="11"/>
  <c r="L332" i="11"/>
  <c r="K332" i="11"/>
  <c r="I332" i="11" s="1"/>
  <c r="J332" i="11"/>
  <c r="N331" i="11"/>
  <c r="M331" i="11"/>
  <c r="L331" i="11"/>
  <c r="K331" i="11"/>
  <c r="J331" i="11"/>
  <c r="I331" i="11"/>
  <c r="N330" i="11"/>
  <c r="M330" i="11"/>
  <c r="L330" i="11"/>
  <c r="K330" i="11"/>
  <c r="I330" i="11" s="1"/>
  <c r="J330" i="11"/>
  <c r="N329" i="11"/>
  <c r="M329" i="11"/>
  <c r="L329" i="11"/>
  <c r="K329" i="11"/>
  <c r="J329" i="11"/>
  <c r="I329" i="11"/>
  <c r="N328" i="11"/>
  <c r="M328" i="11"/>
  <c r="L328" i="11"/>
  <c r="K328" i="11"/>
  <c r="I328" i="11" s="1"/>
  <c r="J328" i="11"/>
  <c r="N327" i="11"/>
  <c r="M327" i="11"/>
  <c r="L327" i="11"/>
  <c r="K327" i="11"/>
  <c r="J327" i="11"/>
  <c r="I327" i="11"/>
  <c r="N326" i="11"/>
  <c r="M326" i="11"/>
  <c r="L326" i="11"/>
  <c r="K326" i="11"/>
  <c r="I326" i="11" s="1"/>
  <c r="J326" i="11"/>
  <c r="N325" i="11"/>
  <c r="M325" i="11"/>
  <c r="L325" i="11"/>
  <c r="K325" i="11"/>
  <c r="J325" i="11"/>
  <c r="I325" i="11"/>
  <c r="N324" i="11"/>
  <c r="M324" i="11"/>
  <c r="L324" i="11"/>
  <c r="K324" i="11"/>
  <c r="I324" i="11" s="1"/>
  <c r="J324" i="11"/>
  <c r="N323" i="11"/>
  <c r="M323" i="11"/>
  <c r="L323" i="11"/>
  <c r="K323" i="11"/>
  <c r="J323" i="11"/>
  <c r="I323" i="11"/>
  <c r="N322" i="11"/>
  <c r="M322" i="11"/>
  <c r="L322" i="11"/>
  <c r="K322" i="11"/>
  <c r="I322" i="11" s="1"/>
  <c r="J322" i="11"/>
  <c r="N321" i="11"/>
  <c r="M321" i="11"/>
  <c r="L321" i="11"/>
  <c r="K321" i="11"/>
  <c r="J321" i="11"/>
  <c r="I321" i="11"/>
  <c r="N320" i="11"/>
  <c r="M320" i="11"/>
  <c r="L320" i="11"/>
  <c r="K320" i="11"/>
  <c r="I320" i="11" s="1"/>
  <c r="J320" i="11"/>
  <c r="N319" i="11"/>
  <c r="M319" i="11"/>
  <c r="L319" i="11"/>
  <c r="K319" i="11"/>
  <c r="J319" i="11"/>
  <c r="I319" i="11"/>
  <c r="N318" i="11"/>
  <c r="M318" i="11"/>
  <c r="L318" i="11"/>
  <c r="K318" i="11"/>
  <c r="I318" i="11" s="1"/>
  <c r="J318" i="11"/>
  <c r="N317" i="11"/>
  <c r="M317" i="11"/>
  <c r="L317" i="11"/>
  <c r="K317" i="11"/>
  <c r="J317" i="11"/>
  <c r="I317" i="11"/>
  <c r="N316" i="11"/>
  <c r="M316" i="11"/>
  <c r="L316" i="11"/>
  <c r="K316" i="11"/>
  <c r="I316" i="11" s="1"/>
  <c r="J316" i="11"/>
  <c r="N315" i="11"/>
  <c r="M315" i="11"/>
  <c r="L315" i="11"/>
  <c r="K315" i="11"/>
  <c r="J315" i="11"/>
  <c r="I315" i="11"/>
  <c r="N314" i="11"/>
  <c r="M314" i="11"/>
  <c r="L314" i="11"/>
  <c r="K314" i="11"/>
  <c r="I314" i="11" s="1"/>
  <c r="J314" i="11"/>
  <c r="N313" i="11"/>
  <c r="M313" i="11"/>
  <c r="L313" i="11"/>
  <c r="K313" i="11"/>
  <c r="J313" i="11"/>
  <c r="I313" i="11"/>
  <c r="N312" i="11"/>
  <c r="M312" i="11"/>
  <c r="L312" i="11"/>
  <c r="K312" i="11"/>
  <c r="I312" i="11" s="1"/>
  <c r="J312" i="11"/>
  <c r="N311" i="11"/>
  <c r="M311" i="11"/>
  <c r="L311" i="11"/>
  <c r="K311" i="11"/>
  <c r="J311" i="11"/>
  <c r="I311" i="11"/>
  <c r="N310" i="11"/>
  <c r="M310" i="11"/>
  <c r="L310" i="11"/>
  <c r="K310" i="11"/>
  <c r="I310" i="11" s="1"/>
  <c r="J310" i="11"/>
  <c r="N309" i="11"/>
  <c r="M309" i="11"/>
  <c r="L309" i="11"/>
  <c r="K309" i="11"/>
  <c r="J309" i="11"/>
  <c r="I309" i="11"/>
  <c r="N308" i="11"/>
  <c r="M308" i="11"/>
  <c r="L308" i="11"/>
  <c r="K308" i="11"/>
  <c r="I308" i="11" s="1"/>
  <c r="J308" i="11"/>
  <c r="N307" i="11"/>
  <c r="M307" i="11"/>
  <c r="L307" i="11"/>
  <c r="K307" i="11"/>
  <c r="J307" i="11"/>
  <c r="I307" i="11"/>
  <c r="N306" i="11"/>
  <c r="M306" i="11"/>
  <c r="L306" i="11"/>
  <c r="K306" i="11"/>
  <c r="I306" i="11" s="1"/>
  <c r="J306" i="11"/>
  <c r="N305" i="11"/>
  <c r="M305" i="11"/>
  <c r="L305" i="11"/>
  <c r="K305" i="11"/>
  <c r="J305" i="11"/>
  <c r="I305" i="11"/>
  <c r="N304" i="11"/>
  <c r="M304" i="11"/>
  <c r="L304" i="11"/>
  <c r="K304" i="11"/>
  <c r="I304" i="11" s="1"/>
  <c r="J304" i="11"/>
  <c r="N303" i="11"/>
  <c r="M303" i="11"/>
  <c r="L303" i="11"/>
  <c r="K303" i="11"/>
  <c r="J303" i="11"/>
  <c r="I303" i="11"/>
  <c r="N302" i="11"/>
  <c r="M302" i="11"/>
  <c r="L302" i="11"/>
  <c r="K302" i="11"/>
  <c r="I302" i="11" s="1"/>
  <c r="J302" i="11"/>
  <c r="N301" i="11"/>
  <c r="M301" i="11"/>
  <c r="L301" i="11"/>
  <c r="K301" i="11"/>
  <c r="J301" i="11"/>
  <c r="I301" i="11"/>
  <c r="N300" i="11"/>
  <c r="M300" i="11"/>
  <c r="L300" i="11"/>
  <c r="K300" i="11"/>
  <c r="I300" i="11" s="1"/>
  <c r="J300" i="11"/>
  <c r="N299" i="11"/>
  <c r="M299" i="11"/>
  <c r="L299" i="11"/>
  <c r="K299" i="11"/>
  <c r="J299" i="11"/>
  <c r="I299" i="11"/>
  <c r="N298" i="11"/>
  <c r="M298" i="11"/>
  <c r="L298" i="11"/>
  <c r="K298" i="11"/>
  <c r="I298" i="11" s="1"/>
  <c r="J298" i="11"/>
  <c r="N297" i="11"/>
  <c r="M297" i="11"/>
  <c r="L297" i="11"/>
  <c r="K297" i="11"/>
  <c r="J297" i="11"/>
  <c r="I297" i="11"/>
  <c r="N296" i="11"/>
  <c r="M296" i="11"/>
  <c r="L296" i="11"/>
  <c r="K296" i="11"/>
  <c r="I296" i="11" s="1"/>
  <c r="J296" i="11"/>
  <c r="N295" i="11"/>
  <c r="M295" i="11"/>
  <c r="L295" i="11"/>
  <c r="K295" i="11"/>
  <c r="J295" i="11"/>
  <c r="I295" i="11"/>
  <c r="N294" i="11"/>
  <c r="M294" i="11"/>
  <c r="L294" i="11"/>
  <c r="K294" i="11"/>
  <c r="I294" i="11" s="1"/>
  <c r="J294" i="11"/>
  <c r="N293" i="11"/>
  <c r="M293" i="11"/>
  <c r="L293" i="11"/>
  <c r="K293" i="11"/>
  <c r="J293" i="11"/>
  <c r="I293" i="11"/>
  <c r="N292" i="11"/>
  <c r="M292" i="11"/>
  <c r="L292" i="11"/>
  <c r="K292" i="11"/>
  <c r="I292" i="11" s="1"/>
  <c r="J292" i="11"/>
  <c r="N291" i="11"/>
  <c r="M291" i="11"/>
  <c r="L291" i="11"/>
  <c r="K291" i="11"/>
  <c r="J291" i="11"/>
  <c r="I291" i="11"/>
  <c r="N290" i="11"/>
  <c r="M290" i="11"/>
  <c r="L290" i="11"/>
  <c r="K290" i="11"/>
  <c r="I290" i="11" s="1"/>
  <c r="J290" i="11"/>
  <c r="N289" i="11"/>
  <c r="M289" i="11"/>
  <c r="L289" i="11"/>
  <c r="K289" i="11"/>
  <c r="J289" i="11"/>
  <c r="I289" i="11"/>
  <c r="N288" i="11"/>
  <c r="M288" i="11"/>
  <c r="L288" i="11"/>
  <c r="K288" i="11"/>
  <c r="I288" i="11" s="1"/>
  <c r="J288" i="11"/>
  <c r="N287" i="11"/>
  <c r="M287" i="11"/>
  <c r="L287" i="11"/>
  <c r="K287" i="11"/>
  <c r="J287" i="11"/>
  <c r="I287" i="11"/>
  <c r="N286" i="11"/>
  <c r="M286" i="11"/>
  <c r="L286" i="11"/>
  <c r="K286" i="11"/>
  <c r="I286" i="11" s="1"/>
  <c r="J286" i="11"/>
  <c r="N285" i="11"/>
  <c r="M285" i="11"/>
  <c r="L285" i="11"/>
  <c r="K285" i="11"/>
  <c r="J285" i="11"/>
  <c r="I285" i="11"/>
  <c r="N284" i="11"/>
  <c r="M284" i="11"/>
  <c r="L284" i="11"/>
  <c r="K284" i="11"/>
  <c r="I284" i="11" s="1"/>
  <c r="J284" i="11"/>
  <c r="N283" i="11"/>
  <c r="M283" i="11"/>
  <c r="L283" i="11"/>
  <c r="K283" i="11"/>
  <c r="J283" i="11"/>
  <c r="I283" i="11"/>
  <c r="N282" i="11"/>
  <c r="M282" i="11"/>
  <c r="L282" i="11"/>
  <c r="K282" i="11"/>
  <c r="I282" i="11" s="1"/>
  <c r="J282" i="11"/>
  <c r="N281" i="11"/>
  <c r="M281" i="11"/>
  <c r="L281" i="11"/>
  <c r="K281" i="11"/>
  <c r="J281" i="11"/>
  <c r="I281" i="11"/>
  <c r="N280" i="11"/>
  <c r="M280" i="11"/>
  <c r="L280" i="11"/>
  <c r="K280" i="11"/>
  <c r="I280" i="11" s="1"/>
  <c r="J280" i="11"/>
  <c r="N279" i="11"/>
  <c r="M279" i="11"/>
  <c r="L279" i="11"/>
  <c r="K279" i="11"/>
  <c r="J279" i="11"/>
  <c r="I279" i="11"/>
  <c r="U35" i="11" s="1"/>
  <c r="T35" i="11" s="1"/>
  <c r="N278" i="11"/>
  <c r="M278" i="11"/>
  <c r="L278" i="11"/>
  <c r="K278" i="11"/>
  <c r="I278" i="11" s="1"/>
  <c r="J278" i="11"/>
  <c r="N277" i="11"/>
  <c r="M277" i="11"/>
  <c r="L277" i="11"/>
  <c r="K277" i="11"/>
  <c r="J277" i="11"/>
  <c r="I277" i="11"/>
  <c r="N276" i="11"/>
  <c r="M276" i="11"/>
  <c r="L276" i="11"/>
  <c r="K276" i="11"/>
  <c r="I276" i="11" s="1"/>
  <c r="J276" i="11"/>
  <c r="N275" i="11"/>
  <c r="M275" i="11"/>
  <c r="L275" i="11"/>
  <c r="K275" i="11"/>
  <c r="J275" i="11"/>
  <c r="I275" i="11"/>
  <c r="N274" i="11"/>
  <c r="M274" i="11"/>
  <c r="L274" i="11"/>
  <c r="K274" i="11"/>
  <c r="I274" i="11" s="1"/>
  <c r="J274" i="11"/>
  <c r="N273" i="11"/>
  <c r="M273" i="11"/>
  <c r="L273" i="11"/>
  <c r="K273" i="11"/>
  <c r="J273" i="11"/>
  <c r="I273" i="11"/>
  <c r="N272" i="11"/>
  <c r="M272" i="11"/>
  <c r="L272" i="11"/>
  <c r="K272" i="11"/>
  <c r="I272" i="11" s="1"/>
  <c r="J272" i="11"/>
  <c r="N271" i="11"/>
  <c r="M271" i="11"/>
  <c r="L271" i="11"/>
  <c r="K271" i="11"/>
  <c r="J271" i="11"/>
  <c r="I271" i="11"/>
  <c r="N270" i="11"/>
  <c r="M270" i="11"/>
  <c r="L270" i="11"/>
  <c r="K270" i="11"/>
  <c r="I270" i="11" s="1"/>
  <c r="J270" i="11"/>
  <c r="N269" i="11"/>
  <c r="M269" i="11"/>
  <c r="L269" i="11"/>
  <c r="K269" i="11"/>
  <c r="J269" i="11"/>
  <c r="I269" i="11"/>
  <c r="N268" i="11"/>
  <c r="M268" i="11"/>
  <c r="L268" i="11"/>
  <c r="K268" i="11"/>
  <c r="I268" i="11" s="1"/>
  <c r="J268" i="11"/>
  <c r="N267" i="11"/>
  <c r="M267" i="11"/>
  <c r="L267" i="11"/>
  <c r="K267" i="11"/>
  <c r="J267" i="11"/>
  <c r="I267" i="11"/>
  <c r="N266" i="11"/>
  <c r="M266" i="11"/>
  <c r="L266" i="11"/>
  <c r="K266" i="11"/>
  <c r="I266" i="11" s="1"/>
  <c r="J266" i="11"/>
  <c r="N265" i="11"/>
  <c r="M265" i="11"/>
  <c r="L265" i="11"/>
  <c r="K265" i="11"/>
  <c r="J265" i="11"/>
  <c r="I265" i="11"/>
  <c r="N264" i="11"/>
  <c r="M264" i="11"/>
  <c r="L264" i="11"/>
  <c r="K264" i="11"/>
  <c r="I264" i="11" s="1"/>
  <c r="J264" i="11"/>
  <c r="N263" i="11"/>
  <c r="M263" i="11"/>
  <c r="L263" i="11"/>
  <c r="K263" i="11"/>
  <c r="J263" i="11"/>
  <c r="I263" i="11"/>
  <c r="N262" i="11"/>
  <c r="M262" i="11"/>
  <c r="L262" i="11"/>
  <c r="K262" i="11"/>
  <c r="I262" i="11" s="1"/>
  <c r="J262" i="11"/>
  <c r="N261" i="11"/>
  <c r="M261" i="11"/>
  <c r="L261" i="11"/>
  <c r="K261" i="11"/>
  <c r="J261" i="11"/>
  <c r="I261" i="11"/>
  <c r="N260" i="11"/>
  <c r="M260" i="11"/>
  <c r="L260" i="11"/>
  <c r="K260" i="11"/>
  <c r="I260" i="11" s="1"/>
  <c r="J260" i="11"/>
  <c r="N259" i="11"/>
  <c r="M259" i="11"/>
  <c r="L259" i="11"/>
  <c r="K259" i="11"/>
  <c r="J259" i="11"/>
  <c r="I259" i="11"/>
  <c r="N258" i="11"/>
  <c r="M258" i="11"/>
  <c r="L258" i="11"/>
  <c r="K258" i="11"/>
  <c r="I258" i="11" s="1"/>
  <c r="J258" i="11"/>
  <c r="N257" i="11"/>
  <c r="M257" i="11"/>
  <c r="L257" i="11"/>
  <c r="K257" i="11"/>
  <c r="J257" i="11"/>
  <c r="I257" i="11"/>
  <c r="N256" i="11"/>
  <c r="M256" i="11"/>
  <c r="L256" i="11"/>
  <c r="K256" i="11"/>
  <c r="I256" i="11" s="1"/>
  <c r="J256" i="11"/>
  <c r="N255" i="11"/>
  <c r="M255" i="11"/>
  <c r="L255" i="11"/>
  <c r="K255" i="11"/>
  <c r="J255" i="11"/>
  <c r="I255" i="11"/>
  <c r="N254" i="11"/>
  <c r="M254" i="11"/>
  <c r="L254" i="11"/>
  <c r="K254" i="11"/>
  <c r="I254" i="11" s="1"/>
  <c r="J254" i="11"/>
  <c r="N253" i="11"/>
  <c r="M253" i="11"/>
  <c r="L253" i="11"/>
  <c r="K253" i="11"/>
  <c r="J253" i="11"/>
  <c r="I253" i="11"/>
  <c r="N252" i="11"/>
  <c r="M252" i="11"/>
  <c r="L252" i="11"/>
  <c r="K252" i="11"/>
  <c r="I252" i="11" s="1"/>
  <c r="J252" i="11"/>
  <c r="N251" i="11"/>
  <c r="M251" i="11"/>
  <c r="L251" i="11"/>
  <c r="K251" i="11"/>
  <c r="J251" i="11"/>
  <c r="I251" i="11"/>
  <c r="U34" i="11" s="1"/>
  <c r="T34" i="11" s="1"/>
  <c r="N250" i="11"/>
  <c r="M250" i="11"/>
  <c r="L250" i="11"/>
  <c r="K250" i="11"/>
  <c r="I250" i="11" s="1"/>
  <c r="J250" i="11"/>
  <c r="N249" i="11"/>
  <c r="M249" i="11"/>
  <c r="L249" i="11"/>
  <c r="K249" i="11"/>
  <c r="J249" i="11"/>
  <c r="I249" i="11"/>
  <c r="N248" i="11"/>
  <c r="M248" i="11"/>
  <c r="L248" i="11"/>
  <c r="K248" i="11"/>
  <c r="I248" i="11" s="1"/>
  <c r="J248" i="11"/>
  <c r="N247" i="11"/>
  <c r="M247" i="11"/>
  <c r="L247" i="11"/>
  <c r="K247" i="11"/>
  <c r="J247" i="11"/>
  <c r="I247" i="11"/>
  <c r="N246" i="11"/>
  <c r="M246" i="11"/>
  <c r="L246" i="11"/>
  <c r="K246" i="11"/>
  <c r="I246" i="11" s="1"/>
  <c r="J246" i="11"/>
  <c r="N245" i="11"/>
  <c r="M245" i="11"/>
  <c r="L245" i="11"/>
  <c r="K245" i="11"/>
  <c r="J245" i="11"/>
  <c r="I245" i="11"/>
  <c r="N244" i="11"/>
  <c r="M244" i="11"/>
  <c r="L244" i="11"/>
  <c r="K244" i="11"/>
  <c r="I244" i="11" s="1"/>
  <c r="J244" i="11"/>
  <c r="N243" i="11"/>
  <c r="M243" i="11"/>
  <c r="L243" i="11"/>
  <c r="K243" i="11"/>
  <c r="J243" i="11"/>
  <c r="I243" i="11"/>
  <c r="N242" i="11"/>
  <c r="M242" i="11"/>
  <c r="L242" i="11"/>
  <c r="K242" i="11"/>
  <c r="I242" i="11" s="1"/>
  <c r="J242" i="11"/>
  <c r="N241" i="11"/>
  <c r="M241" i="11"/>
  <c r="L241" i="11"/>
  <c r="K241" i="11"/>
  <c r="J241" i="11"/>
  <c r="I241" i="11"/>
  <c r="N240" i="11"/>
  <c r="M240" i="11"/>
  <c r="L240" i="11"/>
  <c r="K240" i="11"/>
  <c r="I240" i="11" s="1"/>
  <c r="J240" i="11"/>
  <c r="N239" i="11"/>
  <c r="M239" i="11"/>
  <c r="L239" i="11"/>
  <c r="K239" i="11"/>
  <c r="J239" i="11"/>
  <c r="I239" i="11"/>
  <c r="N238" i="11"/>
  <c r="M238" i="11"/>
  <c r="L238" i="11"/>
  <c r="K238" i="11"/>
  <c r="I238" i="11" s="1"/>
  <c r="J238" i="11"/>
  <c r="N237" i="11"/>
  <c r="M237" i="11"/>
  <c r="L237" i="11"/>
  <c r="K237" i="11"/>
  <c r="J237" i="11"/>
  <c r="I237" i="11"/>
  <c r="N236" i="11"/>
  <c r="M236" i="11"/>
  <c r="L236" i="11"/>
  <c r="K236" i="11"/>
  <c r="I236" i="11" s="1"/>
  <c r="U38" i="11" s="1"/>
  <c r="T38" i="11" s="1"/>
  <c r="J236" i="11"/>
  <c r="N235" i="11"/>
  <c r="M235" i="11"/>
  <c r="L235" i="11"/>
  <c r="K235" i="11"/>
  <c r="J235" i="11"/>
  <c r="I235" i="11"/>
  <c r="U37" i="11" s="1"/>
  <c r="T37" i="11" s="1"/>
  <c r="N234" i="11"/>
  <c r="M234" i="11"/>
  <c r="L234" i="11"/>
  <c r="K234" i="11"/>
  <c r="I234" i="11" s="1"/>
  <c r="J234" i="11"/>
  <c r="N233" i="11"/>
  <c r="M233" i="11"/>
  <c r="L233" i="11"/>
  <c r="K233" i="11"/>
  <c r="J233" i="11"/>
  <c r="I233" i="11"/>
  <c r="N232" i="11"/>
  <c r="M232" i="11"/>
  <c r="L232" i="11"/>
  <c r="K232" i="11"/>
  <c r="I232" i="11" s="1"/>
  <c r="J232" i="11"/>
  <c r="N231" i="11"/>
  <c r="M231" i="11"/>
  <c r="L231" i="11"/>
  <c r="K231" i="11"/>
  <c r="J231" i="11"/>
  <c r="I231" i="11"/>
  <c r="U33" i="11" s="1"/>
  <c r="T33" i="11" s="1"/>
  <c r="N230" i="11"/>
  <c r="M230" i="11"/>
  <c r="L230" i="11"/>
  <c r="K230" i="11"/>
  <c r="I230" i="11" s="1"/>
  <c r="J230" i="11"/>
  <c r="N229" i="11"/>
  <c r="M229" i="11"/>
  <c r="L229" i="11"/>
  <c r="K229" i="11"/>
  <c r="J229" i="11"/>
  <c r="I229" i="11"/>
  <c r="N228" i="11"/>
  <c r="M228" i="11"/>
  <c r="L228" i="11"/>
  <c r="K228" i="11"/>
  <c r="I228" i="11" s="1"/>
  <c r="J228" i="11"/>
  <c r="N227" i="11"/>
  <c r="M227" i="11"/>
  <c r="L227" i="11"/>
  <c r="K227" i="11"/>
  <c r="J227" i="11"/>
  <c r="I227" i="11"/>
  <c r="N226" i="11"/>
  <c r="M226" i="11"/>
  <c r="L226" i="11"/>
  <c r="K226" i="11"/>
  <c r="I226" i="11" s="1"/>
  <c r="J226" i="11"/>
  <c r="N225" i="11"/>
  <c r="M225" i="11"/>
  <c r="L225" i="11"/>
  <c r="K225" i="11"/>
  <c r="J225" i="11"/>
  <c r="I225" i="11"/>
  <c r="N224" i="11"/>
  <c r="M224" i="11"/>
  <c r="L224" i="11"/>
  <c r="K224" i="11"/>
  <c r="I224" i="11" s="1"/>
  <c r="J224" i="11"/>
  <c r="N223" i="11"/>
  <c r="M223" i="11"/>
  <c r="L223" i="11"/>
  <c r="K223" i="11"/>
  <c r="J223" i="11"/>
  <c r="I223" i="11"/>
  <c r="N222" i="11"/>
  <c r="M222" i="11"/>
  <c r="L222" i="11"/>
  <c r="K222" i="11"/>
  <c r="I222" i="11" s="1"/>
  <c r="J222" i="11"/>
  <c r="N221" i="11"/>
  <c r="M221" i="11"/>
  <c r="L221" i="11"/>
  <c r="K221" i="11"/>
  <c r="J221" i="11"/>
  <c r="I221" i="11"/>
  <c r="N220" i="11"/>
  <c r="M220" i="11"/>
  <c r="L220" i="11"/>
  <c r="K220" i="11"/>
  <c r="I220" i="11" s="1"/>
  <c r="J220" i="11"/>
  <c r="N219" i="11"/>
  <c r="M219" i="11"/>
  <c r="L219" i="11"/>
  <c r="K219" i="11"/>
  <c r="J219" i="11"/>
  <c r="I219" i="11"/>
  <c r="N218" i="11"/>
  <c r="M218" i="11"/>
  <c r="L218" i="11"/>
  <c r="K218" i="11"/>
  <c r="I218" i="11" s="1"/>
  <c r="J218" i="11"/>
  <c r="N217" i="11"/>
  <c r="M217" i="11"/>
  <c r="L217" i="11"/>
  <c r="K217" i="11"/>
  <c r="J217" i="11"/>
  <c r="I217" i="11"/>
  <c r="N216" i="11"/>
  <c r="M216" i="11"/>
  <c r="L216" i="11"/>
  <c r="K216" i="11"/>
  <c r="I216" i="11" s="1"/>
  <c r="J216" i="11"/>
  <c r="N215" i="11"/>
  <c r="M215" i="11"/>
  <c r="L215" i="11"/>
  <c r="K215" i="11"/>
  <c r="J215" i="11"/>
  <c r="I215" i="11"/>
  <c r="N214" i="11"/>
  <c r="M214" i="11"/>
  <c r="L214" i="11"/>
  <c r="K214" i="11"/>
  <c r="I214" i="11" s="1"/>
  <c r="J214" i="11"/>
  <c r="N213" i="11"/>
  <c r="M213" i="11"/>
  <c r="L213" i="11"/>
  <c r="K213" i="11"/>
  <c r="J213" i="11"/>
  <c r="I213" i="11"/>
  <c r="N212" i="11"/>
  <c r="M212" i="11"/>
  <c r="L212" i="11"/>
  <c r="K212" i="11"/>
  <c r="I212" i="11" s="1"/>
  <c r="J212" i="11"/>
  <c r="N211" i="11"/>
  <c r="M211" i="11"/>
  <c r="L211" i="11"/>
  <c r="K211" i="11"/>
  <c r="J211" i="11"/>
  <c r="I211" i="11"/>
  <c r="N210" i="11"/>
  <c r="M210" i="11"/>
  <c r="L210" i="11"/>
  <c r="K210" i="11"/>
  <c r="I210" i="11" s="1"/>
  <c r="J210" i="11"/>
  <c r="N209" i="11"/>
  <c r="M209" i="11"/>
  <c r="L209" i="11"/>
  <c r="K209" i="11"/>
  <c r="J209" i="11"/>
  <c r="I209" i="11"/>
  <c r="U32" i="11" s="1"/>
  <c r="T32" i="11" s="1"/>
  <c r="N208" i="11"/>
  <c r="M208" i="11"/>
  <c r="L208" i="11"/>
  <c r="K208" i="11"/>
  <c r="I208" i="11" s="1"/>
  <c r="J208" i="11"/>
  <c r="N207" i="11"/>
  <c r="M207" i="11"/>
  <c r="L207" i="11"/>
  <c r="K207" i="11"/>
  <c r="J207" i="11"/>
  <c r="I207" i="11"/>
  <c r="N206" i="11"/>
  <c r="M206" i="11"/>
  <c r="L206" i="11"/>
  <c r="K206" i="11"/>
  <c r="I206" i="11" s="1"/>
  <c r="J206" i="11"/>
  <c r="N205" i="11"/>
  <c r="M205" i="11"/>
  <c r="L205" i="11"/>
  <c r="K205" i="11"/>
  <c r="J205" i="11"/>
  <c r="I205" i="11"/>
  <c r="N204" i="11"/>
  <c r="M204" i="11"/>
  <c r="L204" i="11"/>
  <c r="K204" i="11"/>
  <c r="I204" i="11" s="1"/>
  <c r="J204" i="11"/>
  <c r="N203" i="11"/>
  <c r="M203" i="11"/>
  <c r="L203" i="11"/>
  <c r="K203" i="11"/>
  <c r="J203" i="11"/>
  <c r="I203" i="11"/>
  <c r="K37" i="11" s="1"/>
  <c r="J37" i="11" s="1"/>
  <c r="N202" i="11"/>
  <c r="M202" i="11"/>
  <c r="L202" i="11"/>
  <c r="K202" i="11"/>
  <c r="I202" i="11" s="1"/>
  <c r="K36" i="11" s="1"/>
  <c r="J36" i="11" s="1"/>
  <c r="J202" i="11"/>
  <c r="N201" i="11"/>
  <c r="M201" i="11"/>
  <c r="L201" i="11"/>
  <c r="K201" i="11"/>
  <c r="J201" i="11"/>
  <c r="I201" i="11"/>
  <c r="K35" i="11" s="1"/>
  <c r="J35" i="11" s="1"/>
  <c r="N200" i="11"/>
  <c r="M200" i="11"/>
  <c r="L200" i="11"/>
  <c r="K200" i="11"/>
  <c r="I200" i="11" s="1"/>
  <c r="J200" i="11"/>
  <c r="N199" i="11"/>
  <c r="M199" i="11"/>
  <c r="L199" i="11"/>
  <c r="K199" i="11"/>
  <c r="J199" i="11"/>
  <c r="I199" i="11"/>
  <c r="U31" i="11" s="1"/>
  <c r="T31" i="11" s="1"/>
  <c r="N198" i="11"/>
  <c r="M198" i="11"/>
  <c r="L198" i="11"/>
  <c r="K198" i="11"/>
  <c r="I198" i="11" s="1"/>
  <c r="J198" i="11"/>
  <c r="N197" i="11"/>
  <c r="M197" i="11"/>
  <c r="L197" i="11"/>
  <c r="K197" i="11"/>
  <c r="J197" i="11"/>
  <c r="I197" i="11"/>
  <c r="N196" i="11"/>
  <c r="M196" i="11"/>
  <c r="L196" i="11"/>
  <c r="K196" i="11"/>
  <c r="I196" i="11" s="1"/>
  <c r="K34" i="11" s="1"/>
  <c r="J34" i="11" s="1"/>
  <c r="J196" i="11"/>
  <c r="N195" i="11"/>
  <c r="M195" i="11"/>
  <c r="L195" i="11"/>
  <c r="K195" i="11"/>
  <c r="J195" i="11"/>
  <c r="I195" i="11"/>
  <c r="K33" i="11" s="1"/>
  <c r="J33" i="11" s="1"/>
  <c r="N194" i="11"/>
  <c r="M194" i="11"/>
  <c r="L194" i="11"/>
  <c r="K194" i="11"/>
  <c r="I194" i="11" s="1"/>
  <c r="J194" i="11"/>
  <c r="N193" i="11"/>
  <c r="M193" i="11"/>
  <c r="L193" i="11"/>
  <c r="K193" i="11"/>
  <c r="J193" i="11"/>
  <c r="I193" i="11"/>
  <c r="N192" i="11"/>
  <c r="M192" i="11"/>
  <c r="L192" i="11"/>
  <c r="K192" i="11"/>
  <c r="I192" i="11" s="1"/>
  <c r="J192" i="11"/>
  <c r="N191" i="11"/>
  <c r="M191" i="11"/>
  <c r="L191" i="11"/>
  <c r="K191" i="11"/>
  <c r="J191" i="11"/>
  <c r="I191" i="11"/>
  <c r="N190" i="11"/>
  <c r="M190" i="11"/>
  <c r="L190" i="11"/>
  <c r="K190" i="11"/>
  <c r="I190" i="11" s="1"/>
  <c r="J190" i="11"/>
  <c r="N189" i="11"/>
  <c r="M189" i="11"/>
  <c r="L189" i="11"/>
  <c r="K189" i="11"/>
  <c r="J189" i="11"/>
  <c r="I189" i="11"/>
  <c r="N188" i="11"/>
  <c r="M188" i="11"/>
  <c r="L188" i="11"/>
  <c r="K188" i="11"/>
  <c r="I188" i="11" s="1"/>
  <c r="J188" i="11"/>
  <c r="N187" i="11"/>
  <c r="M187" i="11"/>
  <c r="L187" i="11"/>
  <c r="K187" i="11"/>
  <c r="J187" i="11"/>
  <c r="I187" i="11"/>
  <c r="K32" i="11" s="1"/>
  <c r="J32" i="11" s="1"/>
  <c r="N186" i="11"/>
  <c r="M186" i="11"/>
  <c r="L186" i="11"/>
  <c r="K186" i="11"/>
  <c r="I186" i="11" s="1"/>
  <c r="K31" i="11" s="1"/>
  <c r="J31" i="11" s="1"/>
  <c r="J186" i="11"/>
  <c r="N185" i="11"/>
  <c r="M185" i="11"/>
  <c r="L185" i="11"/>
  <c r="K185" i="11"/>
  <c r="J185" i="11"/>
  <c r="I185" i="11"/>
  <c r="K30" i="11" s="1"/>
  <c r="J30" i="11" s="1"/>
  <c r="N184" i="11"/>
  <c r="M184" i="11"/>
  <c r="L184" i="11"/>
  <c r="K184" i="11"/>
  <c r="I184" i="11" s="1"/>
  <c r="J184" i="11"/>
  <c r="N183" i="11"/>
  <c r="M183" i="11"/>
  <c r="L183" i="11"/>
  <c r="K183" i="11"/>
  <c r="J183" i="11"/>
  <c r="I183" i="11"/>
  <c r="N182" i="11"/>
  <c r="M182" i="11"/>
  <c r="L182" i="11"/>
  <c r="K182" i="11"/>
  <c r="I182" i="11" s="1"/>
  <c r="J182" i="11"/>
  <c r="N181" i="11"/>
  <c r="M181" i="11"/>
  <c r="L181" i="11"/>
  <c r="K181" i="11"/>
  <c r="J181" i="11"/>
  <c r="I181" i="11"/>
  <c r="N180" i="11"/>
  <c r="M180" i="11"/>
  <c r="L180" i="11"/>
  <c r="K180" i="11"/>
  <c r="I180" i="11" s="1"/>
  <c r="J180" i="11"/>
  <c r="N179" i="11"/>
  <c r="M179" i="11"/>
  <c r="L179" i="11"/>
  <c r="K179" i="11"/>
  <c r="J179" i="11"/>
  <c r="I179" i="11"/>
  <c r="N178" i="11"/>
  <c r="M178" i="11"/>
  <c r="L178" i="11"/>
  <c r="K178" i="11"/>
  <c r="I178" i="11" s="1"/>
  <c r="U30" i="11" s="1"/>
  <c r="T30" i="11" s="1"/>
  <c r="J178" i="11"/>
  <c r="N177" i="11"/>
  <c r="M177" i="11"/>
  <c r="L177" i="11"/>
  <c r="K177" i="11"/>
  <c r="J177" i="11"/>
  <c r="I177" i="11"/>
  <c r="N176" i="11"/>
  <c r="M176" i="11"/>
  <c r="L176" i="11"/>
  <c r="K176" i="11"/>
  <c r="I176" i="11" s="1"/>
  <c r="J176" i="11"/>
  <c r="N175" i="11"/>
  <c r="M175" i="11"/>
  <c r="L175" i="11"/>
  <c r="K175" i="11"/>
  <c r="J175" i="11"/>
  <c r="I175" i="11"/>
  <c r="N174" i="11"/>
  <c r="M174" i="11"/>
  <c r="L174" i="11"/>
  <c r="K174" i="11"/>
  <c r="I174" i="11" s="1"/>
  <c r="K29" i="11" s="1"/>
  <c r="J29" i="11" s="1"/>
  <c r="J174" i="11"/>
  <c r="N173" i="11"/>
  <c r="M173" i="11"/>
  <c r="L173" i="11"/>
  <c r="K173" i="11"/>
  <c r="J173" i="11"/>
  <c r="I173" i="11"/>
  <c r="K28" i="11" s="1"/>
  <c r="J28" i="11" s="1"/>
  <c r="N172" i="11"/>
  <c r="M172" i="11"/>
  <c r="L172" i="11"/>
  <c r="K172" i="11"/>
  <c r="I172" i="11" s="1"/>
  <c r="J172" i="11"/>
  <c r="N171" i="11"/>
  <c r="M171" i="11"/>
  <c r="L171" i="11"/>
  <c r="K171" i="11"/>
  <c r="J171" i="11"/>
  <c r="I171" i="11"/>
  <c r="U28" i="11" s="1"/>
  <c r="T28" i="11" s="1"/>
  <c r="N170" i="11"/>
  <c r="M170" i="11"/>
  <c r="L170" i="11"/>
  <c r="K170" i="11"/>
  <c r="I170" i="11" s="1"/>
  <c r="U27" i="11" s="1"/>
  <c r="T27" i="11" s="1"/>
  <c r="J170" i="11"/>
  <c r="N169" i="11"/>
  <c r="M169" i="11"/>
  <c r="L169" i="11"/>
  <c r="K169" i="11"/>
  <c r="J169" i="11"/>
  <c r="I169" i="11"/>
  <c r="N168" i="11"/>
  <c r="M168" i="11"/>
  <c r="L168" i="11"/>
  <c r="K168" i="11"/>
  <c r="I168" i="11" s="1"/>
  <c r="J168" i="11"/>
  <c r="N167" i="11"/>
  <c r="M167" i="11"/>
  <c r="L167" i="11"/>
  <c r="K167" i="11"/>
  <c r="J167" i="11"/>
  <c r="I167" i="11"/>
  <c r="U26" i="11" s="1"/>
  <c r="T26" i="11" s="1"/>
  <c r="N166" i="11"/>
  <c r="M166" i="11"/>
  <c r="L166" i="11"/>
  <c r="K166" i="11"/>
  <c r="I166" i="11" s="1"/>
  <c r="J166" i="11"/>
  <c r="N165" i="11"/>
  <c r="M165" i="11"/>
  <c r="L165" i="11"/>
  <c r="K165" i="11"/>
  <c r="J165" i="11"/>
  <c r="I165" i="11"/>
  <c r="N164" i="11"/>
  <c r="M164" i="11"/>
  <c r="L164" i="11"/>
  <c r="K164" i="11"/>
  <c r="I164" i="11" s="1"/>
  <c r="J164" i="11"/>
  <c r="N163" i="11"/>
  <c r="M163" i="11"/>
  <c r="L163" i="11"/>
  <c r="K163" i="11"/>
  <c r="J163" i="11"/>
  <c r="I163" i="11"/>
  <c r="N162" i="11"/>
  <c r="M162" i="11"/>
  <c r="L162" i="11"/>
  <c r="K162" i="11"/>
  <c r="I162" i="11" s="1"/>
  <c r="U25" i="11" s="1"/>
  <c r="T25" i="11" s="1"/>
  <c r="J162" i="11"/>
  <c r="N161" i="11"/>
  <c r="M161" i="11"/>
  <c r="L161" i="11"/>
  <c r="K161" i="11"/>
  <c r="J161" i="11"/>
  <c r="I161" i="11"/>
  <c r="U24" i="11" s="1"/>
  <c r="T24" i="11" s="1"/>
  <c r="N160" i="11"/>
  <c r="M160" i="11"/>
  <c r="L160" i="11"/>
  <c r="K160" i="11"/>
  <c r="I160" i="11" s="1"/>
  <c r="J160" i="11"/>
  <c r="N159" i="11"/>
  <c r="M159" i="11"/>
  <c r="L159" i="11"/>
  <c r="K159" i="11"/>
  <c r="J159" i="11"/>
  <c r="I159" i="11"/>
  <c r="N158" i="11"/>
  <c r="M158" i="11"/>
  <c r="L158" i="11"/>
  <c r="K158" i="11"/>
  <c r="I158" i="11" s="1"/>
  <c r="J158" i="11"/>
  <c r="N157" i="11"/>
  <c r="M157" i="11"/>
  <c r="L157" i="11"/>
  <c r="K157" i="11"/>
  <c r="J157" i="11"/>
  <c r="I157" i="11"/>
  <c r="N156" i="11"/>
  <c r="M156" i="11"/>
  <c r="L156" i="11"/>
  <c r="K156" i="11"/>
  <c r="I156" i="11" s="1"/>
  <c r="J156" i="11"/>
  <c r="N155" i="11"/>
  <c r="M155" i="11"/>
  <c r="L155" i="11"/>
  <c r="K155" i="11"/>
  <c r="J155" i="11"/>
  <c r="I155" i="11"/>
  <c r="K26" i="11" s="1"/>
  <c r="J26" i="11" s="1"/>
  <c r="N154" i="11"/>
  <c r="M154" i="11"/>
  <c r="L154" i="11"/>
  <c r="K154" i="11"/>
  <c r="I154" i="11" s="1"/>
  <c r="K25" i="11" s="1"/>
  <c r="J25" i="11" s="1"/>
  <c r="J154" i="11"/>
  <c r="N153" i="11"/>
  <c r="M153" i="11"/>
  <c r="L153" i="11"/>
  <c r="K153" i="11"/>
  <c r="J153" i="11"/>
  <c r="I153" i="11"/>
  <c r="K24" i="11" s="1"/>
  <c r="J24" i="11" s="1"/>
  <c r="N152" i="11"/>
  <c r="M152" i="11"/>
  <c r="L152" i="11"/>
  <c r="K152" i="11"/>
  <c r="I152" i="11" s="1"/>
  <c r="J152" i="11"/>
  <c r="N151" i="11"/>
  <c r="M151" i="11"/>
  <c r="L151" i="11"/>
  <c r="K151" i="11"/>
  <c r="J151" i="11"/>
  <c r="I151" i="11"/>
  <c r="U23" i="11" s="1"/>
  <c r="T23" i="11" s="1"/>
  <c r="N150" i="11"/>
  <c r="M150" i="11"/>
  <c r="L150" i="11"/>
  <c r="K150" i="11"/>
  <c r="I150" i="11" s="1"/>
  <c r="J150" i="11"/>
  <c r="N149" i="11"/>
  <c r="M149" i="11"/>
  <c r="L149" i="11"/>
  <c r="K149" i="11"/>
  <c r="J149" i="11"/>
  <c r="I149" i="11"/>
  <c r="N148" i="11"/>
  <c r="M148" i="11"/>
  <c r="L148" i="11"/>
  <c r="K148" i="11"/>
  <c r="I148" i="11" s="1"/>
  <c r="J148" i="11"/>
  <c r="N147" i="11"/>
  <c r="M147" i="11"/>
  <c r="L147" i="11"/>
  <c r="K147" i="11"/>
  <c r="J147" i="11"/>
  <c r="I147" i="11"/>
  <c r="N146" i="11"/>
  <c r="M146" i="11"/>
  <c r="L146" i="11"/>
  <c r="K146" i="11"/>
  <c r="I146" i="11" s="1"/>
  <c r="K23" i="11" s="1"/>
  <c r="J23" i="11" s="1"/>
  <c r="J146" i="11"/>
  <c r="N145" i="11"/>
  <c r="M145" i="11"/>
  <c r="L145" i="11"/>
  <c r="K145" i="11"/>
  <c r="J145" i="11"/>
  <c r="I145" i="11"/>
  <c r="U22" i="11" s="1"/>
  <c r="T22" i="11" s="1"/>
  <c r="N144" i="11"/>
  <c r="M144" i="11"/>
  <c r="L144" i="11"/>
  <c r="K144" i="11"/>
  <c r="I144" i="11" s="1"/>
  <c r="J144" i="11"/>
  <c r="N143" i="11"/>
  <c r="M143" i="11"/>
  <c r="L143" i="11"/>
  <c r="K143" i="11"/>
  <c r="J143" i="11"/>
  <c r="I143" i="11"/>
  <c r="N142" i="11"/>
  <c r="M142" i="11"/>
  <c r="L142" i="11"/>
  <c r="K142" i="11"/>
  <c r="I142" i="11" s="1"/>
  <c r="J142" i="11"/>
  <c r="N141" i="11"/>
  <c r="M141" i="11"/>
  <c r="L141" i="11"/>
  <c r="K141" i="11"/>
  <c r="J141" i="11"/>
  <c r="I141" i="11"/>
  <c r="N140" i="11"/>
  <c r="M140" i="11"/>
  <c r="L140" i="11"/>
  <c r="K140" i="11"/>
  <c r="I140" i="11" s="1"/>
  <c r="J140" i="11"/>
  <c r="N139" i="11"/>
  <c r="M139" i="11"/>
  <c r="L139" i="11"/>
  <c r="K139" i="11"/>
  <c r="J139" i="11"/>
  <c r="I139" i="11"/>
  <c r="N138" i="11"/>
  <c r="M138" i="11"/>
  <c r="L138" i="11"/>
  <c r="K138" i="11"/>
  <c r="I138" i="11" s="1"/>
  <c r="J138" i="11"/>
  <c r="N137" i="11"/>
  <c r="M137" i="11"/>
  <c r="L137" i="11"/>
  <c r="K137" i="11"/>
  <c r="J137" i="11"/>
  <c r="I137" i="11"/>
  <c r="N136" i="11"/>
  <c r="M136" i="11"/>
  <c r="L136" i="11"/>
  <c r="K136" i="11"/>
  <c r="I136" i="11" s="1"/>
  <c r="J136" i="11"/>
  <c r="N135" i="11"/>
  <c r="M135" i="11"/>
  <c r="L135" i="11"/>
  <c r="K135" i="11"/>
  <c r="J135" i="11"/>
  <c r="I135" i="11"/>
  <c r="N134" i="11"/>
  <c r="M134" i="11"/>
  <c r="L134" i="11"/>
  <c r="K134" i="11"/>
  <c r="I134" i="11" s="1"/>
  <c r="J134" i="11"/>
  <c r="N133" i="11"/>
  <c r="M133" i="11"/>
  <c r="L133" i="11"/>
  <c r="K133" i="11"/>
  <c r="J133" i="11"/>
  <c r="I133" i="11"/>
  <c r="N132" i="11"/>
  <c r="M132" i="11"/>
  <c r="L132" i="11"/>
  <c r="K132" i="11"/>
  <c r="I132" i="11" s="1"/>
  <c r="J132" i="11"/>
  <c r="N131" i="11"/>
  <c r="M131" i="11"/>
  <c r="L131" i="11"/>
  <c r="K131" i="11"/>
  <c r="J131" i="11"/>
  <c r="I131" i="11"/>
  <c r="N130" i="11"/>
  <c r="M130" i="11"/>
  <c r="L130" i="11"/>
  <c r="K130" i="11"/>
  <c r="I130" i="11" s="1"/>
  <c r="J130" i="11"/>
  <c r="N129" i="11"/>
  <c r="M129" i="11"/>
  <c r="L129" i="11"/>
  <c r="K129" i="11"/>
  <c r="J129" i="11"/>
  <c r="I129" i="11"/>
  <c r="N128" i="11"/>
  <c r="M128" i="11"/>
  <c r="L128" i="11"/>
  <c r="K128" i="11"/>
  <c r="I128" i="11" s="1"/>
  <c r="J128" i="11"/>
  <c r="N127" i="11"/>
  <c r="M127" i="11"/>
  <c r="L127" i="11"/>
  <c r="K127" i="11"/>
  <c r="J127" i="11"/>
  <c r="I127" i="11"/>
  <c r="N126" i="11"/>
  <c r="M126" i="11"/>
  <c r="L126" i="11"/>
  <c r="K126" i="11"/>
  <c r="I126" i="11" s="1"/>
  <c r="J126" i="11"/>
  <c r="N125" i="11"/>
  <c r="M125" i="11"/>
  <c r="L125" i="11"/>
  <c r="K125" i="11"/>
  <c r="J125" i="11"/>
  <c r="I125" i="11"/>
  <c r="N124" i="11"/>
  <c r="M124" i="11"/>
  <c r="L124" i="11"/>
  <c r="K124" i="11"/>
  <c r="I124" i="11" s="1"/>
  <c r="J124" i="11"/>
  <c r="N123" i="11"/>
  <c r="M123" i="11"/>
  <c r="L123" i="11"/>
  <c r="K123" i="11"/>
  <c r="J123" i="11"/>
  <c r="I123" i="11"/>
  <c r="N122" i="11"/>
  <c r="M122" i="11"/>
  <c r="L122" i="11"/>
  <c r="K122" i="11"/>
  <c r="I122" i="11" s="1"/>
  <c r="J122" i="11"/>
  <c r="N121" i="11"/>
  <c r="M121" i="11"/>
  <c r="L121" i="11"/>
  <c r="K121" i="11"/>
  <c r="J121" i="11"/>
  <c r="I121" i="11"/>
  <c r="N120" i="11"/>
  <c r="M120" i="11"/>
  <c r="L120" i="11"/>
  <c r="K120" i="11"/>
  <c r="I120" i="11" s="1"/>
  <c r="J120" i="11"/>
  <c r="N119" i="11"/>
  <c r="M119" i="11"/>
  <c r="L119" i="11"/>
  <c r="K119" i="11"/>
  <c r="J119" i="11"/>
  <c r="I119" i="11"/>
  <c r="N118" i="11"/>
  <c r="M118" i="11"/>
  <c r="L118" i="11"/>
  <c r="K118" i="11"/>
  <c r="I118" i="11" s="1"/>
  <c r="J118" i="11"/>
  <c r="N117" i="11"/>
  <c r="M117" i="11"/>
  <c r="L117" i="11"/>
  <c r="K117" i="11"/>
  <c r="J117" i="11"/>
  <c r="I117" i="11"/>
  <c r="N116" i="11"/>
  <c r="M116" i="11"/>
  <c r="L116" i="11"/>
  <c r="K116" i="11"/>
  <c r="I116" i="11" s="1"/>
  <c r="J116" i="11"/>
  <c r="N115" i="11"/>
  <c r="M115" i="11"/>
  <c r="L115" i="11"/>
  <c r="K115" i="11"/>
  <c r="J115" i="11"/>
  <c r="I115" i="11"/>
  <c r="N114" i="11"/>
  <c r="M114" i="11"/>
  <c r="L114" i="11"/>
  <c r="K114" i="11"/>
  <c r="I114" i="11" s="1"/>
  <c r="J114" i="11"/>
  <c r="N113" i="11"/>
  <c r="M113" i="11"/>
  <c r="L113" i="11"/>
  <c r="K113" i="11"/>
  <c r="J113" i="11"/>
  <c r="I113" i="11"/>
  <c r="N112" i="11"/>
  <c r="M112" i="11"/>
  <c r="L112" i="11"/>
  <c r="K112" i="11"/>
  <c r="I112" i="11" s="1"/>
  <c r="J112" i="11"/>
  <c r="N111" i="11"/>
  <c r="M111" i="11"/>
  <c r="L111" i="11"/>
  <c r="K111" i="11"/>
  <c r="J111" i="11"/>
  <c r="I111" i="11"/>
  <c r="N110" i="11"/>
  <c r="M110" i="11"/>
  <c r="L110" i="11"/>
  <c r="K110" i="11"/>
  <c r="I110" i="11" s="1"/>
  <c r="J110" i="11"/>
  <c r="N109" i="11"/>
  <c r="M109" i="11"/>
  <c r="L109" i="11"/>
  <c r="K109" i="11"/>
  <c r="J109" i="11"/>
  <c r="I109" i="11"/>
  <c r="N108" i="11"/>
  <c r="M108" i="11"/>
  <c r="L108" i="11"/>
  <c r="K108" i="11"/>
  <c r="I108" i="11" s="1"/>
  <c r="J108" i="11"/>
  <c r="N107" i="11"/>
  <c r="M107" i="11"/>
  <c r="L107" i="11"/>
  <c r="K107" i="11"/>
  <c r="J107" i="11"/>
  <c r="I107" i="11"/>
  <c r="N106" i="11"/>
  <c r="M106" i="11"/>
  <c r="L106" i="11"/>
  <c r="K106" i="11"/>
  <c r="I106" i="11" s="1"/>
  <c r="J106" i="11"/>
  <c r="N105" i="11"/>
  <c r="M105" i="11"/>
  <c r="L105" i="11"/>
  <c r="K105" i="11"/>
  <c r="J105" i="11"/>
  <c r="I105" i="11"/>
  <c r="N104" i="11"/>
  <c r="M104" i="11"/>
  <c r="L104" i="11"/>
  <c r="K104" i="11"/>
  <c r="I104" i="11" s="1"/>
  <c r="J104" i="11"/>
  <c r="N103" i="11"/>
  <c r="M103" i="11"/>
  <c r="L103" i="11"/>
  <c r="K103" i="11"/>
  <c r="J103" i="11"/>
  <c r="I103" i="11"/>
  <c r="N102" i="11"/>
  <c r="M102" i="11"/>
  <c r="L102" i="11"/>
  <c r="K102" i="11"/>
  <c r="I102" i="11" s="1"/>
  <c r="J102" i="11"/>
  <c r="N101" i="11"/>
  <c r="M101" i="11"/>
  <c r="L101" i="11"/>
  <c r="K101" i="11"/>
  <c r="J101" i="11"/>
  <c r="I101" i="11"/>
  <c r="N100" i="11"/>
  <c r="M100" i="11"/>
  <c r="L100" i="11"/>
  <c r="K100" i="11"/>
  <c r="I100" i="11" s="1"/>
  <c r="J100" i="11"/>
  <c r="N99" i="11"/>
  <c r="M99" i="11"/>
  <c r="L99" i="11"/>
  <c r="K99" i="11"/>
  <c r="J99" i="11"/>
  <c r="I99" i="11"/>
  <c r="N98" i="11"/>
  <c r="M98" i="11"/>
  <c r="L98" i="11"/>
  <c r="K98" i="11"/>
  <c r="I98" i="11" s="1"/>
  <c r="J98" i="11"/>
  <c r="N97" i="11"/>
  <c r="M97" i="11"/>
  <c r="L97" i="11"/>
  <c r="K97" i="11"/>
  <c r="J97" i="11"/>
  <c r="I97" i="11"/>
  <c r="N96" i="11"/>
  <c r="M96" i="11"/>
  <c r="L96" i="11"/>
  <c r="K96" i="11"/>
  <c r="I96" i="11" s="1"/>
  <c r="J96" i="11"/>
  <c r="N95" i="11"/>
  <c r="M95" i="11"/>
  <c r="L95" i="11"/>
  <c r="K95" i="11"/>
  <c r="J95" i="11"/>
  <c r="I95" i="11"/>
  <c r="N94" i="11"/>
  <c r="M94" i="11"/>
  <c r="L94" i="11"/>
  <c r="K94" i="11"/>
  <c r="I94" i="11" s="1"/>
  <c r="J94" i="11"/>
  <c r="N93" i="11"/>
  <c r="M93" i="11"/>
  <c r="L93" i="11"/>
  <c r="K93" i="11"/>
  <c r="J93" i="11"/>
  <c r="I93" i="11"/>
  <c r="N92" i="11"/>
  <c r="M92" i="11"/>
  <c r="L92" i="11"/>
  <c r="K92" i="11"/>
  <c r="I92" i="11" s="1"/>
  <c r="J92" i="11"/>
  <c r="N91" i="11"/>
  <c r="M91" i="11"/>
  <c r="L91" i="11"/>
  <c r="K91" i="11"/>
  <c r="J91" i="11"/>
  <c r="I91" i="11"/>
  <c r="N90" i="11"/>
  <c r="M90" i="11"/>
  <c r="L90" i="11"/>
  <c r="K90" i="11"/>
  <c r="I90" i="11" s="1"/>
  <c r="J90" i="11"/>
  <c r="N89" i="11"/>
  <c r="M89" i="11"/>
  <c r="L89" i="11"/>
  <c r="J89" i="11"/>
  <c r="L88" i="11"/>
  <c r="K88" i="11"/>
  <c r="J88" i="11"/>
  <c r="L87" i="11"/>
  <c r="K87" i="11"/>
  <c r="J87" i="11"/>
  <c r="L86" i="11"/>
  <c r="K86" i="11"/>
  <c r="J86" i="11"/>
  <c r="L85" i="11"/>
  <c r="K85" i="11"/>
  <c r="J85" i="11"/>
  <c r="L84" i="11"/>
  <c r="K84" i="11"/>
  <c r="J84" i="11"/>
  <c r="L83" i="11"/>
  <c r="K83" i="11"/>
  <c r="J83" i="11"/>
  <c r="L82" i="11"/>
  <c r="K82" i="11"/>
  <c r="J82" i="11"/>
  <c r="L81" i="11"/>
  <c r="K81" i="11"/>
  <c r="J81" i="11"/>
  <c r="N80" i="11"/>
  <c r="M80" i="11"/>
  <c r="L80" i="11"/>
  <c r="K80" i="11"/>
  <c r="I80" i="11" s="1"/>
  <c r="J80" i="11"/>
  <c r="N79" i="11"/>
  <c r="M79" i="11"/>
  <c r="L79" i="11"/>
  <c r="K79" i="11"/>
  <c r="J79" i="11"/>
  <c r="I79" i="11" s="1"/>
  <c r="N78" i="11"/>
  <c r="M78" i="11"/>
  <c r="L78" i="11"/>
  <c r="J78" i="11"/>
  <c r="L77" i="11"/>
  <c r="K77" i="11"/>
  <c r="J77" i="11"/>
  <c r="J76" i="11"/>
  <c r="J75" i="11"/>
  <c r="J74" i="11"/>
  <c r="J73" i="11"/>
  <c r="J72" i="11"/>
  <c r="J71" i="11"/>
  <c r="J70" i="11"/>
  <c r="N69" i="11"/>
  <c r="M69" i="11"/>
  <c r="J69" i="11"/>
  <c r="N68" i="11"/>
  <c r="M68" i="11"/>
  <c r="J68" i="11"/>
  <c r="N67" i="11"/>
  <c r="M67" i="11"/>
  <c r="K67" i="11"/>
  <c r="J67" i="11"/>
  <c r="I67" i="11"/>
  <c r="E67" i="11"/>
  <c r="L67" i="11" s="1"/>
  <c r="N66" i="11"/>
  <c r="M66" i="11"/>
  <c r="L66" i="11"/>
  <c r="K66" i="11"/>
  <c r="J66" i="11"/>
  <c r="N65" i="11"/>
  <c r="M65" i="11"/>
  <c r="L65" i="11"/>
  <c r="K65" i="11"/>
  <c r="J65" i="11"/>
  <c r="I65" i="11" s="1"/>
  <c r="N64" i="11"/>
  <c r="M64" i="11"/>
  <c r="L64" i="11"/>
  <c r="K64" i="11"/>
  <c r="I64" i="11" s="1"/>
  <c r="J64" i="11"/>
  <c r="N63" i="11"/>
  <c r="M63" i="11"/>
  <c r="L63" i="11"/>
  <c r="K63" i="11"/>
  <c r="J63" i="11"/>
  <c r="I63" i="11" s="1"/>
  <c r="N62" i="11"/>
  <c r="M62" i="11"/>
  <c r="L62" i="11"/>
  <c r="K62" i="11"/>
  <c r="J62" i="11"/>
  <c r="N61" i="11"/>
  <c r="M61" i="11"/>
  <c r="L61" i="11"/>
  <c r="K61" i="11"/>
  <c r="J61" i="11"/>
  <c r="I61" i="11" s="1"/>
  <c r="N60" i="11"/>
  <c r="M60" i="11"/>
  <c r="L60" i="11"/>
  <c r="K60" i="11"/>
  <c r="I60" i="11" s="1"/>
  <c r="J60" i="11"/>
  <c r="V38" i="11"/>
  <c r="L38" i="11"/>
  <c r="V37" i="11"/>
  <c r="L37" i="11"/>
  <c r="V36" i="11"/>
  <c r="L36" i="11"/>
  <c r="V35" i="11"/>
  <c r="L35" i="11"/>
  <c r="V34" i="11"/>
  <c r="V33" i="11"/>
  <c r="L33" i="11"/>
  <c r="V32" i="11"/>
  <c r="L32" i="11"/>
  <c r="V31" i="11"/>
  <c r="L31" i="11"/>
  <c r="V30" i="11"/>
  <c r="L30" i="11"/>
  <c r="L29" i="11"/>
  <c r="V28" i="11"/>
  <c r="V27" i="11"/>
  <c r="V26" i="11"/>
  <c r="L26" i="11"/>
  <c r="V25" i="11"/>
  <c r="L25" i="11"/>
  <c r="V24" i="11"/>
  <c r="L24" i="11"/>
  <c r="V23" i="11"/>
  <c r="L23" i="11"/>
  <c r="V22" i="11"/>
  <c r="W22" i="11" s="1"/>
  <c r="E12" i="11"/>
  <c r="D12" i="11"/>
  <c r="K10" i="11"/>
  <c r="K9" i="11"/>
  <c r="K8" i="11"/>
  <c r="K7" i="11"/>
  <c r="K6" i="11"/>
  <c r="J5" i="11"/>
  <c r="L4" i="11"/>
  <c r="K4" i="11"/>
  <c r="J4" i="11"/>
  <c r="P3" i="11"/>
  <c r="O3" i="11"/>
  <c r="N3" i="11"/>
  <c r="M3" i="11"/>
  <c r="L3" i="11"/>
  <c r="K3" i="11"/>
  <c r="J3" i="11"/>
  <c r="K2" i="11"/>
  <c r="D1" i="11"/>
  <c r="AK498" i="10"/>
  <c r="AB498" i="10"/>
  <c r="AA498" i="10"/>
  <c r="X498" i="10"/>
  <c r="X497" i="10"/>
  <c r="AK490" i="10"/>
  <c r="AE490" i="10"/>
  <c r="AB490" i="10"/>
  <c r="AA490" i="10"/>
  <c r="X490" i="10"/>
  <c r="X489" i="10"/>
  <c r="U489" i="10"/>
  <c r="T489" i="10"/>
  <c r="Q489" i="10"/>
  <c r="Q488" i="10"/>
  <c r="L486" i="10"/>
  <c r="J485" i="10"/>
  <c r="AN483" i="10"/>
  <c r="AK482" i="10"/>
  <c r="Z482" i="10"/>
  <c r="X481" i="10"/>
  <c r="Q479" i="10"/>
  <c r="L476" i="10"/>
  <c r="AL462" i="10" s="1"/>
  <c r="H476" i="10"/>
  <c r="N486" i="10" s="1"/>
  <c r="G476" i="10"/>
  <c r="N476" i="10" s="1"/>
  <c r="F476" i="10"/>
  <c r="E476" i="10"/>
  <c r="Y498" i="10" s="1"/>
  <c r="D476" i="10"/>
  <c r="J486" i="10" s="1"/>
  <c r="K475" i="10"/>
  <c r="D475" i="10"/>
  <c r="AK472" i="10"/>
  <c r="AB470" i="10"/>
  <c r="AA470" i="10"/>
  <c r="X470" i="10"/>
  <c r="Q470" i="10"/>
  <c r="X469" i="10"/>
  <c r="N466" i="10"/>
  <c r="M466" i="10"/>
  <c r="J466" i="10"/>
  <c r="J465" i="10"/>
  <c r="AF462" i="10"/>
  <c r="AB462" i="10"/>
  <c r="AA462" i="10"/>
  <c r="Z462" i="10"/>
  <c r="Y462" i="10"/>
  <c r="X462" i="10"/>
  <c r="AK461" i="10"/>
  <c r="AE461" i="10"/>
  <c r="X461" i="10"/>
  <c r="U461" i="10"/>
  <c r="T461" i="10"/>
  <c r="Q461" i="10"/>
  <c r="Q460" i="10"/>
  <c r="AB454" i="10"/>
  <c r="AA454" i="10"/>
  <c r="Z454" i="10"/>
  <c r="Y454" i="10"/>
  <c r="X454" i="10"/>
  <c r="X453" i="10"/>
  <c r="AK452" i="10"/>
  <c r="B450" i="10"/>
  <c r="K29" i="10"/>
  <c r="E67" i="10"/>
  <c r="E12" i="10"/>
  <c r="K8" i="10" s="1"/>
  <c r="D12" i="10"/>
  <c r="K10" i="10"/>
  <c r="K9" i="10"/>
  <c r="K7" i="10"/>
  <c r="K6" i="10"/>
  <c r="L5" i="10"/>
  <c r="J5" i="10"/>
  <c r="L4" i="10"/>
  <c r="K4" i="10"/>
  <c r="J4" i="10"/>
  <c r="P3" i="10"/>
  <c r="O3" i="10"/>
  <c r="N3" i="10"/>
  <c r="M3" i="10"/>
  <c r="L3" i="10"/>
  <c r="K3" i="10"/>
  <c r="J3" i="10"/>
  <c r="K2" i="10"/>
  <c r="D1" i="10"/>
  <c r="K5" i="10" s="1"/>
  <c r="AK498" i="9"/>
  <c r="AA498" i="9"/>
  <c r="Z498" i="9"/>
  <c r="X497" i="9"/>
  <c r="AK490" i="9"/>
  <c r="AE490" i="9"/>
  <c r="AA490" i="9"/>
  <c r="X489" i="9"/>
  <c r="T489" i="9"/>
  <c r="S489" i="9"/>
  <c r="Q488" i="9"/>
  <c r="J485" i="9"/>
  <c r="AM483" i="9"/>
  <c r="AK482" i="9"/>
  <c r="X481" i="9"/>
  <c r="Q479" i="9"/>
  <c r="H476" i="9"/>
  <c r="AB498" i="9" s="1"/>
  <c r="G476" i="9"/>
  <c r="M486" i="9" s="1"/>
  <c r="F476" i="9"/>
  <c r="M476" i="9" s="1"/>
  <c r="E476" i="9"/>
  <c r="K486" i="9" s="1"/>
  <c r="D476" i="9"/>
  <c r="X498" i="9" s="1"/>
  <c r="K475" i="9"/>
  <c r="D475" i="9"/>
  <c r="AK472" i="9"/>
  <c r="AA470" i="9"/>
  <c r="Z470" i="9"/>
  <c r="Q470" i="9"/>
  <c r="X469" i="9"/>
  <c r="M466" i="9"/>
  <c r="L466" i="9"/>
  <c r="J465" i="9"/>
  <c r="AB462" i="9"/>
  <c r="AA462" i="9"/>
  <c r="Z462" i="9"/>
  <c r="X462" i="9"/>
  <c r="AK461" i="9"/>
  <c r="AE461" i="9"/>
  <c r="X461" i="9"/>
  <c r="T461" i="9"/>
  <c r="S461" i="9"/>
  <c r="Q460" i="9"/>
  <c r="AB454" i="9"/>
  <c r="AA454" i="9"/>
  <c r="Z454" i="9"/>
  <c r="X454" i="9"/>
  <c r="X453" i="9"/>
  <c r="AK452" i="9"/>
  <c r="B450" i="9"/>
  <c r="N399" i="9"/>
  <c r="M399" i="9"/>
  <c r="L399" i="9"/>
  <c r="K399" i="9"/>
  <c r="I399" i="9" s="1"/>
  <c r="J399" i="9"/>
  <c r="N398" i="9"/>
  <c r="M398" i="9"/>
  <c r="L398" i="9"/>
  <c r="K398" i="9"/>
  <c r="J398" i="9"/>
  <c r="I398" i="9"/>
  <c r="N397" i="9"/>
  <c r="M397" i="9"/>
  <c r="L397" i="9"/>
  <c r="K397" i="9"/>
  <c r="I397" i="9" s="1"/>
  <c r="J397" i="9"/>
  <c r="N396" i="9"/>
  <c r="M396" i="9"/>
  <c r="L396" i="9"/>
  <c r="K396" i="9"/>
  <c r="J396" i="9"/>
  <c r="I396" i="9"/>
  <c r="N395" i="9"/>
  <c r="M395" i="9"/>
  <c r="L395" i="9"/>
  <c r="K395" i="9"/>
  <c r="I395" i="9" s="1"/>
  <c r="J395" i="9"/>
  <c r="N394" i="9"/>
  <c r="M394" i="9"/>
  <c r="L394" i="9"/>
  <c r="K394" i="9"/>
  <c r="J394" i="9"/>
  <c r="I394" i="9"/>
  <c r="N393" i="9"/>
  <c r="M393" i="9"/>
  <c r="L393" i="9"/>
  <c r="K393" i="9"/>
  <c r="I393" i="9" s="1"/>
  <c r="J393" i="9"/>
  <c r="N392" i="9"/>
  <c r="M392" i="9"/>
  <c r="L392" i="9"/>
  <c r="K392" i="9"/>
  <c r="J392" i="9"/>
  <c r="I392" i="9"/>
  <c r="N391" i="9"/>
  <c r="M391" i="9"/>
  <c r="L391" i="9"/>
  <c r="K391" i="9"/>
  <c r="I391" i="9" s="1"/>
  <c r="J391" i="9"/>
  <c r="N390" i="9"/>
  <c r="M390" i="9"/>
  <c r="L390" i="9"/>
  <c r="K390" i="9"/>
  <c r="J390" i="9"/>
  <c r="I390" i="9"/>
  <c r="N389" i="9"/>
  <c r="M389" i="9"/>
  <c r="L389" i="9"/>
  <c r="K389" i="9"/>
  <c r="I389" i="9" s="1"/>
  <c r="J389" i="9"/>
  <c r="N388" i="9"/>
  <c r="M388" i="9"/>
  <c r="L388" i="9"/>
  <c r="K388" i="9"/>
  <c r="J388" i="9"/>
  <c r="I388" i="9"/>
  <c r="N387" i="9"/>
  <c r="M387" i="9"/>
  <c r="L387" i="9"/>
  <c r="K387" i="9"/>
  <c r="I387" i="9" s="1"/>
  <c r="J387" i="9"/>
  <c r="N386" i="9"/>
  <c r="M386" i="9"/>
  <c r="L386" i="9"/>
  <c r="K386" i="9"/>
  <c r="J386" i="9"/>
  <c r="I386" i="9"/>
  <c r="N385" i="9"/>
  <c r="M385" i="9"/>
  <c r="L385" i="9"/>
  <c r="K385" i="9"/>
  <c r="I385" i="9" s="1"/>
  <c r="J385" i="9"/>
  <c r="N384" i="9"/>
  <c r="M384" i="9"/>
  <c r="L384" i="9"/>
  <c r="K384" i="9"/>
  <c r="J384" i="9"/>
  <c r="I384" i="9"/>
  <c r="N383" i="9"/>
  <c r="M383" i="9"/>
  <c r="L383" i="9"/>
  <c r="K383" i="9"/>
  <c r="I383" i="9" s="1"/>
  <c r="J383" i="9"/>
  <c r="N382" i="9"/>
  <c r="M382" i="9"/>
  <c r="L382" i="9"/>
  <c r="K382" i="9"/>
  <c r="J382" i="9"/>
  <c r="I382" i="9"/>
  <c r="N381" i="9"/>
  <c r="M381" i="9"/>
  <c r="L381" i="9"/>
  <c r="K381" i="9"/>
  <c r="I381" i="9" s="1"/>
  <c r="J381" i="9"/>
  <c r="N380" i="9"/>
  <c r="M380" i="9"/>
  <c r="L380" i="9"/>
  <c r="K380" i="9"/>
  <c r="J380" i="9"/>
  <c r="I380" i="9"/>
  <c r="N379" i="9"/>
  <c r="M379" i="9"/>
  <c r="L379" i="9"/>
  <c r="K379" i="9"/>
  <c r="I379" i="9" s="1"/>
  <c r="J379" i="9"/>
  <c r="N378" i="9"/>
  <c r="M378" i="9"/>
  <c r="L378" i="9"/>
  <c r="K378" i="9"/>
  <c r="J378" i="9"/>
  <c r="I378" i="9"/>
  <c r="N377" i="9"/>
  <c r="M377" i="9"/>
  <c r="L377" i="9"/>
  <c r="K377" i="9"/>
  <c r="I377" i="9" s="1"/>
  <c r="J377" i="9"/>
  <c r="N376" i="9"/>
  <c r="M376" i="9"/>
  <c r="L376" i="9"/>
  <c r="K376" i="9"/>
  <c r="J376" i="9"/>
  <c r="I376" i="9"/>
  <c r="N375" i="9"/>
  <c r="M375" i="9"/>
  <c r="L375" i="9"/>
  <c r="K375" i="9"/>
  <c r="I375" i="9" s="1"/>
  <c r="J375" i="9"/>
  <c r="N374" i="9"/>
  <c r="M374" i="9"/>
  <c r="L374" i="9"/>
  <c r="K374" i="9"/>
  <c r="J374" i="9"/>
  <c r="I374" i="9"/>
  <c r="N373" i="9"/>
  <c r="M373" i="9"/>
  <c r="L373" i="9"/>
  <c r="K373" i="9"/>
  <c r="I373" i="9" s="1"/>
  <c r="J373" i="9"/>
  <c r="N372" i="9"/>
  <c r="M372" i="9"/>
  <c r="L372" i="9"/>
  <c r="K372" i="9"/>
  <c r="J372" i="9"/>
  <c r="I372" i="9"/>
  <c r="N371" i="9"/>
  <c r="M371" i="9"/>
  <c r="L371" i="9"/>
  <c r="K371" i="9"/>
  <c r="I371" i="9" s="1"/>
  <c r="J371" i="9"/>
  <c r="N370" i="9"/>
  <c r="M370" i="9"/>
  <c r="L370" i="9"/>
  <c r="K370" i="9"/>
  <c r="J370" i="9"/>
  <c r="I370" i="9"/>
  <c r="N369" i="9"/>
  <c r="M369" i="9"/>
  <c r="L369" i="9"/>
  <c r="K369" i="9"/>
  <c r="I369" i="9" s="1"/>
  <c r="J369" i="9"/>
  <c r="N368" i="9"/>
  <c r="M368" i="9"/>
  <c r="L368" i="9"/>
  <c r="K368" i="9"/>
  <c r="J368" i="9"/>
  <c r="I368" i="9"/>
  <c r="N367" i="9"/>
  <c r="M367" i="9"/>
  <c r="L367" i="9"/>
  <c r="K367" i="9"/>
  <c r="I367" i="9" s="1"/>
  <c r="J367" i="9"/>
  <c r="N366" i="9"/>
  <c r="M366" i="9"/>
  <c r="L366" i="9"/>
  <c r="K366" i="9"/>
  <c r="J366" i="9"/>
  <c r="I366" i="9"/>
  <c r="N365" i="9"/>
  <c r="M365" i="9"/>
  <c r="L365" i="9"/>
  <c r="K365" i="9"/>
  <c r="I365" i="9" s="1"/>
  <c r="J365" i="9"/>
  <c r="N364" i="9"/>
  <c r="M364" i="9"/>
  <c r="L364" i="9"/>
  <c r="K364" i="9"/>
  <c r="J364" i="9"/>
  <c r="I364" i="9"/>
  <c r="N363" i="9"/>
  <c r="M363" i="9"/>
  <c r="L363" i="9"/>
  <c r="K363" i="9"/>
  <c r="I363" i="9" s="1"/>
  <c r="J363" i="9"/>
  <c r="N362" i="9"/>
  <c r="M362" i="9"/>
  <c r="L362" i="9"/>
  <c r="K362" i="9"/>
  <c r="J362" i="9"/>
  <c r="I362" i="9"/>
  <c r="N361" i="9"/>
  <c r="M361" i="9"/>
  <c r="L361" i="9"/>
  <c r="K361" i="9"/>
  <c r="I361" i="9" s="1"/>
  <c r="J361" i="9"/>
  <c r="N360" i="9"/>
  <c r="M360" i="9"/>
  <c r="L360" i="9"/>
  <c r="K360" i="9"/>
  <c r="J360" i="9"/>
  <c r="I360" i="9"/>
  <c r="N359" i="9"/>
  <c r="M359" i="9"/>
  <c r="L359" i="9"/>
  <c r="K359" i="9"/>
  <c r="I359" i="9" s="1"/>
  <c r="J359" i="9"/>
  <c r="N358" i="9"/>
  <c r="M358" i="9"/>
  <c r="L358" i="9"/>
  <c r="K358" i="9"/>
  <c r="J358" i="9"/>
  <c r="I358" i="9"/>
  <c r="N357" i="9"/>
  <c r="M357" i="9"/>
  <c r="L357" i="9"/>
  <c r="K357" i="9"/>
  <c r="I357" i="9" s="1"/>
  <c r="J357" i="9"/>
  <c r="N356" i="9"/>
  <c r="M356" i="9"/>
  <c r="L356" i="9"/>
  <c r="K356" i="9"/>
  <c r="J356" i="9"/>
  <c r="I356" i="9"/>
  <c r="N355" i="9"/>
  <c r="M355" i="9"/>
  <c r="L355" i="9"/>
  <c r="K355" i="9"/>
  <c r="I355" i="9" s="1"/>
  <c r="J355" i="9"/>
  <c r="N354" i="9"/>
  <c r="M354" i="9"/>
  <c r="L354" i="9"/>
  <c r="K354" i="9"/>
  <c r="J354" i="9"/>
  <c r="I354" i="9"/>
  <c r="N353" i="9"/>
  <c r="M353" i="9"/>
  <c r="L353" i="9"/>
  <c r="K353" i="9"/>
  <c r="I353" i="9" s="1"/>
  <c r="J353" i="9"/>
  <c r="N352" i="9"/>
  <c r="M352" i="9"/>
  <c r="L352" i="9"/>
  <c r="K352" i="9"/>
  <c r="J352" i="9"/>
  <c r="I352" i="9"/>
  <c r="N351" i="9"/>
  <c r="M351" i="9"/>
  <c r="L351" i="9"/>
  <c r="K351" i="9"/>
  <c r="I351" i="9" s="1"/>
  <c r="J351" i="9"/>
  <c r="N350" i="9"/>
  <c r="M350" i="9"/>
  <c r="L350" i="9"/>
  <c r="K350" i="9"/>
  <c r="J350" i="9"/>
  <c r="I350" i="9"/>
  <c r="N349" i="9"/>
  <c r="M349" i="9"/>
  <c r="L349" i="9"/>
  <c r="K349" i="9"/>
  <c r="I349" i="9" s="1"/>
  <c r="J349" i="9"/>
  <c r="N348" i="9"/>
  <c r="M348" i="9"/>
  <c r="L348" i="9"/>
  <c r="K348" i="9"/>
  <c r="J348" i="9"/>
  <c r="I348" i="9"/>
  <c r="N347" i="9"/>
  <c r="M347" i="9"/>
  <c r="L347" i="9"/>
  <c r="K347" i="9"/>
  <c r="I347" i="9" s="1"/>
  <c r="J347" i="9"/>
  <c r="N346" i="9"/>
  <c r="M346" i="9"/>
  <c r="L346" i="9"/>
  <c r="K346" i="9"/>
  <c r="J346" i="9"/>
  <c r="I346" i="9"/>
  <c r="N345" i="9"/>
  <c r="M345" i="9"/>
  <c r="L345" i="9"/>
  <c r="K345" i="9"/>
  <c r="I345" i="9" s="1"/>
  <c r="J345" i="9"/>
  <c r="N344" i="9"/>
  <c r="M344" i="9"/>
  <c r="L344" i="9"/>
  <c r="K344" i="9"/>
  <c r="J344" i="9"/>
  <c r="I344" i="9"/>
  <c r="N343" i="9"/>
  <c r="M343" i="9"/>
  <c r="L343" i="9"/>
  <c r="K343" i="9"/>
  <c r="I343" i="9" s="1"/>
  <c r="J343" i="9"/>
  <c r="N342" i="9"/>
  <c r="M342" i="9"/>
  <c r="L342" i="9"/>
  <c r="K342" i="9"/>
  <c r="J342" i="9"/>
  <c r="I342" i="9"/>
  <c r="N341" i="9"/>
  <c r="M341" i="9"/>
  <c r="L341" i="9"/>
  <c r="K341" i="9"/>
  <c r="I341" i="9" s="1"/>
  <c r="J341" i="9"/>
  <c r="N340" i="9"/>
  <c r="M340" i="9"/>
  <c r="L340" i="9"/>
  <c r="K340" i="9"/>
  <c r="J340" i="9"/>
  <c r="I340" i="9"/>
  <c r="N339" i="9"/>
  <c r="M339" i="9"/>
  <c r="L339" i="9"/>
  <c r="K339" i="9"/>
  <c r="I339" i="9" s="1"/>
  <c r="J339" i="9"/>
  <c r="N338" i="9"/>
  <c r="M338" i="9"/>
  <c r="L338" i="9"/>
  <c r="K338" i="9"/>
  <c r="J338" i="9"/>
  <c r="I338" i="9"/>
  <c r="N337" i="9"/>
  <c r="M337" i="9"/>
  <c r="L337" i="9"/>
  <c r="K337" i="9"/>
  <c r="I337" i="9" s="1"/>
  <c r="J337" i="9"/>
  <c r="N336" i="9"/>
  <c r="M336" i="9"/>
  <c r="L336" i="9"/>
  <c r="K336" i="9"/>
  <c r="J336" i="9"/>
  <c r="I336" i="9"/>
  <c r="N335" i="9"/>
  <c r="M335" i="9"/>
  <c r="L335" i="9"/>
  <c r="K335" i="9"/>
  <c r="I335" i="9" s="1"/>
  <c r="J335" i="9"/>
  <c r="N334" i="9"/>
  <c r="M334" i="9"/>
  <c r="L334" i="9"/>
  <c r="K334" i="9"/>
  <c r="J334" i="9"/>
  <c r="I334" i="9"/>
  <c r="N333" i="9"/>
  <c r="M333" i="9"/>
  <c r="L333" i="9"/>
  <c r="K333" i="9"/>
  <c r="I333" i="9" s="1"/>
  <c r="J333" i="9"/>
  <c r="N332" i="9"/>
  <c r="M332" i="9"/>
  <c r="L332" i="9"/>
  <c r="K332" i="9"/>
  <c r="J332" i="9"/>
  <c r="I332" i="9"/>
  <c r="N331" i="9"/>
  <c r="M331" i="9"/>
  <c r="L331" i="9"/>
  <c r="K331" i="9"/>
  <c r="I331" i="9" s="1"/>
  <c r="J331" i="9"/>
  <c r="N330" i="9"/>
  <c r="M330" i="9"/>
  <c r="L330" i="9"/>
  <c r="K330" i="9"/>
  <c r="J330" i="9"/>
  <c r="I330" i="9"/>
  <c r="N329" i="9"/>
  <c r="M329" i="9"/>
  <c r="L329" i="9"/>
  <c r="K329" i="9"/>
  <c r="I329" i="9" s="1"/>
  <c r="J329" i="9"/>
  <c r="N328" i="9"/>
  <c r="M328" i="9"/>
  <c r="L328" i="9"/>
  <c r="K328" i="9"/>
  <c r="J328" i="9"/>
  <c r="I328" i="9"/>
  <c r="N327" i="9"/>
  <c r="M327" i="9"/>
  <c r="L327" i="9"/>
  <c r="K327" i="9"/>
  <c r="I327" i="9" s="1"/>
  <c r="J327" i="9"/>
  <c r="N326" i="9"/>
  <c r="M326" i="9"/>
  <c r="L326" i="9"/>
  <c r="K326" i="9"/>
  <c r="J326" i="9"/>
  <c r="I326" i="9"/>
  <c r="N325" i="9"/>
  <c r="M325" i="9"/>
  <c r="L325" i="9"/>
  <c r="K325" i="9"/>
  <c r="I325" i="9" s="1"/>
  <c r="J325" i="9"/>
  <c r="N324" i="9"/>
  <c r="M324" i="9"/>
  <c r="L324" i="9"/>
  <c r="K324" i="9"/>
  <c r="J324" i="9"/>
  <c r="I324" i="9"/>
  <c r="N323" i="9"/>
  <c r="M323" i="9"/>
  <c r="L323" i="9"/>
  <c r="K323" i="9"/>
  <c r="I323" i="9" s="1"/>
  <c r="J323" i="9"/>
  <c r="N322" i="9"/>
  <c r="M322" i="9"/>
  <c r="L322" i="9"/>
  <c r="K322" i="9"/>
  <c r="J322" i="9"/>
  <c r="I322" i="9"/>
  <c r="N321" i="9"/>
  <c r="M321" i="9"/>
  <c r="L321" i="9"/>
  <c r="K321" i="9"/>
  <c r="I321" i="9" s="1"/>
  <c r="J321" i="9"/>
  <c r="N320" i="9"/>
  <c r="M320" i="9"/>
  <c r="L320" i="9"/>
  <c r="K320" i="9"/>
  <c r="J320" i="9"/>
  <c r="I320" i="9"/>
  <c r="N319" i="9"/>
  <c r="M319" i="9"/>
  <c r="L319" i="9"/>
  <c r="K319" i="9"/>
  <c r="I319" i="9" s="1"/>
  <c r="J319" i="9"/>
  <c r="N318" i="9"/>
  <c r="M318" i="9"/>
  <c r="L318" i="9"/>
  <c r="K318" i="9"/>
  <c r="J318" i="9"/>
  <c r="I318" i="9"/>
  <c r="N317" i="9"/>
  <c r="M317" i="9"/>
  <c r="L317" i="9"/>
  <c r="K317" i="9"/>
  <c r="I317" i="9" s="1"/>
  <c r="J317" i="9"/>
  <c r="N316" i="9"/>
  <c r="M316" i="9"/>
  <c r="L316" i="9"/>
  <c r="K316" i="9"/>
  <c r="J316" i="9"/>
  <c r="I316" i="9"/>
  <c r="N315" i="9"/>
  <c r="M315" i="9"/>
  <c r="L315" i="9"/>
  <c r="K315" i="9"/>
  <c r="I315" i="9" s="1"/>
  <c r="J315" i="9"/>
  <c r="N314" i="9"/>
  <c r="M314" i="9"/>
  <c r="L314" i="9"/>
  <c r="K314" i="9"/>
  <c r="J314" i="9"/>
  <c r="I314" i="9"/>
  <c r="N313" i="9"/>
  <c r="M313" i="9"/>
  <c r="L313" i="9"/>
  <c r="K313" i="9"/>
  <c r="I313" i="9" s="1"/>
  <c r="J313" i="9"/>
  <c r="N312" i="9"/>
  <c r="M312" i="9"/>
  <c r="L312" i="9"/>
  <c r="K312" i="9"/>
  <c r="J312" i="9"/>
  <c r="I312" i="9"/>
  <c r="N311" i="9"/>
  <c r="M311" i="9"/>
  <c r="L311" i="9"/>
  <c r="K311" i="9"/>
  <c r="I311" i="9" s="1"/>
  <c r="J311" i="9"/>
  <c r="N310" i="9"/>
  <c r="M310" i="9"/>
  <c r="L310" i="9"/>
  <c r="K310" i="9"/>
  <c r="J310" i="9"/>
  <c r="I310" i="9"/>
  <c r="N309" i="9"/>
  <c r="M309" i="9"/>
  <c r="L309" i="9"/>
  <c r="K309" i="9"/>
  <c r="I309" i="9" s="1"/>
  <c r="J309" i="9"/>
  <c r="N308" i="9"/>
  <c r="M308" i="9"/>
  <c r="L308" i="9"/>
  <c r="K308" i="9"/>
  <c r="J308" i="9"/>
  <c r="I308" i="9"/>
  <c r="N307" i="9"/>
  <c r="M307" i="9"/>
  <c r="L307" i="9"/>
  <c r="K307" i="9"/>
  <c r="I307" i="9" s="1"/>
  <c r="J307" i="9"/>
  <c r="N306" i="9"/>
  <c r="M306" i="9"/>
  <c r="L306" i="9"/>
  <c r="K306" i="9"/>
  <c r="J306" i="9"/>
  <c r="I306" i="9"/>
  <c r="N305" i="9"/>
  <c r="M305" i="9"/>
  <c r="L305" i="9"/>
  <c r="K305" i="9"/>
  <c r="I305" i="9" s="1"/>
  <c r="J305" i="9"/>
  <c r="N304" i="9"/>
  <c r="M304" i="9"/>
  <c r="L304" i="9"/>
  <c r="K304" i="9"/>
  <c r="J304" i="9"/>
  <c r="I304" i="9"/>
  <c r="N303" i="9"/>
  <c r="M303" i="9"/>
  <c r="L303" i="9"/>
  <c r="K303" i="9"/>
  <c r="I303" i="9" s="1"/>
  <c r="J303" i="9"/>
  <c r="N302" i="9"/>
  <c r="M302" i="9"/>
  <c r="L302" i="9"/>
  <c r="K302" i="9"/>
  <c r="J302" i="9"/>
  <c r="I302" i="9"/>
  <c r="N301" i="9"/>
  <c r="M301" i="9"/>
  <c r="L301" i="9"/>
  <c r="K301" i="9"/>
  <c r="I301" i="9" s="1"/>
  <c r="J301" i="9"/>
  <c r="N300" i="9"/>
  <c r="M300" i="9"/>
  <c r="L300" i="9"/>
  <c r="K300" i="9"/>
  <c r="J300" i="9"/>
  <c r="I300" i="9"/>
  <c r="N299" i="9"/>
  <c r="M299" i="9"/>
  <c r="L299" i="9"/>
  <c r="K299" i="9"/>
  <c r="I299" i="9" s="1"/>
  <c r="J299" i="9"/>
  <c r="N298" i="9"/>
  <c r="M298" i="9"/>
  <c r="L298" i="9"/>
  <c r="K298" i="9"/>
  <c r="J298" i="9"/>
  <c r="I298" i="9"/>
  <c r="N297" i="9"/>
  <c r="M297" i="9"/>
  <c r="L297" i="9"/>
  <c r="K297" i="9"/>
  <c r="I297" i="9" s="1"/>
  <c r="J297" i="9"/>
  <c r="N296" i="9"/>
  <c r="M296" i="9"/>
  <c r="L296" i="9"/>
  <c r="K296" i="9"/>
  <c r="J296" i="9"/>
  <c r="I296" i="9"/>
  <c r="N295" i="9"/>
  <c r="M295" i="9"/>
  <c r="L295" i="9"/>
  <c r="K295" i="9"/>
  <c r="I295" i="9" s="1"/>
  <c r="J295" i="9"/>
  <c r="N294" i="9"/>
  <c r="M294" i="9"/>
  <c r="L294" i="9"/>
  <c r="K294" i="9"/>
  <c r="J294" i="9"/>
  <c r="I294" i="9"/>
  <c r="N293" i="9"/>
  <c r="M293" i="9"/>
  <c r="L293" i="9"/>
  <c r="K293" i="9"/>
  <c r="I293" i="9" s="1"/>
  <c r="J293" i="9"/>
  <c r="N292" i="9"/>
  <c r="M292" i="9"/>
  <c r="L292" i="9"/>
  <c r="K292" i="9"/>
  <c r="J292" i="9"/>
  <c r="I292" i="9"/>
  <c r="N291" i="9"/>
  <c r="M291" i="9"/>
  <c r="L291" i="9"/>
  <c r="K291" i="9"/>
  <c r="I291" i="9" s="1"/>
  <c r="J291" i="9"/>
  <c r="N290" i="9"/>
  <c r="M290" i="9"/>
  <c r="L290" i="9"/>
  <c r="K290" i="9"/>
  <c r="J290" i="9"/>
  <c r="I290" i="9"/>
  <c r="N289" i="9"/>
  <c r="M289" i="9"/>
  <c r="L289" i="9"/>
  <c r="K289" i="9"/>
  <c r="I289" i="9" s="1"/>
  <c r="J289" i="9"/>
  <c r="N288" i="9"/>
  <c r="M288" i="9"/>
  <c r="L288" i="9"/>
  <c r="K288" i="9"/>
  <c r="J288" i="9"/>
  <c r="I288" i="9"/>
  <c r="N287" i="9"/>
  <c r="M287" i="9"/>
  <c r="L287" i="9"/>
  <c r="K287" i="9"/>
  <c r="I287" i="9" s="1"/>
  <c r="J287" i="9"/>
  <c r="N286" i="9"/>
  <c r="M286" i="9"/>
  <c r="L286" i="9"/>
  <c r="K286" i="9"/>
  <c r="J286" i="9"/>
  <c r="I286" i="9"/>
  <c r="N285" i="9"/>
  <c r="M285" i="9"/>
  <c r="L285" i="9"/>
  <c r="K285" i="9"/>
  <c r="I285" i="9" s="1"/>
  <c r="J285" i="9"/>
  <c r="N284" i="9"/>
  <c r="M284" i="9"/>
  <c r="L284" i="9"/>
  <c r="K284" i="9"/>
  <c r="J284" i="9"/>
  <c r="I284" i="9"/>
  <c r="N283" i="9"/>
  <c r="M283" i="9"/>
  <c r="L283" i="9"/>
  <c r="K283" i="9"/>
  <c r="I283" i="9" s="1"/>
  <c r="J283" i="9"/>
  <c r="N282" i="9"/>
  <c r="M282" i="9"/>
  <c r="L282" i="9"/>
  <c r="K282" i="9"/>
  <c r="J282" i="9"/>
  <c r="I282" i="9"/>
  <c r="N281" i="9"/>
  <c r="M281" i="9"/>
  <c r="L281" i="9"/>
  <c r="K281" i="9"/>
  <c r="I281" i="9" s="1"/>
  <c r="J281" i="9"/>
  <c r="N280" i="9"/>
  <c r="M280" i="9"/>
  <c r="L280" i="9"/>
  <c r="K280" i="9"/>
  <c r="J280" i="9"/>
  <c r="I280" i="9"/>
  <c r="N279" i="9"/>
  <c r="M279" i="9"/>
  <c r="L279" i="9"/>
  <c r="K279" i="9"/>
  <c r="I279" i="9" s="1"/>
  <c r="J279" i="9"/>
  <c r="N278" i="9"/>
  <c r="M278" i="9"/>
  <c r="L278" i="9"/>
  <c r="K278" i="9"/>
  <c r="J278" i="9"/>
  <c r="I278" i="9"/>
  <c r="N277" i="9"/>
  <c r="M277" i="9"/>
  <c r="L277" i="9"/>
  <c r="K277" i="9"/>
  <c r="I277" i="9" s="1"/>
  <c r="J277" i="9"/>
  <c r="N276" i="9"/>
  <c r="M276" i="9"/>
  <c r="L276" i="9"/>
  <c r="K276" i="9"/>
  <c r="J276" i="9"/>
  <c r="I276" i="9"/>
  <c r="N275" i="9"/>
  <c r="M275" i="9"/>
  <c r="L275" i="9"/>
  <c r="K275" i="9"/>
  <c r="I275" i="9" s="1"/>
  <c r="J275" i="9"/>
  <c r="N274" i="9"/>
  <c r="M274" i="9"/>
  <c r="L274" i="9"/>
  <c r="K274" i="9"/>
  <c r="J274" i="9"/>
  <c r="I274" i="9"/>
  <c r="N273" i="9"/>
  <c r="M273" i="9"/>
  <c r="L273" i="9"/>
  <c r="K273" i="9"/>
  <c r="I273" i="9" s="1"/>
  <c r="J273" i="9"/>
  <c r="N272" i="9"/>
  <c r="M272" i="9"/>
  <c r="L272" i="9"/>
  <c r="K272" i="9"/>
  <c r="J272" i="9"/>
  <c r="I272" i="9"/>
  <c r="N271" i="9"/>
  <c r="M271" i="9"/>
  <c r="L271" i="9"/>
  <c r="K271" i="9"/>
  <c r="I271" i="9" s="1"/>
  <c r="J271" i="9"/>
  <c r="N270" i="9"/>
  <c r="M270" i="9"/>
  <c r="L270" i="9"/>
  <c r="K270" i="9"/>
  <c r="J270" i="9"/>
  <c r="I270" i="9"/>
  <c r="N269" i="9"/>
  <c r="M269" i="9"/>
  <c r="L269" i="9"/>
  <c r="K269" i="9"/>
  <c r="I269" i="9" s="1"/>
  <c r="J269" i="9"/>
  <c r="N268" i="9"/>
  <c r="M268" i="9"/>
  <c r="L268" i="9"/>
  <c r="K268" i="9"/>
  <c r="J268" i="9"/>
  <c r="I268" i="9"/>
  <c r="N267" i="9"/>
  <c r="M267" i="9"/>
  <c r="L267" i="9"/>
  <c r="K267" i="9"/>
  <c r="I267" i="9" s="1"/>
  <c r="J267" i="9"/>
  <c r="N266" i="9"/>
  <c r="M266" i="9"/>
  <c r="L266" i="9"/>
  <c r="K266" i="9"/>
  <c r="J266" i="9"/>
  <c r="I266" i="9"/>
  <c r="N265" i="9"/>
  <c r="M265" i="9"/>
  <c r="L265" i="9"/>
  <c r="K265" i="9"/>
  <c r="I265" i="9" s="1"/>
  <c r="J265" i="9"/>
  <c r="N264" i="9"/>
  <c r="M264" i="9"/>
  <c r="L264" i="9"/>
  <c r="K264" i="9"/>
  <c r="J264" i="9"/>
  <c r="I264" i="9"/>
  <c r="N263" i="9"/>
  <c r="M263" i="9"/>
  <c r="L263" i="9"/>
  <c r="K263" i="9"/>
  <c r="I263" i="9" s="1"/>
  <c r="J263" i="9"/>
  <c r="N262" i="9"/>
  <c r="M262" i="9"/>
  <c r="L262" i="9"/>
  <c r="K262" i="9"/>
  <c r="J262" i="9"/>
  <c r="I262" i="9"/>
  <c r="N261" i="9"/>
  <c r="M261" i="9"/>
  <c r="L261" i="9"/>
  <c r="K261" i="9"/>
  <c r="I261" i="9" s="1"/>
  <c r="J261" i="9"/>
  <c r="N260" i="9"/>
  <c r="M260" i="9"/>
  <c r="L260" i="9"/>
  <c r="K260" i="9"/>
  <c r="J260" i="9"/>
  <c r="I260" i="9"/>
  <c r="N259" i="9"/>
  <c r="M259" i="9"/>
  <c r="L259" i="9"/>
  <c r="K259" i="9"/>
  <c r="I259" i="9" s="1"/>
  <c r="J259" i="9"/>
  <c r="N258" i="9"/>
  <c r="M258" i="9"/>
  <c r="L258" i="9"/>
  <c r="K258" i="9"/>
  <c r="J258" i="9"/>
  <c r="I258" i="9"/>
  <c r="N257" i="9"/>
  <c r="M257" i="9"/>
  <c r="L257" i="9"/>
  <c r="K257" i="9"/>
  <c r="I257" i="9" s="1"/>
  <c r="J257" i="9"/>
  <c r="N256" i="9"/>
  <c r="M256" i="9"/>
  <c r="L256" i="9"/>
  <c r="K256" i="9"/>
  <c r="J256" i="9"/>
  <c r="I256" i="9"/>
  <c r="N255" i="9"/>
  <c r="M255" i="9"/>
  <c r="L255" i="9"/>
  <c r="K255" i="9"/>
  <c r="I255" i="9" s="1"/>
  <c r="J255" i="9"/>
  <c r="N254" i="9"/>
  <c r="M254" i="9"/>
  <c r="L254" i="9"/>
  <c r="K254" i="9"/>
  <c r="J254" i="9"/>
  <c r="I254" i="9"/>
  <c r="N253" i="9"/>
  <c r="M253" i="9"/>
  <c r="L253" i="9"/>
  <c r="K253" i="9"/>
  <c r="I253" i="9" s="1"/>
  <c r="J253" i="9"/>
  <c r="N252" i="9"/>
  <c r="M252" i="9"/>
  <c r="L252" i="9"/>
  <c r="K252" i="9"/>
  <c r="J252" i="9"/>
  <c r="I252" i="9"/>
  <c r="N251" i="9"/>
  <c r="M251" i="9"/>
  <c r="L251" i="9"/>
  <c r="K251" i="9"/>
  <c r="I251" i="9" s="1"/>
  <c r="U34" i="9" s="1"/>
  <c r="J251" i="9"/>
  <c r="N250" i="9"/>
  <c r="M250" i="9"/>
  <c r="L250" i="9"/>
  <c r="K250" i="9"/>
  <c r="J250" i="9"/>
  <c r="I250" i="9"/>
  <c r="N249" i="9"/>
  <c r="M249" i="9"/>
  <c r="L249" i="9"/>
  <c r="K249" i="9"/>
  <c r="I249" i="9" s="1"/>
  <c r="J249" i="9"/>
  <c r="N248" i="9"/>
  <c r="M248" i="9"/>
  <c r="L248" i="9"/>
  <c r="K248" i="9"/>
  <c r="J248" i="9"/>
  <c r="I248" i="9"/>
  <c r="N247" i="9"/>
  <c r="M247" i="9"/>
  <c r="L247" i="9"/>
  <c r="K247" i="9"/>
  <c r="I247" i="9" s="1"/>
  <c r="J247" i="9"/>
  <c r="N246" i="9"/>
  <c r="M246" i="9"/>
  <c r="L246" i="9"/>
  <c r="K246" i="9"/>
  <c r="J246" i="9"/>
  <c r="I246" i="9"/>
  <c r="N245" i="9"/>
  <c r="M245" i="9"/>
  <c r="L245" i="9"/>
  <c r="K245" i="9"/>
  <c r="I245" i="9" s="1"/>
  <c r="J245" i="9"/>
  <c r="N244" i="9"/>
  <c r="M244" i="9"/>
  <c r="L244" i="9"/>
  <c r="K244" i="9"/>
  <c r="J244" i="9"/>
  <c r="I244" i="9"/>
  <c r="N243" i="9"/>
  <c r="M243" i="9"/>
  <c r="L243" i="9"/>
  <c r="K243" i="9"/>
  <c r="I243" i="9" s="1"/>
  <c r="J243" i="9"/>
  <c r="N242" i="9"/>
  <c r="M242" i="9"/>
  <c r="L242" i="9"/>
  <c r="K242" i="9"/>
  <c r="J242" i="9"/>
  <c r="I242" i="9"/>
  <c r="N241" i="9"/>
  <c r="M241" i="9"/>
  <c r="L241" i="9"/>
  <c r="K241" i="9"/>
  <c r="I241" i="9" s="1"/>
  <c r="J241" i="9"/>
  <c r="N240" i="9"/>
  <c r="M240" i="9"/>
  <c r="L240" i="9"/>
  <c r="K240" i="9"/>
  <c r="J240" i="9"/>
  <c r="I240" i="9"/>
  <c r="N239" i="9"/>
  <c r="M239" i="9"/>
  <c r="L239" i="9"/>
  <c r="K239" i="9"/>
  <c r="I239" i="9" s="1"/>
  <c r="J239" i="9"/>
  <c r="N238" i="9"/>
  <c r="M238" i="9"/>
  <c r="L238" i="9"/>
  <c r="K238" i="9"/>
  <c r="J238" i="9"/>
  <c r="I238" i="9"/>
  <c r="N237" i="9"/>
  <c r="M237" i="9"/>
  <c r="L237" i="9"/>
  <c r="K237" i="9"/>
  <c r="I237" i="9" s="1"/>
  <c r="J237" i="9"/>
  <c r="N236" i="9"/>
  <c r="M236" i="9"/>
  <c r="L236" i="9"/>
  <c r="K236" i="9"/>
  <c r="J236" i="9"/>
  <c r="I236" i="9"/>
  <c r="U38" i="9" s="1"/>
  <c r="N235" i="9"/>
  <c r="M235" i="9"/>
  <c r="L235" i="9"/>
  <c r="K235" i="9"/>
  <c r="I235" i="9" s="1"/>
  <c r="U37" i="9" s="1"/>
  <c r="J235" i="9"/>
  <c r="N234" i="9"/>
  <c r="M234" i="9"/>
  <c r="L234" i="9"/>
  <c r="K234" i="9"/>
  <c r="J234" i="9"/>
  <c r="I234" i="9"/>
  <c r="N233" i="9"/>
  <c r="M233" i="9"/>
  <c r="L233" i="9"/>
  <c r="K233" i="9"/>
  <c r="I233" i="9" s="1"/>
  <c r="J233" i="9"/>
  <c r="N232" i="9"/>
  <c r="M232" i="9"/>
  <c r="L232" i="9"/>
  <c r="K232" i="9"/>
  <c r="J232" i="9"/>
  <c r="I232" i="9"/>
  <c r="N231" i="9"/>
  <c r="M231" i="9"/>
  <c r="L231" i="9"/>
  <c r="K231" i="9"/>
  <c r="I231" i="9" s="1"/>
  <c r="J231" i="9"/>
  <c r="N230" i="9"/>
  <c r="M230" i="9"/>
  <c r="L230" i="9"/>
  <c r="K230" i="9"/>
  <c r="J230" i="9"/>
  <c r="I230" i="9"/>
  <c r="N229" i="9"/>
  <c r="M229" i="9"/>
  <c r="L229" i="9"/>
  <c r="K229" i="9"/>
  <c r="I229" i="9" s="1"/>
  <c r="J229" i="9"/>
  <c r="N228" i="9"/>
  <c r="M228" i="9"/>
  <c r="L228" i="9"/>
  <c r="K228" i="9"/>
  <c r="J228" i="9"/>
  <c r="I228" i="9"/>
  <c r="N227" i="9"/>
  <c r="M227" i="9"/>
  <c r="L227" i="9"/>
  <c r="K227" i="9"/>
  <c r="I227" i="9" s="1"/>
  <c r="J227" i="9"/>
  <c r="N226" i="9"/>
  <c r="M226" i="9"/>
  <c r="L226" i="9"/>
  <c r="K226" i="9"/>
  <c r="J226" i="9"/>
  <c r="I226" i="9"/>
  <c r="N225" i="9"/>
  <c r="M225" i="9"/>
  <c r="L225" i="9"/>
  <c r="K225" i="9"/>
  <c r="I225" i="9" s="1"/>
  <c r="J225" i="9"/>
  <c r="N224" i="9"/>
  <c r="M224" i="9"/>
  <c r="L224" i="9"/>
  <c r="K224" i="9"/>
  <c r="J224" i="9"/>
  <c r="I224" i="9"/>
  <c r="N223" i="9"/>
  <c r="M223" i="9"/>
  <c r="L223" i="9"/>
  <c r="K223" i="9"/>
  <c r="I223" i="9" s="1"/>
  <c r="J223" i="9"/>
  <c r="N222" i="9"/>
  <c r="M222" i="9"/>
  <c r="L222" i="9"/>
  <c r="K222" i="9"/>
  <c r="J222" i="9"/>
  <c r="I222" i="9"/>
  <c r="N221" i="9"/>
  <c r="M221" i="9"/>
  <c r="L221" i="9"/>
  <c r="K221" i="9"/>
  <c r="I221" i="9" s="1"/>
  <c r="J221" i="9"/>
  <c r="N220" i="9"/>
  <c r="M220" i="9"/>
  <c r="L220" i="9"/>
  <c r="K220" i="9"/>
  <c r="J220" i="9"/>
  <c r="I220" i="9"/>
  <c r="N219" i="9"/>
  <c r="M219" i="9"/>
  <c r="L219" i="9"/>
  <c r="K219" i="9"/>
  <c r="I219" i="9" s="1"/>
  <c r="J219" i="9"/>
  <c r="N218" i="9"/>
  <c r="M218" i="9"/>
  <c r="L218" i="9"/>
  <c r="K218" i="9"/>
  <c r="J218" i="9"/>
  <c r="I218" i="9"/>
  <c r="N217" i="9"/>
  <c r="M217" i="9"/>
  <c r="L217" i="9"/>
  <c r="K217" i="9"/>
  <c r="I217" i="9" s="1"/>
  <c r="J217" i="9"/>
  <c r="N216" i="9"/>
  <c r="M216" i="9"/>
  <c r="L216" i="9"/>
  <c r="K216" i="9"/>
  <c r="J216" i="9"/>
  <c r="I216" i="9"/>
  <c r="N215" i="9"/>
  <c r="M215" i="9"/>
  <c r="L215" i="9"/>
  <c r="K215" i="9"/>
  <c r="I215" i="9" s="1"/>
  <c r="J215" i="9"/>
  <c r="N214" i="9"/>
  <c r="M214" i="9"/>
  <c r="L214" i="9"/>
  <c r="K214" i="9"/>
  <c r="J214" i="9"/>
  <c r="I214" i="9"/>
  <c r="N213" i="9"/>
  <c r="M213" i="9"/>
  <c r="L213" i="9"/>
  <c r="K213" i="9"/>
  <c r="I213" i="9" s="1"/>
  <c r="J213" i="9"/>
  <c r="N212" i="9"/>
  <c r="M212" i="9"/>
  <c r="L212" i="9"/>
  <c r="K212" i="9"/>
  <c r="J212" i="9"/>
  <c r="I212" i="9"/>
  <c r="N211" i="9"/>
  <c r="M211" i="9"/>
  <c r="L211" i="9"/>
  <c r="K211" i="9"/>
  <c r="I211" i="9" s="1"/>
  <c r="J211" i="9"/>
  <c r="N210" i="9"/>
  <c r="M210" i="9"/>
  <c r="L210" i="9"/>
  <c r="K210" i="9"/>
  <c r="J210" i="9"/>
  <c r="I210" i="9"/>
  <c r="N209" i="9"/>
  <c r="M209" i="9"/>
  <c r="L209" i="9"/>
  <c r="K209" i="9"/>
  <c r="I209" i="9" s="1"/>
  <c r="U32" i="9" s="1"/>
  <c r="J209" i="9"/>
  <c r="N208" i="9"/>
  <c r="M208" i="9"/>
  <c r="L208" i="9"/>
  <c r="K208" i="9"/>
  <c r="J208" i="9"/>
  <c r="I208" i="9"/>
  <c r="N207" i="9"/>
  <c r="M207" i="9"/>
  <c r="L207" i="9"/>
  <c r="K207" i="9"/>
  <c r="I207" i="9" s="1"/>
  <c r="J207" i="9"/>
  <c r="N206" i="9"/>
  <c r="M206" i="9"/>
  <c r="L206" i="9"/>
  <c r="K206" i="9"/>
  <c r="J206" i="9"/>
  <c r="I206" i="9"/>
  <c r="N205" i="9"/>
  <c r="M205" i="9"/>
  <c r="L205" i="9"/>
  <c r="K205" i="9"/>
  <c r="I205" i="9" s="1"/>
  <c r="J205" i="9"/>
  <c r="N204" i="9"/>
  <c r="M204" i="9"/>
  <c r="L204" i="9"/>
  <c r="K204" i="9"/>
  <c r="J204" i="9"/>
  <c r="I204" i="9"/>
  <c r="N203" i="9"/>
  <c r="M203" i="9"/>
  <c r="L203" i="9"/>
  <c r="K203" i="9"/>
  <c r="I203" i="9" s="1"/>
  <c r="J203" i="9"/>
  <c r="N202" i="9"/>
  <c r="M202" i="9"/>
  <c r="L202" i="9"/>
  <c r="K202" i="9"/>
  <c r="J202" i="9"/>
  <c r="I202" i="9"/>
  <c r="N201" i="9"/>
  <c r="M201" i="9"/>
  <c r="L201" i="9"/>
  <c r="K201" i="9"/>
  <c r="I201" i="9" s="1"/>
  <c r="J201" i="9"/>
  <c r="N200" i="9"/>
  <c r="M200" i="9"/>
  <c r="L200" i="9"/>
  <c r="K200" i="9"/>
  <c r="J200" i="9"/>
  <c r="I200" i="9"/>
  <c r="N199" i="9"/>
  <c r="M199" i="9"/>
  <c r="L199" i="9"/>
  <c r="K199" i="9"/>
  <c r="I199" i="9" s="1"/>
  <c r="J199" i="9"/>
  <c r="N198" i="9"/>
  <c r="M198" i="9"/>
  <c r="L198" i="9"/>
  <c r="K198" i="9"/>
  <c r="J198" i="9"/>
  <c r="I198" i="9"/>
  <c r="N197" i="9"/>
  <c r="M197" i="9"/>
  <c r="L197" i="9"/>
  <c r="K197" i="9"/>
  <c r="I197" i="9" s="1"/>
  <c r="J197" i="9"/>
  <c r="N196" i="9"/>
  <c r="M196" i="9"/>
  <c r="L196" i="9"/>
  <c r="K196" i="9"/>
  <c r="J196" i="9"/>
  <c r="I196" i="9"/>
  <c r="N195" i="9"/>
  <c r="M195" i="9"/>
  <c r="L195" i="9"/>
  <c r="K195" i="9"/>
  <c r="I195" i="9" s="1"/>
  <c r="J195" i="9"/>
  <c r="N194" i="9"/>
  <c r="M194" i="9"/>
  <c r="L194" i="9"/>
  <c r="K194" i="9"/>
  <c r="J194" i="9"/>
  <c r="I194" i="9"/>
  <c r="N193" i="9"/>
  <c r="M193" i="9"/>
  <c r="L193" i="9"/>
  <c r="K193" i="9"/>
  <c r="I193" i="9" s="1"/>
  <c r="J193" i="9"/>
  <c r="N192" i="9"/>
  <c r="M192" i="9"/>
  <c r="L192" i="9"/>
  <c r="K192" i="9"/>
  <c r="J192" i="9"/>
  <c r="I192" i="9"/>
  <c r="N191" i="9"/>
  <c r="M191" i="9"/>
  <c r="L191" i="9"/>
  <c r="K191" i="9"/>
  <c r="I191" i="9" s="1"/>
  <c r="J191" i="9"/>
  <c r="N190" i="9"/>
  <c r="M190" i="9"/>
  <c r="L190" i="9"/>
  <c r="K190" i="9"/>
  <c r="J190" i="9"/>
  <c r="I190" i="9"/>
  <c r="N189" i="9"/>
  <c r="M189" i="9"/>
  <c r="L189" i="9"/>
  <c r="K189" i="9"/>
  <c r="I189" i="9" s="1"/>
  <c r="J189" i="9"/>
  <c r="N188" i="9"/>
  <c r="M188" i="9"/>
  <c r="L188" i="9"/>
  <c r="K188" i="9"/>
  <c r="J188" i="9"/>
  <c r="I188" i="9"/>
  <c r="N187" i="9"/>
  <c r="M187" i="9"/>
  <c r="L187" i="9"/>
  <c r="K187" i="9"/>
  <c r="I187" i="9" s="1"/>
  <c r="J187" i="9"/>
  <c r="N186" i="9"/>
  <c r="M186" i="9"/>
  <c r="L186" i="9"/>
  <c r="K186" i="9"/>
  <c r="J186" i="9"/>
  <c r="I186" i="9"/>
  <c r="N185" i="9"/>
  <c r="M185" i="9"/>
  <c r="L185" i="9"/>
  <c r="K185" i="9"/>
  <c r="I185" i="9" s="1"/>
  <c r="J185" i="9"/>
  <c r="N184" i="9"/>
  <c r="M184" i="9"/>
  <c r="L184" i="9"/>
  <c r="K184" i="9"/>
  <c r="J184" i="9"/>
  <c r="I184" i="9"/>
  <c r="N183" i="9"/>
  <c r="M183" i="9"/>
  <c r="L183" i="9"/>
  <c r="K183" i="9"/>
  <c r="I183" i="9" s="1"/>
  <c r="J183" i="9"/>
  <c r="N182" i="9"/>
  <c r="M182" i="9"/>
  <c r="L182" i="9"/>
  <c r="K182" i="9"/>
  <c r="J182" i="9"/>
  <c r="I182" i="9"/>
  <c r="N181" i="9"/>
  <c r="M181" i="9"/>
  <c r="L181" i="9"/>
  <c r="K181" i="9"/>
  <c r="I181" i="9" s="1"/>
  <c r="J181" i="9"/>
  <c r="N180" i="9"/>
  <c r="M180" i="9"/>
  <c r="L180" i="9"/>
  <c r="K180" i="9"/>
  <c r="J180" i="9"/>
  <c r="I180" i="9"/>
  <c r="N179" i="9"/>
  <c r="M179" i="9"/>
  <c r="L179" i="9"/>
  <c r="K179" i="9"/>
  <c r="I179" i="9" s="1"/>
  <c r="J179" i="9"/>
  <c r="N178" i="9"/>
  <c r="M178" i="9"/>
  <c r="L178" i="9"/>
  <c r="K178" i="9"/>
  <c r="J178" i="9"/>
  <c r="I178" i="9"/>
  <c r="U30" i="9" s="1"/>
  <c r="N177" i="9"/>
  <c r="M177" i="9"/>
  <c r="L177" i="9"/>
  <c r="K177" i="9"/>
  <c r="I177" i="9" s="1"/>
  <c r="J177" i="9"/>
  <c r="N176" i="9"/>
  <c r="M176" i="9"/>
  <c r="L176" i="9"/>
  <c r="K176" i="9"/>
  <c r="J176" i="9"/>
  <c r="I176" i="9"/>
  <c r="N175" i="9"/>
  <c r="M175" i="9"/>
  <c r="L175" i="9"/>
  <c r="K175" i="9"/>
  <c r="I175" i="9" s="1"/>
  <c r="J175" i="9"/>
  <c r="N174" i="9"/>
  <c r="M174" i="9"/>
  <c r="L174" i="9"/>
  <c r="K174" i="9"/>
  <c r="J174" i="9"/>
  <c r="I174" i="9"/>
  <c r="N173" i="9"/>
  <c r="M173" i="9"/>
  <c r="L173" i="9"/>
  <c r="K173" i="9"/>
  <c r="I173" i="9" s="1"/>
  <c r="J173" i="9"/>
  <c r="N172" i="9"/>
  <c r="M172" i="9"/>
  <c r="L172" i="9"/>
  <c r="K172" i="9"/>
  <c r="J172" i="9"/>
  <c r="I172" i="9"/>
  <c r="U29" i="9" s="1"/>
  <c r="N171" i="9"/>
  <c r="M171" i="9"/>
  <c r="L171" i="9"/>
  <c r="K171" i="9"/>
  <c r="I171" i="9" s="1"/>
  <c r="U28" i="9" s="1"/>
  <c r="J171" i="9"/>
  <c r="N170" i="9"/>
  <c r="M170" i="9"/>
  <c r="L170" i="9"/>
  <c r="K170" i="9"/>
  <c r="J170" i="9"/>
  <c r="I170" i="9"/>
  <c r="U27" i="9" s="1"/>
  <c r="N169" i="9"/>
  <c r="M169" i="9"/>
  <c r="L169" i="9"/>
  <c r="K169" i="9"/>
  <c r="I169" i="9" s="1"/>
  <c r="J169" i="9"/>
  <c r="N168" i="9"/>
  <c r="M168" i="9"/>
  <c r="L168" i="9"/>
  <c r="K168" i="9"/>
  <c r="J168" i="9"/>
  <c r="I168" i="9"/>
  <c r="N167" i="9"/>
  <c r="M167" i="9"/>
  <c r="L167" i="9"/>
  <c r="K167" i="9"/>
  <c r="I167" i="9" s="1"/>
  <c r="J167" i="9"/>
  <c r="N166" i="9"/>
  <c r="M166" i="9"/>
  <c r="L166" i="9"/>
  <c r="K166" i="9"/>
  <c r="J166" i="9"/>
  <c r="I166" i="9"/>
  <c r="N165" i="9"/>
  <c r="M165" i="9"/>
  <c r="L165" i="9"/>
  <c r="K165" i="9"/>
  <c r="I165" i="9" s="1"/>
  <c r="J165" i="9"/>
  <c r="N164" i="9"/>
  <c r="M164" i="9"/>
  <c r="L164" i="9"/>
  <c r="K164" i="9"/>
  <c r="J164" i="9"/>
  <c r="I164" i="9"/>
  <c r="N163" i="9"/>
  <c r="M163" i="9"/>
  <c r="L163" i="9"/>
  <c r="K163" i="9"/>
  <c r="I163" i="9" s="1"/>
  <c r="J163" i="9"/>
  <c r="N162" i="9"/>
  <c r="M162" i="9"/>
  <c r="L162" i="9"/>
  <c r="K162" i="9"/>
  <c r="J162" i="9"/>
  <c r="I162" i="9"/>
  <c r="U25" i="9" s="1"/>
  <c r="N161" i="9"/>
  <c r="M161" i="9"/>
  <c r="L161" i="9"/>
  <c r="K161" i="9"/>
  <c r="I161" i="9" s="1"/>
  <c r="U24" i="9" s="1"/>
  <c r="J161" i="9"/>
  <c r="N160" i="9"/>
  <c r="M160" i="9"/>
  <c r="L160" i="9"/>
  <c r="K160" i="9"/>
  <c r="J160" i="9"/>
  <c r="I160" i="9"/>
  <c r="N159" i="9"/>
  <c r="M159" i="9"/>
  <c r="L159" i="9"/>
  <c r="K159" i="9"/>
  <c r="I159" i="9" s="1"/>
  <c r="J159" i="9"/>
  <c r="N158" i="9"/>
  <c r="M158" i="9"/>
  <c r="L158" i="9"/>
  <c r="K158" i="9"/>
  <c r="J158" i="9"/>
  <c r="I158" i="9"/>
  <c r="N157" i="9"/>
  <c r="M157" i="9"/>
  <c r="L157" i="9"/>
  <c r="K157" i="9"/>
  <c r="I157" i="9" s="1"/>
  <c r="J157" i="9"/>
  <c r="N156" i="9"/>
  <c r="M156" i="9"/>
  <c r="L156" i="9"/>
  <c r="K156" i="9"/>
  <c r="J156" i="9"/>
  <c r="I156" i="9"/>
  <c r="N155" i="9"/>
  <c r="M155" i="9"/>
  <c r="L155" i="9"/>
  <c r="K155" i="9"/>
  <c r="I155" i="9" s="1"/>
  <c r="J155" i="9"/>
  <c r="N154" i="9"/>
  <c r="M154" i="9"/>
  <c r="L154" i="9"/>
  <c r="K154" i="9"/>
  <c r="J154" i="9"/>
  <c r="I154" i="9"/>
  <c r="N153" i="9"/>
  <c r="M153" i="9"/>
  <c r="L153" i="9"/>
  <c r="K153" i="9"/>
  <c r="I153" i="9" s="1"/>
  <c r="J153" i="9"/>
  <c r="N152" i="9"/>
  <c r="M152" i="9"/>
  <c r="L152" i="9"/>
  <c r="K152" i="9"/>
  <c r="J152" i="9"/>
  <c r="I152" i="9"/>
  <c r="N151" i="9"/>
  <c r="M151" i="9"/>
  <c r="L151" i="9"/>
  <c r="K151" i="9"/>
  <c r="I151" i="9" s="1"/>
  <c r="J151" i="9"/>
  <c r="N150" i="9"/>
  <c r="M150" i="9"/>
  <c r="L150" i="9"/>
  <c r="K150" i="9"/>
  <c r="J150" i="9"/>
  <c r="I150" i="9"/>
  <c r="N149" i="9"/>
  <c r="M149" i="9"/>
  <c r="L149" i="9"/>
  <c r="K149" i="9"/>
  <c r="I149" i="9" s="1"/>
  <c r="J149" i="9"/>
  <c r="N148" i="9"/>
  <c r="M148" i="9"/>
  <c r="L148" i="9"/>
  <c r="K148" i="9"/>
  <c r="J148" i="9"/>
  <c r="I148" i="9"/>
  <c r="N147" i="9"/>
  <c r="M147" i="9"/>
  <c r="L147" i="9"/>
  <c r="K147" i="9"/>
  <c r="I147" i="9" s="1"/>
  <c r="J147" i="9"/>
  <c r="N146" i="9"/>
  <c r="M146" i="9"/>
  <c r="L146" i="9"/>
  <c r="K146" i="9"/>
  <c r="J146" i="9"/>
  <c r="I146" i="9"/>
  <c r="N145" i="9"/>
  <c r="M145" i="9"/>
  <c r="L145" i="9"/>
  <c r="K145" i="9"/>
  <c r="I145" i="9" s="1"/>
  <c r="U22" i="9" s="1"/>
  <c r="J145" i="9"/>
  <c r="N144" i="9"/>
  <c r="M144" i="9"/>
  <c r="L144" i="9"/>
  <c r="K144" i="9"/>
  <c r="J144" i="9"/>
  <c r="I144" i="9"/>
  <c r="N143" i="9"/>
  <c r="M143" i="9"/>
  <c r="L143" i="9"/>
  <c r="K143" i="9"/>
  <c r="I143" i="9" s="1"/>
  <c r="J143" i="9"/>
  <c r="N142" i="9"/>
  <c r="M142" i="9"/>
  <c r="L142" i="9"/>
  <c r="K142" i="9"/>
  <c r="J142" i="9"/>
  <c r="I142" i="9"/>
  <c r="N141" i="9"/>
  <c r="M141" i="9"/>
  <c r="L141" i="9"/>
  <c r="K141" i="9"/>
  <c r="I141" i="9" s="1"/>
  <c r="J141" i="9"/>
  <c r="N140" i="9"/>
  <c r="M140" i="9"/>
  <c r="L140" i="9"/>
  <c r="K140" i="9"/>
  <c r="J140" i="9"/>
  <c r="I140" i="9"/>
  <c r="N139" i="9"/>
  <c r="M139" i="9"/>
  <c r="L139" i="9"/>
  <c r="K139" i="9"/>
  <c r="I139" i="9" s="1"/>
  <c r="J139" i="9"/>
  <c r="N138" i="9"/>
  <c r="M138" i="9"/>
  <c r="L138" i="9"/>
  <c r="K138" i="9"/>
  <c r="J138" i="9"/>
  <c r="I138" i="9"/>
  <c r="N137" i="9"/>
  <c r="M137" i="9"/>
  <c r="L137" i="9"/>
  <c r="K137" i="9"/>
  <c r="I137" i="9" s="1"/>
  <c r="J137" i="9"/>
  <c r="N136" i="9"/>
  <c r="M136" i="9"/>
  <c r="L136" i="9"/>
  <c r="K136" i="9"/>
  <c r="J136" i="9"/>
  <c r="I136" i="9"/>
  <c r="N135" i="9"/>
  <c r="M135" i="9"/>
  <c r="L135" i="9"/>
  <c r="K135" i="9"/>
  <c r="I135" i="9" s="1"/>
  <c r="J135" i="9"/>
  <c r="N134" i="9"/>
  <c r="M134" i="9"/>
  <c r="L134" i="9"/>
  <c r="K134" i="9"/>
  <c r="J134" i="9"/>
  <c r="I134" i="9"/>
  <c r="N133" i="9"/>
  <c r="M133" i="9"/>
  <c r="L133" i="9"/>
  <c r="K133" i="9"/>
  <c r="I133" i="9" s="1"/>
  <c r="J133" i="9"/>
  <c r="N132" i="9"/>
  <c r="M132" i="9"/>
  <c r="L132" i="9"/>
  <c r="K132" i="9"/>
  <c r="J132" i="9"/>
  <c r="I132" i="9"/>
  <c r="N131" i="9"/>
  <c r="M131" i="9"/>
  <c r="L131" i="9"/>
  <c r="K131" i="9"/>
  <c r="I131" i="9" s="1"/>
  <c r="J131" i="9"/>
  <c r="N130" i="9"/>
  <c r="M130" i="9"/>
  <c r="L130" i="9"/>
  <c r="K130" i="9"/>
  <c r="J130" i="9"/>
  <c r="I130" i="9"/>
  <c r="N129" i="9"/>
  <c r="M129" i="9"/>
  <c r="L129" i="9"/>
  <c r="K129" i="9"/>
  <c r="I129" i="9" s="1"/>
  <c r="J129" i="9"/>
  <c r="N128" i="9"/>
  <c r="M128" i="9"/>
  <c r="L128" i="9"/>
  <c r="K128" i="9"/>
  <c r="J128" i="9"/>
  <c r="I128" i="9"/>
  <c r="N127" i="9"/>
  <c r="M127" i="9"/>
  <c r="L127" i="9"/>
  <c r="K127" i="9"/>
  <c r="I127" i="9" s="1"/>
  <c r="J127" i="9"/>
  <c r="N126" i="9"/>
  <c r="M126" i="9"/>
  <c r="L126" i="9"/>
  <c r="K126" i="9"/>
  <c r="J126" i="9"/>
  <c r="I126" i="9"/>
  <c r="N125" i="9"/>
  <c r="M125" i="9"/>
  <c r="L125" i="9"/>
  <c r="K125" i="9"/>
  <c r="I125" i="9" s="1"/>
  <c r="J125" i="9"/>
  <c r="N124" i="9"/>
  <c r="M124" i="9"/>
  <c r="L124" i="9"/>
  <c r="K124" i="9"/>
  <c r="J124" i="9"/>
  <c r="I124" i="9"/>
  <c r="N123" i="9"/>
  <c r="M123" i="9"/>
  <c r="L123" i="9"/>
  <c r="K123" i="9"/>
  <c r="I123" i="9" s="1"/>
  <c r="J123" i="9"/>
  <c r="N122" i="9"/>
  <c r="M122" i="9"/>
  <c r="L122" i="9"/>
  <c r="K122" i="9"/>
  <c r="J122" i="9"/>
  <c r="I122" i="9"/>
  <c r="N121" i="9"/>
  <c r="M121" i="9"/>
  <c r="L121" i="9"/>
  <c r="K121" i="9"/>
  <c r="I121" i="9" s="1"/>
  <c r="J121" i="9"/>
  <c r="N120" i="9"/>
  <c r="M120" i="9"/>
  <c r="L120" i="9"/>
  <c r="K120" i="9"/>
  <c r="J120" i="9"/>
  <c r="I120" i="9"/>
  <c r="N119" i="9"/>
  <c r="M119" i="9"/>
  <c r="L119" i="9"/>
  <c r="K119" i="9"/>
  <c r="I119" i="9" s="1"/>
  <c r="J119" i="9"/>
  <c r="N118" i="9"/>
  <c r="M118" i="9"/>
  <c r="L118" i="9"/>
  <c r="K118" i="9"/>
  <c r="J118" i="9"/>
  <c r="I118" i="9"/>
  <c r="N117" i="9"/>
  <c r="M117" i="9"/>
  <c r="L117" i="9"/>
  <c r="K117" i="9"/>
  <c r="I117" i="9" s="1"/>
  <c r="J117" i="9"/>
  <c r="N116" i="9"/>
  <c r="M116" i="9"/>
  <c r="L116" i="9"/>
  <c r="K116" i="9"/>
  <c r="J116" i="9"/>
  <c r="I116" i="9"/>
  <c r="N115" i="9"/>
  <c r="M115" i="9"/>
  <c r="L115" i="9"/>
  <c r="K115" i="9"/>
  <c r="I115" i="9" s="1"/>
  <c r="J115" i="9"/>
  <c r="N114" i="9"/>
  <c r="M114" i="9"/>
  <c r="L114" i="9"/>
  <c r="K114" i="9"/>
  <c r="J114" i="9"/>
  <c r="I114" i="9"/>
  <c r="N113" i="9"/>
  <c r="M113" i="9"/>
  <c r="L113" i="9"/>
  <c r="K113" i="9"/>
  <c r="I113" i="9" s="1"/>
  <c r="J113" i="9"/>
  <c r="N112" i="9"/>
  <c r="M112" i="9"/>
  <c r="L112" i="9"/>
  <c r="K112" i="9"/>
  <c r="J112" i="9"/>
  <c r="I112" i="9"/>
  <c r="N111" i="9"/>
  <c r="M111" i="9"/>
  <c r="L111" i="9"/>
  <c r="K111" i="9"/>
  <c r="I111" i="9" s="1"/>
  <c r="J111" i="9"/>
  <c r="N110" i="9"/>
  <c r="M110" i="9"/>
  <c r="L110" i="9"/>
  <c r="K110" i="9"/>
  <c r="J110" i="9"/>
  <c r="I110" i="9"/>
  <c r="N109" i="9"/>
  <c r="M109" i="9"/>
  <c r="L109" i="9"/>
  <c r="K109" i="9"/>
  <c r="I109" i="9" s="1"/>
  <c r="J109" i="9"/>
  <c r="N108" i="9"/>
  <c r="M108" i="9"/>
  <c r="L108" i="9"/>
  <c r="K108" i="9"/>
  <c r="J108" i="9"/>
  <c r="I108" i="9"/>
  <c r="N107" i="9"/>
  <c r="M107" i="9"/>
  <c r="L107" i="9"/>
  <c r="K107" i="9"/>
  <c r="I107" i="9" s="1"/>
  <c r="J107" i="9"/>
  <c r="N106" i="9"/>
  <c r="M106" i="9"/>
  <c r="L106" i="9"/>
  <c r="K106" i="9"/>
  <c r="J106" i="9"/>
  <c r="I106" i="9"/>
  <c r="N105" i="9"/>
  <c r="M105" i="9"/>
  <c r="L105" i="9"/>
  <c r="K105" i="9"/>
  <c r="I105" i="9" s="1"/>
  <c r="J105" i="9"/>
  <c r="N104" i="9"/>
  <c r="M104" i="9"/>
  <c r="L104" i="9"/>
  <c r="K104" i="9"/>
  <c r="J104" i="9"/>
  <c r="I104" i="9"/>
  <c r="N103" i="9"/>
  <c r="M103" i="9"/>
  <c r="L103" i="9"/>
  <c r="K103" i="9"/>
  <c r="I103" i="9" s="1"/>
  <c r="J103" i="9"/>
  <c r="N102" i="9"/>
  <c r="M102" i="9"/>
  <c r="L102" i="9"/>
  <c r="K102" i="9"/>
  <c r="J102" i="9"/>
  <c r="I102" i="9"/>
  <c r="N101" i="9"/>
  <c r="M101" i="9"/>
  <c r="L101" i="9"/>
  <c r="K101" i="9"/>
  <c r="I101" i="9" s="1"/>
  <c r="J101" i="9"/>
  <c r="N100" i="9"/>
  <c r="M100" i="9"/>
  <c r="L100" i="9"/>
  <c r="K100" i="9"/>
  <c r="J100" i="9"/>
  <c r="I100" i="9"/>
  <c r="N99" i="9"/>
  <c r="M99" i="9"/>
  <c r="L99" i="9"/>
  <c r="K99" i="9"/>
  <c r="I99" i="9" s="1"/>
  <c r="J99" i="9"/>
  <c r="N98" i="9"/>
  <c r="M98" i="9"/>
  <c r="L98" i="9"/>
  <c r="K98" i="9"/>
  <c r="J98" i="9"/>
  <c r="I98" i="9"/>
  <c r="N97" i="9"/>
  <c r="M97" i="9"/>
  <c r="L97" i="9"/>
  <c r="K97" i="9"/>
  <c r="I97" i="9" s="1"/>
  <c r="J97" i="9"/>
  <c r="N96" i="9"/>
  <c r="M96" i="9"/>
  <c r="L96" i="9"/>
  <c r="K96" i="9"/>
  <c r="J96" i="9"/>
  <c r="I96" i="9"/>
  <c r="N95" i="9"/>
  <c r="M95" i="9"/>
  <c r="L95" i="9"/>
  <c r="K95" i="9"/>
  <c r="I95" i="9" s="1"/>
  <c r="J95" i="9"/>
  <c r="N94" i="9"/>
  <c r="M94" i="9"/>
  <c r="L94" i="9"/>
  <c r="K94" i="9"/>
  <c r="J94" i="9"/>
  <c r="I94" i="9"/>
  <c r="N93" i="9"/>
  <c r="M93" i="9"/>
  <c r="L93" i="9"/>
  <c r="K93" i="9"/>
  <c r="I93" i="9" s="1"/>
  <c r="J93" i="9"/>
  <c r="N92" i="9"/>
  <c r="M92" i="9"/>
  <c r="L92" i="9"/>
  <c r="K92" i="9"/>
  <c r="J92" i="9"/>
  <c r="I92" i="9"/>
  <c r="N91" i="9"/>
  <c r="M91" i="9"/>
  <c r="L91" i="9"/>
  <c r="K91" i="9"/>
  <c r="I91" i="9" s="1"/>
  <c r="J91" i="9"/>
  <c r="N90" i="9"/>
  <c r="M90" i="9"/>
  <c r="L90" i="9"/>
  <c r="K90" i="9"/>
  <c r="J90" i="9"/>
  <c r="I90" i="9"/>
  <c r="N89" i="9"/>
  <c r="M89" i="9"/>
  <c r="L89" i="9"/>
  <c r="J89" i="9"/>
  <c r="L88" i="9"/>
  <c r="K88" i="9"/>
  <c r="J88" i="9"/>
  <c r="L87" i="9"/>
  <c r="K87" i="9"/>
  <c r="J87" i="9"/>
  <c r="L86" i="9"/>
  <c r="K86" i="9"/>
  <c r="J86" i="9"/>
  <c r="L85" i="9"/>
  <c r="K85" i="9"/>
  <c r="J85" i="9"/>
  <c r="L84" i="9"/>
  <c r="K84" i="9"/>
  <c r="J84" i="9"/>
  <c r="L83" i="9"/>
  <c r="K83" i="9"/>
  <c r="J83" i="9"/>
  <c r="L82" i="9"/>
  <c r="K82" i="9"/>
  <c r="J82" i="9"/>
  <c r="L81" i="9"/>
  <c r="K81" i="9"/>
  <c r="J81" i="9"/>
  <c r="N80" i="9"/>
  <c r="M80" i="9"/>
  <c r="L80" i="9"/>
  <c r="K80" i="9"/>
  <c r="I80" i="9" s="1"/>
  <c r="J80" i="9"/>
  <c r="N79" i="9"/>
  <c r="M79" i="9"/>
  <c r="L79" i="9"/>
  <c r="I79" i="9" s="1"/>
  <c r="K79" i="9"/>
  <c r="J79" i="9"/>
  <c r="N78" i="9"/>
  <c r="M78" i="9"/>
  <c r="L78" i="9"/>
  <c r="J78" i="9"/>
  <c r="L77" i="9"/>
  <c r="K77" i="9"/>
  <c r="J77" i="9"/>
  <c r="J76" i="9"/>
  <c r="J75" i="9"/>
  <c r="J74" i="9"/>
  <c r="J73" i="9"/>
  <c r="J72" i="9"/>
  <c r="J71" i="9"/>
  <c r="J70" i="9"/>
  <c r="N69" i="9"/>
  <c r="M69" i="9"/>
  <c r="J69" i="9"/>
  <c r="N68" i="9"/>
  <c r="M68" i="9"/>
  <c r="J68" i="9"/>
  <c r="N67" i="9"/>
  <c r="M67" i="9"/>
  <c r="K67" i="9"/>
  <c r="J67" i="9"/>
  <c r="E67" i="9"/>
  <c r="L67" i="9" s="1"/>
  <c r="N66" i="9"/>
  <c r="M66" i="9"/>
  <c r="L66" i="9"/>
  <c r="K66" i="9"/>
  <c r="I66" i="9" s="1"/>
  <c r="J66" i="9"/>
  <c r="N65" i="9"/>
  <c r="M65" i="9"/>
  <c r="L65" i="9"/>
  <c r="K65" i="9"/>
  <c r="J65" i="9"/>
  <c r="I65" i="9"/>
  <c r="N64" i="9"/>
  <c r="M64" i="9"/>
  <c r="L64" i="9"/>
  <c r="K64" i="9"/>
  <c r="I64" i="9" s="1"/>
  <c r="J64" i="9"/>
  <c r="N63" i="9"/>
  <c r="M63" i="9"/>
  <c r="L63" i="9"/>
  <c r="I63" i="9" s="1"/>
  <c r="K63" i="9"/>
  <c r="J63" i="9"/>
  <c r="N62" i="9"/>
  <c r="M62" i="9"/>
  <c r="L62" i="9"/>
  <c r="K62" i="9"/>
  <c r="J62" i="9"/>
  <c r="N61" i="9"/>
  <c r="M61" i="9"/>
  <c r="L61" i="9"/>
  <c r="I61" i="9" s="1"/>
  <c r="K61" i="9"/>
  <c r="J61" i="9"/>
  <c r="N60" i="9"/>
  <c r="M60" i="9"/>
  <c r="L60" i="9"/>
  <c r="K60" i="9"/>
  <c r="J60" i="9"/>
  <c r="K39" i="9"/>
  <c r="K38" i="9"/>
  <c r="L38" i="9" s="1"/>
  <c r="K37" i="9"/>
  <c r="L37" i="9" s="1"/>
  <c r="U36" i="9"/>
  <c r="V36" i="9" s="1"/>
  <c r="T36" i="9"/>
  <c r="K36" i="9"/>
  <c r="L36" i="9" s="1"/>
  <c r="U35" i="9"/>
  <c r="V35" i="9" s="1"/>
  <c r="T35" i="9"/>
  <c r="K35" i="9"/>
  <c r="L35" i="9" s="1"/>
  <c r="K34" i="9"/>
  <c r="L34" i="9" s="1"/>
  <c r="U33" i="9"/>
  <c r="V33" i="9" s="1"/>
  <c r="T33" i="9"/>
  <c r="K33" i="9"/>
  <c r="L33" i="9" s="1"/>
  <c r="K32" i="9"/>
  <c r="L32" i="9" s="1"/>
  <c r="U31" i="9"/>
  <c r="V31" i="9" s="1"/>
  <c r="T31" i="9"/>
  <c r="K31" i="9"/>
  <c r="L31" i="9" s="1"/>
  <c r="K30" i="9"/>
  <c r="L30" i="9" s="1"/>
  <c r="K29" i="9"/>
  <c r="L29" i="9" s="1"/>
  <c r="K28" i="9"/>
  <c r="L28" i="9" s="1"/>
  <c r="K27" i="9"/>
  <c r="L27" i="9" s="1"/>
  <c r="U26" i="9"/>
  <c r="V26" i="9" s="1"/>
  <c r="T26" i="9"/>
  <c r="K26" i="9"/>
  <c r="L26" i="9" s="1"/>
  <c r="K25" i="9"/>
  <c r="L25" i="9" s="1"/>
  <c r="K24" i="9"/>
  <c r="L24" i="9" s="1"/>
  <c r="U23" i="9"/>
  <c r="V23" i="9" s="1"/>
  <c r="T23" i="9"/>
  <c r="K23" i="9"/>
  <c r="L23" i="9" s="1"/>
  <c r="K22" i="9"/>
  <c r="L22" i="9" s="1"/>
  <c r="M22" i="9" s="1"/>
  <c r="E12" i="9"/>
  <c r="K8" i="9" s="1"/>
  <c r="D12" i="9"/>
  <c r="K10" i="9"/>
  <c r="K9" i="9"/>
  <c r="K7" i="9"/>
  <c r="K6" i="9"/>
  <c r="L5" i="9"/>
  <c r="K5" i="9"/>
  <c r="J5" i="9"/>
  <c r="L4" i="9"/>
  <c r="K4" i="9"/>
  <c r="J4" i="9"/>
  <c r="P3" i="9"/>
  <c r="O3" i="9"/>
  <c r="N3" i="9"/>
  <c r="M3" i="9"/>
  <c r="L3" i="9"/>
  <c r="K3" i="9"/>
  <c r="J3" i="9"/>
  <c r="K2" i="9"/>
  <c r="D1" i="9"/>
  <c r="AK498" i="8"/>
  <c r="Z498" i="8"/>
  <c r="Y498" i="8"/>
  <c r="X497" i="8"/>
  <c r="AK490" i="8"/>
  <c r="AE490" i="8"/>
  <c r="AA490" i="8"/>
  <c r="Z490" i="8"/>
  <c r="X489" i="8"/>
  <c r="S489" i="8"/>
  <c r="R489" i="8"/>
  <c r="Q488" i="8"/>
  <c r="N486" i="8"/>
  <c r="K486" i="8"/>
  <c r="J485" i="8"/>
  <c r="AK482" i="8"/>
  <c r="Y482" i="8"/>
  <c r="X482" i="8"/>
  <c r="X481" i="8"/>
  <c r="Q479" i="8"/>
  <c r="N476" i="8"/>
  <c r="AN499" i="8" s="1"/>
  <c r="H476" i="8"/>
  <c r="AB462" i="8" s="1"/>
  <c r="G476" i="8"/>
  <c r="AA498" i="8" s="1"/>
  <c r="F476" i="8"/>
  <c r="L486" i="8" s="1"/>
  <c r="E476" i="8"/>
  <c r="D476" i="8"/>
  <c r="J486" i="8" s="1"/>
  <c r="K475" i="8"/>
  <c r="D475" i="8"/>
  <c r="AN473" i="8"/>
  <c r="AK472" i="8"/>
  <c r="T471" i="8"/>
  <c r="AB470" i="8"/>
  <c r="Z470" i="8"/>
  <c r="Y470" i="8"/>
  <c r="Q470" i="8"/>
  <c r="X469" i="8"/>
  <c r="N466" i="8"/>
  <c r="L466" i="8"/>
  <c r="K466" i="8"/>
  <c r="J466" i="8"/>
  <c r="J465" i="8"/>
  <c r="AN462" i="8"/>
  <c r="AA462" i="8"/>
  <c r="Z462" i="8"/>
  <c r="Y462" i="8"/>
  <c r="AK461" i="8"/>
  <c r="AE461" i="8"/>
  <c r="X461" i="8"/>
  <c r="S461" i="8"/>
  <c r="R461" i="8"/>
  <c r="Q461" i="8"/>
  <c r="Q460" i="8"/>
  <c r="AA454" i="8"/>
  <c r="Z454" i="8"/>
  <c r="Y454" i="8"/>
  <c r="X453" i="8"/>
  <c r="AK452" i="8"/>
  <c r="B450" i="8"/>
  <c r="N399" i="8"/>
  <c r="M399" i="8"/>
  <c r="L399" i="8"/>
  <c r="K399" i="8"/>
  <c r="I399" i="8" s="1"/>
  <c r="J399" i="8"/>
  <c r="N398" i="8"/>
  <c r="M398" i="8"/>
  <c r="L398" i="8"/>
  <c r="K398" i="8"/>
  <c r="J398" i="8"/>
  <c r="I398" i="8"/>
  <c r="N397" i="8"/>
  <c r="M397" i="8"/>
  <c r="L397" i="8"/>
  <c r="K397" i="8"/>
  <c r="I397" i="8" s="1"/>
  <c r="J397" i="8"/>
  <c r="N396" i="8"/>
  <c r="M396" i="8"/>
  <c r="L396" i="8"/>
  <c r="K396" i="8"/>
  <c r="J396" i="8"/>
  <c r="I396" i="8"/>
  <c r="N395" i="8"/>
  <c r="M395" i="8"/>
  <c r="L395" i="8"/>
  <c r="K395" i="8"/>
  <c r="I395" i="8" s="1"/>
  <c r="J395" i="8"/>
  <c r="N394" i="8"/>
  <c r="M394" i="8"/>
  <c r="L394" i="8"/>
  <c r="K394" i="8"/>
  <c r="J394" i="8"/>
  <c r="I394" i="8"/>
  <c r="N393" i="8"/>
  <c r="M393" i="8"/>
  <c r="L393" i="8"/>
  <c r="K393" i="8"/>
  <c r="I393" i="8" s="1"/>
  <c r="J393" i="8"/>
  <c r="N392" i="8"/>
  <c r="M392" i="8"/>
  <c r="L392" i="8"/>
  <c r="K392" i="8"/>
  <c r="J392" i="8"/>
  <c r="I392" i="8"/>
  <c r="N391" i="8"/>
  <c r="M391" i="8"/>
  <c r="L391" i="8"/>
  <c r="K391" i="8"/>
  <c r="I391" i="8" s="1"/>
  <c r="J391" i="8"/>
  <c r="N390" i="8"/>
  <c r="M390" i="8"/>
  <c r="L390" i="8"/>
  <c r="K390" i="8"/>
  <c r="J390" i="8"/>
  <c r="I390" i="8"/>
  <c r="N389" i="8"/>
  <c r="M389" i="8"/>
  <c r="L389" i="8"/>
  <c r="K389" i="8"/>
  <c r="I389" i="8" s="1"/>
  <c r="J389" i="8"/>
  <c r="N388" i="8"/>
  <c r="M388" i="8"/>
  <c r="L388" i="8"/>
  <c r="K388" i="8"/>
  <c r="J388" i="8"/>
  <c r="I388" i="8"/>
  <c r="N387" i="8"/>
  <c r="M387" i="8"/>
  <c r="L387" i="8"/>
  <c r="K387" i="8"/>
  <c r="I387" i="8" s="1"/>
  <c r="J387" i="8"/>
  <c r="N386" i="8"/>
  <c r="M386" i="8"/>
  <c r="L386" i="8"/>
  <c r="K386" i="8"/>
  <c r="J386" i="8"/>
  <c r="I386" i="8"/>
  <c r="N385" i="8"/>
  <c r="M385" i="8"/>
  <c r="L385" i="8"/>
  <c r="K385" i="8"/>
  <c r="I385" i="8" s="1"/>
  <c r="J385" i="8"/>
  <c r="N384" i="8"/>
  <c r="M384" i="8"/>
  <c r="L384" i="8"/>
  <c r="K384" i="8"/>
  <c r="J384" i="8"/>
  <c r="I384" i="8"/>
  <c r="N383" i="8"/>
  <c r="M383" i="8"/>
  <c r="L383" i="8"/>
  <c r="K383" i="8"/>
  <c r="I383" i="8" s="1"/>
  <c r="J383" i="8"/>
  <c r="N382" i="8"/>
  <c r="M382" i="8"/>
  <c r="L382" i="8"/>
  <c r="K382" i="8"/>
  <c r="J382" i="8"/>
  <c r="I382" i="8"/>
  <c r="N381" i="8"/>
  <c r="M381" i="8"/>
  <c r="L381" i="8"/>
  <c r="K381" i="8"/>
  <c r="I381" i="8" s="1"/>
  <c r="J381" i="8"/>
  <c r="N380" i="8"/>
  <c r="M380" i="8"/>
  <c r="L380" i="8"/>
  <c r="K380" i="8"/>
  <c r="J380" i="8"/>
  <c r="I380" i="8"/>
  <c r="N379" i="8"/>
  <c r="M379" i="8"/>
  <c r="L379" i="8"/>
  <c r="K379" i="8"/>
  <c r="I379" i="8" s="1"/>
  <c r="J379" i="8"/>
  <c r="N378" i="8"/>
  <c r="M378" i="8"/>
  <c r="L378" i="8"/>
  <c r="K378" i="8"/>
  <c r="J378" i="8"/>
  <c r="I378" i="8"/>
  <c r="N377" i="8"/>
  <c r="M377" i="8"/>
  <c r="L377" i="8"/>
  <c r="K377" i="8"/>
  <c r="I377" i="8" s="1"/>
  <c r="J377" i="8"/>
  <c r="N376" i="8"/>
  <c r="M376" i="8"/>
  <c r="L376" i="8"/>
  <c r="K376" i="8"/>
  <c r="J376" i="8"/>
  <c r="I376" i="8"/>
  <c r="N375" i="8"/>
  <c r="M375" i="8"/>
  <c r="L375" i="8"/>
  <c r="K375" i="8"/>
  <c r="I375" i="8" s="1"/>
  <c r="J375" i="8"/>
  <c r="N374" i="8"/>
  <c r="M374" i="8"/>
  <c r="L374" i="8"/>
  <c r="K374" i="8"/>
  <c r="J374" i="8"/>
  <c r="I374" i="8"/>
  <c r="N373" i="8"/>
  <c r="M373" i="8"/>
  <c r="L373" i="8"/>
  <c r="K373" i="8"/>
  <c r="I373" i="8" s="1"/>
  <c r="J373" i="8"/>
  <c r="N372" i="8"/>
  <c r="M372" i="8"/>
  <c r="L372" i="8"/>
  <c r="K372" i="8"/>
  <c r="J372" i="8"/>
  <c r="I372" i="8"/>
  <c r="N371" i="8"/>
  <c r="M371" i="8"/>
  <c r="L371" i="8"/>
  <c r="K371" i="8"/>
  <c r="I371" i="8" s="1"/>
  <c r="J371" i="8"/>
  <c r="N370" i="8"/>
  <c r="M370" i="8"/>
  <c r="L370" i="8"/>
  <c r="K370" i="8"/>
  <c r="J370" i="8"/>
  <c r="I370" i="8"/>
  <c r="N369" i="8"/>
  <c r="M369" i="8"/>
  <c r="L369" i="8"/>
  <c r="K369" i="8"/>
  <c r="I369" i="8" s="1"/>
  <c r="J369" i="8"/>
  <c r="N368" i="8"/>
  <c r="M368" i="8"/>
  <c r="L368" i="8"/>
  <c r="K368" i="8"/>
  <c r="J368" i="8"/>
  <c r="I368" i="8"/>
  <c r="N367" i="8"/>
  <c r="M367" i="8"/>
  <c r="L367" i="8"/>
  <c r="K367" i="8"/>
  <c r="I367" i="8" s="1"/>
  <c r="J367" i="8"/>
  <c r="N366" i="8"/>
  <c r="M366" i="8"/>
  <c r="L366" i="8"/>
  <c r="K366" i="8"/>
  <c r="J366" i="8"/>
  <c r="I366" i="8"/>
  <c r="N365" i="8"/>
  <c r="M365" i="8"/>
  <c r="L365" i="8"/>
  <c r="K365" i="8"/>
  <c r="I365" i="8" s="1"/>
  <c r="J365" i="8"/>
  <c r="N364" i="8"/>
  <c r="M364" i="8"/>
  <c r="L364" i="8"/>
  <c r="K364" i="8"/>
  <c r="J364" i="8"/>
  <c r="I364" i="8"/>
  <c r="N363" i="8"/>
  <c r="M363" i="8"/>
  <c r="L363" i="8"/>
  <c r="K363" i="8"/>
  <c r="I363" i="8" s="1"/>
  <c r="J363" i="8"/>
  <c r="N362" i="8"/>
  <c r="M362" i="8"/>
  <c r="L362" i="8"/>
  <c r="K362" i="8"/>
  <c r="J362" i="8"/>
  <c r="I362" i="8"/>
  <c r="N361" i="8"/>
  <c r="M361" i="8"/>
  <c r="L361" i="8"/>
  <c r="K361" i="8"/>
  <c r="I361" i="8" s="1"/>
  <c r="J361" i="8"/>
  <c r="N360" i="8"/>
  <c r="M360" i="8"/>
  <c r="L360" i="8"/>
  <c r="K360" i="8"/>
  <c r="J360" i="8"/>
  <c r="I360" i="8"/>
  <c r="N359" i="8"/>
  <c r="M359" i="8"/>
  <c r="L359" i="8"/>
  <c r="K359" i="8"/>
  <c r="I359" i="8" s="1"/>
  <c r="J359" i="8"/>
  <c r="N358" i="8"/>
  <c r="M358" i="8"/>
  <c r="L358" i="8"/>
  <c r="K358" i="8"/>
  <c r="J358" i="8"/>
  <c r="I358" i="8"/>
  <c r="N357" i="8"/>
  <c r="M357" i="8"/>
  <c r="L357" i="8"/>
  <c r="K357" i="8"/>
  <c r="I357" i="8" s="1"/>
  <c r="J357" i="8"/>
  <c r="N356" i="8"/>
  <c r="M356" i="8"/>
  <c r="L356" i="8"/>
  <c r="K356" i="8"/>
  <c r="J356" i="8"/>
  <c r="I356" i="8"/>
  <c r="N355" i="8"/>
  <c r="M355" i="8"/>
  <c r="L355" i="8"/>
  <c r="K355" i="8"/>
  <c r="I355" i="8" s="1"/>
  <c r="J355" i="8"/>
  <c r="N354" i="8"/>
  <c r="M354" i="8"/>
  <c r="L354" i="8"/>
  <c r="K354" i="8"/>
  <c r="J354" i="8"/>
  <c r="I354" i="8"/>
  <c r="N353" i="8"/>
  <c r="M353" i="8"/>
  <c r="L353" i="8"/>
  <c r="K353" i="8"/>
  <c r="I353" i="8" s="1"/>
  <c r="J353" i="8"/>
  <c r="N352" i="8"/>
  <c r="M352" i="8"/>
  <c r="L352" i="8"/>
  <c r="K352" i="8"/>
  <c r="J352" i="8"/>
  <c r="I352" i="8"/>
  <c r="N351" i="8"/>
  <c r="M351" i="8"/>
  <c r="L351" i="8"/>
  <c r="K351" i="8"/>
  <c r="I351" i="8" s="1"/>
  <c r="K38" i="8" s="1"/>
  <c r="J351" i="8"/>
  <c r="N350" i="8"/>
  <c r="M350" i="8"/>
  <c r="L350" i="8"/>
  <c r="K350" i="8"/>
  <c r="J350" i="8"/>
  <c r="I350" i="8"/>
  <c r="N349" i="8"/>
  <c r="M349" i="8"/>
  <c r="L349" i="8"/>
  <c r="K349" i="8"/>
  <c r="I349" i="8" s="1"/>
  <c r="J349" i="8"/>
  <c r="N348" i="8"/>
  <c r="M348" i="8"/>
  <c r="L348" i="8"/>
  <c r="K348" i="8"/>
  <c r="J348" i="8"/>
  <c r="I348" i="8"/>
  <c r="N347" i="8"/>
  <c r="M347" i="8"/>
  <c r="L347" i="8"/>
  <c r="K347" i="8"/>
  <c r="I347" i="8" s="1"/>
  <c r="J347" i="8"/>
  <c r="N346" i="8"/>
  <c r="M346" i="8"/>
  <c r="L346" i="8"/>
  <c r="K346" i="8"/>
  <c r="J346" i="8"/>
  <c r="I346" i="8"/>
  <c r="N345" i="8"/>
  <c r="M345" i="8"/>
  <c r="L345" i="8"/>
  <c r="K345" i="8"/>
  <c r="I345" i="8" s="1"/>
  <c r="J345" i="8"/>
  <c r="N344" i="8"/>
  <c r="M344" i="8"/>
  <c r="L344" i="8"/>
  <c r="K344" i="8"/>
  <c r="J344" i="8"/>
  <c r="I344" i="8"/>
  <c r="N343" i="8"/>
  <c r="M343" i="8"/>
  <c r="L343" i="8"/>
  <c r="K343" i="8"/>
  <c r="I343" i="8" s="1"/>
  <c r="J343" i="8"/>
  <c r="N342" i="8"/>
  <c r="M342" i="8"/>
  <c r="L342" i="8"/>
  <c r="K342" i="8"/>
  <c r="J342" i="8"/>
  <c r="I342" i="8"/>
  <c r="N341" i="8"/>
  <c r="M341" i="8"/>
  <c r="L341" i="8"/>
  <c r="K341" i="8"/>
  <c r="I341" i="8" s="1"/>
  <c r="J341" i="8"/>
  <c r="N340" i="8"/>
  <c r="M340" i="8"/>
  <c r="L340" i="8"/>
  <c r="K340" i="8"/>
  <c r="J340" i="8"/>
  <c r="I340" i="8"/>
  <c r="N339" i="8"/>
  <c r="M339" i="8"/>
  <c r="L339" i="8"/>
  <c r="K339" i="8"/>
  <c r="I339" i="8" s="1"/>
  <c r="J339" i="8"/>
  <c r="N338" i="8"/>
  <c r="M338" i="8"/>
  <c r="L338" i="8"/>
  <c r="K338" i="8"/>
  <c r="J338" i="8"/>
  <c r="I338" i="8"/>
  <c r="N337" i="8"/>
  <c r="M337" i="8"/>
  <c r="L337" i="8"/>
  <c r="K337" i="8"/>
  <c r="I337" i="8" s="1"/>
  <c r="J337" i="8"/>
  <c r="N336" i="8"/>
  <c r="M336" i="8"/>
  <c r="L336" i="8"/>
  <c r="K336" i="8"/>
  <c r="J336" i="8"/>
  <c r="I336" i="8"/>
  <c r="U36" i="8" s="1"/>
  <c r="N335" i="8"/>
  <c r="M335" i="8"/>
  <c r="L335" i="8"/>
  <c r="K335" i="8"/>
  <c r="I335" i="8" s="1"/>
  <c r="J335" i="8"/>
  <c r="N334" i="8"/>
  <c r="M334" i="8"/>
  <c r="L334" i="8"/>
  <c r="K334" i="8"/>
  <c r="J334" i="8"/>
  <c r="I334" i="8"/>
  <c r="N333" i="8"/>
  <c r="M333" i="8"/>
  <c r="L333" i="8"/>
  <c r="K333" i="8"/>
  <c r="I333" i="8" s="1"/>
  <c r="J333" i="8"/>
  <c r="N332" i="8"/>
  <c r="M332" i="8"/>
  <c r="L332" i="8"/>
  <c r="K332" i="8"/>
  <c r="J332" i="8"/>
  <c r="I332" i="8"/>
  <c r="N331" i="8"/>
  <c r="M331" i="8"/>
  <c r="L331" i="8"/>
  <c r="K331" i="8"/>
  <c r="I331" i="8" s="1"/>
  <c r="J331" i="8"/>
  <c r="N330" i="8"/>
  <c r="M330" i="8"/>
  <c r="L330" i="8"/>
  <c r="K330" i="8"/>
  <c r="J330" i="8"/>
  <c r="I330" i="8"/>
  <c r="N329" i="8"/>
  <c r="M329" i="8"/>
  <c r="L329" i="8"/>
  <c r="K329" i="8"/>
  <c r="I329" i="8" s="1"/>
  <c r="J329" i="8"/>
  <c r="N328" i="8"/>
  <c r="M328" i="8"/>
  <c r="L328" i="8"/>
  <c r="K328" i="8"/>
  <c r="J328" i="8"/>
  <c r="I328" i="8"/>
  <c r="N327" i="8"/>
  <c r="M327" i="8"/>
  <c r="L327" i="8"/>
  <c r="K327" i="8"/>
  <c r="I327" i="8" s="1"/>
  <c r="J327" i="8"/>
  <c r="N326" i="8"/>
  <c r="M326" i="8"/>
  <c r="L326" i="8"/>
  <c r="K326" i="8"/>
  <c r="J326" i="8"/>
  <c r="I326" i="8"/>
  <c r="N325" i="8"/>
  <c r="M325" i="8"/>
  <c r="L325" i="8"/>
  <c r="K325" i="8"/>
  <c r="I325" i="8" s="1"/>
  <c r="J325" i="8"/>
  <c r="N324" i="8"/>
  <c r="M324" i="8"/>
  <c r="L324" i="8"/>
  <c r="K324" i="8"/>
  <c r="J324" i="8"/>
  <c r="I324" i="8"/>
  <c r="N323" i="8"/>
  <c r="M323" i="8"/>
  <c r="L323" i="8"/>
  <c r="K323" i="8"/>
  <c r="I323" i="8" s="1"/>
  <c r="J323" i="8"/>
  <c r="N322" i="8"/>
  <c r="M322" i="8"/>
  <c r="L322" i="8"/>
  <c r="K322" i="8"/>
  <c r="J322" i="8"/>
  <c r="I322" i="8"/>
  <c r="N321" i="8"/>
  <c r="M321" i="8"/>
  <c r="L321" i="8"/>
  <c r="K321" i="8"/>
  <c r="I321" i="8" s="1"/>
  <c r="J321" i="8"/>
  <c r="N320" i="8"/>
  <c r="M320" i="8"/>
  <c r="L320" i="8"/>
  <c r="K320" i="8"/>
  <c r="J320" i="8"/>
  <c r="I320" i="8"/>
  <c r="N319" i="8"/>
  <c r="M319" i="8"/>
  <c r="L319" i="8"/>
  <c r="K319" i="8"/>
  <c r="I319" i="8" s="1"/>
  <c r="J319" i="8"/>
  <c r="N318" i="8"/>
  <c r="M318" i="8"/>
  <c r="L318" i="8"/>
  <c r="K318" i="8"/>
  <c r="J318" i="8"/>
  <c r="I318" i="8"/>
  <c r="N317" i="8"/>
  <c r="M317" i="8"/>
  <c r="L317" i="8"/>
  <c r="K317" i="8"/>
  <c r="I317" i="8" s="1"/>
  <c r="J317" i="8"/>
  <c r="N316" i="8"/>
  <c r="M316" i="8"/>
  <c r="L316" i="8"/>
  <c r="K316" i="8"/>
  <c r="J316" i="8"/>
  <c r="I316" i="8"/>
  <c r="N315" i="8"/>
  <c r="M315" i="8"/>
  <c r="L315" i="8"/>
  <c r="K315" i="8"/>
  <c r="I315" i="8" s="1"/>
  <c r="J315" i="8"/>
  <c r="N314" i="8"/>
  <c r="M314" i="8"/>
  <c r="L314" i="8"/>
  <c r="K314" i="8"/>
  <c r="J314" i="8"/>
  <c r="I314" i="8"/>
  <c r="N313" i="8"/>
  <c r="M313" i="8"/>
  <c r="L313" i="8"/>
  <c r="K313" i="8"/>
  <c r="I313" i="8" s="1"/>
  <c r="J313" i="8"/>
  <c r="N312" i="8"/>
  <c r="M312" i="8"/>
  <c r="L312" i="8"/>
  <c r="K312" i="8"/>
  <c r="J312" i="8"/>
  <c r="I312" i="8"/>
  <c r="N311" i="8"/>
  <c r="M311" i="8"/>
  <c r="L311" i="8"/>
  <c r="K311" i="8"/>
  <c r="I311" i="8" s="1"/>
  <c r="J311" i="8"/>
  <c r="N310" i="8"/>
  <c r="M310" i="8"/>
  <c r="L310" i="8"/>
  <c r="K310" i="8"/>
  <c r="J310" i="8"/>
  <c r="I310" i="8"/>
  <c r="N309" i="8"/>
  <c r="M309" i="8"/>
  <c r="L309" i="8"/>
  <c r="K309" i="8"/>
  <c r="I309" i="8" s="1"/>
  <c r="J309" i="8"/>
  <c r="N308" i="8"/>
  <c r="M308" i="8"/>
  <c r="L308" i="8"/>
  <c r="K308" i="8"/>
  <c r="J308" i="8"/>
  <c r="I308" i="8"/>
  <c r="N307" i="8"/>
  <c r="M307" i="8"/>
  <c r="L307" i="8"/>
  <c r="K307" i="8"/>
  <c r="I307" i="8" s="1"/>
  <c r="J307" i="8"/>
  <c r="N306" i="8"/>
  <c r="M306" i="8"/>
  <c r="L306" i="8"/>
  <c r="K306" i="8"/>
  <c r="J306" i="8"/>
  <c r="I306" i="8"/>
  <c r="N305" i="8"/>
  <c r="M305" i="8"/>
  <c r="L305" i="8"/>
  <c r="K305" i="8"/>
  <c r="I305" i="8" s="1"/>
  <c r="J305" i="8"/>
  <c r="N304" i="8"/>
  <c r="M304" i="8"/>
  <c r="L304" i="8"/>
  <c r="K304" i="8"/>
  <c r="J304" i="8"/>
  <c r="I304" i="8"/>
  <c r="N303" i="8"/>
  <c r="M303" i="8"/>
  <c r="L303" i="8"/>
  <c r="K303" i="8"/>
  <c r="I303" i="8" s="1"/>
  <c r="J303" i="8"/>
  <c r="N302" i="8"/>
  <c r="M302" i="8"/>
  <c r="L302" i="8"/>
  <c r="K302" i="8"/>
  <c r="J302" i="8"/>
  <c r="I302" i="8"/>
  <c r="N301" i="8"/>
  <c r="M301" i="8"/>
  <c r="L301" i="8"/>
  <c r="K301" i="8"/>
  <c r="I301" i="8" s="1"/>
  <c r="J301" i="8"/>
  <c r="N300" i="8"/>
  <c r="M300" i="8"/>
  <c r="L300" i="8"/>
  <c r="K300" i="8"/>
  <c r="J300" i="8"/>
  <c r="I300" i="8"/>
  <c r="N299" i="8"/>
  <c r="M299" i="8"/>
  <c r="L299" i="8"/>
  <c r="K299" i="8"/>
  <c r="I299" i="8" s="1"/>
  <c r="J299" i="8"/>
  <c r="N298" i="8"/>
  <c r="M298" i="8"/>
  <c r="L298" i="8"/>
  <c r="K298" i="8"/>
  <c r="J298" i="8"/>
  <c r="I298" i="8"/>
  <c r="N297" i="8"/>
  <c r="M297" i="8"/>
  <c r="L297" i="8"/>
  <c r="K297" i="8"/>
  <c r="I297" i="8" s="1"/>
  <c r="J297" i="8"/>
  <c r="N296" i="8"/>
  <c r="M296" i="8"/>
  <c r="L296" i="8"/>
  <c r="K296" i="8"/>
  <c r="J296" i="8"/>
  <c r="I296" i="8"/>
  <c r="N295" i="8"/>
  <c r="M295" i="8"/>
  <c r="L295" i="8"/>
  <c r="K295" i="8"/>
  <c r="I295" i="8" s="1"/>
  <c r="J295" i="8"/>
  <c r="N294" i="8"/>
  <c r="M294" i="8"/>
  <c r="L294" i="8"/>
  <c r="K294" i="8"/>
  <c r="J294" i="8"/>
  <c r="I294" i="8"/>
  <c r="N293" i="8"/>
  <c r="M293" i="8"/>
  <c r="L293" i="8"/>
  <c r="K293" i="8"/>
  <c r="I293" i="8" s="1"/>
  <c r="J293" i="8"/>
  <c r="N292" i="8"/>
  <c r="M292" i="8"/>
  <c r="L292" i="8"/>
  <c r="K292" i="8"/>
  <c r="J292" i="8"/>
  <c r="I292" i="8"/>
  <c r="N291" i="8"/>
  <c r="M291" i="8"/>
  <c r="L291" i="8"/>
  <c r="K291" i="8"/>
  <c r="I291" i="8" s="1"/>
  <c r="J291" i="8"/>
  <c r="N290" i="8"/>
  <c r="M290" i="8"/>
  <c r="L290" i="8"/>
  <c r="K290" i="8"/>
  <c r="J290" i="8"/>
  <c r="I290" i="8"/>
  <c r="N289" i="8"/>
  <c r="M289" i="8"/>
  <c r="L289" i="8"/>
  <c r="K289" i="8"/>
  <c r="I289" i="8" s="1"/>
  <c r="J289" i="8"/>
  <c r="N288" i="8"/>
  <c r="M288" i="8"/>
  <c r="L288" i="8"/>
  <c r="K288" i="8"/>
  <c r="J288" i="8"/>
  <c r="I288" i="8"/>
  <c r="N287" i="8"/>
  <c r="M287" i="8"/>
  <c r="L287" i="8"/>
  <c r="K287" i="8"/>
  <c r="I287" i="8" s="1"/>
  <c r="J287" i="8"/>
  <c r="N286" i="8"/>
  <c r="M286" i="8"/>
  <c r="L286" i="8"/>
  <c r="K286" i="8"/>
  <c r="J286" i="8"/>
  <c r="I286" i="8"/>
  <c r="N285" i="8"/>
  <c r="M285" i="8"/>
  <c r="L285" i="8"/>
  <c r="K285" i="8"/>
  <c r="I285" i="8" s="1"/>
  <c r="J285" i="8"/>
  <c r="N284" i="8"/>
  <c r="M284" i="8"/>
  <c r="L284" i="8"/>
  <c r="K284" i="8"/>
  <c r="J284" i="8"/>
  <c r="I284" i="8"/>
  <c r="N283" i="8"/>
  <c r="M283" i="8"/>
  <c r="L283" i="8"/>
  <c r="K283" i="8"/>
  <c r="I283" i="8" s="1"/>
  <c r="J283" i="8"/>
  <c r="N282" i="8"/>
  <c r="M282" i="8"/>
  <c r="L282" i="8"/>
  <c r="K282" i="8"/>
  <c r="J282" i="8"/>
  <c r="I282" i="8"/>
  <c r="N281" i="8"/>
  <c r="M281" i="8"/>
  <c r="L281" i="8"/>
  <c r="K281" i="8"/>
  <c r="I281" i="8" s="1"/>
  <c r="J281" i="8"/>
  <c r="N280" i="8"/>
  <c r="M280" i="8"/>
  <c r="L280" i="8"/>
  <c r="K280" i="8"/>
  <c r="J280" i="8"/>
  <c r="I280" i="8"/>
  <c r="N279" i="8"/>
  <c r="M279" i="8"/>
  <c r="L279" i="8"/>
  <c r="K279" i="8"/>
  <c r="I279" i="8" s="1"/>
  <c r="U35" i="8" s="1"/>
  <c r="J279" i="8"/>
  <c r="N278" i="8"/>
  <c r="M278" i="8"/>
  <c r="L278" i="8"/>
  <c r="K278" i="8"/>
  <c r="J278" i="8"/>
  <c r="I278" i="8"/>
  <c r="N277" i="8"/>
  <c r="M277" i="8"/>
  <c r="L277" i="8"/>
  <c r="K277" i="8"/>
  <c r="I277" i="8" s="1"/>
  <c r="J277" i="8"/>
  <c r="N276" i="8"/>
  <c r="M276" i="8"/>
  <c r="L276" i="8"/>
  <c r="K276" i="8"/>
  <c r="J276" i="8"/>
  <c r="I276" i="8"/>
  <c r="N275" i="8"/>
  <c r="M275" i="8"/>
  <c r="L275" i="8"/>
  <c r="K275" i="8"/>
  <c r="I275" i="8" s="1"/>
  <c r="J275" i="8"/>
  <c r="N274" i="8"/>
  <c r="M274" i="8"/>
  <c r="L274" i="8"/>
  <c r="K274" i="8"/>
  <c r="J274" i="8"/>
  <c r="I274" i="8"/>
  <c r="N273" i="8"/>
  <c r="M273" i="8"/>
  <c r="L273" i="8"/>
  <c r="K273" i="8"/>
  <c r="I273" i="8" s="1"/>
  <c r="J273" i="8"/>
  <c r="N272" i="8"/>
  <c r="M272" i="8"/>
  <c r="L272" i="8"/>
  <c r="K272" i="8"/>
  <c r="J272" i="8"/>
  <c r="I272" i="8"/>
  <c r="N271" i="8"/>
  <c r="M271" i="8"/>
  <c r="L271" i="8"/>
  <c r="K271" i="8"/>
  <c r="I271" i="8" s="1"/>
  <c r="J271" i="8"/>
  <c r="N270" i="8"/>
  <c r="M270" i="8"/>
  <c r="L270" i="8"/>
  <c r="K270" i="8"/>
  <c r="J270" i="8"/>
  <c r="I270" i="8"/>
  <c r="N269" i="8"/>
  <c r="M269" i="8"/>
  <c r="L269" i="8"/>
  <c r="K269" i="8"/>
  <c r="I269" i="8" s="1"/>
  <c r="J269" i="8"/>
  <c r="N268" i="8"/>
  <c r="M268" i="8"/>
  <c r="L268" i="8"/>
  <c r="K268" i="8"/>
  <c r="J268" i="8"/>
  <c r="I268" i="8"/>
  <c r="N267" i="8"/>
  <c r="M267" i="8"/>
  <c r="L267" i="8"/>
  <c r="K267" i="8"/>
  <c r="I267" i="8" s="1"/>
  <c r="J267" i="8"/>
  <c r="N266" i="8"/>
  <c r="M266" i="8"/>
  <c r="L266" i="8"/>
  <c r="K266" i="8"/>
  <c r="J266" i="8"/>
  <c r="I266" i="8"/>
  <c r="N265" i="8"/>
  <c r="M265" i="8"/>
  <c r="L265" i="8"/>
  <c r="K265" i="8"/>
  <c r="I265" i="8" s="1"/>
  <c r="J265" i="8"/>
  <c r="N264" i="8"/>
  <c r="M264" i="8"/>
  <c r="L264" i="8"/>
  <c r="K264" i="8"/>
  <c r="J264" i="8"/>
  <c r="I264" i="8"/>
  <c r="N263" i="8"/>
  <c r="M263" i="8"/>
  <c r="L263" i="8"/>
  <c r="K263" i="8"/>
  <c r="I263" i="8" s="1"/>
  <c r="J263" i="8"/>
  <c r="N262" i="8"/>
  <c r="M262" i="8"/>
  <c r="L262" i="8"/>
  <c r="K262" i="8"/>
  <c r="J262" i="8"/>
  <c r="I262" i="8"/>
  <c r="N261" i="8"/>
  <c r="M261" i="8"/>
  <c r="L261" i="8"/>
  <c r="K261" i="8"/>
  <c r="I261" i="8" s="1"/>
  <c r="J261" i="8"/>
  <c r="N260" i="8"/>
  <c r="M260" i="8"/>
  <c r="L260" i="8"/>
  <c r="K260" i="8"/>
  <c r="J260" i="8"/>
  <c r="I260" i="8"/>
  <c r="N259" i="8"/>
  <c r="M259" i="8"/>
  <c r="L259" i="8"/>
  <c r="K259" i="8"/>
  <c r="I259" i="8" s="1"/>
  <c r="J259" i="8"/>
  <c r="N258" i="8"/>
  <c r="M258" i="8"/>
  <c r="L258" i="8"/>
  <c r="K258" i="8"/>
  <c r="J258" i="8"/>
  <c r="I258" i="8"/>
  <c r="N257" i="8"/>
  <c r="M257" i="8"/>
  <c r="L257" i="8"/>
  <c r="K257" i="8"/>
  <c r="I257" i="8" s="1"/>
  <c r="J257" i="8"/>
  <c r="N256" i="8"/>
  <c r="M256" i="8"/>
  <c r="L256" i="8"/>
  <c r="K256" i="8"/>
  <c r="J256" i="8"/>
  <c r="I256" i="8"/>
  <c r="N255" i="8"/>
  <c r="M255" i="8"/>
  <c r="L255" i="8"/>
  <c r="K255" i="8"/>
  <c r="I255" i="8" s="1"/>
  <c r="J255" i="8"/>
  <c r="N254" i="8"/>
  <c r="M254" i="8"/>
  <c r="L254" i="8"/>
  <c r="K254" i="8"/>
  <c r="J254" i="8"/>
  <c r="I254" i="8"/>
  <c r="N253" i="8"/>
  <c r="M253" i="8"/>
  <c r="L253" i="8"/>
  <c r="K253" i="8"/>
  <c r="I253" i="8" s="1"/>
  <c r="J253" i="8"/>
  <c r="N252" i="8"/>
  <c r="M252" i="8"/>
  <c r="L252" i="8"/>
  <c r="K252" i="8"/>
  <c r="J252" i="8"/>
  <c r="I252" i="8"/>
  <c r="N251" i="8"/>
  <c r="M251" i="8"/>
  <c r="L251" i="8"/>
  <c r="K251" i="8"/>
  <c r="I251" i="8" s="1"/>
  <c r="U34" i="8" s="1"/>
  <c r="J251" i="8"/>
  <c r="N250" i="8"/>
  <c r="M250" i="8"/>
  <c r="L250" i="8"/>
  <c r="K250" i="8"/>
  <c r="J250" i="8"/>
  <c r="I250" i="8"/>
  <c r="N249" i="8"/>
  <c r="M249" i="8"/>
  <c r="L249" i="8"/>
  <c r="K249" i="8"/>
  <c r="I249" i="8" s="1"/>
  <c r="J249" i="8"/>
  <c r="N248" i="8"/>
  <c r="M248" i="8"/>
  <c r="L248" i="8"/>
  <c r="K248" i="8"/>
  <c r="J248" i="8"/>
  <c r="I248" i="8"/>
  <c r="N247" i="8"/>
  <c r="M247" i="8"/>
  <c r="L247" i="8"/>
  <c r="K247" i="8"/>
  <c r="I247" i="8" s="1"/>
  <c r="J247" i="8"/>
  <c r="N246" i="8"/>
  <c r="M246" i="8"/>
  <c r="L246" i="8"/>
  <c r="K246" i="8"/>
  <c r="J246" i="8"/>
  <c r="I246" i="8"/>
  <c r="N245" i="8"/>
  <c r="M245" i="8"/>
  <c r="L245" i="8"/>
  <c r="K245" i="8"/>
  <c r="I245" i="8" s="1"/>
  <c r="J245" i="8"/>
  <c r="N244" i="8"/>
  <c r="M244" i="8"/>
  <c r="L244" i="8"/>
  <c r="K244" i="8"/>
  <c r="J244" i="8"/>
  <c r="I244" i="8"/>
  <c r="N243" i="8"/>
  <c r="M243" i="8"/>
  <c r="L243" i="8"/>
  <c r="K243" i="8"/>
  <c r="I243" i="8" s="1"/>
  <c r="J243" i="8"/>
  <c r="N242" i="8"/>
  <c r="M242" i="8"/>
  <c r="L242" i="8"/>
  <c r="K242" i="8"/>
  <c r="J242" i="8"/>
  <c r="I242" i="8"/>
  <c r="N241" i="8"/>
  <c r="M241" i="8"/>
  <c r="L241" i="8"/>
  <c r="K241" i="8"/>
  <c r="I241" i="8" s="1"/>
  <c r="J241" i="8"/>
  <c r="N240" i="8"/>
  <c r="M240" i="8"/>
  <c r="L240" i="8"/>
  <c r="K240" i="8"/>
  <c r="J240" i="8"/>
  <c r="I240" i="8"/>
  <c r="N239" i="8"/>
  <c r="M239" i="8"/>
  <c r="L239" i="8"/>
  <c r="K239" i="8"/>
  <c r="I239" i="8" s="1"/>
  <c r="J239" i="8"/>
  <c r="N238" i="8"/>
  <c r="M238" i="8"/>
  <c r="L238" i="8"/>
  <c r="K238" i="8"/>
  <c r="J238" i="8"/>
  <c r="I238" i="8"/>
  <c r="N237" i="8"/>
  <c r="M237" i="8"/>
  <c r="L237" i="8"/>
  <c r="K237" i="8"/>
  <c r="I237" i="8" s="1"/>
  <c r="J237" i="8"/>
  <c r="N236" i="8"/>
  <c r="M236" i="8"/>
  <c r="L236" i="8"/>
  <c r="K236" i="8"/>
  <c r="J236" i="8"/>
  <c r="I236" i="8"/>
  <c r="U38" i="8" s="1"/>
  <c r="N235" i="8"/>
  <c r="M235" i="8"/>
  <c r="L235" i="8"/>
  <c r="K235" i="8"/>
  <c r="I235" i="8" s="1"/>
  <c r="U37" i="8" s="1"/>
  <c r="J235" i="8"/>
  <c r="N234" i="8"/>
  <c r="M234" i="8"/>
  <c r="L234" i="8"/>
  <c r="K234" i="8"/>
  <c r="J234" i="8"/>
  <c r="I234" i="8"/>
  <c r="N233" i="8"/>
  <c r="M233" i="8"/>
  <c r="L233" i="8"/>
  <c r="K233" i="8"/>
  <c r="I233" i="8" s="1"/>
  <c r="J233" i="8"/>
  <c r="N232" i="8"/>
  <c r="M232" i="8"/>
  <c r="L232" i="8"/>
  <c r="K232" i="8"/>
  <c r="J232" i="8"/>
  <c r="I232" i="8"/>
  <c r="N231" i="8"/>
  <c r="M231" i="8"/>
  <c r="L231" i="8"/>
  <c r="K231" i="8"/>
  <c r="I231" i="8" s="1"/>
  <c r="U33" i="8" s="1"/>
  <c r="J231" i="8"/>
  <c r="N230" i="8"/>
  <c r="M230" i="8"/>
  <c r="L230" i="8"/>
  <c r="K230" i="8"/>
  <c r="J230" i="8"/>
  <c r="I230" i="8"/>
  <c r="N229" i="8"/>
  <c r="M229" i="8"/>
  <c r="L229" i="8"/>
  <c r="K229" i="8"/>
  <c r="I229" i="8" s="1"/>
  <c r="J229" i="8"/>
  <c r="N228" i="8"/>
  <c r="M228" i="8"/>
  <c r="L228" i="8"/>
  <c r="K228" i="8"/>
  <c r="J228" i="8"/>
  <c r="I228" i="8"/>
  <c r="N227" i="8"/>
  <c r="M227" i="8"/>
  <c r="L227" i="8"/>
  <c r="K227" i="8"/>
  <c r="I227" i="8" s="1"/>
  <c r="J227" i="8"/>
  <c r="N226" i="8"/>
  <c r="M226" i="8"/>
  <c r="L226" i="8"/>
  <c r="K226" i="8"/>
  <c r="J226" i="8"/>
  <c r="I226" i="8"/>
  <c r="N225" i="8"/>
  <c r="M225" i="8"/>
  <c r="L225" i="8"/>
  <c r="K225" i="8"/>
  <c r="I225" i="8" s="1"/>
  <c r="J225" i="8"/>
  <c r="N224" i="8"/>
  <c r="M224" i="8"/>
  <c r="L224" i="8"/>
  <c r="K224" i="8"/>
  <c r="J224" i="8"/>
  <c r="I224" i="8"/>
  <c r="N223" i="8"/>
  <c r="M223" i="8"/>
  <c r="L223" i="8"/>
  <c r="K223" i="8"/>
  <c r="I223" i="8" s="1"/>
  <c r="J223" i="8"/>
  <c r="N222" i="8"/>
  <c r="M222" i="8"/>
  <c r="L222" i="8"/>
  <c r="K222" i="8"/>
  <c r="J222" i="8"/>
  <c r="I222" i="8"/>
  <c r="N221" i="8"/>
  <c r="M221" i="8"/>
  <c r="L221" i="8"/>
  <c r="K221" i="8"/>
  <c r="I221" i="8" s="1"/>
  <c r="J221" i="8"/>
  <c r="N220" i="8"/>
  <c r="M220" i="8"/>
  <c r="L220" i="8"/>
  <c r="K220" i="8"/>
  <c r="J220" i="8"/>
  <c r="I220" i="8"/>
  <c r="N219" i="8"/>
  <c r="M219" i="8"/>
  <c r="L219" i="8"/>
  <c r="K219" i="8"/>
  <c r="I219" i="8" s="1"/>
  <c r="J219" i="8"/>
  <c r="N218" i="8"/>
  <c r="M218" i="8"/>
  <c r="L218" i="8"/>
  <c r="K218" i="8"/>
  <c r="J218" i="8"/>
  <c r="I218" i="8"/>
  <c r="N217" i="8"/>
  <c r="M217" i="8"/>
  <c r="L217" i="8"/>
  <c r="K217" i="8"/>
  <c r="I217" i="8" s="1"/>
  <c r="J217" i="8"/>
  <c r="N216" i="8"/>
  <c r="M216" i="8"/>
  <c r="L216" i="8"/>
  <c r="K216" i="8"/>
  <c r="J216" i="8"/>
  <c r="I216" i="8"/>
  <c r="N215" i="8"/>
  <c r="M215" i="8"/>
  <c r="L215" i="8"/>
  <c r="K215" i="8"/>
  <c r="I215" i="8" s="1"/>
  <c r="J215" i="8"/>
  <c r="N214" i="8"/>
  <c r="M214" i="8"/>
  <c r="L214" i="8"/>
  <c r="K214" i="8"/>
  <c r="J214" i="8"/>
  <c r="I214" i="8"/>
  <c r="N213" i="8"/>
  <c r="M213" i="8"/>
  <c r="L213" i="8"/>
  <c r="K213" i="8"/>
  <c r="I213" i="8" s="1"/>
  <c r="J213" i="8"/>
  <c r="N212" i="8"/>
  <c r="M212" i="8"/>
  <c r="L212" i="8"/>
  <c r="K212" i="8"/>
  <c r="J212" i="8"/>
  <c r="I212" i="8"/>
  <c r="N211" i="8"/>
  <c r="M211" i="8"/>
  <c r="L211" i="8"/>
  <c r="K211" i="8"/>
  <c r="I211" i="8" s="1"/>
  <c r="J211" i="8"/>
  <c r="N210" i="8"/>
  <c r="M210" i="8"/>
  <c r="L210" i="8"/>
  <c r="K210" i="8"/>
  <c r="J210" i="8"/>
  <c r="I210" i="8"/>
  <c r="N209" i="8"/>
  <c r="M209" i="8"/>
  <c r="L209" i="8"/>
  <c r="K209" i="8"/>
  <c r="I209" i="8" s="1"/>
  <c r="U32" i="8" s="1"/>
  <c r="J209" i="8"/>
  <c r="N208" i="8"/>
  <c r="M208" i="8"/>
  <c r="L208" i="8"/>
  <c r="K208" i="8"/>
  <c r="J208" i="8"/>
  <c r="I208" i="8"/>
  <c r="N207" i="8"/>
  <c r="M207" i="8"/>
  <c r="L207" i="8"/>
  <c r="K207" i="8"/>
  <c r="I207" i="8" s="1"/>
  <c r="J207" i="8"/>
  <c r="N206" i="8"/>
  <c r="M206" i="8"/>
  <c r="L206" i="8"/>
  <c r="K206" i="8"/>
  <c r="J206" i="8"/>
  <c r="I206" i="8"/>
  <c r="N205" i="8"/>
  <c r="M205" i="8"/>
  <c r="L205" i="8"/>
  <c r="K205" i="8"/>
  <c r="I205" i="8" s="1"/>
  <c r="J205" i="8"/>
  <c r="N204" i="8"/>
  <c r="M204" i="8"/>
  <c r="L204" i="8"/>
  <c r="K204" i="8"/>
  <c r="J204" i="8"/>
  <c r="I204" i="8"/>
  <c r="N203" i="8"/>
  <c r="M203" i="8"/>
  <c r="L203" i="8"/>
  <c r="K203" i="8"/>
  <c r="I203" i="8" s="1"/>
  <c r="K37" i="8" s="1"/>
  <c r="J203" i="8"/>
  <c r="N202" i="8"/>
  <c r="M202" i="8"/>
  <c r="L202" i="8"/>
  <c r="K202" i="8"/>
  <c r="J202" i="8"/>
  <c r="I202" i="8"/>
  <c r="K36" i="8" s="1"/>
  <c r="N201" i="8"/>
  <c r="M201" i="8"/>
  <c r="L201" i="8"/>
  <c r="K201" i="8"/>
  <c r="I201" i="8" s="1"/>
  <c r="K35" i="8" s="1"/>
  <c r="J201" i="8"/>
  <c r="N200" i="8"/>
  <c r="M200" i="8"/>
  <c r="L200" i="8"/>
  <c r="K200" i="8"/>
  <c r="J200" i="8"/>
  <c r="I200" i="8"/>
  <c r="N199" i="8"/>
  <c r="M199" i="8"/>
  <c r="L199" i="8"/>
  <c r="K199" i="8"/>
  <c r="I199" i="8" s="1"/>
  <c r="U31" i="8" s="1"/>
  <c r="J199" i="8"/>
  <c r="N198" i="8"/>
  <c r="M198" i="8"/>
  <c r="L198" i="8"/>
  <c r="K198" i="8"/>
  <c r="J198" i="8"/>
  <c r="I198" i="8"/>
  <c r="N197" i="8"/>
  <c r="M197" i="8"/>
  <c r="L197" i="8"/>
  <c r="K197" i="8"/>
  <c r="I197" i="8" s="1"/>
  <c r="J197" i="8"/>
  <c r="N196" i="8"/>
  <c r="M196" i="8"/>
  <c r="L196" i="8"/>
  <c r="K196" i="8"/>
  <c r="J196" i="8"/>
  <c r="I196" i="8"/>
  <c r="K34" i="8" s="1"/>
  <c r="N195" i="8"/>
  <c r="M195" i="8"/>
  <c r="L195" i="8"/>
  <c r="K195" i="8"/>
  <c r="I195" i="8" s="1"/>
  <c r="K33" i="8" s="1"/>
  <c r="J195" i="8"/>
  <c r="N194" i="8"/>
  <c r="M194" i="8"/>
  <c r="L194" i="8"/>
  <c r="K194" i="8"/>
  <c r="J194" i="8"/>
  <c r="I194" i="8"/>
  <c r="N193" i="8"/>
  <c r="M193" i="8"/>
  <c r="L193" i="8"/>
  <c r="K193" i="8"/>
  <c r="I193" i="8" s="1"/>
  <c r="J193" i="8"/>
  <c r="N192" i="8"/>
  <c r="M192" i="8"/>
  <c r="L192" i="8"/>
  <c r="K192" i="8"/>
  <c r="J192" i="8"/>
  <c r="I192" i="8"/>
  <c r="N191" i="8"/>
  <c r="M191" i="8"/>
  <c r="L191" i="8"/>
  <c r="K191" i="8"/>
  <c r="I191" i="8" s="1"/>
  <c r="J191" i="8"/>
  <c r="N190" i="8"/>
  <c r="M190" i="8"/>
  <c r="L190" i="8"/>
  <c r="K190" i="8"/>
  <c r="J190" i="8"/>
  <c r="I190" i="8"/>
  <c r="N189" i="8"/>
  <c r="M189" i="8"/>
  <c r="L189" i="8"/>
  <c r="K189" i="8"/>
  <c r="I189" i="8" s="1"/>
  <c r="J189" i="8"/>
  <c r="N188" i="8"/>
  <c r="M188" i="8"/>
  <c r="L188" i="8"/>
  <c r="K188" i="8"/>
  <c r="J188" i="8"/>
  <c r="I188" i="8"/>
  <c r="N187" i="8"/>
  <c r="M187" i="8"/>
  <c r="L187" i="8"/>
  <c r="K187" i="8"/>
  <c r="I187" i="8" s="1"/>
  <c r="K32" i="8" s="1"/>
  <c r="J187" i="8"/>
  <c r="N186" i="8"/>
  <c r="M186" i="8"/>
  <c r="L186" i="8"/>
  <c r="K186" i="8"/>
  <c r="J186" i="8"/>
  <c r="I186" i="8"/>
  <c r="K31" i="8" s="1"/>
  <c r="N185" i="8"/>
  <c r="M185" i="8"/>
  <c r="L185" i="8"/>
  <c r="K185" i="8"/>
  <c r="I185" i="8" s="1"/>
  <c r="K30" i="8" s="1"/>
  <c r="J185" i="8"/>
  <c r="N184" i="8"/>
  <c r="M184" i="8"/>
  <c r="L184" i="8"/>
  <c r="K184" i="8"/>
  <c r="J184" i="8"/>
  <c r="I184" i="8"/>
  <c r="N183" i="8"/>
  <c r="M183" i="8"/>
  <c r="L183" i="8"/>
  <c r="K183" i="8"/>
  <c r="I183" i="8" s="1"/>
  <c r="J183" i="8"/>
  <c r="N182" i="8"/>
  <c r="M182" i="8"/>
  <c r="L182" i="8"/>
  <c r="K182" i="8"/>
  <c r="J182" i="8"/>
  <c r="I182" i="8"/>
  <c r="N181" i="8"/>
  <c r="M181" i="8"/>
  <c r="L181" i="8"/>
  <c r="K181" i="8"/>
  <c r="I181" i="8" s="1"/>
  <c r="J181" i="8"/>
  <c r="N180" i="8"/>
  <c r="M180" i="8"/>
  <c r="L180" i="8"/>
  <c r="K180" i="8"/>
  <c r="J180" i="8"/>
  <c r="I180" i="8"/>
  <c r="N179" i="8"/>
  <c r="M179" i="8"/>
  <c r="L179" i="8"/>
  <c r="K179" i="8"/>
  <c r="I179" i="8" s="1"/>
  <c r="J179" i="8"/>
  <c r="N178" i="8"/>
  <c r="M178" i="8"/>
  <c r="L178" i="8"/>
  <c r="K178" i="8"/>
  <c r="J178" i="8"/>
  <c r="I178" i="8"/>
  <c r="U30" i="8" s="1"/>
  <c r="N177" i="8"/>
  <c r="M177" i="8"/>
  <c r="L177" i="8"/>
  <c r="K177" i="8"/>
  <c r="I177" i="8" s="1"/>
  <c r="J177" i="8"/>
  <c r="N176" i="8"/>
  <c r="M176" i="8"/>
  <c r="L176" i="8"/>
  <c r="K176" i="8"/>
  <c r="J176" i="8"/>
  <c r="I176" i="8"/>
  <c r="N175" i="8"/>
  <c r="M175" i="8"/>
  <c r="L175" i="8"/>
  <c r="K175" i="8"/>
  <c r="I175" i="8" s="1"/>
  <c r="J175" i="8"/>
  <c r="N174" i="8"/>
  <c r="M174" i="8"/>
  <c r="L174" i="8"/>
  <c r="K174" i="8"/>
  <c r="J174" i="8"/>
  <c r="I174" i="8"/>
  <c r="K29" i="8" s="1"/>
  <c r="N173" i="8"/>
  <c r="M173" i="8"/>
  <c r="L173" i="8"/>
  <c r="K173" i="8"/>
  <c r="I173" i="8" s="1"/>
  <c r="K28" i="8" s="1"/>
  <c r="J173" i="8"/>
  <c r="N172" i="8"/>
  <c r="M172" i="8"/>
  <c r="L172" i="8"/>
  <c r="K172" i="8"/>
  <c r="J172" i="8"/>
  <c r="I172" i="8"/>
  <c r="U29" i="8" s="1"/>
  <c r="N171" i="8"/>
  <c r="M171" i="8"/>
  <c r="L171" i="8"/>
  <c r="K171" i="8"/>
  <c r="I171" i="8" s="1"/>
  <c r="U28" i="8" s="1"/>
  <c r="J171" i="8"/>
  <c r="N170" i="8"/>
  <c r="M170" i="8"/>
  <c r="L170" i="8"/>
  <c r="K170" i="8"/>
  <c r="J170" i="8"/>
  <c r="I170" i="8"/>
  <c r="U27" i="8" s="1"/>
  <c r="N169" i="8"/>
  <c r="M169" i="8"/>
  <c r="L169" i="8"/>
  <c r="K169" i="8"/>
  <c r="I169" i="8" s="1"/>
  <c r="J169" i="8"/>
  <c r="N168" i="8"/>
  <c r="M168" i="8"/>
  <c r="L168" i="8"/>
  <c r="K168" i="8"/>
  <c r="J168" i="8"/>
  <c r="I168" i="8"/>
  <c r="N167" i="8"/>
  <c r="M167" i="8"/>
  <c r="L167" i="8"/>
  <c r="K167" i="8"/>
  <c r="I167" i="8" s="1"/>
  <c r="U26" i="8" s="1"/>
  <c r="J167" i="8"/>
  <c r="N166" i="8"/>
  <c r="M166" i="8"/>
  <c r="L166" i="8"/>
  <c r="K166" i="8"/>
  <c r="J166" i="8"/>
  <c r="I166" i="8"/>
  <c r="N165" i="8"/>
  <c r="M165" i="8"/>
  <c r="L165" i="8"/>
  <c r="K165" i="8"/>
  <c r="I165" i="8" s="1"/>
  <c r="J165" i="8"/>
  <c r="N164" i="8"/>
  <c r="M164" i="8"/>
  <c r="L164" i="8"/>
  <c r="K164" i="8"/>
  <c r="J164" i="8"/>
  <c r="I164" i="8"/>
  <c r="N163" i="8"/>
  <c r="M163" i="8"/>
  <c r="L163" i="8"/>
  <c r="K163" i="8"/>
  <c r="I163" i="8" s="1"/>
  <c r="J163" i="8"/>
  <c r="N162" i="8"/>
  <c r="M162" i="8"/>
  <c r="L162" i="8"/>
  <c r="K162" i="8"/>
  <c r="J162" i="8"/>
  <c r="I162" i="8"/>
  <c r="U25" i="8" s="1"/>
  <c r="N161" i="8"/>
  <c r="M161" i="8"/>
  <c r="L161" i="8"/>
  <c r="K161" i="8"/>
  <c r="I161" i="8" s="1"/>
  <c r="U24" i="8" s="1"/>
  <c r="J161" i="8"/>
  <c r="N160" i="8"/>
  <c r="M160" i="8"/>
  <c r="L160" i="8"/>
  <c r="K160" i="8"/>
  <c r="J160" i="8"/>
  <c r="I160" i="8"/>
  <c r="N159" i="8"/>
  <c r="M159" i="8"/>
  <c r="L159" i="8"/>
  <c r="K159" i="8"/>
  <c r="I159" i="8" s="1"/>
  <c r="J159" i="8"/>
  <c r="N158" i="8"/>
  <c r="M158" i="8"/>
  <c r="L158" i="8"/>
  <c r="K158" i="8"/>
  <c r="J158" i="8"/>
  <c r="I158" i="8"/>
  <c r="N157" i="8"/>
  <c r="M157" i="8"/>
  <c r="L157" i="8"/>
  <c r="K157" i="8"/>
  <c r="I157" i="8" s="1"/>
  <c r="J157" i="8"/>
  <c r="N156" i="8"/>
  <c r="M156" i="8"/>
  <c r="L156" i="8"/>
  <c r="K156" i="8"/>
  <c r="J156" i="8"/>
  <c r="I156" i="8"/>
  <c r="N155" i="8"/>
  <c r="M155" i="8"/>
  <c r="L155" i="8"/>
  <c r="K155" i="8"/>
  <c r="I155" i="8" s="1"/>
  <c r="K26" i="8" s="1"/>
  <c r="J155" i="8"/>
  <c r="N154" i="8"/>
  <c r="M154" i="8"/>
  <c r="L154" i="8"/>
  <c r="K154" i="8"/>
  <c r="J154" i="8"/>
  <c r="I154" i="8"/>
  <c r="K25" i="8" s="1"/>
  <c r="N153" i="8"/>
  <c r="M153" i="8"/>
  <c r="L153" i="8"/>
  <c r="K153" i="8"/>
  <c r="I153" i="8" s="1"/>
  <c r="K24" i="8" s="1"/>
  <c r="J153" i="8"/>
  <c r="N152" i="8"/>
  <c r="M152" i="8"/>
  <c r="L152" i="8"/>
  <c r="K152" i="8"/>
  <c r="J152" i="8"/>
  <c r="I152" i="8"/>
  <c r="N151" i="8"/>
  <c r="M151" i="8"/>
  <c r="L151" i="8"/>
  <c r="K151" i="8"/>
  <c r="I151" i="8" s="1"/>
  <c r="U23" i="8" s="1"/>
  <c r="J151" i="8"/>
  <c r="N150" i="8"/>
  <c r="M150" i="8"/>
  <c r="L150" i="8"/>
  <c r="K150" i="8"/>
  <c r="J150" i="8"/>
  <c r="I150" i="8"/>
  <c r="N149" i="8"/>
  <c r="M149" i="8"/>
  <c r="L149" i="8"/>
  <c r="K149" i="8"/>
  <c r="I149" i="8" s="1"/>
  <c r="J149" i="8"/>
  <c r="N148" i="8"/>
  <c r="M148" i="8"/>
  <c r="L148" i="8"/>
  <c r="K148" i="8"/>
  <c r="J148" i="8"/>
  <c r="I148" i="8"/>
  <c r="N147" i="8"/>
  <c r="M147" i="8"/>
  <c r="L147" i="8"/>
  <c r="K147" i="8"/>
  <c r="I147" i="8" s="1"/>
  <c r="J147" i="8"/>
  <c r="N146" i="8"/>
  <c r="M146" i="8"/>
  <c r="L146" i="8"/>
  <c r="K146" i="8"/>
  <c r="J146" i="8"/>
  <c r="I146" i="8"/>
  <c r="K23" i="8" s="1"/>
  <c r="N145" i="8"/>
  <c r="M145" i="8"/>
  <c r="L145" i="8"/>
  <c r="K145" i="8"/>
  <c r="I145" i="8" s="1"/>
  <c r="J145" i="8"/>
  <c r="N144" i="8"/>
  <c r="M144" i="8"/>
  <c r="L144" i="8"/>
  <c r="K144" i="8"/>
  <c r="J144" i="8"/>
  <c r="I144" i="8"/>
  <c r="N143" i="8"/>
  <c r="M143" i="8"/>
  <c r="L143" i="8"/>
  <c r="K143" i="8"/>
  <c r="I143" i="8" s="1"/>
  <c r="J143" i="8"/>
  <c r="N142" i="8"/>
  <c r="M142" i="8"/>
  <c r="L142" i="8"/>
  <c r="K142" i="8"/>
  <c r="J142" i="8"/>
  <c r="I142" i="8"/>
  <c r="N141" i="8"/>
  <c r="M141" i="8"/>
  <c r="L141" i="8"/>
  <c r="K141" i="8"/>
  <c r="I141" i="8" s="1"/>
  <c r="J141" i="8"/>
  <c r="N140" i="8"/>
  <c r="M140" i="8"/>
  <c r="L140" i="8"/>
  <c r="K140" i="8"/>
  <c r="J140" i="8"/>
  <c r="I140" i="8"/>
  <c r="N139" i="8"/>
  <c r="M139" i="8"/>
  <c r="L139" i="8"/>
  <c r="K139" i="8"/>
  <c r="I139" i="8" s="1"/>
  <c r="J139" i="8"/>
  <c r="N138" i="8"/>
  <c r="M138" i="8"/>
  <c r="L138" i="8"/>
  <c r="K138" i="8"/>
  <c r="J138" i="8"/>
  <c r="I138" i="8"/>
  <c r="N137" i="8"/>
  <c r="M137" i="8"/>
  <c r="L137" i="8"/>
  <c r="K137" i="8"/>
  <c r="I137" i="8" s="1"/>
  <c r="J137" i="8"/>
  <c r="N136" i="8"/>
  <c r="M136" i="8"/>
  <c r="L136" i="8"/>
  <c r="K136" i="8"/>
  <c r="J136" i="8"/>
  <c r="I136" i="8"/>
  <c r="N135" i="8"/>
  <c r="M135" i="8"/>
  <c r="L135" i="8"/>
  <c r="K135" i="8"/>
  <c r="I135" i="8" s="1"/>
  <c r="J135" i="8"/>
  <c r="N134" i="8"/>
  <c r="M134" i="8"/>
  <c r="L134" i="8"/>
  <c r="K134" i="8"/>
  <c r="J134" i="8"/>
  <c r="I134" i="8"/>
  <c r="N133" i="8"/>
  <c r="M133" i="8"/>
  <c r="L133" i="8"/>
  <c r="K133" i="8"/>
  <c r="I133" i="8" s="1"/>
  <c r="J133" i="8"/>
  <c r="N132" i="8"/>
  <c r="M132" i="8"/>
  <c r="L132" i="8"/>
  <c r="K132" i="8"/>
  <c r="J132" i="8"/>
  <c r="I132" i="8"/>
  <c r="N131" i="8"/>
  <c r="M131" i="8"/>
  <c r="L131" i="8"/>
  <c r="K131" i="8"/>
  <c r="I131" i="8" s="1"/>
  <c r="J131" i="8"/>
  <c r="N130" i="8"/>
  <c r="M130" i="8"/>
  <c r="L130" i="8"/>
  <c r="K130" i="8"/>
  <c r="J130" i="8"/>
  <c r="I130" i="8"/>
  <c r="N129" i="8"/>
  <c r="M129" i="8"/>
  <c r="L129" i="8"/>
  <c r="K129" i="8"/>
  <c r="I129" i="8" s="1"/>
  <c r="J129" i="8"/>
  <c r="N128" i="8"/>
  <c r="M128" i="8"/>
  <c r="L128" i="8"/>
  <c r="K128" i="8"/>
  <c r="J128" i="8"/>
  <c r="I128" i="8"/>
  <c r="N127" i="8"/>
  <c r="M127" i="8"/>
  <c r="L127" i="8"/>
  <c r="K127" i="8"/>
  <c r="I127" i="8" s="1"/>
  <c r="J127" i="8"/>
  <c r="N126" i="8"/>
  <c r="M126" i="8"/>
  <c r="L126" i="8"/>
  <c r="K126" i="8"/>
  <c r="J126" i="8"/>
  <c r="I126" i="8"/>
  <c r="N125" i="8"/>
  <c r="M125" i="8"/>
  <c r="L125" i="8"/>
  <c r="K125" i="8"/>
  <c r="I125" i="8" s="1"/>
  <c r="J125" i="8"/>
  <c r="N124" i="8"/>
  <c r="M124" i="8"/>
  <c r="L124" i="8"/>
  <c r="K124" i="8"/>
  <c r="J124" i="8"/>
  <c r="I124" i="8"/>
  <c r="N123" i="8"/>
  <c r="M123" i="8"/>
  <c r="L123" i="8"/>
  <c r="K123" i="8"/>
  <c r="I123" i="8" s="1"/>
  <c r="J123" i="8"/>
  <c r="N122" i="8"/>
  <c r="M122" i="8"/>
  <c r="L122" i="8"/>
  <c r="K122" i="8"/>
  <c r="J122" i="8"/>
  <c r="I122" i="8"/>
  <c r="N121" i="8"/>
  <c r="M121" i="8"/>
  <c r="L121" i="8"/>
  <c r="K121" i="8"/>
  <c r="I121" i="8" s="1"/>
  <c r="J121" i="8"/>
  <c r="N120" i="8"/>
  <c r="M120" i="8"/>
  <c r="L120" i="8"/>
  <c r="K120" i="8"/>
  <c r="J120" i="8"/>
  <c r="I120" i="8"/>
  <c r="N119" i="8"/>
  <c r="M119" i="8"/>
  <c r="L119" i="8"/>
  <c r="K119" i="8"/>
  <c r="I119" i="8" s="1"/>
  <c r="J119" i="8"/>
  <c r="N118" i="8"/>
  <c r="M118" i="8"/>
  <c r="L118" i="8"/>
  <c r="K118" i="8"/>
  <c r="J118" i="8"/>
  <c r="I118" i="8"/>
  <c r="N117" i="8"/>
  <c r="M117" i="8"/>
  <c r="L117" i="8"/>
  <c r="K117" i="8"/>
  <c r="I117" i="8" s="1"/>
  <c r="J117" i="8"/>
  <c r="N116" i="8"/>
  <c r="M116" i="8"/>
  <c r="L116" i="8"/>
  <c r="K116" i="8"/>
  <c r="J116" i="8"/>
  <c r="I116" i="8"/>
  <c r="N115" i="8"/>
  <c r="M115" i="8"/>
  <c r="L115" i="8"/>
  <c r="K115" i="8"/>
  <c r="I115" i="8" s="1"/>
  <c r="J115" i="8"/>
  <c r="N114" i="8"/>
  <c r="M114" i="8"/>
  <c r="L114" i="8"/>
  <c r="K114" i="8"/>
  <c r="J114" i="8"/>
  <c r="I114" i="8"/>
  <c r="N113" i="8"/>
  <c r="M113" i="8"/>
  <c r="L113" i="8"/>
  <c r="K113" i="8"/>
  <c r="I113" i="8" s="1"/>
  <c r="J113" i="8"/>
  <c r="N112" i="8"/>
  <c r="M112" i="8"/>
  <c r="L112" i="8"/>
  <c r="K112" i="8"/>
  <c r="J112" i="8"/>
  <c r="I112" i="8"/>
  <c r="N111" i="8"/>
  <c r="M111" i="8"/>
  <c r="L111" i="8"/>
  <c r="K111" i="8"/>
  <c r="I111" i="8" s="1"/>
  <c r="J111" i="8"/>
  <c r="N110" i="8"/>
  <c r="M110" i="8"/>
  <c r="L110" i="8"/>
  <c r="K110" i="8"/>
  <c r="J110" i="8"/>
  <c r="I110" i="8"/>
  <c r="N109" i="8"/>
  <c r="M109" i="8"/>
  <c r="L109" i="8"/>
  <c r="K109" i="8"/>
  <c r="I109" i="8" s="1"/>
  <c r="J109" i="8"/>
  <c r="N108" i="8"/>
  <c r="M108" i="8"/>
  <c r="L108" i="8"/>
  <c r="K108" i="8"/>
  <c r="J108" i="8"/>
  <c r="I108" i="8"/>
  <c r="N107" i="8"/>
  <c r="M107" i="8"/>
  <c r="L107" i="8"/>
  <c r="K107" i="8"/>
  <c r="I107" i="8" s="1"/>
  <c r="J107" i="8"/>
  <c r="N106" i="8"/>
  <c r="M106" i="8"/>
  <c r="L106" i="8"/>
  <c r="K106" i="8"/>
  <c r="J106" i="8"/>
  <c r="I106" i="8"/>
  <c r="N105" i="8"/>
  <c r="M105" i="8"/>
  <c r="L105" i="8"/>
  <c r="K105" i="8"/>
  <c r="I105" i="8" s="1"/>
  <c r="J105" i="8"/>
  <c r="N104" i="8"/>
  <c r="M104" i="8"/>
  <c r="L104" i="8"/>
  <c r="K104" i="8"/>
  <c r="J104" i="8"/>
  <c r="I104" i="8"/>
  <c r="N103" i="8"/>
  <c r="M103" i="8"/>
  <c r="L103" i="8"/>
  <c r="K103" i="8"/>
  <c r="I103" i="8" s="1"/>
  <c r="J103" i="8"/>
  <c r="N102" i="8"/>
  <c r="M102" i="8"/>
  <c r="L102" i="8"/>
  <c r="K102" i="8"/>
  <c r="J102" i="8"/>
  <c r="I102" i="8"/>
  <c r="N101" i="8"/>
  <c r="M101" i="8"/>
  <c r="L101" i="8"/>
  <c r="K101" i="8"/>
  <c r="I101" i="8" s="1"/>
  <c r="J101" i="8"/>
  <c r="N100" i="8"/>
  <c r="M100" i="8"/>
  <c r="L100" i="8"/>
  <c r="K100" i="8"/>
  <c r="J100" i="8"/>
  <c r="I100" i="8"/>
  <c r="N99" i="8"/>
  <c r="M99" i="8"/>
  <c r="L99" i="8"/>
  <c r="K99" i="8"/>
  <c r="I99" i="8" s="1"/>
  <c r="J99" i="8"/>
  <c r="N98" i="8"/>
  <c r="M98" i="8"/>
  <c r="L98" i="8"/>
  <c r="K98" i="8"/>
  <c r="J98" i="8"/>
  <c r="I98" i="8"/>
  <c r="N97" i="8"/>
  <c r="M97" i="8"/>
  <c r="L97" i="8"/>
  <c r="K97" i="8"/>
  <c r="I97" i="8" s="1"/>
  <c r="J97" i="8"/>
  <c r="N96" i="8"/>
  <c r="M96" i="8"/>
  <c r="L96" i="8"/>
  <c r="K96" i="8"/>
  <c r="J96" i="8"/>
  <c r="I96" i="8"/>
  <c r="N95" i="8"/>
  <c r="M95" i="8"/>
  <c r="L95" i="8"/>
  <c r="K95" i="8"/>
  <c r="I95" i="8" s="1"/>
  <c r="J95" i="8"/>
  <c r="N94" i="8"/>
  <c r="M94" i="8"/>
  <c r="L94" i="8"/>
  <c r="K94" i="8"/>
  <c r="J94" i="8"/>
  <c r="I94" i="8"/>
  <c r="N93" i="8"/>
  <c r="M93" i="8"/>
  <c r="L93" i="8"/>
  <c r="K93" i="8"/>
  <c r="I93" i="8" s="1"/>
  <c r="J93" i="8"/>
  <c r="N92" i="8"/>
  <c r="M92" i="8"/>
  <c r="L92" i="8"/>
  <c r="K92" i="8"/>
  <c r="J92" i="8"/>
  <c r="I92" i="8"/>
  <c r="N91" i="8"/>
  <c r="M91" i="8"/>
  <c r="L91" i="8"/>
  <c r="K91" i="8"/>
  <c r="I91" i="8" s="1"/>
  <c r="J91" i="8"/>
  <c r="N90" i="8"/>
  <c r="M90" i="8"/>
  <c r="L90" i="8"/>
  <c r="K90" i="8"/>
  <c r="J90" i="8"/>
  <c r="I90" i="8"/>
  <c r="N89" i="8"/>
  <c r="M89" i="8"/>
  <c r="L89" i="8"/>
  <c r="J89" i="8"/>
  <c r="L88" i="8"/>
  <c r="K88" i="8"/>
  <c r="J88" i="8"/>
  <c r="L87" i="8"/>
  <c r="K87" i="8"/>
  <c r="J87" i="8"/>
  <c r="L86" i="8"/>
  <c r="K86" i="8"/>
  <c r="J86" i="8"/>
  <c r="L85" i="8"/>
  <c r="K85" i="8"/>
  <c r="J85" i="8"/>
  <c r="L84" i="8"/>
  <c r="K84" i="8"/>
  <c r="J84" i="8"/>
  <c r="L83" i="8"/>
  <c r="K83" i="8"/>
  <c r="J83" i="8"/>
  <c r="L82" i="8"/>
  <c r="K82" i="8"/>
  <c r="J82" i="8"/>
  <c r="L81" i="8"/>
  <c r="K81" i="8"/>
  <c r="J81" i="8"/>
  <c r="N80" i="8"/>
  <c r="M80" i="8"/>
  <c r="L80" i="8"/>
  <c r="K80" i="8"/>
  <c r="J80" i="8"/>
  <c r="I80" i="8" s="1"/>
  <c r="N79" i="8"/>
  <c r="M79" i="8"/>
  <c r="L79" i="8"/>
  <c r="K79" i="8"/>
  <c r="I79" i="8" s="1"/>
  <c r="J79" i="8"/>
  <c r="N78" i="8"/>
  <c r="M78" i="8"/>
  <c r="L78" i="8"/>
  <c r="J78" i="8"/>
  <c r="L77" i="8"/>
  <c r="K77" i="8"/>
  <c r="J77" i="8"/>
  <c r="J76" i="8"/>
  <c r="J75" i="8"/>
  <c r="J74" i="8"/>
  <c r="J73" i="8"/>
  <c r="J72" i="8"/>
  <c r="J71" i="8"/>
  <c r="J70" i="8"/>
  <c r="N69" i="8"/>
  <c r="M69" i="8"/>
  <c r="J69" i="8"/>
  <c r="N68" i="8"/>
  <c r="M68" i="8"/>
  <c r="J68" i="8"/>
  <c r="N67" i="8"/>
  <c r="M67" i="8"/>
  <c r="K67" i="8"/>
  <c r="J67" i="8"/>
  <c r="E67" i="8"/>
  <c r="L67" i="8" s="1"/>
  <c r="N66" i="8"/>
  <c r="M66" i="8"/>
  <c r="L66" i="8"/>
  <c r="K66" i="8"/>
  <c r="J66" i="8"/>
  <c r="I66" i="8" s="1"/>
  <c r="N65" i="8"/>
  <c r="M65" i="8"/>
  <c r="L65" i="8"/>
  <c r="K65" i="8"/>
  <c r="I65" i="8" s="1"/>
  <c r="J65" i="8"/>
  <c r="N64" i="8"/>
  <c r="M64" i="8"/>
  <c r="L64" i="8"/>
  <c r="K64" i="8"/>
  <c r="J64" i="8"/>
  <c r="I64" i="8" s="1"/>
  <c r="N63" i="8"/>
  <c r="M63" i="8"/>
  <c r="L63" i="8"/>
  <c r="K63" i="8"/>
  <c r="I63" i="8" s="1"/>
  <c r="J63" i="8"/>
  <c r="N62" i="8"/>
  <c r="M62" i="8"/>
  <c r="L62" i="8"/>
  <c r="K62" i="8"/>
  <c r="J62" i="8"/>
  <c r="I62" i="8" s="1"/>
  <c r="N61" i="8"/>
  <c r="M61" i="8"/>
  <c r="L61" i="8"/>
  <c r="K61" i="8"/>
  <c r="I61" i="8" s="1"/>
  <c r="J61" i="8"/>
  <c r="N60" i="8"/>
  <c r="M60" i="8"/>
  <c r="L60" i="8"/>
  <c r="K60" i="8"/>
  <c r="J60" i="8"/>
  <c r="I60" i="8" s="1"/>
  <c r="K39" i="8"/>
  <c r="E12" i="8"/>
  <c r="K8" i="8" s="1"/>
  <c r="D12" i="8"/>
  <c r="K10" i="8"/>
  <c r="K9" i="8"/>
  <c r="K7" i="8"/>
  <c r="K6" i="8"/>
  <c r="L5" i="8"/>
  <c r="K5" i="8"/>
  <c r="J5" i="8"/>
  <c r="L4" i="8"/>
  <c r="K4" i="8"/>
  <c r="J4" i="8"/>
  <c r="P3" i="8"/>
  <c r="O3" i="8"/>
  <c r="N3" i="8"/>
  <c r="M3" i="8"/>
  <c r="L3" i="8"/>
  <c r="K3" i="8"/>
  <c r="J3" i="8"/>
  <c r="K2" i="8"/>
  <c r="D1" i="8"/>
  <c r="AK498" i="7"/>
  <c r="Y498" i="7"/>
  <c r="X497" i="7"/>
  <c r="AK490" i="7"/>
  <c r="AE490" i="7"/>
  <c r="Z490" i="7"/>
  <c r="Y490" i="7"/>
  <c r="X489" i="7"/>
  <c r="R489" i="7"/>
  <c r="Q488" i="7"/>
  <c r="J485" i="7"/>
  <c r="AK482" i="7"/>
  <c r="X481" i="7"/>
  <c r="Q479" i="7"/>
  <c r="H476" i="7"/>
  <c r="N486" i="7" s="1"/>
  <c r="G476" i="7"/>
  <c r="AA490" i="7" s="1"/>
  <c r="F476" i="7"/>
  <c r="Z498" i="7" s="1"/>
  <c r="E476" i="7"/>
  <c r="K486" i="7" s="1"/>
  <c r="D476" i="7"/>
  <c r="K476" i="7" s="1"/>
  <c r="K475" i="7"/>
  <c r="D475" i="7"/>
  <c r="AK472" i="7"/>
  <c r="Y470" i="7"/>
  <c r="Q470" i="7"/>
  <c r="X469" i="7"/>
  <c r="K466" i="7"/>
  <c r="J465" i="7"/>
  <c r="AB462" i="7"/>
  <c r="AA462" i="7"/>
  <c r="Z462" i="7"/>
  <c r="Y462" i="7"/>
  <c r="X462" i="7"/>
  <c r="AK461" i="7"/>
  <c r="AE461" i="7"/>
  <c r="X461" i="7"/>
  <c r="R461" i="7"/>
  <c r="Q460" i="7"/>
  <c r="AB454" i="7"/>
  <c r="AA454" i="7"/>
  <c r="Z454" i="7"/>
  <c r="Y454" i="7"/>
  <c r="X454" i="7"/>
  <c r="X453" i="7"/>
  <c r="AK452" i="7"/>
  <c r="B450" i="7"/>
  <c r="N399" i="7"/>
  <c r="M399" i="7"/>
  <c r="L399" i="7"/>
  <c r="K399" i="7"/>
  <c r="J399" i="7"/>
  <c r="I399" i="7" s="1"/>
  <c r="N398" i="7"/>
  <c r="M398" i="7"/>
  <c r="L398" i="7"/>
  <c r="K398" i="7"/>
  <c r="I398" i="7" s="1"/>
  <c r="J398" i="7"/>
  <c r="N397" i="7"/>
  <c r="M397" i="7"/>
  <c r="L397" i="7"/>
  <c r="K397" i="7"/>
  <c r="J397" i="7"/>
  <c r="I397" i="7" s="1"/>
  <c r="N396" i="7"/>
  <c r="M396" i="7"/>
  <c r="L396" i="7"/>
  <c r="K396" i="7"/>
  <c r="I396" i="7" s="1"/>
  <c r="J396" i="7"/>
  <c r="N395" i="7"/>
  <c r="M395" i="7"/>
  <c r="L395" i="7"/>
  <c r="K395" i="7"/>
  <c r="J395" i="7"/>
  <c r="I395" i="7" s="1"/>
  <c r="N394" i="7"/>
  <c r="M394" i="7"/>
  <c r="L394" i="7"/>
  <c r="K394" i="7"/>
  <c r="I394" i="7" s="1"/>
  <c r="J394" i="7"/>
  <c r="N393" i="7"/>
  <c r="M393" i="7"/>
  <c r="L393" i="7"/>
  <c r="K393" i="7"/>
  <c r="J393" i="7"/>
  <c r="I393" i="7" s="1"/>
  <c r="N392" i="7"/>
  <c r="M392" i="7"/>
  <c r="L392" i="7"/>
  <c r="K392" i="7"/>
  <c r="I392" i="7" s="1"/>
  <c r="J392" i="7"/>
  <c r="N391" i="7"/>
  <c r="M391" i="7"/>
  <c r="L391" i="7"/>
  <c r="K391" i="7"/>
  <c r="J391" i="7"/>
  <c r="I391" i="7" s="1"/>
  <c r="N390" i="7"/>
  <c r="M390" i="7"/>
  <c r="L390" i="7"/>
  <c r="K390" i="7"/>
  <c r="I390" i="7" s="1"/>
  <c r="J390" i="7"/>
  <c r="N389" i="7"/>
  <c r="M389" i="7"/>
  <c r="L389" i="7"/>
  <c r="K389" i="7"/>
  <c r="J389" i="7"/>
  <c r="I389" i="7" s="1"/>
  <c r="N388" i="7"/>
  <c r="M388" i="7"/>
  <c r="L388" i="7"/>
  <c r="K388" i="7"/>
  <c r="I388" i="7" s="1"/>
  <c r="J388" i="7"/>
  <c r="N387" i="7"/>
  <c r="M387" i="7"/>
  <c r="L387" i="7"/>
  <c r="K387" i="7"/>
  <c r="J387" i="7"/>
  <c r="I387" i="7" s="1"/>
  <c r="N386" i="7"/>
  <c r="M386" i="7"/>
  <c r="L386" i="7"/>
  <c r="K386" i="7"/>
  <c r="I386" i="7" s="1"/>
  <c r="J386" i="7"/>
  <c r="N385" i="7"/>
  <c r="M385" i="7"/>
  <c r="L385" i="7"/>
  <c r="K385" i="7"/>
  <c r="J385" i="7"/>
  <c r="I385" i="7" s="1"/>
  <c r="N384" i="7"/>
  <c r="M384" i="7"/>
  <c r="L384" i="7"/>
  <c r="K384" i="7"/>
  <c r="I384" i="7" s="1"/>
  <c r="J384" i="7"/>
  <c r="N383" i="7"/>
  <c r="M383" i="7"/>
  <c r="L383" i="7"/>
  <c r="K383" i="7"/>
  <c r="J383" i="7"/>
  <c r="I383" i="7" s="1"/>
  <c r="N382" i="7"/>
  <c r="M382" i="7"/>
  <c r="L382" i="7"/>
  <c r="K382" i="7"/>
  <c r="I382" i="7" s="1"/>
  <c r="J382" i="7"/>
  <c r="N381" i="7"/>
  <c r="M381" i="7"/>
  <c r="L381" i="7"/>
  <c r="K381" i="7"/>
  <c r="J381" i="7"/>
  <c r="I381" i="7" s="1"/>
  <c r="N380" i="7"/>
  <c r="M380" i="7"/>
  <c r="L380" i="7"/>
  <c r="K380" i="7"/>
  <c r="I380" i="7" s="1"/>
  <c r="J380" i="7"/>
  <c r="N379" i="7"/>
  <c r="M379" i="7"/>
  <c r="L379" i="7"/>
  <c r="K379" i="7"/>
  <c r="J379" i="7"/>
  <c r="I379" i="7" s="1"/>
  <c r="N378" i="7"/>
  <c r="M378" i="7"/>
  <c r="L378" i="7"/>
  <c r="K378" i="7"/>
  <c r="I378" i="7" s="1"/>
  <c r="J378" i="7"/>
  <c r="N377" i="7"/>
  <c r="M377" i="7"/>
  <c r="L377" i="7"/>
  <c r="K377" i="7"/>
  <c r="J377" i="7"/>
  <c r="I377" i="7" s="1"/>
  <c r="N376" i="7"/>
  <c r="M376" i="7"/>
  <c r="L376" i="7"/>
  <c r="K376" i="7"/>
  <c r="I376" i="7" s="1"/>
  <c r="J376" i="7"/>
  <c r="N375" i="7"/>
  <c r="M375" i="7"/>
  <c r="L375" i="7"/>
  <c r="K375" i="7"/>
  <c r="J375" i="7"/>
  <c r="I375" i="7" s="1"/>
  <c r="N374" i="7"/>
  <c r="M374" i="7"/>
  <c r="L374" i="7"/>
  <c r="K374" i="7"/>
  <c r="I374" i="7" s="1"/>
  <c r="J374" i="7"/>
  <c r="N373" i="7"/>
  <c r="M373" i="7"/>
  <c r="L373" i="7"/>
  <c r="K373" i="7"/>
  <c r="J373" i="7"/>
  <c r="I373" i="7" s="1"/>
  <c r="N372" i="7"/>
  <c r="M372" i="7"/>
  <c r="L372" i="7"/>
  <c r="K372" i="7"/>
  <c r="I372" i="7" s="1"/>
  <c r="J372" i="7"/>
  <c r="N371" i="7"/>
  <c r="M371" i="7"/>
  <c r="L371" i="7"/>
  <c r="K371" i="7"/>
  <c r="J371" i="7"/>
  <c r="I371" i="7" s="1"/>
  <c r="N370" i="7"/>
  <c r="M370" i="7"/>
  <c r="L370" i="7"/>
  <c r="K370" i="7"/>
  <c r="I370" i="7" s="1"/>
  <c r="J370" i="7"/>
  <c r="N369" i="7"/>
  <c r="M369" i="7"/>
  <c r="L369" i="7"/>
  <c r="K369" i="7"/>
  <c r="J369" i="7"/>
  <c r="I369" i="7" s="1"/>
  <c r="N368" i="7"/>
  <c r="M368" i="7"/>
  <c r="L368" i="7"/>
  <c r="K368" i="7"/>
  <c r="I368" i="7" s="1"/>
  <c r="J368" i="7"/>
  <c r="N367" i="7"/>
  <c r="M367" i="7"/>
  <c r="L367" i="7"/>
  <c r="K367" i="7"/>
  <c r="J367" i="7"/>
  <c r="I367" i="7" s="1"/>
  <c r="N366" i="7"/>
  <c r="M366" i="7"/>
  <c r="L366" i="7"/>
  <c r="K366" i="7"/>
  <c r="I366" i="7" s="1"/>
  <c r="J366" i="7"/>
  <c r="N365" i="7"/>
  <c r="M365" i="7"/>
  <c r="L365" i="7"/>
  <c r="K365" i="7"/>
  <c r="J365" i="7"/>
  <c r="I365" i="7" s="1"/>
  <c r="N364" i="7"/>
  <c r="M364" i="7"/>
  <c r="L364" i="7"/>
  <c r="K364" i="7"/>
  <c r="I364" i="7" s="1"/>
  <c r="J364" i="7"/>
  <c r="N363" i="7"/>
  <c r="M363" i="7"/>
  <c r="L363" i="7"/>
  <c r="K363" i="7"/>
  <c r="J363" i="7"/>
  <c r="I363" i="7" s="1"/>
  <c r="N362" i="7"/>
  <c r="M362" i="7"/>
  <c r="L362" i="7"/>
  <c r="K362" i="7"/>
  <c r="I362" i="7" s="1"/>
  <c r="J362" i="7"/>
  <c r="N361" i="7"/>
  <c r="M361" i="7"/>
  <c r="L361" i="7"/>
  <c r="K361" i="7"/>
  <c r="J361" i="7"/>
  <c r="I361" i="7" s="1"/>
  <c r="N360" i="7"/>
  <c r="M360" i="7"/>
  <c r="L360" i="7"/>
  <c r="K360" i="7"/>
  <c r="I360" i="7" s="1"/>
  <c r="J360" i="7"/>
  <c r="N359" i="7"/>
  <c r="M359" i="7"/>
  <c r="L359" i="7"/>
  <c r="K359" i="7"/>
  <c r="J359" i="7"/>
  <c r="I359" i="7" s="1"/>
  <c r="N358" i="7"/>
  <c r="M358" i="7"/>
  <c r="L358" i="7"/>
  <c r="K358" i="7"/>
  <c r="I358" i="7" s="1"/>
  <c r="J358" i="7"/>
  <c r="N357" i="7"/>
  <c r="M357" i="7"/>
  <c r="L357" i="7"/>
  <c r="K357" i="7"/>
  <c r="J357" i="7"/>
  <c r="I357" i="7" s="1"/>
  <c r="N356" i="7"/>
  <c r="M356" i="7"/>
  <c r="L356" i="7"/>
  <c r="K356" i="7"/>
  <c r="I356" i="7" s="1"/>
  <c r="J356" i="7"/>
  <c r="N355" i="7"/>
  <c r="M355" i="7"/>
  <c r="L355" i="7"/>
  <c r="K355" i="7"/>
  <c r="J355" i="7"/>
  <c r="I355" i="7" s="1"/>
  <c r="N354" i="7"/>
  <c r="M354" i="7"/>
  <c r="L354" i="7"/>
  <c r="K354" i="7"/>
  <c r="I354" i="7" s="1"/>
  <c r="J354" i="7"/>
  <c r="N353" i="7"/>
  <c r="M353" i="7"/>
  <c r="L353" i="7"/>
  <c r="K353" i="7"/>
  <c r="J353" i="7"/>
  <c r="I353" i="7" s="1"/>
  <c r="N352" i="7"/>
  <c r="M352" i="7"/>
  <c r="L352" i="7"/>
  <c r="K352" i="7"/>
  <c r="I352" i="7" s="1"/>
  <c r="K39" i="7" s="1"/>
  <c r="J352" i="7"/>
  <c r="N351" i="7"/>
  <c r="M351" i="7"/>
  <c r="L351" i="7"/>
  <c r="K351" i="7"/>
  <c r="J351" i="7"/>
  <c r="I351" i="7" s="1"/>
  <c r="K38" i="7" s="1"/>
  <c r="N350" i="7"/>
  <c r="M350" i="7"/>
  <c r="L350" i="7"/>
  <c r="K350" i="7"/>
  <c r="I350" i="7" s="1"/>
  <c r="J350" i="7"/>
  <c r="N349" i="7"/>
  <c r="M349" i="7"/>
  <c r="L349" i="7"/>
  <c r="K349" i="7"/>
  <c r="J349" i="7"/>
  <c r="I349" i="7" s="1"/>
  <c r="N348" i="7"/>
  <c r="M348" i="7"/>
  <c r="L348" i="7"/>
  <c r="K348" i="7"/>
  <c r="I348" i="7" s="1"/>
  <c r="J348" i="7"/>
  <c r="N347" i="7"/>
  <c r="M347" i="7"/>
  <c r="L347" i="7"/>
  <c r="K347" i="7"/>
  <c r="J347" i="7"/>
  <c r="I347" i="7" s="1"/>
  <c r="N346" i="7"/>
  <c r="M346" i="7"/>
  <c r="L346" i="7"/>
  <c r="K346" i="7"/>
  <c r="I346" i="7" s="1"/>
  <c r="J346" i="7"/>
  <c r="N345" i="7"/>
  <c r="M345" i="7"/>
  <c r="L345" i="7"/>
  <c r="K345" i="7"/>
  <c r="J345" i="7"/>
  <c r="I345" i="7" s="1"/>
  <c r="N344" i="7"/>
  <c r="M344" i="7"/>
  <c r="L344" i="7"/>
  <c r="K344" i="7"/>
  <c r="I344" i="7" s="1"/>
  <c r="J344" i="7"/>
  <c r="N343" i="7"/>
  <c r="M343" i="7"/>
  <c r="L343" i="7"/>
  <c r="K343" i="7"/>
  <c r="J343" i="7"/>
  <c r="I343" i="7" s="1"/>
  <c r="N342" i="7"/>
  <c r="M342" i="7"/>
  <c r="L342" i="7"/>
  <c r="K342" i="7"/>
  <c r="I342" i="7" s="1"/>
  <c r="J342" i="7"/>
  <c r="N341" i="7"/>
  <c r="M341" i="7"/>
  <c r="L341" i="7"/>
  <c r="K341" i="7"/>
  <c r="J341" i="7"/>
  <c r="I341" i="7" s="1"/>
  <c r="N340" i="7"/>
  <c r="M340" i="7"/>
  <c r="L340" i="7"/>
  <c r="K340" i="7"/>
  <c r="I340" i="7" s="1"/>
  <c r="J340" i="7"/>
  <c r="N339" i="7"/>
  <c r="M339" i="7"/>
  <c r="L339" i="7"/>
  <c r="K339" i="7"/>
  <c r="J339" i="7"/>
  <c r="I339" i="7" s="1"/>
  <c r="N338" i="7"/>
  <c r="M338" i="7"/>
  <c r="L338" i="7"/>
  <c r="K338" i="7"/>
  <c r="I338" i="7" s="1"/>
  <c r="J338" i="7"/>
  <c r="N337" i="7"/>
  <c r="M337" i="7"/>
  <c r="L337" i="7"/>
  <c r="K337" i="7"/>
  <c r="J337" i="7"/>
  <c r="I337" i="7" s="1"/>
  <c r="N336" i="7"/>
  <c r="M336" i="7"/>
  <c r="L336" i="7"/>
  <c r="K336" i="7"/>
  <c r="I336" i="7" s="1"/>
  <c r="U36" i="7" s="1"/>
  <c r="J336" i="7"/>
  <c r="N335" i="7"/>
  <c r="M335" i="7"/>
  <c r="L335" i="7"/>
  <c r="K335" i="7"/>
  <c r="J335" i="7"/>
  <c r="I335" i="7" s="1"/>
  <c r="N334" i="7"/>
  <c r="M334" i="7"/>
  <c r="L334" i="7"/>
  <c r="K334" i="7"/>
  <c r="I334" i="7" s="1"/>
  <c r="J334" i="7"/>
  <c r="N333" i="7"/>
  <c r="M333" i="7"/>
  <c r="L333" i="7"/>
  <c r="K333" i="7"/>
  <c r="J333" i="7"/>
  <c r="I333" i="7" s="1"/>
  <c r="N332" i="7"/>
  <c r="M332" i="7"/>
  <c r="L332" i="7"/>
  <c r="K332" i="7"/>
  <c r="I332" i="7" s="1"/>
  <c r="J332" i="7"/>
  <c r="N331" i="7"/>
  <c r="M331" i="7"/>
  <c r="L331" i="7"/>
  <c r="K331" i="7"/>
  <c r="J331" i="7"/>
  <c r="I331" i="7" s="1"/>
  <c r="N330" i="7"/>
  <c r="M330" i="7"/>
  <c r="L330" i="7"/>
  <c r="K330" i="7"/>
  <c r="I330" i="7" s="1"/>
  <c r="J330" i="7"/>
  <c r="N329" i="7"/>
  <c r="M329" i="7"/>
  <c r="L329" i="7"/>
  <c r="K329" i="7"/>
  <c r="J329" i="7"/>
  <c r="I329" i="7" s="1"/>
  <c r="N328" i="7"/>
  <c r="M328" i="7"/>
  <c r="L328" i="7"/>
  <c r="K328" i="7"/>
  <c r="I328" i="7" s="1"/>
  <c r="J328" i="7"/>
  <c r="N327" i="7"/>
  <c r="M327" i="7"/>
  <c r="L327" i="7"/>
  <c r="K327" i="7"/>
  <c r="J327" i="7"/>
  <c r="I327" i="7" s="1"/>
  <c r="N326" i="7"/>
  <c r="M326" i="7"/>
  <c r="L326" i="7"/>
  <c r="K326" i="7"/>
  <c r="I326" i="7" s="1"/>
  <c r="J326" i="7"/>
  <c r="N325" i="7"/>
  <c r="M325" i="7"/>
  <c r="L325" i="7"/>
  <c r="K325" i="7"/>
  <c r="J325" i="7"/>
  <c r="I325" i="7" s="1"/>
  <c r="N324" i="7"/>
  <c r="M324" i="7"/>
  <c r="L324" i="7"/>
  <c r="K324" i="7"/>
  <c r="I324" i="7" s="1"/>
  <c r="J324" i="7"/>
  <c r="N323" i="7"/>
  <c r="M323" i="7"/>
  <c r="L323" i="7"/>
  <c r="K323" i="7"/>
  <c r="J323" i="7"/>
  <c r="I323" i="7" s="1"/>
  <c r="N322" i="7"/>
  <c r="M322" i="7"/>
  <c r="L322" i="7"/>
  <c r="K322" i="7"/>
  <c r="I322" i="7" s="1"/>
  <c r="J322" i="7"/>
  <c r="N321" i="7"/>
  <c r="M321" i="7"/>
  <c r="L321" i="7"/>
  <c r="K321" i="7"/>
  <c r="J321" i="7"/>
  <c r="I321" i="7" s="1"/>
  <c r="N320" i="7"/>
  <c r="M320" i="7"/>
  <c r="L320" i="7"/>
  <c r="K320" i="7"/>
  <c r="I320" i="7" s="1"/>
  <c r="J320" i="7"/>
  <c r="N319" i="7"/>
  <c r="M319" i="7"/>
  <c r="L319" i="7"/>
  <c r="K319" i="7"/>
  <c r="J319" i="7"/>
  <c r="I319" i="7" s="1"/>
  <c r="N318" i="7"/>
  <c r="M318" i="7"/>
  <c r="L318" i="7"/>
  <c r="K318" i="7"/>
  <c r="I318" i="7" s="1"/>
  <c r="J318" i="7"/>
  <c r="N317" i="7"/>
  <c r="M317" i="7"/>
  <c r="L317" i="7"/>
  <c r="K317" i="7"/>
  <c r="J317" i="7"/>
  <c r="I317" i="7" s="1"/>
  <c r="N316" i="7"/>
  <c r="M316" i="7"/>
  <c r="L316" i="7"/>
  <c r="K316" i="7"/>
  <c r="I316" i="7" s="1"/>
  <c r="J316" i="7"/>
  <c r="N315" i="7"/>
  <c r="M315" i="7"/>
  <c r="L315" i="7"/>
  <c r="K315" i="7"/>
  <c r="J315" i="7"/>
  <c r="I315" i="7" s="1"/>
  <c r="N314" i="7"/>
  <c r="M314" i="7"/>
  <c r="L314" i="7"/>
  <c r="K314" i="7"/>
  <c r="I314" i="7" s="1"/>
  <c r="J314" i="7"/>
  <c r="N313" i="7"/>
  <c r="M313" i="7"/>
  <c r="L313" i="7"/>
  <c r="K313" i="7"/>
  <c r="J313" i="7"/>
  <c r="I313" i="7" s="1"/>
  <c r="N312" i="7"/>
  <c r="M312" i="7"/>
  <c r="L312" i="7"/>
  <c r="K312" i="7"/>
  <c r="I312" i="7" s="1"/>
  <c r="J312" i="7"/>
  <c r="N311" i="7"/>
  <c r="M311" i="7"/>
  <c r="L311" i="7"/>
  <c r="K311" i="7"/>
  <c r="J311" i="7"/>
  <c r="I311" i="7" s="1"/>
  <c r="N310" i="7"/>
  <c r="M310" i="7"/>
  <c r="L310" i="7"/>
  <c r="K310" i="7"/>
  <c r="I310" i="7" s="1"/>
  <c r="J310" i="7"/>
  <c r="N309" i="7"/>
  <c r="M309" i="7"/>
  <c r="L309" i="7"/>
  <c r="K309" i="7"/>
  <c r="J309" i="7"/>
  <c r="I309" i="7" s="1"/>
  <c r="N308" i="7"/>
  <c r="M308" i="7"/>
  <c r="L308" i="7"/>
  <c r="K308" i="7"/>
  <c r="I308" i="7" s="1"/>
  <c r="J308" i="7"/>
  <c r="N307" i="7"/>
  <c r="M307" i="7"/>
  <c r="L307" i="7"/>
  <c r="K307" i="7"/>
  <c r="J307" i="7"/>
  <c r="I307" i="7" s="1"/>
  <c r="N306" i="7"/>
  <c r="M306" i="7"/>
  <c r="L306" i="7"/>
  <c r="K306" i="7"/>
  <c r="I306" i="7" s="1"/>
  <c r="J306" i="7"/>
  <c r="N305" i="7"/>
  <c r="M305" i="7"/>
  <c r="L305" i="7"/>
  <c r="K305" i="7"/>
  <c r="J305" i="7"/>
  <c r="I305" i="7" s="1"/>
  <c r="N304" i="7"/>
  <c r="M304" i="7"/>
  <c r="L304" i="7"/>
  <c r="K304" i="7"/>
  <c r="I304" i="7" s="1"/>
  <c r="J304" i="7"/>
  <c r="N303" i="7"/>
  <c r="M303" i="7"/>
  <c r="L303" i="7"/>
  <c r="K303" i="7"/>
  <c r="J303" i="7"/>
  <c r="I303" i="7" s="1"/>
  <c r="N302" i="7"/>
  <c r="M302" i="7"/>
  <c r="L302" i="7"/>
  <c r="K302" i="7"/>
  <c r="I302" i="7" s="1"/>
  <c r="J302" i="7"/>
  <c r="N301" i="7"/>
  <c r="M301" i="7"/>
  <c r="L301" i="7"/>
  <c r="K301" i="7"/>
  <c r="J301" i="7"/>
  <c r="I301" i="7" s="1"/>
  <c r="N300" i="7"/>
  <c r="M300" i="7"/>
  <c r="L300" i="7"/>
  <c r="K300" i="7"/>
  <c r="I300" i="7" s="1"/>
  <c r="J300" i="7"/>
  <c r="N299" i="7"/>
  <c r="M299" i="7"/>
  <c r="L299" i="7"/>
  <c r="K299" i="7"/>
  <c r="J299" i="7"/>
  <c r="I299" i="7" s="1"/>
  <c r="N298" i="7"/>
  <c r="M298" i="7"/>
  <c r="L298" i="7"/>
  <c r="K298" i="7"/>
  <c r="I298" i="7" s="1"/>
  <c r="J298" i="7"/>
  <c r="N297" i="7"/>
  <c r="M297" i="7"/>
  <c r="L297" i="7"/>
  <c r="K297" i="7"/>
  <c r="J297" i="7"/>
  <c r="I297" i="7" s="1"/>
  <c r="N296" i="7"/>
  <c r="M296" i="7"/>
  <c r="L296" i="7"/>
  <c r="K296" i="7"/>
  <c r="I296" i="7" s="1"/>
  <c r="J296" i="7"/>
  <c r="N295" i="7"/>
  <c r="M295" i="7"/>
  <c r="L295" i="7"/>
  <c r="K295" i="7"/>
  <c r="J295" i="7"/>
  <c r="I295" i="7" s="1"/>
  <c r="N294" i="7"/>
  <c r="M294" i="7"/>
  <c r="L294" i="7"/>
  <c r="K294" i="7"/>
  <c r="I294" i="7" s="1"/>
  <c r="J294" i="7"/>
  <c r="N293" i="7"/>
  <c r="M293" i="7"/>
  <c r="L293" i="7"/>
  <c r="K293" i="7"/>
  <c r="J293" i="7"/>
  <c r="I293" i="7" s="1"/>
  <c r="N292" i="7"/>
  <c r="M292" i="7"/>
  <c r="L292" i="7"/>
  <c r="K292" i="7"/>
  <c r="I292" i="7" s="1"/>
  <c r="J292" i="7"/>
  <c r="N291" i="7"/>
  <c r="M291" i="7"/>
  <c r="L291" i="7"/>
  <c r="K291" i="7"/>
  <c r="J291" i="7"/>
  <c r="I291" i="7" s="1"/>
  <c r="N290" i="7"/>
  <c r="M290" i="7"/>
  <c r="L290" i="7"/>
  <c r="K290" i="7"/>
  <c r="I290" i="7" s="1"/>
  <c r="J290" i="7"/>
  <c r="N289" i="7"/>
  <c r="M289" i="7"/>
  <c r="L289" i="7"/>
  <c r="K289" i="7"/>
  <c r="J289" i="7"/>
  <c r="I289" i="7" s="1"/>
  <c r="N288" i="7"/>
  <c r="M288" i="7"/>
  <c r="L288" i="7"/>
  <c r="K288" i="7"/>
  <c r="I288" i="7" s="1"/>
  <c r="J288" i="7"/>
  <c r="N287" i="7"/>
  <c r="M287" i="7"/>
  <c r="L287" i="7"/>
  <c r="K287" i="7"/>
  <c r="J287" i="7"/>
  <c r="I287" i="7" s="1"/>
  <c r="N286" i="7"/>
  <c r="M286" i="7"/>
  <c r="L286" i="7"/>
  <c r="K286" i="7"/>
  <c r="I286" i="7" s="1"/>
  <c r="J286" i="7"/>
  <c r="N285" i="7"/>
  <c r="M285" i="7"/>
  <c r="L285" i="7"/>
  <c r="K285" i="7"/>
  <c r="J285" i="7"/>
  <c r="I285" i="7" s="1"/>
  <c r="N284" i="7"/>
  <c r="M284" i="7"/>
  <c r="L284" i="7"/>
  <c r="K284" i="7"/>
  <c r="I284" i="7" s="1"/>
  <c r="J284" i="7"/>
  <c r="N283" i="7"/>
  <c r="M283" i="7"/>
  <c r="L283" i="7"/>
  <c r="K283" i="7"/>
  <c r="J283" i="7"/>
  <c r="I283" i="7" s="1"/>
  <c r="N282" i="7"/>
  <c r="M282" i="7"/>
  <c r="L282" i="7"/>
  <c r="K282" i="7"/>
  <c r="I282" i="7" s="1"/>
  <c r="J282" i="7"/>
  <c r="N281" i="7"/>
  <c r="M281" i="7"/>
  <c r="L281" i="7"/>
  <c r="K281" i="7"/>
  <c r="J281" i="7"/>
  <c r="I281" i="7" s="1"/>
  <c r="N280" i="7"/>
  <c r="M280" i="7"/>
  <c r="L280" i="7"/>
  <c r="K280" i="7"/>
  <c r="I280" i="7" s="1"/>
  <c r="J280" i="7"/>
  <c r="N279" i="7"/>
  <c r="M279" i="7"/>
  <c r="L279" i="7"/>
  <c r="K279" i="7"/>
  <c r="J279" i="7"/>
  <c r="I279" i="7" s="1"/>
  <c r="U35" i="7" s="1"/>
  <c r="N278" i="7"/>
  <c r="M278" i="7"/>
  <c r="L278" i="7"/>
  <c r="K278" i="7"/>
  <c r="I278" i="7" s="1"/>
  <c r="J278" i="7"/>
  <c r="N277" i="7"/>
  <c r="M277" i="7"/>
  <c r="L277" i="7"/>
  <c r="K277" i="7"/>
  <c r="J277" i="7"/>
  <c r="I277" i="7" s="1"/>
  <c r="N276" i="7"/>
  <c r="M276" i="7"/>
  <c r="L276" i="7"/>
  <c r="K276" i="7"/>
  <c r="I276" i="7" s="1"/>
  <c r="J276" i="7"/>
  <c r="N275" i="7"/>
  <c r="M275" i="7"/>
  <c r="L275" i="7"/>
  <c r="K275" i="7"/>
  <c r="J275" i="7"/>
  <c r="I275" i="7" s="1"/>
  <c r="N274" i="7"/>
  <c r="M274" i="7"/>
  <c r="L274" i="7"/>
  <c r="K274" i="7"/>
  <c r="I274" i="7" s="1"/>
  <c r="J274" i="7"/>
  <c r="N273" i="7"/>
  <c r="M273" i="7"/>
  <c r="L273" i="7"/>
  <c r="K273" i="7"/>
  <c r="J273" i="7"/>
  <c r="I273" i="7" s="1"/>
  <c r="N272" i="7"/>
  <c r="M272" i="7"/>
  <c r="L272" i="7"/>
  <c r="K272" i="7"/>
  <c r="I272" i="7" s="1"/>
  <c r="J272" i="7"/>
  <c r="N271" i="7"/>
  <c r="M271" i="7"/>
  <c r="L271" i="7"/>
  <c r="K271" i="7"/>
  <c r="J271" i="7"/>
  <c r="I271" i="7" s="1"/>
  <c r="N270" i="7"/>
  <c r="M270" i="7"/>
  <c r="L270" i="7"/>
  <c r="K270" i="7"/>
  <c r="I270" i="7" s="1"/>
  <c r="J270" i="7"/>
  <c r="N269" i="7"/>
  <c r="M269" i="7"/>
  <c r="L269" i="7"/>
  <c r="K269" i="7"/>
  <c r="J269" i="7"/>
  <c r="I269" i="7" s="1"/>
  <c r="N268" i="7"/>
  <c r="M268" i="7"/>
  <c r="L268" i="7"/>
  <c r="K268" i="7"/>
  <c r="I268" i="7" s="1"/>
  <c r="J268" i="7"/>
  <c r="N267" i="7"/>
  <c r="M267" i="7"/>
  <c r="L267" i="7"/>
  <c r="K267" i="7"/>
  <c r="J267" i="7"/>
  <c r="I267" i="7" s="1"/>
  <c r="N266" i="7"/>
  <c r="M266" i="7"/>
  <c r="L266" i="7"/>
  <c r="K266" i="7"/>
  <c r="I266" i="7" s="1"/>
  <c r="J266" i="7"/>
  <c r="N265" i="7"/>
  <c r="M265" i="7"/>
  <c r="L265" i="7"/>
  <c r="K265" i="7"/>
  <c r="J265" i="7"/>
  <c r="I265" i="7" s="1"/>
  <c r="N264" i="7"/>
  <c r="M264" i="7"/>
  <c r="L264" i="7"/>
  <c r="K264" i="7"/>
  <c r="I264" i="7" s="1"/>
  <c r="J264" i="7"/>
  <c r="N263" i="7"/>
  <c r="M263" i="7"/>
  <c r="L263" i="7"/>
  <c r="K263" i="7"/>
  <c r="J263" i="7"/>
  <c r="I263" i="7" s="1"/>
  <c r="N262" i="7"/>
  <c r="M262" i="7"/>
  <c r="L262" i="7"/>
  <c r="K262" i="7"/>
  <c r="I262" i="7" s="1"/>
  <c r="J262" i="7"/>
  <c r="N261" i="7"/>
  <c r="M261" i="7"/>
  <c r="L261" i="7"/>
  <c r="K261" i="7"/>
  <c r="J261" i="7"/>
  <c r="I261" i="7" s="1"/>
  <c r="N260" i="7"/>
  <c r="M260" i="7"/>
  <c r="L260" i="7"/>
  <c r="K260" i="7"/>
  <c r="I260" i="7" s="1"/>
  <c r="J260" i="7"/>
  <c r="N259" i="7"/>
  <c r="M259" i="7"/>
  <c r="L259" i="7"/>
  <c r="K259" i="7"/>
  <c r="J259" i="7"/>
  <c r="I259" i="7" s="1"/>
  <c r="N258" i="7"/>
  <c r="M258" i="7"/>
  <c r="L258" i="7"/>
  <c r="K258" i="7"/>
  <c r="I258" i="7" s="1"/>
  <c r="J258" i="7"/>
  <c r="N257" i="7"/>
  <c r="M257" i="7"/>
  <c r="L257" i="7"/>
  <c r="K257" i="7"/>
  <c r="J257" i="7"/>
  <c r="I257" i="7" s="1"/>
  <c r="N256" i="7"/>
  <c r="M256" i="7"/>
  <c r="L256" i="7"/>
  <c r="K256" i="7"/>
  <c r="I256" i="7" s="1"/>
  <c r="J256" i="7"/>
  <c r="N255" i="7"/>
  <c r="M255" i="7"/>
  <c r="L255" i="7"/>
  <c r="K255" i="7"/>
  <c r="J255" i="7"/>
  <c r="I255" i="7" s="1"/>
  <c r="N254" i="7"/>
  <c r="M254" i="7"/>
  <c r="L254" i="7"/>
  <c r="K254" i="7"/>
  <c r="I254" i="7" s="1"/>
  <c r="J254" i="7"/>
  <c r="N253" i="7"/>
  <c r="M253" i="7"/>
  <c r="L253" i="7"/>
  <c r="K253" i="7"/>
  <c r="J253" i="7"/>
  <c r="I253" i="7" s="1"/>
  <c r="N252" i="7"/>
  <c r="M252" i="7"/>
  <c r="L252" i="7"/>
  <c r="K252" i="7"/>
  <c r="I252" i="7" s="1"/>
  <c r="J252" i="7"/>
  <c r="N251" i="7"/>
  <c r="M251" i="7"/>
  <c r="L251" i="7"/>
  <c r="K251" i="7"/>
  <c r="J251" i="7"/>
  <c r="I251" i="7" s="1"/>
  <c r="U34" i="7" s="1"/>
  <c r="N250" i="7"/>
  <c r="M250" i="7"/>
  <c r="L250" i="7"/>
  <c r="K250" i="7"/>
  <c r="I250" i="7" s="1"/>
  <c r="J250" i="7"/>
  <c r="N249" i="7"/>
  <c r="M249" i="7"/>
  <c r="L249" i="7"/>
  <c r="K249" i="7"/>
  <c r="J249" i="7"/>
  <c r="I249" i="7" s="1"/>
  <c r="N248" i="7"/>
  <c r="M248" i="7"/>
  <c r="L248" i="7"/>
  <c r="K248" i="7"/>
  <c r="I248" i="7" s="1"/>
  <c r="J248" i="7"/>
  <c r="N247" i="7"/>
  <c r="M247" i="7"/>
  <c r="L247" i="7"/>
  <c r="K247" i="7"/>
  <c r="J247" i="7"/>
  <c r="I247" i="7" s="1"/>
  <c r="N246" i="7"/>
  <c r="M246" i="7"/>
  <c r="L246" i="7"/>
  <c r="K246" i="7"/>
  <c r="I246" i="7" s="1"/>
  <c r="J246" i="7"/>
  <c r="N245" i="7"/>
  <c r="M245" i="7"/>
  <c r="L245" i="7"/>
  <c r="K245" i="7"/>
  <c r="J245" i="7"/>
  <c r="I245" i="7" s="1"/>
  <c r="N244" i="7"/>
  <c r="M244" i="7"/>
  <c r="L244" i="7"/>
  <c r="K244" i="7"/>
  <c r="I244" i="7" s="1"/>
  <c r="J244" i="7"/>
  <c r="N243" i="7"/>
  <c r="M243" i="7"/>
  <c r="L243" i="7"/>
  <c r="K243" i="7"/>
  <c r="J243" i="7"/>
  <c r="I243" i="7" s="1"/>
  <c r="N242" i="7"/>
  <c r="M242" i="7"/>
  <c r="L242" i="7"/>
  <c r="K242" i="7"/>
  <c r="I242" i="7" s="1"/>
  <c r="J242" i="7"/>
  <c r="N241" i="7"/>
  <c r="M241" i="7"/>
  <c r="L241" i="7"/>
  <c r="K241" i="7"/>
  <c r="J241" i="7"/>
  <c r="I241" i="7" s="1"/>
  <c r="N240" i="7"/>
  <c r="M240" i="7"/>
  <c r="L240" i="7"/>
  <c r="K240" i="7"/>
  <c r="I240" i="7" s="1"/>
  <c r="J240" i="7"/>
  <c r="N239" i="7"/>
  <c r="M239" i="7"/>
  <c r="L239" i="7"/>
  <c r="K239" i="7"/>
  <c r="J239" i="7"/>
  <c r="I239" i="7" s="1"/>
  <c r="N238" i="7"/>
  <c r="M238" i="7"/>
  <c r="L238" i="7"/>
  <c r="K238" i="7"/>
  <c r="I238" i="7" s="1"/>
  <c r="J238" i="7"/>
  <c r="N237" i="7"/>
  <c r="M237" i="7"/>
  <c r="L237" i="7"/>
  <c r="K237" i="7"/>
  <c r="J237" i="7"/>
  <c r="I237" i="7" s="1"/>
  <c r="N236" i="7"/>
  <c r="M236" i="7"/>
  <c r="L236" i="7"/>
  <c r="K236" i="7"/>
  <c r="I236" i="7" s="1"/>
  <c r="U38" i="7" s="1"/>
  <c r="J236" i="7"/>
  <c r="N235" i="7"/>
  <c r="M235" i="7"/>
  <c r="L235" i="7"/>
  <c r="K235" i="7"/>
  <c r="J235" i="7"/>
  <c r="I235" i="7" s="1"/>
  <c r="U37" i="7" s="1"/>
  <c r="N234" i="7"/>
  <c r="M234" i="7"/>
  <c r="L234" i="7"/>
  <c r="K234" i="7"/>
  <c r="I234" i="7" s="1"/>
  <c r="J234" i="7"/>
  <c r="N233" i="7"/>
  <c r="M233" i="7"/>
  <c r="L233" i="7"/>
  <c r="K233" i="7"/>
  <c r="J233" i="7"/>
  <c r="I233" i="7" s="1"/>
  <c r="N232" i="7"/>
  <c r="M232" i="7"/>
  <c r="L232" i="7"/>
  <c r="K232" i="7"/>
  <c r="I232" i="7" s="1"/>
  <c r="J232" i="7"/>
  <c r="N231" i="7"/>
  <c r="M231" i="7"/>
  <c r="L231" i="7"/>
  <c r="K231" i="7"/>
  <c r="J231" i="7"/>
  <c r="I231" i="7" s="1"/>
  <c r="U33" i="7" s="1"/>
  <c r="N230" i="7"/>
  <c r="M230" i="7"/>
  <c r="L230" i="7"/>
  <c r="K230" i="7"/>
  <c r="I230" i="7" s="1"/>
  <c r="J230" i="7"/>
  <c r="N229" i="7"/>
  <c r="M229" i="7"/>
  <c r="L229" i="7"/>
  <c r="K229" i="7"/>
  <c r="J229" i="7"/>
  <c r="I229" i="7" s="1"/>
  <c r="N228" i="7"/>
  <c r="M228" i="7"/>
  <c r="L228" i="7"/>
  <c r="K228" i="7"/>
  <c r="I228" i="7" s="1"/>
  <c r="J228" i="7"/>
  <c r="N227" i="7"/>
  <c r="M227" i="7"/>
  <c r="L227" i="7"/>
  <c r="K227" i="7"/>
  <c r="J227" i="7"/>
  <c r="I227" i="7" s="1"/>
  <c r="N226" i="7"/>
  <c r="M226" i="7"/>
  <c r="L226" i="7"/>
  <c r="K226" i="7"/>
  <c r="I226" i="7" s="1"/>
  <c r="J226" i="7"/>
  <c r="N225" i="7"/>
  <c r="M225" i="7"/>
  <c r="L225" i="7"/>
  <c r="K225" i="7"/>
  <c r="J225" i="7"/>
  <c r="I225" i="7" s="1"/>
  <c r="N224" i="7"/>
  <c r="M224" i="7"/>
  <c r="L224" i="7"/>
  <c r="K224" i="7"/>
  <c r="I224" i="7" s="1"/>
  <c r="J224" i="7"/>
  <c r="N223" i="7"/>
  <c r="M223" i="7"/>
  <c r="L223" i="7"/>
  <c r="K223" i="7"/>
  <c r="J223" i="7"/>
  <c r="I223" i="7" s="1"/>
  <c r="N222" i="7"/>
  <c r="M222" i="7"/>
  <c r="L222" i="7"/>
  <c r="K222" i="7"/>
  <c r="I222" i="7" s="1"/>
  <c r="J222" i="7"/>
  <c r="N221" i="7"/>
  <c r="M221" i="7"/>
  <c r="L221" i="7"/>
  <c r="K221" i="7"/>
  <c r="J221" i="7"/>
  <c r="I221" i="7" s="1"/>
  <c r="N220" i="7"/>
  <c r="M220" i="7"/>
  <c r="L220" i="7"/>
  <c r="K220" i="7"/>
  <c r="I220" i="7" s="1"/>
  <c r="J220" i="7"/>
  <c r="N219" i="7"/>
  <c r="M219" i="7"/>
  <c r="L219" i="7"/>
  <c r="K219" i="7"/>
  <c r="J219" i="7"/>
  <c r="I219" i="7" s="1"/>
  <c r="N218" i="7"/>
  <c r="M218" i="7"/>
  <c r="L218" i="7"/>
  <c r="K218" i="7"/>
  <c r="I218" i="7" s="1"/>
  <c r="J218" i="7"/>
  <c r="N217" i="7"/>
  <c r="M217" i="7"/>
  <c r="L217" i="7"/>
  <c r="K217" i="7"/>
  <c r="J217" i="7"/>
  <c r="I217" i="7" s="1"/>
  <c r="N216" i="7"/>
  <c r="M216" i="7"/>
  <c r="L216" i="7"/>
  <c r="K216" i="7"/>
  <c r="I216" i="7" s="1"/>
  <c r="J216" i="7"/>
  <c r="N215" i="7"/>
  <c r="M215" i="7"/>
  <c r="L215" i="7"/>
  <c r="K215" i="7"/>
  <c r="J215" i="7"/>
  <c r="I215" i="7" s="1"/>
  <c r="N214" i="7"/>
  <c r="M214" i="7"/>
  <c r="L214" i="7"/>
  <c r="K214" i="7"/>
  <c r="I214" i="7" s="1"/>
  <c r="J214" i="7"/>
  <c r="N213" i="7"/>
  <c r="M213" i="7"/>
  <c r="L213" i="7"/>
  <c r="K213" i="7"/>
  <c r="J213" i="7"/>
  <c r="I213" i="7" s="1"/>
  <c r="N212" i="7"/>
  <c r="M212" i="7"/>
  <c r="L212" i="7"/>
  <c r="K212" i="7"/>
  <c r="I212" i="7" s="1"/>
  <c r="J212" i="7"/>
  <c r="N211" i="7"/>
  <c r="M211" i="7"/>
  <c r="L211" i="7"/>
  <c r="K211" i="7"/>
  <c r="J211" i="7"/>
  <c r="I211" i="7" s="1"/>
  <c r="N210" i="7"/>
  <c r="M210" i="7"/>
  <c r="L210" i="7"/>
  <c r="K210" i="7"/>
  <c r="I210" i="7" s="1"/>
  <c r="J210" i="7"/>
  <c r="N209" i="7"/>
  <c r="M209" i="7"/>
  <c r="L209" i="7"/>
  <c r="K209" i="7"/>
  <c r="J209" i="7"/>
  <c r="I209" i="7" s="1"/>
  <c r="U32" i="7" s="1"/>
  <c r="N208" i="7"/>
  <c r="M208" i="7"/>
  <c r="L208" i="7"/>
  <c r="K208" i="7"/>
  <c r="I208" i="7" s="1"/>
  <c r="J208" i="7"/>
  <c r="N207" i="7"/>
  <c r="M207" i="7"/>
  <c r="L207" i="7"/>
  <c r="K207" i="7"/>
  <c r="J207" i="7"/>
  <c r="I207" i="7" s="1"/>
  <c r="N206" i="7"/>
  <c r="M206" i="7"/>
  <c r="L206" i="7"/>
  <c r="K206" i="7"/>
  <c r="I206" i="7" s="1"/>
  <c r="J206" i="7"/>
  <c r="N205" i="7"/>
  <c r="M205" i="7"/>
  <c r="L205" i="7"/>
  <c r="K205" i="7"/>
  <c r="J205" i="7"/>
  <c r="I205" i="7" s="1"/>
  <c r="N204" i="7"/>
  <c r="M204" i="7"/>
  <c r="L204" i="7"/>
  <c r="K204" i="7"/>
  <c r="I204" i="7" s="1"/>
  <c r="J204" i="7"/>
  <c r="N203" i="7"/>
  <c r="M203" i="7"/>
  <c r="L203" i="7"/>
  <c r="K203" i="7"/>
  <c r="J203" i="7"/>
  <c r="I203" i="7" s="1"/>
  <c r="K37" i="7" s="1"/>
  <c r="N202" i="7"/>
  <c r="M202" i="7"/>
  <c r="L202" i="7"/>
  <c r="K202" i="7"/>
  <c r="I202" i="7" s="1"/>
  <c r="K36" i="7" s="1"/>
  <c r="J202" i="7"/>
  <c r="N201" i="7"/>
  <c r="M201" i="7"/>
  <c r="L201" i="7"/>
  <c r="K201" i="7"/>
  <c r="J201" i="7"/>
  <c r="I201" i="7" s="1"/>
  <c r="K35" i="7" s="1"/>
  <c r="N200" i="7"/>
  <c r="M200" i="7"/>
  <c r="L200" i="7"/>
  <c r="K200" i="7"/>
  <c r="I200" i="7" s="1"/>
  <c r="J200" i="7"/>
  <c r="N199" i="7"/>
  <c r="M199" i="7"/>
  <c r="L199" i="7"/>
  <c r="K199" i="7"/>
  <c r="J199" i="7"/>
  <c r="I199" i="7" s="1"/>
  <c r="U31" i="7" s="1"/>
  <c r="N198" i="7"/>
  <c r="M198" i="7"/>
  <c r="L198" i="7"/>
  <c r="K198" i="7"/>
  <c r="I198" i="7" s="1"/>
  <c r="J198" i="7"/>
  <c r="N197" i="7"/>
  <c r="M197" i="7"/>
  <c r="L197" i="7"/>
  <c r="K197" i="7"/>
  <c r="J197" i="7"/>
  <c r="I197" i="7" s="1"/>
  <c r="N196" i="7"/>
  <c r="M196" i="7"/>
  <c r="L196" i="7"/>
  <c r="K196" i="7"/>
  <c r="I196" i="7" s="1"/>
  <c r="K34" i="7" s="1"/>
  <c r="J196" i="7"/>
  <c r="N195" i="7"/>
  <c r="M195" i="7"/>
  <c r="L195" i="7"/>
  <c r="K195" i="7"/>
  <c r="J195" i="7"/>
  <c r="I195" i="7" s="1"/>
  <c r="K33" i="7" s="1"/>
  <c r="N194" i="7"/>
  <c r="M194" i="7"/>
  <c r="L194" i="7"/>
  <c r="K194" i="7"/>
  <c r="I194" i="7" s="1"/>
  <c r="J194" i="7"/>
  <c r="N193" i="7"/>
  <c r="M193" i="7"/>
  <c r="L193" i="7"/>
  <c r="K193" i="7"/>
  <c r="J193" i="7"/>
  <c r="I193" i="7" s="1"/>
  <c r="N192" i="7"/>
  <c r="M192" i="7"/>
  <c r="L192" i="7"/>
  <c r="K192" i="7"/>
  <c r="I192" i="7" s="1"/>
  <c r="J192" i="7"/>
  <c r="N191" i="7"/>
  <c r="M191" i="7"/>
  <c r="L191" i="7"/>
  <c r="K191" i="7"/>
  <c r="J191" i="7"/>
  <c r="I191" i="7" s="1"/>
  <c r="N190" i="7"/>
  <c r="M190" i="7"/>
  <c r="L190" i="7"/>
  <c r="K190" i="7"/>
  <c r="I190" i="7" s="1"/>
  <c r="J190" i="7"/>
  <c r="N189" i="7"/>
  <c r="M189" i="7"/>
  <c r="L189" i="7"/>
  <c r="K189" i="7"/>
  <c r="J189" i="7"/>
  <c r="I189" i="7" s="1"/>
  <c r="N188" i="7"/>
  <c r="M188" i="7"/>
  <c r="L188" i="7"/>
  <c r="K188" i="7"/>
  <c r="I188" i="7" s="1"/>
  <c r="J188" i="7"/>
  <c r="N187" i="7"/>
  <c r="M187" i="7"/>
  <c r="L187" i="7"/>
  <c r="K187" i="7"/>
  <c r="J187" i="7"/>
  <c r="I187" i="7" s="1"/>
  <c r="K32" i="7" s="1"/>
  <c r="N186" i="7"/>
  <c r="M186" i="7"/>
  <c r="L186" i="7"/>
  <c r="K186" i="7"/>
  <c r="I186" i="7" s="1"/>
  <c r="K31" i="7" s="1"/>
  <c r="J186" i="7"/>
  <c r="N185" i="7"/>
  <c r="M185" i="7"/>
  <c r="L185" i="7"/>
  <c r="K185" i="7"/>
  <c r="J185" i="7"/>
  <c r="I185" i="7" s="1"/>
  <c r="K30" i="7" s="1"/>
  <c r="N184" i="7"/>
  <c r="M184" i="7"/>
  <c r="L184" i="7"/>
  <c r="K184" i="7"/>
  <c r="I184" i="7" s="1"/>
  <c r="J184" i="7"/>
  <c r="N183" i="7"/>
  <c r="M183" i="7"/>
  <c r="L183" i="7"/>
  <c r="K183" i="7"/>
  <c r="J183" i="7"/>
  <c r="I183" i="7" s="1"/>
  <c r="N182" i="7"/>
  <c r="M182" i="7"/>
  <c r="L182" i="7"/>
  <c r="K182" i="7"/>
  <c r="I182" i="7" s="1"/>
  <c r="J182" i="7"/>
  <c r="N181" i="7"/>
  <c r="M181" i="7"/>
  <c r="L181" i="7"/>
  <c r="K181" i="7"/>
  <c r="J181" i="7"/>
  <c r="I181" i="7" s="1"/>
  <c r="N180" i="7"/>
  <c r="M180" i="7"/>
  <c r="L180" i="7"/>
  <c r="K180" i="7"/>
  <c r="I180" i="7" s="1"/>
  <c r="J180" i="7"/>
  <c r="N179" i="7"/>
  <c r="M179" i="7"/>
  <c r="L179" i="7"/>
  <c r="K179" i="7"/>
  <c r="J179" i="7"/>
  <c r="I179" i="7" s="1"/>
  <c r="N178" i="7"/>
  <c r="M178" i="7"/>
  <c r="L178" i="7"/>
  <c r="K178" i="7"/>
  <c r="I178" i="7" s="1"/>
  <c r="U30" i="7" s="1"/>
  <c r="J178" i="7"/>
  <c r="N177" i="7"/>
  <c r="M177" i="7"/>
  <c r="L177" i="7"/>
  <c r="K177" i="7"/>
  <c r="J177" i="7"/>
  <c r="I177" i="7" s="1"/>
  <c r="N176" i="7"/>
  <c r="M176" i="7"/>
  <c r="L176" i="7"/>
  <c r="K176" i="7"/>
  <c r="I176" i="7" s="1"/>
  <c r="J176" i="7"/>
  <c r="N175" i="7"/>
  <c r="M175" i="7"/>
  <c r="L175" i="7"/>
  <c r="K175" i="7"/>
  <c r="J175" i="7"/>
  <c r="I175" i="7" s="1"/>
  <c r="N174" i="7"/>
  <c r="M174" i="7"/>
  <c r="L174" i="7"/>
  <c r="K174" i="7"/>
  <c r="I174" i="7" s="1"/>
  <c r="K29" i="7" s="1"/>
  <c r="J174" i="7"/>
  <c r="N173" i="7"/>
  <c r="M173" i="7"/>
  <c r="L173" i="7"/>
  <c r="K173" i="7"/>
  <c r="J173" i="7"/>
  <c r="I173" i="7" s="1"/>
  <c r="K28" i="7" s="1"/>
  <c r="N172" i="7"/>
  <c r="M172" i="7"/>
  <c r="L172" i="7"/>
  <c r="K172" i="7"/>
  <c r="I172" i="7" s="1"/>
  <c r="J172" i="7"/>
  <c r="N171" i="7"/>
  <c r="M171" i="7"/>
  <c r="L171" i="7"/>
  <c r="K171" i="7"/>
  <c r="J171" i="7"/>
  <c r="I171" i="7" s="1"/>
  <c r="U28" i="7" s="1"/>
  <c r="N170" i="7"/>
  <c r="M170" i="7"/>
  <c r="L170" i="7"/>
  <c r="K170" i="7"/>
  <c r="I170" i="7" s="1"/>
  <c r="U27" i="7" s="1"/>
  <c r="J170" i="7"/>
  <c r="N169" i="7"/>
  <c r="M169" i="7"/>
  <c r="L169" i="7"/>
  <c r="K169" i="7"/>
  <c r="J169" i="7"/>
  <c r="I169" i="7" s="1"/>
  <c r="N168" i="7"/>
  <c r="M168" i="7"/>
  <c r="L168" i="7"/>
  <c r="K168" i="7"/>
  <c r="I168" i="7" s="1"/>
  <c r="J168" i="7"/>
  <c r="N167" i="7"/>
  <c r="M167" i="7"/>
  <c r="L167" i="7"/>
  <c r="K167" i="7"/>
  <c r="J167" i="7"/>
  <c r="I167" i="7" s="1"/>
  <c r="U26" i="7" s="1"/>
  <c r="N166" i="7"/>
  <c r="M166" i="7"/>
  <c r="L166" i="7"/>
  <c r="K166" i="7"/>
  <c r="I166" i="7" s="1"/>
  <c r="J166" i="7"/>
  <c r="N165" i="7"/>
  <c r="M165" i="7"/>
  <c r="L165" i="7"/>
  <c r="K165" i="7"/>
  <c r="J165" i="7"/>
  <c r="I165" i="7" s="1"/>
  <c r="N164" i="7"/>
  <c r="M164" i="7"/>
  <c r="L164" i="7"/>
  <c r="K164" i="7"/>
  <c r="I164" i="7" s="1"/>
  <c r="J164" i="7"/>
  <c r="N163" i="7"/>
  <c r="M163" i="7"/>
  <c r="L163" i="7"/>
  <c r="K163" i="7"/>
  <c r="J163" i="7"/>
  <c r="I163" i="7" s="1"/>
  <c r="N162" i="7"/>
  <c r="M162" i="7"/>
  <c r="L162" i="7"/>
  <c r="K162" i="7"/>
  <c r="I162" i="7" s="1"/>
  <c r="U25" i="7" s="1"/>
  <c r="J162" i="7"/>
  <c r="N161" i="7"/>
  <c r="M161" i="7"/>
  <c r="L161" i="7"/>
  <c r="K161" i="7"/>
  <c r="J161" i="7"/>
  <c r="I161" i="7" s="1"/>
  <c r="U24" i="7" s="1"/>
  <c r="N160" i="7"/>
  <c r="M160" i="7"/>
  <c r="L160" i="7"/>
  <c r="K160" i="7"/>
  <c r="I160" i="7" s="1"/>
  <c r="J160" i="7"/>
  <c r="N159" i="7"/>
  <c r="M159" i="7"/>
  <c r="L159" i="7"/>
  <c r="K159" i="7"/>
  <c r="J159" i="7"/>
  <c r="I159" i="7" s="1"/>
  <c r="N158" i="7"/>
  <c r="M158" i="7"/>
  <c r="L158" i="7"/>
  <c r="K158" i="7"/>
  <c r="I158" i="7" s="1"/>
  <c r="J158" i="7"/>
  <c r="N157" i="7"/>
  <c r="M157" i="7"/>
  <c r="L157" i="7"/>
  <c r="K157" i="7"/>
  <c r="J157" i="7"/>
  <c r="I157" i="7" s="1"/>
  <c r="N156" i="7"/>
  <c r="M156" i="7"/>
  <c r="L156" i="7"/>
  <c r="K156" i="7"/>
  <c r="I156" i="7" s="1"/>
  <c r="J156" i="7"/>
  <c r="N155" i="7"/>
  <c r="M155" i="7"/>
  <c r="L155" i="7"/>
  <c r="K155" i="7"/>
  <c r="J155" i="7"/>
  <c r="I155" i="7" s="1"/>
  <c r="K26" i="7" s="1"/>
  <c r="N154" i="7"/>
  <c r="M154" i="7"/>
  <c r="L154" i="7"/>
  <c r="K154" i="7"/>
  <c r="I154" i="7" s="1"/>
  <c r="K25" i="7" s="1"/>
  <c r="J154" i="7"/>
  <c r="N153" i="7"/>
  <c r="M153" i="7"/>
  <c r="L153" i="7"/>
  <c r="K153" i="7"/>
  <c r="J153" i="7"/>
  <c r="I153" i="7" s="1"/>
  <c r="K24" i="7" s="1"/>
  <c r="N152" i="7"/>
  <c r="M152" i="7"/>
  <c r="L152" i="7"/>
  <c r="K152" i="7"/>
  <c r="I152" i="7" s="1"/>
  <c r="J152" i="7"/>
  <c r="N151" i="7"/>
  <c r="M151" i="7"/>
  <c r="L151" i="7"/>
  <c r="K151" i="7"/>
  <c r="J151" i="7"/>
  <c r="I151" i="7" s="1"/>
  <c r="U23" i="7" s="1"/>
  <c r="N150" i="7"/>
  <c r="M150" i="7"/>
  <c r="L150" i="7"/>
  <c r="K150" i="7"/>
  <c r="I150" i="7" s="1"/>
  <c r="J150" i="7"/>
  <c r="N149" i="7"/>
  <c r="M149" i="7"/>
  <c r="L149" i="7"/>
  <c r="K149" i="7"/>
  <c r="J149" i="7"/>
  <c r="I149" i="7" s="1"/>
  <c r="N148" i="7"/>
  <c r="M148" i="7"/>
  <c r="L148" i="7"/>
  <c r="K148" i="7"/>
  <c r="I148" i="7" s="1"/>
  <c r="J148" i="7"/>
  <c r="N147" i="7"/>
  <c r="M147" i="7"/>
  <c r="L147" i="7"/>
  <c r="K147" i="7"/>
  <c r="J147" i="7"/>
  <c r="I147" i="7" s="1"/>
  <c r="N146" i="7"/>
  <c r="M146" i="7"/>
  <c r="L146" i="7"/>
  <c r="K146" i="7"/>
  <c r="I146" i="7" s="1"/>
  <c r="K23" i="7" s="1"/>
  <c r="J146" i="7"/>
  <c r="N145" i="7"/>
  <c r="M145" i="7"/>
  <c r="L145" i="7"/>
  <c r="K145" i="7"/>
  <c r="J145" i="7"/>
  <c r="I145" i="7" s="1"/>
  <c r="N144" i="7"/>
  <c r="M144" i="7"/>
  <c r="L144" i="7"/>
  <c r="K144" i="7"/>
  <c r="I144" i="7" s="1"/>
  <c r="J144" i="7"/>
  <c r="N143" i="7"/>
  <c r="M143" i="7"/>
  <c r="L143" i="7"/>
  <c r="K143" i="7"/>
  <c r="J143" i="7"/>
  <c r="I143" i="7" s="1"/>
  <c r="N142" i="7"/>
  <c r="M142" i="7"/>
  <c r="L142" i="7"/>
  <c r="K142" i="7"/>
  <c r="I142" i="7" s="1"/>
  <c r="J142" i="7"/>
  <c r="N141" i="7"/>
  <c r="M141" i="7"/>
  <c r="L141" i="7"/>
  <c r="K141" i="7"/>
  <c r="J141" i="7"/>
  <c r="I141" i="7" s="1"/>
  <c r="N140" i="7"/>
  <c r="M140" i="7"/>
  <c r="L140" i="7"/>
  <c r="K140" i="7"/>
  <c r="I140" i="7" s="1"/>
  <c r="J140" i="7"/>
  <c r="N139" i="7"/>
  <c r="M139" i="7"/>
  <c r="L139" i="7"/>
  <c r="K139" i="7"/>
  <c r="J139" i="7"/>
  <c r="I139" i="7" s="1"/>
  <c r="N138" i="7"/>
  <c r="M138" i="7"/>
  <c r="L138" i="7"/>
  <c r="K138" i="7"/>
  <c r="I138" i="7" s="1"/>
  <c r="J138" i="7"/>
  <c r="N137" i="7"/>
  <c r="M137" i="7"/>
  <c r="L137" i="7"/>
  <c r="K137" i="7"/>
  <c r="J137" i="7"/>
  <c r="I137" i="7" s="1"/>
  <c r="N136" i="7"/>
  <c r="M136" i="7"/>
  <c r="L136" i="7"/>
  <c r="K136" i="7"/>
  <c r="I136" i="7" s="1"/>
  <c r="J136" i="7"/>
  <c r="N135" i="7"/>
  <c r="M135" i="7"/>
  <c r="L135" i="7"/>
  <c r="K135" i="7"/>
  <c r="J135" i="7"/>
  <c r="I135" i="7" s="1"/>
  <c r="N134" i="7"/>
  <c r="M134" i="7"/>
  <c r="L134" i="7"/>
  <c r="K134" i="7"/>
  <c r="I134" i="7" s="1"/>
  <c r="J134" i="7"/>
  <c r="N133" i="7"/>
  <c r="M133" i="7"/>
  <c r="L133" i="7"/>
  <c r="K133" i="7"/>
  <c r="J133" i="7"/>
  <c r="I133" i="7" s="1"/>
  <c r="N132" i="7"/>
  <c r="M132" i="7"/>
  <c r="L132" i="7"/>
  <c r="K132" i="7"/>
  <c r="I132" i="7" s="1"/>
  <c r="J132" i="7"/>
  <c r="N131" i="7"/>
  <c r="M131" i="7"/>
  <c r="L131" i="7"/>
  <c r="K131" i="7"/>
  <c r="J131" i="7"/>
  <c r="I131" i="7" s="1"/>
  <c r="N130" i="7"/>
  <c r="M130" i="7"/>
  <c r="L130" i="7"/>
  <c r="K130" i="7"/>
  <c r="I130" i="7" s="1"/>
  <c r="J130" i="7"/>
  <c r="N129" i="7"/>
  <c r="M129" i="7"/>
  <c r="L129" i="7"/>
  <c r="K129" i="7"/>
  <c r="J129" i="7"/>
  <c r="I129" i="7" s="1"/>
  <c r="N128" i="7"/>
  <c r="M128" i="7"/>
  <c r="L128" i="7"/>
  <c r="K128" i="7"/>
  <c r="I128" i="7" s="1"/>
  <c r="J128" i="7"/>
  <c r="N127" i="7"/>
  <c r="M127" i="7"/>
  <c r="L127" i="7"/>
  <c r="K127" i="7"/>
  <c r="J127" i="7"/>
  <c r="I127" i="7" s="1"/>
  <c r="N126" i="7"/>
  <c r="M126" i="7"/>
  <c r="L126" i="7"/>
  <c r="K126" i="7"/>
  <c r="I126" i="7" s="1"/>
  <c r="J126" i="7"/>
  <c r="N125" i="7"/>
  <c r="M125" i="7"/>
  <c r="L125" i="7"/>
  <c r="K125" i="7"/>
  <c r="J125" i="7"/>
  <c r="I125" i="7" s="1"/>
  <c r="N124" i="7"/>
  <c r="M124" i="7"/>
  <c r="L124" i="7"/>
  <c r="K124" i="7"/>
  <c r="I124" i="7" s="1"/>
  <c r="J124" i="7"/>
  <c r="N123" i="7"/>
  <c r="M123" i="7"/>
  <c r="L123" i="7"/>
  <c r="K123" i="7"/>
  <c r="J123" i="7"/>
  <c r="I123" i="7" s="1"/>
  <c r="N122" i="7"/>
  <c r="M122" i="7"/>
  <c r="L122" i="7"/>
  <c r="K122" i="7"/>
  <c r="I122" i="7" s="1"/>
  <c r="J122" i="7"/>
  <c r="N121" i="7"/>
  <c r="M121" i="7"/>
  <c r="L121" i="7"/>
  <c r="K121" i="7"/>
  <c r="J121" i="7"/>
  <c r="I121" i="7" s="1"/>
  <c r="N120" i="7"/>
  <c r="M120" i="7"/>
  <c r="L120" i="7"/>
  <c r="K120" i="7"/>
  <c r="I120" i="7" s="1"/>
  <c r="J120" i="7"/>
  <c r="N119" i="7"/>
  <c r="M119" i="7"/>
  <c r="L119" i="7"/>
  <c r="K119" i="7"/>
  <c r="J119" i="7"/>
  <c r="I119" i="7" s="1"/>
  <c r="N118" i="7"/>
  <c r="M118" i="7"/>
  <c r="L118" i="7"/>
  <c r="K118" i="7"/>
  <c r="I118" i="7" s="1"/>
  <c r="J118" i="7"/>
  <c r="N117" i="7"/>
  <c r="M117" i="7"/>
  <c r="L117" i="7"/>
  <c r="K117" i="7"/>
  <c r="J117" i="7"/>
  <c r="I117" i="7" s="1"/>
  <c r="N116" i="7"/>
  <c r="M116" i="7"/>
  <c r="L116" i="7"/>
  <c r="K116" i="7"/>
  <c r="I116" i="7" s="1"/>
  <c r="J116" i="7"/>
  <c r="N115" i="7"/>
  <c r="M115" i="7"/>
  <c r="L115" i="7"/>
  <c r="K115" i="7"/>
  <c r="J115" i="7"/>
  <c r="I115" i="7" s="1"/>
  <c r="N114" i="7"/>
  <c r="M114" i="7"/>
  <c r="L114" i="7"/>
  <c r="K114" i="7"/>
  <c r="I114" i="7" s="1"/>
  <c r="J114" i="7"/>
  <c r="N113" i="7"/>
  <c r="M113" i="7"/>
  <c r="L113" i="7"/>
  <c r="K113" i="7"/>
  <c r="J113" i="7"/>
  <c r="I113" i="7" s="1"/>
  <c r="N112" i="7"/>
  <c r="M112" i="7"/>
  <c r="L112" i="7"/>
  <c r="K112" i="7"/>
  <c r="I112" i="7" s="1"/>
  <c r="J112" i="7"/>
  <c r="N111" i="7"/>
  <c r="M111" i="7"/>
  <c r="L111" i="7"/>
  <c r="K111" i="7"/>
  <c r="J111" i="7"/>
  <c r="I111" i="7" s="1"/>
  <c r="N110" i="7"/>
  <c r="M110" i="7"/>
  <c r="L110" i="7"/>
  <c r="K110" i="7"/>
  <c r="I110" i="7" s="1"/>
  <c r="J110" i="7"/>
  <c r="N109" i="7"/>
  <c r="M109" i="7"/>
  <c r="L109" i="7"/>
  <c r="K109" i="7"/>
  <c r="J109" i="7"/>
  <c r="I109" i="7" s="1"/>
  <c r="N108" i="7"/>
  <c r="M108" i="7"/>
  <c r="L108" i="7"/>
  <c r="K108" i="7"/>
  <c r="I108" i="7" s="1"/>
  <c r="J108" i="7"/>
  <c r="N107" i="7"/>
  <c r="M107" i="7"/>
  <c r="L107" i="7"/>
  <c r="K107" i="7"/>
  <c r="J107" i="7"/>
  <c r="I107" i="7" s="1"/>
  <c r="N106" i="7"/>
  <c r="M106" i="7"/>
  <c r="L106" i="7"/>
  <c r="K106" i="7"/>
  <c r="I106" i="7" s="1"/>
  <c r="J106" i="7"/>
  <c r="N105" i="7"/>
  <c r="M105" i="7"/>
  <c r="L105" i="7"/>
  <c r="K105" i="7"/>
  <c r="J105" i="7"/>
  <c r="I105" i="7" s="1"/>
  <c r="N104" i="7"/>
  <c r="M104" i="7"/>
  <c r="L104" i="7"/>
  <c r="K104" i="7"/>
  <c r="I104" i="7" s="1"/>
  <c r="J104" i="7"/>
  <c r="N103" i="7"/>
  <c r="M103" i="7"/>
  <c r="L103" i="7"/>
  <c r="K103" i="7"/>
  <c r="J103" i="7"/>
  <c r="I103" i="7" s="1"/>
  <c r="N102" i="7"/>
  <c r="M102" i="7"/>
  <c r="L102" i="7"/>
  <c r="K102" i="7"/>
  <c r="I102" i="7" s="1"/>
  <c r="J102" i="7"/>
  <c r="N101" i="7"/>
  <c r="M101" i="7"/>
  <c r="L101" i="7"/>
  <c r="K101" i="7"/>
  <c r="J101" i="7"/>
  <c r="I101" i="7" s="1"/>
  <c r="N100" i="7"/>
  <c r="M100" i="7"/>
  <c r="L100" i="7"/>
  <c r="K100" i="7"/>
  <c r="I100" i="7" s="1"/>
  <c r="J100" i="7"/>
  <c r="N99" i="7"/>
  <c r="M99" i="7"/>
  <c r="L99" i="7"/>
  <c r="K99" i="7"/>
  <c r="J99" i="7"/>
  <c r="I99" i="7" s="1"/>
  <c r="N98" i="7"/>
  <c r="M98" i="7"/>
  <c r="L98" i="7"/>
  <c r="K98" i="7"/>
  <c r="I98" i="7" s="1"/>
  <c r="J98" i="7"/>
  <c r="N97" i="7"/>
  <c r="M97" i="7"/>
  <c r="L97" i="7"/>
  <c r="K97" i="7"/>
  <c r="J97" i="7"/>
  <c r="I97" i="7" s="1"/>
  <c r="N96" i="7"/>
  <c r="M96" i="7"/>
  <c r="L96" i="7"/>
  <c r="K96" i="7"/>
  <c r="I96" i="7" s="1"/>
  <c r="J96" i="7"/>
  <c r="N95" i="7"/>
  <c r="M95" i="7"/>
  <c r="L95" i="7"/>
  <c r="K95" i="7"/>
  <c r="J95" i="7"/>
  <c r="I95" i="7" s="1"/>
  <c r="N94" i="7"/>
  <c r="M94" i="7"/>
  <c r="L94" i="7"/>
  <c r="K94" i="7"/>
  <c r="I94" i="7" s="1"/>
  <c r="J94" i="7"/>
  <c r="N93" i="7"/>
  <c r="M93" i="7"/>
  <c r="L93" i="7"/>
  <c r="K93" i="7"/>
  <c r="J93" i="7"/>
  <c r="I93" i="7" s="1"/>
  <c r="N92" i="7"/>
  <c r="M92" i="7"/>
  <c r="L92" i="7"/>
  <c r="K92" i="7"/>
  <c r="I92" i="7" s="1"/>
  <c r="J92" i="7"/>
  <c r="N91" i="7"/>
  <c r="M91" i="7"/>
  <c r="L91" i="7"/>
  <c r="K91" i="7"/>
  <c r="J91" i="7"/>
  <c r="I91" i="7" s="1"/>
  <c r="N90" i="7"/>
  <c r="M90" i="7"/>
  <c r="L90" i="7"/>
  <c r="K90" i="7"/>
  <c r="I90" i="7" s="1"/>
  <c r="J90" i="7"/>
  <c r="N89" i="7"/>
  <c r="M89" i="7"/>
  <c r="L89" i="7"/>
  <c r="J89" i="7"/>
  <c r="L88" i="7"/>
  <c r="K88" i="7"/>
  <c r="J88" i="7"/>
  <c r="L87" i="7"/>
  <c r="K87" i="7"/>
  <c r="J87" i="7"/>
  <c r="L86" i="7"/>
  <c r="K86" i="7"/>
  <c r="J86" i="7"/>
  <c r="L85" i="7"/>
  <c r="K85" i="7"/>
  <c r="J85" i="7"/>
  <c r="L84" i="7"/>
  <c r="K84" i="7"/>
  <c r="J84" i="7"/>
  <c r="L83" i="7"/>
  <c r="K83" i="7"/>
  <c r="J83" i="7"/>
  <c r="L82" i="7"/>
  <c r="K82" i="7"/>
  <c r="J82" i="7"/>
  <c r="L81" i="7"/>
  <c r="K81" i="7"/>
  <c r="J81" i="7"/>
  <c r="N80" i="7"/>
  <c r="M80" i="7"/>
  <c r="L80" i="7"/>
  <c r="K80" i="7"/>
  <c r="J80" i="7"/>
  <c r="I80" i="7"/>
  <c r="N79" i="7"/>
  <c r="M79" i="7"/>
  <c r="L79" i="7"/>
  <c r="K79" i="7"/>
  <c r="I79" i="7" s="1"/>
  <c r="J79" i="7"/>
  <c r="N78" i="7"/>
  <c r="M78" i="7"/>
  <c r="L78" i="7"/>
  <c r="J78" i="7"/>
  <c r="L77" i="7"/>
  <c r="K77" i="7"/>
  <c r="J77" i="7"/>
  <c r="J76" i="7"/>
  <c r="J75" i="7"/>
  <c r="J74" i="7"/>
  <c r="J73" i="7"/>
  <c r="J72" i="7"/>
  <c r="J71" i="7"/>
  <c r="J70" i="7"/>
  <c r="N69" i="7"/>
  <c r="M69" i="7"/>
  <c r="J69" i="7"/>
  <c r="N68" i="7"/>
  <c r="M68" i="7"/>
  <c r="J68" i="7"/>
  <c r="N67" i="7"/>
  <c r="M67" i="7"/>
  <c r="K67" i="7"/>
  <c r="J67" i="7"/>
  <c r="I67" i="7" s="1"/>
  <c r="E67" i="7"/>
  <c r="L67" i="7" s="1"/>
  <c r="N66" i="7"/>
  <c r="M66" i="7"/>
  <c r="L66" i="7"/>
  <c r="K66" i="7"/>
  <c r="J66" i="7"/>
  <c r="I66" i="7"/>
  <c r="N65" i="7"/>
  <c r="M65" i="7"/>
  <c r="L65" i="7"/>
  <c r="K65" i="7"/>
  <c r="I65" i="7" s="1"/>
  <c r="J65" i="7"/>
  <c r="N64" i="7"/>
  <c r="M64" i="7"/>
  <c r="L64" i="7"/>
  <c r="K64" i="7"/>
  <c r="J64" i="7"/>
  <c r="I64" i="7"/>
  <c r="N63" i="7"/>
  <c r="M63" i="7"/>
  <c r="L63" i="7"/>
  <c r="K63" i="7"/>
  <c r="I63" i="7" s="1"/>
  <c r="J63" i="7"/>
  <c r="N62" i="7"/>
  <c r="M62" i="7"/>
  <c r="L62" i="7"/>
  <c r="K62" i="7"/>
  <c r="J62" i="7"/>
  <c r="I62" i="7"/>
  <c r="N61" i="7"/>
  <c r="M61" i="7"/>
  <c r="L61" i="7"/>
  <c r="K61" i="7"/>
  <c r="I61" i="7" s="1"/>
  <c r="J61" i="7"/>
  <c r="N60" i="7"/>
  <c r="M60" i="7"/>
  <c r="L60" i="7"/>
  <c r="K60" i="7"/>
  <c r="J60" i="7"/>
  <c r="I60" i="7"/>
  <c r="E12" i="7"/>
  <c r="D12" i="7"/>
  <c r="K10" i="7"/>
  <c r="K9" i="7"/>
  <c r="K8" i="7"/>
  <c r="K7" i="7"/>
  <c r="K6" i="7"/>
  <c r="K5" i="7"/>
  <c r="J5" i="7"/>
  <c r="L4" i="7"/>
  <c r="K4" i="7"/>
  <c r="J4" i="7"/>
  <c r="P3" i="7"/>
  <c r="O3" i="7"/>
  <c r="N3" i="7"/>
  <c r="M3" i="7"/>
  <c r="L3" i="7"/>
  <c r="K3" i="7"/>
  <c r="J3" i="7"/>
  <c r="K2" i="7"/>
  <c r="D1" i="7"/>
  <c r="L5" i="7" s="1"/>
  <c r="AK498" i="6"/>
  <c r="AB498" i="6"/>
  <c r="X498" i="6"/>
  <c r="X497" i="6"/>
  <c r="AK490" i="6"/>
  <c r="AE490" i="6"/>
  <c r="AB490" i="6"/>
  <c r="Y490" i="6"/>
  <c r="X490" i="6"/>
  <c r="X489" i="6"/>
  <c r="U489" i="6"/>
  <c r="Q489" i="6"/>
  <c r="Q488" i="6"/>
  <c r="J485" i="6"/>
  <c r="AK482" i="6"/>
  <c r="X481" i="6"/>
  <c r="Q479" i="6"/>
  <c r="H476" i="6"/>
  <c r="N486" i="6" s="1"/>
  <c r="G476" i="6"/>
  <c r="N476" i="6" s="1"/>
  <c r="F476" i="6"/>
  <c r="Z490" i="6" s="1"/>
  <c r="E476" i="6"/>
  <c r="Y498" i="6" s="1"/>
  <c r="D476" i="6"/>
  <c r="J486" i="6" s="1"/>
  <c r="K475" i="6"/>
  <c r="D475" i="6"/>
  <c r="AK472" i="6"/>
  <c r="AB470" i="6"/>
  <c r="X470" i="6"/>
  <c r="Q470" i="6"/>
  <c r="X469" i="6"/>
  <c r="N466" i="6"/>
  <c r="J466" i="6"/>
  <c r="J465" i="6"/>
  <c r="AB462" i="6"/>
  <c r="AA462" i="6"/>
  <c r="Z462" i="6"/>
  <c r="Y462" i="6"/>
  <c r="X462" i="6"/>
  <c r="AK461" i="6"/>
  <c r="AE461" i="6"/>
  <c r="X461" i="6"/>
  <c r="U461" i="6"/>
  <c r="Q461" i="6"/>
  <c r="Q460" i="6"/>
  <c r="AB454" i="6"/>
  <c r="AA454" i="6"/>
  <c r="Z454" i="6"/>
  <c r="Y454" i="6"/>
  <c r="X454" i="6"/>
  <c r="X453" i="6"/>
  <c r="AK452" i="6"/>
  <c r="B450" i="6"/>
  <c r="N399" i="6"/>
  <c r="M399" i="6"/>
  <c r="L399" i="6"/>
  <c r="K399" i="6"/>
  <c r="J399" i="6"/>
  <c r="I399" i="6"/>
  <c r="N398" i="6"/>
  <c r="M398" i="6"/>
  <c r="L398" i="6"/>
  <c r="K398" i="6"/>
  <c r="I398" i="6" s="1"/>
  <c r="J398" i="6"/>
  <c r="N397" i="6"/>
  <c r="M397" i="6"/>
  <c r="L397" i="6"/>
  <c r="K397" i="6"/>
  <c r="J397" i="6"/>
  <c r="I397" i="6"/>
  <c r="N396" i="6"/>
  <c r="M396" i="6"/>
  <c r="L396" i="6"/>
  <c r="K396" i="6"/>
  <c r="I396" i="6" s="1"/>
  <c r="J396" i="6"/>
  <c r="N395" i="6"/>
  <c r="M395" i="6"/>
  <c r="L395" i="6"/>
  <c r="K395" i="6"/>
  <c r="J395" i="6"/>
  <c r="I395" i="6"/>
  <c r="N394" i="6"/>
  <c r="M394" i="6"/>
  <c r="L394" i="6"/>
  <c r="K394" i="6"/>
  <c r="I394" i="6" s="1"/>
  <c r="J394" i="6"/>
  <c r="N393" i="6"/>
  <c r="M393" i="6"/>
  <c r="L393" i="6"/>
  <c r="K393" i="6"/>
  <c r="J393" i="6"/>
  <c r="I393" i="6"/>
  <c r="N392" i="6"/>
  <c r="M392" i="6"/>
  <c r="L392" i="6"/>
  <c r="K392" i="6"/>
  <c r="I392" i="6" s="1"/>
  <c r="J392" i="6"/>
  <c r="N391" i="6"/>
  <c r="M391" i="6"/>
  <c r="L391" i="6"/>
  <c r="K391" i="6"/>
  <c r="J391" i="6"/>
  <c r="I391" i="6"/>
  <c r="N390" i="6"/>
  <c r="M390" i="6"/>
  <c r="L390" i="6"/>
  <c r="K390" i="6"/>
  <c r="I390" i="6" s="1"/>
  <c r="J390" i="6"/>
  <c r="N389" i="6"/>
  <c r="M389" i="6"/>
  <c r="L389" i="6"/>
  <c r="K389" i="6"/>
  <c r="J389" i="6"/>
  <c r="I389" i="6"/>
  <c r="N388" i="6"/>
  <c r="M388" i="6"/>
  <c r="L388" i="6"/>
  <c r="K388" i="6"/>
  <c r="I388" i="6" s="1"/>
  <c r="J388" i="6"/>
  <c r="N387" i="6"/>
  <c r="M387" i="6"/>
  <c r="L387" i="6"/>
  <c r="K387" i="6"/>
  <c r="J387" i="6"/>
  <c r="I387" i="6"/>
  <c r="N386" i="6"/>
  <c r="M386" i="6"/>
  <c r="L386" i="6"/>
  <c r="K386" i="6"/>
  <c r="I386" i="6" s="1"/>
  <c r="J386" i="6"/>
  <c r="N385" i="6"/>
  <c r="M385" i="6"/>
  <c r="L385" i="6"/>
  <c r="K385" i="6"/>
  <c r="J385" i="6"/>
  <c r="I385" i="6"/>
  <c r="N384" i="6"/>
  <c r="M384" i="6"/>
  <c r="L384" i="6"/>
  <c r="K384" i="6"/>
  <c r="I384" i="6" s="1"/>
  <c r="J384" i="6"/>
  <c r="N383" i="6"/>
  <c r="M383" i="6"/>
  <c r="L383" i="6"/>
  <c r="K383" i="6"/>
  <c r="J383" i="6"/>
  <c r="I383" i="6"/>
  <c r="N382" i="6"/>
  <c r="M382" i="6"/>
  <c r="L382" i="6"/>
  <c r="K382" i="6"/>
  <c r="I382" i="6" s="1"/>
  <c r="J382" i="6"/>
  <c r="N381" i="6"/>
  <c r="M381" i="6"/>
  <c r="L381" i="6"/>
  <c r="K381" i="6"/>
  <c r="J381" i="6"/>
  <c r="I381" i="6"/>
  <c r="N380" i="6"/>
  <c r="M380" i="6"/>
  <c r="L380" i="6"/>
  <c r="K380" i="6"/>
  <c r="I380" i="6" s="1"/>
  <c r="J380" i="6"/>
  <c r="N379" i="6"/>
  <c r="M379" i="6"/>
  <c r="L379" i="6"/>
  <c r="K379" i="6"/>
  <c r="J379" i="6"/>
  <c r="I379" i="6"/>
  <c r="N378" i="6"/>
  <c r="M378" i="6"/>
  <c r="L378" i="6"/>
  <c r="K378" i="6"/>
  <c r="I378" i="6" s="1"/>
  <c r="J378" i="6"/>
  <c r="N377" i="6"/>
  <c r="M377" i="6"/>
  <c r="L377" i="6"/>
  <c r="K377" i="6"/>
  <c r="J377" i="6"/>
  <c r="I377" i="6"/>
  <c r="N376" i="6"/>
  <c r="M376" i="6"/>
  <c r="L376" i="6"/>
  <c r="K376" i="6"/>
  <c r="I376" i="6" s="1"/>
  <c r="J376" i="6"/>
  <c r="N375" i="6"/>
  <c r="M375" i="6"/>
  <c r="L375" i="6"/>
  <c r="K375" i="6"/>
  <c r="J375" i="6"/>
  <c r="I375" i="6"/>
  <c r="N374" i="6"/>
  <c r="M374" i="6"/>
  <c r="L374" i="6"/>
  <c r="K374" i="6"/>
  <c r="I374" i="6" s="1"/>
  <c r="J374" i="6"/>
  <c r="N373" i="6"/>
  <c r="M373" i="6"/>
  <c r="L373" i="6"/>
  <c r="K373" i="6"/>
  <c r="J373" i="6"/>
  <c r="I373" i="6"/>
  <c r="N372" i="6"/>
  <c r="M372" i="6"/>
  <c r="L372" i="6"/>
  <c r="K372" i="6"/>
  <c r="I372" i="6" s="1"/>
  <c r="J372" i="6"/>
  <c r="N371" i="6"/>
  <c r="M371" i="6"/>
  <c r="L371" i="6"/>
  <c r="K371" i="6"/>
  <c r="J371" i="6"/>
  <c r="I371" i="6"/>
  <c r="N370" i="6"/>
  <c r="M370" i="6"/>
  <c r="L370" i="6"/>
  <c r="K370" i="6"/>
  <c r="I370" i="6" s="1"/>
  <c r="J370" i="6"/>
  <c r="N369" i="6"/>
  <c r="M369" i="6"/>
  <c r="L369" i="6"/>
  <c r="K369" i="6"/>
  <c r="J369" i="6"/>
  <c r="I369" i="6"/>
  <c r="N368" i="6"/>
  <c r="M368" i="6"/>
  <c r="L368" i="6"/>
  <c r="K368" i="6"/>
  <c r="I368" i="6" s="1"/>
  <c r="J368" i="6"/>
  <c r="N367" i="6"/>
  <c r="M367" i="6"/>
  <c r="L367" i="6"/>
  <c r="K367" i="6"/>
  <c r="J367" i="6"/>
  <c r="I367" i="6"/>
  <c r="N366" i="6"/>
  <c r="M366" i="6"/>
  <c r="L366" i="6"/>
  <c r="K366" i="6"/>
  <c r="I366" i="6" s="1"/>
  <c r="J366" i="6"/>
  <c r="N365" i="6"/>
  <c r="M365" i="6"/>
  <c r="L365" i="6"/>
  <c r="K365" i="6"/>
  <c r="J365" i="6"/>
  <c r="I365" i="6"/>
  <c r="N364" i="6"/>
  <c r="M364" i="6"/>
  <c r="L364" i="6"/>
  <c r="K364" i="6"/>
  <c r="I364" i="6" s="1"/>
  <c r="J364" i="6"/>
  <c r="N363" i="6"/>
  <c r="M363" i="6"/>
  <c r="L363" i="6"/>
  <c r="K363" i="6"/>
  <c r="J363" i="6"/>
  <c r="I363" i="6"/>
  <c r="N362" i="6"/>
  <c r="M362" i="6"/>
  <c r="L362" i="6"/>
  <c r="K362" i="6"/>
  <c r="I362" i="6" s="1"/>
  <c r="J362" i="6"/>
  <c r="N361" i="6"/>
  <c r="M361" i="6"/>
  <c r="L361" i="6"/>
  <c r="K361" i="6"/>
  <c r="J361" i="6"/>
  <c r="I361" i="6"/>
  <c r="N360" i="6"/>
  <c r="M360" i="6"/>
  <c r="L360" i="6"/>
  <c r="K360" i="6"/>
  <c r="I360" i="6" s="1"/>
  <c r="J360" i="6"/>
  <c r="N359" i="6"/>
  <c r="M359" i="6"/>
  <c r="L359" i="6"/>
  <c r="K359" i="6"/>
  <c r="J359" i="6"/>
  <c r="I359" i="6"/>
  <c r="N358" i="6"/>
  <c r="M358" i="6"/>
  <c r="L358" i="6"/>
  <c r="K358" i="6"/>
  <c r="I358" i="6" s="1"/>
  <c r="J358" i="6"/>
  <c r="N357" i="6"/>
  <c r="M357" i="6"/>
  <c r="L357" i="6"/>
  <c r="K357" i="6"/>
  <c r="J357" i="6"/>
  <c r="I357" i="6"/>
  <c r="N356" i="6"/>
  <c r="M356" i="6"/>
  <c r="L356" i="6"/>
  <c r="K356" i="6"/>
  <c r="I356" i="6" s="1"/>
  <c r="J356" i="6"/>
  <c r="N355" i="6"/>
  <c r="M355" i="6"/>
  <c r="L355" i="6"/>
  <c r="K355" i="6"/>
  <c r="J355" i="6"/>
  <c r="I355" i="6"/>
  <c r="N354" i="6"/>
  <c r="M354" i="6"/>
  <c r="L354" i="6"/>
  <c r="K354" i="6"/>
  <c r="I354" i="6" s="1"/>
  <c r="J354" i="6"/>
  <c r="N353" i="6"/>
  <c r="M353" i="6"/>
  <c r="L353" i="6"/>
  <c r="K353" i="6"/>
  <c r="J353" i="6"/>
  <c r="I353" i="6"/>
  <c r="N352" i="6"/>
  <c r="M352" i="6"/>
  <c r="L352" i="6"/>
  <c r="K352" i="6"/>
  <c r="I352" i="6" s="1"/>
  <c r="K39" i="6" s="1"/>
  <c r="J352" i="6"/>
  <c r="N351" i="6"/>
  <c r="M351" i="6"/>
  <c r="L351" i="6"/>
  <c r="K351" i="6"/>
  <c r="J351" i="6"/>
  <c r="I351" i="6"/>
  <c r="K38" i="6" s="1"/>
  <c r="N350" i="6"/>
  <c r="M350" i="6"/>
  <c r="L350" i="6"/>
  <c r="K350" i="6"/>
  <c r="I350" i="6" s="1"/>
  <c r="J350" i="6"/>
  <c r="N349" i="6"/>
  <c r="M349" i="6"/>
  <c r="L349" i="6"/>
  <c r="K349" i="6"/>
  <c r="J349" i="6"/>
  <c r="I349" i="6"/>
  <c r="N348" i="6"/>
  <c r="M348" i="6"/>
  <c r="L348" i="6"/>
  <c r="K348" i="6"/>
  <c r="I348" i="6" s="1"/>
  <c r="J348" i="6"/>
  <c r="N347" i="6"/>
  <c r="M347" i="6"/>
  <c r="L347" i="6"/>
  <c r="K347" i="6"/>
  <c r="J347" i="6"/>
  <c r="I347" i="6"/>
  <c r="N346" i="6"/>
  <c r="M346" i="6"/>
  <c r="L346" i="6"/>
  <c r="K346" i="6"/>
  <c r="I346" i="6" s="1"/>
  <c r="J346" i="6"/>
  <c r="N345" i="6"/>
  <c r="M345" i="6"/>
  <c r="L345" i="6"/>
  <c r="K345" i="6"/>
  <c r="J345" i="6"/>
  <c r="I345" i="6"/>
  <c r="N344" i="6"/>
  <c r="M344" i="6"/>
  <c r="L344" i="6"/>
  <c r="K344" i="6"/>
  <c r="I344" i="6" s="1"/>
  <c r="J344" i="6"/>
  <c r="N343" i="6"/>
  <c r="M343" i="6"/>
  <c r="L343" i="6"/>
  <c r="K343" i="6"/>
  <c r="J343" i="6"/>
  <c r="I343" i="6"/>
  <c r="N342" i="6"/>
  <c r="M342" i="6"/>
  <c r="L342" i="6"/>
  <c r="K342" i="6"/>
  <c r="I342" i="6" s="1"/>
  <c r="J342" i="6"/>
  <c r="N341" i="6"/>
  <c r="M341" i="6"/>
  <c r="L341" i="6"/>
  <c r="K341" i="6"/>
  <c r="J341" i="6"/>
  <c r="I341" i="6"/>
  <c r="N340" i="6"/>
  <c r="M340" i="6"/>
  <c r="L340" i="6"/>
  <c r="K340" i="6"/>
  <c r="I340" i="6" s="1"/>
  <c r="J340" i="6"/>
  <c r="N339" i="6"/>
  <c r="M339" i="6"/>
  <c r="L339" i="6"/>
  <c r="K339" i="6"/>
  <c r="J339" i="6"/>
  <c r="I339" i="6"/>
  <c r="N338" i="6"/>
  <c r="M338" i="6"/>
  <c r="L338" i="6"/>
  <c r="K338" i="6"/>
  <c r="I338" i="6" s="1"/>
  <c r="J338" i="6"/>
  <c r="N337" i="6"/>
  <c r="M337" i="6"/>
  <c r="L337" i="6"/>
  <c r="K337" i="6"/>
  <c r="J337" i="6"/>
  <c r="I337" i="6"/>
  <c r="N336" i="6"/>
  <c r="M336" i="6"/>
  <c r="L336" i="6"/>
  <c r="K336" i="6"/>
  <c r="I336" i="6" s="1"/>
  <c r="U36" i="6" s="1"/>
  <c r="J336" i="6"/>
  <c r="N335" i="6"/>
  <c r="M335" i="6"/>
  <c r="L335" i="6"/>
  <c r="K335" i="6"/>
  <c r="J335" i="6"/>
  <c r="I335" i="6"/>
  <c r="N334" i="6"/>
  <c r="M334" i="6"/>
  <c r="L334" i="6"/>
  <c r="K334" i="6"/>
  <c r="I334" i="6" s="1"/>
  <c r="J334" i="6"/>
  <c r="N333" i="6"/>
  <c r="M333" i="6"/>
  <c r="L333" i="6"/>
  <c r="K333" i="6"/>
  <c r="J333" i="6"/>
  <c r="I333" i="6"/>
  <c r="N332" i="6"/>
  <c r="M332" i="6"/>
  <c r="L332" i="6"/>
  <c r="K332" i="6"/>
  <c r="I332" i="6" s="1"/>
  <c r="J332" i="6"/>
  <c r="N331" i="6"/>
  <c r="M331" i="6"/>
  <c r="L331" i="6"/>
  <c r="K331" i="6"/>
  <c r="J331" i="6"/>
  <c r="I331" i="6"/>
  <c r="N330" i="6"/>
  <c r="M330" i="6"/>
  <c r="L330" i="6"/>
  <c r="K330" i="6"/>
  <c r="I330" i="6" s="1"/>
  <c r="J330" i="6"/>
  <c r="N329" i="6"/>
  <c r="M329" i="6"/>
  <c r="L329" i="6"/>
  <c r="K329" i="6"/>
  <c r="J329" i="6"/>
  <c r="I329" i="6"/>
  <c r="N328" i="6"/>
  <c r="M328" i="6"/>
  <c r="L328" i="6"/>
  <c r="K328" i="6"/>
  <c r="I328" i="6" s="1"/>
  <c r="J328" i="6"/>
  <c r="N327" i="6"/>
  <c r="M327" i="6"/>
  <c r="L327" i="6"/>
  <c r="K327" i="6"/>
  <c r="J327" i="6"/>
  <c r="I327" i="6"/>
  <c r="N326" i="6"/>
  <c r="M326" i="6"/>
  <c r="L326" i="6"/>
  <c r="K326" i="6"/>
  <c r="I326" i="6" s="1"/>
  <c r="J326" i="6"/>
  <c r="N325" i="6"/>
  <c r="M325" i="6"/>
  <c r="L325" i="6"/>
  <c r="K325" i="6"/>
  <c r="J325" i="6"/>
  <c r="I325" i="6"/>
  <c r="N324" i="6"/>
  <c r="M324" i="6"/>
  <c r="L324" i="6"/>
  <c r="K324" i="6"/>
  <c r="I324" i="6" s="1"/>
  <c r="J324" i="6"/>
  <c r="N323" i="6"/>
  <c r="M323" i="6"/>
  <c r="L323" i="6"/>
  <c r="K323" i="6"/>
  <c r="J323" i="6"/>
  <c r="I323" i="6"/>
  <c r="N322" i="6"/>
  <c r="M322" i="6"/>
  <c r="L322" i="6"/>
  <c r="K322" i="6"/>
  <c r="I322" i="6" s="1"/>
  <c r="J322" i="6"/>
  <c r="N321" i="6"/>
  <c r="M321" i="6"/>
  <c r="L321" i="6"/>
  <c r="K321" i="6"/>
  <c r="J321" i="6"/>
  <c r="I321" i="6"/>
  <c r="N320" i="6"/>
  <c r="M320" i="6"/>
  <c r="L320" i="6"/>
  <c r="K320" i="6"/>
  <c r="I320" i="6" s="1"/>
  <c r="J320" i="6"/>
  <c r="N319" i="6"/>
  <c r="M319" i="6"/>
  <c r="L319" i="6"/>
  <c r="K319" i="6"/>
  <c r="J319" i="6"/>
  <c r="I319" i="6"/>
  <c r="N318" i="6"/>
  <c r="M318" i="6"/>
  <c r="L318" i="6"/>
  <c r="K318" i="6"/>
  <c r="I318" i="6" s="1"/>
  <c r="J318" i="6"/>
  <c r="N317" i="6"/>
  <c r="M317" i="6"/>
  <c r="L317" i="6"/>
  <c r="K317" i="6"/>
  <c r="J317" i="6"/>
  <c r="I317" i="6"/>
  <c r="N316" i="6"/>
  <c r="M316" i="6"/>
  <c r="L316" i="6"/>
  <c r="K316" i="6"/>
  <c r="I316" i="6" s="1"/>
  <c r="J316" i="6"/>
  <c r="N315" i="6"/>
  <c r="M315" i="6"/>
  <c r="L315" i="6"/>
  <c r="K315" i="6"/>
  <c r="J315" i="6"/>
  <c r="I315" i="6"/>
  <c r="N314" i="6"/>
  <c r="M314" i="6"/>
  <c r="L314" i="6"/>
  <c r="K314" i="6"/>
  <c r="I314" i="6" s="1"/>
  <c r="J314" i="6"/>
  <c r="N313" i="6"/>
  <c r="M313" i="6"/>
  <c r="L313" i="6"/>
  <c r="K313" i="6"/>
  <c r="J313" i="6"/>
  <c r="I313" i="6"/>
  <c r="N312" i="6"/>
  <c r="M312" i="6"/>
  <c r="L312" i="6"/>
  <c r="K312" i="6"/>
  <c r="I312" i="6" s="1"/>
  <c r="J312" i="6"/>
  <c r="N311" i="6"/>
  <c r="M311" i="6"/>
  <c r="L311" i="6"/>
  <c r="K311" i="6"/>
  <c r="J311" i="6"/>
  <c r="I311" i="6"/>
  <c r="N310" i="6"/>
  <c r="M310" i="6"/>
  <c r="L310" i="6"/>
  <c r="K310" i="6"/>
  <c r="I310" i="6" s="1"/>
  <c r="J310" i="6"/>
  <c r="N309" i="6"/>
  <c r="M309" i="6"/>
  <c r="L309" i="6"/>
  <c r="K309" i="6"/>
  <c r="J309" i="6"/>
  <c r="I309" i="6"/>
  <c r="N308" i="6"/>
  <c r="M308" i="6"/>
  <c r="L308" i="6"/>
  <c r="K308" i="6"/>
  <c r="I308" i="6" s="1"/>
  <c r="J308" i="6"/>
  <c r="N307" i="6"/>
  <c r="M307" i="6"/>
  <c r="L307" i="6"/>
  <c r="K307" i="6"/>
  <c r="J307" i="6"/>
  <c r="I307" i="6"/>
  <c r="N306" i="6"/>
  <c r="M306" i="6"/>
  <c r="L306" i="6"/>
  <c r="K306" i="6"/>
  <c r="I306" i="6" s="1"/>
  <c r="J306" i="6"/>
  <c r="N305" i="6"/>
  <c r="M305" i="6"/>
  <c r="L305" i="6"/>
  <c r="K305" i="6"/>
  <c r="J305" i="6"/>
  <c r="I305" i="6"/>
  <c r="N304" i="6"/>
  <c r="M304" i="6"/>
  <c r="L304" i="6"/>
  <c r="K304" i="6"/>
  <c r="I304" i="6" s="1"/>
  <c r="J304" i="6"/>
  <c r="N303" i="6"/>
  <c r="M303" i="6"/>
  <c r="L303" i="6"/>
  <c r="K303" i="6"/>
  <c r="J303" i="6"/>
  <c r="I303" i="6"/>
  <c r="N302" i="6"/>
  <c r="M302" i="6"/>
  <c r="L302" i="6"/>
  <c r="K302" i="6"/>
  <c r="I302" i="6" s="1"/>
  <c r="J302" i="6"/>
  <c r="N301" i="6"/>
  <c r="M301" i="6"/>
  <c r="L301" i="6"/>
  <c r="K301" i="6"/>
  <c r="J301" i="6"/>
  <c r="I301" i="6"/>
  <c r="N300" i="6"/>
  <c r="M300" i="6"/>
  <c r="L300" i="6"/>
  <c r="K300" i="6"/>
  <c r="I300" i="6" s="1"/>
  <c r="J300" i="6"/>
  <c r="N299" i="6"/>
  <c r="M299" i="6"/>
  <c r="L299" i="6"/>
  <c r="K299" i="6"/>
  <c r="J299" i="6"/>
  <c r="I299" i="6"/>
  <c r="N298" i="6"/>
  <c r="M298" i="6"/>
  <c r="L298" i="6"/>
  <c r="K298" i="6"/>
  <c r="I298" i="6" s="1"/>
  <c r="J298" i="6"/>
  <c r="N297" i="6"/>
  <c r="M297" i="6"/>
  <c r="L297" i="6"/>
  <c r="K297" i="6"/>
  <c r="J297" i="6"/>
  <c r="I297" i="6"/>
  <c r="N296" i="6"/>
  <c r="M296" i="6"/>
  <c r="L296" i="6"/>
  <c r="K296" i="6"/>
  <c r="I296" i="6" s="1"/>
  <c r="J296" i="6"/>
  <c r="N295" i="6"/>
  <c r="M295" i="6"/>
  <c r="L295" i="6"/>
  <c r="K295" i="6"/>
  <c r="J295" i="6"/>
  <c r="I295" i="6"/>
  <c r="N294" i="6"/>
  <c r="M294" i="6"/>
  <c r="L294" i="6"/>
  <c r="K294" i="6"/>
  <c r="I294" i="6" s="1"/>
  <c r="J294" i="6"/>
  <c r="N293" i="6"/>
  <c r="M293" i="6"/>
  <c r="L293" i="6"/>
  <c r="K293" i="6"/>
  <c r="J293" i="6"/>
  <c r="I293" i="6"/>
  <c r="N292" i="6"/>
  <c r="M292" i="6"/>
  <c r="L292" i="6"/>
  <c r="K292" i="6"/>
  <c r="I292" i="6" s="1"/>
  <c r="J292" i="6"/>
  <c r="N291" i="6"/>
  <c r="M291" i="6"/>
  <c r="L291" i="6"/>
  <c r="K291" i="6"/>
  <c r="J291" i="6"/>
  <c r="I291" i="6"/>
  <c r="N290" i="6"/>
  <c r="M290" i="6"/>
  <c r="L290" i="6"/>
  <c r="K290" i="6"/>
  <c r="I290" i="6" s="1"/>
  <c r="J290" i="6"/>
  <c r="N289" i="6"/>
  <c r="M289" i="6"/>
  <c r="L289" i="6"/>
  <c r="K289" i="6"/>
  <c r="J289" i="6"/>
  <c r="I289" i="6"/>
  <c r="N288" i="6"/>
  <c r="M288" i="6"/>
  <c r="L288" i="6"/>
  <c r="K288" i="6"/>
  <c r="I288" i="6" s="1"/>
  <c r="J288" i="6"/>
  <c r="N287" i="6"/>
  <c r="M287" i="6"/>
  <c r="L287" i="6"/>
  <c r="K287" i="6"/>
  <c r="J287" i="6"/>
  <c r="I287" i="6"/>
  <c r="N286" i="6"/>
  <c r="M286" i="6"/>
  <c r="L286" i="6"/>
  <c r="K286" i="6"/>
  <c r="I286" i="6" s="1"/>
  <c r="J286" i="6"/>
  <c r="N285" i="6"/>
  <c r="M285" i="6"/>
  <c r="L285" i="6"/>
  <c r="K285" i="6"/>
  <c r="J285" i="6"/>
  <c r="I285" i="6"/>
  <c r="N284" i="6"/>
  <c r="M284" i="6"/>
  <c r="L284" i="6"/>
  <c r="K284" i="6"/>
  <c r="I284" i="6" s="1"/>
  <c r="J284" i="6"/>
  <c r="N283" i="6"/>
  <c r="M283" i="6"/>
  <c r="L283" i="6"/>
  <c r="K283" i="6"/>
  <c r="J283" i="6"/>
  <c r="I283" i="6"/>
  <c r="N282" i="6"/>
  <c r="M282" i="6"/>
  <c r="L282" i="6"/>
  <c r="K282" i="6"/>
  <c r="I282" i="6" s="1"/>
  <c r="J282" i="6"/>
  <c r="N281" i="6"/>
  <c r="M281" i="6"/>
  <c r="L281" i="6"/>
  <c r="K281" i="6"/>
  <c r="J281" i="6"/>
  <c r="I281" i="6"/>
  <c r="N280" i="6"/>
  <c r="M280" i="6"/>
  <c r="L280" i="6"/>
  <c r="K280" i="6"/>
  <c r="I280" i="6" s="1"/>
  <c r="J280" i="6"/>
  <c r="N279" i="6"/>
  <c r="M279" i="6"/>
  <c r="L279" i="6"/>
  <c r="K279" i="6"/>
  <c r="J279" i="6"/>
  <c r="I279" i="6"/>
  <c r="U35" i="6" s="1"/>
  <c r="N278" i="6"/>
  <c r="M278" i="6"/>
  <c r="L278" i="6"/>
  <c r="K278" i="6"/>
  <c r="I278" i="6" s="1"/>
  <c r="J278" i="6"/>
  <c r="N277" i="6"/>
  <c r="M277" i="6"/>
  <c r="L277" i="6"/>
  <c r="K277" i="6"/>
  <c r="J277" i="6"/>
  <c r="I277" i="6"/>
  <c r="N276" i="6"/>
  <c r="M276" i="6"/>
  <c r="L276" i="6"/>
  <c r="K276" i="6"/>
  <c r="I276" i="6" s="1"/>
  <c r="J276" i="6"/>
  <c r="N275" i="6"/>
  <c r="M275" i="6"/>
  <c r="L275" i="6"/>
  <c r="K275" i="6"/>
  <c r="J275" i="6"/>
  <c r="I275" i="6"/>
  <c r="N274" i="6"/>
  <c r="M274" i="6"/>
  <c r="L274" i="6"/>
  <c r="K274" i="6"/>
  <c r="I274" i="6" s="1"/>
  <c r="J274" i="6"/>
  <c r="N273" i="6"/>
  <c r="M273" i="6"/>
  <c r="L273" i="6"/>
  <c r="K273" i="6"/>
  <c r="J273" i="6"/>
  <c r="I273" i="6"/>
  <c r="N272" i="6"/>
  <c r="M272" i="6"/>
  <c r="L272" i="6"/>
  <c r="K272" i="6"/>
  <c r="I272" i="6" s="1"/>
  <c r="J272" i="6"/>
  <c r="N271" i="6"/>
  <c r="M271" i="6"/>
  <c r="L271" i="6"/>
  <c r="K271" i="6"/>
  <c r="J271" i="6"/>
  <c r="I271" i="6"/>
  <c r="N270" i="6"/>
  <c r="M270" i="6"/>
  <c r="L270" i="6"/>
  <c r="K270" i="6"/>
  <c r="I270" i="6" s="1"/>
  <c r="J270" i="6"/>
  <c r="N269" i="6"/>
  <c r="M269" i="6"/>
  <c r="L269" i="6"/>
  <c r="K269" i="6"/>
  <c r="J269" i="6"/>
  <c r="I269" i="6"/>
  <c r="N268" i="6"/>
  <c r="M268" i="6"/>
  <c r="L268" i="6"/>
  <c r="K268" i="6"/>
  <c r="I268" i="6" s="1"/>
  <c r="J268" i="6"/>
  <c r="N267" i="6"/>
  <c r="M267" i="6"/>
  <c r="L267" i="6"/>
  <c r="K267" i="6"/>
  <c r="J267" i="6"/>
  <c r="I267" i="6"/>
  <c r="N266" i="6"/>
  <c r="M266" i="6"/>
  <c r="L266" i="6"/>
  <c r="K266" i="6"/>
  <c r="I266" i="6" s="1"/>
  <c r="J266" i="6"/>
  <c r="N265" i="6"/>
  <c r="M265" i="6"/>
  <c r="L265" i="6"/>
  <c r="K265" i="6"/>
  <c r="J265" i="6"/>
  <c r="I265" i="6"/>
  <c r="N264" i="6"/>
  <c r="M264" i="6"/>
  <c r="L264" i="6"/>
  <c r="K264" i="6"/>
  <c r="I264" i="6" s="1"/>
  <c r="J264" i="6"/>
  <c r="N263" i="6"/>
  <c r="M263" i="6"/>
  <c r="L263" i="6"/>
  <c r="K263" i="6"/>
  <c r="J263" i="6"/>
  <c r="I263" i="6"/>
  <c r="N262" i="6"/>
  <c r="M262" i="6"/>
  <c r="L262" i="6"/>
  <c r="K262" i="6"/>
  <c r="I262" i="6" s="1"/>
  <c r="J262" i="6"/>
  <c r="N261" i="6"/>
  <c r="M261" i="6"/>
  <c r="L261" i="6"/>
  <c r="K261" i="6"/>
  <c r="J261" i="6"/>
  <c r="I261" i="6"/>
  <c r="N260" i="6"/>
  <c r="M260" i="6"/>
  <c r="L260" i="6"/>
  <c r="K260" i="6"/>
  <c r="I260" i="6" s="1"/>
  <c r="J260" i="6"/>
  <c r="N259" i="6"/>
  <c r="M259" i="6"/>
  <c r="L259" i="6"/>
  <c r="K259" i="6"/>
  <c r="J259" i="6"/>
  <c r="I259" i="6"/>
  <c r="N258" i="6"/>
  <c r="M258" i="6"/>
  <c r="L258" i="6"/>
  <c r="K258" i="6"/>
  <c r="I258" i="6" s="1"/>
  <c r="J258" i="6"/>
  <c r="N257" i="6"/>
  <c r="M257" i="6"/>
  <c r="L257" i="6"/>
  <c r="K257" i="6"/>
  <c r="J257" i="6"/>
  <c r="I257" i="6"/>
  <c r="N256" i="6"/>
  <c r="M256" i="6"/>
  <c r="L256" i="6"/>
  <c r="K256" i="6"/>
  <c r="I256" i="6" s="1"/>
  <c r="J256" i="6"/>
  <c r="N255" i="6"/>
  <c r="M255" i="6"/>
  <c r="L255" i="6"/>
  <c r="K255" i="6"/>
  <c r="J255" i="6"/>
  <c r="I255" i="6"/>
  <c r="N254" i="6"/>
  <c r="M254" i="6"/>
  <c r="L254" i="6"/>
  <c r="K254" i="6"/>
  <c r="I254" i="6" s="1"/>
  <c r="J254" i="6"/>
  <c r="N253" i="6"/>
  <c r="M253" i="6"/>
  <c r="L253" i="6"/>
  <c r="K253" i="6"/>
  <c r="J253" i="6"/>
  <c r="I253" i="6"/>
  <c r="N252" i="6"/>
  <c r="M252" i="6"/>
  <c r="L252" i="6"/>
  <c r="K252" i="6"/>
  <c r="I252" i="6" s="1"/>
  <c r="J252" i="6"/>
  <c r="N251" i="6"/>
  <c r="M251" i="6"/>
  <c r="L251" i="6"/>
  <c r="K251" i="6"/>
  <c r="J251" i="6"/>
  <c r="I251" i="6"/>
  <c r="U34" i="6" s="1"/>
  <c r="N250" i="6"/>
  <c r="M250" i="6"/>
  <c r="L250" i="6"/>
  <c r="K250" i="6"/>
  <c r="I250" i="6" s="1"/>
  <c r="J250" i="6"/>
  <c r="N249" i="6"/>
  <c r="M249" i="6"/>
  <c r="L249" i="6"/>
  <c r="K249" i="6"/>
  <c r="J249" i="6"/>
  <c r="I249" i="6"/>
  <c r="N248" i="6"/>
  <c r="M248" i="6"/>
  <c r="L248" i="6"/>
  <c r="K248" i="6"/>
  <c r="I248" i="6" s="1"/>
  <c r="J248" i="6"/>
  <c r="N247" i="6"/>
  <c r="M247" i="6"/>
  <c r="L247" i="6"/>
  <c r="K247" i="6"/>
  <c r="J247" i="6"/>
  <c r="I247" i="6"/>
  <c r="N246" i="6"/>
  <c r="M246" i="6"/>
  <c r="L246" i="6"/>
  <c r="K246" i="6"/>
  <c r="I246" i="6" s="1"/>
  <c r="J246" i="6"/>
  <c r="N245" i="6"/>
  <c r="M245" i="6"/>
  <c r="L245" i="6"/>
  <c r="K245" i="6"/>
  <c r="J245" i="6"/>
  <c r="I245" i="6"/>
  <c r="N244" i="6"/>
  <c r="M244" i="6"/>
  <c r="L244" i="6"/>
  <c r="K244" i="6"/>
  <c r="I244" i="6" s="1"/>
  <c r="J244" i="6"/>
  <c r="N243" i="6"/>
  <c r="M243" i="6"/>
  <c r="L243" i="6"/>
  <c r="K243" i="6"/>
  <c r="J243" i="6"/>
  <c r="I243" i="6"/>
  <c r="N242" i="6"/>
  <c r="M242" i="6"/>
  <c r="L242" i="6"/>
  <c r="K242" i="6"/>
  <c r="I242" i="6" s="1"/>
  <c r="J242" i="6"/>
  <c r="N241" i="6"/>
  <c r="M241" i="6"/>
  <c r="L241" i="6"/>
  <c r="K241" i="6"/>
  <c r="J241" i="6"/>
  <c r="I241" i="6"/>
  <c r="N240" i="6"/>
  <c r="M240" i="6"/>
  <c r="L240" i="6"/>
  <c r="K240" i="6"/>
  <c r="I240" i="6" s="1"/>
  <c r="J240" i="6"/>
  <c r="N239" i="6"/>
  <c r="M239" i="6"/>
  <c r="L239" i="6"/>
  <c r="K239" i="6"/>
  <c r="J239" i="6"/>
  <c r="I239" i="6"/>
  <c r="N238" i="6"/>
  <c r="M238" i="6"/>
  <c r="L238" i="6"/>
  <c r="K238" i="6"/>
  <c r="I238" i="6" s="1"/>
  <c r="J238" i="6"/>
  <c r="N237" i="6"/>
  <c r="M237" i="6"/>
  <c r="L237" i="6"/>
  <c r="K237" i="6"/>
  <c r="J237" i="6"/>
  <c r="I237" i="6"/>
  <c r="N236" i="6"/>
  <c r="M236" i="6"/>
  <c r="L236" i="6"/>
  <c r="K236" i="6"/>
  <c r="I236" i="6" s="1"/>
  <c r="U38" i="6" s="1"/>
  <c r="J236" i="6"/>
  <c r="N235" i="6"/>
  <c r="M235" i="6"/>
  <c r="L235" i="6"/>
  <c r="K235" i="6"/>
  <c r="J235" i="6"/>
  <c r="I235" i="6"/>
  <c r="U37" i="6" s="1"/>
  <c r="N234" i="6"/>
  <c r="M234" i="6"/>
  <c r="L234" i="6"/>
  <c r="K234" i="6"/>
  <c r="I234" i="6" s="1"/>
  <c r="J234" i="6"/>
  <c r="N233" i="6"/>
  <c r="M233" i="6"/>
  <c r="L233" i="6"/>
  <c r="K233" i="6"/>
  <c r="J233" i="6"/>
  <c r="I233" i="6"/>
  <c r="N232" i="6"/>
  <c r="M232" i="6"/>
  <c r="L232" i="6"/>
  <c r="K232" i="6"/>
  <c r="I232" i="6" s="1"/>
  <c r="J232" i="6"/>
  <c r="N231" i="6"/>
  <c r="M231" i="6"/>
  <c r="L231" i="6"/>
  <c r="K231" i="6"/>
  <c r="J231" i="6"/>
  <c r="I231" i="6"/>
  <c r="U33" i="6" s="1"/>
  <c r="N230" i="6"/>
  <c r="M230" i="6"/>
  <c r="L230" i="6"/>
  <c r="K230" i="6"/>
  <c r="I230" i="6" s="1"/>
  <c r="J230" i="6"/>
  <c r="N229" i="6"/>
  <c r="M229" i="6"/>
  <c r="L229" i="6"/>
  <c r="K229" i="6"/>
  <c r="J229" i="6"/>
  <c r="I229" i="6"/>
  <c r="N228" i="6"/>
  <c r="M228" i="6"/>
  <c r="L228" i="6"/>
  <c r="K228" i="6"/>
  <c r="I228" i="6" s="1"/>
  <c r="J228" i="6"/>
  <c r="N227" i="6"/>
  <c r="M227" i="6"/>
  <c r="L227" i="6"/>
  <c r="K227" i="6"/>
  <c r="J227" i="6"/>
  <c r="I227" i="6"/>
  <c r="N226" i="6"/>
  <c r="M226" i="6"/>
  <c r="L226" i="6"/>
  <c r="K226" i="6"/>
  <c r="I226" i="6" s="1"/>
  <c r="J226" i="6"/>
  <c r="N225" i="6"/>
  <c r="M225" i="6"/>
  <c r="L225" i="6"/>
  <c r="K225" i="6"/>
  <c r="J225" i="6"/>
  <c r="I225" i="6"/>
  <c r="N224" i="6"/>
  <c r="M224" i="6"/>
  <c r="L224" i="6"/>
  <c r="K224" i="6"/>
  <c r="I224" i="6" s="1"/>
  <c r="J224" i="6"/>
  <c r="N223" i="6"/>
  <c r="M223" i="6"/>
  <c r="L223" i="6"/>
  <c r="K223" i="6"/>
  <c r="J223" i="6"/>
  <c r="I223" i="6"/>
  <c r="N222" i="6"/>
  <c r="M222" i="6"/>
  <c r="L222" i="6"/>
  <c r="K222" i="6"/>
  <c r="I222" i="6" s="1"/>
  <c r="J222" i="6"/>
  <c r="N221" i="6"/>
  <c r="M221" i="6"/>
  <c r="L221" i="6"/>
  <c r="K221" i="6"/>
  <c r="J221" i="6"/>
  <c r="I221" i="6"/>
  <c r="N220" i="6"/>
  <c r="M220" i="6"/>
  <c r="L220" i="6"/>
  <c r="K220" i="6"/>
  <c r="I220" i="6" s="1"/>
  <c r="J220" i="6"/>
  <c r="N219" i="6"/>
  <c r="M219" i="6"/>
  <c r="L219" i="6"/>
  <c r="K219" i="6"/>
  <c r="J219" i="6"/>
  <c r="I219" i="6"/>
  <c r="N218" i="6"/>
  <c r="M218" i="6"/>
  <c r="L218" i="6"/>
  <c r="K218" i="6"/>
  <c r="I218" i="6" s="1"/>
  <c r="J218" i="6"/>
  <c r="N217" i="6"/>
  <c r="M217" i="6"/>
  <c r="L217" i="6"/>
  <c r="K217" i="6"/>
  <c r="J217" i="6"/>
  <c r="I217" i="6"/>
  <c r="N216" i="6"/>
  <c r="M216" i="6"/>
  <c r="L216" i="6"/>
  <c r="K216" i="6"/>
  <c r="I216" i="6" s="1"/>
  <c r="J216" i="6"/>
  <c r="N215" i="6"/>
  <c r="M215" i="6"/>
  <c r="L215" i="6"/>
  <c r="K215" i="6"/>
  <c r="J215" i="6"/>
  <c r="I215" i="6"/>
  <c r="N214" i="6"/>
  <c r="M214" i="6"/>
  <c r="L214" i="6"/>
  <c r="K214" i="6"/>
  <c r="I214" i="6" s="1"/>
  <c r="J214" i="6"/>
  <c r="N213" i="6"/>
  <c r="M213" i="6"/>
  <c r="L213" i="6"/>
  <c r="K213" i="6"/>
  <c r="J213" i="6"/>
  <c r="I213" i="6"/>
  <c r="N212" i="6"/>
  <c r="M212" i="6"/>
  <c r="L212" i="6"/>
  <c r="K212" i="6"/>
  <c r="I212" i="6" s="1"/>
  <c r="J212" i="6"/>
  <c r="N211" i="6"/>
  <c r="M211" i="6"/>
  <c r="L211" i="6"/>
  <c r="K211" i="6"/>
  <c r="J211" i="6"/>
  <c r="I211" i="6"/>
  <c r="N210" i="6"/>
  <c r="M210" i="6"/>
  <c r="L210" i="6"/>
  <c r="K210" i="6"/>
  <c r="I210" i="6" s="1"/>
  <c r="J210" i="6"/>
  <c r="N209" i="6"/>
  <c r="M209" i="6"/>
  <c r="L209" i="6"/>
  <c r="K209" i="6"/>
  <c r="J209" i="6"/>
  <c r="I209" i="6"/>
  <c r="U32" i="6" s="1"/>
  <c r="N208" i="6"/>
  <c r="M208" i="6"/>
  <c r="L208" i="6"/>
  <c r="K208" i="6"/>
  <c r="I208" i="6" s="1"/>
  <c r="J208" i="6"/>
  <c r="N207" i="6"/>
  <c r="M207" i="6"/>
  <c r="L207" i="6"/>
  <c r="K207" i="6"/>
  <c r="J207" i="6"/>
  <c r="I207" i="6"/>
  <c r="N206" i="6"/>
  <c r="M206" i="6"/>
  <c r="L206" i="6"/>
  <c r="K206" i="6"/>
  <c r="I206" i="6" s="1"/>
  <c r="J206" i="6"/>
  <c r="N205" i="6"/>
  <c r="M205" i="6"/>
  <c r="L205" i="6"/>
  <c r="K205" i="6"/>
  <c r="J205" i="6"/>
  <c r="I205" i="6"/>
  <c r="N204" i="6"/>
  <c r="M204" i="6"/>
  <c r="L204" i="6"/>
  <c r="K204" i="6"/>
  <c r="I204" i="6" s="1"/>
  <c r="J204" i="6"/>
  <c r="N203" i="6"/>
  <c r="M203" i="6"/>
  <c r="L203" i="6"/>
  <c r="K203" i="6"/>
  <c r="J203" i="6"/>
  <c r="I203" i="6"/>
  <c r="K37" i="6" s="1"/>
  <c r="N202" i="6"/>
  <c r="M202" i="6"/>
  <c r="L202" i="6"/>
  <c r="K202" i="6"/>
  <c r="I202" i="6" s="1"/>
  <c r="K36" i="6" s="1"/>
  <c r="J202" i="6"/>
  <c r="N201" i="6"/>
  <c r="M201" i="6"/>
  <c r="L201" i="6"/>
  <c r="K201" i="6"/>
  <c r="J201" i="6"/>
  <c r="I201" i="6"/>
  <c r="K35" i="6" s="1"/>
  <c r="N200" i="6"/>
  <c r="M200" i="6"/>
  <c r="L200" i="6"/>
  <c r="K200" i="6"/>
  <c r="I200" i="6" s="1"/>
  <c r="J200" i="6"/>
  <c r="N199" i="6"/>
  <c r="M199" i="6"/>
  <c r="L199" i="6"/>
  <c r="K199" i="6"/>
  <c r="J199" i="6"/>
  <c r="I199" i="6"/>
  <c r="U31" i="6" s="1"/>
  <c r="N198" i="6"/>
  <c r="M198" i="6"/>
  <c r="L198" i="6"/>
  <c r="K198" i="6"/>
  <c r="I198" i="6" s="1"/>
  <c r="J198" i="6"/>
  <c r="N197" i="6"/>
  <c r="M197" i="6"/>
  <c r="L197" i="6"/>
  <c r="K197" i="6"/>
  <c r="J197" i="6"/>
  <c r="I197" i="6"/>
  <c r="N196" i="6"/>
  <c r="M196" i="6"/>
  <c r="L196" i="6"/>
  <c r="K196" i="6"/>
  <c r="I196" i="6" s="1"/>
  <c r="K34" i="6" s="1"/>
  <c r="J196" i="6"/>
  <c r="N195" i="6"/>
  <c r="M195" i="6"/>
  <c r="L195" i="6"/>
  <c r="K195" i="6"/>
  <c r="J195" i="6"/>
  <c r="I195" i="6"/>
  <c r="K33" i="6" s="1"/>
  <c r="N194" i="6"/>
  <c r="M194" i="6"/>
  <c r="L194" i="6"/>
  <c r="K194" i="6"/>
  <c r="I194" i="6" s="1"/>
  <c r="J194" i="6"/>
  <c r="N193" i="6"/>
  <c r="M193" i="6"/>
  <c r="L193" i="6"/>
  <c r="K193" i="6"/>
  <c r="J193" i="6"/>
  <c r="I193" i="6"/>
  <c r="N192" i="6"/>
  <c r="M192" i="6"/>
  <c r="L192" i="6"/>
  <c r="K192" i="6"/>
  <c r="I192" i="6" s="1"/>
  <c r="J192" i="6"/>
  <c r="N191" i="6"/>
  <c r="M191" i="6"/>
  <c r="L191" i="6"/>
  <c r="K191" i="6"/>
  <c r="J191" i="6"/>
  <c r="I191" i="6"/>
  <c r="N190" i="6"/>
  <c r="M190" i="6"/>
  <c r="L190" i="6"/>
  <c r="K190" i="6"/>
  <c r="I190" i="6" s="1"/>
  <c r="J190" i="6"/>
  <c r="N189" i="6"/>
  <c r="M189" i="6"/>
  <c r="L189" i="6"/>
  <c r="K189" i="6"/>
  <c r="J189" i="6"/>
  <c r="I189" i="6"/>
  <c r="N188" i="6"/>
  <c r="M188" i="6"/>
  <c r="L188" i="6"/>
  <c r="K188" i="6"/>
  <c r="I188" i="6" s="1"/>
  <c r="J188" i="6"/>
  <c r="N187" i="6"/>
  <c r="M187" i="6"/>
  <c r="L187" i="6"/>
  <c r="K187" i="6"/>
  <c r="J187" i="6"/>
  <c r="I187" i="6"/>
  <c r="K32" i="6" s="1"/>
  <c r="N186" i="6"/>
  <c r="M186" i="6"/>
  <c r="L186" i="6"/>
  <c r="K186" i="6"/>
  <c r="I186" i="6" s="1"/>
  <c r="K31" i="6" s="1"/>
  <c r="J186" i="6"/>
  <c r="N185" i="6"/>
  <c r="M185" i="6"/>
  <c r="L185" i="6"/>
  <c r="K185" i="6"/>
  <c r="J185" i="6"/>
  <c r="I185" i="6"/>
  <c r="K30" i="6" s="1"/>
  <c r="N184" i="6"/>
  <c r="M184" i="6"/>
  <c r="L184" i="6"/>
  <c r="K184" i="6"/>
  <c r="I184" i="6" s="1"/>
  <c r="J184" i="6"/>
  <c r="N183" i="6"/>
  <c r="M183" i="6"/>
  <c r="L183" i="6"/>
  <c r="K183" i="6"/>
  <c r="J183" i="6"/>
  <c r="I183" i="6"/>
  <c r="N182" i="6"/>
  <c r="M182" i="6"/>
  <c r="L182" i="6"/>
  <c r="K182" i="6"/>
  <c r="I182" i="6" s="1"/>
  <c r="J182" i="6"/>
  <c r="N181" i="6"/>
  <c r="M181" i="6"/>
  <c r="L181" i="6"/>
  <c r="K181" i="6"/>
  <c r="J181" i="6"/>
  <c r="I181" i="6"/>
  <c r="N180" i="6"/>
  <c r="M180" i="6"/>
  <c r="L180" i="6"/>
  <c r="K180" i="6"/>
  <c r="I180" i="6" s="1"/>
  <c r="J180" i="6"/>
  <c r="N179" i="6"/>
  <c r="M179" i="6"/>
  <c r="L179" i="6"/>
  <c r="K179" i="6"/>
  <c r="J179" i="6"/>
  <c r="I179" i="6"/>
  <c r="N178" i="6"/>
  <c r="M178" i="6"/>
  <c r="L178" i="6"/>
  <c r="K178" i="6"/>
  <c r="I178" i="6" s="1"/>
  <c r="U30" i="6" s="1"/>
  <c r="J178" i="6"/>
  <c r="N177" i="6"/>
  <c r="M177" i="6"/>
  <c r="L177" i="6"/>
  <c r="K177" i="6"/>
  <c r="J177" i="6"/>
  <c r="I177" i="6"/>
  <c r="N176" i="6"/>
  <c r="M176" i="6"/>
  <c r="L176" i="6"/>
  <c r="K176" i="6"/>
  <c r="I176" i="6" s="1"/>
  <c r="J176" i="6"/>
  <c r="N175" i="6"/>
  <c r="M175" i="6"/>
  <c r="L175" i="6"/>
  <c r="K175" i="6"/>
  <c r="J175" i="6"/>
  <c r="I175" i="6"/>
  <c r="N174" i="6"/>
  <c r="M174" i="6"/>
  <c r="L174" i="6"/>
  <c r="K174" i="6"/>
  <c r="I174" i="6" s="1"/>
  <c r="K29" i="6" s="1"/>
  <c r="J174" i="6"/>
  <c r="N173" i="6"/>
  <c r="M173" i="6"/>
  <c r="L173" i="6"/>
  <c r="K173" i="6"/>
  <c r="J173" i="6"/>
  <c r="I173" i="6"/>
  <c r="K28" i="6" s="1"/>
  <c r="N172" i="6"/>
  <c r="M172" i="6"/>
  <c r="L172" i="6"/>
  <c r="K172" i="6"/>
  <c r="I172" i="6" s="1"/>
  <c r="J172" i="6"/>
  <c r="N171" i="6"/>
  <c r="M171" i="6"/>
  <c r="L171" i="6"/>
  <c r="K171" i="6"/>
  <c r="J171" i="6"/>
  <c r="I171" i="6"/>
  <c r="U28" i="6" s="1"/>
  <c r="N170" i="6"/>
  <c r="M170" i="6"/>
  <c r="L170" i="6"/>
  <c r="K170" i="6"/>
  <c r="I170" i="6" s="1"/>
  <c r="U27" i="6" s="1"/>
  <c r="J170" i="6"/>
  <c r="N169" i="6"/>
  <c r="M169" i="6"/>
  <c r="L169" i="6"/>
  <c r="K169" i="6"/>
  <c r="J169" i="6"/>
  <c r="I169" i="6"/>
  <c r="N168" i="6"/>
  <c r="M168" i="6"/>
  <c r="L168" i="6"/>
  <c r="K168" i="6"/>
  <c r="I168" i="6" s="1"/>
  <c r="J168" i="6"/>
  <c r="N167" i="6"/>
  <c r="M167" i="6"/>
  <c r="L167" i="6"/>
  <c r="K167" i="6"/>
  <c r="J167" i="6"/>
  <c r="I167" i="6"/>
  <c r="U26" i="6" s="1"/>
  <c r="N166" i="6"/>
  <c r="M166" i="6"/>
  <c r="L166" i="6"/>
  <c r="K166" i="6"/>
  <c r="I166" i="6" s="1"/>
  <c r="J166" i="6"/>
  <c r="N165" i="6"/>
  <c r="M165" i="6"/>
  <c r="L165" i="6"/>
  <c r="K165" i="6"/>
  <c r="J165" i="6"/>
  <c r="I165" i="6"/>
  <c r="N164" i="6"/>
  <c r="M164" i="6"/>
  <c r="L164" i="6"/>
  <c r="K164" i="6"/>
  <c r="I164" i="6" s="1"/>
  <c r="J164" i="6"/>
  <c r="N163" i="6"/>
  <c r="M163" i="6"/>
  <c r="L163" i="6"/>
  <c r="K163" i="6"/>
  <c r="J163" i="6"/>
  <c r="I163" i="6"/>
  <c r="N162" i="6"/>
  <c r="M162" i="6"/>
  <c r="L162" i="6"/>
  <c r="K162" i="6"/>
  <c r="I162" i="6" s="1"/>
  <c r="U25" i="6" s="1"/>
  <c r="J162" i="6"/>
  <c r="N161" i="6"/>
  <c r="M161" i="6"/>
  <c r="L161" i="6"/>
  <c r="K161" i="6"/>
  <c r="J161" i="6"/>
  <c r="I161" i="6"/>
  <c r="U24" i="6" s="1"/>
  <c r="N160" i="6"/>
  <c r="M160" i="6"/>
  <c r="L160" i="6"/>
  <c r="K160" i="6"/>
  <c r="I160" i="6" s="1"/>
  <c r="J160" i="6"/>
  <c r="N159" i="6"/>
  <c r="M159" i="6"/>
  <c r="L159" i="6"/>
  <c r="K159" i="6"/>
  <c r="J159" i="6"/>
  <c r="I159" i="6"/>
  <c r="N158" i="6"/>
  <c r="M158" i="6"/>
  <c r="L158" i="6"/>
  <c r="K158" i="6"/>
  <c r="I158" i="6" s="1"/>
  <c r="J158" i="6"/>
  <c r="N157" i="6"/>
  <c r="M157" i="6"/>
  <c r="L157" i="6"/>
  <c r="K157" i="6"/>
  <c r="J157" i="6"/>
  <c r="I157" i="6"/>
  <c r="N156" i="6"/>
  <c r="M156" i="6"/>
  <c r="L156" i="6"/>
  <c r="K156" i="6"/>
  <c r="I156" i="6" s="1"/>
  <c r="J156" i="6"/>
  <c r="N155" i="6"/>
  <c r="M155" i="6"/>
  <c r="L155" i="6"/>
  <c r="K155" i="6"/>
  <c r="J155" i="6"/>
  <c r="I155" i="6"/>
  <c r="K26" i="6" s="1"/>
  <c r="N154" i="6"/>
  <c r="M154" i="6"/>
  <c r="L154" i="6"/>
  <c r="K154" i="6"/>
  <c r="I154" i="6" s="1"/>
  <c r="K25" i="6" s="1"/>
  <c r="J154" i="6"/>
  <c r="N153" i="6"/>
  <c r="M153" i="6"/>
  <c r="L153" i="6"/>
  <c r="K153" i="6"/>
  <c r="J153" i="6"/>
  <c r="I153" i="6"/>
  <c r="K24" i="6" s="1"/>
  <c r="N152" i="6"/>
  <c r="M152" i="6"/>
  <c r="L152" i="6"/>
  <c r="K152" i="6"/>
  <c r="I152" i="6" s="1"/>
  <c r="J152" i="6"/>
  <c r="N151" i="6"/>
  <c r="M151" i="6"/>
  <c r="L151" i="6"/>
  <c r="K151" i="6"/>
  <c r="J151" i="6"/>
  <c r="I151" i="6"/>
  <c r="U23" i="6" s="1"/>
  <c r="N150" i="6"/>
  <c r="M150" i="6"/>
  <c r="L150" i="6"/>
  <c r="K150" i="6"/>
  <c r="I150" i="6" s="1"/>
  <c r="J150" i="6"/>
  <c r="N149" i="6"/>
  <c r="M149" i="6"/>
  <c r="L149" i="6"/>
  <c r="K149" i="6"/>
  <c r="J149" i="6"/>
  <c r="I149" i="6"/>
  <c r="N148" i="6"/>
  <c r="M148" i="6"/>
  <c r="L148" i="6"/>
  <c r="K148" i="6"/>
  <c r="I148" i="6" s="1"/>
  <c r="J148" i="6"/>
  <c r="N147" i="6"/>
  <c r="M147" i="6"/>
  <c r="L147" i="6"/>
  <c r="K147" i="6"/>
  <c r="J147" i="6"/>
  <c r="I147" i="6"/>
  <c r="N146" i="6"/>
  <c r="M146" i="6"/>
  <c r="L146" i="6"/>
  <c r="K146" i="6"/>
  <c r="I146" i="6" s="1"/>
  <c r="K23" i="6" s="1"/>
  <c r="J146" i="6"/>
  <c r="N145" i="6"/>
  <c r="M145" i="6"/>
  <c r="L145" i="6"/>
  <c r="K145" i="6"/>
  <c r="J145" i="6"/>
  <c r="I145" i="6"/>
  <c r="U22" i="6" s="1"/>
  <c r="N144" i="6"/>
  <c r="M144" i="6"/>
  <c r="L144" i="6"/>
  <c r="K144" i="6"/>
  <c r="I144" i="6" s="1"/>
  <c r="J144" i="6"/>
  <c r="N143" i="6"/>
  <c r="M143" i="6"/>
  <c r="L143" i="6"/>
  <c r="K143" i="6"/>
  <c r="J143" i="6"/>
  <c r="I143" i="6"/>
  <c r="N142" i="6"/>
  <c r="M142" i="6"/>
  <c r="L142" i="6"/>
  <c r="K142" i="6"/>
  <c r="I142" i="6" s="1"/>
  <c r="J142" i="6"/>
  <c r="N141" i="6"/>
  <c r="M141" i="6"/>
  <c r="L141" i="6"/>
  <c r="K141" i="6"/>
  <c r="J141" i="6"/>
  <c r="I141" i="6"/>
  <c r="N140" i="6"/>
  <c r="M140" i="6"/>
  <c r="L140" i="6"/>
  <c r="K140" i="6"/>
  <c r="I140" i="6" s="1"/>
  <c r="J140" i="6"/>
  <c r="N139" i="6"/>
  <c r="M139" i="6"/>
  <c r="L139" i="6"/>
  <c r="K139" i="6"/>
  <c r="J139" i="6"/>
  <c r="I139" i="6"/>
  <c r="N138" i="6"/>
  <c r="M138" i="6"/>
  <c r="L138" i="6"/>
  <c r="K138" i="6"/>
  <c r="I138" i="6" s="1"/>
  <c r="J138" i="6"/>
  <c r="N137" i="6"/>
  <c r="M137" i="6"/>
  <c r="L137" i="6"/>
  <c r="K137" i="6"/>
  <c r="J137" i="6"/>
  <c r="I137" i="6"/>
  <c r="N136" i="6"/>
  <c r="M136" i="6"/>
  <c r="L136" i="6"/>
  <c r="K136" i="6"/>
  <c r="I136" i="6" s="1"/>
  <c r="J136" i="6"/>
  <c r="N135" i="6"/>
  <c r="M135" i="6"/>
  <c r="L135" i="6"/>
  <c r="K135" i="6"/>
  <c r="J135" i="6"/>
  <c r="I135" i="6"/>
  <c r="N134" i="6"/>
  <c r="M134" i="6"/>
  <c r="L134" i="6"/>
  <c r="K134" i="6"/>
  <c r="I134" i="6" s="1"/>
  <c r="J134" i="6"/>
  <c r="N133" i="6"/>
  <c r="M133" i="6"/>
  <c r="L133" i="6"/>
  <c r="K133" i="6"/>
  <c r="J133" i="6"/>
  <c r="I133" i="6"/>
  <c r="N132" i="6"/>
  <c r="M132" i="6"/>
  <c r="L132" i="6"/>
  <c r="K132" i="6"/>
  <c r="I132" i="6" s="1"/>
  <c r="J132" i="6"/>
  <c r="N131" i="6"/>
  <c r="M131" i="6"/>
  <c r="L131" i="6"/>
  <c r="K131" i="6"/>
  <c r="J131" i="6"/>
  <c r="I131" i="6"/>
  <c r="N130" i="6"/>
  <c r="M130" i="6"/>
  <c r="L130" i="6"/>
  <c r="K130" i="6"/>
  <c r="I130" i="6" s="1"/>
  <c r="J130" i="6"/>
  <c r="N129" i="6"/>
  <c r="M129" i="6"/>
  <c r="L129" i="6"/>
  <c r="K129" i="6"/>
  <c r="J129" i="6"/>
  <c r="I129" i="6"/>
  <c r="N128" i="6"/>
  <c r="M128" i="6"/>
  <c r="L128" i="6"/>
  <c r="K128" i="6"/>
  <c r="I128" i="6" s="1"/>
  <c r="J128" i="6"/>
  <c r="N127" i="6"/>
  <c r="M127" i="6"/>
  <c r="L127" i="6"/>
  <c r="K127" i="6"/>
  <c r="J127" i="6"/>
  <c r="I127" i="6"/>
  <c r="N126" i="6"/>
  <c r="M126" i="6"/>
  <c r="L126" i="6"/>
  <c r="K126" i="6"/>
  <c r="I126" i="6" s="1"/>
  <c r="J126" i="6"/>
  <c r="N125" i="6"/>
  <c r="M125" i="6"/>
  <c r="L125" i="6"/>
  <c r="K125" i="6"/>
  <c r="J125" i="6"/>
  <c r="I125" i="6"/>
  <c r="N124" i="6"/>
  <c r="M124" i="6"/>
  <c r="L124" i="6"/>
  <c r="K124" i="6"/>
  <c r="I124" i="6" s="1"/>
  <c r="J124" i="6"/>
  <c r="N123" i="6"/>
  <c r="M123" i="6"/>
  <c r="L123" i="6"/>
  <c r="K123" i="6"/>
  <c r="J123" i="6"/>
  <c r="I123" i="6"/>
  <c r="N122" i="6"/>
  <c r="M122" i="6"/>
  <c r="L122" i="6"/>
  <c r="K122" i="6"/>
  <c r="I122" i="6" s="1"/>
  <c r="J122" i="6"/>
  <c r="N121" i="6"/>
  <c r="M121" i="6"/>
  <c r="L121" i="6"/>
  <c r="K121" i="6"/>
  <c r="J121" i="6"/>
  <c r="I121" i="6"/>
  <c r="N120" i="6"/>
  <c r="M120" i="6"/>
  <c r="L120" i="6"/>
  <c r="K120" i="6"/>
  <c r="I120" i="6" s="1"/>
  <c r="J120" i="6"/>
  <c r="N119" i="6"/>
  <c r="M119" i="6"/>
  <c r="L119" i="6"/>
  <c r="K119" i="6"/>
  <c r="J119" i="6"/>
  <c r="I119" i="6"/>
  <c r="N118" i="6"/>
  <c r="M118" i="6"/>
  <c r="L118" i="6"/>
  <c r="K118" i="6"/>
  <c r="I118" i="6" s="1"/>
  <c r="J118" i="6"/>
  <c r="N117" i="6"/>
  <c r="M117" i="6"/>
  <c r="L117" i="6"/>
  <c r="K117" i="6"/>
  <c r="J117" i="6"/>
  <c r="I117" i="6"/>
  <c r="N116" i="6"/>
  <c r="M116" i="6"/>
  <c r="L116" i="6"/>
  <c r="K116" i="6"/>
  <c r="I116" i="6" s="1"/>
  <c r="J116" i="6"/>
  <c r="N115" i="6"/>
  <c r="M115" i="6"/>
  <c r="L115" i="6"/>
  <c r="K115" i="6"/>
  <c r="J115" i="6"/>
  <c r="I115" i="6"/>
  <c r="N114" i="6"/>
  <c r="M114" i="6"/>
  <c r="L114" i="6"/>
  <c r="K114" i="6"/>
  <c r="I114" i="6" s="1"/>
  <c r="J114" i="6"/>
  <c r="N113" i="6"/>
  <c r="M113" i="6"/>
  <c r="L113" i="6"/>
  <c r="K113" i="6"/>
  <c r="J113" i="6"/>
  <c r="I113" i="6"/>
  <c r="N112" i="6"/>
  <c r="M112" i="6"/>
  <c r="L112" i="6"/>
  <c r="K112" i="6"/>
  <c r="I112" i="6" s="1"/>
  <c r="J112" i="6"/>
  <c r="N111" i="6"/>
  <c r="M111" i="6"/>
  <c r="L111" i="6"/>
  <c r="K111" i="6"/>
  <c r="J111" i="6"/>
  <c r="I111" i="6"/>
  <c r="N110" i="6"/>
  <c r="M110" i="6"/>
  <c r="L110" i="6"/>
  <c r="K110" i="6"/>
  <c r="I110" i="6" s="1"/>
  <c r="J110" i="6"/>
  <c r="N109" i="6"/>
  <c r="M109" i="6"/>
  <c r="L109" i="6"/>
  <c r="K109" i="6"/>
  <c r="J109" i="6"/>
  <c r="I109" i="6"/>
  <c r="N108" i="6"/>
  <c r="M108" i="6"/>
  <c r="L108" i="6"/>
  <c r="K108" i="6"/>
  <c r="I108" i="6" s="1"/>
  <c r="J108" i="6"/>
  <c r="N107" i="6"/>
  <c r="M107" i="6"/>
  <c r="L107" i="6"/>
  <c r="K107" i="6"/>
  <c r="J107" i="6"/>
  <c r="I107" i="6"/>
  <c r="N106" i="6"/>
  <c r="M106" i="6"/>
  <c r="L106" i="6"/>
  <c r="K106" i="6"/>
  <c r="I106" i="6" s="1"/>
  <c r="J106" i="6"/>
  <c r="N105" i="6"/>
  <c r="M105" i="6"/>
  <c r="L105" i="6"/>
  <c r="K105" i="6"/>
  <c r="J105" i="6"/>
  <c r="I105" i="6"/>
  <c r="N104" i="6"/>
  <c r="M104" i="6"/>
  <c r="L104" i="6"/>
  <c r="K104" i="6"/>
  <c r="I104" i="6" s="1"/>
  <c r="J104" i="6"/>
  <c r="N103" i="6"/>
  <c r="M103" i="6"/>
  <c r="L103" i="6"/>
  <c r="K103" i="6"/>
  <c r="J103" i="6"/>
  <c r="I103" i="6"/>
  <c r="N102" i="6"/>
  <c r="M102" i="6"/>
  <c r="L102" i="6"/>
  <c r="K102" i="6"/>
  <c r="I102" i="6" s="1"/>
  <c r="J102" i="6"/>
  <c r="N101" i="6"/>
  <c r="M101" i="6"/>
  <c r="L101" i="6"/>
  <c r="K101" i="6"/>
  <c r="J101" i="6"/>
  <c r="I101" i="6"/>
  <c r="N100" i="6"/>
  <c r="M100" i="6"/>
  <c r="L100" i="6"/>
  <c r="K100" i="6"/>
  <c r="I100" i="6" s="1"/>
  <c r="J100" i="6"/>
  <c r="N99" i="6"/>
  <c r="M99" i="6"/>
  <c r="L99" i="6"/>
  <c r="K99" i="6"/>
  <c r="J99" i="6"/>
  <c r="I99" i="6"/>
  <c r="N98" i="6"/>
  <c r="M98" i="6"/>
  <c r="L98" i="6"/>
  <c r="K98" i="6"/>
  <c r="I98" i="6" s="1"/>
  <c r="J98" i="6"/>
  <c r="N97" i="6"/>
  <c r="M97" i="6"/>
  <c r="L97" i="6"/>
  <c r="K97" i="6"/>
  <c r="J97" i="6"/>
  <c r="I97" i="6"/>
  <c r="N96" i="6"/>
  <c r="M96" i="6"/>
  <c r="L96" i="6"/>
  <c r="K96" i="6"/>
  <c r="I96" i="6" s="1"/>
  <c r="J96" i="6"/>
  <c r="N95" i="6"/>
  <c r="M95" i="6"/>
  <c r="L95" i="6"/>
  <c r="K95" i="6"/>
  <c r="J95" i="6"/>
  <c r="I95" i="6"/>
  <c r="N94" i="6"/>
  <c r="M94" i="6"/>
  <c r="L94" i="6"/>
  <c r="K94" i="6"/>
  <c r="I94" i="6" s="1"/>
  <c r="J94" i="6"/>
  <c r="N93" i="6"/>
  <c r="M93" i="6"/>
  <c r="L93" i="6"/>
  <c r="K93" i="6"/>
  <c r="J93" i="6"/>
  <c r="I93" i="6"/>
  <c r="N92" i="6"/>
  <c r="M92" i="6"/>
  <c r="L92" i="6"/>
  <c r="K92" i="6"/>
  <c r="I92" i="6" s="1"/>
  <c r="J92" i="6"/>
  <c r="N91" i="6"/>
  <c r="M91" i="6"/>
  <c r="L91" i="6"/>
  <c r="K91" i="6"/>
  <c r="J91" i="6"/>
  <c r="I91" i="6"/>
  <c r="N90" i="6"/>
  <c r="M90" i="6"/>
  <c r="L90" i="6"/>
  <c r="K90" i="6"/>
  <c r="I90" i="6" s="1"/>
  <c r="J90" i="6"/>
  <c r="N89" i="6"/>
  <c r="M89" i="6"/>
  <c r="L89" i="6"/>
  <c r="J89" i="6"/>
  <c r="L88" i="6"/>
  <c r="K88" i="6"/>
  <c r="J88" i="6"/>
  <c r="L87" i="6"/>
  <c r="K87" i="6"/>
  <c r="J87" i="6"/>
  <c r="L86" i="6"/>
  <c r="K86" i="6"/>
  <c r="J86" i="6"/>
  <c r="L85" i="6"/>
  <c r="K85" i="6"/>
  <c r="J85" i="6"/>
  <c r="L84" i="6"/>
  <c r="K84" i="6"/>
  <c r="J84" i="6"/>
  <c r="L83" i="6"/>
  <c r="K83" i="6"/>
  <c r="J83" i="6"/>
  <c r="L82" i="6"/>
  <c r="K82" i="6"/>
  <c r="J82" i="6"/>
  <c r="L81" i="6"/>
  <c r="K81" i="6"/>
  <c r="J81" i="6"/>
  <c r="N80" i="6"/>
  <c r="M80" i="6"/>
  <c r="L80" i="6"/>
  <c r="K80" i="6"/>
  <c r="I80" i="6" s="1"/>
  <c r="J80" i="6"/>
  <c r="N79" i="6"/>
  <c r="M79" i="6"/>
  <c r="L79" i="6"/>
  <c r="K79" i="6"/>
  <c r="J79" i="6"/>
  <c r="I79" i="6" s="1"/>
  <c r="N78" i="6"/>
  <c r="M78" i="6"/>
  <c r="L78" i="6"/>
  <c r="J78" i="6"/>
  <c r="L77" i="6"/>
  <c r="K77" i="6"/>
  <c r="J77" i="6"/>
  <c r="J76" i="6"/>
  <c r="J75" i="6"/>
  <c r="J74" i="6"/>
  <c r="J73" i="6"/>
  <c r="J72" i="6"/>
  <c r="J71" i="6"/>
  <c r="J70" i="6"/>
  <c r="N69" i="6"/>
  <c r="M69" i="6"/>
  <c r="J69" i="6"/>
  <c r="N68" i="6"/>
  <c r="M68" i="6"/>
  <c r="J68" i="6"/>
  <c r="N67" i="6"/>
  <c r="M67" i="6"/>
  <c r="K67" i="6"/>
  <c r="J67" i="6"/>
  <c r="E67" i="6"/>
  <c r="L67" i="6" s="1"/>
  <c r="I67" i="6" s="1"/>
  <c r="N66" i="6"/>
  <c r="M66" i="6"/>
  <c r="L66" i="6"/>
  <c r="K66" i="6"/>
  <c r="I66" i="6" s="1"/>
  <c r="J66" i="6"/>
  <c r="N65" i="6"/>
  <c r="M65" i="6"/>
  <c r="L65" i="6"/>
  <c r="K65" i="6"/>
  <c r="J65" i="6"/>
  <c r="I65" i="6" s="1"/>
  <c r="N64" i="6"/>
  <c r="M64" i="6"/>
  <c r="L64" i="6"/>
  <c r="K64" i="6"/>
  <c r="I64" i="6" s="1"/>
  <c r="J64" i="6"/>
  <c r="N63" i="6"/>
  <c r="M63" i="6"/>
  <c r="L63" i="6"/>
  <c r="K63" i="6"/>
  <c r="J63" i="6"/>
  <c r="I63" i="6" s="1"/>
  <c r="N62" i="6"/>
  <c r="M62" i="6"/>
  <c r="L62" i="6"/>
  <c r="K62" i="6"/>
  <c r="I62" i="6" s="1"/>
  <c r="J62" i="6"/>
  <c r="N61" i="6"/>
  <c r="M61" i="6"/>
  <c r="L61" i="6"/>
  <c r="K61" i="6"/>
  <c r="J61" i="6"/>
  <c r="I61" i="6" s="1"/>
  <c r="N60" i="6"/>
  <c r="M60" i="6"/>
  <c r="L60" i="6"/>
  <c r="K60" i="6"/>
  <c r="I60" i="6" s="1"/>
  <c r="J60" i="6"/>
  <c r="E12" i="6"/>
  <c r="K8" i="6" s="1"/>
  <c r="D12" i="6"/>
  <c r="K10" i="6"/>
  <c r="K9" i="6"/>
  <c r="K7" i="6"/>
  <c r="K6" i="6"/>
  <c r="J5" i="6"/>
  <c r="L4" i="6"/>
  <c r="K4" i="6"/>
  <c r="J4" i="6"/>
  <c r="P3" i="6"/>
  <c r="O3" i="6"/>
  <c r="N3" i="6"/>
  <c r="M3" i="6"/>
  <c r="L3" i="6"/>
  <c r="K3" i="6"/>
  <c r="J3" i="6"/>
  <c r="K2" i="6"/>
  <c r="D1" i="6"/>
  <c r="K5" i="6" s="1"/>
  <c r="AK498" i="5"/>
  <c r="AA498" i="5"/>
  <c r="X497" i="5"/>
  <c r="AK490" i="5"/>
  <c r="AE490" i="5"/>
  <c r="AB490" i="5"/>
  <c r="AA490" i="5"/>
  <c r="X490" i="5"/>
  <c r="X489" i="5"/>
  <c r="T489" i="5"/>
  <c r="Q488" i="5"/>
  <c r="J485" i="5"/>
  <c r="AK482" i="5"/>
  <c r="X481" i="5"/>
  <c r="Q479" i="5"/>
  <c r="H476" i="5"/>
  <c r="AB498" i="5" s="1"/>
  <c r="G476" i="5"/>
  <c r="M486" i="5" s="1"/>
  <c r="F476" i="5"/>
  <c r="M476" i="5" s="1"/>
  <c r="E476" i="5"/>
  <c r="Y490" i="5" s="1"/>
  <c r="D476" i="5"/>
  <c r="X498" i="5" s="1"/>
  <c r="K475" i="5"/>
  <c r="D475" i="5"/>
  <c r="AK472" i="5"/>
  <c r="AA470" i="5"/>
  <c r="Q470" i="5"/>
  <c r="X469" i="5"/>
  <c r="M466" i="5"/>
  <c r="J465" i="5"/>
  <c r="AB462" i="5"/>
  <c r="AA462" i="5"/>
  <c r="Z462" i="5"/>
  <c r="Y462" i="5"/>
  <c r="X462" i="5"/>
  <c r="AK461" i="5"/>
  <c r="AE461" i="5"/>
  <c r="X461" i="5"/>
  <c r="T461" i="5"/>
  <c r="Q460" i="5"/>
  <c r="AB454" i="5"/>
  <c r="AA454" i="5"/>
  <c r="Z454" i="5"/>
  <c r="Y454" i="5"/>
  <c r="X454" i="5"/>
  <c r="X453" i="5"/>
  <c r="AK452" i="5"/>
  <c r="B450" i="5"/>
  <c r="N399" i="5"/>
  <c r="M399" i="5"/>
  <c r="L399" i="5"/>
  <c r="K399" i="5"/>
  <c r="I399" i="5" s="1"/>
  <c r="J399" i="5"/>
  <c r="N398" i="5"/>
  <c r="M398" i="5"/>
  <c r="L398" i="5"/>
  <c r="K398" i="5"/>
  <c r="J398" i="5"/>
  <c r="I398" i="5" s="1"/>
  <c r="N397" i="5"/>
  <c r="M397" i="5"/>
  <c r="L397" i="5"/>
  <c r="K397" i="5"/>
  <c r="I397" i="5" s="1"/>
  <c r="J397" i="5"/>
  <c r="N396" i="5"/>
  <c r="M396" i="5"/>
  <c r="L396" i="5"/>
  <c r="K396" i="5"/>
  <c r="J396" i="5"/>
  <c r="I396" i="5" s="1"/>
  <c r="N395" i="5"/>
  <c r="M395" i="5"/>
  <c r="L395" i="5"/>
  <c r="K395" i="5"/>
  <c r="I395" i="5" s="1"/>
  <c r="J395" i="5"/>
  <c r="N394" i="5"/>
  <c r="M394" i="5"/>
  <c r="L394" i="5"/>
  <c r="K394" i="5"/>
  <c r="J394" i="5"/>
  <c r="I394" i="5" s="1"/>
  <c r="N393" i="5"/>
  <c r="M393" i="5"/>
  <c r="L393" i="5"/>
  <c r="K393" i="5"/>
  <c r="I393" i="5" s="1"/>
  <c r="J393" i="5"/>
  <c r="N392" i="5"/>
  <c r="M392" i="5"/>
  <c r="L392" i="5"/>
  <c r="K392" i="5"/>
  <c r="J392" i="5"/>
  <c r="I392" i="5" s="1"/>
  <c r="N391" i="5"/>
  <c r="M391" i="5"/>
  <c r="L391" i="5"/>
  <c r="K391" i="5"/>
  <c r="I391" i="5" s="1"/>
  <c r="J391" i="5"/>
  <c r="N390" i="5"/>
  <c r="M390" i="5"/>
  <c r="L390" i="5"/>
  <c r="K390" i="5"/>
  <c r="J390" i="5"/>
  <c r="I390" i="5" s="1"/>
  <c r="N389" i="5"/>
  <c r="M389" i="5"/>
  <c r="L389" i="5"/>
  <c r="K389" i="5"/>
  <c r="I389" i="5" s="1"/>
  <c r="J389" i="5"/>
  <c r="N388" i="5"/>
  <c r="M388" i="5"/>
  <c r="L388" i="5"/>
  <c r="K388" i="5"/>
  <c r="J388" i="5"/>
  <c r="I388" i="5" s="1"/>
  <c r="N387" i="5"/>
  <c r="M387" i="5"/>
  <c r="L387" i="5"/>
  <c r="K387" i="5"/>
  <c r="I387" i="5" s="1"/>
  <c r="J387" i="5"/>
  <c r="N386" i="5"/>
  <c r="M386" i="5"/>
  <c r="L386" i="5"/>
  <c r="K386" i="5"/>
  <c r="J386" i="5"/>
  <c r="I386" i="5" s="1"/>
  <c r="N385" i="5"/>
  <c r="M385" i="5"/>
  <c r="L385" i="5"/>
  <c r="K385" i="5"/>
  <c r="I385" i="5" s="1"/>
  <c r="J385" i="5"/>
  <c r="N384" i="5"/>
  <c r="M384" i="5"/>
  <c r="L384" i="5"/>
  <c r="K384" i="5"/>
  <c r="J384" i="5"/>
  <c r="I384" i="5" s="1"/>
  <c r="N383" i="5"/>
  <c r="M383" i="5"/>
  <c r="L383" i="5"/>
  <c r="K383" i="5"/>
  <c r="I383" i="5" s="1"/>
  <c r="J383" i="5"/>
  <c r="N382" i="5"/>
  <c r="M382" i="5"/>
  <c r="L382" i="5"/>
  <c r="K382" i="5"/>
  <c r="J382" i="5"/>
  <c r="I382" i="5" s="1"/>
  <c r="N381" i="5"/>
  <c r="M381" i="5"/>
  <c r="L381" i="5"/>
  <c r="K381" i="5"/>
  <c r="I381" i="5" s="1"/>
  <c r="J381" i="5"/>
  <c r="N380" i="5"/>
  <c r="M380" i="5"/>
  <c r="L380" i="5"/>
  <c r="K380" i="5"/>
  <c r="J380" i="5"/>
  <c r="I380" i="5" s="1"/>
  <c r="N379" i="5"/>
  <c r="M379" i="5"/>
  <c r="L379" i="5"/>
  <c r="K379" i="5"/>
  <c r="I379" i="5" s="1"/>
  <c r="J379" i="5"/>
  <c r="N378" i="5"/>
  <c r="M378" i="5"/>
  <c r="L378" i="5"/>
  <c r="K378" i="5"/>
  <c r="J378" i="5"/>
  <c r="I378" i="5" s="1"/>
  <c r="N377" i="5"/>
  <c r="M377" i="5"/>
  <c r="L377" i="5"/>
  <c r="K377" i="5"/>
  <c r="I377" i="5" s="1"/>
  <c r="J377" i="5"/>
  <c r="N376" i="5"/>
  <c r="M376" i="5"/>
  <c r="L376" i="5"/>
  <c r="K376" i="5"/>
  <c r="J376" i="5"/>
  <c r="I376" i="5" s="1"/>
  <c r="N375" i="5"/>
  <c r="M375" i="5"/>
  <c r="L375" i="5"/>
  <c r="K375" i="5"/>
  <c r="I375" i="5" s="1"/>
  <c r="J375" i="5"/>
  <c r="N374" i="5"/>
  <c r="M374" i="5"/>
  <c r="L374" i="5"/>
  <c r="K374" i="5"/>
  <c r="J374" i="5"/>
  <c r="I374" i="5" s="1"/>
  <c r="N373" i="5"/>
  <c r="M373" i="5"/>
  <c r="L373" i="5"/>
  <c r="K373" i="5"/>
  <c r="I373" i="5" s="1"/>
  <c r="J373" i="5"/>
  <c r="N372" i="5"/>
  <c r="M372" i="5"/>
  <c r="L372" i="5"/>
  <c r="K372" i="5"/>
  <c r="J372" i="5"/>
  <c r="I372" i="5" s="1"/>
  <c r="N371" i="5"/>
  <c r="M371" i="5"/>
  <c r="L371" i="5"/>
  <c r="K371" i="5"/>
  <c r="I371" i="5" s="1"/>
  <c r="J371" i="5"/>
  <c r="N370" i="5"/>
  <c r="M370" i="5"/>
  <c r="L370" i="5"/>
  <c r="K370" i="5"/>
  <c r="J370" i="5"/>
  <c r="I370" i="5" s="1"/>
  <c r="N369" i="5"/>
  <c r="M369" i="5"/>
  <c r="L369" i="5"/>
  <c r="K369" i="5"/>
  <c r="I369" i="5" s="1"/>
  <c r="J369" i="5"/>
  <c r="N368" i="5"/>
  <c r="M368" i="5"/>
  <c r="L368" i="5"/>
  <c r="K368" i="5"/>
  <c r="J368" i="5"/>
  <c r="I368" i="5" s="1"/>
  <c r="N367" i="5"/>
  <c r="M367" i="5"/>
  <c r="L367" i="5"/>
  <c r="K367" i="5"/>
  <c r="I367" i="5" s="1"/>
  <c r="J367" i="5"/>
  <c r="N366" i="5"/>
  <c r="M366" i="5"/>
  <c r="L366" i="5"/>
  <c r="K366" i="5"/>
  <c r="J366" i="5"/>
  <c r="I366" i="5" s="1"/>
  <c r="N365" i="5"/>
  <c r="M365" i="5"/>
  <c r="L365" i="5"/>
  <c r="K365" i="5"/>
  <c r="I365" i="5" s="1"/>
  <c r="J365" i="5"/>
  <c r="N364" i="5"/>
  <c r="M364" i="5"/>
  <c r="L364" i="5"/>
  <c r="K364" i="5"/>
  <c r="J364" i="5"/>
  <c r="I364" i="5" s="1"/>
  <c r="N363" i="5"/>
  <c r="M363" i="5"/>
  <c r="L363" i="5"/>
  <c r="K363" i="5"/>
  <c r="I363" i="5" s="1"/>
  <c r="J363" i="5"/>
  <c r="N362" i="5"/>
  <c r="M362" i="5"/>
  <c r="L362" i="5"/>
  <c r="K362" i="5"/>
  <c r="J362" i="5"/>
  <c r="I362" i="5" s="1"/>
  <c r="N361" i="5"/>
  <c r="M361" i="5"/>
  <c r="L361" i="5"/>
  <c r="K361" i="5"/>
  <c r="I361" i="5" s="1"/>
  <c r="J361" i="5"/>
  <c r="N360" i="5"/>
  <c r="M360" i="5"/>
  <c r="L360" i="5"/>
  <c r="K360" i="5"/>
  <c r="J360" i="5"/>
  <c r="I360" i="5" s="1"/>
  <c r="N359" i="5"/>
  <c r="M359" i="5"/>
  <c r="L359" i="5"/>
  <c r="K359" i="5"/>
  <c r="I359" i="5" s="1"/>
  <c r="J359" i="5"/>
  <c r="N358" i="5"/>
  <c r="M358" i="5"/>
  <c r="L358" i="5"/>
  <c r="K358" i="5"/>
  <c r="J358" i="5"/>
  <c r="I358" i="5" s="1"/>
  <c r="N357" i="5"/>
  <c r="M357" i="5"/>
  <c r="L357" i="5"/>
  <c r="K357" i="5"/>
  <c r="I357" i="5" s="1"/>
  <c r="J357" i="5"/>
  <c r="N356" i="5"/>
  <c r="M356" i="5"/>
  <c r="L356" i="5"/>
  <c r="K356" i="5"/>
  <c r="J356" i="5"/>
  <c r="I356" i="5" s="1"/>
  <c r="N355" i="5"/>
  <c r="M355" i="5"/>
  <c r="L355" i="5"/>
  <c r="K355" i="5"/>
  <c r="I355" i="5" s="1"/>
  <c r="J355" i="5"/>
  <c r="N354" i="5"/>
  <c r="M354" i="5"/>
  <c r="L354" i="5"/>
  <c r="K354" i="5"/>
  <c r="J354" i="5"/>
  <c r="I354" i="5" s="1"/>
  <c r="N353" i="5"/>
  <c r="M353" i="5"/>
  <c r="L353" i="5"/>
  <c r="K353" i="5"/>
  <c r="I353" i="5" s="1"/>
  <c r="J353" i="5"/>
  <c r="N352" i="5"/>
  <c r="M352" i="5"/>
  <c r="L352" i="5"/>
  <c r="K352" i="5"/>
  <c r="J352" i="5"/>
  <c r="I352" i="5" s="1"/>
  <c r="K39" i="5" s="1"/>
  <c r="N351" i="5"/>
  <c r="M351" i="5"/>
  <c r="L351" i="5"/>
  <c r="K351" i="5"/>
  <c r="I351" i="5" s="1"/>
  <c r="K38" i="5" s="1"/>
  <c r="J351" i="5"/>
  <c r="N350" i="5"/>
  <c r="M350" i="5"/>
  <c r="L350" i="5"/>
  <c r="K350" i="5"/>
  <c r="J350" i="5"/>
  <c r="I350" i="5" s="1"/>
  <c r="N349" i="5"/>
  <c r="M349" i="5"/>
  <c r="L349" i="5"/>
  <c r="K349" i="5"/>
  <c r="I349" i="5" s="1"/>
  <c r="J349" i="5"/>
  <c r="N348" i="5"/>
  <c r="M348" i="5"/>
  <c r="L348" i="5"/>
  <c r="K348" i="5"/>
  <c r="J348" i="5"/>
  <c r="I348" i="5" s="1"/>
  <c r="N347" i="5"/>
  <c r="M347" i="5"/>
  <c r="L347" i="5"/>
  <c r="K347" i="5"/>
  <c r="I347" i="5" s="1"/>
  <c r="J347" i="5"/>
  <c r="N346" i="5"/>
  <c r="M346" i="5"/>
  <c r="L346" i="5"/>
  <c r="K346" i="5"/>
  <c r="J346" i="5"/>
  <c r="I346" i="5" s="1"/>
  <c r="N345" i="5"/>
  <c r="M345" i="5"/>
  <c r="L345" i="5"/>
  <c r="K345" i="5"/>
  <c r="I345" i="5" s="1"/>
  <c r="J345" i="5"/>
  <c r="N344" i="5"/>
  <c r="M344" i="5"/>
  <c r="L344" i="5"/>
  <c r="K344" i="5"/>
  <c r="J344" i="5"/>
  <c r="I344" i="5" s="1"/>
  <c r="N343" i="5"/>
  <c r="M343" i="5"/>
  <c r="L343" i="5"/>
  <c r="K343" i="5"/>
  <c r="I343" i="5" s="1"/>
  <c r="J343" i="5"/>
  <c r="N342" i="5"/>
  <c r="M342" i="5"/>
  <c r="L342" i="5"/>
  <c r="K342" i="5"/>
  <c r="J342" i="5"/>
  <c r="I342" i="5" s="1"/>
  <c r="N341" i="5"/>
  <c r="M341" i="5"/>
  <c r="L341" i="5"/>
  <c r="K341" i="5"/>
  <c r="I341" i="5" s="1"/>
  <c r="J341" i="5"/>
  <c r="N340" i="5"/>
  <c r="M340" i="5"/>
  <c r="L340" i="5"/>
  <c r="K340" i="5"/>
  <c r="J340" i="5"/>
  <c r="I340" i="5" s="1"/>
  <c r="N339" i="5"/>
  <c r="M339" i="5"/>
  <c r="L339" i="5"/>
  <c r="K339" i="5"/>
  <c r="I339" i="5" s="1"/>
  <c r="J339" i="5"/>
  <c r="N338" i="5"/>
  <c r="M338" i="5"/>
  <c r="L338" i="5"/>
  <c r="K338" i="5"/>
  <c r="J338" i="5"/>
  <c r="I338" i="5" s="1"/>
  <c r="N337" i="5"/>
  <c r="M337" i="5"/>
  <c r="L337" i="5"/>
  <c r="K337" i="5"/>
  <c r="I337" i="5" s="1"/>
  <c r="J337" i="5"/>
  <c r="N336" i="5"/>
  <c r="M336" i="5"/>
  <c r="L336" i="5"/>
  <c r="K336" i="5"/>
  <c r="J336" i="5"/>
  <c r="I336" i="5" s="1"/>
  <c r="N335" i="5"/>
  <c r="M335" i="5"/>
  <c r="L335" i="5"/>
  <c r="K335" i="5"/>
  <c r="I335" i="5" s="1"/>
  <c r="J335" i="5"/>
  <c r="N334" i="5"/>
  <c r="M334" i="5"/>
  <c r="L334" i="5"/>
  <c r="K334" i="5"/>
  <c r="J334" i="5"/>
  <c r="I334" i="5" s="1"/>
  <c r="N333" i="5"/>
  <c r="M333" i="5"/>
  <c r="L333" i="5"/>
  <c r="K333" i="5"/>
  <c r="I333" i="5" s="1"/>
  <c r="J333" i="5"/>
  <c r="N332" i="5"/>
  <c r="M332" i="5"/>
  <c r="L332" i="5"/>
  <c r="K332" i="5"/>
  <c r="J332" i="5"/>
  <c r="I332" i="5" s="1"/>
  <c r="N331" i="5"/>
  <c r="M331" i="5"/>
  <c r="L331" i="5"/>
  <c r="K331" i="5"/>
  <c r="I331" i="5" s="1"/>
  <c r="J331" i="5"/>
  <c r="N330" i="5"/>
  <c r="M330" i="5"/>
  <c r="L330" i="5"/>
  <c r="K330" i="5"/>
  <c r="J330" i="5"/>
  <c r="I330" i="5" s="1"/>
  <c r="N329" i="5"/>
  <c r="M329" i="5"/>
  <c r="L329" i="5"/>
  <c r="K329" i="5"/>
  <c r="I329" i="5" s="1"/>
  <c r="J329" i="5"/>
  <c r="N328" i="5"/>
  <c r="M328" i="5"/>
  <c r="L328" i="5"/>
  <c r="K328" i="5"/>
  <c r="J328" i="5"/>
  <c r="I328" i="5" s="1"/>
  <c r="N327" i="5"/>
  <c r="M327" i="5"/>
  <c r="L327" i="5"/>
  <c r="K327" i="5"/>
  <c r="I327" i="5" s="1"/>
  <c r="J327" i="5"/>
  <c r="N326" i="5"/>
  <c r="M326" i="5"/>
  <c r="L326" i="5"/>
  <c r="K326" i="5"/>
  <c r="J326" i="5"/>
  <c r="I326" i="5" s="1"/>
  <c r="N325" i="5"/>
  <c r="M325" i="5"/>
  <c r="L325" i="5"/>
  <c r="K325" i="5"/>
  <c r="I325" i="5" s="1"/>
  <c r="J325" i="5"/>
  <c r="N324" i="5"/>
  <c r="M324" i="5"/>
  <c r="L324" i="5"/>
  <c r="K324" i="5"/>
  <c r="J324" i="5"/>
  <c r="I324" i="5" s="1"/>
  <c r="N323" i="5"/>
  <c r="M323" i="5"/>
  <c r="L323" i="5"/>
  <c r="K323" i="5"/>
  <c r="I323" i="5" s="1"/>
  <c r="J323" i="5"/>
  <c r="N322" i="5"/>
  <c r="M322" i="5"/>
  <c r="L322" i="5"/>
  <c r="K322" i="5"/>
  <c r="J322" i="5"/>
  <c r="I322" i="5" s="1"/>
  <c r="N321" i="5"/>
  <c r="M321" i="5"/>
  <c r="L321" i="5"/>
  <c r="K321" i="5"/>
  <c r="I321" i="5" s="1"/>
  <c r="J321" i="5"/>
  <c r="N320" i="5"/>
  <c r="M320" i="5"/>
  <c r="L320" i="5"/>
  <c r="K320" i="5"/>
  <c r="J320" i="5"/>
  <c r="I320" i="5" s="1"/>
  <c r="N319" i="5"/>
  <c r="M319" i="5"/>
  <c r="L319" i="5"/>
  <c r="K319" i="5"/>
  <c r="I319" i="5" s="1"/>
  <c r="J319" i="5"/>
  <c r="N318" i="5"/>
  <c r="M318" i="5"/>
  <c r="L318" i="5"/>
  <c r="K318" i="5"/>
  <c r="J318" i="5"/>
  <c r="I318" i="5" s="1"/>
  <c r="N317" i="5"/>
  <c r="M317" i="5"/>
  <c r="L317" i="5"/>
  <c r="K317" i="5"/>
  <c r="I317" i="5" s="1"/>
  <c r="J317" i="5"/>
  <c r="N316" i="5"/>
  <c r="M316" i="5"/>
  <c r="L316" i="5"/>
  <c r="K316" i="5"/>
  <c r="J316" i="5"/>
  <c r="I316" i="5" s="1"/>
  <c r="N315" i="5"/>
  <c r="M315" i="5"/>
  <c r="L315" i="5"/>
  <c r="K315" i="5"/>
  <c r="I315" i="5" s="1"/>
  <c r="J315" i="5"/>
  <c r="N314" i="5"/>
  <c r="M314" i="5"/>
  <c r="L314" i="5"/>
  <c r="K314" i="5"/>
  <c r="J314" i="5"/>
  <c r="I314" i="5" s="1"/>
  <c r="N313" i="5"/>
  <c r="M313" i="5"/>
  <c r="L313" i="5"/>
  <c r="K313" i="5"/>
  <c r="I313" i="5" s="1"/>
  <c r="J313" i="5"/>
  <c r="N312" i="5"/>
  <c r="M312" i="5"/>
  <c r="L312" i="5"/>
  <c r="K312" i="5"/>
  <c r="J312" i="5"/>
  <c r="I312" i="5" s="1"/>
  <c r="N311" i="5"/>
  <c r="M311" i="5"/>
  <c r="L311" i="5"/>
  <c r="K311" i="5"/>
  <c r="I311" i="5" s="1"/>
  <c r="J311" i="5"/>
  <c r="N310" i="5"/>
  <c r="M310" i="5"/>
  <c r="L310" i="5"/>
  <c r="K310" i="5"/>
  <c r="J310" i="5"/>
  <c r="I310" i="5" s="1"/>
  <c r="N309" i="5"/>
  <c r="M309" i="5"/>
  <c r="L309" i="5"/>
  <c r="K309" i="5"/>
  <c r="I309" i="5" s="1"/>
  <c r="J309" i="5"/>
  <c r="N308" i="5"/>
  <c r="M308" i="5"/>
  <c r="L308" i="5"/>
  <c r="K308" i="5"/>
  <c r="J308" i="5"/>
  <c r="I308" i="5" s="1"/>
  <c r="N307" i="5"/>
  <c r="M307" i="5"/>
  <c r="L307" i="5"/>
  <c r="K307" i="5"/>
  <c r="I307" i="5" s="1"/>
  <c r="J307" i="5"/>
  <c r="N306" i="5"/>
  <c r="M306" i="5"/>
  <c r="L306" i="5"/>
  <c r="K306" i="5"/>
  <c r="J306" i="5"/>
  <c r="I306" i="5" s="1"/>
  <c r="N305" i="5"/>
  <c r="M305" i="5"/>
  <c r="L305" i="5"/>
  <c r="K305" i="5"/>
  <c r="I305" i="5" s="1"/>
  <c r="J305" i="5"/>
  <c r="N304" i="5"/>
  <c r="M304" i="5"/>
  <c r="L304" i="5"/>
  <c r="K304" i="5"/>
  <c r="J304" i="5"/>
  <c r="I304" i="5" s="1"/>
  <c r="N303" i="5"/>
  <c r="M303" i="5"/>
  <c r="L303" i="5"/>
  <c r="K303" i="5"/>
  <c r="I303" i="5" s="1"/>
  <c r="J303" i="5"/>
  <c r="N302" i="5"/>
  <c r="M302" i="5"/>
  <c r="L302" i="5"/>
  <c r="K302" i="5"/>
  <c r="J302" i="5"/>
  <c r="I302" i="5" s="1"/>
  <c r="N301" i="5"/>
  <c r="M301" i="5"/>
  <c r="L301" i="5"/>
  <c r="K301" i="5"/>
  <c r="I301" i="5" s="1"/>
  <c r="J301" i="5"/>
  <c r="N300" i="5"/>
  <c r="M300" i="5"/>
  <c r="L300" i="5"/>
  <c r="K300" i="5"/>
  <c r="J300" i="5"/>
  <c r="I300" i="5" s="1"/>
  <c r="N299" i="5"/>
  <c r="M299" i="5"/>
  <c r="L299" i="5"/>
  <c r="K299" i="5"/>
  <c r="I299" i="5" s="1"/>
  <c r="J299" i="5"/>
  <c r="N298" i="5"/>
  <c r="M298" i="5"/>
  <c r="L298" i="5"/>
  <c r="K298" i="5"/>
  <c r="J298" i="5"/>
  <c r="I298" i="5" s="1"/>
  <c r="N297" i="5"/>
  <c r="M297" i="5"/>
  <c r="L297" i="5"/>
  <c r="K297" i="5"/>
  <c r="I297" i="5" s="1"/>
  <c r="J297" i="5"/>
  <c r="N296" i="5"/>
  <c r="M296" i="5"/>
  <c r="L296" i="5"/>
  <c r="K296" i="5"/>
  <c r="J296" i="5"/>
  <c r="I296" i="5" s="1"/>
  <c r="N295" i="5"/>
  <c r="M295" i="5"/>
  <c r="L295" i="5"/>
  <c r="K295" i="5"/>
  <c r="I295" i="5" s="1"/>
  <c r="J295" i="5"/>
  <c r="N294" i="5"/>
  <c r="M294" i="5"/>
  <c r="L294" i="5"/>
  <c r="K294" i="5"/>
  <c r="J294" i="5"/>
  <c r="I294" i="5" s="1"/>
  <c r="N293" i="5"/>
  <c r="M293" i="5"/>
  <c r="L293" i="5"/>
  <c r="K293" i="5"/>
  <c r="I293" i="5" s="1"/>
  <c r="J293" i="5"/>
  <c r="N292" i="5"/>
  <c r="M292" i="5"/>
  <c r="L292" i="5"/>
  <c r="K292" i="5"/>
  <c r="J292" i="5"/>
  <c r="I292" i="5" s="1"/>
  <c r="N291" i="5"/>
  <c r="M291" i="5"/>
  <c r="L291" i="5"/>
  <c r="K291" i="5"/>
  <c r="I291" i="5" s="1"/>
  <c r="J291" i="5"/>
  <c r="N290" i="5"/>
  <c r="M290" i="5"/>
  <c r="L290" i="5"/>
  <c r="K290" i="5"/>
  <c r="J290" i="5"/>
  <c r="I290" i="5" s="1"/>
  <c r="N289" i="5"/>
  <c r="M289" i="5"/>
  <c r="L289" i="5"/>
  <c r="K289" i="5"/>
  <c r="I289" i="5" s="1"/>
  <c r="J289" i="5"/>
  <c r="N288" i="5"/>
  <c r="M288" i="5"/>
  <c r="L288" i="5"/>
  <c r="K288" i="5"/>
  <c r="J288" i="5"/>
  <c r="I288" i="5" s="1"/>
  <c r="N287" i="5"/>
  <c r="M287" i="5"/>
  <c r="L287" i="5"/>
  <c r="K287" i="5"/>
  <c r="I287" i="5" s="1"/>
  <c r="J287" i="5"/>
  <c r="N286" i="5"/>
  <c r="M286" i="5"/>
  <c r="L286" i="5"/>
  <c r="K286" i="5"/>
  <c r="J286" i="5"/>
  <c r="I286" i="5" s="1"/>
  <c r="N285" i="5"/>
  <c r="M285" i="5"/>
  <c r="L285" i="5"/>
  <c r="K285" i="5"/>
  <c r="I285" i="5" s="1"/>
  <c r="J285" i="5"/>
  <c r="N284" i="5"/>
  <c r="M284" i="5"/>
  <c r="L284" i="5"/>
  <c r="K284" i="5"/>
  <c r="J284" i="5"/>
  <c r="I284" i="5" s="1"/>
  <c r="N283" i="5"/>
  <c r="M283" i="5"/>
  <c r="L283" i="5"/>
  <c r="K283" i="5"/>
  <c r="I283" i="5" s="1"/>
  <c r="J283" i="5"/>
  <c r="N282" i="5"/>
  <c r="M282" i="5"/>
  <c r="L282" i="5"/>
  <c r="K282" i="5"/>
  <c r="J282" i="5"/>
  <c r="I282" i="5" s="1"/>
  <c r="N281" i="5"/>
  <c r="M281" i="5"/>
  <c r="L281" i="5"/>
  <c r="K281" i="5"/>
  <c r="I281" i="5" s="1"/>
  <c r="J281" i="5"/>
  <c r="N280" i="5"/>
  <c r="M280" i="5"/>
  <c r="L280" i="5"/>
  <c r="K280" i="5"/>
  <c r="J280" i="5"/>
  <c r="I280" i="5" s="1"/>
  <c r="N279" i="5"/>
  <c r="M279" i="5"/>
  <c r="L279" i="5"/>
  <c r="K279" i="5"/>
  <c r="I279" i="5" s="1"/>
  <c r="J279" i="5"/>
  <c r="N278" i="5"/>
  <c r="M278" i="5"/>
  <c r="L278" i="5"/>
  <c r="K278" i="5"/>
  <c r="J278" i="5"/>
  <c r="I278" i="5" s="1"/>
  <c r="N277" i="5"/>
  <c r="M277" i="5"/>
  <c r="L277" i="5"/>
  <c r="K277" i="5"/>
  <c r="I277" i="5" s="1"/>
  <c r="J277" i="5"/>
  <c r="N276" i="5"/>
  <c r="M276" i="5"/>
  <c r="L276" i="5"/>
  <c r="K276" i="5"/>
  <c r="J276" i="5"/>
  <c r="I276" i="5" s="1"/>
  <c r="N275" i="5"/>
  <c r="M275" i="5"/>
  <c r="L275" i="5"/>
  <c r="K275" i="5"/>
  <c r="I275" i="5" s="1"/>
  <c r="J275" i="5"/>
  <c r="N274" i="5"/>
  <c r="M274" i="5"/>
  <c r="L274" i="5"/>
  <c r="K274" i="5"/>
  <c r="J274" i="5"/>
  <c r="I274" i="5" s="1"/>
  <c r="N273" i="5"/>
  <c r="M273" i="5"/>
  <c r="L273" i="5"/>
  <c r="K273" i="5"/>
  <c r="I273" i="5" s="1"/>
  <c r="J273" i="5"/>
  <c r="N272" i="5"/>
  <c r="M272" i="5"/>
  <c r="L272" i="5"/>
  <c r="K272" i="5"/>
  <c r="J272" i="5"/>
  <c r="I272" i="5" s="1"/>
  <c r="N271" i="5"/>
  <c r="M271" i="5"/>
  <c r="L271" i="5"/>
  <c r="K271" i="5"/>
  <c r="I271" i="5" s="1"/>
  <c r="J271" i="5"/>
  <c r="N270" i="5"/>
  <c r="M270" i="5"/>
  <c r="L270" i="5"/>
  <c r="K270" i="5"/>
  <c r="J270" i="5"/>
  <c r="I270" i="5" s="1"/>
  <c r="N269" i="5"/>
  <c r="M269" i="5"/>
  <c r="L269" i="5"/>
  <c r="K269" i="5"/>
  <c r="I269" i="5" s="1"/>
  <c r="J269" i="5"/>
  <c r="N268" i="5"/>
  <c r="M268" i="5"/>
  <c r="L268" i="5"/>
  <c r="K268" i="5"/>
  <c r="J268" i="5"/>
  <c r="I268" i="5" s="1"/>
  <c r="N267" i="5"/>
  <c r="M267" i="5"/>
  <c r="L267" i="5"/>
  <c r="K267" i="5"/>
  <c r="I267" i="5" s="1"/>
  <c r="J267" i="5"/>
  <c r="N266" i="5"/>
  <c r="M266" i="5"/>
  <c r="L266" i="5"/>
  <c r="K266" i="5"/>
  <c r="J266" i="5"/>
  <c r="I266" i="5" s="1"/>
  <c r="N265" i="5"/>
  <c r="M265" i="5"/>
  <c r="L265" i="5"/>
  <c r="K265" i="5"/>
  <c r="I265" i="5" s="1"/>
  <c r="J265" i="5"/>
  <c r="N264" i="5"/>
  <c r="M264" i="5"/>
  <c r="L264" i="5"/>
  <c r="K264" i="5"/>
  <c r="J264" i="5"/>
  <c r="I264" i="5" s="1"/>
  <c r="N263" i="5"/>
  <c r="M263" i="5"/>
  <c r="L263" i="5"/>
  <c r="K263" i="5"/>
  <c r="I263" i="5" s="1"/>
  <c r="J263" i="5"/>
  <c r="N262" i="5"/>
  <c r="M262" i="5"/>
  <c r="L262" i="5"/>
  <c r="K262" i="5"/>
  <c r="J262" i="5"/>
  <c r="I262" i="5" s="1"/>
  <c r="N261" i="5"/>
  <c r="M261" i="5"/>
  <c r="L261" i="5"/>
  <c r="K261" i="5"/>
  <c r="I261" i="5" s="1"/>
  <c r="J261" i="5"/>
  <c r="N260" i="5"/>
  <c r="M260" i="5"/>
  <c r="L260" i="5"/>
  <c r="K260" i="5"/>
  <c r="J260" i="5"/>
  <c r="I260" i="5" s="1"/>
  <c r="N259" i="5"/>
  <c r="M259" i="5"/>
  <c r="L259" i="5"/>
  <c r="K259" i="5"/>
  <c r="I259" i="5" s="1"/>
  <c r="J259" i="5"/>
  <c r="N258" i="5"/>
  <c r="M258" i="5"/>
  <c r="L258" i="5"/>
  <c r="K258" i="5"/>
  <c r="J258" i="5"/>
  <c r="I258" i="5" s="1"/>
  <c r="N257" i="5"/>
  <c r="M257" i="5"/>
  <c r="L257" i="5"/>
  <c r="K257" i="5"/>
  <c r="I257" i="5" s="1"/>
  <c r="J257" i="5"/>
  <c r="N256" i="5"/>
  <c r="M256" i="5"/>
  <c r="L256" i="5"/>
  <c r="K256" i="5"/>
  <c r="J256" i="5"/>
  <c r="I256" i="5" s="1"/>
  <c r="N255" i="5"/>
  <c r="M255" i="5"/>
  <c r="L255" i="5"/>
  <c r="K255" i="5"/>
  <c r="I255" i="5" s="1"/>
  <c r="J255" i="5"/>
  <c r="N254" i="5"/>
  <c r="M254" i="5"/>
  <c r="L254" i="5"/>
  <c r="K254" i="5"/>
  <c r="J254" i="5"/>
  <c r="I254" i="5" s="1"/>
  <c r="N253" i="5"/>
  <c r="M253" i="5"/>
  <c r="L253" i="5"/>
  <c r="K253" i="5"/>
  <c r="I253" i="5" s="1"/>
  <c r="J253" i="5"/>
  <c r="N252" i="5"/>
  <c r="M252" i="5"/>
  <c r="L252" i="5"/>
  <c r="K252" i="5"/>
  <c r="J252" i="5"/>
  <c r="I252" i="5" s="1"/>
  <c r="N251" i="5"/>
  <c r="M251" i="5"/>
  <c r="L251" i="5"/>
  <c r="K251" i="5"/>
  <c r="I251" i="5" s="1"/>
  <c r="J251" i="5"/>
  <c r="N250" i="5"/>
  <c r="M250" i="5"/>
  <c r="L250" i="5"/>
  <c r="K250" i="5"/>
  <c r="J250" i="5"/>
  <c r="I250" i="5" s="1"/>
  <c r="N249" i="5"/>
  <c r="M249" i="5"/>
  <c r="L249" i="5"/>
  <c r="K249" i="5"/>
  <c r="I249" i="5" s="1"/>
  <c r="J249" i="5"/>
  <c r="N248" i="5"/>
  <c r="M248" i="5"/>
  <c r="L248" i="5"/>
  <c r="K248" i="5"/>
  <c r="J248" i="5"/>
  <c r="I248" i="5" s="1"/>
  <c r="N247" i="5"/>
  <c r="M247" i="5"/>
  <c r="L247" i="5"/>
  <c r="K247" i="5"/>
  <c r="I247" i="5" s="1"/>
  <c r="J247" i="5"/>
  <c r="N246" i="5"/>
  <c r="M246" i="5"/>
  <c r="L246" i="5"/>
  <c r="K246" i="5"/>
  <c r="J246" i="5"/>
  <c r="I246" i="5" s="1"/>
  <c r="N245" i="5"/>
  <c r="M245" i="5"/>
  <c r="L245" i="5"/>
  <c r="K245" i="5"/>
  <c r="I245" i="5" s="1"/>
  <c r="J245" i="5"/>
  <c r="N244" i="5"/>
  <c r="M244" i="5"/>
  <c r="L244" i="5"/>
  <c r="K244" i="5"/>
  <c r="J244" i="5"/>
  <c r="I244" i="5" s="1"/>
  <c r="N243" i="5"/>
  <c r="M243" i="5"/>
  <c r="L243" i="5"/>
  <c r="K243" i="5"/>
  <c r="I243" i="5" s="1"/>
  <c r="J243" i="5"/>
  <c r="N242" i="5"/>
  <c r="M242" i="5"/>
  <c r="L242" i="5"/>
  <c r="K242" i="5"/>
  <c r="J242" i="5"/>
  <c r="I242" i="5" s="1"/>
  <c r="N241" i="5"/>
  <c r="M241" i="5"/>
  <c r="L241" i="5"/>
  <c r="K241" i="5"/>
  <c r="I241" i="5" s="1"/>
  <c r="J241" i="5"/>
  <c r="N240" i="5"/>
  <c r="M240" i="5"/>
  <c r="L240" i="5"/>
  <c r="K240" i="5"/>
  <c r="J240" i="5"/>
  <c r="I240" i="5" s="1"/>
  <c r="N239" i="5"/>
  <c r="M239" i="5"/>
  <c r="L239" i="5"/>
  <c r="K239" i="5"/>
  <c r="I239" i="5" s="1"/>
  <c r="J239" i="5"/>
  <c r="N238" i="5"/>
  <c r="M238" i="5"/>
  <c r="L238" i="5"/>
  <c r="K238" i="5"/>
  <c r="J238" i="5"/>
  <c r="I238" i="5" s="1"/>
  <c r="N237" i="5"/>
  <c r="M237" i="5"/>
  <c r="L237" i="5"/>
  <c r="K237" i="5"/>
  <c r="I237" i="5" s="1"/>
  <c r="J237" i="5"/>
  <c r="N236" i="5"/>
  <c r="M236" i="5"/>
  <c r="L236" i="5"/>
  <c r="K236" i="5"/>
  <c r="J236" i="5"/>
  <c r="I236" i="5" s="1"/>
  <c r="N235" i="5"/>
  <c r="M235" i="5"/>
  <c r="L235" i="5"/>
  <c r="K235" i="5"/>
  <c r="I235" i="5" s="1"/>
  <c r="J235" i="5"/>
  <c r="N234" i="5"/>
  <c r="M234" i="5"/>
  <c r="L234" i="5"/>
  <c r="K234" i="5"/>
  <c r="J234" i="5"/>
  <c r="I234" i="5" s="1"/>
  <c r="N233" i="5"/>
  <c r="M233" i="5"/>
  <c r="L233" i="5"/>
  <c r="K233" i="5"/>
  <c r="I233" i="5" s="1"/>
  <c r="J233" i="5"/>
  <c r="N232" i="5"/>
  <c r="M232" i="5"/>
  <c r="L232" i="5"/>
  <c r="K232" i="5"/>
  <c r="J232" i="5"/>
  <c r="I232" i="5" s="1"/>
  <c r="N231" i="5"/>
  <c r="M231" i="5"/>
  <c r="L231" i="5"/>
  <c r="K231" i="5"/>
  <c r="I231" i="5" s="1"/>
  <c r="J231" i="5"/>
  <c r="N230" i="5"/>
  <c r="M230" i="5"/>
  <c r="L230" i="5"/>
  <c r="K230" i="5"/>
  <c r="J230" i="5"/>
  <c r="I230" i="5" s="1"/>
  <c r="N229" i="5"/>
  <c r="M229" i="5"/>
  <c r="L229" i="5"/>
  <c r="K229" i="5"/>
  <c r="I229" i="5" s="1"/>
  <c r="J229" i="5"/>
  <c r="N228" i="5"/>
  <c r="M228" i="5"/>
  <c r="L228" i="5"/>
  <c r="K228" i="5"/>
  <c r="J228" i="5"/>
  <c r="I228" i="5" s="1"/>
  <c r="N227" i="5"/>
  <c r="M227" i="5"/>
  <c r="L227" i="5"/>
  <c r="K227" i="5"/>
  <c r="I227" i="5" s="1"/>
  <c r="J227" i="5"/>
  <c r="N226" i="5"/>
  <c r="M226" i="5"/>
  <c r="L226" i="5"/>
  <c r="K226" i="5"/>
  <c r="J226" i="5"/>
  <c r="I226" i="5" s="1"/>
  <c r="N225" i="5"/>
  <c r="M225" i="5"/>
  <c r="L225" i="5"/>
  <c r="K225" i="5"/>
  <c r="I225" i="5" s="1"/>
  <c r="J225" i="5"/>
  <c r="N224" i="5"/>
  <c r="M224" i="5"/>
  <c r="L224" i="5"/>
  <c r="K224" i="5"/>
  <c r="J224" i="5"/>
  <c r="I224" i="5" s="1"/>
  <c r="N223" i="5"/>
  <c r="M223" i="5"/>
  <c r="L223" i="5"/>
  <c r="K223" i="5"/>
  <c r="I223" i="5" s="1"/>
  <c r="J223" i="5"/>
  <c r="N222" i="5"/>
  <c r="M222" i="5"/>
  <c r="L222" i="5"/>
  <c r="K222" i="5"/>
  <c r="J222" i="5"/>
  <c r="I222" i="5" s="1"/>
  <c r="N221" i="5"/>
  <c r="M221" i="5"/>
  <c r="L221" i="5"/>
  <c r="K221" i="5"/>
  <c r="I221" i="5" s="1"/>
  <c r="J221" i="5"/>
  <c r="N220" i="5"/>
  <c r="M220" i="5"/>
  <c r="L220" i="5"/>
  <c r="K220" i="5"/>
  <c r="J220" i="5"/>
  <c r="I220" i="5" s="1"/>
  <c r="N219" i="5"/>
  <c r="M219" i="5"/>
  <c r="L219" i="5"/>
  <c r="K219" i="5"/>
  <c r="I219" i="5" s="1"/>
  <c r="J219" i="5"/>
  <c r="N218" i="5"/>
  <c r="M218" i="5"/>
  <c r="L218" i="5"/>
  <c r="K218" i="5"/>
  <c r="J218" i="5"/>
  <c r="I218" i="5" s="1"/>
  <c r="N217" i="5"/>
  <c r="M217" i="5"/>
  <c r="L217" i="5"/>
  <c r="K217" i="5"/>
  <c r="I217" i="5" s="1"/>
  <c r="J217" i="5"/>
  <c r="N216" i="5"/>
  <c r="M216" i="5"/>
  <c r="L216" i="5"/>
  <c r="K216" i="5"/>
  <c r="J216" i="5"/>
  <c r="I216" i="5" s="1"/>
  <c r="N215" i="5"/>
  <c r="M215" i="5"/>
  <c r="L215" i="5"/>
  <c r="K215" i="5"/>
  <c r="I215" i="5" s="1"/>
  <c r="J215" i="5"/>
  <c r="N214" i="5"/>
  <c r="M214" i="5"/>
  <c r="L214" i="5"/>
  <c r="K214" i="5"/>
  <c r="J214" i="5"/>
  <c r="I214" i="5" s="1"/>
  <c r="N213" i="5"/>
  <c r="M213" i="5"/>
  <c r="L213" i="5"/>
  <c r="K213" i="5"/>
  <c r="I213" i="5" s="1"/>
  <c r="J213" i="5"/>
  <c r="N212" i="5"/>
  <c r="M212" i="5"/>
  <c r="L212" i="5"/>
  <c r="K212" i="5"/>
  <c r="J212" i="5"/>
  <c r="I212" i="5" s="1"/>
  <c r="N211" i="5"/>
  <c r="M211" i="5"/>
  <c r="L211" i="5"/>
  <c r="K211" i="5"/>
  <c r="I211" i="5" s="1"/>
  <c r="J211" i="5"/>
  <c r="N210" i="5"/>
  <c r="M210" i="5"/>
  <c r="L210" i="5"/>
  <c r="K210" i="5"/>
  <c r="J210" i="5"/>
  <c r="I210" i="5" s="1"/>
  <c r="N209" i="5"/>
  <c r="M209" i="5"/>
  <c r="L209" i="5"/>
  <c r="K209" i="5"/>
  <c r="I209" i="5" s="1"/>
  <c r="J209" i="5"/>
  <c r="N208" i="5"/>
  <c r="M208" i="5"/>
  <c r="L208" i="5"/>
  <c r="K208" i="5"/>
  <c r="J208" i="5"/>
  <c r="I208" i="5" s="1"/>
  <c r="N207" i="5"/>
  <c r="M207" i="5"/>
  <c r="L207" i="5"/>
  <c r="K207" i="5"/>
  <c r="I207" i="5" s="1"/>
  <c r="J207" i="5"/>
  <c r="N206" i="5"/>
  <c r="M206" i="5"/>
  <c r="L206" i="5"/>
  <c r="K206" i="5"/>
  <c r="J206" i="5"/>
  <c r="I206" i="5" s="1"/>
  <c r="N205" i="5"/>
  <c r="M205" i="5"/>
  <c r="L205" i="5"/>
  <c r="K205" i="5"/>
  <c r="I205" i="5" s="1"/>
  <c r="J205" i="5"/>
  <c r="N204" i="5"/>
  <c r="M204" i="5"/>
  <c r="L204" i="5"/>
  <c r="K204" i="5"/>
  <c r="J204" i="5"/>
  <c r="I204" i="5" s="1"/>
  <c r="N203" i="5"/>
  <c r="M203" i="5"/>
  <c r="L203" i="5"/>
  <c r="K203" i="5"/>
  <c r="I203" i="5" s="1"/>
  <c r="K37" i="5" s="1"/>
  <c r="J203" i="5"/>
  <c r="N202" i="5"/>
  <c r="M202" i="5"/>
  <c r="L202" i="5"/>
  <c r="K202" i="5"/>
  <c r="J202" i="5"/>
  <c r="I202" i="5" s="1"/>
  <c r="K36" i="5" s="1"/>
  <c r="N201" i="5"/>
  <c r="M201" i="5"/>
  <c r="L201" i="5"/>
  <c r="K201" i="5"/>
  <c r="I201" i="5" s="1"/>
  <c r="K35" i="5" s="1"/>
  <c r="J201" i="5"/>
  <c r="N200" i="5"/>
  <c r="M200" i="5"/>
  <c r="L200" i="5"/>
  <c r="K200" i="5"/>
  <c r="J200" i="5"/>
  <c r="I200" i="5" s="1"/>
  <c r="N199" i="5"/>
  <c r="M199" i="5"/>
  <c r="L199" i="5"/>
  <c r="K199" i="5"/>
  <c r="I199" i="5" s="1"/>
  <c r="J199" i="5"/>
  <c r="N198" i="5"/>
  <c r="M198" i="5"/>
  <c r="L198" i="5"/>
  <c r="K198" i="5"/>
  <c r="J198" i="5"/>
  <c r="I198" i="5" s="1"/>
  <c r="N197" i="5"/>
  <c r="M197" i="5"/>
  <c r="L197" i="5"/>
  <c r="K197" i="5"/>
  <c r="I197" i="5" s="1"/>
  <c r="J197" i="5"/>
  <c r="N196" i="5"/>
  <c r="M196" i="5"/>
  <c r="L196" i="5"/>
  <c r="K196" i="5"/>
  <c r="J196" i="5"/>
  <c r="I196" i="5" s="1"/>
  <c r="K34" i="5" s="1"/>
  <c r="N195" i="5"/>
  <c r="M195" i="5"/>
  <c r="L195" i="5"/>
  <c r="K195" i="5"/>
  <c r="I195" i="5" s="1"/>
  <c r="K33" i="5" s="1"/>
  <c r="J195" i="5"/>
  <c r="N194" i="5"/>
  <c r="M194" i="5"/>
  <c r="L194" i="5"/>
  <c r="K194" i="5"/>
  <c r="J194" i="5"/>
  <c r="I194" i="5" s="1"/>
  <c r="N193" i="5"/>
  <c r="M193" i="5"/>
  <c r="L193" i="5"/>
  <c r="K193" i="5"/>
  <c r="I193" i="5" s="1"/>
  <c r="J193" i="5"/>
  <c r="N192" i="5"/>
  <c r="M192" i="5"/>
  <c r="L192" i="5"/>
  <c r="K192" i="5"/>
  <c r="J192" i="5"/>
  <c r="I192" i="5" s="1"/>
  <c r="N191" i="5"/>
  <c r="M191" i="5"/>
  <c r="L191" i="5"/>
  <c r="K191" i="5"/>
  <c r="I191" i="5" s="1"/>
  <c r="J191" i="5"/>
  <c r="N190" i="5"/>
  <c r="M190" i="5"/>
  <c r="L190" i="5"/>
  <c r="K190" i="5"/>
  <c r="J190" i="5"/>
  <c r="I190" i="5" s="1"/>
  <c r="N189" i="5"/>
  <c r="M189" i="5"/>
  <c r="L189" i="5"/>
  <c r="K189" i="5"/>
  <c r="I189" i="5" s="1"/>
  <c r="J189" i="5"/>
  <c r="N188" i="5"/>
  <c r="M188" i="5"/>
  <c r="L188" i="5"/>
  <c r="K188" i="5"/>
  <c r="J188" i="5"/>
  <c r="I188" i="5" s="1"/>
  <c r="N187" i="5"/>
  <c r="M187" i="5"/>
  <c r="L187" i="5"/>
  <c r="K187" i="5"/>
  <c r="I187" i="5" s="1"/>
  <c r="K32" i="5" s="1"/>
  <c r="J187" i="5"/>
  <c r="N186" i="5"/>
  <c r="M186" i="5"/>
  <c r="L186" i="5"/>
  <c r="K186" i="5"/>
  <c r="J186" i="5"/>
  <c r="I186" i="5" s="1"/>
  <c r="K31" i="5" s="1"/>
  <c r="N185" i="5"/>
  <c r="M185" i="5"/>
  <c r="L185" i="5"/>
  <c r="K185" i="5"/>
  <c r="I185" i="5" s="1"/>
  <c r="K30" i="5" s="1"/>
  <c r="J185" i="5"/>
  <c r="N184" i="5"/>
  <c r="M184" i="5"/>
  <c r="L184" i="5"/>
  <c r="K184" i="5"/>
  <c r="J184" i="5"/>
  <c r="I184" i="5" s="1"/>
  <c r="N183" i="5"/>
  <c r="M183" i="5"/>
  <c r="L183" i="5"/>
  <c r="K183" i="5"/>
  <c r="I183" i="5" s="1"/>
  <c r="J183" i="5"/>
  <c r="N182" i="5"/>
  <c r="M182" i="5"/>
  <c r="L182" i="5"/>
  <c r="K182" i="5"/>
  <c r="J182" i="5"/>
  <c r="I182" i="5" s="1"/>
  <c r="N181" i="5"/>
  <c r="M181" i="5"/>
  <c r="L181" i="5"/>
  <c r="K181" i="5"/>
  <c r="I181" i="5" s="1"/>
  <c r="J181" i="5"/>
  <c r="N180" i="5"/>
  <c r="M180" i="5"/>
  <c r="L180" i="5"/>
  <c r="K180" i="5"/>
  <c r="J180" i="5"/>
  <c r="I180" i="5" s="1"/>
  <c r="N179" i="5"/>
  <c r="M179" i="5"/>
  <c r="L179" i="5"/>
  <c r="K179" i="5"/>
  <c r="I179" i="5" s="1"/>
  <c r="J179" i="5"/>
  <c r="N178" i="5"/>
  <c r="M178" i="5"/>
  <c r="L178" i="5"/>
  <c r="K178" i="5"/>
  <c r="J178" i="5"/>
  <c r="I178" i="5" s="1"/>
  <c r="N177" i="5"/>
  <c r="M177" i="5"/>
  <c r="L177" i="5"/>
  <c r="K177" i="5"/>
  <c r="I177" i="5" s="1"/>
  <c r="J177" i="5"/>
  <c r="N176" i="5"/>
  <c r="M176" i="5"/>
  <c r="L176" i="5"/>
  <c r="K176" i="5"/>
  <c r="J176" i="5"/>
  <c r="I176" i="5" s="1"/>
  <c r="N175" i="5"/>
  <c r="M175" i="5"/>
  <c r="L175" i="5"/>
  <c r="K175" i="5"/>
  <c r="I175" i="5" s="1"/>
  <c r="J175" i="5"/>
  <c r="N174" i="5"/>
  <c r="M174" i="5"/>
  <c r="L174" i="5"/>
  <c r="K174" i="5"/>
  <c r="J174" i="5"/>
  <c r="I174" i="5" s="1"/>
  <c r="K29" i="5" s="1"/>
  <c r="N173" i="5"/>
  <c r="M173" i="5"/>
  <c r="L173" i="5"/>
  <c r="K173" i="5"/>
  <c r="I173" i="5" s="1"/>
  <c r="K28" i="5" s="1"/>
  <c r="J173" i="5"/>
  <c r="N172" i="5"/>
  <c r="M172" i="5"/>
  <c r="L172" i="5"/>
  <c r="K172" i="5"/>
  <c r="J172" i="5"/>
  <c r="I172" i="5" s="1"/>
  <c r="K27" i="5" s="1"/>
  <c r="N171" i="5"/>
  <c r="M171" i="5"/>
  <c r="L171" i="5"/>
  <c r="K171" i="5"/>
  <c r="I171" i="5" s="1"/>
  <c r="J171" i="5"/>
  <c r="N170" i="5"/>
  <c r="M170" i="5"/>
  <c r="L170" i="5"/>
  <c r="K170" i="5"/>
  <c r="J170" i="5"/>
  <c r="I170" i="5" s="1"/>
  <c r="N169" i="5"/>
  <c r="M169" i="5"/>
  <c r="L169" i="5"/>
  <c r="K169" i="5"/>
  <c r="I169" i="5" s="1"/>
  <c r="J169" i="5"/>
  <c r="N168" i="5"/>
  <c r="M168" i="5"/>
  <c r="L168" i="5"/>
  <c r="K168" i="5"/>
  <c r="J168" i="5"/>
  <c r="I168" i="5" s="1"/>
  <c r="N167" i="5"/>
  <c r="M167" i="5"/>
  <c r="L167" i="5"/>
  <c r="K167" i="5"/>
  <c r="I167" i="5" s="1"/>
  <c r="J167" i="5"/>
  <c r="N166" i="5"/>
  <c r="M166" i="5"/>
  <c r="L166" i="5"/>
  <c r="K166" i="5"/>
  <c r="J166" i="5"/>
  <c r="I166" i="5" s="1"/>
  <c r="N165" i="5"/>
  <c r="M165" i="5"/>
  <c r="L165" i="5"/>
  <c r="K165" i="5"/>
  <c r="I165" i="5" s="1"/>
  <c r="J165" i="5"/>
  <c r="N164" i="5"/>
  <c r="M164" i="5"/>
  <c r="L164" i="5"/>
  <c r="K164" i="5"/>
  <c r="J164" i="5"/>
  <c r="I164" i="5" s="1"/>
  <c r="N163" i="5"/>
  <c r="M163" i="5"/>
  <c r="L163" i="5"/>
  <c r="K163" i="5"/>
  <c r="I163" i="5" s="1"/>
  <c r="J163" i="5"/>
  <c r="N162" i="5"/>
  <c r="M162" i="5"/>
  <c r="L162" i="5"/>
  <c r="K162" i="5"/>
  <c r="J162" i="5"/>
  <c r="I162" i="5" s="1"/>
  <c r="N161" i="5"/>
  <c r="M161" i="5"/>
  <c r="L161" i="5"/>
  <c r="K161" i="5"/>
  <c r="I161" i="5" s="1"/>
  <c r="J161" i="5"/>
  <c r="N160" i="5"/>
  <c r="M160" i="5"/>
  <c r="L160" i="5"/>
  <c r="K160" i="5"/>
  <c r="J160" i="5"/>
  <c r="I160" i="5" s="1"/>
  <c r="N159" i="5"/>
  <c r="M159" i="5"/>
  <c r="L159" i="5"/>
  <c r="K159" i="5"/>
  <c r="I159" i="5" s="1"/>
  <c r="J159" i="5"/>
  <c r="N158" i="5"/>
  <c r="M158" i="5"/>
  <c r="L158" i="5"/>
  <c r="K158" i="5"/>
  <c r="J158" i="5"/>
  <c r="I158" i="5" s="1"/>
  <c r="N157" i="5"/>
  <c r="M157" i="5"/>
  <c r="L157" i="5"/>
  <c r="K157" i="5"/>
  <c r="I157" i="5" s="1"/>
  <c r="J157" i="5"/>
  <c r="N156" i="5"/>
  <c r="M156" i="5"/>
  <c r="L156" i="5"/>
  <c r="K156" i="5"/>
  <c r="J156" i="5"/>
  <c r="I156" i="5" s="1"/>
  <c r="N155" i="5"/>
  <c r="M155" i="5"/>
  <c r="L155" i="5"/>
  <c r="K155" i="5"/>
  <c r="I155" i="5" s="1"/>
  <c r="K26" i="5" s="1"/>
  <c r="J155" i="5"/>
  <c r="N154" i="5"/>
  <c r="M154" i="5"/>
  <c r="L154" i="5"/>
  <c r="K154" i="5"/>
  <c r="J154" i="5"/>
  <c r="I154" i="5" s="1"/>
  <c r="K25" i="5" s="1"/>
  <c r="N153" i="5"/>
  <c r="M153" i="5"/>
  <c r="L153" i="5"/>
  <c r="K153" i="5"/>
  <c r="I153" i="5" s="1"/>
  <c r="K24" i="5" s="1"/>
  <c r="J153" i="5"/>
  <c r="N152" i="5"/>
  <c r="M152" i="5"/>
  <c r="L152" i="5"/>
  <c r="K152" i="5"/>
  <c r="J152" i="5"/>
  <c r="I152" i="5" s="1"/>
  <c r="N151" i="5"/>
  <c r="M151" i="5"/>
  <c r="L151" i="5"/>
  <c r="K151" i="5"/>
  <c r="I151" i="5" s="1"/>
  <c r="J151" i="5"/>
  <c r="N150" i="5"/>
  <c r="M150" i="5"/>
  <c r="L150" i="5"/>
  <c r="K150" i="5"/>
  <c r="J150" i="5"/>
  <c r="I150" i="5" s="1"/>
  <c r="N149" i="5"/>
  <c r="M149" i="5"/>
  <c r="L149" i="5"/>
  <c r="K149" i="5"/>
  <c r="I149" i="5" s="1"/>
  <c r="J149" i="5"/>
  <c r="N148" i="5"/>
  <c r="M148" i="5"/>
  <c r="L148" i="5"/>
  <c r="K148" i="5"/>
  <c r="J148" i="5"/>
  <c r="I148" i="5" s="1"/>
  <c r="N147" i="5"/>
  <c r="M147" i="5"/>
  <c r="L147" i="5"/>
  <c r="K147" i="5"/>
  <c r="I147" i="5" s="1"/>
  <c r="J147" i="5"/>
  <c r="N146" i="5"/>
  <c r="M146" i="5"/>
  <c r="L146" i="5"/>
  <c r="K146" i="5"/>
  <c r="J146" i="5"/>
  <c r="I146" i="5" s="1"/>
  <c r="K23" i="5" s="1"/>
  <c r="N145" i="5"/>
  <c r="M145" i="5"/>
  <c r="L145" i="5"/>
  <c r="K145" i="5"/>
  <c r="I145" i="5" s="1"/>
  <c r="K22" i="5" s="1"/>
  <c r="J145" i="5"/>
  <c r="N144" i="5"/>
  <c r="M144" i="5"/>
  <c r="L144" i="5"/>
  <c r="K144" i="5"/>
  <c r="J144" i="5"/>
  <c r="I144" i="5" s="1"/>
  <c r="N143" i="5"/>
  <c r="M143" i="5"/>
  <c r="L143" i="5"/>
  <c r="K143" i="5"/>
  <c r="I143" i="5" s="1"/>
  <c r="J143" i="5"/>
  <c r="N142" i="5"/>
  <c r="M142" i="5"/>
  <c r="L142" i="5"/>
  <c r="K142" i="5"/>
  <c r="J142" i="5"/>
  <c r="I142" i="5" s="1"/>
  <c r="N141" i="5"/>
  <c r="M141" i="5"/>
  <c r="L141" i="5"/>
  <c r="K141" i="5"/>
  <c r="I141" i="5" s="1"/>
  <c r="J141" i="5"/>
  <c r="N140" i="5"/>
  <c r="M140" i="5"/>
  <c r="L140" i="5"/>
  <c r="K140" i="5"/>
  <c r="J140" i="5"/>
  <c r="I140" i="5" s="1"/>
  <c r="N139" i="5"/>
  <c r="M139" i="5"/>
  <c r="L139" i="5"/>
  <c r="K139" i="5"/>
  <c r="I139" i="5" s="1"/>
  <c r="J139" i="5"/>
  <c r="N138" i="5"/>
  <c r="M138" i="5"/>
  <c r="L138" i="5"/>
  <c r="K138" i="5"/>
  <c r="J138" i="5"/>
  <c r="I138" i="5" s="1"/>
  <c r="N137" i="5"/>
  <c r="M137" i="5"/>
  <c r="L137" i="5"/>
  <c r="K137" i="5"/>
  <c r="I137" i="5" s="1"/>
  <c r="J137" i="5"/>
  <c r="N136" i="5"/>
  <c r="M136" i="5"/>
  <c r="L136" i="5"/>
  <c r="K136" i="5"/>
  <c r="J136" i="5"/>
  <c r="I136" i="5" s="1"/>
  <c r="N135" i="5"/>
  <c r="M135" i="5"/>
  <c r="L135" i="5"/>
  <c r="K135" i="5"/>
  <c r="I135" i="5" s="1"/>
  <c r="J135" i="5"/>
  <c r="N134" i="5"/>
  <c r="M134" i="5"/>
  <c r="L134" i="5"/>
  <c r="K134" i="5"/>
  <c r="J134" i="5"/>
  <c r="I134" i="5" s="1"/>
  <c r="N133" i="5"/>
  <c r="M133" i="5"/>
  <c r="L133" i="5"/>
  <c r="K133" i="5"/>
  <c r="I133" i="5" s="1"/>
  <c r="J133" i="5"/>
  <c r="N132" i="5"/>
  <c r="M132" i="5"/>
  <c r="L132" i="5"/>
  <c r="K132" i="5"/>
  <c r="J132" i="5"/>
  <c r="I132" i="5" s="1"/>
  <c r="N131" i="5"/>
  <c r="M131" i="5"/>
  <c r="L131" i="5"/>
  <c r="K131" i="5"/>
  <c r="I131" i="5" s="1"/>
  <c r="J131" i="5"/>
  <c r="N130" i="5"/>
  <c r="M130" i="5"/>
  <c r="L130" i="5"/>
  <c r="K130" i="5"/>
  <c r="J130" i="5"/>
  <c r="I130" i="5" s="1"/>
  <c r="N129" i="5"/>
  <c r="M129" i="5"/>
  <c r="L129" i="5"/>
  <c r="K129" i="5"/>
  <c r="I129" i="5" s="1"/>
  <c r="J129" i="5"/>
  <c r="N128" i="5"/>
  <c r="M128" i="5"/>
  <c r="L128" i="5"/>
  <c r="K128" i="5"/>
  <c r="J128" i="5"/>
  <c r="I128" i="5" s="1"/>
  <c r="N127" i="5"/>
  <c r="M127" i="5"/>
  <c r="L127" i="5"/>
  <c r="K127" i="5"/>
  <c r="I127" i="5" s="1"/>
  <c r="J127" i="5"/>
  <c r="N126" i="5"/>
  <c r="M126" i="5"/>
  <c r="L126" i="5"/>
  <c r="K126" i="5"/>
  <c r="J126" i="5"/>
  <c r="I126" i="5" s="1"/>
  <c r="N125" i="5"/>
  <c r="M125" i="5"/>
  <c r="L125" i="5"/>
  <c r="K125" i="5"/>
  <c r="I125" i="5" s="1"/>
  <c r="J125" i="5"/>
  <c r="N124" i="5"/>
  <c r="M124" i="5"/>
  <c r="L124" i="5"/>
  <c r="K124" i="5"/>
  <c r="J124" i="5"/>
  <c r="I124" i="5" s="1"/>
  <c r="N123" i="5"/>
  <c r="M123" i="5"/>
  <c r="L123" i="5"/>
  <c r="K123" i="5"/>
  <c r="I123" i="5" s="1"/>
  <c r="J123" i="5"/>
  <c r="N122" i="5"/>
  <c r="M122" i="5"/>
  <c r="L122" i="5"/>
  <c r="K122" i="5"/>
  <c r="J122" i="5"/>
  <c r="I122" i="5" s="1"/>
  <c r="N121" i="5"/>
  <c r="M121" i="5"/>
  <c r="L121" i="5"/>
  <c r="K121" i="5"/>
  <c r="I121" i="5" s="1"/>
  <c r="J121" i="5"/>
  <c r="N120" i="5"/>
  <c r="M120" i="5"/>
  <c r="L120" i="5"/>
  <c r="K120" i="5"/>
  <c r="J120" i="5"/>
  <c r="I120" i="5" s="1"/>
  <c r="N119" i="5"/>
  <c r="M119" i="5"/>
  <c r="L119" i="5"/>
  <c r="K119" i="5"/>
  <c r="I119" i="5" s="1"/>
  <c r="J119" i="5"/>
  <c r="N118" i="5"/>
  <c r="M118" i="5"/>
  <c r="L118" i="5"/>
  <c r="K118" i="5"/>
  <c r="J118" i="5"/>
  <c r="I118" i="5" s="1"/>
  <c r="N117" i="5"/>
  <c r="M117" i="5"/>
  <c r="L117" i="5"/>
  <c r="K117" i="5"/>
  <c r="I117" i="5" s="1"/>
  <c r="J117" i="5"/>
  <c r="N116" i="5"/>
  <c r="M116" i="5"/>
  <c r="L116" i="5"/>
  <c r="K116" i="5"/>
  <c r="J116" i="5"/>
  <c r="I116" i="5" s="1"/>
  <c r="N115" i="5"/>
  <c r="M115" i="5"/>
  <c r="L115" i="5"/>
  <c r="K115" i="5"/>
  <c r="I115" i="5" s="1"/>
  <c r="J115" i="5"/>
  <c r="N114" i="5"/>
  <c r="M114" i="5"/>
  <c r="L114" i="5"/>
  <c r="K114" i="5"/>
  <c r="J114" i="5"/>
  <c r="I114" i="5" s="1"/>
  <c r="N113" i="5"/>
  <c r="M113" i="5"/>
  <c r="L113" i="5"/>
  <c r="K113" i="5"/>
  <c r="I113" i="5" s="1"/>
  <c r="J113" i="5"/>
  <c r="N112" i="5"/>
  <c r="M112" i="5"/>
  <c r="L112" i="5"/>
  <c r="K112" i="5"/>
  <c r="J112" i="5"/>
  <c r="I112" i="5" s="1"/>
  <c r="N111" i="5"/>
  <c r="M111" i="5"/>
  <c r="L111" i="5"/>
  <c r="K111" i="5"/>
  <c r="I111" i="5" s="1"/>
  <c r="J111" i="5"/>
  <c r="N110" i="5"/>
  <c r="M110" i="5"/>
  <c r="L110" i="5"/>
  <c r="K110" i="5"/>
  <c r="J110" i="5"/>
  <c r="I110" i="5" s="1"/>
  <c r="N109" i="5"/>
  <c r="M109" i="5"/>
  <c r="L109" i="5"/>
  <c r="K109" i="5"/>
  <c r="I109" i="5" s="1"/>
  <c r="J109" i="5"/>
  <c r="N108" i="5"/>
  <c r="M108" i="5"/>
  <c r="L108" i="5"/>
  <c r="K108" i="5"/>
  <c r="J108" i="5"/>
  <c r="I108" i="5" s="1"/>
  <c r="N107" i="5"/>
  <c r="M107" i="5"/>
  <c r="L107" i="5"/>
  <c r="K107" i="5"/>
  <c r="I107" i="5" s="1"/>
  <c r="J107" i="5"/>
  <c r="N106" i="5"/>
  <c r="M106" i="5"/>
  <c r="L106" i="5"/>
  <c r="K106" i="5"/>
  <c r="J106" i="5"/>
  <c r="I106" i="5" s="1"/>
  <c r="N105" i="5"/>
  <c r="M105" i="5"/>
  <c r="L105" i="5"/>
  <c r="K105" i="5"/>
  <c r="I105" i="5" s="1"/>
  <c r="J105" i="5"/>
  <c r="N104" i="5"/>
  <c r="M104" i="5"/>
  <c r="L104" i="5"/>
  <c r="K104" i="5"/>
  <c r="J104" i="5"/>
  <c r="I104" i="5" s="1"/>
  <c r="N103" i="5"/>
  <c r="M103" i="5"/>
  <c r="L103" i="5"/>
  <c r="K103" i="5"/>
  <c r="I103" i="5" s="1"/>
  <c r="J103" i="5"/>
  <c r="N102" i="5"/>
  <c r="M102" i="5"/>
  <c r="L102" i="5"/>
  <c r="K102" i="5"/>
  <c r="J102" i="5"/>
  <c r="I102" i="5" s="1"/>
  <c r="N101" i="5"/>
  <c r="M101" i="5"/>
  <c r="L101" i="5"/>
  <c r="K101" i="5"/>
  <c r="I101" i="5" s="1"/>
  <c r="J101" i="5"/>
  <c r="N100" i="5"/>
  <c r="M100" i="5"/>
  <c r="L100" i="5"/>
  <c r="K100" i="5"/>
  <c r="J100" i="5"/>
  <c r="I100" i="5" s="1"/>
  <c r="N99" i="5"/>
  <c r="M99" i="5"/>
  <c r="L99" i="5"/>
  <c r="K99" i="5"/>
  <c r="I99" i="5" s="1"/>
  <c r="J99" i="5"/>
  <c r="N98" i="5"/>
  <c r="M98" i="5"/>
  <c r="L98" i="5"/>
  <c r="K98" i="5"/>
  <c r="J98" i="5"/>
  <c r="I98" i="5" s="1"/>
  <c r="N97" i="5"/>
  <c r="M97" i="5"/>
  <c r="L97" i="5"/>
  <c r="K97" i="5"/>
  <c r="I97" i="5" s="1"/>
  <c r="J97" i="5"/>
  <c r="N96" i="5"/>
  <c r="M96" i="5"/>
  <c r="L96" i="5"/>
  <c r="K96" i="5"/>
  <c r="J96" i="5"/>
  <c r="I96" i="5" s="1"/>
  <c r="N95" i="5"/>
  <c r="M95" i="5"/>
  <c r="L95" i="5"/>
  <c r="K95" i="5"/>
  <c r="I95" i="5" s="1"/>
  <c r="J95" i="5"/>
  <c r="N94" i="5"/>
  <c r="M94" i="5"/>
  <c r="L94" i="5"/>
  <c r="K94" i="5"/>
  <c r="J94" i="5"/>
  <c r="I94" i="5" s="1"/>
  <c r="N93" i="5"/>
  <c r="M93" i="5"/>
  <c r="L93" i="5"/>
  <c r="K93" i="5"/>
  <c r="I93" i="5" s="1"/>
  <c r="J93" i="5"/>
  <c r="N92" i="5"/>
  <c r="M92" i="5"/>
  <c r="L92" i="5"/>
  <c r="K92" i="5"/>
  <c r="J92" i="5"/>
  <c r="I92" i="5" s="1"/>
  <c r="N91" i="5"/>
  <c r="M91" i="5"/>
  <c r="L91" i="5"/>
  <c r="K91" i="5"/>
  <c r="I91" i="5" s="1"/>
  <c r="J91" i="5"/>
  <c r="N90" i="5"/>
  <c r="M90" i="5"/>
  <c r="L90" i="5"/>
  <c r="K90" i="5"/>
  <c r="J90" i="5"/>
  <c r="I90" i="5" s="1"/>
  <c r="N89" i="5"/>
  <c r="M89" i="5"/>
  <c r="L89" i="5"/>
  <c r="J89" i="5"/>
  <c r="L88" i="5"/>
  <c r="K88" i="5"/>
  <c r="J88" i="5"/>
  <c r="L87" i="5"/>
  <c r="K87" i="5"/>
  <c r="J87" i="5"/>
  <c r="L86" i="5"/>
  <c r="K86" i="5"/>
  <c r="J86" i="5"/>
  <c r="L85" i="5"/>
  <c r="K85" i="5"/>
  <c r="J85" i="5"/>
  <c r="L84" i="5"/>
  <c r="K84" i="5"/>
  <c r="J84" i="5"/>
  <c r="L83" i="5"/>
  <c r="K83" i="5"/>
  <c r="J83" i="5"/>
  <c r="L82" i="5"/>
  <c r="K82" i="5"/>
  <c r="J82" i="5"/>
  <c r="L81" i="5"/>
  <c r="K81" i="5"/>
  <c r="J81" i="5"/>
  <c r="N80" i="5"/>
  <c r="M80" i="5"/>
  <c r="L80" i="5"/>
  <c r="K80" i="5"/>
  <c r="I80" i="5" s="1"/>
  <c r="J80" i="5"/>
  <c r="N79" i="5"/>
  <c r="M79" i="5"/>
  <c r="L79" i="5"/>
  <c r="K79" i="5"/>
  <c r="J79" i="5"/>
  <c r="I79" i="5"/>
  <c r="N78" i="5"/>
  <c r="M78" i="5"/>
  <c r="L78" i="5"/>
  <c r="J78" i="5"/>
  <c r="L77" i="5"/>
  <c r="K77" i="5"/>
  <c r="J77" i="5"/>
  <c r="J76" i="5"/>
  <c r="J75" i="5"/>
  <c r="J74" i="5"/>
  <c r="J73" i="5"/>
  <c r="J72" i="5"/>
  <c r="J71" i="5"/>
  <c r="J70" i="5"/>
  <c r="N69" i="5"/>
  <c r="M69" i="5"/>
  <c r="J69" i="5"/>
  <c r="N68" i="5"/>
  <c r="M68" i="5"/>
  <c r="J68" i="5"/>
  <c r="N67" i="5"/>
  <c r="M67" i="5"/>
  <c r="K67" i="5"/>
  <c r="J67" i="5"/>
  <c r="E67" i="5"/>
  <c r="L67" i="5" s="1"/>
  <c r="N66" i="5"/>
  <c r="M66" i="5"/>
  <c r="L66" i="5"/>
  <c r="K66" i="5"/>
  <c r="I66" i="5" s="1"/>
  <c r="J66" i="5"/>
  <c r="N65" i="5"/>
  <c r="M65" i="5"/>
  <c r="L65" i="5"/>
  <c r="K65" i="5"/>
  <c r="J65" i="5"/>
  <c r="I65" i="5"/>
  <c r="N64" i="5"/>
  <c r="M64" i="5"/>
  <c r="L64" i="5"/>
  <c r="K64" i="5"/>
  <c r="I64" i="5" s="1"/>
  <c r="J64" i="5"/>
  <c r="N63" i="5"/>
  <c r="M63" i="5"/>
  <c r="L63" i="5"/>
  <c r="K63" i="5"/>
  <c r="J63" i="5"/>
  <c r="I63" i="5"/>
  <c r="N62" i="5"/>
  <c r="M62" i="5"/>
  <c r="L62" i="5"/>
  <c r="K62" i="5"/>
  <c r="I62" i="5" s="1"/>
  <c r="J62" i="5"/>
  <c r="N61" i="5"/>
  <c r="M61" i="5"/>
  <c r="L61" i="5"/>
  <c r="K61" i="5"/>
  <c r="J61" i="5"/>
  <c r="I61" i="5"/>
  <c r="N60" i="5"/>
  <c r="M60" i="5"/>
  <c r="L60" i="5"/>
  <c r="K60" i="5"/>
  <c r="I60" i="5" s="1"/>
  <c r="J60" i="5"/>
  <c r="U38" i="5"/>
  <c r="U37" i="5"/>
  <c r="U36" i="5"/>
  <c r="U35" i="5"/>
  <c r="U34" i="5"/>
  <c r="U33" i="5"/>
  <c r="U32" i="5"/>
  <c r="U31" i="5"/>
  <c r="U30" i="5"/>
  <c r="U29" i="5"/>
  <c r="U28" i="5"/>
  <c r="U27" i="5"/>
  <c r="U26" i="5"/>
  <c r="U25" i="5"/>
  <c r="U24" i="5"/>
  <c r="U23" i="5"/>
  <c r="U22" i="5"/>
  <c r="E12" i="5"/>
  <c r="K8" i="5" s="1"/>
  <c r="D12" i="5"/>
  <c r="K10" i="5"/>
  <c r="K9" i="5"/>
  <c r="K7" i="5"/>
  <c r="K6" i="5"/>
  <c r="L5" i="5"/>
  <c r="K5" i="5"/>
  <c r="J5" i="5"/>
  <c r="L4" i="5"/>
  <c r="K4" i="5"/>
  <c r="J4" i="5"/>
  <c r="P3" i="5"/>
  <c r="O3" i="5"/>
  <c r="N3" i="5"/>
  <c r="M3" i="5"/>
  <c r="L3" i="5"/>
  <c r="K3" i="5"/>
  <c r="J3" i="5"/>
  <c r="K2" i="5"/>
  <c r="D1" i="5"/>
  <c r="AK498" i="4"/>
  <c r="Z498" i="4"/>
  <c r="X497" i="4"/>
  <c r="AK490" i="4"/>
  <c r="AE490" i="4"/>
  <c r="AA490" i="4"/>
  <c r="Z490" i="4"/>
  <c r="X489" i="4"/>
  <c r="S489" i="4"/>
  <c r="Q488" i="4"/>
  <c r="J485" i="4"/>
  <c r="AK482" i="4"/>
  <c r="X481" i="4"/>
  <c r="Q479" i="4"/>
  <c r="H476" i="4"/>
  <c r="AB490" i="4" s="1"/>
  <c r="G476" i="4"/>
  <c r="AA498" i="4" s="1"/>
  <c r="F476" i="4"/>
  <c r="L486" i="4" s="1"/>
  <c r="E476" i="4"/>
  <c r="D476" i="4"/>
  <c r="X490" i="4" s="1"/>
  <c r="K475" i="4"/>
  <c r="D475" i="4"/>
  <c r="AK472" i="4"/>
  <c r="Z470" i="4"/>
  <c r="Q470" i="4"/>
  <c r="X469" i="4"/>
  <c r="L466" i="4"/>
  <c r="J465" i="4"/>
  <c r="AB462" i="4"/>
  <c r="AA462" i="4"/>
  <c r="Z462" i="4"/>
  <c r="X462" i="4"/>
  <c r="AK461" i="4"/>
  <c r="AE461" i="4"/>
  <c r="X461" i="4"/>
  <c r="S461" i="4"/>
  <c r="Q460" i="4"/>
  <c r="AB454" i="4"/>
  <c r="AA454" i="4"/>
  <c r="Z454" i="4"/>
  <c r="X454" i="4"/>
  <c r="X453" i="4"/>
  <c r="AK452" i="4"/>
  <c r="B450" i="4"/>
  <c r="N399" i="4"/>
  <c r="M399" i="4"/>
  <c r="L399" i="4"/>
  <c r="K399" i="4"/>
  <c r="I399" i="4" s="1"/>
  <c r="J399" i="4"/>
  <c r="N398" i="4"/>
  <c r="M398" i="4"/>
  <c r="L398" i="4"/>
  <c r="K398" i="4"/>
  <c r="J398" i="4"/>
  <c r="I398" i="4"/>
  <c r="N397" i="4"/>
  <c r="M397" i="4"/>
  <c r="L397" i="4"/>
  <c r="K397" i="4"/>
  <c r="I397" i="4" s="1"/>
  <c r="J397" i="4"/>
  <c r="N396" i="4"/>
  <c r="M396" i="4"/>
  <c r="L396" i="4"/>
  <c r="K396" i="4"/>
  <c r="J396" i="4"/>
  <c r="I396" i="4"/>
  <c r="N395" i="4"/>
  <c r="M395" i="4"/>
  <c r="L395" i="4"/>
  <c r="K395" i="4"/>
  <c r="I395" i="4" s="1"/>
  <c r="J395" i="4"/>
  <c r="N394" i="4"/>
  <c r="M394" i="4"/>
  <c r="L394" i="4"/>
  <c r="K394" i="4"/>
  <c r="J394" i="4"/>
  <c r="I394" i="4"/>
  <c r="N393" i="4"/>
  <c r="M393" i="4"/>
  <c r="L393" i="4"/>
  <c r="K393" i="4"/>
  <c r="I393" i="4" s="1"/>
  <c r="J393" i="4"/>
  <c r="N392" i="4"/>
  <c r="M392" i="4"/>
  <c r="L392" i="4"/>
  <c r="K392" i="4"/>
  <c r="J392" i="4"/>
  <c r="I392" i="4"/>
  <c r="N391" i="4"/>
  <c r="M391" i="4"/>
  <c r="L391" i="4"/>
  <c r="K391" i="4"/>
  <c r="I391" i="4" s="1"/>
  <c r="J391" i="4"/>
  <c r="N390" i="4"/>
  <c r="M390" i="4"/>
  <c r="L390" i="4"/>
  <c r="K390" i="4"/>
  <c r="J390" i="4"/>
  <c r="I390" i="4"/>
  <c r="N389" i="4"/>
  <c r="M389" i="4"/>
  <c r="L389" i="4"/>
  <c r="K389" i="4"/>
  <c r="I389" i="4" s="1"/>
  <c r="J389" i="4"/>
  <c r="N388" i="4"/>
  <c r="M388" i="4"/>
  <c r="L388" i="4"/>
  <c r="K388" i="4"/>
  <c r="J388" i="4"/>
  <c r="I388" i="4"/>
  <c r="N387" i="4"/>
  <c r="M387" i="4"/>
  <c r="L387" i="4"/>
  <c r="K387" i="4"/>
  <c r="I387" i="4" s="1"/>
  <c r="J387" i="4"/>
  <c r="N386" i="4"/>
  <c r="M386" i="4"/>
  <c r="L386" i="4"/>
  <c r="K386" i="4"/>
  <c r="J386" i="4"/>
  <c r="I386" i="4"/>
  <c r="N385" i="4"/>
  <c r="M385" i="4"/>
  <c r="L385" i="4"/>
  <c r="K385" i="4"/>
  <c r="I385" i="4" s="1"/>
  <c r="J385" i="4"/>
  <c r="N384" i="4"/>
  <c r="M384" i="4"/>
  <c r="L384" i="4"/>
  <c r="K384" i="4"/>
  <c r="J384" i="4"/>
  <c r="I384" i="4"/>
  <c r="N383" i="4"/>
  <c r="M383" i="4"/>
  <c r="L383" i="4"/>
  <c r="K383" i="4"/>
  <c r="I383" i="4" s="1"/>
  <c r="J383" i="4"/>
  <c r="N382" i="4"/>
  <c r="M382" i="4"/>
  <c r="L382" i="4"/>
  <c r="K382" i="4"/>
  <c r="J382" i="4"/>
  <c r="I382" i="4"/>
  <c r="N381" i="4"/>
  <c r="M381" i="4"/>
  <c r="L381" i="4"/>
  <c r="K381" i="4"/>
  <c r="I381" i="4" s="1"/>
  <c r="J381" i="4"/>
  <c r="N380" i="4"/>
  <c r="M380" i="4"/>
  <c r="L380" i="4"/>
  <c r="K380" i="4"/>
  <c r="J380" i="4"/>
  <c r="I380" i="4"/>
  <c r="N379" i="4"/>
  <c r="M379" i="4"/>
  <c r="L379" i="4"/>
  <c r="K379" i="4"/>
  <c r="I379" i="4" s="1"/>
  <c r="J379" i="4"/>
  <c r="N378" i="4"/>
  <c r="M378" i="4"/>
  <c r="L378" i="4"/>
  <c r="K378" i="4"/>
  <c r="J378" i="4"/>
  <c r="I378" i="4"/>
  <c r="N377" i="4"/>
  <c r="M377" i="4"/>
  <c r="L377" i="4"/>
  <c r="K377" i="4"/>
  <c r="I377" i="4" s="1"/>
  <c r="J377" i="4"/>
  <c r="N376" i="4"/>
  <c r="M376" i="4"/>
  <c r="L376" i="4"/>
  <c r="K376" i="4"/>
  <c r="J376" i="4"/>
  <c r="I376" i="4"/>
  <c r="N375" i="4"/>
  <c r="M375" i="4"/>
  <c r="L375" i="4"/>
  <c r="K375" i="4"/>
  <c r="I375" i="4" s="1"/>
  <c r="J375" i="4"/>
  <c r="N374" i="4"/>
  <c r="M374" i="4"/>
  <c r="L374" i="4"/>
  <c r="K374" i="4"/>
  <c r="J374" i="4"/>
  <c r="I374" i="4"/>
  <c r="N373" i="4"/>
  <c r="M373" i="4"/>
  <c r="L373" i="4"/>
  <c r="K373" i="4"/>
  <c r="I373" i="4" s="1"/>
  <c r="J373" i="4"/>
  <c r="N372" i="4"/>
  <c r="M372" i="4"/>
  <c r="L372" i="4"/>
  <c r="K372" i="4"/>
  <c r="J372" i="4"/>
  <c r="I372" i="4"/>
  <c r="N371" i="4"/>
  <c r="M371" i="4"/>
  <c r="L371" i="4"/>
  <c r="K371" i="4"/>
  <c r="I371" i="4" s="1"/>
  <c r="J371" i="4"/>
  <c r="N370" i="4"/>
  <c r="M370" i="4"/>
  <c r="L370" i="4"/>
  <c r="K370" i="4"/>
  <c r="J370" i="4"/>
  <c r="I370" i="4"/>
  <c r="N369" i="4"/>
  <c r="M369" i="4"/>
  <c r="L369" i="4"/>
  <c r="K369" i="4"/>
  <c r="I369" i="4" s="1"/>
  <c r="J369" i="4"/>
  <c r="N368" i="4"/>
  <c r="M368" i="4"/>
  <c r="L368" i="4"/>
  <c r="K368" i="4"/>
  <c r="J368" i="4"/>
  <c r="I368" i="4"/>
  <c r="N367" i="4"/>
  <c r="M367" i="4"/>
  <c r="L367" i="4"/>
  <c r="K367" i="4"/>
  <c r="I367" i="4" s="1"/>
  <c r="J367" i="4"/>
  <c r="N366" i="4"/>
  <c r="M366" i="4"/>
  <c r="L366" i="4"/>
  <c r="K366" i="4"/>
  <c r="J366" i="4"/>
  <c r="I366" i="4"/>
  <c r="N365" i="4"/>
  <c r="M365" i="4"/>
  <c r="L365" i="4"/>
  <c r="K365" i="4"/>
  <c r="I365" i="4" s="1"/>
  <c r="J365" i="4"/>
  <c r="N364" i="4"/>
  <c r="M364" i="4"/>
  <c r="L364" i="4"/>
  <c r="K364" i="4"/>
  <c r="J364" i="4"/>
  <c r="I364" i="4"/>
  <c r="N363" i="4"/>
  <c r="M363" i="4"/>
  <c r="L363" i="4"/>
  <c r="K363" i="4"/>
  <c r="I363" i="4" s="1"/>
  <c r="J363" i="4"/>
  <c r="N362" i="4"/>
  <c r="M362" i="4"/>
  <c r="L362" i="4"/>
  <c r="K362" i="4"/>
  <c r="J362" i="4"/>
  <c r="I362" i="4"/>
  <c r="N361" i="4"/>
  <c r="M361" i="4"/>
  <c r="L361" i="4"/>
  <c r="K361" i="4"/>
  <c r="I361" i="4" s="1"/>
  <c r="J361" i="4"/>
  <c r="N360" i="4"/>
  <c r="M360" i="4"/>
  <c r="L360" i="4"/>
  <c r="K360" i="4"/>
  <c r="J360" i="4"/>
  <c r="I360" i="4"/>
  <c r="N359" i="4"/>
  <c r="M359" i="4"/>
  <c r="L359" i="4"/>
  <c r="K359" i="4"/>
  <c r="I359" i="4" s="1"/>
  <c r="J359" i="4"/>
  <c r="N358" i="4"/>
  <c r="M358" i="4"/>
  <c r="L358" i="4"/>
  <c r="K358" i="4"/>
  <c r="J358" i="4"/>
  <c r="I358" i="4"/>
  <c r="N357" i="4"/>
  <c r="M357" i="4"/>
  <c r="L357" i="4"/>
  <c r="K357" i="4"/>
  <c r="I357" i="4" s="1"/>
  <c r="J357" i="4"/>
  <c r="N356" i="4"/>
  <c r="M356" i="4"/>
  <c r="L356" i="4"/>
  <c r="K356" i="4"/>
  <c r="J356" i="4"/>
  <c r="I356" i="4"/>
  <c r="N355" i="4"/>
  <c r="M355" i="4"/>
  <c r="L355" i="4"/>
  <c r="K355" i="4"/>
  <c r="I355" i="4" s="1"/>
  <c r="J355" i="4"/>
  <c r="N354" i="4"/>
  <c r="M354" i="4"/>
  <c r="L354" i="4"/>
  <c r="K354" i="4"/>
  <c r="J354" i="4"/>
  <c r="I354" i="4"/>
  <c r="N353" i="4"/>
  <c r="M353" i="4"/>
  <c r="L353" i="4"/>
  <c r="K353" i="4"/>
  <c r="I353" i="4" s="1"/>
  <c r="J353" i="4"/>
  <c r="N352" i="4"/>
  <c r="M352" i="4"/>
  <c r="L352" i="4"/>
  <c r="K352" i="4"/>
  <c r="J352" i="4"/>
  <c r="I352" i="4"/>
  <c r="N351" i="4"/>
  <c r="M351" i="4"/>
  <c r="L351" i="4"/>
  <c r="K351" i="4"/>
  <c r="I351" i="4" s="1"/>
  <c r="K38" i="4" s="1"/>
  <c r="L38" i="4" s="1"/>
  <c r="J351" i="4"/>
  <c r="N350" i="4"/>
  <c r="M350" i="4"/>
  <c r="L350" i="4"/>
  <c r="K350" i="4"/>
  <c r="J350" i="4"/>
  <c r="I350" i="4"/>
  <c r="N349" i="4"/>
  <c r="M349" i="4"/>
  <c r="L349" i="4"/>
  <c r="K349" i="4"/>
  <c r="I349" i="4" s="1"/>
  <c r="J349" i="4"/>
  <c r="N348" i="4"/>
  <c r="M348" i="4"/>
  <c r="L348" i="4"/>
  <c r="K348" i="4"/>
  <c r="J348" i="4"/>
  <c r="I348" i="4"/>
  <c r="N347" i="4"/>
  <c r="M347" i="4"/>
  <c r="L347" i="4"/>
  <c r="K347" i="4"/>
  <c r="I347" i="4" s="1"/>
  <c r="J347" i="4"/>
  <c r="N346" i="4"/>
  <c r="M346" i="4"/>
  <c r="L346" i="4"/>
  <c r="K346" i="4"/>
  <c r="J346" i="4"/>
  <c r="I346" i="4"/>
  <c r="N345" i="4"/>
  <c r="M345" i="4"/>
  <c r="L345" i="4"/>
  <c r="K345" i="4"/>
  <c r="I345" i="4" s="1"/>
  <c r="J345" i="4"/>
  <c r="N344" i="4"/>
  <c r="M344" i="4"/>
  <c r="L344" i="4"/>
  <c r="K344" i="4"/>
  <c r="J344" i="4"/>
  <c r="I344" i="4"/>
  <c r="N343" i="4"/>
  <c r="M343" i="4"/>
  <c r="L343" i="4"/>
  <c r="K343" i="4"/>
  <c r="I343" i="4" s="1"/>
  <c r="J343" i="4"/>
  <c r="N342" i="4"/>
  <c r="M342" i="4"/>
  <c r="L342" i="4"/>
  <c r="K342" i="4"/>
  <c r="J342" i="4"/>
  <c r="I342" i="4"/>
  <c r="N341" i="4"/>
  <c r="M341" i="4"/>
  <c r="L341" i="4"/>
  <c r="K341" i="4"/>
  <c r="I341" i="4" s="1"/>
  <c r="J341" i="4"/>
  <c r="N340" i="4"/>
  <c r="M340" i="4"/>
  <c r="L340" i="4"/>
  <c r="K340" i="4"/>
  <c r="J340" i="4"/>
  <c r="I340" i="4"/>
  <c r="N339" i="4"/>
  <c r="M339" i="4"/>
  <c r="L339" i="4"/>
  <c r="K339" i="4"/>
  <c r="I339" i="4" s="1"/>
  <c r="J339" i="4"/>
  <c r="N338" i="4"/>
  <c r="M338" i="4"/>
  <c r="L338" i="4"/>
  <c r="K338" i="4"/>
  <c r="J338" i="4"/>
  <c r="I338" i="4"/>
  <c r="N337" i="4"/>
  <c r="M337" i="4"/>
  <c r="L337" i="4"/>
  <c r="K337" i="4"/>
  <c r="I337" i="4" s="1"/>
  <c r="J337" i="4"/>
  <c r="N336" i="4"/>
  <c r="M336" i="4"/>
  <c r="L336" i="4"/>
  <c r="K336" i="4"/>
  <c r="J336" i="4"/>
  <c r="I336" i="4"/>
  <c r="U36" i="4" s="1"/>
  <c r="V36" i="4" s="1"/>
  <c r="N335" i="4"/>
  <c r="M335" i="4"/>
  <c r="L335" i="4"/>
  <c r="K335" i="4"/>
  <c r="I335" i="4" s="1"/>
  <c r="J335" i="4"/>
  <c r="N334" i="4"/>
  <c r="M334" i="4"/>
  <c r="L334" i="4"/>
  <c r="K334" i="4"/>
  <c r="J334" i="4"/>
  <c r="I334" i="4"/>
  <c r="N333" i="4"/>
  <c r="M333" i="4"/>
  <c r="L333" i="4"/>
  <c r="K333" i="4"/>
  <c r="I333" i="4" s="1"/>
  <c r="J333" i="4"/>
  <c r="N332" i="4"/>
  <c r="M332" i="4"/>
  <c r="L332" i="4"/>
  <c r="K332" i="4"/>
  <c r="J332" i="4"/>
  <c r="I332" i="4"/>
  <c r="N331" i="4"/>
  <c r="M331" i="4"/>
  <c r="L331" i="4"/>
  <c r="K331" i="4"/>
  <c r="I331" i="4" s="1"/>
  <c r="J331" i="4"/>
  <c r="N330" i="4"/>
  <c r="M330" i="4"/>
  <c r="L330" i="4"/>
  <c r="K330" i="4"/>
  <c r="J330" i="4"/>
  <c r="I330" i="4"/>
  <c r="N329" i="4"/>
  <c r="M329" i="4"/>
  <c r="L329" i="4"/>
  <c r="K329" i="4"/>
  <c r="I329" i="4" s="1"/>
  <c r="J329" i="4"/>
  <c r="N328" i="4"/>
  <c r="M328" i="4"/>
  <c r="L328" i="4"/>
  <c r="K328" i="4"/>
  <c r="J328" i="4"/>
  <c r="I328" i="4"/>
  <c r="N327" i="4"/>
  <c r="M327" i="4"/>
  <c r="L327" i="4"/>
  <c r="K327" i="4"/>
  <c r="I327" i="4" s="1"/>
  <c r="J327" i="4"/>
  <c r="N326" i="4"/>
  <c r="M326" i="4"/>
  <c r="L326" i="4"/>
  <c r="K326" i="4"/>
  <c r="J326" i="4"/>
  <c r="I326" i="4"/>
  <c r="N325" i="4"/>
  <c r="M325" i="4"/>
  <c r="L325" i="4"/>
  <c r="K325" i="4"/>
  <c r="I325" i="4" s="1"/>
  <c r="J325" i="4"/>
  <c r="N324" i="4"/>
  <c r="M324" i="4"/>
  <c r="L324" i="4"/>
  <c r="K324" i="4"/>
  <c r="J324" i="4"/>
  <c r="I324" i="4"/>
  <c r="N323" i="4"/>
  <c r="M323" i="4"/>
  <c r="L323" i="4"/>
  <c r="K323" i="4"/>
  <c r="I323" i="4" s="1"/>
  <c r="J323" i="4"/>
  <c r="N322" i="4"/>
  <c r="M322" i="4"/>
  <c r="L322" i="4"/>
  <c r="K322" i="4"/>
  <c r="J322" i="4"/>
  <c r="I322" i="4"/>
  <c r="N321" i="4"/>
  <c r="M321" i="4"/>
  <c r="L321" i="4"/>
  <c r="K321" i="4"/>
  <c r="I321" i="4" s="1"/>
  <c r="J321" i="4"/>
  <c r="N320" i="4"/>
  <c r="M320" i="4"/>
  <c r="L320" i="4"/>
  <c r="K320" i="4"/>
  <c r="J320" i="4"/>
  <c r="I320" i="4"/>
  <c r="N319" i="4"/>
  <c r="M319" i="4"/>
  <c r="L319" i="4"/>
  <c r="K319" i="4"/>
  <c r="I319" i="4" s="1"/>
  <c r="J319" i="4"/>
  <c r="N318" i="4"/>
  <c r="M318" i="4"/>
  <c r="L318" i="4"/>
  <c r="K318" i="4"/>
  <c r="J318" i="4"/>
  <c r="I318" i="4"/>
  <c r="N317" i="4"/>
  <c r="M317" i="4"/>
  <c r="L317" i="4"/>
  <c r="K317" i="4"/>
  <c r="I317" i="4" s="1"/>
  <c r="J317" i="4"/>
  <c r="N316" i="4"/>
  <c r="M316" i="4"/>
  <c r="L316" i="4"/>
  <c r="K316" i="4"/>
  <c r="J316" i="4"/>
  <c r="I316" i="4"/>
  <c r="N315" i="4"/>
  <c r="M315" i="4"/>
  <c r="L315" i="4"/>
  <c r="K315" i="4"/>
  <c r="I315" i="4" s="1"/>
  <c r="J315" i="4"/>
  <c r="N314" i="4"/>
  <c r="M314" i="4"/>
  <c r="L314" i="4"/>
  <c r="K314" i="4"/>
  <c r="J314" i="4"/>
  <c r="I314" i="4"/>
  <c r="N313" i="4"/>
  <c r="M313" i="4"/>
  <c r="L313" i="4"/>
  <c r="K313" i="4"/>
  <c r="I313" i="4" s="1"/>
  <c r="J313" i="4"/>
  <c r="N312" i="4"/>
  <c r="M312" i="4"/>
  <c r="L312" i="4"/>
  <c r="K312" i="4"/>
  <c r="J312" i="4"/>
  <c r="I312" i="4"/>
  <c r="N311" i="4"/>
  <c r="M311" i="4"/>
  <c r="L311" i="4"/>
  <c r="K311" i="4"/>
  <c r="I311" i="4" s="1"/>
  <c r="J311" i="4"/>
  <c r="N310" i="4"/>
  <c r="M310" i="4"/>
  <c r="L310" i="4"/>
  <c r="K310" i="4"/>
  <c r="J310" i="4"/>
  <c r="I310" i="4"/>
  <c r="N309" i="4"/>
  <c r="M309" i="4"/>
  <c r="L309" i="4"/>
  <c r="K309" i="4"/>
  <c r="I309" i="4" s="1"/>
  <c r="J309" i="4"/>
  <c r="N308" i="4"/>
  <c r="M308" i="4"/>
  <c r="L308" i="4"/>
  <c r="K308" i="4"/>
  <c r="J308" i="4"/>
  <c r="I308" i="4"/>
  <c r="N307" i="4"/>
  <c r="M307" i="4"/>
  <c r="L307" i="4"/>
  <c r="K307" i="4"/>
  <c r="I307" i="4" s="1"/>
  <c r="J307" i="4"/>
  <c r="N306" i="4"/>
  <c r="M306" i="4"/>
  <c r="L306" i="4"/>
  <c r="K306" i="4"/>
  <c r="J306" i="4"/>
  <c r="I306" i="4"/>
  <c r="N305" i="4"/>
  <c r="M305" i="4"/>
  <c r="L305" i="4"/>
  <c r="K305" i="4"/>
  <c r="I305" i="4" s="1"/>
  <c r="J305" i="4"/>
  <c r="N304" i="4"/>
  <c r="M304" i="4"/>
  <c r="L304" i="4"/>
  <c r="K304" i="4"/>
  <c r="J304" i="4"/>
  <c r="I304" i="4"/>
  <c r="N303" i="4"/>
  <c r="M303" i="4"/>
  <c r="L303" i="4"/>
  <c r="K303" i="4"/>
  <c r="I303" i="4" s="1"/>
  <c r="J303" i="4"/>
  <c r="N302" i="4"/>
  <c r="M302" i="4"/>
  <c r="L302" i="4"/>
  <c r="K302" i="4"/>
  <c r="J302" i="4"/>
  <c r="I302" i="4"/>
  <c r="N301" i="4"/>
  <c r="M301" i="4"/>
  <c r="L301" i="4"/>
  <c r="K301" i="4"/>
  <c r="I301" i="4" s="1"/>
  <c r="J301" i="4"/>
  <c r="N300" i="4"/>
  <c r="M300" i="4"/>
  <c r="L300" i="4"/>
  <c r="K300" i="4"/>
  <c r="J300" i="4"/>
  <c r="I300" i="4"/>
  <c r="N299" i="4"/>
  <c r="M299" i="4"/>
  <c r="L299" i="4"/>
  <c r="K299" i="4"/>
  <c r="I299" i="4" s="1"/>
  <c r="J299" i="4"/>
  <c r="N298" i="4"/>
  <c r="M298" i="4"/>
  <c r="L298" i="4"/>
  <c r="K298" i="4"/>
  <c r="J298" i="4"/>
  <c r="I298" i="4"/>
  <c r="N297" i="4"/>
  <c r="M297" i="4"/>
  <c r="L297" i="4"/>
  <c r="K297" i="4"/>
  <c r="I297" i="4" s="1"/>
  <c r="J297" i="4"/>
  <c r="N296" i="4"/>
  <c r="M296" i="4"/>
  <c r="L296" i="4"/>
  <c r="K296" i="4"/>
  <c r="J296" i="4"/>
  <c r="I296" i="4"/>
  <c r="N295" i="4"/>
  <c r="M295" i="4"/>
  <c r="L295" i="4"/>
  <c r="K295" i="4"/>
  <c r="I295" i="4" s="1"/>
  <c r="J295" i="4"/>
  <c r="N294" i="4"/>
  <c r="M294" i="4"/>
  <c r="L294" i="4"/>
  <c r="K294" i="4"/>
  <c r="J294" i="4"/>
  <c r="I294" i="4"/>
  <c r="N293" i="4"/>
  <c r="M293" i="4"/>
  <c r="L293" i="4"/>
  <c r="K293" i="4"/>
  <c r="I293" i="4" s="1"/>
  <c r="J293" i="4"/>
  <c r="N292" i="4"/>
  <c r="M292" i="4"/>
  <c r="L292" i="4"/>
  <c r="K292" i="4"/>
  <c r="J292" i="4"/>
  <c r="I292" i="4"/>
  <c r="N291" i="4"/>
  <c r="M291" i="4"/>
  <c r="L291" i="4"/>
  <c r="K291" i="4"/>
  <c r="I291" i="4" s="1"/>
  <c r="J291" i="4"/>
  <c r="N290" i="4"/>
  <c r="M290" i="4"/>
  <c r="L290" i="4"/>
  <c r="K290" i="4"/>
  <c r="J290" i="4"/>
  <c r="I290" i="4"/>
  <c r="N289" i="4"/>
  <c r="M289" i="4"/>
  <c r="L289" i="4"/>
  <c r="K289" i="4"/>
  <c r="I289" i="4" s="1"/>
  <c r="J289" i="4"/>
  <c r="N288" i="4"/>
  <c r="M288" i="4"/>
  <c r="L288" i="4"/>
  <c r="K288" i="4"/>
  <c r="J288" i="4"/>
  <c r="I288" i="4"/>
  <c r="N287" i="4"/>
  <c r="M287" i="4"/>
  <c r="L287" i="4"/>
  <c r="K287" i="4"/>
  <c r="I287" i="4" s="1"/>
  <c r="J287" i="4"/>
  <c r="N286" i="4"/>
  <c r="M286" i="4"/>
  <c r="L286" i="4"/>
  <c r="K286" i="4"/>
  <c r="J286" i="4"/>
  <c r="I286" i="4"/>
  <c r="N285" i="4"/>
  <c r="M285" i="4"/>
  <c r="L285" i="4"/>
  <c r="K285" i="4"/>
  <c r="I285" i="4" s="1"/>
  <c r="J285" i="4"/>
  <c r="N284" i="4"/>
  <c r="M284" i="4"/>
  <c r="L284" i="4"/>
  <c r="K284" i="4"/>
  <c r="J284" i="4"/>
  <c r="I284" i="4"/>
  <c r="N283" i="4"/>
  <c r="M283" i="4"/>
  <c r="L283" i="4"/>
  <c r="K283" i="4"/>
  <c r="I283" i="4" s="1"/>
  <c r="J283" i="4"/>
  <c r="N282" i="4"/>
  <c r="M282" i="4"/>
  <c r="L282" i="4"/>
  <c r="K282" i="4"/>
  <c r="J282" i="4"/>
  <c r="I282" i="4"/>
  <c r="N281" i="4"/>
  <c r="M281" i="4"/>
  <c r="L281" i="4"/>
  <c r="K281" i="4"/>
  <c r="I281" i="4" s="1"/>
  <c r="J281" i="4"/>
  <c r="N280" i="4"/>
  <c r="M280" i="4"/>
  <c r="L280" i="4"/>
  <c r="K280" i="4"/>
  <c r="J280" i="4"/>
  <c r="I280" i="4"/>
  <c r="N279" i="4"/>
  <c r="M279" i="4"/>
  <c r="L279" i="4"/>
  <c r="K279" i="4"/>
  <c r="I279" i="4" s="1"/>
  <c r="U35" i="4" s="1"/>
  <c r="V35" i="4" s="1"/>
  <c r="J279" i="4"/>
  <c r="N278" i="4"/>
  <c r="M278" i="4"/>
  <c r="L278" i="4"/>
  <c r="K278" i="4"/>
  <c r="J278" i="4"/>
  <c r="I278" i="4"/>
  <c r="N277" i="4"/>
  <c r="M277" i="4"/>
  <c r="L277" i="4"/>
  <c r="K277" i="4"/>
  <c r="I277" i="4" s="1"/>
  <c r="J277" i="4"/>
  <c r="N276" i="4"/>
  <c r="M276" i="4"/>
  <c r="L276" i="4"/>
  <c r="K276" i="4"/>
  <c r="J276" i="4"/>
  <c r="I276" i="4"/>
  <c r="N275" i="4"/>
  <c r="M275" i="4"/>
  <c r="L275" i="4"/>
  <c r="K275" i="4"/>
  <c r="I275" i="4" s="1"/>
  <c r="J275" i="4"/>
  <c r="N274" i="4"/>
  <c r="M274" i="4"/>
  <c r="L274" i="4"/>
  <c r="K274" i="4"/>
  <c r="J274" i="4"/>
  <c r="I274" i="4"/>
  <c r="N273" i="4"/>
  <c r="M273" i="4"/>
  <c r="L273" i="4"/>
  <c r="K273" i="4"/>
  <c r="I273" i="4" s="1"/>
  <c r="J273" i="4"/>
  <c r="N272" i="4"/>
  <c r="M272" i="4"/>
  <c r="L272" i="4"/>
  <c r="K272" i="4"/>
  <c r="J272" i="4"/>
  <c r="I272" i="4"/>
  <c r="N271" i="4"/>
  <c r="M271" i="4"/>
  <c r="L271" i="4"/>
  <c r="K271" i="4"/>
  <c r="I271" i="4" s="1"/>
  <c r="J271" i="4"/>
  <c r="N270" i="4"/>
  <c r="M270" i="4"/>
  <c r="L270" i="4"/>
  <c r="K270" i="4"/>
  <c r="J270" i="4"/>
  <c r="I270" i="4"/>
  <c r="N269" i="4"/>
  <c r="M269" i="4"/>
  <c r="L269" i="4"/>
  <c r="K269" i="4"/>
  <c r="I269" i="4" s="1"/>
  <c r="J269" i="4"/>
  <c r="N268" i="4"/>
  <c r="M268" i="4"/>
  <c r="L268" i="4"/>
  <c r="K268" i="4"/>
  <c r="J268" i="4"/>
  <c r="I268" i="4"/>
  <c r="N267" i="4"/>
  <c r="M267" i="4"/>
  <c r="L267" i="4"/>
  <c r="K267" i="4"/>
  <c r="I267" i="4" s="1"/>
  <c r="J267" i="4"/>
  <c r="N266" i="4"/>
  <c r="M266" i="4"/>
  <c r="L266" i="4"/>
  <c r="K266" i="4"/>
  <c r="J266" i="4"/>
  <c r="I266" i="4"/>
  <c r="N265" i="4"/>
  <c r="M265" i="4"/>
  <c r="L265" i="4"/>
  <c r="K265" i="4"/>
  <c r="I265" i="4" s="1"/>
  <c r="J265" i="4"/>
  <c r="N264" i="4"/>
  <c r="M264" i="4"/>
  <c r="L264" i="4"/>
  <c r="K264" i="4"/>
  <c r="J264" i="4"/>
  <c r="I264" i="4"/>
  <c r="N263" i="4"/>
  <c r="M263" i="4"/>
  <c r="L263" i="4"/>
  <c r="K263" i="4"/>
  <c r="I263" i="4" s="1"/>
  <c r="J263" i="4"/>
  <c r="N262" i="4"/>
  <c r="M262" i="4"/>
  <c r="L262" i="4"/>
  <c r="K262" i="4"/>
  <c r="J262" i="4"/>
  <c r="I262" i="4"/>
  <c r="N261" i="4"/>
  <c r="M261" i="4"/>
  <c r="L261" i="4"/>
  <c r="K261" i="4"/>
  <c r="I261" i="4" s="1"/>
  <c r="J261" i="4"/>
  <c r="N260" i="4"/>
  <c r="M260" i="4"/>
  <c r="L260" i="4"/>
  <c r="K260" i="4"/>
  <c r="J260" i="4"/>
  <c r="I260" i="4"/>
  <c r="N259" i="4"/>
  <c r="M259" i="4"/>
  <c r="L259" i="4"/>
  <c r="K259" i="4"/>
  <c r="I259" i="4" s="1"/>
  <c r="J259" i="4"/>
  <c r="N258" i="4"/>
  <c r="M258" i="4"/>
  <c r="L258" i="4"/>
  <c r="K258" i="4"/>
  <c r="J258" i="4"/>
  <c r="I258" i="4"/>
  <c r="N257" i="4"/>
  <c r="M257" i="4"/>
  <c r="L257" i="4"/>
  <c r="K257" i="4"/>
  <c r="I257" i="4" s="1"/>
  <c r="J257" i="4"/>
  <c r="N256" i="4"/>
  <c r="M256" i="4"/>
  <c r="L256" i="4"/>
  <c r="K256" i="4"/>
  <c r="J256" i="4"/>
  <c r="I256" i="4"/>
  <c r="N255" i="4"/>
  <c r="M255" i="4"/>
  <c r="L255" i="4"/>
  <c r="K255" i="4"/>
  <c r="I255" i="4" s="1"/>
  <c r="J255" i="4"/>
  <c r="N254" i="4"/>
  <c r="M254" i="4"/>
  <c r="L254" i="4"/>
  <c r="K254" i="4"/>
  <c r="J254" i="4"/>
  <c r="I254" i="4"/>
  <c r="N253" i="4"/>
  <c r="M253" i="4"/>
  <c r="L253" i="4"/>
  <c r="K253" i="4"/>
  <c r="I253" i="4" s="1"/>
  <c r="J253" i="4"/>
  <c r="N252" i="4"/>
  <c r="M252" i="4"/>
  <c r="L252" i="4"/>
  <c r="K252" i="4"/>
  <c r="J252" i="4"/>
  <c r="I252" i="4"/>
  <c r="N251" i="4"/>
  <c r="M251" i="4"/>
  <c r="L251" i="4"/>
  <c r="K251" i="4"/>
  <c r="I251" i="4" s="1"/>
  <c r="U34" i="4" s="1"/>
  <c r="V34" i="4" s="1"/>
  <c r="J251" i="4"/>
  <c r="N250" i="4"/>
  <c r="M250" i="4"/>
  <c r="L250" i="4"/>
  <c r="K250" i="4"/>
  <c r="J250" i="4"/>
  <c r="I250" i="4"/>
  <c r="N249" i="4"/>
  <c r="M249" i="4"/>
  <c r="L249" i="4"/>
  <c r="K249" i="4"/>
  <c r="I249" i="4" s="1"/>
  <c r="J249" i="4"/>
  <c r="N248" i="4"/>
  <c r="M248" i="4"/>
  <c r="L248" i="4"/>
  <c r="K248" i="4"/>
  <c r="J248" i="4"/>
  <c r="I248" i="4"/>
  <c r="N247" i="4"/>
  <c r="M247" i="4"/>
  <c r="L247" i="4"/>
  <c r="K247" i="4"/>
  <c r="I247" i="4" s="1"/>
  <c r="J247" i="4"/>
  <c r="N246" i="4"/>
  <c r="M246" i="4"/>
  <c r="L246" i="4"/>
  <c r="K246" i="4"/>
  <c r="J246" i="4"/>
  <c r="I246" i="4"/>
  <c r="N245" i="4"/>
  <c r="M245" i="4"/>
  <c r="L245" i="4"/>
  <c r="K245" i="4"/>
  <c r="I245" i="4" s="1"/>
  <c r="J245" i="4"/>
  <c r="N244" i="4"/>
  <c r="M244" i="4"/>
  <c r="L244" i="4"/>
  <c r="K244" i="4"/>
  <c r="J244" i="4"/>
  <c r="I244" i="4"/>
  <c r="N243" i="4"/>
  <c r="M243" i="4"/>
  <c r="L243" i="4"/>
  <c r="K243" i="4"/>
  <c r="I243" i="4" s="1"/>
  <c r="J243" i="4"/>
  <c r="N242" i="4"/>
  <c r="M242" i="4"/>
  <c r="L242" i="4"/>
  <c r="K242" i="4"/>
  <c r="J242" i="4"/>
  <c r="I242" i="4"/>
  <c r="N241" i="4"/>
  <c r="M241" i="4"/>
  <c r="L241" i="4"/>
  <c r="K241" i="4"/>
  <c r="I241" i="4" s="1"/>
  <c r="J241" i="4"/>
  <c r="N240" i="4"/>
  <c r="M240" i="4"/>
  <c r="L240" i="4"/>
  <c r="K240" i="4"/>
  <c r="J240" i="4"/>
  <c r="I240" i="4"/>
  <c r="N239" i="4"/>
  <c r="M239" i="4"/>
  <c r="L239" i="4"/>
  <c r="K239" i="4"/>
  <c r="I239" i="4" s="1"/>
  <c r="J239" i="4"/>
  <c r="N238" i="4"/>
  <c r="M238" i="4"/>
  <c r="L238" i="4"/>
  <c r="K238" i="4"/>
  <c r="J238" i="4"/>
  <c r="I238" i="4"/>
  <c r="N237" i="4"/>
  <c r="M237" i="4"/>
  <c r="L237" i="4"/>
  <c r="K237" i="4"/>
  <c r="I237" i="4" s="1"/>
  <c r="J237" i="4"/>
  <c r="N236" i="4"/>
  <c r="M236" i="4"/>
  <c r="L236" i="4"/>
  <c r="K236" i="4"/>
  <c r="J236" i="4"/>
  <c r="I236" i="4"/>
  <c r="U38" i="4" s="1"/>
  <c r="V38" i="4" s="1"/>
  <c r="N235" i="4"/>
  <c r="M235" i="4"/>
  <c r="L235" i="4"/>
  <c r="K235" i="4"/>
  <c r="I235" i="4" s="1"/>
  <c r="U37" i="4" s="1"/>
  <c r="V37" i="4" s="1"/>
  <c r="J235" i="4"/>
  <c r="N234" i="4"/>
  <c r="M234" i="4"/>
  <c r="L234" i="4"/>
  <c r="K234" i="4"/>
  <c r="J234" i="4"/>
  <c r="I234" i="4"/>
  <c r="N233" i="4"/>
  <c r="M233" i="4"/>
  <c r="L233" i="4"/>
  <c r="K233" i="4"/>
  <c r="I233" i="4" s="1"/>
  <c r="J233" i="4"/>
  <c r="N232" i="4"/>
  <c r="M232" i="4"/>
  <c r="L232" i="4"/>
  <c r="K232" i="4"/>
  <c r="J232" i="4"/>
  <c r="I232" i="4"/>
  <c r="N231" i="4"/>
  <c r="M231" i="4"/>
  <c r="L231" i="4"/>
  <c r="K231" i="4"/>
  <c r="I231" i="4" s="1"/>
  <c r="U33" i="4" s="1"/>
  <c r="V33" i="4" s="1"/>
  <c r="J231" i="4"/>
  <c r="N230" i="4"/>
  <c r="M230" i="4"/>
  <c r="L230" i="4"/>
  <c r="K230" i="4"/>
  <c r="J230" i="4"/>
  <c r="I230" i="4"/>
  <c r="N229" i="4"/>
  <c r="M229" i="4"/>
  <c r="L229" i="4"/>
  <c r="K229" i="4"/>
  <c r="I229" i="4" s="1"/>
  <c r="J229" i="4"/>
  <c r="N228" i="4"/>
  <c r="M228" i="4"/>
  <c r="L228" i="4"/>
  <c r="K228" i="4"/>
  <c r="J228" i="4"/>
  <c r="I228" i="4"/>
  <c r="N227" i="4"/>
  <c r="M227" i="4"/>
  <c r="L227" i="4"/>
  <c r="K227" i="4"/>
  <c r="I227" i="4" s="1"/>
  <c r="J227" i="4"/>
  <c r="N226" i="4"/>
  <c r="M226" i="4"/>
  <c r="L226" i="4"/>
  <c r="K226" i="4"/>
  <c r="J226" i="4"/>
  <c r="I226" i="4"/>
  <c r="N225" i="4"/>
  <c r="M225" i="4"/>
  <c r="L225" i="4"/>
  <c r="K225" i="4"/>
  <c r="I225" i="4" s="1"/>
  <c r="J225" i="4"/>
  <c r="N224" i="4"/>
  <c r="M224" i="4"/>
  <c r="L224" i="4"/>
  <c r="K224" i="4"/>
  <c r="J224" i="4"/>
  <c r="I224" i="4"/>
  <c r="N223" i="4"/>
  <c r="M223" i="4"/>
  <c r="L223" i="4"/>
  <c r="K223" i="4"/>
  <c r="I223" i="4" s="1"/>
  <c r="J223" i="4"/>
  <c r="N222" i="4"/>
  <c r="M222" i="4"/>
  <c r="L222" i="4"/>
  <c r="K222" i="4"/>
  <c r="J222" i="4"/>
  <c r="I222" i="4"/>
  <c r="N221" i="4"/>
  <c r="M221" i="4"/>
  <c r="L221" i="4"/>
  <c r="K221" i="4"/>
  <c r="I221" i="4" s="1"/>
  <c r="J221" i="4"/>
  <c r="N220" i="4"/>
  <c r="M220" i="4"/>
  <c r="L220" i="4"/>
  <c r="K220" i="4"/>
  <c r="J220" i="4"/>
  <c r="I220" i="4"/>
  <c r="N219" i="4"/>
  <c r="M219" i="4"/>
  <c r="L219" i="4"/>
  <c r="K219" i="4"/>
  <c r="I219" i="4" s="1"/>
  <c r="J219" i="4"/>
  <c r="N218" i="4"/>
  <c r="M218" i="4"/>
  <c r="L218" i="4"/>
  <c r="K218" i="4"/>
  <c r="J218" i="4"/>
  <c r="I218" i="4"/>
  <c r="N217" i="4"/>
  <c r="M217" i="4"/>
  <c r="L217" i="4"/>
  <c r="K217" i="4"/>
  <c r="I217" i="4" s="1"/>
  <c r="J217" i="4"/>
  <c r="N216" i="4"/>
  <c r="M216" i="4"/>
  <c r="L216" i="4"/>
  <c r="K216" i="4"/>
  <c r="J216" i="4"/>
  <c r="I216" i="4"/>
  <c r="N215" i="4"/>
  <c r="M215" i="4"/>
  <c r="L215" i="4"/>
  <c r="K215" i="4"/>
  <c r="I215" i="4" s="1"/>
  <c r="J215" i="4"/>
  <c r="N214" i="4"/>
  <c r="M214" i="4"/>
  <c r="L214" i="4"/>
  <c r="K214" i="4"/>
  <c r="J214" i="4"/>
  <c r="I214" i="4"/>
  <c r="N213" i="4"/>
  <c r="M213" i="4"/>
  <c r="L213" i="4"/>
  <c r="K213" i="4"/>
  <c r="I213" i="4" s="1"/>
  <c r="J213" i="4"/>
  <c r="N212" i="4"/>
  <c r="M212" i="4"/>
  <c r="L212" i="4"/>
  <c r="K212" i="4"/>
  <c r="J212" i="4"/>
  <c r="I212" i="4"/>
  <c r="N211" i="4"/>
  <c r="M211" i="4"/>
  <c r="L211" i="4"/>
  <c r="K211" i="4"/>
  <c r="I211" i="4" s="1"/>
  <c r="J211" i="4"/>
  <c r="N210" i="4"/>
  <c r="M210" i="4"/>
  <c r="L210" i="4"/>
  <c r="K210" i="4"/>
  <c r="J210" i="4"/>
  <c r="I210" i="4"/>
  <c r="N209" i="4"/>
  <c r="M209" i="4"/>
  <c r="L209" i="4"/>
  <c r="K209" i="4"/>
  <c r="I209" i="4" s="1"/>
  <c r="U32" i="4" s="1"/>
  <c r="V32" i="4" s="1"/>
  <c r="J209" i="4"/>
  <c r="N208" i="4"/>
  <c r="M208" i="4"/>
  <c r="L208" i="4"/>
  <c r="K208" i="4"/>
  <c r="J208" i="4"/>
  <c r="I208" i="4"/>
  <c r="N207" i="4"/>
  <c r="M207" i="4"/>
  <c r="L207" i="4"/>
  <c r="K207" i="4"/>
  <c r="I207" i="4" s="1"/>
  <c r="J207" i="4"/>
  <c r="N206" i="4"/>
  <c r="M206" i="4"/>
  <c r="L206" i="4"/>
  <c r="K206" i="4"/>
  <c r="J206" i="4"/>
  <c r="I206" i="4"/>
  <c r="N205" i="4"/>
  <c r="M205" i="4"/>
  <c r="L205" i="4"/>
  <c r="K205" i="4"/>
  <c r="I205" i="4" s="1"/>
  <c r="J205" i="4"/>
  <c r="N204" i="4"/>
  <c r="M204" i="4"/>
  <c r="L204" i="4"/>
  <c r="K204" i="4"/>
  <c r="J204" i="4"/>
  <c r="I204" i="4"/>
  <c r="N203" i="4"/>
  <c r="M203" i="4"/>
  <c r="L203" i="4"/>
  <c r="K203" i="4"/>
  <c r="I203" i="4" s="1"/>
  <c r="K37" i="4" s="1"/>
  <c r="L37" i="4" s="1"/>
  <c r="J203" i="4"/>
  <c r="N202" i="4"/>
  <c r="M202" i="4"/>
  <c r="L202" i="4"/>
  <c r="K202" i="4"/>
  <c r="J202" i="4"/>
  <c r="I202" i="4"/>
  <c r="K36" i="4" s="1"/>
  <c r="L36" i="4" s="1"/>
  <c r="N201" i="4"/>
  <c r="M201" i="4"/>
  <c r="L201" i="4"/>
  <c r="K201" i="4"/>
  <c r="I201" i="4" s="1"/>
  <c r="K35" i="4" s="1"/>
  <c r="L35" i="4" s="1"/>
  <c r="J201" i="4"/>
  <c r="N200" i="4"/>
  <c r="M200" i="4"/>
  <c r="L200" i="4"/>
  <c r="K200" i="4"/>
  <c r="J200" i="4"/>
  <c r="I200" i="4"/>
  <c r="N199" i="4"/>
  <c r="M199" i="4"/>
  <c r="L199" i="4"/>
  <c r="K199" i="4"/>
  <c r="I199" i="4" s="1"/>
  <c r="U31" i="4" s="1"/>
  <c r="V31" i="4" s="1"/>
  <c r="J199" i="4"/>
  <c r="N198" i="4"/>
  <c r="M198" i="4"/>
  <c r="L198" i="4"/>
  <c r="K198" i="4"/>
  <c r="J198" i="4"/>
  <c r="I198" i="4"/>
  <c r="N197" i="4"/>
  <c r="M197" i="4"/>
  <c r="L197" i="4"/>
  <c r="K197" i="4"/>
  <c r="I197" i="4" s="1"/>
  <c r="J197" i="4"/>
  <c r="N196" i="4"/>
  <c r="M196" i="4"/>
  <c r="L196" i="4"/>
  <c r="K196" i="4"/>
  <c r="J196" i="4"/>
  <c r="I196" i="4"/>
  <c r="K34" i="4" s="1"/>
  <c r="L34" i="4" s="1"/>
  <c r="N195" i="4"/>
  <c r="M195" i="4"/>
  <c r="L195" i="4"/>
  <c r="K195" i="4"/>
  <c r="I195" i="4" s="1"/>
  <c r="K33" i="4" s="1"/>
  <c r="L33" i="4" s="1"/>
  <c r="J195" i="4"/>
  <c r="N194" i="4"/>
  <c r="M194" i="4"/>
  <c r="L194" i="4"/>
  <c r="K194" i="4"/>
  <c r="J194" i="4"/>
  <c r="I194" i="4"/>
  <c r="N193" i="4"/>
  <c r="M193" i="4"/>
  <c r="L193" i="4"/>
  <c r="K193" i="4"/>
  <c r="I193" i="4" s="1"/>
  <c r="J193" i="4"/>
  <c r="N192" i="4"/>
  <c r="M192" i="4"/>
  <c r="L192" i="4"/>
  <c r="K192" i="4"/>
  <c r="J192" i="4"/>
  <c r="I192" i="4"/>
  <c r="N191" i="4"/>
  <c r="M191" i="4"/>
  <c r="L191" i="4"/>
  <c r="K191" i="4"/>
  <c r="I191" i="4" s="1"/>
  <c r="J191" i="4"/>
  <c r="N190" i="4"/>
  <c r="M190" i="4"/>
  <c r="L190" i="4"/>
  <c r="K190" i="4"/>
  <c r="J190" i="4"/>
  <c r="I190" i="4"/>
  <c r="N189" i="4"/>
  <c r="M189" i="4"/>
  <c r="L189" i="4"/>
  <c r="K189" i="4"/>
  <c r="I189" i="4" s="1"/>
  <c r="J189" i="4"/>
  <c r="N188" i="4"/>
  <c r="M188" i="4"/>
  <c r="L188" i="4"/>
  <c r="K188" i="4"/>
  <c r="J188" i="4"/>
  <c r="I188" i="4"/>
  <c r="N187" i="4"/>
  <c r="M187" i="4"/>
  <c r="L187" i="4"/>
  <c r="K187" i="4"/>
  <c r="I187" i="4" s="1"/>
  <c r="K32" i="4" s="1"/>
  <c r="L32" i="4" s="1"/>
  <c r="J187" i="4"/>
  <c r="N186" i="4"/>
  <c r="M186" i="4"/>
  <c r="L186" i="4"/>
  <c r="K186" i="4"/>
  <c r="J186" i="4"/>
  <c r="I186" i="4"/>
  <c r="K31" i="4" s="1"/>
  <c r="L31" i="4" s="1"/>
  <c r="N185" i="4"/>
  <c r="M185" i="4"/>
  <c r="L185" i="4"/>
  <c r="K185" i="4"/>
  <c r="I185" i="4" s="1"/>
  <c r="K30" i="4" s="1"/>
  <c r="L30" i="4" s="1"/>
  <c r="J185" i="4"/>
  <c r="N184" i="4"/>
  <c r="M184" i="4"/>
  <c r="L184" i="4"/>
  <c r="K184" i="4"/>
  <c r="J184" i="4"/>
  <c r="I184" i="4"/>
  <c r="N183" i="4"/>
  <c r="M183" i="4"/>
  <c r="L183" i="4"/>
  <c r="K183" i="4"/>
  <c r="I183" i="4" s="1"/>
  <c r="J183" i="4"/>
  <c r="N182" i="4"/>
  <c r="M182" i="4"/>
  <c r="L182" i="4"/>
  <c r="K182" i="4"/>
  <c r="J182" i="4"/>
  <c r="I182" i="4"/>
  <c r="N181" i="4"/>
  <c r="M181" i="4"/>
  <c r="L181" i="4"/>
  <c r="K181" i="4"/>
  <c r="I181" i="4" s="1"/>
  <c r="J181" i="4"/>
  <c r="N180" i="4"/>
  <c r="M180" i="4"/>
  <c r="L180" i="4"/>
  <c r="K180" i="4"/>
  <c r="J180" i="4"/>
  <c r="I180" i="4"/>
  <c r="N179" i="4"/>
  <c r="M179" i="4"/>
  <c r="L179" i="4"/>
  <c r="K179" i="4"/>
  <c r="I179" i="4" s="1"/>
  <c r="J179" i="4"/>
  <c r="N178" i="4"/>
  <c r="M178" i="4"/>
  <c r="L178" i="4"/>
  <c r="K178" i="4"/>
  <c r="J178" i="4"/>
  <c r="I178" i="4"/>
  <c r="U30" i="4" s="1"/>
  <c r="V30" i="4" s="1"/>
  <c r="N177" i="4"/>
  <c r="M177" i="4"/>
  <c r="L177" i="4"/>
  <c r="K177" i="4"/>
  <c r="I177" i="4" s="1"/>
  <c r="J177" i="4"/>
  <c r="N176" i="4"/>
  <c r="M176" i="4"/>
  <c r="L176" i="4"/>
  <c r="K176" i="4"/>
  <c r="J176" i="4"/>
  <c r="I176" i="4"/>
  <c r="N175" i="4"/>
  <c r="M175" i="4"/>
  <c r="L175" i="4"/>
  <c r="K175" i="4"/>
  <c r="I175" i="4" s="1"/>
  <c r="J175" i="4"/>
  <c r="N174" i="4"/>
  <c r="M174" i="4"/>
  <c r="L174" i="4"/>
  <c r="K174" i="4"/>
  <c r="J174" i="4"/>
  <c r="I174" i="4"/>
  <c r="K29" i="4" s="1"/>
  <c r="L29" i="4" s="1"/>
  <c r="N173" i="4"/>
  <c r="M173" i="4"/>
  <c r="L173" i="4"/>
  <c r="K173" i="4"/>
  <c r="I173" i="4" s="1"/>
  <c r="K28" i="4" s="1"/>
  <c r="L28" i="4" s="1"/>
  <c r="J173" i="4"/>
  <c r="N172" i="4"/>
  <c r="M172" i="4"/>
  <c r="L172" i="4"/>
  <c r="K172" i="4"/>
  <c r="J172" i="4"/>
  <c r="I172" i="4"/>
  <c r="N171" i="4"/>
  <c r="M171" i="4"/>
  <c r="L171" i="4"/>
  <c r="K171" i="4"/>
  <c r="I171" i="4" s="1"/>
  <c r="U28" i="4" s="1"/>
  <c r="V28" i="4" s="1"/>
  <c r="J171" i="4"/>
  <c r="N170" i="4"/>
  <c r="M170" i="4"/>
  <c r="L170" i="4"/>
  <c r="K170" i="4"/>
  <c r="J170" i="4"/>
  <c r="I170" i="4"/>
  <c r="U27" i="4" s="1"/>
  <c r="V27" i="4" s="1"/>
  <c r="N169" i="4"/>
  <c r="M169" i="4"/>
  <c r="L169" i="4"/>
  <c r="K169" i="4"/>
  <c r="I169" i="4" s="1"/>
  <c r="J169" i="4"/>
  <c r="N168" i="4"/>
  <c r="M168" i="4"/>
  <c r="L168" i="4"/>
  <c r="K168" i="4"/>
  <c r="J168" i="4"/>
  <c r="I168" i="4"/>
  <c r="N167" i="4"/>
  <c r="M167" i="4"/>
  <c r="L167" i="4"/>
  <c r="K167" i="4"/>
  <c r="I167" i="4" s="1"/>
  <c r="U26" i="4" s="1"/>
  <c r="V26" i="4" s="1"/>
  <c r="J167" i="4"/>
  <c r="N166" i="4"/>
  <c r="M166" i="4"/>
  <c r="L166" i="4"/>
  <c r="K166" i="4"/>
  <c r="J166" i="4"/>
  <c r="I166" i="4"/>
  <c r="N165" i="4"/>
  <c r="M165" i="4"/>
  <c r="L165" i="4"/>
  <c r="K165" i="4"/>
  <c r="I165" i="4" s="1"/>
  <c r="J165" i="4"/>
  <c r="N164" i="4"/>
  <c r="M164" i="4"/>
  <c r="L164" i="4"/>
  <c r="K164" i="4"/>
  <c r="J164" i="4"/>
  <c r="I164" i="4"/>
  <c r="N163" i="4"/>
  <c r="M163" i="4"/>
  <c r="L163" i="4"/>
  <c r="K163" i="4"/>
  <c r="I163" i="4" s="1"/>
  <c r="J163" i="4"/>
  <c r="N162" i="4"/>
  <c r="M162" i="4"/>
  <c r="L162" i="4"/>
  <c r="K162" i="4"/>
  <c r="J162" i="4"/>
  <c r="I162" i="4"/>
  <c r="U25" i="4" s="1"/>
  <c r="V25" i="4" s="1"/>
  <c r="N161" i="4"/>
  <c r="M161" i="4"/>
  <c r="L161" i="4"/>
  <c r="K161" i="4"/>
  <c r="I161" i="4" s="1"/>
  <c r="U24" i="4" s="1"/>
  <c r="V24" i="4" s="1"/>
  <c r="J161" i="4"/>
  <c r="N160" i="4"/>
  <c r="M160" i="4"/>
  <c r="L160" i="4"/>
  <c r="K160" i="4"/>
  <c r="J160" i="4"/>
  <c r="I160" i="4"/>
  <c r="N159" i="4"/>
  <c r="M159" i="4"/>
  <c r="L159" i="4"/>
  <c r="K159" i="4"/>
  <c r="I159" i="4" s="1"/>
  <c r="J159" i="4"/>
  <c r="N158" i="4"/>
  <c r="M158" i="4"/>
  <c r="L158" i="4"/>
  <c r="K158" i="4"/>
  <c r="J158" i="4"/>
  <c r="I158" i="4"/>
  <c r="N157" i="4"/>
  <c r="M157" i="4"/>
  <c r="L157" i="4"/>
  <c r="K157" i="4"/>
  <c r="I157" i="4" s="1"/>
  <c r="J157" i="4"/>
  <c r="N156" i="4"/>
  <c r="M156" i="4"/>
  <c r="L156" i="4"/>
  <c r="K156" i="4"/>
  <c r="J156" i="4"/>
  <c r="I156" i="4"/>
  <c r="N155" i="4"/>
  <c r="M155" i="4"/>
  <c r="L155" i="4"/>
  <c r="K155" i="4"/>
  <c r="I155" i="4" s="1"/>
  <c r="K26" i="4" s="1"/>
  <c r="L26" i="4" s="1"/>
  <c r="J155" i="4"/>
  <c r="N154" i="4"/>
  <c r="M154" i="4"/>
  <c r="L154" i="4"/>
  <c r="K154" i="4"/>
  <c r="J154" i="4"/>
  <c r="I154" i="4"/>
  <c r="K25" i="4" s="1"/>
  <c r="L25" i="4" s="1"/>
  <c r="N153" i="4"/>
  <c r="M153" i="4"/>
  <c r="L153" i="4"/>
  <c r="K153" i="4"/>
  <c r="I153" i="4" s="1"/>
  <c r="K24" i="4" s="1"/>
  <c r="L24" i="4" s="1"/>
  <c r="J153" i="4"/>
  <c r="N152" i="4"/>
  <c r="M152" i="4"/>
  <c r="L152" i="4"/>
  <c r="K152" i="4"/>
  <c r="J152" i="4"/>
  <c r="I152" i="4"/>
  <c r="N151" i="4"/>
  <c r="M151" i="4"/>
  <c r="L151" i="4"/>
  <c r="K151" i="4"/>
  <c r="I151" i="4" s="1"/>
  <c r="U23" i="4" s="1"/>
  <c r="V23" i="4" s="1"/>
  <c r="J151" i="4"/>
  <c r="N150" i="4"/>
  <c r="M150" i="4"/>
  <c r="L150" i="4"/>
  <c r="K150" i="4"/>
  <c r="J150" i="4"/>
  <c r="I150" i="4"/>
  <c r="N149" i="4"/>
  <c r="M149" i="4"/>
  <c r="L149" i="4"/>
  <c r="K149" i="4"/>
  <c r="I149" i="4" s="1"/>
  <c r="J149" i="4"/>
  <c r="N148" i="4"/>
  <c r="M148" i="4"/>
  <c r="L148" i="4"/>
  <c r="K148" i="4"/>
  <c r="J148" i="4"/>
  <c r="I148" i="4"/>
  <c r="N147" i="4"/>
  <c r="M147" i="4"/>
  <c r="L147" i="4"/>
  <c r="K147" i="4"/>
  <c r="I147" i="4" s="1"/>
  <c r="J147" i="4"/>
  <c r="N146" i="4"/>
  <c r="M146" i="4"/>
  <c r="L146" i="4"/>
  <c r="K146" i="4"/>
  <c r="J146" i="4"/>
  <c r="I146" i="4"/>
  <c r="K23" i="4" s="1"/>
  <c r="L23" i="4" s="1"/>
  <c r="N145" i="4"/>
  <c r="M145" i="4"/>
  <c r="L145" i="4"/>
  <c r="K145" i="4"/>
  <c r="I145" i="4" s="1"/>
  <c r="J145" i="4"/>
  <c r="N144" i="4"/>
  <c r="M144" i="4"/>
  <c r="L144" i="4"/>
  <c r="K144" i="4"/>
  <c r="J144" i="4"/>
  <c r="I144" i="4"/>
  <c r="N143" i="4"/>
  <c r="M143" i="4"/>
  <c r="L143" i="4"/>
  <c r="K143" i="4"/>
  <c r="I143" i="4" s="1"/>
  <c r="J143" i="4"/>
  <c r="N142" i="4"/>
  <c r="M142" i="4"/>
  <c r="L142" i="4"/>
  <c r="K142" i="4"/>
  <c r="J142" i="4"/>
  <c r="I142" i="4"/>
  <c r="N141" i="4"/>
  <c r="M141" i="4"/>
  <c r="L141" i="4"/>
  <c r="K141" i="4"/>
  <c r="I141" i="4" s="1"/>
  <c r="J141" i="4"/>
  <c r="N140" i="4"/>
  <c r="M140" i="4"/>
  <c r="L140" i="4"/>
  <c r="K140" i="4"/>
  <c r="J140" i="4"/>
  <c r="I140" i="4"/>
  <c r="N139" i="4"/>
  <c r="M139" i="4"/>
  <c r="L139" i="4"/>
  <c r="K139" i="4"/>
  <c r="I139" i="4" s="1"/>
  <c r="J139" i="4"/>
  <c r="N138" i="4"/>
  <c r="M138" i="4"/>
  <c r="L138" i="4"/>
  <c r="K138" i="4"/>
  <c r="J138" i="4"/>
  <c r="I138" i="4"/>
  <c r="N137" i="4"/>
  <c r="M137" i="4"/>
  <c r="L137" i="4"/>
  <c r="K137" i="4"/>
  <c r="I137" i="4" s="1"/>
  <c r="J137" i="4"/>
  <c r="N136" i="4"/>
  <c r="M136" i="4"/>
  <c r="L136" i="4"/>
  <c r="K136" i="4"/>
  <c r="J136" i="4"/>
  <c r="I136" i="4"/>
  <c r="N135" i="4"/>
  <c r="M135" i="4"/>
  <c r="L135" i="4"/>
  <c r="K135" i="4"/>
  <c r="I135" i="4" s="1"/>
  <c r="J135" i="4"/>
  <c r="N134" i="4"/>
  <c r="M134" i="4"/>
  <c r="L134" i="4"/>
  <c r="K134" i="4"/>
  <c r="J134" i="4"/>
  <c r="I134" i="4"/>
  <c r="N133" i="4"/>
  <c r="M133" i="4"/>
  <c r="L133" i="4"/>
  <c r="K133" i="4"/>
  <c r="I133" i="4" s="1"/>
  <c r="J133" i="4"/>
  <c r="N132" i="4"/>
  <c r="M132" i="4"/>
  <c r="L132" i="4"/>
  <c r="K132" i="4"/>
  <c r="J132" i="4"/>
  <c r="I132" i="4"/>
  <c r="N131" i="4"/>
  <c r="M131" i="4"/>
  <c r="L131" i="4"/>
  <c r="K131" i="4"/>
  <c r="I131" i="4" s="1"/>
  <c r="J131" i="4"/>
  <c r="N130" i="4"/>
  <c r="M130" i="4"/>
  <c r="L130" i="4"/>
  <c r="K130" i="4"/>
  <c r="J130" i="4"/>
  <c r="I130" i="4"/>
  <c r="N129" i="4"/>
  <c r="M129" i="4"/>
  <c r="L129" i="4"/>
  <c r="K129" i="4"/>
  <c r="I129" i="4" s="1"/>
  <c r="J129" i="4"/>
  <c r="N128" i="4"/>
  <c r="M128" i="4"/>
  <c r="L128" i="4"/>
  <c r="K128" i="4"/>
  <c r="J128" i="4"/>
  <c r="I128" i="4"/>
  <c r="N127" i="4"/>
  <c r="M127" i="4"/>
  <c r="L127" i="4"/>
  <c r="K127" i="4"/>
  <c r="I127" i="4" s="1"/>
  <c r="J127" i="4"/>
  <c r="N126" i="4"/>
  <c r="M126" i="4"/>
  <c r="L126" i="4"/>
  <c r="K126" i="4"/>
  <c r="J126" i="4"/>
  <c r="I126" i="4"/>
  <c r="N125" i="4"/>
  <c r="M125" i="4"/>
  <c r="L125" i="4"/>
  <c r="K125" i="4"/>
  <c r="I125" i="4" s="1"/>
  <c r="J125" i="4"/>
  <c r="N124" i="4"/>
  <c r="M124" i="4"/>
  <c r="L124" i="4"/>
  <c r="K124" i="4"/>
  <c r="J124" i="4"/>
  <c r="I124" i="4"/>
  <c r="N123" i="4"/>
  <c r="M123" i="4"/>
  <c r="L123" i="4"/>
  <c r="K123" i="4"/>
  <c r="I123" i="4" s="1"/>
  <c r="J123" i="4"/>
  <c r="N122" i="4"/>
  <c r="M122" i="4"/>
  <c r="L122" i="4"/>
  <c r="K122" i="4"/>
  <c r="J122" i="4"/>
  <c r="I122" i="4"/>
  <c r="N121" i="4"/>
  <c r="M121" i="4"/>
  <c r="L121" i="4"/>
  <c r="K121" i="4"/>
  <c r="I121" i="4" s="1"/>
  <c r="J121" i="4"/>
  <c r="N120" i="4"/>
  <c r="M120" i="4"/>
  <c r="L120" i="4"/>
  <c r="K120" i="4"/>
  <c r="J120" i="4"/>
  <c r="I120" i="4"/>
  <c r="N119" i="4"/>
  <c r="M119" i="4"/>
  <c r="L119" i="4"/>
  <c r="K119" i="4"/>
  <c r="I119" i="4" s="1"/>
  <c r="J119" i="4"/>
  <c r="N118" i="4"/>
  <c r="M118" i="4"/>
  <c r="L118" i="4"/>
  <c r="K118" i="4"/>
  <c r="J118" i="4"/>
  <c r="I118" i="4"/>
  <c r="N117" i="4"/>
  <c r="M117" i="4"/>
  <c r="L117" i="4"/>
  <c r="K117" i="4"/>
  <c r="I117" i="4" s="1"/>
  <c r="J117" i="4"/>
  <c r="N116" i="4"/>
  <c r="M116" i="4"/>
  <c r="L116" i="4"/>
  <c r="K116" i="4"/>
  <c r="J116" i="4"/>
  <c r="I116" i="4"/>
  <c r="N115" i="4"/>
  <c r="M115" i="4"/>
  <c r="L115" i="4"/>
  <c r="K115" i="4"/>
  <c r="I115" i="4" s="1"/>
  <c r="J115" i="4"/>
  <c r="N114" i="4"/>
  <c r="M114" i="4"/>
  <c r="L114" i="4"/>
  <c r="K114" i="4"/>
  <c r="J114" i="4"/>
  <c r="I114" i="4"/>
  <c r="N113" i="4"/>
  <c r="M113" i="4"/>
  <c r="L113" i="4"/>
  <c r="K113" i="4"/>
  <c r="I113" i="4" s="1"/>
  <c r="J113" i="4"/>
  <c r="N112" i="4"/>
  <c r="M112" i="4"/>
  <c r="L112" i="4"/>
  <c r="K112" i="4"/>
  <c r="J112" i="4"/>
  <c r="I112" i="4"/>
  <c r="N111" i="4"/>
  <c r="M111" i="4"/>
  <c r="L111" i="4"/>
  <c r="K111" i="4"/>
  <c r="I111" i="4" s="1"/>
  <c r="J111" i="4"/>
  <c r="N110" i="4"/>
  <c r="M110" i="4"/>
  <c r="L110" i="4"/>
  <c r="K110" i="4"/>
  <c r="J110" i="4"/>
  <c r="I110" i="4"/>
  <c r="N109" i="4"/>
  <c r="M109" i="4"/>
  <c r="L109" i="4"/>
  <c r="K109" i="4"/>
  <c r="I109" i="4" s="1"/>
  <c r="J109" i="4"/>
  <c r="N108" i="4"/>
  <c r="M108" i="4"/>
  <c r="L108" i="4"/>
  <c r="K108" i="4"/>
  <c r="J108" i="4"/>
  <c r="I108" i="4"/>
  <c r="N107" i="4"/>
  <c r="M107" i="4"/>
  <c r="L107" i="4"/>
  <c r="K107" i="4"/>
  <c r="I107" i="4" s="1"/>
  <c r="J107" i="4"/>
  <c r="N106" i="4"/>
  <c r="M106" i="4"/>
  <c r="L106" i="4"/>
  <c r="K106" i="4"/>
  <c r="J106" i="4"/>
  <c r="I106" i="4"/>
  <c r="N105" i="4"/>
  <c r="M105" i="4"/>
  <c r="L105" i="4"/>
  <c r="K105" i="4"/>
  <c r="I105" i="4" s="1"/>
  <c r="J105" i="4"/>
  <c r="N104" i="4"/>
  <c r="M104" i="4"/>
  <c r="L104" i="4"/>
  <c r="K104" i="4"/>
  <c r="J104" i="4"/>
  <c r="I104" i="4"/>
  <c r="N103" i="4"/>
  <c r="M103" i="4"/>
  <c r="L103" i="4"/>
  <c r="K103" i="4"/>
  <c r="I103" i="4" s="1"/>
  <c r="J103" i="4"/>
  <c r="N102" i="4"/>
  <c r="M102" i="4"/>
  <c r="L102" i="4"/>
  <c r="K102" i="4"/>
  <c r="J102" i="4"/>
  <c r="I102" i="4"/>
  <c r="N101" i="4"/>
  <c r="M101" i="4"/>
  <c r="L101" i="4"/>
  <c r="K101" i="4"/>
  <c r="I101" i="4" s="1"/>
  <c r="J101" i="4"/>
  <c r="N100" i="4"/>
  <c r="M100" i="4"/>
  <c r="L100" i="4"/>
  <c r="K100" i="4"/>
  <c r="J100" i="4"/>
  <c r="I100" i="4"/>
  <c r="N99" i="4"/>
  <c r="M99" i="4"/>
  <c r="L99" i="4"/>
  <c r="K99" i="4"/>
  <c r="I99" i="4" s="1"/>
  <c r="J99" i="4"/>
  <c r="N98" i="4"/>
  <c r="M98" i="4"/>
  <c r="L98" i="4"/>
  <c r="K98" i="4"/>
  <c r="J98" i="4"/>
  <c r="I98" i="4"/>
  <c r="N97" i="4"/>
  <c r="M97" i="4"/>
  <c r="L97" i="4"/>
  <c r="K97" i="4"/>
  <c r="I97" i="4" s="1"/>
  <c r="J97" i="4"/>
  <c r="N96" i="4"/>
  <c r="M96" i="4"/>
  <c r="L96" i="4"/>
  <c r="K96" i="4"/>
  <c r="J96" i="4"/>
  <c r="I96" i="4"/>
  <c r="N95" i="4"/>
  <c r="M95" i="4"/>
  <c r="L95" i="4"/>
  <c r="K95" i="4"/>
  <c r="I95" i="4" s="1"/>
  <c r="J95" i="4"/>
  <c r="N94" i="4"/>
  <c r="M94" i="4"/>
  <c r="L94" i="4"/>
  <c r="K94" i="4"/>
  <c r="J94" i="4"/>
  <c r="I94" i="4"/>
  <c r="N93" i="4"/>
  <c r="M93" i="4"/>
  <c r="L93" i="4"/>
  <c r="K93" i="4"/>
  <c r="I93" i="4" s="1"/>
  <c r="J93" i="4"/>
  <c r="N92" i="4"/>
  <c r="M92" i="4"/>
  <c r="L92" i="4"/>
  <c r="K92" i="4"/>
  <c r="J92" i="4"/>
  <c r="I92" i="4"/>
  <c r="N91" i="4"/>
  <c r="M91" i="4"/>
  <c r="L91" i="4"/>
  <c r="K91" i="4"/>
  <c r="I91" i="4" s="1"/>
  <c r="J91" i="4"/>
  <c r="N90" i="4"/>
  <c r="M90" i="4"/>
  <c r="L90" i="4"/>
  <c r="K90" i="4"/>
  <c r="J90" i="4"/>
  <c r="I90" i="4"/>
  <c r="N89" i="4"/>
  <c r="M89" i="4"/>
  <c r="L89" i="4"/>
  <c r="J89" i="4"/>
  <c r="L88" i="4"/>
  <c r="K88" i="4"/>
  <c r="J88" i="4"/>
  <c r="L87" i="4"/>
  <c r="K87" i="4"/>
  <c r="J87" i="4"/>
  <c r="L86" i="4"/>
  <c r="K86" i="4"/>
  <c r="J86" i="4"/>
  <c r="L85" i="4"/>
  <c r="K85" i="4"/>
  <c r="J85" i="4"/>
  <c r="L84" i="4"/>
  <c r="K84" i="4"/>
  <c r="J84" i="4"/>
  <c r="L83" i="4"/>
  <c r="K83" i="4"/>
  <c r="J83" i="4"/>
  <c r="L82" i="4"/>
  <c r="K82" i="4"/>
  <c r="J82" i="4"/>
  <c r="L81" i="4"/>
  <c r="K81" i="4"/>
  <c r="J81" i="4"/>
  <c r="N80" i="4"/>
  <c r="M80" i="4"/>
  <c r="L80" i="4"/>
  <c r="K80" i="4"/>
  <c r="J80" i="4"/>
  <c r="I80" i="4" s="1"/>
  <c r="N79" i="4"/>
  <c r="M79" i="4"/>
  <c r="L79" i="4"/>
  <c r="K79" i="4"/>
  <c r="I79" i="4" s="1"/>
  <c r="J79" i="4"/>
  <c r="N78" i="4"/>
  <c r="M78" i="4"/>
  <c r="L78" i="4"/>
  <c r="J78" i="4"/>
  <c r="L77" i="4"/>
  <c r="K77" i="4"/>
  <c r="J77" i="4"/>
  <c r="J76" i="4"/>
  <c r="J75" i="4"/>
  <c r="J74" i="4"/>
  <c r="J73" i="4"/>
  <c r="J72" i="4"/>
  <c r="J71" i="4"/>
  <c r="J70" i="4"/>
  <c r="N69" i="4"/>
  <c r="M69" i="4"/>
  <c r="J69" i="4"/>
  <c r="N68" i="4"/>
  <c r="M68" i="4"/>
  <c r="J68" i="4"/>
  <c r="N67" i="4"/>
  <c r="M67" i="4"/>
  <c r="K67" i="4"/>
  <c r="I67" i="4" s="1"/>
  <c r="J67" i="4"/>
  <c r="E67" i="4"/>
  <c r="L67" i="4" s="1"/>
  <c r="N66" i="4"/>
  <c r="M66" i="4"/>
  <c r="L66" i="4"/>
  <c r="K66" i="4"/>
  <c r="J66" i="4"/>
  <c r="I66" i="4" s="1"/>
  <c r="N65" i="4"/>
  <c r="M65" i="4"/>
  <c r="L65" i="4"/>
  <c r="K65" i="4"/>
  <c r="I65" i="4" s="1"/>
  <c r="J65" i="4"/>
  <c r="N64" i="4"/>
  <c r="M64" i="4"/>
  <c r="L64" i="4"/>
  <c r="K64" i="4"/>
  <c r="J64" i="4"/>
  <c r="I64" i="4" s="1"/>
  <c r="N63" i="4"/>
  <c r="M63" i="4"/>
  <c r="L63" i="4"/>
  <c r="K63" i="4"/>
  <c r="J63" i="4"/>
  <c r="N62" i="4"/>
  <c r="M62" i="4"/>
  <c r="L62" i="4"/>
  <c r="K62" i="4"/>
  <c r="J62" i="4"/>
  <c r="I62" i="4" s="1"/>
  <c r="N61" i="4"/>
  <c r="M61" i="4"/>
  <c r="L61" i="4"/>
  <c r="K61" i="4"/>
  <c r="I61" i="4" s="1"/>
  <c r="J61" i="4"/>
  <c r="N60" i="4"/>
  <c r="M60" i="4"/>
  <c r="L60" i="4"/>
  <c r="K60" i="4"/>
  <c r="J60" i="4"/>
  <c r="I60" i="4" s="1"/>
  <c r="K39" i="4"/>
  <c r="T38" i="4"/>
  <c r="T37" i="4"/>
  <c r="J37" i="4"/>
  <c r="T36" i="4"/>
  <c r="J36" i="4"/>
  <c r="T35" i="4"/>
  <c r="J35" i="4"/>
  <c r="T34" i="4"/>
  <c r="T33" i="4"/>
  <c r="J33" i="4"/>
  <c r="T32" i="4"/>
  <c r="T31" i="4"/>
  <c r="J31" i="4"/>
  <c r="T30" i="4"/>
  <c r="J30" i="4"/>
  <c r="J29" i="4"/>
  <c r="T28" i="4"/>
  <c r="J28" i="4"/>
  <c r="T27" i="4"/>
  <c r="T26" i="4"/>
  <c r="T25" i="4"/>
  <c r="J25" i="4"/>
  <c r="T24" i="4"/>
  <c r="J24" i="4"/>
  <c r="T23" i="4"/>
  <c r="J23" i="4"/>
  <c r="E12" i="4"/>
  <c r="K8" i="4" s="1"/>
  <c r="D12" i="4"/>
  <c r="K10" i="4"/>
  <c r="K9" i="4"/>
  <c r="K7" i="4"/>
  <c r="K6" i="4"/>
  <c r="L5" i="4"/>
  <c r="K5" i="4"/>
  <c r="J5" i="4"/>
  <c r="L4" i="4"/>
  <c r="K4" i="4"/>
  <c r="J4" i="4"/>
  <c r="P3" i="4"/>
  <c r="O3" i="4"/>
  <c r="N3" i="4"/>
  <c r="M3" i="4"/>
  <c r="L3" i="4"/>
  <c r="K3" i="4"/>
  <c r="J3" i="4"/>
  <c r="K2" i="4"/>
  <c r="D1" i="4"/>
  <c r="AK498" i="3"/>
  <c r="Y498" i="3"/>
  <c r="X497" i="3"/>
  <c r="AK490" i="3"/>
  <c r="AE490" i="3"/>
  <c r="Z490" i="3"/>
  <c r="Y490" i="3"/>
  <c r="X489" i="3"/>
  <c r="R489" i="3"/>
  <c r="Q488" i="3"/>
  <c r="J485" i="3"/>
  <c r="AK482" i="3"/>
  <c r="X481" i="3"/>
  <c r="Q479" i="3"/>
  <c r="H476" i="3"/>
  <c r="G476" i="3"/>
  <c r="AA490" i="3" s="1"/>
  <c r="F476" i="3"/>
  <c r="Z498" i="3" s="1"/>
  <c r="E476" i="3"/>
  <c r="K486" i="3" s="1"/>
  <c r="D476" i="3"/>
  <c r="J486" i="3" s="1"/>
  <c r="K475" i="3"/>
  <c r="D475" i="3"/>
  <c r="AK472" i="3"/>
  <c r="Y470" i="3"/>
  <c r="Q470" i="3"/>
  <c r="X469" i="3"/>
  <c r="K466" i="3"/>
  <c r="J465" i="3"/>
  <c r="AA462" i="3"/>
  <c r="Z462" i="3"/>
  <c r="Y462" i="3"/>
  <c r="AK461" i="3"/>
  <c r="AE461" i="3"/>
  <c r="X461" i="3"/>
  <c r="R461" i="3"/>
  <c r="Q460" i="3"/>
  <c r="AA454" i="3"/>
  <c r="Z454" i="3"/>
  <c r="Y454" i="3"/>
  <c r="X453" i="3"/>
  <c r="AK452" i="3"/>
  <c r="B450" i="3"/>
  <c r="N399" i="3"/>
  <c r="M399" i="3"/>
  <c r="L399" i="3"/>
  <c r="K399" i="3"/>
  <c r="J399" i="3"/>
  <c r="I399" i="3" s="1"/>
  <c r="N398" i="3"/>
  <c r="M398" i="3"/>
  <c r="L398" i="3"/>
  <c r="K398" i="3"/>
  <c r="I398" i="3" s="1"/>
  <c r="J398" i="3"/>
  <c r="N397" i="3"/>
  <c r="M397" i="3"/>
  <c r="L397" i="3"/>
  <c r="K397" i="3"/>
  <c r="J397" i="3"/>
  <c r="I397" i="3" s="1"/>
  <c r="N396" i="3"/>
  <c r="M396" i="3"/>
  <c r="L396" i="3"/>
  <c r="K396" i="3"/>
  <c r="J396" i="3"/>
  <c r="N395" i="3"/>
  <c r="M395" i="3"/>
  <c r="L395" i="3"/>
  <c r="K395" i="3"/>
  <c r="J395" i="3"/>
  <c r="I395" i="3" s="1"/>
  <c r="N394" i="3"/>
  <c r="M394" i="3"/>
  <c r="L394" i="3"/>
  <c r="K394" i="3"/>
  <c r="I394" i="3" s="1"/>
  <c r="J394" i="3"/>
  <c r="N393" i="3"/>
  <c r="M393" i="3"/>
  <c r="L393" i="3"/>
  <c r="K393" i="3"/>
  <c r="J393" i="3"/>
  <c r="I393" i="3" s="1"/>
  <c r="N392" i="3"/>
  <c r="M392" i="3"/>
  <c r="L392" i="3"/>
  <c r="K392" i="3"/>
  <c r="J392" i="3"/>
  <c r="N391" i="3"/>
  <c r="M391" i="3"/>
  <c r="L391" i="3"/>
  <c r="K391" i="3"/>
  <c r="J391" i="3"/>
  <c r="I391" i="3" s="1"/>
  <c r="N390" i="3"/>
  <c r="M390" i="3"/>
  <c r="L390" i="3"/>
  <c r="K390" i="3"/>
  <c r="I390" i="3" s="1"/>
  <c r="J390" i="3"/>
  <c r="N389" i="3"/>
  <c r="M389" i="3"/>
  <c r="L389" i="3"/>
  <c r="K389" i="3"/>
  <c r="J389" i="3"/>
  <c r="I389" i="3" s="1"/>
  <c r="N388" i="3"/>
  <c r="M388" i="3"/>
  <c r="L388" i="3"/>
  <c r="K388" i="3"/>
  <c r="J388" i="3"/>
  <c r="N387" i="3"/>
  <c r="M387" i="3"/>
  <c r="L387" i="3"/>
  <c r="K387" i="3"/>
  <c r="J387" i="3"/>
  <c r="I387" i="3" s="1"/>
  <c r="N386" i="3"/>
  <c r="M386" i="3"/>
  <c r="L386" i="3"/>
  <c r="K386" i="3"/>
  <c r="I386" i="3" s="1"/>
  <c r="J386" i="3"/>
  <c r="N385" i="3"/>
  <c r="M385" i="3"/>
  <c r="L385" i="3"/>
  <c r="K385" i="3"/>
  <c r="J385" i="3"/>
  <c r="I385" i="3" s="1"/>
  <c r="N384" i="3"/>
  <c r="M384" i="3"/>
  <c r="L384" i="3"/>
  <c r="K384" i="3"/>
  <c r="J384" i="3"/>
  <c r="N383" i="3"/>
  <c r="M383" i="3"/>
  <c r="L383" i="3"/>
  <c r="K383" i="3"/>
  <c r="J383" i="3"/>
  <c r="I383" i="3" s="1"/>
  <c r="N382" i="3"/>
  <c r="M382" i="3"/>
  <c r="L382" i="3"/>
  <c r="K382" i="3"/>
  <c r="I382" i="3" s="1"/>
  <c r="J382" i="3"/>
  <c r="N381" i="3"/>
  <c r="M381" i="3"/>
  <c r="L381" i="3"/>
  <c r="K381" i="3"/>
  <c r="J381" i="3"/>
  <c r="I381" i="3" s="1"/>
  <c r="N380" i="3"/>
  <c r="M380" i="3"/>
  <c r="L380" i="3"/>
  <c r="K380" i="3"/>
  <c r="J380" i="3"/>
  <c r="N379" i="3"/>
  <c r="M379" i="3"/>
  <c r="L379" i="3"/>
  <c r="K379" i="3"/>
  <c r="J379" i="3"/>
  <c r="I379" i="3" s="1"/>
  <c r="N378" i="3"/>
  <c r="M378" i="3"/>
  <c r="L378" i="3"/>
  <c r="K378" i="3"/>
  <c r="I378" i="3" s="1"/>
  <c r="J378" i="3"/>
  <c r="N377" i="3"/>
  <c r="M377" i="3"/>
  <c r="L377" i="3"/>
  <c r="K377" i="3"/>
  <c r="J377" i="3"/>
  <c r="I377" i="3" s="1"/>
  <c r="N376" i="3"/>
  <c r="M376" i="3"/>
  <c r="L376" i="3"/>
  <c r="K376" i="3"/>
  <c r="J376" i="3"/>
  <c r="N375" i="3"/>
  <c r="M375" i="3"/>
  <c r="L375" i="3"/>
  <c r="K375" i="3"/>
  <c r="J375" i="3"/>
  <c r="I375" i="3" s="1"/>
  <c r="N374" i="3"/>
  <c r="M374" i="3"/>
  <c r="L374" i="3"/>
  <c r="K374" i="3"/>
  <c r="I374" i="3" s="1"/>
  <c r="J374" i="3"/>
  <c r="N373" i="3"/>
  <c r="M373" i="3"/>
  <c r="L373" i="3"/>
  <c r="K373" i="3"/>
  <c r="J373" i="3"/>
  <c r="I373" i="3" s="1"/>
  <c r="N372" i="3"/>
  <c r="M372" i="3"/>
  <c r="L372" i="3"/>
  <c r="K372" i="3"/>
  <c r="J372" i="3"/>
  <c r="N371" i="3"/>
  <c r="M371" i="3"/>
  <c r="L371" i="3"/>
  <c r="K371" i="3"/>
  <c r="J371" i="3"/>
  <c r="I371" i="3" s="1"/>
  <c r="N370" i="3"/>
  <c r="M370" i="3"/>
  <c r="L370" i="3"/>
  <c r="K370" i="3"/>
  <c r="I370" i="3" s="1"/>
  <c r="J370" i="3"/>
  <c r="N369" i="3"/>
  <c r="M369" i="3"/>
  <c r="L369" i="3"/>
  <c r="K369" i="3"/>
  <c r="J369" i="3"/>
  <c r="I369" i="3" s="1"/>
  <c r="N368" i="3"/>
  <c r="M368" i="3"/>
  <c r="L368" i="3"/>
  <c r="K368" i="3"/>
  <c r="J368" i="3"/>
  <c r="N367" i="3"/>
  <c r="M367" i="3"/>
  <c r="L367" i="3"/>
  <c r="K367" i="3"/>
  <c r="J367" i="3"/>
  <c r="I367" i="3" s="1"/>
  <c r="N366" i="3"/>
  <c r="M366" i="3"/>
  <c r="L366" i="3"/>
  <c r="K366" i="3"/>
  <c r="I366" i="3" s="1"/>
  <c r="J366" i="3"/>
  <c r="N365" i="3"/>
  <c r="M365" i="3"/>
  <c r="L365" i="3"/>
  <c r="K365" i="3"/>
  <c r="J365" i="3"/>
  <c r="I365" i="3" s="1"/>
  <c r="N364" i="3"/>
  <c r="M364" i="3"/>
  <c r="L364" i="3"/>
  <c r="K364" i="3"/>
  <c r="J364" i="3"/>
  <c r="N363" i="3"/>
  <c r="M363" i="3"/>
  <c r="L363" i="3"/>
  <c r="K363" i="3"/>
  <c r="J363" i="3"/>
  <c r="I363" i="3" s="1"/>
  <c r="N362" i="3"/>
  <c r="M362" i="3"/>
  <c r="L362" i="3"/>
  <c r="K362" i="3"/>
  <c r="I362" i="3" s="1"/>
  <c r="J362" i="3"/>
  <c r="N361" i="3"/>
  <c r="M361" i="3"/>
  <c r="L361" i="3"/>
  <c r="K361" i="3"/>
  <c r="J361" i="3"/>
  <c r="I361" i="3" s="1"/>
  <c r="N360" i="3"/>
  <c r="M360" i="3"/>
  <c r="L360" i="3"/>
  <c r="K360" i="3"/>
  <c r="J360" i="3"/>
  <c r="N359" i="3"/>
  <c r="M359" i="3"/>
  <c r="L359" i="3"/>
  <c r="K359" i="3"/>
  <c r="J359" i="3"/>
  <c r="I359" i="3" s="1"/>
  <c r="N358" i="3"/>
  <c r="M358" i="3"/>
  <c r="L358" i="3"/>
  <c r="K358" i="3"/>
  <c r="I358" i="3" s="1"/>
  <c r="J358" i="3"/>
  <c r="N357" i="3"/>
  <c r="M357" i="3"/>
  <c r="L357" i="3"/>
  <c r="K357" i="3"/>
  <c r="J357" i="3"/>
  <c r="I357" i="3" s="1"/>
  <c r="N356" i="3"/>
  <c r="M356" i="3"/>
  <c r="L356" i="3"/>
  <c r="K356" i="3"/>
  <c r="J356" i="3"/>
  <c r="N355" i="3"/>
  <c r="M355" i="3"/>
  <c r="L355" i="3"/>
  <c r="K355" i="3"/>
  <c r="J355" i="3"/>
  <c r="I355" i="3" s="1"/>
  <c r="N354" i="3"/>
  <c r="M354" i="3"/>
  <c r="L354" i="3"/>
  <c r="K354" i="3"/>
  <c r="I354" i="3" s="1"/>
  <c r="J354" i="3"/>
  <c r="N353" i="3"/>
  <c r="M353" i="3"/>
  <c r="L353" i="3"/>
  <c r="K353" i="3"/>
  <c r="J353" i="3"/>
  <c r="I353" i="3" s="1"/>
  <c r="N352" i="3"/>
  <c r="M352" i="3"/>
  <c r="L352" i="3"/>
  <c r="K352" i="3"/>
  <c r="J352" i="3"/>
  <c r="N351" i="3"/>
  <c r="M351" i="3"/>
  <c r="L351" i="3"/>
  <c r="K351" i="3"/>
  <c r="J351" i="3"/>
  <c r="I351" i="3" s="1"/>
  <c r="K38" i="3" s="1"/>
  <c r="J38" i="3" s="1"/>
  <c r="N350" i="3"/>
  <c r="M350" i="3"/>
  <c r="L350" i="3"/>
  <c r="K350" i="3"/>
  <c r="I350" i="3" s="1"/>
  <c r="J350" i="3"/>
  <c r="N349" i="3"/>
  <c r="M349" i="3"/>
  <c r="L349" i="3"/>
  <c r="K349" i="3"/>
  <c r="J349" i="3"/>
  <c r="I349" i="3" s="1"/>
  <c r="N348" i="3"/>
  <c r="M348" i="3"/>
  <c r="L348" i="3"/>
  <c r="K348" i="3"/>
  <c r="J348" i="3"/>
  <c r="N347" i="3"/>
  <c r="M347" i="3"/>
  <c r="L347" i="3"/>
  <c r="K347" i="3"/>
  <c r="J347" i="3"/>
  <c r="I347" i="3" s="1"/>
  <c r="N346" i="3"/>
  <c r="M346" i="3"/>
  <c r="L346" i="3"/>
  <c r="K346" i="3"/>
  <c r="I346" i="3" s="1"/>
  <c r="J346" i="3"/>
  <c r="N345" i="3"/>
  <c r="M345" i="3"/>
  <c r="L345" i="3"/>
  <c r="K345" i="3"/>
  <c r="J345" i="3"/>
  <c r="I345" i="3" s="1"/>
  <c r="N344" i="3"/>
  <c r="M344" i="3"/>
  <c r="L344" i="3"/>
  <c r="K344" i="3"/>
  <c r="J344" i="3"/>
  <c r="N343" i="3"/>
  <c r="M343" i="3"/>
  <c r="L343" i="3"/>
  <c r="K343" i="3"/>
  <c r="J343" i="3"/>
  <c r="I343" i="3" s="1"/>
  <c r="N342" i="3"/>
  <c r="M342" i="3"/>
  <c r="L342" i="3"/>
  <c r="K342" i="3"/>
  <c r="I342" i="3" s="1"/>
  <c r="J342" i="3"/>
  <c r="N341" i="3"/>
  <c r="M341" i="3"/>
  <c r="L341" i="3"/>
  <c r="K341" i="3"/>
  <c r="J341" i="3"/>
  <c r="I341" i="3" s="1"/>
  <c r="N340" i="3"/>
  <c r="M340" i="3"/>
  <c r="L340" i="3"/>
  <c r="K340" i="3"/>
  <c r="J340" i="3"/>
  <c r="N339" i="3"/>
  <c r="M339" i="3"/>
  <c r="L339" i="3"/>
  <c r="K339" i="3"/>
  <c r="J339" i="3"/>
  <c r="I339" i="3" s="1"/>
  <c r="N338" i="3"/>
  <c r="M338" i="3"/>
  <c r="L338" i="3"/>
  <c r="K338" i="3"/>
  <c r="I338" i="3" s="1"/>
  <c r="J338" i="3"/>
  <c r="N337" i="3"/>
  <c r="M337" i="3"/>
  <c r="L337" i="3"/>
  <c r="K337" i="3"/>
  <c r="J337" i="3"/>
  <c r="I337" i="3" s="1"/>
  <c r="N336" i="3"/>
  <c r="M336" i="3"/>
  <c r="L336" i="3"/>
  <c r="K336" i="3"/>
  <c r="J336" i="3"/>
  <c r="N335" i="3"/>
  <c r="M335" i="3"/>
  <c r="L335" i="3"/>
  <c r="K335" i="3"/>
  <c r="J335" i="3"/>
  <c r="I335" i="3" s="1"/>
  <c r="N334" i="3"/>
  <c r="M334" i="3"/>
  <c r="L334" i="3"/>
  <c r="K334" i="3"/>
  <c r="I334" i="3" s="1"/>
  <c r="J334" i="3"/>
  <c r="N333" i="3"/>
  <c r="M333" i="3"/>
  <c r="L333" i="3"/>
  <c r="K333" i="3"/>
  <c r="J333" i="3"/>
  <c r="I333" i="3" s="1"/>
  <c r="N332" i="3"/>
  <c r="M332" i="3"/>
  <c r="L332" i="3"/>
  <c r="K332" i="3"/>
  <c r="J332" i="3"/>
  <c r="N331" i="3"/>
  <c r="M331" i="3"/>
  <c r="L331" i="3"/>
  <c r="K331" i="3"/>
  <c r="J331" i="3"/>
  <c r="I331" i="3" s="1"/>
  <c r="N330" i="3"/>
  <c r="M330" i="3"/>
  <c r="L330" i="3"/>
  <c r="K330" i="3"/>
  <c r="I330" i="3" s="1"/>
  <c r="J330" i="3"/>
  <c r="N329" i="3"/>
  <c r="M329" i="3"/>
  <c r="L329" i="3"/>
  <c r="K329" i="3"/>
  <c r="J329" i="3"/>
  <c r="I329" i="3" s="1"/>
  <c r="N328" i="3"/>
  <c r="M328" i="3"/>
  <c r="L328" i="3"/>
  <c r="K328" i="3"/>
  <c r="J328" i="3"/>
  <c r="N327" i="3"/>
  <c r="M327" i="3"/>
  <c r="L327" i="3"/>
  <c r="K327" i="3"/>
  <c r="J327" i="3"/>
  <c r="I327" i="3" s="1"/>
  <c r="N326" i="3"/>
  <c r="M326" i="3"/>
  <c r="L326" i="3"/>
  <c r="K326" i="3"/>
  <c r="I326" i="3" s="1"/>
  <c r="J326" i="3"/>
  <c r="N325" i="3"/>
  <c r="M325" i="3"/>
  <c r="L325" i="3"/>
  <c r="K325" i="3"/>
  <c r="J325" i="3"/>
  <c r="I325" i="3" s="1"/>
  <c r="N324" i="3"/>
  <c r="M324" i="3"/>
  <c r="L324" i="3"/>
  <c r="K324" i="3"/>
  <c r="J324" i="3"/>
  <c r="N323" i="3"/>
  <c r="M323" i="3"/>
  <c r="L323" i="3"/>
  <c r="K323" i="3"/>
  <c r="J323" i="3"/>
  <c r="I323" i="3" s="1"/>
  <c r="N322" i="3"/>
  <c r="M322" i="3"/>
  <c r="L322" i="3"/>
  <c r="K322" i="3"/>
  <c r="I322" i="3" s="1"/>
  <c r="J322" i="3"/>
  <c r="N321" i="3"/>
  <c r="M321" i="3"/>
  <c r="L321" i="3"/>
  <c r="K321" i="3"/>
  <c r="J321" i="3"/>
  <c r="I321" i="3" s="1"/>
  <c r="N320" i="3"/>
  <c r="M320" i="3"/>
  <c r="L320" i="3"/>
  <c r="K320" i="3"/>
  <c r="J320" i="3"/>
  <c r="N319" i="3"/>
  <c r="M319" i="3"/>
  <c r="L319" i="3"/>
  <c r="K319" i="3"/>
  <c r="J319" i="3"/>
  <c r="I319" i="3" s="1"/>
  <c r="N318" i="3"/>
  <c r="M318" i="3"/>
  <c r="L318" i="3"/>
  <c r="K318" i="3"/>
  <c r="I318" i="3" s="1"/>
  <c r="J318" i="3"/>
  <c r="N317" i="3"/>
  <c r="M317" i="3"/>
  <c r="L317" i="3"/>
  <c r="K317" i="3"/>
  <c r="J317" i="3"/>
  <c r="I317" i="3" s="1"/>
  <c r="N316" i="3"/>
  <c r="M316" i="3"/>
  <c r="L316" i="3"/>
  <c r="K316" i="3"/>
  <c r="J316" i="3"/>
  <c r="N315" i="3"/>
  <c r="M315" i="3"/>
  <c r="L315" i="3"/>
  <c r="K315" i="3"/>
  <c r="J315" i="3"/>
  <c r="I315" i="3" s="1"/>
  <c r="N314" i="3"/>
  <c r="M314" i="3"/>
  <c r="L314" i="3"/>
  <c r="K314" i="3"/>
  <c r="I314" i="3" s="1"/>
  <c r="J314" i="3"/>
  <c r="N313" i="3"/>
  <c r="M313" i="3"/>
  <c r="L313" i="3"/>
  <c r="K313" i="3"/>
  <c r="J313" i="3"/>
  <c r="I313" i="3" s="1"/>
  <c r="N312" i="3"/>
  <c r="M312" i="3"/>
  <c r="L312" i="3"/>
  <c r="K312" i="3"/>
  <c r="J312" i="3"/>
  <c r="N311" i="3"/>
  <c r="M311" i="3"/>
  <c r="L311" i="3"/>
  <c r="K311" i="3"/>
  <c r="J311" i="3"/>
  <c r="I311" i="3" s="1"/>
  <c r="N310" i="3"/>
  <c r="M310" i="3"/>
  <c r="L310" i="3"/>
  <c r="K310" i="3"/>
  <c r="I310" i="3" s="1"/>
  <c r="J310" i="3"/>
  <c r="N309" i="3"/>
  <c r="M309" i="3"/>
  <c r="L309" i="3"/>
  <c r="K309" i="3"/>
  <c r="J309" i="3"/>
  <c r="I309" i="3" s="1"/>
  <c r="N308" i="3"/>
  <c r="M308" i="3"/>
  <c r="L308" i="3"/>
  <c r="K308" i="3"/>
  <c r="J308" i="3"/>
  <c r="N307" i="3"/>
  <c r="M307" i="3"/>
  <c r="L307" i="3"/>
  <c r="K307" i="3"/>
  <c r="J307" i="3"/>
  <c r="I307" i="3" s="1"/>
  <c r="N306" i="3"/>
  <c r="M306" i="3"/>
  <c r="L306" i="3"/>
  <c r="K306" i="3"/>
  <c r="I306" i="3" s="1"/>
  <c r="J306" i="3"/>
  <c r="N305" i="3"/>
  <c r="M305" i="3"/>
  <c r="L305" i="3"/>
  <c r="K305" i="3"/>
  <c r="J305" i="3"/>
  <c r="I305" i="3" s="1"/>
  <c r="N304" i="3"/>
  <c r="M304" i="3"/>
  <c r="L304" i="3"/>
  <c r="K304" i="3"/>
  <c r="J304" i="3"/>
  <c r="N303" i="3"/>
  <c r="M303" i="3"/>
  <c r="L303" i="3"/>
  <c r="K303" i="3"/>
  <c r="J303" i="3"/>
  <c r="I303" i="3" s="1"/>
  <c r="N302" i="3"/>
  <c r="M302" i="3"/>
  <c r="L302" i="3"/>
  <c r="K302" i="3"/>
  <c r="I302" i="3" s="1"/>
  <c r="J302" i="3"/>
  <c r="N301" i="3"/>
  <c r="M301" i="3"/>
  <c r="L301" i="3"/>
  <c r="K301" i="3"/>
  <c r="J301" i="3"/>
  <c r="I301" i="3" s="1"/>
  <c r="N300" i="3"/>
  <c r="M300" i="3"/>
  <c r="L300" i="3"/>
  <c r="K300" i="3"/>
  <c r="J300" i="3"/>
  <c r="N299" i="3"/>
  <c r="M299" i="3"/>
  <c r="L299" i="3"/>
  <c r="K299" i="3"/>
  <c r="J299" i="3"/>
  <c r="I299" i="3" s="1"/>
  <c r="N298" i="3"/>
  <c r="M298" i="3"/>
  <c r="L298" i="3"/>
  <c r="K298" i="3"/>
  <c r="I298" i="3" s="1"/>
  <c r="J298" i="3"/>
  <c r="N297" i="3"/>
  <c r="M297" i="3"/>
  <c r="L297" i="3"/>
  <c r="K297" i="3"/>
  <c r="J297" i="3"/>
  <c r="I297" i="3" s="1"/>
  <c r="N296" i="3"/>
  <c r="M296" i="3"/>
  <c r="L296" i="3"/>
  <c r="K296" i="3"/>
  <c r="J296" i="3"/>
  <c r="N295" i="3"/>
  <c r="M295" i="3"/>
  <c r="L295" i="3"/>
  <c r="K295" i="3"/>
  <c r="J295" i="3"/>
  <c r="I295" i="3" s="1"/>
  <c r="N294" i="3"/>
  <c r="M294" i="3"/>
  <c r="L294" i="3"/>
  <c r="K294" i="3"/>
  <c r="I294" i="3" s="1"/>
  <c r="J294" i="3"/>
  <c r="N293" i="3"/>
  <c r="M293" i="3"/>
  <c r="L293" i="3"/>
  <c r="K293" i="3"/>
  <c r="J293" i="3"/>
  <c r="I293" i="3" s="1"/>
  <c r="N292" i="3"/>
  <c r="M292" i="3"/>
  <c r="L292" i="3"/>
  <c r="K292" i="3"/>
  <c r="J292" i="3"/>
  <c r="N291" i="3"/>
  <c r="M291" i="3"/>
  <c r="L291" i="3"/>
  <c r="K291" i="3"/>
  <c r="J291" i="3"/>
  <c r="I291" i="3" s="1"/>
  <c r="N290" i="3"/>
  <c r="M290" i="3"/>
  <c r="L290" i="3"/>
  <c r="K290" i="3"/>
  <c r="I290" i="3" s="1"/>
  <c r="J290" i="3"/>
  <c r="N289" i="3"/>
  <c r="M289" i="3"/>
  <c r="L289" i="3"/>
  <c r="K289" i="3"/>
  <c r="J289" i="3"/>
  <c r="I289" i="3" s="1"/>
  <c r="N288" i="3"/>
  <c r="M288" i="3"/>
  <c r="L288" i="3"/>
  <c r="K288" i="3"/>
  <c r="J288" i="3"/>
  <c r="N287" i="3"/>
  <c r="M287" i="3"/>
  <c r="L287" i="3"/>
  <c r="K287" i="3"/>
  <c r="J287" i="3"/>
  <c r="I287" i="3" s="1"/>
  <c r="N286" i="3"/>
  <c r="M286" i="3"/>
  <c r="L286" i="3"/>
  <c r="K286" i="3"/>
  <c r="I286" i="3" s="1"/>
  <c r="J286" i="3"/>
  <c r="N285" i="3"/>
  <c r="M285" i="3"/>
  <c r="L285" i="3"/>
  <c r="K285" i="3"/>
  <c r="J285" i="3"/>
  <c r="I285" i="3" s="1"/>
  <c r="N284" i="3"/>
  <c r="M284" i="3"/>
  <c r="L284" i="3"/>
  <c r="K284" i="3"/>
  <c r="J284" i="3"/>
  <c r="N283" i="3"/>
  <c r="M283" i="3"/>
  <c r="L283" i="3"/>
  <c r="K283" i="3"/>
  <c r="J283" i="3"/>
  <c r="I283" i="3" s="1"/>
  <c r="N282" i="3"/>
  <c r="M282" i="3"/>
  <c r="L282" i="3"/>
  <c r="K282" i="3"/>
  <c r="I282" i="3" s="1"/>
  <c r="J282" i="3"/>
  <c r="N281" i="3"/>
  <c r="M281" i="3"/>
  <c r="L281" i="3"/>
  <c r="K281" i="3"/>
  <c r="J281" i="3"/>
  <c r="I281" i="3" s="1"/>
  <c r="N280" i="3"/>
  <c r="M280" i="3"/>
  <c r="L280" i="3"/>
  <c r="K280" i="3"/>
  <c r="J280" i="3"/>
  <c r="N279" i="3"/>
  <c r="M279" i="3"/>
  <c r="L279" i="3"/>
  <c r="K279" i="3"/>
  <c r="J279" i="3"/>
  <c r="I279" i="3" s="1"/>
  <c r="U35" i="3" s="1"/>
  <c r="T35" i="3" s="1"/>
  <c r="N278" i="3"/>
  <c r="M278" i="3"/>
  <c r="L278" i="3"/>
  <c r="K278" i="3"/>
  <c r="I278" i="3" s="1"/>
  <c r="J278" i="3"/>
  <c r="N277" i="3"/>
  <c r="M277" i="3"/>
  <c r="L277" i="3"/>
  <c r="K277" i="3"/>
  <c r="J277" i="3"/>
  <c r="I277" i="3" s="1"/>
  <c r="N276" i="3"/>
  <c r="M276" i="3"/>
  <c r="L276" i="3"/>
  <c r="K276" i="3"/>
  <c r="J276" i="3"/>
  <c r="N275" i="3"/>
  <c r="M275" i="3"/>
  <c r="L275" i="3"/>
  <c r="K275" i="3"/>
  <c r="J275" i="3"/>
  <c r="I275" i="3" s="1"/>
  <c r="N274" i="3"/>
  <c r="M274" i="3"/>
  <c r="L274" i="3"/>
  <c r="K274" i="3"/>
  <c r="I274" i="3" s="1"/>
  <c r="J274" i="3"/>
  <c r="N273" i="3"/>
  <c r="M273" i="3"/>
  <c r="L273" i="3"/>
  <c r="K273" i="3"/>
  <c r="J273" i="3"/>
  <c r="I273" i="3" s="1"/>
  <c r="N272" i="3"/>
  <c r="M272" i="3"/>
  <c r="L272" i="3"/>
  <c r="K272" i="3"/>
  <c r="J272" i="3"/>
  <c r="N271" i="3"/>
  <c r="M271" i="3"/>
  <c r="L271" i="3"/>
  <c r="K271" i="3"/>
  <c r="J271" i="3"/>
  <c r="I271" i="3" s="1"/>
  <c r="N270" i="3"/>
  <c r="M270" i="3"/>
  <c r="L270" i="3"/>
  <c r="K270" i="3"/>
  <c r="I270" i="3" s="1"/>
  <c r="J270" i="3"/>
  <c r="N269" i="3"/>
  <c r="M269" i="3"/>
  <c r="L269" i="3"/>
  <c r="K269" i="3"/>
  <c r="J269" i="3"/>
  <c r="I269" i="3" s="1"/>
  <c r="N268" i="3"/>
  <c r="M268" i="3"/>
  <c r="L268" i="3"/>
  <c r="K268" i="3"/>
  <c r="J268" i="3"/>
  <c r="N267" i="3"/>
  <c r="M267" i="3"/>
  <c r="L267" i="3"/>
  <c r="K267" i="3"/>
  <c r="J267" i="3"/>
  <c r="I267" i="3" s="1"/>
  <c r="N266" i="3"/>
  <c r="M266" i="3"/>
  <c r="L266" i="3"/>
  <c r="K266" i="3"/>
  <c r="I266" i="3" s="1"/>
  <c r="J266" i="3"/>
  <c r="N265" i="3"/>
  <c r="M265" i="3"/>
  <c r="L265" i="3"/>
  <c r="K265" i="3"/>
  <c r="J265" i="3"/>
  <c r="I265" i="3" s="1"/>
  <c r="N264" i="3"/>
  <c r="M264" i="3"/>
  <c r="L264" i="3"/>
  <c r="K264" i="3"/>
  <c r="J264" i="3"/>
  <c r="N263" i="3"/>
  <c r="M263" i="3"/>
  <c r="L263" i="3"/>
  <c r="K263" i="3"/>
  <c r="J263" i="3"/>
  <c r="I263" i="3" s="1"/>
  <c r="N262" i="3"/>
  <c r="M262" i="3"/>
  <c r="L262" i="3"/>
  <c r="K262" i="3"/>
  <c r="I262" i="3" s="1"/>
  <c r="J262" i="3"/>
  <c r="N261" i="3"/>
  <c r="M261" i="3"/>
  <c r="L261" i="3"/>
  <c r="K261" i="3"/>
  <c r="J261" i="3"/>
  <c r="I261" i="3" s="1"/>
  <c r="N260" i="3"/>
  <c r="M260" i="3"/>
  <c r="L260" i="3"/>
  <c r="K260" i="3"/>
  <c r="J260" i="3"/>
  <c r="N259" i="3"/>
  <c r="M259" i="3"/>
  <c r="L259" i="3"/>
  <c r="K259" i="3"/>
  <c r="J259" i="3"/>
  <c r="I259" i="3" s="1"/>
  <c r="N258" i="3"/>
  <c r="M258" i="3"/>
  <c r="L258" i="3"/>
  <c r="K258" i="3"/>
  <c r="I258" i="3" s="1"/>
  <c r="J258" i="3"/>
  <c r="N257" i="3"/>
  <c r="M257" i="3"/>
  <c r="L257" i="3"/>
  <c r="K257" i="3"/>
  <c r="J257" i="3"/>
  <c r="I257" i="3" s="1"/>
  <c r="N256" i="3"/>
  <c r="M256" i="3"/>
  <c r="L256" i="3"/>
  <c r="K256" i="3"/>
  <c r="J256" i="3"/>
  <c r="N255" i="3"/>
  <c r="M255" i="3"/>
  <c r="L255" i="3"/>
  <c r="K255" i="3"/>
  <c r="J255" i="3"/>
  <c r="I255" i="3" s="1"/>
  <c r="N254" i="3"/>
  <c r="M254" i="3"/>
  <c r="L254" i="3"/>
  <c r="K254" i="3"/>
  <c r="I254" i="3" s="1"/>
  <c r="J254" i="3"/>
  <c r="N253" i="3"/>
  <c r="M253" i="3"/>
  <c r="L253" i="3"/>
  <c r="K253" i="3"/>
  <c r="J253" i="3"/>
  <c r="I253" i="3" s="1"/>
  <c r="N252" i="3"/>
  <c r="M252" i="3"/>
  <c r="L252" i="3"/>
  <c r="K252" i="3"/>
  <c r="J252" i="3"/>
  <c r="N251" i="3"/>
  <c r="M251" i="3"/>
  <c r="L251" i="3"/>
  <c r="K251" i="3"/>
  <c r="J251" i="3"/>
  <c r="I251" i="3" s="1"/>
  <c r="U34" i="3" s="1"/>
  <c r="T34" i="3" s="1"/>
  <c r="N250" i="3"/>
  <c r="M250" i="3"/>
  <c r="L250" i="3"/>
  <c r="K250" i="3"/>
  <c r="I250" i="3" s="1"/>
  <c r="J250" i="3"/>
  <c r="N249" i="3"/>
  <c r="M249" i="3"/>
  <c r="L249" i="3"/>
  <c r="K249" i="3"/>
  <c r="J249" i="3"/>
  <c r="I249" i="3" s="1"/>
  <c r="N248" i="3"/>
  <c r="M248" i="3"/>
  <c r="L248" i="3"/>
  <c r="K248" i="3"/>
  <c r="J248" i="3"/>
  <c r="N247" i="3"/>
  <c r="M247" i="3"/>
  <c r="L247" i="3"/>
  <c r="K247" i="3"/>
  <c r="J247" i="3"/>
  <c r="I247" i="3" s="1"/>
  <c r="N246" i="3"/>
  <c r="M246" i="3"/>
  <c r="L246" i="3"/>
  <c r="K246" i="3"/>
  <c r="I246" i="3" s="1"/>
  <c r="J246" i="3"/>
  <c r="N245" i="3"/>
  <c r="M245" i="3"/>
  <c r="L245" i="3"/>
  <c r="K245" i="3"/>
  <c r="J245" i="3"/>
  <c r="I245" i="3" s="1"/>
  <c r="N244" i="3"/>
  <c r="M244" i="3"/>
  <c r="L244" i="3"/>
  <c r="K244" i="3"/>
  <c r="J244" i="3"/>
  <c r="N243" i="3"/>
  <c r="M243" i="3"/>
  <c r="L243" i="3"/>
  <c r="K243" i="3"/>
  <c r="J243" i="3"/>
  <c r="I243" i="3" s="1"/>
  <c r="N242" i="3"/>
  <c r="M242" i="3"/>
  <c r="L242" i="3"/>
  <c r="K242" i="3"/>
  <c r="I242" i="3" s="1"/>
  <c r="J242" i="3"/>
  <c r="N241" i="3"/>
  <c r="M241" i="3"/>
  <c r="L241" i="3"/>
  <c r="K241" i="3"/>
  <c r="J241" i="3"/>
  <c r="I241" i="3" s="1"/>
  <c r="N240" i="3"/>
  <c r="M240" i="3"/>
  <c r="L240" i="3"/>
  <c r="K240" i="3"/>
  <c r="J240" i="3"/>
  <c r="N239" i="3"/>
  <c r="M239" i="3"/>
  <c r="L239" i="3"/>
  <c r="K239" i="3"/>
  <c r="J239" i="3"/>
  <c r="I239" i="3" s="1"/>
  <c r="N238" i="3"/>
  <c r="M238" i="3"/>
  <c r="L238" i="3"/>
  <c r="K238" i="3"/>
  <c r="I238" i="3" s="1"/>
  <c r="J238" i="3"/>
  <c r="N237" i="3"/>
  <c r="M237" i="3"/>
  <c r="L237" i="3"/>
  <c r="K237" i="3"/>
  <c r="J237" i="3"/>
  <c r="I237" i="3" s="1"/>
  <c r="N236" i="3"/>
  <c r="M236" i="3"/>
  <c r="L236" i="3"/>
  <c r="K236" i="3"/>
  <c r="J236" i="3"/>
  <c r="N235" i="3"/>
  <c r="M235" i="3"/>
  <c r="L235" i="3"/>
  <c r="K235" i="3"/>
  <c r="J235" i="3"/>
  <c r="I235" i="3" s="1"/>
  <c r="U37" i="3" s="1"/>
  <c r="T37" i="3" s="1"/>
  <c r="N234" i="3"/>
  <c r="M234" i="3"/>
  <c r="L234" i="3"/>
  <c r="K234" i="3"/>
  <c r="I234" i="3" s="1"/>
  <c r="J234" i="3"/>
  <c r="N233" i="3"/>
  <c r="M233" i="3"/>
  <c r="L233" i="3"/>
  <c r="K233" i="3"/>
  <c r="J233" i="3"/>
  <c r="I233" i="3" s="1"/>
  <c r="N232" i="3"/>
  <c r="M232" i="3"/>
  <c r="L232" i="3"/>
  <c r="K232" i="3"/>
  <c r="J232" i="3"/>
  <c r="N231" i="3"/>
  <c r="M231" i="3"/>
  <c r="L231" i="3"/>
  <c r="K231" i="3"/>
  <c r="J231" i="3"/>
  <c r="I231" i="3" s="1"/>
  <c r="U33" i="3" s="1"/>
  <c r="T33" i="3" s="1"/>
  <c r="N230" i="3"/>
  <c r="M230" i="3"/>
  <c r="L230" i="3"/>
  <c r="K230" i="3"/>
  <c r="I230" i="3" s="1"/>
  <c r="J230" i="3"/>
  <c r="N229" i="3"/>
  <c r="M229" i="3"/>
  <c r="L229" i="3"/>
  <c r="K229" i="3"/>
  <c r="J229" i="3"/>
  <c r="I229" i="3" s="1"/>
  <c r="N228" i="3"/>
  <c r="M228" i="3"/>
  <c r="L228" i="3"/>
  <c r="K228" i="3"/>
  <c r="J228" i="3"/>
  <c r="N227" i="3"/>
  <c r="M227" i="3"/>
  <c r="L227" i="3"/>
  <c r="K227" i="3"/>
  <c r="J227" i="3"/>
  <c r="I227" i="3" s="1"/>
  <c r="N226" i="3"/>
  <c r="M226" i="3"/>
  <c r="L226" i="3"/>
  <c r="K226" i="3"/>
  <c r="I226" i="3" s="1"/>
  <c r="J226" i="3"/>
  <c r="N225" i="3"/>
  <c r="M225" i="3"/>
  <c r="L225" i="3"/>
  <c r="K225" i="3"/>
  <c r="J225" i="3"/>
  <c r="I225" i="3" s="1"/>
  <c r="N224" i="3"/>
  <c r="M224" i="3"/>
  <c r="L224" i="3"/>
  <c r="K224" i="3"/>
  <c r="J224" i="3"/>
  <c r="N223" i="3"/>
  <c r="M223" i="3"/>
  <c r="L223" i="3"/>
  <c r="K223" i="3"/>
  <c r="J223" i="3"/>
  <c r="I223" i="3" s="1"/>
  <c r="N222" i="3"/>
  <c r="M222" i="3"/>
  <c r="L222" i="3"/>
  <c r="K222" i="3"/>
  <c r="I222" i="3" s="1"/>
  <c r="J222" i="3"/>
  <c r="N221" i="3"/>
  <c r="M221" i="3"/>
  <c r="L221" i="3"/>
  <c r="K221" i="3"/>
  <c r="J221" i="3"/>
  <c r="I221" i="3" s="1"/>
  <c r="N220" i="3"/>
  <c r="M220" i="3"/>
  <c r="L220" i="3"/>
  <c r="K220" i="3"/>
  <c r="J220" i="3"/>
  <c r="N219" i="3"/>
  <c r="M219" i="3"/>
  <c r="L219" i="3"/>
  <c r="K219" i="3"/>
  <c r="J219" i="3"/>
  <c r="I219" i="3" s="1"/>
  <c r="N218" i="3"/>
  <c r="M218" i="3"/>
  <c r="L218" i="3"/>
  <c r="K218" i="3"/>
  <c r="I218" i="3" s="1"/>
  <c r="J218" i="3"/>
  <c r="N217" i="3"/>
  <c r="M217" i="3"/>
  <c r="L217" i="3"/>
  <c r="K217" i="3"/>
  <c r="J217" i="3"/>
  <c r="I217" i="3" s="1"/>
  <c r="N216" i="3"/>
  <c r="M216" i="3"/>
  <c r="L216" i="3"/>
  <c r="K216" i="3"/>
  <c r="J216" i="3"/>
  <c r="N215" i="3"/>
  <c r="M215" i="3"/>
  <c r="L215" i="3"/>
  <c r="K215" i="3"/>
  <c r="J215" i="3"/>
  <c r="I215" i="3" s="1"/>
  <c r="N214" i="3"/>
  <c r="M214" i="3"/>
  <c r="L214" i="3"/>
  <c r="K214" i="3"/>
  <c r="I214" i="3" s="1"/>
  <c r="J214" i="3"/>
  <c r="N213" i="3"/>
  <c r="M213" i="3"/>
  <c r="L213" i="3"/>
  <c r="K213" i="3"/>
  <c r="J213" i="3"/>
  <c r="I213" i="3" s="1"/>
  <c r="N212" i="3"/>
  <c r="M212" i="3"/>
  <c r="L212" i="3"/>
  <c r="K212" i="3"/>
  <c r="J212" i="3"/>
  <c r="N211" i="3"/>
  <c r="M211" i="3"/>
  <c r="L211" i="3"/>
  <c r="K211" i="3"/>
  <c r="J211" i="3"/>
  <c r="I211" i="3" s="1"/>
  <c r="N210" i="3"/>
  <c r="M210" i="3"/>
  <c r="L210" i="3"/>
  <c r="K210" i="3"/>
  <c r="I210" i="3" s="1"/>
  <c r="J210" i="3"/>
  <c r="N209" i="3"/>
  <c r="M209" i="3"/>
  <c r="L209" i="3"/>
  <c r="K209" i="3"/>
  <c r="J209" i="3"/>
  <c r="I209" i="3" s="1"/>
  <c r="U32" i="3" s="1"/>
  <c r="T32" i="3" s="1"/>
  <c r="N208" i="3"/>
  <c r="M208" i="3"/>
  <c r="L208" i="3"/>
  <c r="K208" i="3"/>
  <c r="J208" i="3"/>
  <c r="N207" i="3"/>
  <c r="M207" i="3"/>
  <c r="L207" i="3"/>
  <c r="K207" i="3"/>
  <c r="J207" i="3"/>
  <c r="I207" i="3" s="1"/>
  <c r="N206" i="3"/>
  <c r="M206" i="3"/>
  <c r="L206" i="3"/>
  <c r="K206" i="3"/>
  <c r="I206" i="3" s="1"/>
  <c r="J206" i="3"/>
  <c r="N205" i="3"/>
  <c r="M205" i="3"/>
  <c r="L205" i="3"/>
  <c r="K205" i="3"/>
  <c r="J205" i="3"/>
  <c r="I205" i="3" s="1"/>
  <c r="N204" i="3"/>
  <c r="M204" i="3"/>
  <c r="L204" i="3"/>
  <c r="K204" i="3"/>
  <c r="J204" i="3"/>
  <c r="N203" i="3"/>
  <c r="M203" i="3"/>
  <c r="L203" i="3"/>
  <c r="K203" i="3"/>
  <c r="J203" i="3"/>
  <c r="I203" i="3" s="1"/>
  <c r="K37" i="3" s="1"/>
  <c r="J37" i="3" s="1"/>
  <c r="N202" i="3"/>
  <c r="M202" i="3"/>
  <c r="L202" i="3"/>
  <c r="K202" i="3"/>
  <c r="I202" i="3" s="1"/>
  <c r="K36" i="3" s="1"/>
  <c r="J36" i="3" s="1"/>
  <c r="J202" i="3"/>
  <c r="N201" i="3"/>
  <c r="M201" i="3"/>
  <c r="L201" i="3"/>
  <c r="K201" i="3"/>
  <c r="J201" i="3"/>
  <c r="I201" i="3" s="1"/>
  <c r="K35" i="3" s="1"/>
  <c r="J35" i="3" s="1"/>
  <c r="N200" i="3"/>
  <c r="M200" i="3"/>
  <c r="L200" i="3"/>
  <c r="K200" i="3"/>
  <c r="J200" i="3"/>
  <c r="N199" i="3"/>
  <c r="M199" i="3"/>
  <c r="L199" i="3"/>
  <c r="K199" i="3"/>
  <c r="J199" i="3"/>
  <c r="I199" i="3" s="1"/>
  <c r="U31" i="3" s="1"/>
  <c r="T31" i="3" s="1"/>
  <c r="N198" i="3"/>
  <c r="M198" i="3"/>
  <c r="L198" i="3"/>
  <c r="K198" i="3"/>
  <c r="I198" i="3" s="1"/>
  <c r="J198" i="3"/>
  <c r="N197" i="3"/>
  <c r="M197" i="3"/>
  <c r="L197" i="3"/>
  <c r="K197" i="3"/>
  <c r="J197" i="3"/>
  <c r="I197" i="3" s="1"/>
  <c r="N196" i="3"/>
  <c r="M196" i="3"/>
  <c r="L196" i="3"/>
  <c r="K196" i="3"/>
  <c r="J196" i="3"/>
  <c r="N195" i="3"/>
  <c r="M195" i="3"/>
  <c r="L195" i="3"/>
  <c r="K195" i="3"/>
  <c r="J195" i="3"/>
  <c r="I195" i="3" s="1"/>
  <c r="K33" i="3" s="1"/>
  <c r="J33" i="3" s="1"/>
  <c r="N194" i="3"/>
  <c r="M194" i="3"/>
  <c r="L194" i="3"/>
  <c r="K194" i="3"/>
  <c r="I194" i="3" s="1"/>
  <c r="J194" i="3"/>
  <c r="N193" i="3"/>
  <c r="M193" i="3"/>
  <c r="L193" i="3"/>
  <c r="K193" i="3"/>
  <c r="J193" i="3"/>
  <c r="I193" i="3" s="1"/>
  <c r="N192" i="3"/>
  <c r="M192" i="3"/>
  <c r="L192" i="3"/>
  <c r="K192" i="3"/>
  <c r="J192" i="3"/>
  <c r="N191" i="3"/>
  <c r="M191" i="3"/>
  <c r="L191" i="3"/>
  <c r="K191" i="3"/>
  <c r="J191" i="3"/>
  <c r="I191" i="3" s="1"/>
  <c r="N190" i="3"/>
  <c r="M190" i="3"/>
  <c r="L190" i="3"/>
  <c r="K190" i="3"/>
  <c r="I190" i="3" s="1"/>
  <c r="J190" i="3"/>
  <c r="N189" i="3"/>
  <c r="M189" i="3"/>
  <c r="L189" i="3"/>
  <c r="K189" i="3"/>
  <c r="J189" i="3"/>
  <c r="I189" i="3" s="1"/>
  <c r="N188" i="3"/>
  <c r="M188" i="3"/>
  <c r="L188" i="3"/>
  <c r="K188" i="3"/>
  <c r="J188" i="3"/>
  <c r="N187" i="3"/>
  <c r="M187" i="3"/>
  <c r="L187" i="3"/>
  <c r="K187" i="3"/>
  <c r="J187" i="3"/>
  <c r="I187" i="3" s="1"/>
  <c r="K32" i="3" s="1"/>
  <c r="J32" i="3" s="1"/>
  <c r="N186" i="3"/>
  <c r="M186" i="3"/>
  <c r="L186" i="3"/>
  <c r="K186" i="3"/>
  <c r="I186" i="3" s="1"/>
  <c r="K31" i="3" s="1"/>
  <c r="J31" i="3" s="1"/>
  <c r="J186" i="3"/>
  <c r="N185" i="3"/>
  <c r="M185" i="3"/>
  <c r="L185" i="3"/>
  <c r="K185" i="3"/>
  <c r="J185" i="3"/>
  <c r="I185" i="3" s="1"/>
  <c r="K30" i="3" s="1"/>
  <c r="J30" i="3" s="1"/>
  <c r="N184" i="3"/>
  <c r="M184" i="3"/>
  <c r="L184" i="3"/>
  <c r="K184" i="3"/>
  <c r="J184" i="3"/>
  <c r="N183" i="3"/>
  <c r="M183" i="3"/>
  <c r="L183" i="3"/>
  <c r="K183" i="3"/>
  <c r="J183" i="3"/>
  <c r="I183" i="3" s="1"/>
  <c r="N182" i="3"/>
  <c r="M182" i="3"/>
  <c r="L182" i="3"/>
  <c r="K182" i="3"/>
  <c r="I182" i="3" s="1"/>
  <c r="J182" i="3"/>
  <c r="N181" i="3"/>
  <c r="M181" i="3"/>
  <c r="L181" i="3"/>
  <c r="K181" i="3"/>
  <c r="J181" i="3"/>
  <c r="I181" i="3" s="1"/>
  <c r="N180" i="3"/>
  <c r="M180" i="3"/>
  <c r="L180" i="3"/>
  <c r="K180" i="3"/>
  <c r="J180" i="3"/>
  <c r="N179" i="3"/>
  <c r="M179" i="3"/>
  <c r="L179" i="3"/>
  <c r="K179" i="3"/>
  <c r="J179" i="3"/>
  <c r="I179" i="3" s="1"/>
  <c r="N178" i="3"/>
  <c r="M178" i="3"/>
  <c r="L178" i="3"/>
  <c r="K178" i="3"/>
  <c r="I178" i="3" s="1"/>
  <c r="U30" i="3" s="1"/>
  <c r="T30" i="3" s="1"/>
  <c r="J178" i="3"/>
  <c r="N177" i="3"/>
  <c r="M177" i="3"/>
  <c r="L177" i="3"/>
  <c r="K177" i="3"/>
  <c r="J177" i="3"/>
  <c r="I177" i="3" s="1"/>
  <c r="N176" i="3"/>
  <c r="M176" i="3"/>
  <c r="L176" i="3"/>
  <c r="K176" i="3"/>
  <c r="J176" i="3"/>
  <c r="N175" i="3"/>
  <c r="M175" i="3"/>
  <c r="L175" i="3"/>
  <c r="K175" i="3"/>
  <c r="J175" i="3"/>
  <c r="I175" i="3" s="1"/>
  <c r="N174" i="3"/>
  <c r="M174" i="3"/>
  <c r="L174" i="3"/>
  <c r="K174" i="3"/>
  <c r="J174" i="3"/>
  <c r="N173" i="3"/>
  <c r="M173" i="3"/>
  <c r="L173" i="3"/>
  <c r="K173" i="3"/>
  <c r="J173" i="3"/>
  <c r="I173" i="3"/>
  <c r="K28" i="3" s="1"/>
  <c r="J28" i="3" s="1"/>
  <c r="N172" i="3"/>
  <c r="M172" i="3"/>
  <c r="L172" i="3"/>
  <c r="K172" i="3"/>
  <c r="I172" i="3" s="1"/>
  <c r="J172" i="3"/>
  <c r="N171" i="3"/>
  <c r="M171" i="3"/>
  <c r="L171" i="3"/>
  <c r="K171" i="3"/>
  <c r="J171" i="3"/>
  <c r="I171" i="3"/>
  <c r="U28" i="3" s="1"/>
  <c r="T28" i="3" s="1"/>
  <c r="N170" i="3"/>
  <c r="M170" i="3"/>
  <c r="L170" i="3"/>
  <c r="K170" i="3"/>
  <c r="I170" i="3" s="1"/>
  <c r="U27" i="3" s="1"/>
  <c r="T27" i="3" s="1"/>
  <c r="J170" i="3"/>
  <c r="N169" i="3"/>
  <c r="M169" i="3"/>
  <c r="L169" i="3"/>
  <c r="K169" i="3"/>
  <c r="J169" i="3"/>
  <c r="I169" i="3" s="1"/>
  <c r="N168" i="3"/>
  <c r="M168" i="3"/>
  <c r="L168" i="3"/>
  <c r="K168" i="3"/>
  <c r="J168" i="3"/>
  <c r="N167" i="3"/>
  <c r="M167" i="3"/>
  <c r="L167" i="3"/>
  <c r="K167" i="3"/>
  <c r="J167" i="3"/>
  <c r="I167" i="3" s="1"/>
  <c r="U26" i="3" s="1"/>
  <c r="N166" i="3"/>
  <c r="M166" i="3"/>
  <c r="L166" i="3"/>
  <c r="K166" i="3"/>
  <c r="J166" i="3"/>
  <c r="N165" i="3"/>
  <c r="M165" i="3"/>
  <c r="L165" i="3"/>
  <c r="K165" i="3"/>
  <c r="J165" i="3"/>
  <c r="I165" i="3"/>
  <c r="N164" i="3"/>
  <c r="M164" i="3"/>
  <c r="L164" i="3"/>
  <c r="K164" i="3"/>
  <c r="I164" i="3" s="1"/>
  <c r="J164" i="3"/>
  <c r="N163" i="3"/>
  <c r="M163" i="3"/>
  <c r="L163" i="3"/>
  <c r="K163" i="3"/>
  <c r="J163" i="3"/>
  <c r="I163" i="3"/>
  <c r="N162" i="3"/>
  <c r="M162" i="3"/>
  <c r="L162" i="3"/>
  <c r="K162" i="3"/>
  <c r="I162" i="3" s="1"/>
  <c r="U25" i="3" s="1"/>
  <c r="T25" i="3" s="1"/>
  <c r="J162" i="3"/>
  <c r="N161" i="3"/>
  <c r="M161" i="3"/>
  <c r="L161" i="3"/>
  <c r="K161" i="3"/>
  <c r="J161" i="3"/>
  <c r="I161" i="3" s="1"/>
  <c r="U24" i="3" s="1"/>
  <c r="N160" i="3"/>
  <c r="M160" i="3"/>
  <c r="L160" i="3"/>
  <c r="K160" i="3"/>
  <c r="J160" i="3"/>
  <c r="N159" i="3"/>
  <c r="M159" i="3"/>
  <c r="L159" i="3"/>
  <c r="K159" i="3"/>
  <c r="J159" i="3"/>
  <c r="I159" i="3" s="1"/>
  <c r="N158" i="3"/>
  <c r="M158" i="3"/>
  <c r="L158" i="3"/>
  <c r="K158" i="3"/>
  <c r="J158" i="3"/>
  <c r="N157" i="3"/>
  <c r="M157" i="3"/>
  <c r="L157" i="3"/>
  <c r="K157" i="3"/>
  <c r="J157" i="3"/>
  <c r="I157" i="3"/>
  <c r="N156" i="3"/>
  <c r="M156" i="3"/>
  <c r="L156" i="3"/>
  <c r="K156" i="3"/>
  <c r="I156" i="3" s="1"/>
  <c r="J156" i="3"/>
  <c r="N155" i="3"/>
  <c r="M155" i="3"/>
  <c r="L155" i="3"/>
  <c r="K155" i="3"/>
  <c r="J155" i="3"/>
  <c r="I155" i="3"/>
  <c r="K26" i="3" s="1"/>
  <c r="J26" i="3" s="1"/>
  <c r="N154" i="3"/>
  <c r="M154" i="3"/>
  <c r="L154" i="3"/>
  <c r="K154" i="3"/>
  <c r="I154" i="3" s="1"/>
  <c r="K25" i="3" s="1"/>
  <c r="J25" i="3" s="1"/>
  <c r="J154" i="3"/>
  <c r="N153" i="3"/>
  <c r="M153" i="3"/>
  <c r="L153" i="3"/>
  <c r="K153" i="3"/>
  <c r="J153" i="3"/>
  <c r="I153" i="3" s="1"/>
  <c r="K24" i="3" s="1"/>
  <c r="N152" i="3"/>
  <c r="M152" i="3"/>
  <c r="L152" i="3"/>
  <c r="K152" i="3"/>
  <c r="J152" i="3"/>
  <c r="N151" i="3"/>
  <c r="M151" i="3"/>
  <c r="L151" i="3"/>
  <c r="K151" i="3"/>
  <c r="J151" i="3"/>
  <c r="I151" i="3" s="1"/>
  <c r="U23" i="3" s="1"/>
  <c r="N150" i="3"/>
  <c r="M150" i="3"/>
  <c r="L150" i="3"/>
  <c r="K150" i="3"/>
  <c r="J150" i="3"/>
  <c r="N149" i="3"/>
  <c r="M149" i="3"/>
  <c r="L149" i="3"/>
  <c r="K149" i="3"/>
  <c r="J149" i="3"/>
  <c r="I149" i="3"/>
  <c r="N148" i="3"/>
  <c r="M148" i="3"/>
  <c r="L148" i="3"/>
  <c r="K148" i="3"/>
  <c r="I148" i="3" s="1"/>
  <c r="J148" i="3"/>
  <c r="N147" i="3"/>
  <c r="M147" i="3"/>
  <c r="L147" i="3"/>
  <c r="K147" i="3"/>
  <c r="J147" i="3"/>
  <c r="I147" i="3"/>
  <c r="N146" i="3"/>
  <c r="M146" i="3"/>
  <c r="L146" i="3"/>
  <c r="K146" i="3"/>
  <c r="I146" i="3" s="1"/>
  <c r="K23" i="3" s="1"/>
  <c r="J23" i="3" s="1"/>
  <c r="J146" i="3"/>
  <c r="N145" i="3"/>
  <c r="M145" i="3"/>
  <c r="L145" i="3"/>
  <c r="K145" i="3"/>
  <c r="J145" i="3"/>
  <c r="I145" i="3" s="1"/>
  <c r="N144" i="3"/>
  <c r="M144" i="3"/>
  <c r="L144" i="3"/>
  <c r="K144" i="3"/>
  <c r="J144" i="3"/>
  <c r="N143" i="3"/>
  <c r="M143" i="3"/>
  <c r="L143" i="3"/>
  <c r="K143" i="3"/>
  <c r="J143" i="3"/>
  <c r="I143" i="3" s="1"/>
  <c r="N142" i="3"/>
  <c r="M142" i="3"/>
  <c r="L142" i="3"/>
  <c r="K142" i="3"/>
  <c r="J142" i="3"/>
  <c r="N141" i="3"/>
  <c r="M141" i="3"/>
  <c r="L141" i="3"/>
  <c r="K141" i="3"/>
  <c r="J141" i="3"/>
  <c r="I141" i="3"/>
  <c r="N140" i="3"/>
  <c r="M140" i="3"/>
  <c r="L140" i="3"/>
  <c r="K140" i="3"/>
  <c r="I140" i="3" s="1"/>
  <c r="J140" i="3"/>
  <c r="N139" i="3"/>
  <c r="M139" i="3"/>
  <c r="L139" i="3"/>
  <c r="K139" i="3"/>
  <c r="J139" i="3"/>
  <c r="I139" i="3"/>
  <c r="N138" i="3"/>
  <c r="M138" i="3"/>
  <c r="L138" i="3"/>
  <c r="K138" i="3"/>
  <c r="I138" i="3" s="1"/>
  <c r="J138" i="3"/>
  <c r="N137" i="3"/>
  <c r="M137" i="3"/>
  <c r="L137" i="3"/>
  <c r="K137" i="3"/>
  <c r="J137" i="3"/>
  <c r="I137" i="3" s="1"/>
  <c r="N136" i="3"/>
  <c r="M136" i="3"/>
  <c r="L136" i="3"/>
  <c r="K136" i="3"/>
  <c r="J136" i="3"/>
  <c r="N135" i="3"/>
  <c r="M135" i="3"/>
  <c r="L135" i="3"/>
  <c r="K135" i="3"/>
  <c r="J135" i="3"/>
  <c r="I135" i="3" s="1"/>
  <c r="N134" i="3"/>
  <c r="M134" i="3"/>
  <c r="L134" i="3"/>
  <c r="K134" i="3"/>
  <c r="J134" i="3"/>
  <c r="N133" i="3"/>
  <c r="M133" i="3"/>
  <c r="I133" i="3" s="1"/>
  <c r="L133" i="3"/>
  <c r="K133" i="3"/>
  <c r="J133" i="3"/>
  <c r="N132" i="3"/>
  <c r="M132" i="3"/>
  <c r="L132" i="3"/>
  <c r="K132" i="3"/>
  <c r="I132" i="3" s="1"/>
  <c r="J132" i="3"/>
  <c r="N131" i="3"/>
  <c r="M131" i="3"/>
  <c r="L131" i="3"/>
  <c r="K131" i="3"/>
  <c r="J131" i="3"/>
  <c r="I131" i="3"/>
  <c r="N130" i="3"/>
  <c r="M130" i="3"/>
  <c r="L130" i="3"/>
  <c r="K130" i="3"/>
  <c r="I130" i="3" s="1"/>
  <c r="J130" i="3"/>
  <c r="N129" i="3"/>
  <c r="M129" i="3"/>
  <c r="L129" i="3"/>
  <c r="K129" i="3"/>
  <c r="J129" i="3"/>
  <c r="I129" i="3" s="1"/>
  <c r="N128" i="3"/>
  <c r="M128" i="3"/>
  <c r="L128" i="3"/>
  <c r="K128" i="3"/>
  <c r="J128" i="3"/>
  <c r="N127" i="3"/>
  <c r="M127" i="3"/>
  <c r="L127" i="3"/>
  <c r="K127" i="3"/>
  <c r="J127" i="3"/>
  <c r="I127" i="3" s="1"/>
  <c r="N126" i="3"/>
  <c r="M126" i="3"/>
  <c r="L126" i="3"/>
  <c r="K126" i="3"/>
  <c r="J126" i="3"/>
  <c r="N125" i="3"/>
  <c r="M125" i="3"/>
  <c r="I125" i="3" s="1"/>
  <c r="L125" i="3"/>
  <c r="K125" i="3"/>
  <c r="J125" i="3"/>
  <c r="N124" i="3"/>
  <c r="M124" i="3"/>
  <c r="L124" i="3"/>
  <c r="K124" i="3"/>
  <c r="I124" i="3" s="1"/>
  <c r="J124" i="3"/>
  <c r="N123" i="3"/>
  <c r="M123" i="3"/>
  <c r="L123" i="3"/>
  <c r="K123" i="3"/>
  <c r="J123" i="3"/>
  <c r="I123" i="3"/>
  <c r="N122" i="3"/>
  <c r="M122" i="3"/>
  <c r="L122" i="3"/>
  <c r="K122" i="3"/>
  <c r="I122" i="3" s="1"/>
  <c r="J122" i="3"/>
  <c r="N121" i="3"/>
  <c r="M121" i="3"/>
  <c r="L121" i="3"/>
  <c r="K121" i="3"/>
  <c r="J121" i="3"/>
  <c r="I121" i="3" s="1"/>
  <c r="N120" i="3"/>
  <c r="M120" i="3"/>
  <c r="L120" i="3"/>
  <c r="K120" i="3"/>
  <c r="J120" i="3"/>
  <c r="N119" i="3"/>
  <c r="M119" i="3"/>
  <c r="L119" i="3"/>
  <c r="K119" i="3"/>
  <c r="J119" i="3"/>
  <c r="I119" i="3" s="1"/>
  <c r="N118" i="3"/>
  <c r="M118" i="3"/>
  <c r="L118" i="3"/>
  <c r="K118" i="3"/>
  <c r="J118" i="3"/>
  <c r="N117" i="3"/>
  <c r="M117" i="3"/>
  <c r="I117" i="3" s="1"/>
  <c r="L117" i="3"/>
  <c r="K117" i="3"/>
  <c r="J117" i="3"/>
  <c r="N116" i="3"/>
  <c r="M116" i="3"/>
  <c r="L116" i="3"/>
  <c r="K116" i="3"/>
  <c r="I116" i="3" s="1"/>
  <c r="J116" i="3"/>
  <c r="N115" i="3"/>
  <c r="M115" i="3"/>
  <c r="L115" i="3"/>
  <c r="K115" i="3"/>
  <c r="J115" i="3"/>
  <c r="I115" i="3"/>
  <c r="N114" i="3"/>
  <c r="M114" i="3"/>
  <c r="L114" i="3"/>
  <c r="K114" i="3"/>
  <c r="I114" i="3" s="1"/>
  <c r="J114" i="3"/>
  <c r="N113" i="3"/>
  <c r="M113" i="3"/>
  <c r="L113" i="3"/>
  <c r="K113" i="3"/>
  <c r="J113" i="3"/>
  <c r="I113" i="3" s="1"/>
  <c r="N112" i="3"/>
  <c r="M112" i="3"/>
  <c r="L112" i="3"/>
  <c r="K112" i="3"/>
  <c r="J112" i="3"/>
  <c r="N111" i="3"/>
  <c r="M111" i="3"/>
  <c r="L111" i="3"/>
  <c r="K111" i="3"/>
  <c r="J111" i="3"/>
  <c r="I111" i="3" s="1"/>
  <c r="N110" i="3"/>
  <c r="M110" i="3"/>
  <c r="L110" i="3"/>
  <c r="K110" i="3"/>
  <c r="J110" i="3"/>
  <c r="N109" i="3"/>
  <c r="M109" i="3"/>
  <c r="I109" i="3" s="1"/>
  <c r="L109" i="3"/>
  <c r="K109" i="3"/>
  <c r="J109" i="3"/>
  <c r="N108" i="3"/>
  <c r="M108" i="3"/>
  <c r="L108" i="3"/>
  <c r="K108" i="3"/>
  <c r="I108" i="3" s="1"/>
  <c r="J108" i="3"/>
  <c r="N107" i="3"/>
  <c r="M107" i="3"/>
  <c r="L107" i="3"/>
  <c r="K107" i="3"/>
  <c r="J107" i="3"/>
  <c r="I107" i="3"/>
  <c r="N106" i="3"/>
  <c r="M106" i="3"/>
  <c r="L106" i="3"/>
  <c r="K106" i="3"/>
  <c r="I106" i="3" s="1"/>
  <c r="J106" i="3"/>
  <c r="N105" i="3"/>
  <c r="M105" i="3"/>
  <c r="L105" i="3"/>
  <c r="K105" i="3"/>
  <c r="J105" i="3"/>
  <c r="I105" i="3" s="1"/>
  <c r="N104" i="3"/>
  <c r="M104" i="3"/>
  <c r="L104" i="3"/>
  <c r="K104" i="3"/>
  <c r="J104" i="3"/>
  <c r="N103" i="3"/>
  <c r="M103" i="3"/>
  <c r="L103" i="3"/>
  <c r="K103" i="3"/>
  <c r="J103" i="3"/>
  <c r="I103" i="3" s="1"/>
  <c r="N102" i="3"/>
  <c r="M102" i="3"/>
  <c r="L102" i="3"/>
  <c r="K102" i="3"/>
  <c r="J102" i="3"/>
  <c r="N101" i="3"/>
  <c r="M101" i="3"/>
  <c r="I101" i="3" s="1"/>
  <c r="L101" i="3"/>
  <c r="K101" i="3"/>
  <c r="J101" i="3"/>
  <c r="N100" i="3"/>
  <c r="M100" i="3"/>
  <c r="L100" i="3"/>
  <c r="K100" i="3"/>
  <c r="I100" i="3" s="1"/>
  <c r="J100" i="3"/>
  <c r="N99" i="3"/>
  <c r="M99" i="3"/>
  <c r="L99" i="3"/>
  <c r="K99" i="3"/>
  <c r="J99" i="3"/>
  <c r="I99" i="3"/>
  <c r="N98" i="3"/>
  <c r="M98" i="3"/>
  <c r="L98" i="3"/>
  <c r="K98" i="3"/>
  <c r="I98" i="3" s="1"/>
  <c r="J98" i="3"/>
  <c r="N97" i="3"/>
  <c r="M97" i="3"/>
  <c r="L97" i="3"/>
  <c r="K97" i="3"/>
  <c r="J97" i="3"/>
  <c r="I97" i="3" s="1"/>
  <c r="N96" i="3"/>
  <c r="M96" i="3"/>
  <c r="L96" i="3"/>
  <c r="K96" i="3"/>
  <c r="J96" i="3"/>
  <c r="N95" i="3"/>
  <c r="M95" i="3"/>
  <c r="L95" i="3"/>
  <c r="K95" i="3"/>
  <c r="J95" i="3"/>
  <c r="I95" i="3" s="1"/>
  <c r="N94" i="3"/>
  <c r="M94" i="3"/>
  <c r="L94" i="3"/>
  <c r="K94" i="3"/>
  <c r="J94" i="3"/>
  <c r="N93" i="3"/>
  <c r="M93" i="3"/>
  <c r="I93" i="3" s="1"/>
  <c r="L93" i="3"/>
  <c r="K93" i="3"/>
  <c r="J93" i="3"/>
  <c r="N92" i="3"/>
  <c r="M92" i="3"/>
  <c r="L92" i="3"/>
  <c r="K92" i="3"/>
  <c r="I92" i="3" s="1"/>
  <c r="J92" i="3"/>
  <c r="N91" i="3"/>
  <c r="M91" i="3"/>
  <c r="L91" i="3"/>
  <c r="K91" i="3"/>
  <c r="J91" i="3"/>
  <c r="I91" i="3"/>
  <c r="N90" i="3"/>
  <c r="M90" i="3"/>
  <c r="L90" i="3"/>
  <c r="K90" i="3"/>
  <c r="I90" i="3" s="1"/>
  <c r="J90" i="3"/>
  <c r="N89" i="3"/>
  <c r="M89" i="3"/>
  <c r="L89" i="3"/>
  <c r="J89" i="3"/>
  <c r="L88" i="3"/>
  <c r="K88" i="3"/>
  <c r="J88" i="3"/>
  <c r="L87" i="3"/>
  <c r="K87" i="3"/>
  <c r="J87" i="3"/>
  <c r="L86" i="3"/>
  <c r="K86" i="3"/>
  <c r="J86" i="3"/>
  <c r="L85" i="3"/>
  <c r="K85" i="3"/>
  <c r="J85" i="3"/>
  <c r="L84" i="3"/>
  <c r="K84" i="3"/>
  <c r="J84" i="3"/>
  <c r="L83" i="3"/>
  <c r="K83" i="3"/>
  <c r="J83" i="3"/>
  <c r="L82" i="3"/>
  <c r="K82" i="3"/>
  <c r="J82" i="3"/>
  <c r="L81" i="3"/>
  <c r="K81" i="3"/>
  <c r="J81" i="3"/>
  <c r="N80" i="3"/>
  <c r="M80" i="3"/>
  <c r="L80" i="3"/>
  <c r="I80" i="3" s="1"/>
  <c r="K80" i="3"/>
  <c r="J80" i="3"/>
  <c r="N79" i="3"/>
  <c r="M79" i="3"/>
  <c r="L79" i="3"/>
  <c r="K79" i="3"/>
  <c r="J79" i="3"/>
  <c r="N78" i="3"/>
  <c r="M78" i="3"/>
  <c r="L78" i="3"/>
  <c r="J78" i="3"/>
  <c r="L77" i="3"/>
  <c r="K77" i="3"/>
  <c r="J77" i="3"/>
  <c r="J76" i="3"/>
  <c r="J75" i="3"/>
  <c r="J74" i="3"/>
  <c r="J73" i="3"/>
  <c r="J72" i="3"/>
  <c r="J71" i="3"/>
  <c r="J70" i="3"/>
  <c r="N69" i="3"/>
  <c r="M69" i="3"/>
  <c r="J69" i="3"/>
  <c r="N68" i="3"/>
  <c r="M68" i="3"/>
  <c r="J68" i="3"/>
  <c r="N67" i="3"/>
  <c r="M67" i="3"/>
  <c r="K67" i="3"/>
  <c r="J67" i="3"/>
  <c r="I67" i="3" s="1"/>
  <c r="E67" i="3"/>
  <c r="L67" i="3" s="1"/>
  <c r="N66" i="3"/>
  <c r="M66" i="3"/>
  <c r="L66" i="3"/>
  <c r="K66" i="3"/>
  <c r="J66" i="3"/>
  <c r="I66" i="3"/>
  <c r="N65" i="3"/>
  <c r="M65" i="3"/>
  <c r="L65" i="3"/>
  <c r="K65" i="3"/>
  <c r="I65" i="3" s="1"/>
  <c r="J65" i="3"/>
  <c r="N64" i="3"/>
  <c r="M64" i="3"/>
  <c r="I64" i="3" s="1"/>
  <c r="L64" i="3"/>
  <c r="K64" i="3"/>
  <c r="J64" i="3"/>
  <c r="N63" i="3"/>
  <c r="M63" i="3"/>
  <c r="L63" i="3"/>
  <c r="K63" i="3"/>
  <c r="I63" i="3" s="1"/>
  <c r="J63" i="3"/>
  <c r="N62" i="3"/>
  <c r="M62" i="3"/>
  <c r="L62" i="3"/>
  <c r="I62" i="3" s="1"/>
  <c r="K62" i="3"/>
  <c r="J62" i="3"/>
  <c r="N61" i="3"/>
  <c r="M61" i="3"/>
  <c r="L61" i="3"/>
  <c r="K61" i="3"/>
  <c r="J61" i="3"/>
  <c r="N60" i="3"/>
  <c r="M60" i="3"/>
  <c r="L60" i="3"/>
  <c r="I60" i="3" s="1"/>
  <c r="K60" i="3"/>
  <c r="J60" i="3"/>
  <c r="L35" i="3"/>
  <c r="V32" i="3"/>
  <c r="L30" i="3"/>
  <c r="V28" i="3"/>
  <c r="V27" i="3"/>
  <c r="L26" i="3"/>
  <c r="V25" i="3"/>
  <c r="L25" i="3"/>
  <c r="L23" i="3"/>
  <c r="E12" i="3"/>
  <c r="D12" i="3"/>
  <c r="K10" i="3"/>
  <c r="K9" i="3"/>
  <c r="K8" i="3"/>
  <c r="K7" i="3"/>
  <c r="K6" i="3"/>
  <c r="J5" i="3"/>
  <c r="L4" i="3"/>
  <c r="K4" i="3"/>
  <c r="J4" i="3"/>
  <c r="P3" i="3"/>
  <c r="O3" i="3"/>
  <c r="N3" i="3"/>
  <c r="M3" i="3"/>
  <c r="L3" i="3"/>
  <c r="K3" i="3"/>
  <c r="J3" i="3"/>
  <c r="K2" i="3"/>
  <c r="D1" i="3"/>
  <c r="L5" i="3" s="1"/>
  <c r="AK498" i="2"/>
  <c r="AA498" i="2"/>
  <c r="X497" i="2"/>
  <c r="AK490" i="2"/>
  <c r="AE490" i="2"/>
  <c r="X489" i="2"/>
  <c r="Q488" i="2"/>
  <c r="M486" i="2"/>
  <c r="J485" i="2"/>
  <c r="AK482" i="2"/>
  <c r="Z482" i="2"/>
  <c r="X481" i="2"/>
  <c r="Q479" i="2"/>
  <c r="H476" i="2"/>
  <c r="N486" i="2" s="1"/>
  <c r="G476" i="2"/>
  <c r="F476" i="2"/>
  <c r="L486" i="2" s="1"/>
  <c r="E476" i="2"/>
  <c r="Y498" i="2" s="1"/>
  <c r="D476" i="2"/>
  <c r="J486" i="2" s="1"/>
  <c r="K475" i="2"/>
  <c r="D475" i="2"/>
  <c r="AK472" i="2"/>
  <c r="AB470" i="2"/>
  <c r="AA470" i="2"/>
  <c r="Q470" i="2"/>
  <c r="X469" i="2"/>
  <c r="J465" i="2"/>
  <c r="AA462" i="2"/>
  <c r="Z462" i="2"/>
  <c r="Y462" i="2"/>
  <c r="AK461" i="2"/>
  <c r="AE461" i="2"/>
  <c r="X461" i="2"/>
  <c r="T461" i="2"/>
  <c r="Q460" i="2"/>
  <c r="AA454" i="2"/>
  <c r="Z454" i="2"/>
  <c r="Y454" i="2"/>
  <c r="X453" i="2"/>
  <c r="AK452" i="2"/>
  <c r="B450" i="2"/>
  <c r="U34" i="2"/>
  <c r="U37" i="2"/>
  <c r="U32" i="2"/>
  <c r="K37" i="2"/>
  <c r="K36" i="2"/>
  <c r="K35" i="2"/>
  <c r="U31" i="2"/>
  <c r="K34" i="2"/>
  <c r="K33" i="2"/>
  <c r="K32" i="2"/>
  <c r="K31" i="2"/>
  <c r="K30" i="2"/>
  <c r="U30" i="2"/>
  <c r="K29" i="2"/>
  <c r="K28" i="2"/>
  <c r="U28" i="2"/>
  <c r="U27" i="2"/>
  <c r="U26" i="2"/>
  <c r="U25" i="2"/>
  <c r="U24" i="2"/>
  <c r="K26" i="2"/>
  <c r="K25" i="2"/>
  <c r="K24" i="2"/>
  <c r="U23" i="2"/>
  <c r="K23" i="2"/>
  <c r="E67" i="2"/>
  <c r="K67" i="2" s="1"/>
  <c r="K38" i="2"/>
  <c r="J38" i="2" s="1"/>
  <c r="U35" i="2"/>
  <c r="T35" i="2" s="1"/>
  <c r="U33" i="2"/>
  <c r="T33" i="2" s="1"/>
  <c r="E12" i="2"/>
  <c r="D12" i="2"/>
  <c r="K8" i="2" s="1"/>
  <c r="K10" i="2"/>
  <c r="K9" i="2"/>
  <c r="K7" i="2"/>
  <c r="K6" i="2"/>
  <c r="J5" i="2"/>
  <c r="L4" i="2"/>
  <c r="K4" i="2"/>
  <c r="J4" i="2"/>
  <c r="P3" i="2"/>
  <c r="O3" i="2"/>
  <c r="N3" i="2"/>
  <c r="M3" i="2"/>
  <c r="L3" i="2"/>
  <c r="K3" i="2"/>
  <c r="J3" i="2"/>
  <c r="K2" i="2"/>
  <c r="D1" i="2"/>
  <c r="L5" i="2" s="1"/>
  <c r="AB455" i="2"/>
  <c r="M487" i="10"/>
  <c r="Z491" i="10"/>
  <c r="AB491" i="10"/>
  <c r="J487" i="10"/>
  <c r="K487" i="10"/>
  <c r="AB499" i="27"/>
  <c r="X499" i="27"/>
  <c r="AB491" i="27"/>
  <c r="X491" i="27"/>
  <c r="N487" i="27"/>
  <c r="J487" i="27"/>
  <c r="AA483" i="27"/>
  <c r="Y471" i="27"/>
  <c r="AB463" i="27"/>
  <c r="X463" i="27"/>
  <c r="AB455" i="27"/>
  <c r="X455" i="27"/>
  <c r="AA499" i="27"/>
  <c r="AA491" i="27"/>
  <c r="M487" i="27"/>
  <c r="Z483" i="27"/>
  <c r="AB471" i="27"/>
  <c r="X471" i="27"/>
  <c r="AA463" i="27"/>
  <c r="AA455" i="27"/>
  <c r="Z499" i="27"/>
  <c r="Z491" i="27"/>
  <c r="L487" i="27"/>
  <c r="Y483" i="27"/>
  <c r="AA471" i="27"/>
  <c r="Z463" i="27"/>
  <c r="Z455" i="27"/>
  <c r="Y499" i="27"/>
  <c r="Y491" i="27"/>
  <c r="K487" i="27"/>
  <c r="AB483" i="27"/>
  <c r="X483" i="27"/>
  <c r="Z471" i="27"/>
  <c r="Y463" i="27"/>
  <c r="Y455" i="27"/>
  <c r="D76" i="27"/>
  <c r="D74" i="27"/>
  <c r="D72" i="27"/>
  <c r="D70" i="27"/>
  <c r="D69" i="27"/>
  <c r="D68" i="27"/>
  <c r="D73" i="27"/>
  <c r="Y499" i="26"/>
  <c r="Y491" i="26"/>
  <c r="K487" i="26"/>
  <c r="AB483" i="26"/>
  <c r="X483" i="26"/>
  <c r="Z471" i="26"/>
  <c r="Y463" i="26"/>
  <c r="Y455" i="26"/>
  <c r="D75" i="27"/>
  <c r="AB499" i="26"/>
  <c r="X499" i="26"/>
  <c r="AB491" i="26"/>
  <c r="X491" i="26"/>
  <c r="N487" i="26"/>
  <c r="J487" i="26"/>
  <c r="AA483" i="26"/>
  <c r="Y471" i="26"/>
  <c r="AB463" i="26"/>
  <c r="X463" i="26"/>
  <c r="AB455" i="26"/>
  <c r="AA499" i="26"/>
  <c r="AA491" i="26"/>
  <c r="M487" i="26"/>
  <c r="Z483" i="26"/>
  <c r="AB471" i="26"/>
  <c r="X471" i="26"/>
  <c r="AA463" i="26"/>
  <c r="AA455" i="26"/>
  <c r="D71" i="27"/>
  <c r="Z499" i="26"/>
  <c r="Z491" i="26"/>
  <c r="L487" i="26"/>
  <c r="Y483" i="26"/>
  <c r="AA471" i="26"/>
  <c r="Z463" i="26"/>
  <c r="Z455" i="26"/>
  <c r="X455" i="26"/>
  <c r="D76" i="26"/>
  <c r="D74" i="26"/>
  <c r="D72" i="26"/>
  <c r="D70" i="26"/>
  <c r="D69" i="26"/>
  <c r="Z499" i="25"/>
  <c r="Z491" i="25"/>
  <c r="L487" i="25"/>
  <c r="Y483" i="25"/>
  <c r="AA471" i="25"/>
  <c r="Z463" i="25"/>
  <c r="Z455" i="25"/>
  <c r="D75" i="26"/>
  <c r="D73" i="26"/>
  <c r="D71" i="26"/>
  <c r="Y499" i="25"/>
  <c r="Y491" i="25"/>
  <c r="K487" i="25"/>
  <c r="AB483" i="25"/>
  <c r="X483" i="25"/>
  <c r="Z471" i="25"/>
  <c r="Y463" i="25"/>
  <c r="Y455" i="25"/>
  <c r="AB499" i="25"/>
  <c r="X499" i="25"/>
  <c r="AB491" i="25"/>
  <c r="X491" i="25"/>
  <c r="N487" i="25"/>
  <c r="J487" i="25"/>
  <c r="AA483" i="25"/>
  <c r="Y471" i="25"/>
  <c r="AB463" i="25"/>
  <c r="X463" i="25"/>
  <c r="AB455" i="25"/>
  <c r="X455" i="25"/>
  <c r="D68" i="26"/>
  <c r="X471" i="25"/>
  <c r="Z483" i="25"/>
  <c r="AA499" i="25"/>
  <c r="AA491" i="25"/>
  <c r="AA463" i="25"/>
  <c r="AA455" i="25"/>
  <c r="Z499" i="24"/>
  <c r="Z491" i="24"/>
  <c r="L487" i="24"/>
  <c r="Y483" i="24"/>
  <c r="AA471" i="24"/>
  <c r="Z463" i="24"/>
  <c r="Z455" i="24"/>
  <c r="M487" i="25"/>
  <c r="AB471" i="25"/>
  <c r="D76" i="25"/>
  <c r="D75" i="25"/>
  <c r="D74" i="25"/>
  <c r="D73" i="25"/>
  <c r="D72" i="25"/>
  <c r="D71" i="25"/>
  <c r="D70" i="25"/>
  <c r="AB499" i="24"/>
  <c r="X499" i="24"/>
  <c r="AB491" i="24"/>
  <c r="X491" i="24"/>
  <c r="N487" i="24"/>
  <c r="J487" i="24"/>
  <c r="AA483" i="24"/>
  <c r="Y471" i="24"/>
  <c r="AA491" i="24"/>
  <c r="AB483" i="24"/>
  <c r="AB463" i="24"/>
  <c r="X455" i="24"/>
  <c r="D76" i="24"/>
  <c r="D74" i="24"/>
  <c r="D72" i="24"/>
  <c r="D70" i="24"/>
  <c r="D69" i="24"/>
  <c r="D68" i="24"/>
  <c r="AA499" i="23"/>
  <c r="AA491" i="23"/>
  <c r="M487" i="23"/>
  <c r="Z483" i="23"/>
  <c r="AB471" i="23"/>
  <c r="X471" i="23"/>
  <c r="AA463" i="23"/>
  <c r="AA455" i="23"/>
  <c r="D69" i="25"/>
  <c r="Y491" i="24"/>
  <c r="Z483" i="24"/>
  <c r="AB471" i="24"/>
  <c r="AA463" i="24"/>
  <c r="AB455" i="24"/>
  <c r="Z499" i="23"/>
  <c r="Z491" i="23"/>
  <c r="L487" i="23"/>
  <c r="Y483" i="23"/>
  <c r="AA471" i="23"/>
  <c r="Z463" i="23"/>
  <c r="Z455" i="23"/>
  <c r="D68" i="25"/>
  <c r="AA499" i="24"/>
  <c r="M487" i="24"/>
  <c r="X483" i="24"/>
  <c r="Z471" i="24"/>
  <c r="Y463" i="24"/>
  <c r="AA455" i="24"/>
  <c r="D75" i="24"/>
  <c r="D73" i="24"/>
  <c r="D71" i="24"/>
  <c r="Y499" i="23"/>
  <c r="Y491" i="23"/>
  <c r="K487" i="23"/>
  <c r="AB483" i="23"/>
  <c r="X483" i="23"/>
  <c r="Z471" i="23"/>
  <c r="Y463" i="23"/>
  <c r="Y455" i="23"/>
  <c r="Y499" i="24"/>
  <c r="K487" i="24"/>
  <c r="X471" i="24"/>
  <c r="X463" i="24"/>
  <c r="Y455" i="24"/>
  <c r="AB499" i="23"/>
  <c r="X499" i="23"/>
  <c r="AB491" i="23"/>
  <c r="X491" i="23"/>
  <c r="N487" i="23"/>
  <c r="J487" i="23"/>
  <c r="AA483" i="23"/>
  <c r="Y471" i="23"/>
  <c r="AB463" i="23"/>
  <c r="X463" i="23"/>
  <c r="AB455" i="23"/>
  <c r="X455" i="23"/>
  <c r="D76" i="23"/>
  <c r="D74" i="23"/>
  <c r="D72" i="23"/>
  <c r="D70" i="23"/>
  <c r="D69" i="23"/>
  <c r="D68" i="23"/>
  <c r="AA499" i="22"/>
  <c r="AA491" i="22"/>
  <c r="M487" i="22"/>
  <c r="Z483" i="22"/>
  <c r="AB471" i="22"/>
  <c r="X471" i="22"/>
  <c r="AA463" i="22"/>
  <c r="AA455" i="22"/>
  <c r="Z499" i="22"/>
  <c r="Z491" i="22"/>
  <c r="L487" i="22"/>
  <c r="Y483" i="22"/>
  <c r="AA471" i="22"/>
  <c r="Z463" i="22"/>
  <c r="Z455" i="22"/>
  <c r="D75" i="23"/>
  <c r="D73" i="23"/>
  <c r="D71" i="23"/>
  <c r="Y499" i="22"/>
  <c r="Y491" i="22"/>
  <c r="K487" i="22"/>
  <c r="AB483" i="22"/>
  <c r="X483" i="22"/>
  <c r="Z471" i="22"/>
  <c r="Y463" i="22"/>
  <c r="Y455" i="22"/>
  <c r="AB499" i="22"/>
  <c r="X499" i="22"/>
  <c r="AB491" i="22"/>
  <c r="X491" i="22"/>
  <c r="N487" i="22"/>
  <c r="J487" i="22"/>
  <c r="AA483" i="22"/>
  <c r="Y471" i="22"/>
  <c r="AB463" i="22"/>
  <c r="X463" i="22"/>
  <c r="AB455" i="22"/>
  <c r="X455" i="22"/>
  <c r="D76" i="22"/>
  <c r="D74" i="22"/>
  <c r="D72" i="22"/>
  <c r="D70" i="22"/>
  <c r="D69" i="22"/>
  <c r="D68" i="22"/>
  <c r="AA499" i="21"/>
  <c r="AA491" i="21"/>
  <c r="M487" i="21"/>
  <c r="Z499" i="21"/>
  <c r="X491" i="21"/>
  <c r="J487" i="21"/>
  <c r="Z483" i="21"/>
  <c r="AB471" i="21"/>
  <c r="X471" i="21"/>
  <c r="AA463" i="21"/>
  <c r="AA455" i="21"/>
  <c r="D71" i="22"/>
  <c r="Y499" i="21"/>
  <c r="AB491" i="21"/>
  <c r="N487" i="21"/>
  <c r="Y483" i="21"/>
  <c r="AA471" i="21"/>
  <c r="Z463" i="21"/>
  <c r="Z455" i="21"/>
  <c r="D75" i="21"/>
  <c r="D73" i="21"/>
  <c r="D71" i="21"/>
  <c r="Y499" i="20"/>
  <c r="Y491" i="20"/>
  <c r="K487" i="20"/>
  <c r="AB483" i="20"/>
  <c r="X483" i="20"/>
  <c r="Z471" i="20"/>
  <c r="D73" i="22"/>
  <c r="X499" i="21"/>
  <c r="Z491" i="21"/>
  <c r="L487" i="21"/>
  <c r="AB483" i="21"/>
  <c r="X483" i="21"/>
  <c r="Z471" i="21"/>
  <c r="Y463" i="21"/>
  <c r="Y455" i="21"/>
  <c r="Y491" i="21"/>
  <c r="K487" i="21"/>
  <c r="D74" i="21"/>
  <c r="D68" i="21"/>
  <c r="X499" i="20"/>
  <c r="AA491" i="20"/>
  <c r="L487" i="20"/>
  <c r="AB471" i="20"/>
  <c r="Y463" i="20"/>
  <c r="Y455" i="20"/>
  <c r="D75" i="22"/>
  <c r="AB499" i="21"/>
  <c r="AA483" i="21"/>
  <c r="AB463" i="21"/>
  <c r="D76" i="21"/>
  <c r="D69" i="21"/>
  <c r="AB499" i="20"/>
  <c r="Z491" i="20"/>
  <c r="J487" i="20"/>
  <c r="AA483" i="20"/>
  <c r="AA471" i="20"/>
  <c r="AB463" i="20"/>
  <c r="X463" i="20"/>
  <c r="AB455" i="20"/>
  <c r="X455" i="20"/>
  <c r="D76" i="20"/>
  <c r="D74" i="20"/>
  <c r="D72" i="20"/>
  <c r="D70" i="20"/>
  <c r="D69" i="20"/>
  <c r="D68" i="20"/>
  <c r="AA499" i="19"/>
  <c r="AA491" i="19"/>
  <c r="X463" i="21"/>
  <c r="AB455" i="21"/>
  <c r="D70" i="21"/>
  <c r="AA499" i="20"/>
  <c r="X491" i="20"/>
  <c r="N487" i="20"/>
  <c r="Z483" i="20"/>
  <c r="Y471" i="20"/>
  <c r="AA463" i="20"/>
  <c r="AA455" i="20"/>
  <c r="Y471" i="21"/>
  <c r="X455" i="21"/>
  <c r="D72" i="21"/>
  <c r="Z499" i="20"/>
  <c r="AB491" i="20"/>
  <c r="M487" i="20"/>
  <c r="Y483" i="20"/>
  <c r="X471" i="20"/>
  <c r="Z463" i="20"/>
  <c r="Z455" i="20"/>
  <c r="D75" i="20"/>
  <c r="D73" i="20"/>
  <c r="D71" i="20"/>
  <c r="Y499" i="19"/>
  <c r="Y491" i="19"/>
  <c r="K487" i="19"/>
  <c r="X499" i="19"/>
  <c r="X491" i="19"/>
  <c r="N487" i="19"/>
  <c r="Z483" i="19"/>
  <c r="AB471" i="19"/>
  <c r="X471" i="19"/>
  <c r="AA463" i="19"/>
  <c r="AA455" i="19"/>
  <c r="Z499" i="18"/>
  <c r="Z491" i="18"/>
  <c r="L487" i="18"/>
  <c r="Y483" i="18"/>
  <c r="AA471" i="18"/>
  <c r="Z463" i="18"/>
  <c r="Z455" i="18"/>
  <c r="AB499" i="19"/>
  <c r="AB491" i="19"/>
  <c r="L487" i="19"/>
  <c r="AB483" i="19"/>
  <c r="X483" i="19"/>
  <c r="Z471" i="19"/>
  <c r="Y463" i="19"/>
  <c r="Y455" i="19"/>
  <c r="Z499" i="19"/>
  <c r="Z491" i="19"/>
  <c r="J487" i="19"/>
  <c r="AA483" i="19"/>
  <c r="Y471" i="19"/>
  <c r="AB463" i="19"/>
  <c r="X463" i="19"/>
  <c r="AB455" i="19"/>
  <c r="X455" i="19"/>
  <c r="Y483" i="19"/>
  <c r="Z455" i="19"/>
  <c r="AA499" i="18"/>
  <c r="AB491" i="18"/>
  <c r="M487" i="18"/>
  <c r="Z483" i="18"/>
  <c r="Y471" i="18"/>
  <c r="AB463" i="18"/>
  <c r="X455" i="18"/>
  <c r="Z499" i="17"/>
  <c r="Z491" i="17"/>
  <c r="L487" i="17"/>
  <c r="Y483" i="17"/>
  <c r="AA471" i="17"/>
  <c r="Z463" i="17"/>
  <c r="Z455" i="17"/>
  <c r="D75" i="17"/>
  <c r="D73" i="17"/>
  <c r="D71" i="17"/>
  <c r="Y499" i="16"/>
  <c r="Y491" i="16"/>
  <c r="K487" i="16"/>
  <c r="AB483" i="16"/>
  <c r="X483" i="16"/>
  <c r="Z471" i="16"/>
  <c r="Y463" i="16"/>
  <c r="Y455" i="16"/>
  <c r="AB499" i="15"/>
  <c r="X499" i="15"/>
  <c r="AB491" i="15"/>
  <c r="X491" i="15"/>
  <c r="N487" i="15"/>
  <c r="J487" i="15"/>
  <c r="AA483" i="15"/>
  <c r="Y471" i="15"/>
  <c r="AB463" i="15"/>
  <c r="X463" i="15"/>
  <c r="AB455" i="15"/>
  <c r="X455" i="15"/>
  <c r="AA471" i="19"/>
  <c r="D75" i="19"/>
  <c r="D73" i="19"/>
  <c r="D71" i="19"/>
  <c r="D69" i="19"/>
  <c r="Y499" i="18"/>
  <c r="AA491" i="18"/>
  <c r="K487" i="18"/>
  <c r="X483" i="18"/>
  <c r="X471" i="18"/>
  <c r="AA463" i="18"/>
  <c r="AB455" i="18"/>
  <c r="D75" i="18"/>
  <c r="D73" i="18"/>
  <c r="D71" i="18"/>
  <c r="Y499" i="17"/>
  <c r="Y491" i="17"/>
  <c r="K487" i="17"/>
  <c r="AB483" i="17"/>
  <c r="X483" i="17"/>
  <c r="Z471" i="17"/>
  <c r="Y463" i="17"/>
  <c r="Y455" i="17"/>
  <c r="AB499" i="16"/>
  <c r="X499" i="16"/>
  <c r="AB491" i="16"/>
  <c r="X491" i="16"/>
  <c r="N487" i="16"/>
  <c r="J487" i="16"/>
  <c r="AA483" i="16"/>
  <c r="Y471" i="16"/>
  <c r="AB463" i="16"/>
  <c r="X463" i="16"/>
  <c r="AB455" i="16"/>
  <c r="X455" i="16"/>
  <c r="D76" i="16"/>
  <c r="D74" i="16"/>
  <c r="D72" i="16"/>
  <c r="D70" i="16"/>
  <c r="D69" i="16"/>
  <c r="D68" i="16"/>
  <c r="AA499" i="15"/>
  <c r="AA491" i="15"/>
  <c r="M487" i="15"/>
  <c r="Z483" i="15"/>
  <c r="AB471" i="15"/>
  <c r="X471" i="15"/>
  <c r="AA463" i="15"/>
  <c r="AA455" i="15"/>
  <c r="X499" i="18"/>
  <c r="Y491" i="18"/>
  <c r="J487" i="18"/>
  <c r="AB483" i="18"/>
  <c r="AB471" i="18"/>
  <c r="Y463" i="18"/>
  <c r="AA455" i="18"/>
  <c r="AB499" i="17"/>
  <c r="X499" i="17"/>
  <c r="AB491" i="17"/>
  <c r="X491" i="17"/>
  <c r="N487" i="17"/>
  <c r="J487" i="17"/>
  <c r="AA483" i="17"/>
  <c r="Y471" i="17"/>
  <c r="AB463" i="17"/>
  <c r="X463" i="17"/>
  <c r="AB455" i="17"/>
  <c r="X455" i="17"/>
  <c r="D76" i="17"/>
  <c r="D74" i="17"/>
  <c r="D72" i="17"/>
  <c r="D70" i="17"/>
  <c r="D69" i="17"/>
  <c r="D68" i="17"/>
  <c r="AA499" i="16"/>
  <c r="AA491" i="16"/>
  <c r="M487" i="16"/>
  <c r="Z483" i="16"/>
  <c r="AB471" i="16"/>
  <c r="X471" i="16"/>
  <c r="AA463" i="16"/>
  <c r="AA455" i="16"/>
  <c r="M487" i="19"/>
  <c r="Z463" i="19"/>
  <c r="D76" i="19"/>
  <c r="D74" i="19"/>
  <c r="D72" i="19"/>
  <c r="D70" i="19"/>
  <c r="D68" i="19"/>
  <c r="AB499" i="18"/>
  <c r="X491" i="18"/>
  <c r="N487" i="18"/>
  <c r="AA483" i="18"/>
  <c r="Z471" i="18"/>
  <c r="X463" i="18"/>
  <c r="Y455" i="18"/>
  <c r="D76" i="18"/>
  <c r="D74" i="18"/>
  <c r="D72" i="18"/>
  <c r="D70" i="18"/>
  <c r="D69" i="18"/>
  <c r="D68" i="18"/>
  <c r="AA499" i="17"/>
  <c r="AA491" i="17"/>
  <c r="M487" i="17"/>
  <c r="Z483" i="17"/>
  <c r="AB471" i="17"/>
  <c r="X471" i="17"/>
  <c r="AA463" i="17"/>
  <c r="AA455" i="17"/>
  <c r="Z499" i="16"/>
  <c r="Z491" i="16"/>
  <c r="L487" i="16"/>
  <c r="Y483" i="16"/>
  <c r="AA471" i="16"/>
  <c r="Z463" i="16"/>
  <c r="Z455" i="16"/>
  <c r="D75" i="16"/>
  <c r="D73" i="16"/>
  <c r="D71" i="16"/>
  <c r="Y499" i="15"/>
  <c r="Y491" i="15"/>
  <c r="K487" i="15"/>
  <c r="AB483" i="15"/>
  <c r="X483" i="15"/>
  <c r="Z471" i="15"/>
  <c r="Y463" i="15"/>
  <c r="Y455" i="15"/>
  <c r="Z491" i="15"/>
  <c r="Y483" i="15"/>
  <c r="Z455" i="15"/>
  <c r="Z499" i="14"/>
  <c r="Z491" i="14"/>
  <c r="L487" i="14"/>
  <c r="Y483" i="14"/>
  <c r="AA471" i="14"/>
  <c r="Z463" i="14"/>
  <c r="Z455" i="14"/>
  <c r="D75" i="14"/>
  <c r="D73" i="14"/>
  <c r="D71" i="14"/>
  <c r="Y499" i="13"/>
  <c r="Y491" i="13"/>
  <c r="K487" i="13"/>
  <c r="AB483" i="13"/>
  <c r="X483" i="13"/>
  <c r="Z471" i="13"/>
  <c r="Y463" i="13"/>
  <c r="Y455" i="13"/>
  <c r="AB499" i="12"/>
  <c r="X499" i="12"/>
  <c r="AB491" i="12"/>
  <c r="X491" i="12"/>
  <c r="N487" i="12"/>
  <c r="J487" i="12"/>
  <c r="AA483" i="12"/>
  <c r="Y471" i="12"/>
  <c r="AB463" i="12"/>
  <c r="X463" i="12"/>
  <c r="AB455" i="12"/>
  <c r="X455" i="12"/>
  <c r="D76" i="12"/>
  <c r="D74" i="12"/>
  <c r="D72" i="12"/>
  <c r="D70" i="12"/>
  <c r="D69" i="12"/>
  <c r="D68" i="12"/>
  <c r="AA499" i="11"/>
  <c r="AA491" i="11"/>
  <c r="M487" i="11"/>
  <c r="Z483" i="11"/>
  <c r="AB471" i="11"/>
  <c r="X471" i="11"/>
  <c r="AA463" i="11"/>
  <c r="AA455" i="11"/>
  <c r="AA471" i="15"/>
  <c r="D75" i="15"/>
  <c r="D73" i="15"/>
  <c r="D71" i="15"/>
  <c r="Y499" i="14"/>
  <c r="Y491" i="14"/>
  <c r="K487" i="14"/>
  <c r="AB483" i="14"/>
  <c r="X483" i="14"/>
  <c r="Z471" i="14"/>
  <c r="Y463" i="14"/>
  <c r="Y455" i="14"/>
  <c r="AB499" i="13"/>
  <c r="X499" i="13"/>
  <c r="AB491" i="13"/>
  <c r="X491" i="13"/>
  <c r="N487" i="13"/>
  <c r="J487" i="13"/>
  <c r="AA483" i="13"/>
  <c r="Y471" i="13"/>
  <c r="AB463" i="13"/>
  <c r="X463" i="13"/>
  <c r="AB455" i="13"/>
  <c r="X455" i="13"/>
  <c r="D76" i="13"/>
  <c r="D74" i="13"/>
  <c r="D72" i="13"/>
  <c r="D70" i="13"/>
  <c r="D69" i="13"/>
  <c r="D68" i="13"/>
  <c r="AA499" i="12"/>
  <c r="AA491" i="12"/>
  <c r="M487" i="12"/>
  <c r="Z483" i="12"/>
  <c r="AB471" i="12"/>
  <c r="X471" i="12"/>
  <c r="AA463" i="12"/>
  <c r="AA455" i="12"/>
  <c r="Z499" i="15"/>
  <c r="AB499" i="14"/>
  <c r="X499" i="14"/>
  <c r="AB491" i="14"/>
  <c r="X491" i="14"/>
  <c r="N487" i="14"/>
  <c r="J487" i="14"/>
  <c r="AA483" i="14"/>
  <c r="Y471" i="14"/>
  <c r="AB463" i="14"/>
  <c r="X463" i="14"/>
  <c r="AB455" i="14"/>
  <c r="X455" i="14"/>
  <c r="D76" i="14"/>
  <c r="D74" i="14"/>
  <c r="D72" i="14"/>
  <c r="D70" i="14"/>
  <c r="D69" i="14"/>
  <c r="D68" i="14"/>
  <c r="AA499" i="13"/>
  <c r="AA491" i="13"/>
  <c r="M487" i="13"/>
  <c r="Z483" i="13"/>
  <c r="AB471" i="13"/>
  <c r="X471" i="13"/>
  <c r="AA463" i="13"/>
  <c r="AA455" i="13"/>
  <c r="Z499" i="12"/>
  <c r="Z491" i="12"/>
  <c r="L487" i="12"/>
  <c r="Y483" i="12"/>
  <c r="AA471" i="12"/>
  <c r="Z463" i="12"/>
  <c r="Z455" i="12"/>
  <c r="L487" i="15"/>
  <c r="Z463" i="15"/>
  <c r="D76" i="15"/>
  <c r="D74" i="15"/>
  <c r="D72" i="15"/>
  <c r="D70" i="15"/>
  <c r="D69" i="15"/>
  <c r="D68" i="15"/>
  <c r="AA499" i="14"/>
  <c r="AA491" i="14"/>
  <c r="M487" i="14"/>
  <c r="Z483" i="14"/>
  <c r="AB471" i="14"/>
  <c r="X471" i="14"/>
  <c r="AA463" i="14"/>
  <c r="AA455" i="14"/>
  <c r="AA471" i="13"/>
  <c r="D73" i="13"/>
  <c r="Y499" i="12"/>
  <c r="K487" i="12"/>
  <c r="Z499" i="11"/>
  <c r="X491" i="11"/>
  <c r="J487" i="11"/>
  <c r="AA483" i="11"/>
  <c r="Y471" i="11"/>
  <c r="AB463" i="11"/>
  <c r="Z455" i="11"/>
  <c r="D76" i="11"/>
  <c r="D74" i="11"/>
  <c r="D72" i="11"/>
  <c r="D70" i="11"/>
  <c r="D69" i="11"/>
  <c r="D68" i="11"/>
  <c r="AA499" i="10"/>
  <c r="AA491" i="10"/>
  <c r="Z483" i="10"/>
  <c r="AB471" i="10"/>
  <c r="X471" i="10"/>
  <c r="AA463" i="10"/>
  <c r="Z499" i="9"/>
  <c r="Z491" i="9"/>
  <c r="L487" i="9"/>
  <c r="Y483" i="9"/>
  <c r="AA471" i="9"/>
  <c r="Z463" i="9"/>
  <c r="Z455" i="9"/>
  <c r="D75" i="9"/>
  <c r="D73" i="9"/>
  <c r="D71" i="9"/>
  <c r="Y499" i="8"/>
  <c r="Y491" i="8"/>
  <c r="K487" i="8"/>
  <c r="AB483" i="8"/>
  <c r="X483" i="8"/>
  <c r="Z471" i="8"/>
  <c r="Y463" i="8"/>
  <c r="Y455" i="8"/>
  <c r="Z499" i="13"/>
  <c r="D75" i="13"/>
  <c r="Y491" i="12"/>
  <c r="AB483" i="12"/>
  <c r="D71" i="12"/>
  <c r="Y499" i="11"/>
  <c r="AB491" i="11"/>
  <c r="N487" i="11"/>
  <c r="Y483" i="11"/>
  <c r="Z463" i="11"/>
  <c r="Y455" i="11"/>
  <c r="Z499" i="10"/>
  <c r="L487" i="10"/>
  <c r="Y483" i="10"/>
  <c r="AA471" i="10"/>
  <c r="Z463" i="10"/>
  <c r="D75" i="10"/>
  <c r="D73" i="10"/>
  <c r="D71" i="10"/>
  <c r="Y499" i="9"/>
  <c r="Y491" i="9"/>
  <c r="K487" i="9"/>
  <c r="AB483" i="9"/>
  <c r="X483" i="9"/>
  <c r="Z471" i="9"/>
  <c r="Y463" i="9"/>
  <c r="Y455" i="9"/>
  <c r="L487" i="13"/>
  <c r="Z463" i="13"/>
  <c r="X483" i="12"/>
  <c r="Y455" i="12"/>
  <c r="D73" i="12"/>
  <c r="X499" i="11"/>
  <c r="Z491" i="11"/>
  <c r="L487" i="11"/>
  <c r="X483" i="11"/>
  <c r="AA471" i="11"/>
  <c r="Y463" i="11"/>
  <c r="X455" i="11"/>
  <c r="D75" i="11"/>
  <c r="D73" i="11"/>
  <c r="D71" i="11"/>
  <c r="Z491" i="13"/>
  <c r="Y483" i="13"/>
  <c r="Z455" i="13"/>
  <c r="D71" i="13"/>
  <c r="Z471" i="12"/>
  <c r="Y463" i="12"/>
  <c r="D75" i="12"/>
  <c r="AB499" i="11"/>
  <c r="Y491" i="11"/>
  <c r="K487" i="11"/>
  <c r="AB483" i="11"/>
  <c r="Z471" i="11"/>
  <c r="X463" i="11"/>
  <c r="AB455" i="11"/>
  <c r="AB499" i="10"/>
  <c r="X499" i="10"/>
  <c r="X491" i="10"/>
  <c r="N487" i="10"/>
  <c r="AA483" i="10"/>
  <c r="Y471" i="10"/>
  <c r="AB463" i="10"/>
  <c r="X463" i="10"/>
  <c r="D76" i="10"/>
  <c r="D74" i="10"/>
  <c r="D72" i="10"/>
  <c r="D70" i="10"/>
  <c r="D69" i="10"/>
  <c r="D68" i="10"/>
  <c r="AA499" i="9"/>
  <c r="AA491" i="9"/>
  <c r="M487" i="9"/>
  <c r="Z483" i="9"/>
  <c r="AB471" i="9"/>
  <c r="X471" i="9"/>
  <c r="AA463" i="9"/>
  <c r="AA455" i="9"/>
  <c r="Z499" i="8"/>
  <c r="Z491" i="8"/>
  <c r="L487" i="8"/>
  <c r="Y483" i="8"/>
  <c r="AA471" i="8"/>
  <c r="Z471" i="10"/>
  <c r="X499" i="9"/>
  <c r="N487" i="9"/>
  <c r="Y471" i="9"/>
  <c r="AB463" i="9"/>
  <c r="AB455" i="9"/>
  <c r="D76" i="9"/>
  <c r="D74" i="9"/>
  <c r="D68" i="9"/>
  <c r="AB491" i="8"/>
  <c r="J487" i="8"/>
  <c r="X471" i="8"/>
  <c r="X463" i="8"/>
  <c r="AB455" i="8"/>
  <c r="AB499" i="7"/>
  <c r="X499" i="7"/>
  <c r="AB491" i="7"/>
  <c r="X491" i="7"/>
  <c r="N487" i="7"/>
  <c r="J487" i="7"/>
  <c r="AA483" i="7"/>
  <c r="Y471" i="7"/>
  <c r="AB463" i="7"/>
  <c r="X463" i="7"/>
  <c r="AB455" i="7"/>
  <c r="X455" i="7"/>
  <c r="D76" i="7"/>
  <c r="D74" i="7"/>
  <c r="D72" i="7"/>
  <c r="D70" i="7"/>
  <c r="D69" i="7"/>
  <c r="D68" i="7"/>
  <c r="AA499" i="6"/>
  <c r="AA491" i="6"/>
  <c r="M487" i="6"/>
  <c r="Z483" i="6"/>
  <c r="AB471" i="6"/>
  <c r="X471" i="6"/>
  <c r="AA463" i="6"/>
  <c r="AA455" i="6"/>
  <c r="Z499" i="5"/>
  <c r="Z491" i="5"/>
  <c r="L487" i="5"/>
  <c r="Y483" i="5"/>
  <c r="AA471" i="5"/>
  <c r="Z463" i="5"/>
  <c r="Z455" i="5"/>
  <c r="Y499" i="4"/>
  <c r="Y491" i="4"/>
  <c r="K487" i="4"/>
  <c r="AB483" i="4"/>
  <c r="X483" i="4"/>
  <c r="Z471" i="4"/>
  <c r="Y463" i="4"/>
  <c r="Y455" i="4"/>
  <c r="AB499" i="3"/>
  <c r="X499" i="3"/>
  <c r="AB491" i="3"/>
  <c r="X491" i="3"/>
  <c r="N487" i="3"/>
  <c r="J487" i="3"/>
  <c r="AA483" i="3"/>
  <c r="Y471" i="3"/>
  <c r="AB463" i="3"/>
  <c r="X463" i="3"/>
  <c r="AB455" i="3"/>
  <c r="X455" i="3"/>
  <c r="D76" i="3"/>
  <c r="D74" i="3"/>
  <c r="D72" i="3"/>
  <c r="D70" i="3"/>
  <c r="D69" i="3"/>
  <c r="D68" i="3"/>
  <c r="AA499" i="2"/>
  <c r="AA491" i="2"/>
  <c r="M487" i="2"/>
  <c r="Z483" i="2"/>
  <c r="AB471" i="2"/>
  <c r="X471" i="2"/>
  <c r="AA463" i="2"/>
  <c r="AA455" i="2"/>
  <c r="Y491" i="10"/>
  <c r="AB491" i="9"/>
  <c r="J487" i="9"/>
  <c r="X463" i="9"/>
  <c r="X455" i="9"/>
  <c r="D69" i="9"/>
  <c r="AB499" i="8"/>
  <c r="AA491" i="8"/>
  <c r="AA483" i="8"/>
  <c r="AB463" i="8"/>
  <c r="AA455" i="8"/>
  <c r="D76" i="8"/>
  <c r="D74" i="8"/>
  <c r="D72" i="8"/>
  <c r="D70" i="8"/>
  <c r="D69" i="8"/>
  <c r="D68" i="8"/>
  <c r="AA499" i="7"/>
  <c r="AA491" i="7"/>
  <c r="M487" i="7"/>
  <c r="Z483" i="7"/>
  <c r="AB471" i="7"/>
  <c r="X471" i="7"/>
  <c r="AA463" i="7"/>
  <c r="AA455" i="7"/>
  <c r="Z499" i="6"/>
  <c r="Z491" i="6"/>
  <c r="L487" i="6"/>
  <c r="Y483" i="6"/>
  <c r="AA471" i="6"/>
  <c r="Z463" i="6"/>
  <c r="Z455" i="6"/>
  <c r="D75" i="6"/>
  <c r="D73" i="6"/>
  <c r="D71" i="6"/>
  <c r="Y499" i="5"/>
  <c r="Y491" i="5"/>
  <c r="K487" i="5"/>
  <c r="AB483" i="5"/>
  <c r="X483" i="5"/>
  <c r="Z471" i="5"/>
  <c r="Y463" i="5"/>
  <c r="Y455" i="5"/>
  <c r="AB483" i="10"/>
  <c r="Y463" i="10"/>
  <c r="X491" i="9"/>
  <c r="AA483" i="9"/>
  <c r="D70" i="9"/>
  <c r="AA499" i="8"/>
  <c r="X491" i="8"/>
  <c r="N487" i="8"/>
  <c r="Z483" i="8"/>
  <c r="AB471" i="8"/>
  <c r="AA463" i="8"/>
  <c r="Z455" i="8"/>
  <c r="Z499" i="7"/>
  <c r="Z491" i="7"/>
  <c r="L487" i="7"/>
  <c r="Y483" i="7"/>
  <c r="AA471" i="7"/>
  <c r="Z463" i="7"/>
  <c r="Z455" i="7"/>
  <c r="D75" i="7"/>
  <c r="D73" i="7"/>
  <c r="D71" i="7"/>
  <c r="Y499" i="6"/>
  <c r="Y491" i="6"/>
  <c r="K487" i="6"/>
  <c r="AB483" i="6"/>
  <c r="X483" i="6"/>
  <c r="Z471" i="6"/>
  <c r="Y463" i="6"/>
  <c r="Y455" i="6"/>
  <c r="AB499" i="5"/>
  <c r="X499" i="5"/>
  <c r="AB491" i="5"/>
  <c r="X491" i="5"/>
  <c r="N487" i="5"/>
  <c r="J487" i="5"/>
  <c r="AA483" i="5"/>
  <c r="Y471" i="5"/>
  <c r="AB463" i="5"/>
  <c r="X463" i="5"/>
  <c r="AB455" i="5"/>
  <c r="X455" i="5"/>
  <c r="D76" i="5"/>
  <c r="D74" i="5"/>
  <c r="D72" i="5"/>
  <c r="D70" i="5"/>
  <c r="D69" i="5"/>
  <c r="D68" i="5"/>
  <c r="AA499" i="4"/>
  <c r="AA491" i="4"/>
  <c r="M487" i="4"/>
  <c r="Z483" i="4"/>
  <c r="AB471" i="4"/>
  <c r="X471" i="4"/>
  <c r="AA463" i="4"/>
  <c r="AA455" i="4"/>
  <c r="Z499" i="3"/>
  <c r="Z491" i="3"/>
  <c r="L487" i="3"/>
  <c r="Y483" i="3"/>
  <c r="AA471" i="3"/>
  <c r="Z463" i="3"/>
  <c r="Z455" i="3"/>
  <c r="Y499" i="10"/>
  <c r="X483" i="10"/>
  <c r="AB499" i="9"/>
  <c r="D72" i="9"/>
  <c r="X499" i="8"/>
  <c r="M487" i="8"/>
  <c r="Y471" i="8"/>
  <c r="Z463" i="8"/>
  <c r="X455" i="8"/>
  <c r="D75" i="8"/>
  <c r="D73" i="8"/>
  <c r="D71" i="8"/>
  <c r="Y499" i="7"/>
  <c r="Y491" i="7"/>
  <c r="K487" i="7"/>
  <c r="AB483" i="7"/>
  <c r="X483" i="7"/>
  <c r="Z471" i="7"/>
  <c r="Y463" i="7"/>
  <c r="Y455" i="7"/>
  <c r="AB499" i="6"/>
  <c r="X499" i="6"/>
  <c r="AB491" i="6"/>
  <c r="X491" i="6"/>
  <c r="N487" i="6"/>
  <c r="J487" i="6"/>
  <c r="AA483" i="6"/>
  <c r="Y471" i="6"/>
  <c r="AB463" i="6"/>
  <c r="X463" i="6"/>
  <c r="AB455" i="6"/>
  <c r="X455" i="6"/>
  <c r="D76" i="6"/>
  <c r="D74" i="6"/>
  <c r="D72" i="6"/>
  <c r="D70" i="6"/>
  <c r="D69" i="6"/>
  <c r="D68" i="6"/>
  <c r="AA499" i="5"/>
  <c r="AA491" i="5"/>
  <c r="M487" i="5"/>
  <c r="Z483" i="5"/>
  <c r="AB471" i="5"/>
  <c r="X471" i="5"/>
  <c r="AA463" i="5"/>
  <c r="AA455" i="5"/>
  <c r="Z499" i="4"/>
  <c r="Z491" i="4"/>
  <c r="L487" i="4"/>
  <c r="Y483" i="4"/>
  <c r="AA471" i="4"/>
  <c r="Z463" i="4"/>
  <c r="Z455" i="4"/>
  <c r="D75" i="4"/>
  <c r="D73" i="4"/>
  <c r="D71" i="4"/>
  <c r="Y499" i="3"/>
  <c r="Y491" i="3"/>
  <c r="K487" i="3"/>
  <c r="AB483" i="3"/>
  <c r="X483" i="3"/>
  <c r="Z471" i="3"/>
  <c r="Y463" i="3"/>
  <c r="Y455" i="3"/>
  <c r="AB499" i="2"/>
  <c r="X499" i="2"/>
  <c r="AB491" i="2"/>
  <c r="X491" i="2"/>
  <c r="N487" i="2"/>
  <c r="J487" i="2"/>
  <c r="AA483" i="2"/>
  <c r="Y471" i="2"/>
  <c r="AB463" i="2"/>
  <c r="X463" i="2"/>
  <c r="X455" i="2"/>
  <c r="X499" i="4"/>
  <c r="AB491" i="4"/>
  <c r="J487" i="4"/>
  <c r="AB455" i="4"/>
  <c r="D76" i="4"/>
  <c r="AA499" i="3"/>
  <c r="AA491" i="3"/>
  <c r="D75" i="3"/>
  <c r="K487" i="2"/>
  <c r="AB483" i="2"/>
  <c r="AA471" i="2"/>
  <c r="Y463" i="2"/>
  <c r="Z455" i="2"/>
  <c r="D76" i="2"/>
  <c r="D74" i="2"/>
  <c r="D72" i="2"/>
  <c r="D70" i="2"/>
  <c r="D69" i="2"/>
  <c r="D68" i="2"/>
  <c r="Z499" i="2"/>
  <c r="X491" i="4"/>
  <c r="AA483" i="4"/>
  <c r="AB463" i="4"/>
  <c r="X455" i="4"/>
  <c r="D70" i="4"/>
  <c r="M487" i="3"/>
  <c r="AB471" i="3"/>
  <c r="AA463" i="3"/>
  <c r="Z491" i="2"/>
  <c r="Y483" i="2"/>
  <c r="Z471" i="2"/>
  <c r="Y455" i="2"/>
  <c r="Y491" i="2"/>
  <c r="X483" i="2"/>
  <c r="D75" i="2"/>
  <c r="X463" i="4"/>
  <c r="D72" i="4"/>
  <c r="D69" i="4"/>
  <c r="X471" i="3"/>
  <c r="D71" i="3"/>
  <c r="D71" i="2"/>
  <c r="D75" i="5"/>
  <c r="AB499" i="4"/>
  <c r="N487" i="4"/>
  <c r="Y471" i="4"/>
  <c r="D74" i="4"/>
  <c r="D68" i="4"/>
  <c r="Z483" i="3"/>
  <c r="AA455" i="3"/>
  <c r="D73" i="3"/>
  <c r="Y499" i="2"/>
  <c r="L487" i="2"/>
  <c r="Z463" i="2"/>
  <c r="D73" i="2"/>
  <c r="K71" i="16" l="1"/>
  <c r="K73" i="16"/>
  <c r="K75" i="16"/>
  <c r="K68" i="16"/>
  <c r="K69" i="16"/>
  <c r="K70" i="16"/>
  <c r="K72" i="16"/>
  <c r="K74" i="16"/>
  <c r="K76" i="16"/>
  <c r="Q461" i="2"/>
  <c r="L476" i="2"/>
  <c r="X490" i="2"/>
  <c r="AB498" i="2"/>
  <c r="J466" i="2"/>
  <c r="X470" i="2"/>
  <c r="Q489" i="2"/>
  <c r="Y490" i="2"/>
  <c r="X454" i="2"/>
  <c r="AB454" i="2"/>
  <c r="U461" i="2"/>
  <c r="X462" i="2"/>
  <c r="AB462" i="2"/>
  <c r="N466" i="2"/>
  <c r="U489" i="2"/>
  <c r="AB490" i="2"/>
  <c r="X498" i="2"/>
  <c r="V35" i="2"/>
  <c r="AN474" i="2"/>
  <c r="J73" i="2"/>
  <c r="J71" i="2"/>
  <c r="J75" i="2"/>
  <c r="J68" i="2"/>
  <c r="J69" i="2"/>
  <c r="J70" i="2"/>
  <c r="J72" i="2"/>
  <c r="J74" i="2"/>
  <c r="J76" i="2"/>
  <c r="V33" i="2"/>
  <c r="L38" i="2"/>
  <c r="S490" i="10"/>
  <c r="U490" i="10"/>
  <c r="AN492" i="10"/>
  <c r="K68" i="10"/>
  <c r="Q68" i="10" s="1"/>
  <c r="K69" i="10"/>
  <c r="K70" i="10"/>
  <c r="Q70" i="10" s="1"/>
  <c r="K72" i="10"/>
  <c r="K74" i="10"/>
  <c r="Q74" i="10" s="1"/>
  <c r="K76" i="10"/>
  <c r="Q76" i="10" s="1"/>
  <c r="K71" i="10"/>
  <c r="K73" i="10"/>
  <c r="E73" i="10" s="1"/>
  <c r="L73" i="10" s="1"/>
  <c r="K75" i="10"/>
  <c r="U29" i="10"/>
  <c r="V29" i="10" s="1"/>
  <c r="K27" i="10"/>
  <c r="K36" i="10"/>
  <c r="K31" i="10"/>
  <c r="U30" i="10"/>
  <c r="V30" i="10" s="1"/>
  <c r="U27" i="10"/>
  <c r="U25" i="10"/>
  <c r="K25" i="10"/>
  <c r="K22" i="10"/>
  <c r="R200" i="10"/>
  <c r="R212" i="10"/>
  <c r="R204" i="10"/>
  <c r="R188" i="10"/>
  <c r="R172" i="10"/>
  <c r="P147" i="10"/>
  <c r="K34" i="10"/>
  <c r="K23" i="10"/>
  <c r="L23" i="10" s="1"/>
  <c r="U35" i="10"/>
  <c r="U34" i="10"/>
  <c r="U37" i="10"/>
  <c r="U33" i="10"/>
  <c r="T33" i="10" s="1"/>
  <c r="K37" i="10"/>
  <c r="U31" i="10"/>
  <c r="T31" i="10" s="1"/>
  <c r="K33" i="10"/>
  <c r="K32" i="10"/>
  <c r="L32" i="10" s="1"/>
  <c r="U28" i="10"/>
  <c r="U26" i="10"/>
  <c r="V26" i="10" s="1"/>
  <c r="K26" i="10"/>
  <c r="U23" i="10"/>
  <c r="T23" i="10" s="1"/>
  <c r="K28" i="10"/>
  <c r="U24" i="10"/>
  <c r="K24" i="10"/>
  <c r="U38" i="10"/>
  <c r="V38" i="10" s="1"/>
  <c r="Q481" i="10"/>
  <c r="AN454" i="2"/>
  <c r="K17" i="7"/>
  <c r="B6" i="1" s="1"/>
  <c r="K17" i="16"/>
  <c r="B15" i="1" s="1"/>
  <c r="K17" i="23"/>
  <c r="B22" i="1" s="1"/>
  <c r="K17" i="5"/>
  <c r="B4" i="1" s="1"/>
  <c r="K17" i="12"/>
  <c r="B11" i="1" s="1"/>
  <c r="K17" i="17"/>
  <c r="B16" i="1" s="1"/>
  <c r="K17" i="18"/>
  <c r="B17" i="1" s="1"/>
  <c r="K17" i="22"/>
  <c r="B21" i="1" s="1"/>
  <c r="K17" i="24"/>
  <c r="B23" i="1" s="1"/>
  <c r="AL463" i="2"/>
  <c r="R481" i="2"/>
  <c r="AK500" i="2"/>
  <c r="K73" i="3"/>
  <c r="E73" i="3" s="1"/>
  <c r="AM454" i="3"/>
  <c r="T462" i="3"/>
  <c r="S490" i="3"/>
  <c r="AL484" i="3"/>
  <c r="K68" i="4"/>
  <c r="E68" i="4" s="1"/>
  <c r="L68" i="4" s="1"/>
  <c r="K74" i="4"/>
  <c r="AK474" i="4"/>
  <c r="T481" i="4"/>
  <c r="AN500" i="4"/>
  <c r="K75" i="5"/>
  <c r="E75" i="5"/>
  <c r="K71" i="3"/>
  <c r="E71" i="3" s="1"/>
  <c r="E69" i="4"/>
  <c r="L69" i="4" s="1"/>
  <c r="K69" i="4"/>
  <c r="K72" i="4"/>
  <c r="E72" i="4" s="1"/>
  <c r="E75" i="2"/>
  <c r="K75" i="2" s="1"/>
  <c r="Q490" i="2"/>
  <c r="AK492" i="2"/>
  <c r="R462" i="2"/>
  <c r="AK454" i="2"/>
  <c r="AL474" i="2"/>
  <c r="R490" i="2"/>
  <c r="AK484" i="2"/>
  <c r="AL492" i="2"/>
  <c r="AM463" i="3"/>
  <c r="AN474" i="3"/>
  <c r="S481" i="3"/>
  <c r="K70" i="4"/>
  <c r="Q462" i="4"/>
  <c r="AN463" i="4"/>
  <c r="T490" i="4"/>
  <c r="AM484" i="4"/>
  <c r="AL500" i="2"/>
  <c r="E69" i="2"/>
  <c r="K69" i="2" s="1"/>
  <c r="E76" i="2"/>
  <c r="K76" i="2" s="1"/>
  <c r="S462" i="2"/>
  <c r="AL454" i="2"/>
  <c r="AK463" i="2"/>
  <c r="AM474" i="2"/>
  <c r="U490" i="2"/>
  <c r="AN484" i="2"/>
  <c r="Q481" i="2"/>
  <c r="K75" i="3"/>
  <c r="E75" i="3"/>
  <c r="AM492" i="3"/>
  <c r="AM500" i="3"/>
  <c r="E76" i="4"/>
  <c r="K76" i="4"/>
  <c r="AN454" i="4"/>
  <c r="U462" i="4"/>
  <c r="AN492" i="4"/>
  <c r="Q462" i="2"/>
  <c r="U462" i="2"/>
  <c r="AN463" i="2"/>
  <c r="AK474" i="2"/>
  <c r="T490" i="2"/>
  <c r="AM484" i="2"/>
  <c r="T481" i="2"/>
  <c r="AN492" i="2"/>
  <c r="AN500" i="2"/>
  <c r="AK454" i="3"/>
  <c r="R462" i="3"/>
  <c r="AK463" i="3"/>
  <c r="AL474" i="3"/>
  <c r="Q490" i="3"/>
  <c r="U490" i="3"/>
  <c r="AN484" i="3"/>
  <c r="Q481" i="3"/>
  <c r="AK492" i="3"/>
  <c r="AK500" i="3"/>
  <c r="K71" i="4"/>
  <c r="E71" i="4" s="1"/>
  <c r="K73" i="4"/>
  <c r="E73" i="4" s="1"/>
  <c r="E75" i="4"/>
  <c r="K75" i="4"/>
  <c r="AL454" i="4"/>
  <c r="S462" i="4"/>
  <c r="AL463" i="4"/>
  <c r="AM474" i="4"/>
  <c r="R490" i="4"/>
  <c r="AK484" i="4"/>
  <c r="R481" i="4"/>
  <c r="AL492" i="4"/>
  <c r="AL500" i="4"/>
  <c r="AM454" i="5"/>
  <c r="T462" i="5"/>
  <c r="AM463" i="5"/>
  <c r="AN474" i="5"/>
  <c r="S490" i="5"/>
  <c r="AL484" i="5"/>
  <c r="S481" i="5"/>
  <c r="AM492" i="5"/>
  <c r="AM500" i="5"/>
  <c r="K68" i="6"/>
  <c r="E68" i="6" s="1"/>
  <c r="L68" i="6" s="1"/>
  <c r="E69" i="6"/>
  <c r="L69" i="6" s="1"/>
  <c r="K69" i="6"/>
  <c r="K70" i="6"/>
  <c r="E70" i="6" s="1"/>
  <c r="K72" i="6"/>
  <c r="E72" i="6"/>
  <c r="K74" i="6"/>
  <c r="E74" i="6" s="1"/>
  <c r="K76" i="6"/>
  <c r="E76" i="6"/>
  <c r="Q462" i="6"/>
  <c r="AN454" i="6"/>
  <c r="U462" i="6"/>
  <c r="AN463" i="6"/>
  <c r="AK474" i="6"/>
  <c r="T490" i="6"/>
  <c r="AM484" i="6"/>
  <c r="T481" i="6"/>
  <c r="AN492" i="6"/>
  <c r="AN500" i="6"/>
  <c r="AK454" i="7"/>
  <c r="R462" i="7"/>
  <c r="AK463" i="7"/>
  <c r="AL474" i="7"/>
  <c r="Q490" i="7"/>
  <c r="U490" i="7"/>
  <c r="AN484" i="7"/>
  <c r="Q481" i="7"/>
  <c r="AK492" i="7"/>
  <c r="AK500" i="7"/>
  <c r="K71" i="8"/>
  <c r="E71" i="8" s="1"/>
  <c r="K73" i="8"/>
  <c r="E73" i="8" s="1"/>
  <c r="K75" i="8"/>
  <c r="E75" i="8"/>
  <c r="Q462" i="8"/>
  <c r="AL463" i="8"/>
  <c r="AK474" i="8"/>
  <c r="S481" i="8"/>
  <c r="K72" i="9"/>
  <c r="E72" i="9"/>
  <c r="AN500" i="9"/>
  <c r="Q490" i="10"/>
  <c r="AK500" i="10"/>
  <c r="S462" i="3"/>
  <c r="AL454" i="3"/>
  <c r="AL463" i="3"/>
  <c r="AM474" i="3"/>
  <c r="AK484" i="3"/>
  <c r="R490" i="3"/>
  <c r="R481" i="3"/>
  <c r="AL492" i="3"/>
  <c r="AL500" i="3"/>
  <c r="T462" i="4"/>
  <c r="AM454" i="4"/>
  <c r="AM463" i="4"/>
  <c r="AN474" i="4"/>
  <c r="AL484" i="4"/>
  <c r="S490" i="4"/>
  <c r="S481" i="4"/>
  <c r="AM492" i="4"/>
  <c r="AM500" i="4"/>
  <c r="K68" i="5"/>
  <c r="E68" i="5"/>
  <c r="L68" i="5" s="1"/>
  <c r="K69" i="5"/>
  <c r="E69" i="5"/>
  <c r="L69" i="5" s="1"/>
  <c r="K70" i="5"/>
  <c r="E70" i="5"/>
  <c r="K72" i="5"/>
  <c r="E72" i="5"/>
  <c r="K74" i="5"/>
  <c r="E74" i="5"/>
  <c r="K76" i="5"/>
  <c r="E76" i="5"/>
  <c r="Q462" i="5"/>
  <c r="U462" i="5"/>
  <c r="AN454" i="5"/>
  <c r="AN463" i="5"/>
  <c r="AK474" i="5"/>
  <c r="AM484" i="5"/>
  <c r="T490" i="5"/>
  <c r="T481" i="5"/>
  <c r="AN492" i="5"/>
  <c r="AN500" i="5"/>
  <c r="R462" i="6"/>
  <c r="AK454" i="6"/>
  <c r="AK463" i="6"/>
  <c r="AL474" i="6"/>
  <c r="Q490" i="6"/>
  <c r="AN484" i="6"/>
  <c r="U490" i="6"/>
  <c r="Q481" i="6"/>
  <c r="AK492" i="6"/>
  <c r="AK500" i="6"/>
  <c r="K71" i="7"/>
  <c r="E71" i="7" s="1"/>
  <c r="K73" i="7"/>
  <c r="E73" i="7" s="1"/>
  <c r="K75" i="7"/>
  <c r="E75" i="7"/>
  <c r="S462" i="7"/>
  <c r="AL454" i="7"/>
  <c r="AL463" i="7"/>
  <c r="AM474" i="7"/>
  <c r="AK484" i="7"/>
  <c r="R490" i="7"/>
  <c r="R481" i="7"/>
  <c r="AL492" i="7"/>
  <c r="AL500" i="7"/>
  <c r="AL454" i="8"/>
  <c r="S462" i="8"/>
  <c r="AM463" i="8"/>
  <c r="AN474" i="8"/>
  <c r="S490" i="8"/>
  <c r="AL484" i="8"/>
  <c r="T481" i="8"/>
  <c r="AM500" i="8"/>
  <c r="K70" i="9"/>
  <c r="E70" i="9" s="1"/>
  <c r="T490" i="9"/>
  <c r="AM484" i="9"/>
  <c r="R462" i="10"/>
  <c r="AK454" i="10"/>
  <c r="AK463" i="10"/>
  <c r="AN484" i="10"/>
  <c r="AK454" i="5"/>
  <c r="R462" i="5"/>
  <c r="AK463" i="5"/>
  <c r="AL474" i="5"/>
  <c r="Q490" i="5"/>
  <c r="AN484" i="5"/>
  <c r="U490" i="5"/>
  <c r="Q481" i="5"/>
  <c r="AK492" i="5"/>
  <c r="AK500" i="5"/>
  <c r="E71" i="6"/>
  <c r="K71" i="6"/>
  <c r="K73" i="6"/>
  <c r="E75" i="6"/>
  <c r="K75" i="6"/>
  <c r="AL454" i="6"/>
  <c r="S462" i="6"/>
  <c r="AL463" i="6"/>
  <c r="AM474" i="6"/>
  <c r="AK484" i="6"/>
  <c r="R490" i="6"/>
  <c r="R481" i="6"/>
  <c r="AL492" i="6"/>
  <c r="AL500" i="6"/>
  <c r="AM454" i="7"/>
  <c r="T462" i="7"/>
  <c r="AM463" i="7"/>
  <c r="AN474" i="7"/>
  <c r="AL484" i="7"/>
  <c r="S490" i="7"/>
  <c r="S481" i="7"/>
  <c r="AM492" i="7"/>
  <c r="AM500" i="7"/>
  <c r="K68" i="8"/>
  <c r="E68" i="8" s="1"/>
  <c r="L68" i="8" s="1"/>
  <c r="E69" i="8"/>
  <c r="L69" i="8" s="1"/>
  <c r="K69" i="8"/>
  <c r="K70" i="8"/>
  <c r="E70" i="8" s="1"/>
  <c r="K72" i="8"/>
  <c r="K74" i="8"/>
  <c r="E74" i="8" s="1"/>
  <c r="E76" i="8"/>
  <c r="K76" i="8"/>
  <c r="T462" i="8"/>
  <c r="AM454" i="8"/>
  <c r="AN463" i="8"/>
  <c r="T490" i="8"/>
  <c r="AM484" i="8"/>
  <c r="AM492" i="8"/>
  <c r="AN500" i="8"/>
  <c r="E69" i="9"/>
  <c r="L69" i="9" s="1"/>
  <c r="K69" i="9"/>
  <c r="Q462" i="9"/>
  <c r="AN492" i="9"/>
  <c r="AK492" i="10"/>
  <c r="AM454" i="2"/>
  <c r="T462" i="2"/>
  <c r="AM463" i="2"/>
  <c r="AL484" i="2"/>
  <c r="S490" i="2"/>
  <c r="AF492" i="2" s="1"/>
  <c r="S481" i="2"/>
  <c r="AM492" i="2"/>
  <c r="AM500" i="2"/>
  <c r="K68" i="3"/>
  <c r="E68" i="3" s="1"/>
  <c r="L68" i="3" s="1"/>
  <c r="K69" i="3"/>
  <c r="E69" i="3"/>
  <c r="L69" i="3" s="1"/>
  <c r="K70" i="3"/>
  <c r="K72" i="3"/>
  <c r="E72" i="3" s="1"/>
  <c r="K74" i="3"/>
  <c r="E76" i="3"/>
  <c r="K76" i="3"/>
  <c r="Q462" i="3"/>
  <c r="U462" i="3"/>
  <c r="AN454" i="3"/>
  <c r="AN463" i="3"/>
  <c r="AK474" i="3"/>
  <c r="AM484" i="3"/>
  <c r="T490" i="3"/>
  <c r="T481" i="3"/>
  <c r="AN492" i="3"/>
  <c r="AN500" i="3"/>
  <c r="R462" i="4"/>
  <c r="AK454" i="4"/>
  <c r="AK463" i="4"/>
  <c r="AL474" i="4"/>
  <c r="Q490" i="4"/>
  <c r="AN484" i="4"/>
  <c r="U490" i="4"/>
  <c r="Q481" i="4"/>
  <c r="AK492" i="4"/>
  <c r="AK500" i="4"/>
  <c r="AL454" i="5"/>
  <c r="S462" i="5"/>
  <c r="AL463" i="5"/>
  <c r="AM474" i="5"/>
  <c r="AK484" i="5"/>
  <c r="R490" i="5"/>
  <c r="R481" i="5"/>
  <c r="AL492" i="5"/>
  <c r="AL500" i="5"/>
  <c r="AM454" i="6"/>
  <c r="T462" i="6"/>
  <c r="AM463" i="6"/>
  <c r="AN474" i="6"/>
  <c r="AL484" i="6"/>
  <c r="S490" i="6"/>
  <c r="S481" i="6"/>
  <c r="AM492" i="6"/>
  <c r="AM500" i="6"/>
  <c r="K68" i="7"/>
  <c r="E68" i="7" s="1"/>
  <c r="L68" i="7" s="1"/>
  <c r="K69" i="7"/>
  <c r="E69" i="7"/>
  <c r="L69" i="7" s="1"/>
  <c r="K70" i="7"/>
  <c r="E70" i="7" s="1"/>
  <c r="K72" i="7"/>
  <c r="E72" i="7" s="1"/>
  <c r="K74" i="7"/>
  <c r="E74" i="7" s="1"/>
  <c r="K76" i="7"/>
  <c r="E76" i="7"/>
  <c r="Q462" i="7"/>
  <c r="AN454" i="7"/>
  <c r="U462" i="7"/>
  <c r="AN463" i="7"/>
  <c r="AK474" i="7"/>
  <c r="AM484" i="7"/>
  <c r="T490" i="7"/>
  <c r="T481" i="7"/>
  <c r="AN492" i="7"/>
  <c r="AN500" i="7"/>
  <c r="U462" i="8"/>
  <c r="AN454" i="8"/>
  <c r="AN492" i="8"/>
  <c r="K68" i="9"/>
  <c r="E68" i="9" s="1"/>
  <c r="L68" i="9" s="1"/>
  <c r="K74" i="9"/>
  <c r="E74" i="9" s="1"/>
  <c r="K76" i="9"/>
  <c r="E76" i="9"/>
  <c r="U462" i="9"/>
  <c r="AN454" i="9"/>
  <c r="AN463" i="9"/>
  <c r="AK474" i="9"/>
  <c r="T481" i="9"/>
  <c r="AL474" i="10"/>
  <c r="AM474" i="8"/>
  <c r="R490" i="8"/>
  <c r="AK484" i="8"/>
  <c r="R481" i="8"/>
  <c r="AL492" i="8"/>
  <c r="AL500" i="8"/>
  <c r="AM454" i="9"/>
  <c r="T462" i="9"/>
  <c r="AM463" i="9"/>
  <c r="AN474" i="9"/>
  <c r="S490" i="9"/>
  <c r="AL484" i="9"/>
  <c r="S481" i="9"/>
  <c r="AM492" i="9"/>
  <c r="AM500" i="9"/>
  <c r="E68" i="10"/>
  <c r="L68" i="10" s="1"/>
  <c r="R68" i="10" s="1"/>
  <c r="E69" i="10"/>
  <c r="L69" i="10" s="1"/>
  <c r="E74" i="10"/>
  <c r="L74" i="10" s="1"/>
  <c r="R74" i="10" s="1"/>
  <c r="E76" i="10"/>
  <c r="L76" i="10" s="1"/>
  <c r="R76" i="10" s="1"/>
  <c r="Q462" i="10"/>
  <c r="J467" i="10" s="1"/>
  <c r="D477" i="10" s="1"/>
  <c r="AN454" i="10"/>
  <c r="U462" i="10"/>
  <c r="AN463" i="10"/>
  <c r="AK474" i="10"/>
  <c r="T490" i="10"/>
  <c r="AM484" i="10"/>
  <c r="T481" i="10"/>
  <c r="AN500" i="10"/>
  <c r="AN454" i="11"/>
  <c r="U462" i="11"/>
  <c r="AL474" i="11"/>
  <c r="AN484" i="11"/>
  <c r="U490" i="11"/>
  <c r="Q481" i="11"/>
  <c r="AK492" i="11"/>
  <c r="AN500" i="11"/>
  <c r="K75" i="12"/>
  <c r="E75" i="12"/>
  <c r="AK463" i="12"/>
  <c r="AL474" i="12"/>
  <c r="K71" i="13"/>
  <c r="E71" i="13" s="1"/>
  <c r="AL454" i="13"/>
  <c r="S462" i="13"/>
  <c r="R490" i="13"/>
  <c r="AK484" i="13"/>
  <c r="AL492" i="13"/>
  <c r="K71" i="11"/>
  <c r="E71" i="11" s="1"/>
  <c r="K73" i="11"/>
  <c r="E73" i="11" s="1"/>
  <c r="K75" i="11"/>
  <c r="E75" i="11"/>
  <c r="Q462" i="11"/>
  <c r="AK463" i="11"/>
  <c r="AM474" i="11"/>
  <c r="Q490" i="11"/>
  <c r="R481" i="11"/>
  <c r="AL492" i="11"/>
  <c r="K73" i="12"/>
  <c r="E73" i="12" s="1"/>
  <c r="AK454" i="12"/>
  <c r="R462" i="12"/>
  <c r="Q490" i="12"/>
  <c r="AL463" i="13"/>
  <c r="R481" i="13"/>
  <c r="R462" i="9"/>
  <c r="AK454" i="9"/>
  <c r="AK463" i="9"/>
  <c r="AL474" i="9"/>
  <c r="Q490" i="9"/>
  <c r="AN484" i="9"/>
  <c r="U490" i="9"/>
  <c r="AH492" i="9" s="1"/>
  <c r="Q481" i="9"/>
  <c r="AK492" i="9"/>
  <c r="AK500" i="9"/>
  <c r="E75" i="10"/>
  <c r="L75" i="10" s="1"/>
  <c r="S462" i="10"/>
  <c r="L467" i="10" s="1"/>
  <c r="AL454" i="10"/>
  <c r="AL463" i="10"/>
  <c r="AM474" i="10"/>
  <c r="AK484" i="10"/>
  <c r="R490" i="10"/>
  <c r="R481" i="10"/>
  <c r="AL492" i="10"/>
  <c r="AL500" i="10"/>
  <c r="R462" i="11"/>
  <c r="AK454" i="11"/>
  <c r="AL463" i="11"/>
  <c r="R490" i="11"/>
  <c r="AK484" i="11"/>
  <c r="T481" i="11"/>
  <c r="AN492" i="11"/>
  <c r="AK500" i="11"/>
  <c r="K71" i="12"/>
  <c r="E71" i="12" s="1"/>
  <c r="U490" i="12"/>
  <c r="AN484" i="12"/>
  <c r="AK492" i="12"/>
  <c r="K75" i="13"/>
  <c r="E75" i="13"/>
  <c r="AL500" i="13"/>
  <c r="R462" i="8"/>
  <c r="AK454" i="8"/>
  <c r="AK463" i="8"/>
  <c r="AL474" i="8"/>
  <c r="Q490" i="8"/>
  <c r="AN484" i="8"/>
  <c r="U490" i="8"/>
  <c r="AH492" i="8" s="1"/>
  <c r="Q481" i="8"/>
  <c r="AK492" i="8"/>
  <c r="AK500" i="8"/>
  <c r="E71" i="9"/>
  <c r="K71" i="9"/>
  <c r="K73" i="9"/>
  <c r="E73" i="9" s="1"/>
  <c r="E75" i="9"/>
  <c r="K75" i="9"/>
  <c r="AL454" i="9"/>
  <c r="S462" i="9"/>
  <c r="AL463" i="9"/>
  <c r="AM474" i="9"/>
  <c r="AK484" i="9"/>
  <c r="R490" i="9"/>
  <c r="R481" i="9"/>
  <c r="AL492" i="9"/>
  <c r="AL500" i="9"/>
  <c r="AM454" i="10"/>
  <c r="T462" i="10"/>
  <c r="AM463" i="10"/>
  <c r="AN474" i="10"/>
  <c r="AL484" i="10"/>
  <c r="S481" i="10"/>
  <c r="AM492" i="10"/>
  <c r="AM500" i="10"/>
  <c r="K68" i="11"/>
  <c r="E68" i="11" s="1"/>
  <c r="L68" i="11" s="1"/>
  <c r="K69" i="11"/>
  <c r="E69" i="11"/>
  <c r="L69" i="11" s="1"/>
  <c r="K70" i="11"/>
  <c r="E70" i="11" s="1"/>
  <c r="K72" i="11"/>
  <c r="E72" i="11"/>
  <c r="K74" i="11"/>
  <c r="E74" i="11" s="1"/>
  <c r="K76" i="11"/>
  <c r="E76" i="11"/>
  <c r="AL454" i="11"/>
  <c r="S462" i="11"/>
  <c r="AN463" i="11"/>
  <c r="AK474" i="11"/>
  <c r="T490" i="11"/>
  <c r="AM484" i="11"/>
  <c r="AL500" i="11"/>
  <c r="Q481" i="12"/>
  <c r="AK500" i="12"/>
  <c r="K73" i="13"/>
  <c r="E73" i="13" s="1"/>
  <c r="AM474" i="13"/>
  <c r="AM454" i="14"/>
  <c r="T462" i="14"/>
  <c r="AM463" i="14"/>
  <c r="AN474" i="14"/>
  <c r="S490" i="14"/>
  <c r="AL484" i="14"/>
  <c r="S481" i="14"/>
  <c r="AM492" i="14"/>
  <c r="AM500" i="14"/>
  <c r="K68" i="15"/>
  <c r="E68" i="15" s="1"/>
  <c r="L68" i="15" s="1"/>
  <c r="E69" i="15"/>
  <c r="L69" i="15" s="1"/>
  <c r="K69" i="15"/>
  <c r="K70" i="15"/>
  <c r="E70" i="15" s="1"/>
  <c r="K72" i="15"/>
  <c r="E72" i="15" s="1"/>
  <c r="K74" i="15"/>
  <c r="E74" i="15" s="1"/>
  <c r="K76" i="15"/>
  <c r="E76" i="15"/>
  <c r="AL463" i="15"/>
  <c r="R481" i="15"/>
  <c r="S462" i="12"/>
  <c r="AL454" i="12"/>
  <c r="AL463" i="12"/>
  <c r="AM474" i="12"/>
  <c r="AK484" i="12"/>
  <c r="R490" i="12"/>
  <c r="R481" i="12"/>
  <c r="AL492" i="12"/>
  <c r="AL500" i="12"/>
  <c r="T462" i="13"/>
  <c r="AM454" i="13"/>
  <c r="AM463" i="13"/>
  <c r="AN474" i="13"/>
  <c r="AL484" i="13"/>
  <c r="S490" i="13"/>
  <c r="S481" i="13"/>
  <c r="AM492" i="13"/>
  <c r="AM500" i="13"/>
  <c r="K68" i="14"/>
  <c r="E68" i="14" s="1"/>
  <c r="L68" i="14" s="1"/>
  <c r="E69" i="14"/>
  <c r="L69" i="14" s="1"/>
  <c r="K69" i="14"/>
  <c r="K70" i="14"/>
  <c r="E70" i="14" s="1"/>
  <c r="K72" i="14"/>
  <c r="E72" i="14" s="1"/>
  <c r="K74" i="14"/>
  <c r="E74" i="14" s="1"/>
  <c r="K76" i="14"/>
  <c r="E76" i="14"/>
  <c r="Q462" i="14"/>
  <c r="U462" i="14"/>
  <c r="AN454" i="14"/>
  <c r="AN463" i="14"/>
  <c r="AK474" i="14"/>
  <c r="AM484" i="14"/>
  <c r="T490" i="14"/>
  <c r="T481" i="14"/>
  <c r="AN492" i="14"/>
  <c r="AN500" i="14"/>
  <c r="AL500" i="15"/>
  <c r="AM454" i="12"/>
  <c r="T462" i="12"/>
  <c r="AM463" i="12"/>
  <c r="AN474" i="12"/>
  <c r="AL484" i="12"/>
  <c r="S490" i="12"/>
  <c r="S481" i="12"/>
  <c r="AM492" i="12"/>
  <c r="AM500" i="12"/>
  <c r="K68" i="13"/>
  <c r="E68" i="13" s="1"/>
  <c r="L68" i="13" s="1"/>
  <c r="E69" i="13"/>
  <c r="L69" i="13" s="1"/>
  <c r="K69" i="13"/>
  <c r="K70" i="13"/>
  <c r="E70" i="13" s="1"/>
  <c r="K72" i="13"/>
  <c r="K74" i="13"/>
  <c r="E74" i="13" s="1"/>
  <c r="E76" i="13"/>
  <c r="K76" i="13"/>
  <c r="Q462" i="13"/>
  <c r="AN454" i="13"/>
  <c r="U462" i="13"/>
  <c r="AN463" i="13"/>
  <c r="AK474" i="13"/>
  <c r="AM484" i="13"/>
  <c r="T490" i="13"/>
  <c r="T481" i="13"/>
  <c r="AN492" i="13"/>
  <c r="AN500" i="13"/>
  <c r="AK454" i="14"/>
  <c r="R462" i="14"/>
  <c r="AK463" i="14"/>
  <c r="AL474" i="14"/>
  <c r="Q490" i="14"/>
  <c r="AN484" i="14"/>
  <c r="U490" i="14"/>
  <c r="Q481" i="14"/>
  <c r="AK492" i="14"/>
  <c r="AK500" i="14"/>
  <c r="K71" i="15"/>
  <c r="E71" i="15" s="1"/>
  <c r="K73" i="15"/>
  <c r="E75" i="15"/>
  <c r="K75" i="15"/>
  <c r="AM474" i="15"/>
  <c r="T462" i="11"/>
  <c r="AM454" i="11"/>
  <c r="AM463" i="11"/>
  <c r="AN474" i="11"/>
  <c r="AL484" i="11"/>
  <c r="S490" i="11"/>
  <c r="S481" i="11"/>
  <c r="AM492" i="11"/>
  <c r="AM500" i="11"/>
  <c r="K68" i="12"/>
  <c r="E68" i="12" s="1"/>
  <c r="L68" i="12" s="1"/>
  <c r="K69" i="12"/>
  <c r="E69" i="12"/>
  <c r="L69" i="12" s="1"/>
  <c r="K70" i="12"/>
  <c r="E70" i="12" s="1"/>
  <c r="K72" i="12"/>
  <c r="E72" i="12"/>
  <c r="K74" i="12"/>
  <c r="E74" i="12" s="1"/>
  <c r="K76" i="12"/>
  <c r="E76" i="12"/>
  <c r="Q462" i="12"/>
  <c r="AN454" i="12"/>
  <c r="U462" i="12"/>
  <c r="AN463" i="12"/>
  <c r="AK474" i="12"/>
  <c r="AM484" i="12"/>
  <c r="T490" i="12"/>
  <c r="T481" i="12"/>
  <c r="AN492" i="12"/>
  <c r="AN500" i="12"/>
  <c r="AK454" i="13"/>
  <c r="R462" i="13"/>
  <c r="AK463" i="13"/>
  <c r="AL474" i="13"/>
  <c r="Q490" i="13"/>
  <c r="AN484" i="13"/>
  <c r="U490" i="13"/>
  <c r="Q481" i="13"/>
  <c r="AK492" i="13"/>
  <c r="AK500" i="13"/>
  <c r="K71" i="14"/>
  <c r="E71" i="14" s="1"/>
  <c r="K73" i="14"/>
  <c r="E73" i="14" s="1"/>
  <c r="K75" i="14"/>
  <c r="E75" i="14"/>
  <c r="AL454" i="14"/>
  <c r="S462" i="14"/>
  <c r="AL463" i="14"/>
  <c r="AM474" i="14"/>
  <c r="AK484" i="14"/>
  <c r="R490" i="14"/>
  <c r="R481" i="14"/>
  <c r="AL492" i="14"/>
  <c r="AL500" i="14"/>
  <c r="S462" i="15"/>
  <c r="AL454" i="15"/>
  <c r="R490" i="15"/>
  <c r="AK484" i="15"/>
  <c r="AL492" i="15"/>
  <c r="AK454" i="15"/>
  <c r="R462" i="15"/>
  <c r="AK463" i="15"/>
  <c r="AL474" i="15"/>
  <c r="Q490" i="15"/>
  <c r="U490" i="15"/>
  <c r="AN484" i="15"/>
  <c r="Q481" i="15"/>
  <c r="AK492" i="15"/>
  <c r="AK500" i="15"/>
  <c r="E71" i="16"/>
  <c r="L71" i="16" s="1"/>
  <c r="E73" i="16"/>
  <c r="L73" i="16" s="1"/>
  <c r="E75" i="16"/>
  <c r="L75" i="16" s="1"/>
  <c r="AL454" i="16"/>
  <c r="S462" i="16"/>
  <c r="AL463" i="16"/>
  <c r="AM474" i="16"/>
  <c r="R490" i="16"/>
  <c r="AK484" i="16"/>
  <c r="R481" i="16"/>
  <c r="AL492" i="16"/>
  <c r="AL500" i="16"/>
  <c r="AM454" i="17"/>
  <c r="T462" i="17"/>
  <c r="AM463" i="17"/>
  <c r="AN474" i="17"/>
  <c r="S490" i="17"/>
  <c r="AL484" i="17"/>
  <c r="S481" i="17"/>
  <c r="AM492" i="17"/>
  <c r="AM500" i="17"/>
  <c r="K68" i="18"/>
  <c r="E69" i="18"/>
  <c r="L69" i="18" s="1"/>
  <c r="K69" i="18"/>
  <c r="K70" i="18"/>
  <c r="E70" i="18" s="1"/>
  <c r="K72" i="18"/>
  <c r="E72" i="18"/>
  <c r="K74" i="18"/>
  <c r="E74" i="18" s="1"/>
  <c r="K76" i="18"/>
  <c r="E76" i="18"/>
  <c r="R462" i="18"/>
  <c r="AK454" i="18"/>
  <c r="AL474" i="18"/>
  <c r="AM484" i="18"/>
  <c r="T490" i="18"/>
  <c r="T481" i="18"/>
  <c r="AN500" i="18"/>
  <c r="K68" i="19"/>
  <c r="E68" i="19" s="1"/>
  <c r="L68" i="19" s="1"/>
  <c r="K70" i="19"/>
  <c r="E70" i="19" s="1"/>
  <c r="E72" i="19"/>
  <c r="K72" i="19"/>
  <c r="K74" i="19"/>
  <c r="E74" i="19" s="1"/>
  <c r="E76" i="19"/>
  <c r="K76" i="19"/>
  <c r="AL463" i="19"/>
  <c r="S481" i="19"/>
  <c r="T462" i="16"/>
  <c r="AM454" i="16"/>
  <c r="AM463" i="16"/>
  <c r="AN474" i="16"/>
  <c r="AL484" i="16"/>
  <c r="S490" i="16"/>
  <c r="S481" i="16"/>
  <c r="AM492" i="16"/>
  <c r="AM500" i="16"/>
  <c r="K68" i="17"/>
  <c r="E69" i="17"/>
  <c r="L69" i="17" s="1"/>
  <c r="K69" i="17"/>
  <c r="K70" i="17"/>
  <c r="E70" i="17" s="1"/>
  <c r="K72" i="17"/>
  <c r="E72" i="17" s="1"/>
  <c r="K74" i="17"/>
  <c r="E74" i="17" s="1"/>
  <c r="K76" i="17"/>
  <c r="E76" i="17"/>
  <c r="Q462" i="17"/>
  <c r="U462" i="17"/>
  <c r="AN454" i="17"/>
  <c r="AN463" i="17"/>
  <c r="AK474" i="17"/>
  <c r="AM484" i="17"/>
  <c r="T490" i="17"/>
  <c r="T481" i="17"/>
  <c r="AN492" i="17"/>
  <c r="AN500" i="17"/>
  <c r="AM454" i="18"/>
  <c r="T462" i="18"/>
  <c r="AK463" i="18"/>
  <c r="AN474" i="18"/>
  <c r="AN484" i="18"/>
  <c r="U490" i="18"/>
  <c r="AK492" i="18"/>
  <c r="T462" i="15"/>
  <c r="AM454" i="15"/>
  <c r="AM463" i="15"/>
  <c r="AN474" i="15"/>
  <c r="AL484" i="15"/>
  <c r="S490" i="15"/>
  <c r="S481" i="15"/>
  <c r="AM492" i="15"/>
  <c r="AM500" i="15"/>
  <c r="E68" i="16"/>
  <c r="L68" i="16" s="1"/>
  <c r="E69" i="16"/>
  <c r="L69" i="16" s="1"/>
  <c r="E70" i="16"/>
  <c r="L70" i="16" s="1"/>
  <c r="E74" i="16"/>
  <c r="L74" i="16" s="1"/>
  <c r="E76" i="16"/>
  <c r="L76" i="16" s="1"/>
  <c r="Q462" i="16"/>
  <c r="AN454" i="16"/>
  <c r="U462" i="16"/>
  <c r="AN463" i="16"/>
  <c r="AK474" i="16"/>
  <c r="AM484" i="16"/>
  <c r="T490" i="16"/>
  <c r="AG492" i="16" s="1"/>
  <c r="T481" i="16"/>
  <c r="AN492" i="16"/>
  <c r="AN500" i="16"/>
  <c r="AK454" i="17"/>
  <c r="R462" i="17"/>
  <c r="AK463" i="17"/>
  <c r="AL474" i="17"/>
  <c r="Q490" i="17"/>
  <c r="AN484" i="17"/>
  <c r="U490" i="17"/>
  <c r="Q481" i="17"/>
  <c r="AK492" i="17"/>
  <c r="AK500" i="17"/>
  <c r="K71" i="18"/>
  <c r="E71" i="18" s="1"/>
  <c r="K73" i="18"/>
  <c r="E75" i="18"/>
  <c r="K75" i="18"/>
  <c r="U462" i="18"/>
  <c r="AN454" i="18"/>
  <c r="AM463" i="18"/>
  <c r="Q490" i="18"/>
  <c r="Q481" i="18"/>
  <c r="AM492" i="18"/>
  <c r="AK500" i="18"/>
  <c r="E69" i="19"/>
  <c r="L69" i="19" s="1"/>
  <c r="K69" i="19"/>
  <c r="E71" i="19"/>
  <c r="K71" i="19"/>
  <c r="K73" i="19"/>
  <c r="E73" i="19" s="1"/>
  <c r="E75" i="19"/>
  <c r="K75" i="19"/>
  <c r="AM474" i="19"/>
  <c r="Q462" i="15"/>
  <c r="AN454" i="15"/>
  <c r="U462" i="15"/>
  <c r="AN463" i="15"/>
  <c r="AK474" i="15"/>
  <c r="AM484" i="15"/>
  <c r="T490" i="15"/>
  <c r="T481" i="15"/>
  <c r="AN492" i="15"/>
  <c r="AN500" i="15"/>
  <c r="AK454" i="16"/>
  <c r="R462" i="16"/>
  <c r="AK463" i="16"/>
  <c r="AL474" i="16"/>
  <c r="Q490" i="16"/>
  <c r="AN484" i="16"/>
  <c r="U490" i="16"/>
  <c r="Q481" i="16"/>
  <c r="AK492" i="16"/>
  <c r="AK500" i="16"/>
  <c r="K71" i="17"/>
  <c r="E71" i="17" s="1"/>
  <c r="K73" i="17"/>
  <c r="E73" i="17" s="1"/>
  <c r="K75" i="17"/>
  <c r="E75" i="17"/>
  <c r="AL454" i="17"/>
  <c r="S462" i="17"/>
  <c r="AL463" i="17"/>
  <c r="AM474" i="17"/>
  <c r="AK484" i="17"/>
  <c r="R490" i="17"/>
  <c r="R481" i="17"/>
  <c r="AL492" i="17"/>
  <c r="AL500" i="17"/>
  <c r="Q462" i="18"/>
  <c r="AN463" i="18"/>
  <c r="AK474" i="18"/>
  <c r="S490" i="18"/>
  <c r="AL484" i="18"/>
  <c r="S481" i="18"/>
  <c r="AN492" i="18"/>
  <c r="AM500" i="18"/>
  <c r="AL454" i="19"/>
  <c r="S462" i="19"/>
  <c r="R490" i="19"/>
  <c r="AK484" i="19"/>
  <c r="Q462" i="19"/>
  <c r="AN454" i="19"/>
  <c r="U462" i="19"/>
  <c r="AN463" i="19"/>
  <c r="AK474" i="19"/>
  <c r="T490" i="19"/>
  <c r="AM484" i="19"/>
  <c r="AL492" i="19"/>
  <c r="AL500" i="19"/>
  <c r="R462" i="19"/>
  <c r="AK454" i="19"/>
  <c r="AK463" i="19"/>
  <c r="AL474" i="19"/>
  <c r="Q490" i="19"/>
  <c r="U490" i="19"/>
  <c r="AN484" i="19"/>
  <c r="R481" i="19"/>
  <c r="AN492" i="19"/>
  <c r="AN500" i="19"/>
  <c r="S462" i="18"/>
  <c r="AL454" i="18"/>
  <c r="AL463" i="18"/>
  <c r="AM474" i="18"/>
  <c r="AK484" i="18"/>
  <c r="R490" i="18"/>
  <c r="R481" i="18"/>
  <c r="AL492" i="18"/>
  <c r="AL500" i="18"/>
  <c r="T462" i="19"/>
  <c r="AM454" i="19"/>
  <c r="AM463" i="19"/>
  <c r="AN474" i="19"/>
  <c r="S490" i="19"/>
  <c r="AL484" i="19"/>
  <c r="T481" i="19"/>
  <c r="Q481" i="19"/>
  <c r="AK492" i="19"/>
  <c r="AK500" i="19"/>
  <c r="K71" i="20"/>
  <c r="E71" i="20" s="1"/>
  <c r="K73" i="20"/>
  <c r="E73" i="20" s="1"/>
  <c r="K75" i="20"/>
  <c r="E75" i="20"/>
  <c r="AL454" i="20"/>
  <c r="S462" i="20"/>
  <c r="AL463" i="20"/>
  <c r="R490" i="20"/>
  <c r="AK484" i="20"/>
  <c r="S481" i="20"/>
  <c r="AN492" i="20"/>
  <c r="AL500" i="20"/>
  <c r="K72" i="21"/>
  <c r="E72" i="21"/>
  <c r="Q462" i="21"/>
  <c r="AK474" i="21"/>
  <c r="T462" i="20"/>
  <c r="AM454" i="20"/>
  <c r="AM463" i="20"/>
  <c r="AK474" i="20"/>
  <c r="AL484" i="20"/>
  <c r="S490" i="20"/>
  <c r="T481" i="20"/>
  <c r="AM500" i="20"/>
  <c r="K70" i="21"/>
  <c r="E70" i="21" s="1"/>
  <c r="AN454" i="21"/>
  <c r="U462" i="21"/>
  <c r="AM492" i="19"/>
  <c r="AM500" i="19"/>
  <c r="K68" i="20"/>
  <c r="E68" i="20"/>
  <c r="L68" i="20" s="1"/>
  <c r="K69" i="20"/>
  <c r="E69" i="20"/>
  <c r="L69" i="20" s="1"/>
  <c r="K70" i="20"/>
  <c r="E70" i="20" s="1"/>
  <c r="K72" i="20"/>
  <c r="E72" i="20" s="1"/>
  <c r="K74" i="20"/>
  <c r="E74" i="20" s="1"/>
  <c r="K76" i="20"/>
  <c r="E76" i="20"/>
  <c r="Q462" i="20"/>
  <c r="AN454" i="20"/>
  <c r="U462" i="20"/>
  <c r="AN463" i="20"/>
  <c r="AM474" i="20"/>
  <c r="T490" i="20"/>
  <c r="AM484" i="20"/>
  <c r="AL492" i="20"/>
  <c r="AN500" i="20"/>
  <c r="E69" i="21"/>
  <c r="L69" i="21" s="1"/>
  <c r="K69" i="21"/>
  <c r="K76" i="21"/>
  <c r="E76" i="21"/>
  <c r="AN463" i="21"/>
  <c r="T490" i="21"/>
  <c r="AM484" i="21"/>
  <c r="AN500" i="21"/>
  <c r="K75" i="22"/>
  <c r="E75" i="22"/>
  <c r="AK454" i="20"/>
  <c r="R462" i="20"/>
  <c r="AK463" i="20"/>
  <c r="AN474" i="20"/>
  <c r="R481" i="20"/>
  <c r="AM492" i="20"/>
  <c r="K68" i="21"/>
  <c r="E68" i="21" s="1"/>
  <c r="L68" i="21" s="1"/>
  <c r="K74" i="21"/>
  <c r="E74" i="21" s="1"/>
  <c r="Q481" i="21"/>
  <c r="AK492" i="21"/>
  <c r="R462" i="21"/>
  <c r="AK454" i="21"/>
  <c r="AK463" i="21"/>
  <c r="AL474" i="21"/>
  <c r="Q490" i="21"/>
  <c r="AN484" i="21"/>
  <c r="U490" i="21"/>
  <c r="R481" i="21"/>
  <c r="AL492" i="21"/>
  <c r="K73" i="22"/>
  <c r="E73" i="22" s="1"/>
  <c r="AL474" i="20"/>
  <c r="Q490" i="20"/>
  <c r="AN484" i="20"/>
  <c r="U490" i="20"/>
  <c r="Q481" i="20"/>
  <c r="AK492" i="20"/>
  <c r="AK500" i="20"/>
  <c r="K71" i="21"/>
  <c r="E71" i="21" s="1"/>
  <c r="K73" i="21"/>
  <c r="E73" i="21" s="1"/>
  <c r="K75" i="21"/>
  <c r="E75" i="21"/>
  <c r="AL454" i="21"/>
  <c r="S462" i="21"/>
  <c r="AL463" i="21"/>
  <c r="AM474" i="21"/>
  <c r="R490" i="21"/>
  <c r="AK484" i="21"/>
  <c r="T481" i="21"/>
  <c r="AN492" i="21"/>
  <c r="AK500" i="21"/>
  <c r="K71" i="22"/>
  <c r="E71" i="22" s="1"/>
  <c r="AM454" i="21"/>
  <c r="T462" i="21"/>
  <c r="AM463" i="21"/>
  <c r="AN474" i="21"/>
  <c r="S490" i="21"/>
  <c r="AL484" i="21"/>
  <c r="AL500" i="21"/>
  <c r="S481" i="21"/>
  <c r="AM492" i="21"/>
  <c r="AM500" i="21"/>
  <c r="K68" i="22"/>
  <c r="E68" i="22" s="1"/>
  <c r="L68" i="22" s="1"/>
  <c r="K69" i="22"/>
  <c r="E69" i="22"/>
  <c r="L69" i="22" s="1"/>
  <c r="K70" i="22"/>
  <c r="E70" i="22" s="1"/>
  <c r="K72" i="22"/>
  <c r="E72" i="22" s="1"/>
  <c r="K74" i="22"/>
  <c r="E74" i="22" s="1"/>
  <c r="K76" i="22"/>
  <c r="E76" i="22"/>
  <c r="Q462" i="22"/>
  <c r="AN454" i="22"/>
  <c r="U462" i="22"/>
  <c r="AN463" i="22"/>
  <c r="AK474" i="22"/>
  <c r="T490" i="22"/>
  <c r="AM484" i="22"/>
  <c r="T481" i="22"/>
  <c r="AN492" i="22"/>
  <c r="AN500" i="22"/>
  <c r="R462" i="22"/>
  <c r="AK454" i="22"/>
  <c r="AK463" i="22"/>
  <c r="AL474" i="22"/>
  <c r="Q490" i="22"/>
  <c r="AN484" i="22"/>
  <c r="U490" i="22"/>
  <c r="Q481" i="22"/>
  <c r="AK492" i="22"/>
  <c r="AK500" i="22"/>
  <c r="K71" i="23"/>
  <c r="E71" i="23" s="1"/>
  <c r="K73" i="23"/>
  <c r="E73" i="23" s="1"/>
  <c r="K75" i="23"/>
  <c r="E75" i="23"/>
  <c r="AL454" i="22"/>
  <c r="S462" i="22"/>
  <c r="AL463" i="22"/>
  <c r="AM474" i="22"/>
  <c r="AK484" i="22"/>
  <c r="R490" i="22"/>
  <c r="R481" i="22"/>
  <c r="AL492" i="22"/>
  <c r="AL500" i="22"/>
  <c r="AM454" i="22"/>
  <c r="T462" i="22"/>
  <c r="AM463" i="22"/>
  <c r="AN474" i="22"/>
  <c r="AL484" i="22"/>
  <c r="S490" i="22"/>
  <c r="S481" i="22"/>
  <c r="AM492" i="22"/>
  <c r="AM500" i="22"/>
  <c r="K68" i="23"/>
  <c r="E68" i="23" s="1"/>
  <c r="L68" i="23" s="1"/>
  <c r="K69" i="23"/>
  <c r="E69" i="23"/>
  <c r="L69" i="23" s="1"/>
  <c r="K70" i="23"/>
  <c r="E70" i="23" s="1"/>
  <c r="K72" i="23"/>
  <c r="E72" i="23"/>
  <c r="K74" i="23"/>
  <c r="E74" i="23" s="1"/>
  <c r="K76" i="23"/>
  <c r="E76" i="23"/>
  <c r="Q462" i="23"/>
  <c r="AN454" i="23"/>
  <c r="U462" i="23"/>
  <c r="AN463" i="23"/>
  <c r="AK474" i="23"/>
  <c r="T490" i="23"/>
  <c r="AM484" i="23"/>
  <c r="T481" i="23"/>
  <c r="AN492" i="23"/>
  <c r="AN500" i="23"/>
  <c r="R462" i="24"/>
  <c r="AK454" i="24"/>
  <c r="Q481" i="24"/>
  <c r="AK500" i="24"/>
  <c r="R462" i="23"/>
  <c r="AK454" i="23"/>
  <c r="AK463" i="23"/>
  <c r="AL474" i="23"/>
  <c r="Q490" i="23"/>
  <c r="AN484" i="23"/>
  <c r="U490" i="23"/>
  <c r="Q481" i="23"/>
  <c r="AK492" i="23"/>
  <c r="AK500" i="23"/>
  <c r="K71" i="24"/>
  <c r="E71" i="24"/>
  <c r="K73" i="24"/>
  <c r="E73" i="24"/>
  <c r="K75" i="24"/>
  <c r="E75" i="24"/>
  <c r="AM454" i="24"/>
  <c r="T462" i="24"/>
  <c r="AK463" i="24"/>
  <c r="AL474" i="24"/>
  <c r="Q490" i="24"/>
  <c r="S481" i="24"/>
  <c r="AM500" i="24"/>
  <c r="K68" i="25"/>
  <c r="E68" i="25" s="1"/>
  <c r="L68" i="25" s="1"/>
  <c r="AL454" i="23"/>
  <c r="S462" i="23"/>
  <c r="AL463" i="23"/>
  <c r="AM474" i="23"/>
  <c r="AK484" i="23"/>
  <c r="R490" i="23"/>
  <c r="R481" i="23"/>
  <c r="AL492" i="23"/>
  <c r="AL500" i="23"/>
  <c r="U462" i="24"/>
  <c r="AN454" i="24"/>
  <c r="AM463" i="24"/>
  <c r="AN474" i="24"/>
  <c r="S490" i="24"/>
  <c r="AL484" i="24"/>
  <c r="AK492" i="24"/>
  <c r="E69" i="25"/>
  <c r="L69" i="25" s="1"/>
  <c r="K69" i="25"/>
  <c r="AM454" i="23"/>
  <c r="T462" i="23"/>
  <c r="AM463" i="23"/>
  <c r="AN474" i="23"/>
  <c r="AL484" i="23"/>
  <c r="S490" i="23"/>
  <c r="S481" i="23"/>
  <c r="AM492" i="23"/>
  <c r="AM500" i="23"/>
  <c r="K68" i="24"/>
  <c r="E68" i="24"/>
  <c r="L68" i="24" s="1"/>
  <c r="K69" i="24"/>
  <c r="E69" i="24"/>
  <c r="L69" i="24" s="1"/>
  <c r="K70" i="24"/>
  <c r="E70" i="24"/>
  <c r="K72" i="24"/>
  <c r="E72" i="24"/>
  <c r="K74" i="24"/>
  <c r="E74" i="24"/>
  <c r="K76" i="24"/>
  <c r="E76" i="24"/>
  <c r="Q462" i="24"/>
  <c r="AN463" i="24"/>
  <c r="U490" i="24"/>
  <c r="AN484" i="24"/>
  <c r="AM492" i="24"/>
  <c r="AK474" i="24"/>
  <c r="AM484" i="24"/>
  <c r="T490" i="24"/>
  <c r="T481" i="24"/>
  <c r="AN492" i="24"/>
  <c r="AN500" i="24"/>
  <c r="K70" i="25"/>
  <c r="E70" i="25" s="1"/>
  <c r="K71" i="25"/>
  <c r="K72" i="25"/>
  <c r="E72" i="25" s="1"/>
  <c r="K73" i="25"/>
  <c r="K74" i="25"/>
  <c r="E74" i="25" s="1"/>
  <c r="E75" i="25"/>
  <c r="K75" i="25"/>
  <c r="K76" i="25"/>
  <c r="E76" i="25"/>
  <c r="AN474" i="25"/>
  <c r="S481" i="25"/>
  <c r="S462" i="24"/>
  <c r="AL454" i="24"/>
  <c r="AL463" i="24"/>
  <c r="AM474" i="24"/>
  <c r="AK484" i="24"/>
  <c r="R490" i="24"/>
  <c r="R481" i="24"/>
  <c r="AL492" i="24"/>
  <c r="AL500" i="24"/>
  <c r="AM454" i="25"/>
  <c r="T462" i="25"/>
  <c r="AM463" i="25"/>
  <c r="AM492" i="25"/>
  <c r="AM500" i="25"/>
  <c r="S490" i="25"/>
  <c r="AL484" i="25"/>
  <c r="K68" i="26"/>
  <c r="E68" i="26" s="1"/>
  <c r="L68" i="26" s="1"/>
  <c r="Q462" i="25"/>
  <c r="U462" i="25"/>
  <c r="AN454" i="25"/>
  <c r="AN463" i="25"/>
  <c r="AK474" i="25"/>
  <c r="AM484" i="25"/>
  <c r="T490" i="25"/>
  <c r="T481" i="25"/>
  <c r="AN492" i="25"/>
  <c r="AN500" i="25"/>
  <c r="AK454" i="25"/>
  <c r="R462" i="25"/>
  <c r="AK463" i="25"/>
  <c r="AL474" i="25"/>
  <c r="Q490" i="25"/>
  <c r="AN484" i="25"/>
  <c r="U490" i="25"/>
  <c r="Q481" i="25"/>
  <c r="AK492" i="25"/>
  <c r="AK500" i="25"/>
  <c r="K71" i="26"/>
  <c r="E71" i="26"/>
  <c r="K73" i="26"/>
  <c r="E73" i="26" s="1"/>
  <c r="K75" i="26"/>
  <c r="E75" i="26"/>
  <c r="AL454" i="25"/>
  <c r="S462" i="25"/>
  <c r="AL463" i="25"/>
  <c r="AM474" i="25"/>
  <c r="AK484" i="25"/>
  <c r="R490" i="25"/>
  <c r="R481" i="25"/>
  <c r="AL492" i="25"/>
  <c r="AL500" i="25"/>
  <c r="K69" i="26"/>
  <c r="E69" i="26"/>
  <c r="L69" i="26" s="1"/>
  <c r="K70" i="26"/>
  <c r="E70" i="26" s="1"/>
  <c r="K72" i="26"/>
  <c r="E72" i="26"/>
  <c r="K74" i="26"/>
  <c r="E74" i="26" s="1"/>
  <c r="K76" i="26"/>
  <c r="E76" i="26"/>
  <c r="Q462" i="26"/>
  <c r="AL454" i="26"/>
  <c r="S462" i="26"/>
  <c r="AL463" i="26"/>
  <c r="AM474" i="26"/>
  <c r="R490" i="26"/>
  <c r="AK484" i="26"/>
  <c r="R481" i="26"/>
  <c r="AL492" i="26"/>
  <c r="AL500" i="26"/>
  <c r="K71" i="27"/>
  <c r="E71" i="27" s="1"/>
  <c r="T462" i="26"/>
  <c r="AM454" i="26"/>
  <c r="AM463" i="26"/>
  <c r="AN474" i="26"/>
  <c r="AL484" i="26"/>
  <c r="S490" i="26"/>
  <c r="S481" i="26"/>
  <c r="AM492" i="26"/>
  <c r="AM500" i="26"/>
  <c r="AN454" i="26"/>
  <c r="U462" i="26"/>
  <c r="AN463" i="26"/>
  <c r="AK474" i="26"/>
  <c r="AM484" i="26"/>
  <c r="T490" i="26"/>
  <c r="T481" i="26"/>
  <c r="AN492" i="26"/>
  <c r="AN500" i="26"/>
  <c r="K75" i="27"/>
  <c r="E75" i="27"/>
  <c r="R462" i="26"/>
  <c r="AK454" i="26"/>
  <c r="AK463" i="26"/>
  <c r="AL474" i="26"/>
  <c r="Q490" i="26"/>
  <c r="AN484" i="26"/>
  <c r="U490" i="26"/>
  <c r="AH492" i="26" s="1"/>
  <c r="Q481" i="26"/>
  <c r="AK492" i="26"/>
  <c r="AK500" i="26"/>
  <c r="K73" i="27"/>
  <c r="E73" i="27" s="1"/>
  <c r="K68" i="27"/>
  <c r="E68" i="27" s="1"/>
  <c r="L68" i="27" s="1"/>
  <c r="K69" i="27"/>
  <c r="E69" i="27"/>
  <c r="L69" i="27" s="1"/>
  <c r="K70" i="27"/>
  <c r="E70" i="27" s="1"/>
  <c r="K72" i="27"/>
  <c r="E72" i="27" s="1"/>
  <c r="K74" i="27"/>
  <c r="E74" i="27" s="1"/>
  <c r="K76" i="27"/>
  <c r="E76" i="27"/>
  <c r="AK454" i="27"/>
  <c r="R462" i="27"/>
  <c r="AK463" i="27"/>
  <c r="AL474" i="27"/>
  <c r="Q490" i="27"/>
  <c r="U490" i="27"/>
  <c r="AN484" i="27"/>
  <c r="Q481" i="27"/>
  <c r="AK492" i="27"/>
  <c r="AK500" i="27"/>
  <c r="S462" i="27"/>
  <c r="AL454" i="27"/>
  <c r="AL463" i="27"/>
  <c r="AM474" i="27"/>
  <c r="AK484" i="27"/>
  <c r="R490" i="27"/>
  <c r="R481" i="27"/>
  <c r="AL492" i="27"/>
  <c r="AL500" i="27"/>
  <c r="AM454" i="27"/>
  <c r="T462" i="27"/>
  <c r="AM463" i="27"/>
  <c r="AN474" i="27"/>
  <c r="AL484" i="27"/>
  <c r="S490" i="27"/>
  <c r="S481" i="27"/>
  <c r="AM492" i="27"/>
  <c r="AM500" i="27"/>
  <c r="Q462" i="27"/>
  <c r="J467" i="27" s="1"/>
  <c r="D477" i="27" s="1"/>
  <c r="AN454" i="27"/>
  <c r="U462" i="27"/>
  <c r="AN463" i="27"/>
  <c r="AK474" i="27"/>
  <c r="AM484" i="27"/>
  <c r="T490" i="27"/>
  <c r="T481" i="27"/>
  <c r="AN492" i="27"/>
  <c r="AN500" i="27"/>
  <c r="T24" i="2"/>
  <c r="V24" i="2"/>
  <c r="T27" i="2"/>
  <c r="V27" i="2"/>
  <c r="J32" i="2"/>
  <c r="L32" i="2"/>
  <c r="J33" i="2"/>
  <c r="L33" i="2"/>
  <c r="T31" i="2"/>
  <c r="V31" i="2"/>
  <c r="J37" i="2"/>
  <c r="L37" i="2"/>
  <c r="U22" i="3"/>
  <c r="K22" i="3"/>
  <c r="T23" i="3"/>
  <c r="V23" i="3"/>
  <c r="T24" i="3"/>
  <c r="V24" i="3"/>
  <c r="T26" i="3"/>
  <c r="V26" i="3"/>
  <c r="L26" i="5"/>
  <c r="J26" i="5"/>
  <c r="L27" i="5"/>
  <c r="J27" i="5"/>
  <c r="L32" i="5"/>
  <c r="J32" i="5"/>
  <c r="L33" i="5"/>
  <c r="J33" i="5"/>
  <c r="L34" i="5"/>
  <c r="J34" i="5"/>
  <c r="L37" i="5"/>
  <c r="J37" i="5"/>
  <c r="L38" i="5"/>
  <c r="J38" i="5"/>
  <c r="K17" i="2"/>
  <c r="B1" i="1" s="1"/>
  <c r="T23" i="2"/>
  <c r="V23" i="2"/>
  <c r="J29" i="2"/>
  <c r="L29" i="2"/>
  <c r="T30" i="2"/>
  <c r="V30" i="2"/>
  <c r="J31" i="2"/>
  <c r="L31" i="2"/>
  <c r="J36" i="2"/>
  <c r="L36" i="2"/>
  <c r="T34" i="2"/>
  <c r="V34" i="2"/>
  <c r="J23" i="2"/>
  <c r="L23" i="2"/>
  <c r="J25" i="2"/>
  <c r="L25" i="2"/>
  <c r="J26" i="2"/>
  <c r="L26" i="2"/>
  <c r="U29" i="2"/>
  <c r="K27" i="2"/>
  <c r="J28" i="2"/>
  <c r="L28" i="2"/>
  <c r="J30" i="2"/>
  <c r="L30" i="2"/>
  <c r="J35" i="2"/>
  <c r="L35" i="2"/>
  <c r="T32" i="2"/>
  <c r="V32" i="2"/>
  <c r="J24" i="3"/>
  <c r="L24" i="3"/>
  <c r="L22" i="5"/>
  <c r="M22" i="5" s="1"/>
  <c r="J22" i="5"/>
  <c r="L23" i="5"/>
  <c r="J23" i="5"/>
  <c r="L24" i="5"/>
  <c r="J24" i="5"/>
  <c r="L25" i="5"/>
  <c r="J25" i="5"/>
  <c r="L28" i="5"/>
  <c r="J28" i="5"/>
  <c r="L29" i="5"/>
  <c r="J29" i="5"/>
  <c r="L30" i="5"/>
  <c r="J30" i="5"/>
  <c r="L31" i="5"/>
  <c r="J31" i="5"/>
  <c r="L35" i="5"/>
  <c r="J35" i="5"/>
  <c r="L36" i="5"/>
  <c r="J36" i="5"/>
  <c r="U22" i="2"/>
  <c r="K22" i="2"/>
  <c r="J24" i="2"/>
  <c r="L24" i="2"/>
  <c r="T25" i="2"/>
  <c r="V25" i="2"/>
  <c r="T26" i="2"/>
  <c r="V26" i="2"/>
  <c r="T28" i="2"/>
  <c r="V28" i="2"/>
  <c r="J34" i="2"/>
  <c r="L34" i="2"/>
  <c r="T37" i="2"/>
  <c r="V37" i="2"/>
  <c r="T38" i="2"/>
  <c r="V38" i="2"/>
  <c r="AL473" i="2"/>
  <c r="N476" i="2"/>
  <c r="AA490" i="2"/>
  <c r="V30" i="3"/>
  <c r="V31" i="3"/>
  <c r="V33" i="3"/>
  <c r="V34" i="3"/>
  <c r="V35" i="3"/>
  <c r="V37" i="3"/>
  <c r="I94" i="3"/>
  <c r="I102" i="3"/>
  <c r="I110" i="3"/>
  <c r="I118" i="3"/>
  <c r="I126" i="3"/>
  <c r="I134" i="3"/>
  <c r="I142" i="3"/>
  <c r="I150" i="3"/>
  <c r="I158" i="3"/>
  <c r="I166" i="3"/>
  <c r="I174" i="3"/>
  <c r="K29" i="3" s="1"/>
  <c r="I63" i="4"/>
  <c r="L476" i="4"/>
  <c r="Y498" i="4"/>
  <c r="R489" i="4"/>
  <c r="Y470" i="4"/>
  <c r="K466" i="4"/>
  <c r="R461" i="4"/>
  <c r="Y490" i="4"/>
  <c r="K476" i="4"/>
  <c r="Y482" i="4"/>
  <c r="V23" i="5"/>
  <c r="W23" i="5" s="1"/>
  <c r="T23" i="5"/>
  <c r="V25" i="5"/>
  <c r="T25" i="5"/>
  <c r="V27" i="5"/>
  <c r="T27" i="5"/>
  <c r="V29" i="5"/>
  <c r="T29" i="5"/>
  <c r="V31" i="5"/>
  <c r="T31" i="5"/>
  <c r="V33" i="5"/>
  <c r="T33" i="5"/>
  <c r="V35" i="5"/>
  <c r="T35" i="5"/>
  <c r="V37" i="5"/>
  <c r="T37" i="5"/>
  <c r="AM462" i="5"/>
  <c r="AG462" i="5"/>
  <c r="S471" i="5"/>
  <c r="AM453" i="5"/>
  <c r="AM483" i="5"/>
  <c r="S480" i="5"/>
  <c r="AM499" i="5"/>
  <c r="AM491" i="5"/>
  <c r="AG491" i="5"/>
  <c r="AM473" i="5"/>
  <c r="L23" i="6"/>
  <c r="J23" i="6"/>
  <c r="L25" i="6"/>
  <c r="J25" i="6"/>
  <c r="L26" i="6"/>
  <c r="J26" i="6"/>
  <c r="V25" i="6"/>
  <c r="T25" i="6"/>
  <c r="V27" i="6"/>
  <c r="T27" i="6"/>
  <c r="V28" i="6"/>
  <c r="T28" i="6"/>
  <c r="V30" i="6"/>
  <c r="T30" i="6"/>
  <c r="L31" i="6"/>
  <c r="J31" i="6"/>
  <c r="L32" i="6"/>
  <c r="J32" i="6"/>
  <c r="L33" i="6"/>
  <c r="J33" i="6"/>
  <c r="L36" i="6"/>
  <c r="J36" i="6"/>
  <c r="L37" i="6"/>
  <c r="J37" i="6"/>
  <c r="V37" i="6"/>
  <c r="T37" i="6"/>
  <c r="V34" i="6"/>
  <c r="T34" i="6"/>
  <c r="AN462" i="6"/>
  <c r="AH462" i="6"/>
  <c r="T471" i="6"/>
  <c r="AN453" i="6"/>
  <c r="AN483" i="6"/>
  <c r="T480" i="6"/>
  <c r="AN499" i="6"/>
  <c r="AN491" i="6"/>
  <c r="AH491" i="6"/>
  <c r="AN473" i="6"/>
  <c r="J23" i="7"/>
  <c r="L23" i="7"/>
  <c r="T23" i="7"/>
  <c r="V23" i="7"/>
  <c r="J25" i="7"/>
  <c r="L25" i="7"/>
  <c r="J26" i="7"/>
  <c r="L26" i="7"/>
  <c r="T25" i="7"/>
  <c r="V25" i="7"/>
  <c r="T26" i="7"/>
  <c r="V26" i="7"/>
  <c r="T27" i="7"/>
  <c r="V27" i="7"/>
  <c r="T28" i="7"/>
  <c r="V28" i="7"/>
  <c r="J29" i="7"/>
  <c r="L29" i="7"/>
  <c r="T30" i="7"/>
  <c r="V30" i="7"/>
  <c r="J31" i="7"/>
  <c r="L31" i="7"/>
  <c r="J32" i="7"/>
  <c r="L32" i="7"/>
  <c r="J33" i="7"/>
  <c r="L33" i="7"/>
  <c r="T31" i="7"/>
  <c r="V31" i="7"/>
  <c r="J36" i="7"/>
  <c r="L36" i="7"/>
  <c r="J37" i="7"/>
  <c r="L37" i="7"/>
  <c r="T33" i="7"/>
  <c r="V33" i="7"/>
  <c r="T37" i="7"/>
  <c r="V37" i="7"/>
  <c r="T34" i="7"/>
  <c r="V34" i="7"/>
  <c r="T35" i="7"/>
  <c r="V35" i="7"/>
  <c r="J38" i="7"/>
  <c r="L38" i="7"/>
  <c r="J28" i="8"/>
  <c r="L28" i="8"/>
  <c r="J29" i="8"/>
  <c r="L29" i="8"/>
  <c r="U29" i="3"/>
  <c r="K27" i="3"/>
  <c r="K476" i="3"/>
  <c r="X498" i="3"/>
  <c r="Q489" i="3"/>
  <c r="X470" i="3"/>
  <c r="J466" i="3"/>
  <c r="Q461" i="3"/>
  <c r="X490" i="3"/>
  <c r="AB498" i="3"/>
  <c r="U489" i="3"/>
  <c r="AB470" i="3"/>
  <c r="N466" i="3"/>
  <c r="U461" i="3"/>
  <c r="AB490" i="3"/>
  <c r="X482" i="3"/>
  <c r="N486" i="3"/>
  <c r="Y454" i="4"/>
  <c r="V22" i="6"/>
  <c r="W22" i="6" s="1"/>
  <c r="T22" i="6"/>
  <c r="L24" i="6"/>
  <c r="J24" i="6"/>
  <c r="V24" i="6"/>
  <c r="T24" i="6"/>
  <c r="L30" i="6"/>
  <c r="J30" i="6"/>
  <c r="L35" i="6"/>
  <c r="J35" i="6"/>
  <c r="V32" i="6"/>
  <c r="T32" i="6"/>
  <c r="V36" i="6"/>
  <c r="T36" i="6"/>
  <c r="I67" i="8"/>
  <c r="J26" i="8"/>
  <c r="L26" i="8"/>
  <c r="T28" i="8"/>
  <c r="V28" i="8"/>
  <c r="T29" i="8"/>
  <c r="V29" i="8"/>
  <c r="J32" i="8"/>
  <c r="L32" i="8"/>
  <c r="J33" i="8"/>
  <c r="L33" i="8"/>
  <c r="J34" i="8"/>
  <c r="L34" i="8"/>
  <c r="J37" i="8"/>
  <c r="L37" i="8"/>
  <c r="T37" i="8"/>
  <c r="V37" i="8"/>
  <c r="T38" i="8"/>
  <c r="V38" i="8"/>
  <c r="T34" i="8"/>
  <c r="V34" i="8"/>
  <c r="L26" i="10"/>
  <c r="J26" i="10"/>
  <c r="L34" i="10"/>
  <c r="J34" i="10"/>
  <c r="K5" i="2"/>
  <c r="AL483" i="2"/>
  <c r="R480" i="2"/>
  <c r="R471" i="2"/>
  <c r="AL453" i="2"/>
  <c r="AL491" i="2"/>
  <c r="L28" i="3"/>
  <c r="L31" i="3"/>
  <c r="L32" i="3"/>
  <c r="L33" i="3"/>
  <c r="L36" i="3"/>
  <c r="L37" i="3"/>
  <c r="L38" i="3"/>
  <c r="I61" i="3"/>
  <c r="I79" i="3"/>
  <c r="X454" i="3"/>
  <c r="AB454" i="3"/>
  <c r="N476" i="3"/>
  <c r="AB482" i="3"/>
  <c r="U29" i="4"/>
  <c r="K27" i="4"/>
  <c r="K486" i="4"/>
  <c r="V22" i="5"/>
  <c r="W22" i="5" s="1"/>
  <c r="T22" i="5"/>
  <c r="V24" i="5"/>
  <c r="T24" i="5"/>
  <c r="V26" i="5"/>
  <c r="T26" i="5"/>
  <c r="V28" i="5"/>
  <c r="T28" i="5"/>
  <c r="V30" i="5"/>
  <c r="T30" i="5"/>
  <c r="V32" i="5"/>
  <c r="T32" i="5"/>
  <c r="V34" i="5"/>
  <c r="T34" i="5"/>
  <c r="V36" i="5"/>
  <c r="T36" i="5"/>
  <c r="V38" i="5"/>
  <c r="T38" i="5"/>
  <c r="I67" i="5"/>
  <c r="V23" i="6"/>
  <c r="W23" i="6" s="1"/>
  <c r="T23" i="6"/>
  <c r="V26" i="6"/>
  <c r="T26" i="6"/>
  <c r="L29" i="6"/>
  <c r="J29" i="6"/>
  <c r="V31" i="6"/>
  <c r="T31" i="6"/>
  <c r="V33" i="6"/>
  <c r="T33" i="6"/>
  <c r="V35" i="6"/>
  <c r="T35" i="6"/>
  <c r="L38" i="6"/>
  <c r="J38" i="6"/>
  <c r="U22" i="7"/>
  <c r="K22" i="7"/>
  <c r="J24" i="7"/>
  <c r="L24" i="7"/>
  <c r="T24" i="7"/>
  <c r="V24" i="7"/>
  <c r="U29" i="7"/>
  <c r="K27" i="7"/>
  <c r="J28" i="7"/>
  <c r="L28" i="7"/>
  <c r="J30" i="7"/>
  <c r="L30" i="7"/>
  <c r="J34" i="7"/>
  <c r="L34" i="7"/>
  <c r="J35" i="7"/>
  <c r="L35" i="7"/>
  <c r="T32" i="7"/>
  <c r="V32" i="7"/>
  <c r="T38" i="7"/>
  <c r="V38" i="7"/>
  <c r="T36" i="7"/>
  <c r="V36" i="7"/>
  <c r="U22" i="8"/>
  <c r="K22" i="8"/>
  <c r="J23" i="8"/>
  <c r="L23" i="8"/>
  <c r="J24" i="8"/>
  <c r="L24" i="8"/>
  <c r="J25" i="8"/>
  <c r="L25" i="8"/>
  <c r="T24" i="8"/>
  <c r="V24" i="8"/>
  <c r="T25" i="8"/>
  <c r="V25" i="8"/>
  <c r="T27" i="8"/>
  <c r="V27" i="8"/>
  <c r="T30" i="8"/>
  <c r="V30" i="8"/>
  <c r="J30" i="8"/>
  <c r="L30" i="8"/>
  <c r="J31" i="8"/>
  <c r="L31" i="8"/>
  <c r="J35" i="8"/>
  <c r="L35" i="8"/>
  <c r="J36" i="8"/>
  <c r="L36" i="8"/>
  <c r="T32" i="8"/>
  <c r="V32" i="8"/>
  <c r="V28" i="9"/>
  <c r="T28" i="9"/>
  <c r="V29" i="9"/>
  <c r="T29" i="9"/>
  <c r="V37" i="9"/>
  <c r="T37" i="9"/>
  <c r="V38" i="9"/>
  <c r="T38" i="9"/>
  <c r="V34" i="9"/>
  <c r="T34" i="9"/>
  <c r="U36" i="2"/>
  <c r="K39" i="2"/>
  <c r="AF462" i="2"/>
  <c r="M466" i="2"/>
  <c r="Z490" i="2"/>
  <c r="Z498" i="2"/>
  <c r="S489" i="2"/>
  <c r="Z470" i="2"/>
  <c r="L466" i="2"/>
  <c r="S461" i="2"/>
  <c r="M476" i="2"/>
  <c r="AA482" i="2"/>
  <c r="T489" i="2"/>
  <c r="AL499" i="2"/>
  <c r="K5" i="3"/>
  <c r="K17" i="3" s="1"/>
  <c r="B2" i="1" s="1"/>
  <c r="I96" i="3"/>
  <c r="I104" i="3"/>
  <c r="I112" i="3"/>
  <c r="I120" i="3"/>
  <c r="I128" i="3"/>
  <c r="I136" i="3"/>
  <c r="I144" i="3"/>
  <c r="I152" i="3"/>
  <c r="I160" i="3"/>
  <c r="I168" i="3"/>
  <c r="I176" i="3"/>
  <c r="I180" i="3"/>
  <c r="I184" i="3"/>
  <c r="I188" i="3"/>
  <c r="I192" i="3"/>
  <c r="I196" i="3"/>
  <c r="K34" i="3" s="1"/>
  <c r="I200" i="3"/>
  <c r="I204" i="3"/>
  <c r="I208" i="3"/>
  <c r="I212" i="3"/>
  <c r="I216" i="3"/>
  <c r="I220" i="3"/>
  <c r="I224" i="3"/>
  <c r="I228" i="3"/>
  <c r="I232" i="3"/>
  <c r="I236" i="3"/>
  <c r="U38" i="3" s="1"/>
  <c r="I240" i="3"/>
  <c r="I244" i="3"/>
  <c r="I248" i="3"/>
  <c r="I252" i="3"/>
  <c r="I256" i="3"/>
  <c r="I260" i="3"/>
  <c r="I264" i="3"/>
  <c r="I268" i="3"/>
  <c r="I272" i="3"/>
  <c r="I276" i="3"/>
  <c r="I280" i="3"/>
  <c r="I284" i="3"/>
  <c r="I288" i="3"/>
  <c r="I292" i="3"/>
  <c r="I296" i="3"/>
  <c r="I300" i="3"/>
  <c r="I304" i="3"/>
  <c r="I308" i="3"/>
  <c r="I312" i="3"/>
  <c r="I316" i="3"/>
  <c r="I320" i="3"/>
  <c r="I324" i="3"/>
  <c r="I328" i="3"/>
  <c r="I332" i="3"/>
  <c r="I336" i="3"/>
  <c r="U36" i="3" s="1"/>
  <c r="I340" i="3"/>
  <c r="I344" i="3"/>
  <c r="I348" i="3"/>
  <c r="I352" i="3"/>
  <c r="K39" i="3" s="1"/>
  <c r="I356" i="3"/>
  <c r="I360" i="3"/>
  <c r="I364" i="3"/>
  <c r="I368" i="3"/>
  <c r="I372" i="3"/>
  <c r="I376" i="3"/>
  <c r="I380" i="3"/>
  <c r="I384" i="3"/>
  <c r="I388" i="3"/>
  <c r="I392" i="3"/>
  <c r="I396" i="3"/>
  <c r="X462" i="3"/>
  <c r="AB462" i="3"/>
  <c r="K17" i="4"/>
  <c r="B3" i="1" s="1"/>
  <c r="J26" i="4"/>
  <c r="J32" i="4"/>
  <c r="J34" i="4"/>
  <c r="J38" i="4"/>
  <c r="U22" i="4"/>
  <c r="K22" i="4"/>
  <c r="Y462" i="4"/>
  <c r="K17" i="6"/>
  <c r="B5" i="1" s="1"/>
  <c r="U29" i="6"/>
  <c r="K27" i="6"/>
  <c r="L28" i="6"/>
  <c r="J28" i="6"/>
  <c r="L34" i="6"/>
  <c r="J34" i="6"/>
  <c r="V38" i="6"/>
  <c r="T38" i="6"/>
  <c r="AK462" i="7"/>
  <c r="AE462" i="7"/>
  <c r="Q471" i="7"/>
  <c r="AK453" i="7"/>
  <c r="AK483" i="7"/>
  <c r="Q480" i="7"/>
  <c r="AK499" i="7"/>
  <c r="AK491" i="7"/>
  <c r="AE491" i="7"/>
  <c r="AK473" i="7"/>
  <c r="K17" i="8"/>
  <c r="B7" i="1" s="1"/>
  <c r="T23" i="8"/>
  <c r="V23" i="8"/>
  <c r="T26" i="8"/>
  <c r="V26" i="8"/>
  <c r="T31" i="8"/>
  <c r="V31" i="8"/>
  <c r="T33" i="8"/>
  <c r="V33" i="8"/>
  <c r="T35" i="8"/>
  <c r="V35" i="8"/>
  <c r="T36" i="8"/>
  <c r="V36" i="8"/>
  <c r="J38" i="8"/>
  <c r="L38" i="8"/>
  <c r="V22" i="9"/>
  <c r="W22" i="9" s="1"/>
  <c r="T22" i="9"/>
  <c r="V24" i="9"/>
  <c r="T24" i="9"/>
  <c r="V25" i="9"/>
  <c r="T25" i="9"/>
  <c r="V27" i="9"/>
  <c r="T27" i="9"/>
  <c r="V30" i="9"/>
  <c r="T30" i="9"/>
  <c r="V32" i="9"/>
  <c r="T32" i="9"/>
  <c r="L24" i="10"/>
  <c r="J24" i="10"/>
  <c r="L36" i="10"/>
  <c r="J36" i="10"/>
  <c r="K476" i="2"/>
  <c r="Y482" i="2"/>
  <c r="K486" i="2"/>
  <c r="T461" i="3"/>
  <c r="M466" i="3"/>
  <c r="AA470" i="3"/>
  <c r="L476" i="3"/>
  <c r="Z482" i="3"/>
  <c r="L486" i="3"/>
  <c r="T489" i="3"/>
  <c r="AA498" i="3"/>
  <c r="Q461" i="4"/>
  <c r="U461" i="4"/>
  <c r="J466" i="4"/>
  <c r="N466" i="4"/>
  <c r="X470" i="4"/>
  <c r="AB470" i="4"/>
  <c r="M476" i="4"/>
  <c r="AA482" i="4"/>
  <c r="M486" i="4"/>
  <c r="Q489" i="4"/>
  <c r="U489" i="4"/>
  <c r="X498" i="4"/>
  <c r="AB498" i="4"/>
  <c r="R461" i="5"/>
  <c r="K466" i="5"/>
  <c r="Y470" i="5"/>
  <c r="N476" i="5"/>
  <c r="X482" i="5"/>
  <c r="AB482" i="5"/>
  <c r="J486" i="5"/>
  <c r="N486" i="5"/>
  <c r="R489" i="5"/>
  <c r="Z490" i="5"/>
  <c r="Y498" i="5"/>
  <c r="L5" i="6"/>
  <c r="S461" i="6"/>
  <c r="L466" i="6"/>
  <c r="Z470" i="6"/>
  <c r="K476" i="6"/>
  <c r="Y482" i="6"/>
  <c r="K486" i="6"/>
  <c r="S489" i="6"/>
  <c r="AA490" i="6"/>
  <c r="Z498" i="6"/>
  <c r="T461" i="7"/>
  <c r="M466" i="7"/>
  <c r="AA470" i="7"/>
  <c r="L476" i="7"/>
  <c r="Z482" i="7"/>
  <c r="L486" i="7"/>
  <c r="T489" i="7"/>
  <c r="X490" i="7"/>
  <c r="AB490" i="7"/>
  <c r="AA498" i="7"/>
  <c r="X454" i="8"/>
  <c r="AB454" i="8"/>
  <c r="U461" i="8"/>
  <c r="X462" i="8"/>
  <c r="X470" i="8"/>
  <c r="L476" i="8"/>
  <c r="Y490" i="8"/>
  <c r="K476" i="8"/>
  <c r="K17" i="9"/>
  <c r="B8" i="1" s="1"/>
  <c r="W23" i="9"/>
  <c r="I60" i="9"/>
  <c r="Y462" i="9"/>
  <c r="AM462" i="9"/>
  <c r="AG462" i="9"/>
  <c r="S471" i="9"/>
  <c r="AM453" i="9"/>
  <c r="AM499" i="9"/>
  <c r="AM491" i="9"/>
  <c r="AG491" i="9"/>
  <c r="AM473" i="9"/>
  <c r="S480" i="9"/>
  <c r="K17" i="10"/>
  <c r="B9" i="1" s="1"/>
  <c r="L38" i="10"/>
  <c r="J38" i="10"/>
  <c r="Z490" i="10"/>
  <c r="M476" i="10"/>
  <c r="Z498" i="10"/>
  <c r="S489" i="10"/>
  <c r="Z470" i="10"/>
  <c r="L466" i="10"/>
  <c r="S461" i="10"/>
  <c r="W23" i="11"/>
  <c r="J24" i="12"/>
  <c r="L24" i="12"/>
  <c r="T28" i="12"/>
  <c r="V28" i="12"/>
  <c r="J28" i="12"/>
  <c r="L28" i="12"/>
  <c r="J29" i="12"/>
  <c r="L29" i="12"/>
  <c r="J30" i="12"/>
  <c r="L30" i="12"/>
  <c r="J37" i="12"/>
  <c r="L37" i="12"/>
  <c r="K17" i="14"/>
  <c r="B13" i="1" s="1"/>
  <c r="M476" i="3"/>
  <c r="AA482" i="3"/>
  <c r="M486" i="3"/>
  <c r="N476" i="4"/>
  <c r="X482" i="4"/>
  <c r="AB482" i="4"/>
  <c r="J486" i="4"/>
  <c r="N486" i="4"/>
  <c r="S461" i="5"/>
  <c r="L466" i="5"/>
  <c r="Z470" i="5"/>
  <c r="K476" i="5"/>
  <c r="Y482" i="5"/>
  <c r="K486" i="5"/>
  <c r="S489" i="5"/>
  <c r="Z498" i="5"/>
  <c r="K22" i="6"/>
  <c r="T461" i="6"/>
  <c r="M466" i="6"/>
  <c r="AA470" i="6"/>
  <c r="L476" i="6"/>
  <c r="Z482" i="6"/>
  <c r="L486" i="6"/>
  <c r="T489" i="6"/>
  <c r="AA498" i="6"/>
  <c r="Q461" i="7"/>
  <c r="U461" i="7"/>
  <c r="J466" i="7"/>
  <c r="N466" i="7"/>
  <c r="X470" i="7"/>
  <c r="AB470" i="7"/>
  <c r="M476" i="7"/>
  <c r="AA482" i="7"/>
  <c r="M486" i="7"/>
  <c r="Q489" i="7"/>
  <c r="U489" i="7"/>
  <c r="X498" i="7"/>
  <c r="AB498" i="7"/>
  <c r="AN483" i="8"/>
  <c r="T480" i="8"/>
  <c r="AH491" i="8"/>
  <c r="J22" i="9"/>
  <c r="J23" i="9"/>
  <c r="J24" i="9"/>
  <c r="J25" i="9"/>
  <c r="J26" i="9"/>
  <c r="J27" i="9"/>
  <c r="J28" i="9"/>
  <c r="J29" i="9"/>
  <c r="J30" i="9"/>
  <c r="J31" i="9"/>
  <c r="J32" i="9"/>
  <c r="J33" i="9"/>
  <c r="J34" i="9"/>
  <c r="J35" i="9"/>
  <c r="J36" i="9"/>
  <c r="J37" i="9"/>
  <c r="J38" i="9"/>
  <c r="Y454" i="9"/>
  <c r="V24" i="10"/>
  <c r="T24" i="10"/>
  <c r="T26" i="10"/>
  <c r="V28" i="10"/>
  <c r="T28" i="10"/>
  <c r="V34" i="10"/>
  <c r="T34" i="10"/>
  <c r="V36" i="10"/>
  <c r="T36" i="10"/>
  <c r="K30" i="10"/>
  <c r="K35" i="10"/>
  <c r="U32" i="10"/>
  <c r="AN462" i="10"/>
  <c r="AH462" i="10"/>
  <c r="T471" i="10"/>
  <c r="AN453" i="10"/>
  <c r="AN499" i="10"/>
  <c r="AN491" i="10"/>
  <c r="AH491" i="10"/>
  <c r="AN473" i="10"/>
  <c r="L28" i="11"/>
  <c r="L34" i="11"/>
  <c r="I62" i="11"/>
  <c r="I66" i="11"/>
  <c r="T24" i="12"/>
  <c r="V24" i="12"/>
  <c r="L476" i="5"/>
  <c r="Z482" i="5"/>
  <c r="L486" i="5"/>
  <c r="M476" i="6"/>
  <c r="AA482" i="6"/>
  <c r="M486" i="6"/>
  <c r="N476" i="7"/>
  <c r="X482" i="7"/>
  <c r="AB482" i="7"/>
  <c r="J486" i="7"/>
  <c r="M23" i="9"/>
  <c r="M24" i="9"/>
  <c r="M25" i="9" s="1"/>
  <c r="M26" i="9" s="1"/>
  <c r="M27" i="9" s="1"/>
  <c r="M28" i="9" s="1"/>
  <c r="M29" i="9" s="1"/>
  <c r="M30" i="9" s="1"/>
  <c r="M31" i="9" s="1"/>
  <c r="M32" i="9" s="1"/>
  <c r="M33" i="9" s="1"/>
  <c r="M34" i="9" s="1"/>
  <c r="M35" i="9" s="1"/>
  <c r="M36" i="9" s="1"/>
  <c r="M37" i="9" s="1"/>
  <c r="M38" i="9" s="1"/>
  <c r="M39" i="9" s="1"/>
  <c r="L25" i="10"/>
  <c r="J25" i="10"/>
  <c r="L27" i="10"/>
  <c r="J27" i="10"/>
  <c r="L29" i="10"/>
  <c r="J29" i="10"/>
  <c r="L31" i="10"/>
  <c r="J31" i="10"/>
  <c r="L33" i="10"/>
  <c r="J33" i="10"/>
  <c r="L37" i="10"/>
  <c r="J37" i="10"/>
  <c r="W24" i="11"/>
  <c r="W25" i="11" s="1"/>
  <c r="W26" i="11" s="1"/>
  <c r="W27" i="11" s="1"/>
  <c r="W28" i="11" s="1"/>
  <c r="U29" i="11"/>
  <c r="K27" i="11"/>
  <c r="J26" i="12"/>
  <c r="L26" i="12"/>
  <c r="J32" i="12"/>
  <c r="L32" i="12"/>
  <c r="J35" i="12"/>
  <c r="L35" i="12"/>
  <c r="R471" i="12"/>
  <c r="AL453" i="12"/>
  <c r="AL483" i="12"/>
  <c r="R480" i="12"/>
  <c r="AL499" i="12"/>
  <c r="AL491" i="12"/>
  <c r="AF491" i="12"/>
  <c r="AL473" i="12"/>
  <c r="AL462" i="12"/>
  <c r="AF462" i="12"/>
  <c r="R461" i="2"/>
  <c r="K466" i="2"/>
  <c r="Y470" i="2"/>
  <c r="X482" i="2"/>
  <c r="AB482" i="2"/>
  <c r="R489" i="2"/>
  <c r="S461" i="3"/>
  <c r="L466" i="3"/>
  <c r="Z470" i="3"/>
  <c r="Y482" i="3"/>
  <c r="S489" i="3"/>
  <c r="T461" i="4"/>
  <c r="M466" i="4"/>
  <c r="AA470" i="4"/>
  <c r="Z482" i="4"/>
  <c r="T489" i="4"/>
  <c r="Q461" i="5"/>
  <c r="U461" i="5"/>
  <c r="J466" i="5"/>
  <c r="N466" i="5"/>
  <c r="X470" i="5"/>
  <c r="AB470" i="5"/>
  <c r="AA482" i="5"/>
  <c r="Q489" i="5"/>
  <c r="U489" i="5"/>
  <c r="R461" i="6"/>
  <c r="K466" i="6"/>
  <c r="Y470" i="6"/>
  <c r="X482" i="6"/>
  <c r="AB482" i="6"/>
  <c r="R489" i="6"/>
  <c r="S461" i="7"/>
  <c r="L466" i="7"/>
  <c r="Z470" i="7"/>
  <c r="Y482" i="7"/>
  <c r="S489" i="7"/>
  <c r="K27" i="8"/>
  <c r="AN453" i="8"/>
  <c r="AH462" i="8"/>
  <c r="X490" i="8"/>
  <c r="X498" i="8"/>
  <c r="Q489" i="8"/>
  <c r="AB490" i="8"/>
  <c r="AB498" i="8"/>
  <c r="U489" i="8"/>
  <c r="AB482" i="8"/>
  <c r="AN491" i="8"/>
  <c r="I62" i="9"/>
  <c r="I67" i="9"/>
  <c r="Y490" i="9"/>
  <c r="L476" i="9"/>
  <c r="Y498" i="9"/>
  <c r="R489" i="9"/>
  <c r="Y470" i="9"/>
  <c r="K466" i="9"/>
  <c r="R461" i="9"/>
  <c r="K476" i="9"/>
  <c r="Y482" i="9"/>
  <c r="V23" i="10"/>
  <c r="V25" i="10"/>
  <c r="T25" i="10"/>
  <c r="V27" i="10"/>
  <c r="T27" i="10"/>
  <c r="V31" i="10"/>
  <c r="V33" i="10"/>
  <c r="V35" i="10"/>
  <c r="T35" i="10"/>
  <c r="V37" i="10"/>
  <c r="T37" i="10"/>
  <c r="AL483" i="10"/>
  <c r="R480" i="10"/>
  <c r="AL499" i="10"/>
  <c r="AL491" i="10"/>
  <c r="AF491" i="10"/>
  <c r="AL473" i="10"/>
  <c r="R471" i="10"/>
  <c r="AL453" i="10"/>
  <c r="T480" i="10"/>
  <c r="L5" i="11"/>
  <c r="K17" i="11" s="1"/>
  <c r="B10" i="1" s="1"/>
  <c r="K5" i="11"/>
  <c r="U22" i="12"/>
  <c r="K22" i="12"/>
  <c r="T26" i="12"/>
  <c r="V26" i="12"/>
  <c r="J33" i="12"/>
  <c r="L33" i="12"/>
  <c r="T32" i="12"/>
  <c r="V32" i="12"/>
  <c r="M476" i="8"/>
  <c r="AA482" i="8"/>
  <c r="M486" i="8"/>
  <c r="N476" i="9"/>
  <c r="X482" i="9"/>
  <c r="AB482" i="9"/>
  <c r="J486" i="9"/>
  <c r="N486" i="9"/>
  <c r="Z490" i="9"/>
  <c r="K476" i="10"/>
  <c r="Y482" i="10"/>
  <c r="K486" i="10"/>
  <c r="K22" i="11"/>
  <c r="AN453" i="11"/>
  <c r="AA454" i="11"/>
  <c r="T461" i="11"/>
  <c r="AA462" i="11"/>
  <c r="AN473" i="11"/>
  <c r="L476" i="11"/>
  <c r="T480" i="11"/>
  <c r="I96" i="12"/>
  <c r="I104" i="12"/>
  <c r="I112" i="12"/>
  <c r="I120" i="12"/>
  <c r="I128" i="12"/>
  <c r="I136" i="12"/>
  <c r="I144" i="12"/>
  <c r="I152" i="12"/>
  <c r="I160" i="12"/>
  <c r="I168" i="12"/>
  <c r="I176" i="12"/>
  <c r="I184" i="12"/>
  <c r="I192" i="12"/>
  <c r="I200" i="12"/>
  <c r="I208" i="12"/>
  <c r="I216" i="12"/>
  <c r="I220" i="12"/>
  <c r="I224" i="12"/>
  <c r="I228" i="12"/>
  <c r="I232" i="12"/>
  <c r="I236" i="12"/>
  <c r="U38" i="12" s="1"/>
  <c r="I240" i="12"/>
  <c r="I244" i="12"/>
  <c r="I248" i="12"/>
  <c r="I252" i="12"/>
  <c r="I256" i="12"/>
  <c r="I260" i="12"/>
  <c r="I264" i="12"/>
  <c r="I268" i="12"/>
  <c r="I272" i="12"/>
  <c r="I276" i="12"/>
  <c r="I280" i="12"/>
  <c r="I284" i="12"/>
  <c r="I288" i="12"/>
  <c r="I292" i="12"/>
  <c r="I296" i="12"/>
  <c r="I300" i="12"/>
  <c r="V38" i="13"/>
  <c r="AM462" i="14"/>
  <c r="AG462" i="14"/>
  <c r="S471" i="14"/>
  <c r="AM453" i="14"/>
  <c r="AM483" i="14"/>
  <c r="S480" i="14"/>
  <c r="AM499" i="14"/>
  <c r="AM491" i="14"/>
  <c r="AG491" i="14"/>
  <c r="AM473" i="14"/>
  <c r="K17" i="15"/>
  <c r="B14" i="1" s="1"/>
  <c r="AN462" i="11"/>
  <c r="AH462" i="11"/>
  <c r="M476" i="11"/>
  <c r="AH491" i="11"/>
  <c r="Z498" i="12"/>
  <c r="S489" i="12"/>
  <c r="Z470" i="12"/>
  <c r="L466" i="12"/>
  <c r="S461" i="12"/>
  <c r="Z490" i="12"/>
  <c r="M476" i="12"/>
  <c r="U29" i="13"/>
  <c r="K27" i="13"/>
  <c r="AA498" i="13"/>
  <c r="T489" i="13"/>
  <c r="AA470" i="13"/>
  <c r="M466" i="13"/>
  <c r="T461" i="13"/>
  <c r="AA490" i="13"/>
  <c r="N476" i="13"/>
  <c r="V23" i="14"/>
  <c r="T23" i="14"/>
  <c r="L26" i="14"/>
  <c r="J26" i="14"/>
  <c r="V26" i="14"/>
  <c r="T26" i="14"/>
  <c r="V28" i="14"/>
  <c r="T28" i="14"/>
  <c r="U29" i="14"/>
  <c r="K27" i="14"/>
  <c r="L32" i="14"/>
  <c r="J32" i="14"/>
  <c r="L33" i="14"/>
  <c r="J33" i="14"/>
  <c r="L34" i="14"/>
  <c r="J34" i="14"/>
  <c r="V31" i="14"/>
  <c r="T31" i="14"/>
  <c r="L37" i="14"/>
  <c r="J37" i="14"/>
  <c r="V33" i="14"/>
  <c r="T33" i="14"/>
  <c r="V37" i="14"/>
  <c r="T37" i="14"/>
  <c r="V38" i="14"/>
  <c r="T38" i="14"/>
  <c r="V34" i="14"/>
  <c r="T34" i="14"/>
  <c r="V35" i="14"/>
  <c r="T35" i="14"/>
  <c r="V36" i="14"/>
  <c r="T36" i="14"/>
  <c r="L38" i="14"/>
  <c r="J38" i="14"/>
  <c r="V29" i="15"/>
  <c r="T29" i="15"/>
  <c r="L28" i="15"/>
  <c r="J28" i="15"/>
  <c r="L33" i="15"/>
  <c r="J33" i="15"/>
  <c r="V38" i="15"/>
  <c r="T38" i="15"/>
  <c r="Z482" i="9"/>
  <c r="L486" i="9"/>
  <c r="X490" i="9"/>
  <c r="AB490" i="9"/>
  <c r="AA482" i="10"/>
  <c r="M486" i="10"/>
  <c r="Y490" i="10"/>
  <c r="AA470" i="11"/>
  <c r="T471" i="11"/>
  <c r="Z482" i="11"/>
  <c r="M486" i="11"/>
  <c r="T489" i="11"/>
  <c r="AA498" i="11"/>
  <c r="V23" i="12"/>
  <c r="V31" i="12"/>
  <c r="I92" i="12"/>
  <c r="I100" i="12"/>
  <c r="I108" i="12"/>
  <c r="I116" i="12"/>
  <c r="I124" i="12"/>
  <c r="I132" i="12"/>
  <c r="I140" i="12"/>
  <c r="I148" i="12"/>
  <c r="I156" i="12"/>
  <c r="I164" i="12"/>
  <c r="I172" i="12"/>
  <c r="I180" i="12"/>
  <c r="I188" i="12"/>
  <c r="I196" i="12"/>
  <c r="K34" i="12" s="1"/>
  <c r="I204" i="12"/>
  <c r="I212" i="12"/>
  <c r="I218" i="12"/>
  <c r="I219" i="12"/>
  <c r="I222" i="12"/>
  <c r="I223" i="12"/>
  <c r="I226" i="12"/>
  <c r="I227" i="12"/>
  <c r="I230" i="12"/>
  <c r="I231" i="12"/>
  <c r="U33" i="12" s="1"/>
  <c r="I234" i="12"/>
  <c r="I235" i="12"/>
  <c r="U37" i="12" s="1"/>
  <c r="I238" i="12"/>
  <c r="I239" i="12"/>
  <c r="I242" i="12"/>
  <c r="I243" i="12"/>
  <c r="I246" i="12"/>
  <c r="I247" i="12"/>
  <c r="I250" i="12"/>
  <c r="I251" i="12"/>
  <c r="U34" i="12" s="1"/>
  <c r="I254" i="12"/>
  <c r="I255" i="12"/>
  <c r="I258" i="12"/>
  <c r="I259" i="12"/>
  <c r="I262" i="12"/>
  <c r="I263" i="12"/>
  <c r="I266" i="12"/>
  <c r="I267" i="12"/>
  <c r="I270" i="12"/>
  <c r="I271" i="12"/>
  <c r="I274" i="12"/>
  <c r="I275" i="12"/>
  <c r="I278" i="12"/>
  <c r="I279" i="12"/>
  <c r="U35" i="12" s="1"/>
  <c r="I282" i="12"/>
  <c r="I283" i="12"/>
  <c r="I286" i="12"/>
  <c r="I287" i="12"/>
  <c r="I290" i="12"/>
  <c r="I291" i="12"/>
  <c r="I294" i="12"/>
  <c r="I295" i="12"/>
  <c r="I298" i="12"/>
  <c r="I299" i="12"/>
  <c r="I302" i="12"/>
  <c r="I303" i="12"/>
  <c r="I306" i="12"/>
  <c r="I307" i="12"/>
  <c r="I310" i="12"/>
  <c r="I311" i="12"/>
  <c r="I314" i="12"/>
  <c r="I315" i="12"/>
  <c r="I318" i="12"/>
  <c r="I319" i="12"/>
  <c r="I322" i="12"/>
  <c r="I323" i="12"/>
  <c r="I326" i="12"/>
  <c r="I327" i="12"/>
  <c r="I330" i="12"/>
  <c r="I331" i="12"/>
  <c r="I334" i="12"/>
  <c r="I335" i="12"/>
  <c r="I338" i="12"/>
  <c r="I339" i="12"/>
  <c r="I342" i="12"/>
  <c r="I343" i="12"/>
  <c r="I346" i="12"/>
  <c r="I347" i="12"/>
  <c r="I350" i="12"/>
  <c r="I351" i="12"/>
  <c r="K38" i="12" s="1"/>
  <c r="I354" i="12"/>
  <c r="I355" i="12"/>
  <c r="I358" i="12"/>
  <c r="I359" i="12"/>
  <c r="I362" i="12"/>
  <c r="I363" i="12"/>
  <c r="I366" i="12"/>
  <c r="I367" i="12"/>
  <c r="I370" i="12"/>
  <c r="I371" i="12"/>
  <c r="I374" i="12"/>
  <c r="I375" i="12"/>
  <c r="I378" i="12"/>
  <c r="I379" i="12"/>
  <c r="I382" i="12"/>
  <c r="I383" i="12"/>
  <c r="I386" i="12"/>
  <c r="I387" i="12"/>
  <c r="I390" i="12"/>
  <c r="I391" i="12"/>
  <c r="I394" i="12"/>
  <c r="I395" i="12"/>
  <c r="I398" i="12"/>
  <c r="I399" i="12"/>
  <c r="L486" i="12"/>
  <c r="L5" i="13"/>
  <c r="K17" i="13" s="1"/>
  <c r="B12" i="1" s="1"/>
  <c r="K5" i="13"/>
  <c r="V23" i="13"/>
  <c r="I61" i="13"/>
  <c r="I62" i="13"/>
  <c r="I65" i="13"/>
  <c r="I66" i="13"/>
  <c r="AA482" i="13"/>
  <c r="V23" i="15"/>
  <c r="W23" i="15" s="1"/>
  <c r="W24" i="15" s="1"/>
  <c r="T23" i="15"/>
  <c r="V26" i="15"/>
  <c r="T26" i="15"/>
  <c r="V31" i="15"/>
  <c r="T31" i="15"/>
  <c r="V33" i="15"/>
  <c r="T33" i="15"/>
  <c r="V35" i="15"/>
  <c r="T35" i="15"/>
  <c r="L38" i="15"/>
  <c r="J38" i="15"/>
  <c r="T461" i="8"/>
  <c r="M466" i="8"/>
  <c r="AA470" i="8"/>
  <c r="Z482" i="8"/>
  <c r="T489" i="8"/>
  <c r="Q461" i="9"/>
  <c r="U461" i="9"/>
  <c r="J466" i="9"/>
  <c r="N466" i="9"/>
  <c r="X470" i="9"/>
  <c r="AB470" i="9"/>
  <c r="AA482" i="9"/>
  <c r="Q489" i="9"/>
  <c r="U489" i="9"/>
  <c r="R461" i="10"/>
  <c r="K466" i="10"/>
  <c r="Y470" i="10"/>
  <c r="X482" i="10"/>
  <c r="AB482" i="10"/>
  <c r="R489" i="10"/>
  <c r="Z454" i="11"/>
  <c r="S461" i="11"/>
  <c r="Z462" i="11"/>
  <c r="Y498" i="11"/>
  <c r="R489" i="11"/>
  <c r="Y470" i="11"/>
  <c r="K466" i="11"/>
  <c r="R461" i="11"/>
  <c r="K476" i="11"/>
  <c r="AA482" i="11"/>
  <c r="AN483" i="11"/>
  <c r="AA490" i="11"/>
  <c r="AN499" i="11"/>
  <c r="I90" i="12"/>
  <c r="I98" i="12"/>
  <c r="I106" i="12"/>
  <c r="I114" i="12"/>
  <c r="I122" i="12"/>
  <c r="I130" i="12"/>
  <c r="I138" i="12"/>
  <c r="I146" i="12"/>
  <c r="K23" i="12" s="1"/>
  <c r="I154" i="12"/>
  <c r="K25" i="12" s="1"/>
  <c r="I162" i="12"/>
  <c r="U25" i="12" s="1"/>
  <c r="I170" i="12"/>
  <c r="U27" i="12" s="1"/>
  <c r="I178" i="12"/>
  <c r="U30" i="12" s="1"/>
  <c r="I186" i="12"/>
  <c r="K31" i="12" s="1"/>
  <c r="I194" i="12"/>
  <c r="I202" i="12"/>
  <c r="K36" i="12" s="1"/>
  <c r="I210" i="12"/>
  <c r="Z462" i="12"/>
  <c r="AK462" i="12"/>
  <c r="AE462" i="12"/>
  <c r="Q471" i="12"/>
  <c r="AK453" i="12"/>
  <c r="AK483" i="12"/>
  <c r="Q480" i="12"/>
  <c r="Z482" i="12"/>
  <c r="AE491" i="12"/>
  <c r="L26" i="13"/>
  <c r="L28" i="13"/>
  <c r="L32" i="13"/>
  <c r="L34" i="13"/>
  <c r="L36" i="13"/>
  <c r="L38" i="13"/>
  <c r="I79" i="13"/>
  <c r="U22" i="13"/>
  <c r="K22" i="13"/>
  <c r="AL462" i="13"/>
  <c r="AF462" i="13"/>
  <c r="R471" i="13"/>
  <c r="AL453" i="13"/>
  <c r="AL483" i="13"/>
  <c r="R480" i="13"/>
  <c r="M476" i="13"/>
  <c r="AL499" i="13"/>
  <c r="I90" i="14"/>
  <c r="I93" i="14"/>
  <c r="I94" i="14"/>
  <c r="I97" i="14"/>
  <c r="I98" i="14"/>
  <c r="I101" i="14"/>
  <c r="I102" i="14"/>
  <c r="I105" i="14"/>
  <c r="I106" i="14"/>
  <c r="I109" i="14"/>
  <c r="I110" i="14"/>
  <c r="I113" i="14"/>
  <c r="I114" i="14"/>
  <c r="I117" i="14"/>
  <c r="I118" i="14"/>
  <c r="I121" i="14"/>
  <c r="I122" i="14"/>
  <c r="I125" i="14"/>
  <c r="I126" i="14"/>
  <c r="I129" i="14"/>
  <c r="I130" i="14"/>
  <c r="I133" i="14"/>
  <c r="I134" i="14"/>
  <c r="I137" i="14"/>
  <c r="I138" i="14"/>
  <c r="I141" i="14"/>
  <c r="I142" i="14"/>
  <c r="I145" i="14"/>
  <c r="I146" i="14"/>
  <c r="K23" i="14" s="1"/>
  <c r="I149" i="14"/>
  <c r="I150" i="14"/>
  <c r="I153" i="14"/>
  <c r="K24" i="14" s="1"/>
  <c r="I154" i="14"/>
  <c r="K25" i="14" s="1"/>
  <c r="I157" i="14"/>
  <c r="I158" i="14"/>
  <c r="I161" i="14"/>
  <c r="U24" i="14" s="1"/>
  <c r="I162" i="14"/>
  <c r="U25" i="14" s="1"/>
  <c r="I165" i="14"/>
  <c r="I166" i="14"/>
  <c r="I169" i="14"/>
  <c r="I170" i="14"/>
  <c r="U27" i="14" s="1"/>
  <c r="I173" i="14"/>
  <c r="K28" i="14" s="1"/>
  <c r="I174" i="14"/>
  <c r="K29" i="14" s="1"/>
  <c r="I177" i="14"/>
  <c r="I178" i="14"/>
  <c r="U30" i="14" s="1"/>
  <c r="I181" i="14"/>
  <c r="I182" i="14"/>
  <c r="I185" i="14"/>
  <c r="K30" i="14" s="1"/>
  <c r="I186" i="14"/>
  <c r="K31" i="14" s="1"/>
  <c r="I189" i="14"/>
  <c r="I190" i="14"/>
  <c r="I193" i="14"/>
  <c r="I194" i="14"/>
  <c r="I197" i="14"/>
  <c r="I198" i="14"/>
  <c r="I201" i="14"/>
  <c r="K35" i="14" s="1"/>
  <c r="I202" i="14"/>
  <c r="K36" i="14" s="1"/>
  <c r="I205" i="14"/>
  <c r="I206" i="14"/>
  <c r="I209" i="14"/>
  <c r="U32" i="14" s="1"/>
  <c r="I210" i="14"/>
  <c r="I213" i="14"/>
  <c r="I214" i="14"/>
  <c r="I217" i="14"/>
  <c r="I218" i="14"/>
  <c r="I221" i="14"/>
  <c r="I222" i="14"/>
  <c r="I225" i="14"/>
  <c r="I226" i="14"/>
  <c r="I229" i="14"/>
  <c r="I230" i="14"/>
  <c r="I233" i="14"/>
  <c r="I234" i="14"/>
  <c r="I237" i="14"/>
  <c r="I238" i="14"/>
  <c r="I241" i="14"/>
  <c r="I242" i="14"/>
  <c r="I245" i="14"/>
  <c r="I246" i="14"/>
  <c r="I249" i="14"/>
  <c r="I250" i="14"/>
  <c r="I253" i="14"/>
  <c r="I254" i="14"/>
  <c r="I257" i="14"/>
  <c r="I258" i="14"/>
  <c r="I261" i="14"/>
  <c r="I262" i="14"/>
  <c r="I265" i="14"/>
  <c r="I266" i="14"/>
  <c r="I269" i="14"/>
  <c r="I270" i="14"/>
  <c r="I273" i="14"/>
  <c r="I274" i="14"/>
  <c r="I277" i="14"/>
  <c r="I278" i="14"/>
  <c r="I281" i="14"/>
  <c r="I282" i="14"/>
  <c r="I285" i="14"/>
  <c r="I286" i="14"/>
  <c r="I289" i="14"/>
  <c r="I290" i="14"/>
  <c r="I293" i="14"/>
  <c r="I294" i="14"/>
  <c r="I297" i="14"/>
  <c r="I298" i="14"/>
  <c r="I301" i="14"/>
  <c r="I302" i="14"/>
  <c r="I305" i="14"/>
  <c r="I306" i="14"/>
  <c r="I309" i="14"/>
  <c r="I310" i="14"/>
  <c r="I313" i="14"/>
  <c r="I314" i="14"/>
  <c r="I317" i="14"/>
  <c r="I318" i="14"/>
  <c r="I321" i="14"/>
  <c r="I322" i="14"/>
  <c r="L26" i="15"/>
  <c r="J26" i="15"/>
  <c r="V28" i="15"/>
  <c r="T28" i="15"/>
  <c r="L32" i="15"/>
  <c r="J32" i="15"/>
  <c r="L34" i="15"/>
  <c r="J34" i="15"/>
  <c r="L37" i="15"/>
  <c r="J37" i="15"/>
  <c r="V37" i="15"/>
  <c r="T37" i="15"/>
  <c r="V34" i="15"/>
  <c r="T34" i="15"/>
  <c r="N476" i="14"/>
  <c r="X482" i="14"/>
  <c r="AB482" i="14"/>
  <c r="J486" i="14"/>
  <c r="N486" i="14"/>
  <c r="AA490" i="15"/>
  <c r="N476" i="15"/>
  <c r="AA498" i="15"/>
  <c r="T489" i="15"/>
  <c r="AA470" i="15"/>
  <c r="M466" i="15"/>
  <c r="T461" i="15"/>
  <c r="T23" i="16"/>
  <c r="V23" i="16"/>
  <c r="J26" i="16"/>
  <c r="L26" i="16"/>
  <c r="T26" i="16"/>
  <c r="V26" i="16"/>
  <c r="T28" i="16"/>
  <c r="V28" i="16"/>
  <c r="U29" i="16"/>
  <c r="K27" i="16"/>
  <c r="J32" i="16"/>
  <c r="L32" i="16"/>
  <c r="J33" i="16"/>
  <c r="L33" i="16"/>
  <c r="J34" i="16"/>
  <c r="L34" i="16"/>
  <c r="T31" i="16"/>
  <c r="V31" i="16"/>
  <c r="J37" i="16"/>
  <c r="L37" i="16"/>
  <c r="T33" i="16"/>
  <c r="V33" i="16"/>
  <c r="T37" i="16"/>
  <c r="V37" i="16"/>
  <c r="T38" i="16"/>
  <c r="V38" i="16"/>
  <c r="T34" i="16"/>
  <c r="V34" i="16"/>
  <c r="T35" i="16"/>
  <c r="V35" i="16"/>
  <c r="T36" i="16"/>
  <c r="V36" i="16"/>
  <c r="J38" i="16"/>
  <c r="L38" i="16"/>
  <c r="V23" i="17"/>
  <c r="T23" i="17"/>
  <c r="V26" i="17"/>
  <c r="T26" i="17"/>
  <c r="V31" i="17"/>
  <c r="T31" i="17"/>
  <c r="V33" i="17"/>
  <c r="T33" i="17"/>
  <c r="V35" i="17"/>
  <c r="T35" i="17"/>
  <c r="L38" i="17"/>
  <c r="J38" i="17"/>
  <c r="L25" i="18"/>
  <c r="J25" i="18"/>
  <c r="V27" i="18"/>
  <c r="T27" i="18"/>
  <c r="L31" i="18"/>
  <c r="J31" i="18"/>
  <c r="L36" i="18"/>
  <c r="J36" i="18"/>
  <c r="Q461" i="12"/>
  <c r="U461" i="12"/>
  <c r="J466" i="12"/>
  <c r="N466" i="12"/>
  <c r="X470" i="12"/>
  <c r="AB470" i="12"/>
  <c r="AA482" i="12"/>
  <c r="M486" i="12"/>
  <c r="Q489" i="12"/>
  <c r="U489" i="12"/>
  <c r="X498" i="12"/>
  <c r="AB498" i="12"/>
  <c r="R461" i="13"/>
  <c r="K466" i="13"/>
  <c r="Y470" i="13"/>
  <c r="X482" i="13"/>
  <c r="AB482" i="13"/>
  <c r="J486" i="13"/>
  <c r="N486" i="13"/>
  <c r="R489" i="13"/>
  <c r="Y498" i="13"/>
  <c r="S461" i="14"/>
  <c r="L466" i="14"/>
  <c r="Z470" i="14"/>
  <c r="K476" i="14"/>
  <c r="Y482" i="14"/>
  <c r="K486" i="14"/>
  <c r="S489" i="14"/>
  <c r="Z498" i="14"/>
  <c r="K27" i="15"/>
  <c r="I106" i="15"/>
  <c r="I114" i="15"/>
  <c r="I122" i="15"/>
  <c r="I130" i="15"/>
  <c r="I138" i="15"/>
  <c r="I146" i="15"/>
  <c r="K23" i="15" s="1"/>
  <c r="I154" i="15"/>
  <c r="K25" i="15" s="1"/>
  <c r="I162" i="15"/>
  <c r="U25" i="15" s="1"/>
  <c r="I170" i="15"/>
  <c r="U27" i="15" s="1"/>
  <c r="I178" i="15"/>
  <c r="U30" i="15" s="1"/>
  <c r="I186" i="15"/>
  <c r="K31" i="15" s="1"/>
  <c r="I194" i="15"/>
  <c r="I202" i="15"/>
  <c r="K36" i="15" s="1"/>
  <c r="I210" i="15"/>
  <c r="I218" i="15"/>
  <c r="I226" i="15"/>
  <c r="I234" i="15"/>
  <c r="I242" i="15"/>
  <c r="I250" i="15"/>
  <c r="I258" i="15"/>
  <c r="I266" i="15"/>
  <c r="I274" i="15"/>
  <c r="I282" i="15"/>
  <c r="I290" i="15"/>
  <c r="I298" i="15"/>
  <c r="I306" i="15"/>
  <c r="I314" i="15"/>
  <c r="I322" i="15"/>
  <c r="I330" i="15"/>
  <c r="I338" i="15"/>
  <c r="I346" i="15"/>
  <c r="I354" i="15"/>
  <c r="I362" i="15"/>
  <c r="I370" i="15"/>
  <c r="I378" i="15"/>
  <c r="I386" i="15"/>
  <c r="I394" i="15"/>
  <c r="AA482" i="15"/>
  <c r="L28" i="17"/>
  <c r="J28" i="17"/>
  <c r="L29" i="17"/>
  <c r="J29" i="17"/>
  <c r="L29" i="18"/>
  <c r="J29" i="18"/>
  <c r="L29" i="19"/>
  <c r="J29" i="19"/>
  <c r="N476" i="12"/>
  <c r="X482" i="12"/>
  <c r="AB482" i="12"/>
  <c r="J486" i="12"/>
  <c r="K476" i="13"/>
  <c r="Y482" i="13"/>
  <c r="K486" i="13"/>
  <c r="L476" i="14"/>
  <c r="Z482" i="14"/>
  <c r="L486" i="14"/>
  <c r="X490" i="14"/>
  <c r="AB490" i="14"/>
  <c r="M476" i="15"/>
  <c r="U22" i="16"/>
  <c r="K22" i="16"/>
  <c r="J23" i="16"/>
  <c r="L23" i="16"/>
  <c r="J24" i="16"/>
  <c r="L24" i="16"/>
  <c r="J25" i="16"/>
  <c r="L25" i="16"/>
  <c r="T24" i="16"/>
  <c r="V24" i="16"/>
  <c r="T25" i="16"/>
  <c r="V25" i="16"/>
  <c r="T27" i="16"/>
  <c r="V27" i="16"/>
  <c r="J28" i="16"/>
  <c r="L28" i="16"/>
  <c r="J29" i="16"/>
  <c r="L29" i="16"/>
  <c r="T30" i="16"/>
  <c r="V30" i="16"/>
  <c r="J30" i="16"/>
  <c r="L30" i="16"/>
  <c r="J31" i="16"/>
  <c r="L31" i="16"/>
  <c r="J35" i="16"/>
  <c r="L35" i="16"/>
  <c r="J36" i="16"/>
  <c r="L36" i="16"/>
  <c r="T32" i="16"/>
  <c r="V32" i="16"/>
  <c r="I67" i="17"/>
  <c r="L26" i="17"/>
  <c r="J26" i="17"/>
  <c r="V28" i="17"/>
  <c r="T28" i="17"/>
  <c r="V29" i="17"/>
  <c r="T29" i="17"/>
  <c r="L32" i="17"/>
  <c r="J32" i="17"/>
  <c r="L33" i="17"/>
  <c r="J33" i="17"/>
  <c r="L34" i="17"/>
  <c r="J34" i="17"/>
  <c r="L37" i="17"/>
  <c r="J37" i="17"/>
  <c r="V37" i="17"/>
  <c r="T37" i="17"/>
  <c r="V34" i="17"/>
  <c r="T34" i="17"/>
  <c r="I67" i="18"/>
  <c r="L23" i="18"/>
  <c r="J23" i="18"/>
  <c r="V25" i="18"/>
  <c r="T25" i="18"/>
  <c r="V30" i="18"/>
  <c r="T30" i="18"/>
  <c r="U29" i="19"/>
  <c r="K27" i="19"/>
  <c r="X482" i="11"/>
  <c r="AB482" i="11"/>
  <c r="Y482" i="12"/>
  <c r="Z482" i="13"/>
  <c r="Q461" i="14"/>
  <c r="U461" i="14"/>
  <c r="J466" i="14"/>
  <c r="N466" i="14"/>
  <c r="X470" i="14"/>
  <c r="AB470" i="14"/>
  <c r="AA482" i="14"/>
  <c r="Q489" i="14"/>
  <c r="U489" i="14"/>
  <c r="I110" i="15"/>
  <c r="I118" i="15"/>
  <c r="I126" i="15"/>
  <c r="I134" i="15"/>
  <c r="I142" i="15"/>
  <c r="I150" i="15"/>
  <c r="I158" i="15"/>
  <c r="I166" i="15"/>
  <c r="I174" i="15"/>
  <c r="K29" i="15" s="1"/>
  <c r="I182" i="15"/>
  <c r="I190" i="15"/>
  <c r="I198" i="15"/>
  <c r="I206" i="15"/>
  <c r="I214" i="15"/>
  <c r="I222" i="15"/>
  <c r="I230" i="15"/>
  <c r="I238" i="15"/>
  <c r="I246" i="15"/>
  <c r="I254" i="15"/>
  <c r="I262" i="15"/>
  <c r="I270" i="15"/>
  <c r="I278" i="15"/>
  <c r="I286" i="15"/>
  <c r="I294" i="15"/>
  <c r="I302" i="15"/>
  <c r="I310" i="15"/>
  <c r="I318" i="15"/>
  <c r="I326" i="15"/>
  <c r="I334" i="15"/>
  <c r="I342" i="15"/>
  <c r="I350" i="15"/>
  <c r="I358" i="15"/>
  <c r="I366" i="15"/>
  <c r="I374" i="15"/>
  <c r="I382" i="15"/>
  <c r="I390" i="15"/>
  <c r="M486" i="15"/>
  <c r="U22" i="17"/>
  <c r="K22" i="17"/>
  <c r="L23" i="17"/>
  <c r="J23" i="17"/>
  <c r="L24" i="17"/>
  <c r="J24" i="17"/>
  <c r="L25" i="17"/>
  <c r="J25" i="17"/>
  <c r="V24" i="17"/>
  <c r="T24" i="17"/>
  <c r="V25" i="17"/>
  <c r="T25" i="17"/>
  <c r="V27" i="17"/>
  <c r="T27" i="17"/>
  <c r="V30" i="17"/>
  <c r="T30" i="17"/>
  <c r="L30" i="17"/>
  <c r="J30" i="17"/>
  <c r="L31" i="17"/>
  <c r="J31" i="17"/>
  <c r="L35" i="17"/>
  <c r="J35" i="17"/>
  <c r="L36" i="17"/>
  <c r="J36" i="17"/>
  <c r="V32" i="17"/>
  <c r="T32" i="17"/>
  <c r="L23" i="19"/>
  <c r="J23" i="19"/>
  <c r="L25" i="19"/>
  <c r="J25" i="19"/>
  <c r="T25" i="19"/>
  <c r="V25" i="19"/>
  <c r="T27" i="19"/>
  <c r="V27" i="19"/>
  <c r="L476" i="15"/>
  <c r="Z482" i="15"/>
  <c r="X490" i="15"/>
  <c r="AB490" i="15"/>
  <c r="Q461" i="16"/>
  <c r="U461" i="16"/>
  <c r="J466" i="16"/>
  <c r="N466" i="16"/>
  <c r="X470" i="16"/>
  <c r="AB470" i="16"/>
  <c r="M476" i="16"/>
  <c r="AA482" i="16"/>
  <c r="Q489" i="16"/>
  <c r="U489" i="16"/>
  <c r="Y490" i="16"/>
  <c r="X498" i="16"/>
  <c r="AB498" i="16"/>
  <c r="R461" i="17"/>
  <c r="K466" i="17"/>
  <c r="Y470" i="17"/>
  <c r="N476" i="17"/>
  <c r="X482" i="17"/>
  <c r="AB482" i="17"/>
  <c r="J486" i="17"/>
  <c r="N486" i="17"/>
  <c r="R489" i="17"/>
  <c r="Z490" i="17"/>
  <c r="Y498" i="17"/>
  <c r="T23" i="18"/>
  <c r="J26" i="18"/>
  <c r="T26" i="18"/>
  <c r="J27" i="18"/>
  <c r="T28" i="18"/>
  <c r="T29" i="18"/>
  <c r="T31" i="18"/>
  <c r="J32" i="18"/>
  <c r="J33" i="18"/>
  <c r="T33" i="18"/>
  <c r="J34" i="18"/>
  <c r="T34" i="18"/>
  <c r="T35" i="18"/>
  <c r="T36" i="18"/>
  <c r="J37" i="18"/>
  <c r="T37" i="18"/>
  <c r="J38" i="18"/>
  <c r="T38" i="18"/>
  <c r="I129" i="18"/>
  <c r="I137" i="18"/>
  <c r="I145" i="18"/>
  <c r="I153" i="18"/>
  <c r="K24" i="18" s="1"/>
  <c r="I161" i="18"/>
  <c r="U24" i="18" s="1"/>
  <c r="I169" i="18"/>
  <c r="I177" i="18"/>
  <c r="I185" i="18"/>
  <c r="K30" i="18" s="1"/>
  <c r="I193" i="18"/>
  <c r="I201" i="18"/>
  <c r="K35" i="18" s="1"/>
  <c r="I209" i="18"/>
  <c r="U32" i="18" s="1"/>
  <c r="I217" i="18"/>
  <c r="I225" i="18"/>
  <c r="I233" i="18"/>
  <c r="I241" i="18"/>
  <c r="I249" i="18"/>
  <c r="I257" i="18"/>
  <c r="I265" i="18"/>
  <c r="I273" i="18"/>
  <c r="I281" i="18"/>
  <c r="I289" i="18"/>
  <c r="I297" i="18"/>
  <c r="I305" i="18"/>
  <c r="I313" i="18"/>
  <c r="I321" i="18"/>
  <c r="I329" i="18"/>
  <c r="I337" i="18"/>
  <c r="I345" i="18"/>
  <c r="I353" i="18"/>
  <c r="I361" i="18"/>
  <c r="I369" i="18"/>
  <c r="I377" i="18"/>
  <c r="I385" i="18"/>
  <c r="I393" i="18"/>
  <c r="Y454" i="18"/>
  <c r="R461" i="18"/>
  <c r="AH462" i="18"/>
  <c r="Y470" i="18"/>
  <c r="AN473" i="18"/>
  <c r="AM462" i="18"/>
  <c r="AG462" i="18"/>
  <c r="L476" i="18"/>
  <c r="T480" i="18"/>
  <c r="AB482" i="18"/>
  <c r="AM491" i="18"/>
  <c r="K17" i="19"/>
  <c r="B18" i="1" s="1"/>
  <c r="L5" i="19"/>
  <c r="I60" i="19"/>
  <c r="I64" i="19"/>
  <c r="AA498" i="19"/>
  <c r="T489" i="19"/>
  <c r="N476" i="19"/>
  <c r="AA470" i="19"/>
  <c r="M466" i="19"/>
  <c r="T461" i="19"/>
  <c r="AA490" i="19"/>
  <c r="J23" i="20"/>
  <c r="L23" i="20"/>
  <c r="T23" i="20"/>
  <c r="V23" i="20"/>
  <c r="J25" i="20"/>
  <c r="L25" i="20"/>
  <c r="J26" i="20"/>
  <c r="L26" i="20"/>
  <c r="T25" i="20"/>
  <c r="V25" i="20"/>
  <c r="T26" i="20"/>
  <c r="V26" i="20"/>
  <c r="T27" i="20"/>
  <c r="V27" i="20"/>
  <c r="T28" i="20"/>
  <c r="V28" i="20"/>
  <c r="J29" i="20"/>
  <c r="L29" i="20"/>
  <c r="T30" i="20"/>
  <c r="V30" i="20"/>
  <c r="J31" i="20"/>
  <c r="L31" i="20"/>
  <c r="J32" i="20"/>
  <c r="L32" i="20"/>
  <c r="J33" i="20"/>
  <c r="L33" i="20"/>
  <c r="T31" i="20"/>
  <c r="V31" i="20"/>
  <c r="J36" i="20"/>
  <c r="L36" i="20"/>
  <c r="J37" i="20"/>
  <c r="L37" i="20"/>
  <c r="T33" i="20"/>
  <c r="V33" i="20"/>
  <c r="T37" i="20"/>
  <c r="V37" i="20"/>
  <c r="T34" i="20"/>
  <c r="V34" i="20"/>
  <c r="T35" i="20"/>
  <c r="V35" i="20"/>
  <c r="N476" i="16"/>
  <c r="X482" i="16"/>
  <c r="AB482" i="16"/>
  <c r="J486" i="16"/>
  <c r="N486" i="16"/>
  <c r="K476" i="17"/>
  <c r="Y482" i="17"/>
  <c r="K486" i="17"/>
  <c r="T471" i="18"/>
  <c r="AN453" i="18"/>
  <c r="AN491" i="18"/>
  <c r="Y498" i="18"/>
  <c r="I79" i="19"/>
  <c r="AA482" i="19"/>
  <c r="K17" i="20"/>
  <c r="B19" i="1" s="1"/>
  <c r="R461" i="15"/>
  <c r="K466" i="15"/>
  <c r="Y470" i="15"/>
  <c r="X482" i="15"/>
  <c r="AB482" i="15"/>
  <c r="R489" i="15"/>
  <c r="Y498" i="15"/>
  <c r="S461" i="16"/>
  <c r="L466" i="16"/>
  <c r="Z470" i="16"/>
  <c r="K476" i="16"/>
  <c r="Y482" i="16"/>
  <c r="S489" i="16"/>
  <c r="Z498" i="16"/>
  <c r="K27" i="17"/>
  <c r="T461" i="17"/>
  <c r="M466" i="17"/>
  <c r="AA470" i="17"/>
  <c r="L476" i="17"/>
  <c r="Z482" i="17"/>
  <c r="T489" i="17"/>
  <c r="AA498" i="17"/>
  <c r="I125" i="18"/>
  <c r="I133" i="18"/>
  <c r="I141" i="18"/>
  <c r="I149" i="18"/>
  <c r="I157" i="18"/>
  <c r="I165" i="18"/>
  <c r="I173" i="18"/>
  <c r="K28" i="18" s="1"/>
  <c r="I181" i="18"/>
  <c r="I189" i="18"/>
  <c r="I197" i="18"/>
  <c r="I205" i="18"/>
  <c r="I213" i="18"/>
  <c r="I221" i="18"/>
  <c r="I229" i="18"/>
  <c r="I237" i="18"/>
  <c r="I245" i="18"/>
  <c r="I253" i="18"/>
  <c r="I261" i="18"/>
  <c r="I269" i="18"/>
  <c r="I277" i="18"/>
  <c r="I285" i="18"/>
  <c r="I293" i="18"/>
  <c r="I301" i="18"/>
  <c r="I309" i="18"/>
  <c r="I317" i="18"/>
  <c r="I325" i="18"/>
  <c r="I333" i="18"/>
  <c r="I341" i="18"/>
  <c r="I349" i="18"/>
  <c r="I357" i="18"/>
  <c r="I365" i="18"/>
  <c r="I373" i="18"/>
  <c r="I381" i="18"/>
  <c r="I389" i="18"/>
  <c r="I397" i="18"/>
  <c r="Y462" i="18"/>
  <c r="X498" i="18"/>
  <c r="Q489" i="18"/>
  <c r="X470" i="18"/>
  <c r="J466" i="18"/>
  <c r="Q461" i="18"/>
  <c r="AB498" i="18"/>
  <c r="U489" i="18"/>
  <c r="AB470" i="18"/>
  <c r="N466" i="18"/>
  <c r="U461" i="18"/>
  <c r="Y482" i="18"/>
  <c r="K486" i="18"/>
  <c r="R489" i="18"/>
  <c r="X490" i="18"/>
  <c r="AH491" i="18"/>
  <c r="Z498" i="18"/>
  <c r="AM499" i="18"/>
  <c r="I62" i="19"/>
  <c r="I63" i="19"/>
  <c r="I66" i="19"/>
  <c r="M476" i="19"/>
  <c r="T22" i="20"/>
  <c r="V22" i="20"/>
  <c r="W22" i="20" s="1"/>
  <c r="J24" i="20"/>
  <c r="L24" i="20"/>
  <c r="T24" i="20"/>
  <c r="V24" i="20"/>
  <c r="T29" i="20"/>
  <c r="V29" i="20"/>
  <c r="J28" i="20"/>
  <c r="L28" i="20"/>
  <c r="J30" i="20"/>
  <c r="L30" i="20"/>
  <c r="J34" i="20"/>
  <c r="L34" i="20"/>
  <c r="J35" i="20"/>
  <c r="L35" i="20"/>
  <c r="T32" i="20"/>
  <c r="V32" i="20"/>
  <c r="T38" i="20"/>
  <c r="V38" i="20"/>
  <c r="T36" i="20"/>
  <c r="V36" i="20"/>
  <c r="K476" i="15"/>
  <c r="Y482" i="15"/>
  <c r="L476" i="16"/>
  <c r="Z482" i="16"/>
  <c r="M476" i="17"/>
  <c r="AA482" i="17"/>
  <c r="K476" i="18"/>
  <c r="U22" i="19"/>
  <c r="K22" i="19"/>
  <c r="M486" i="19"/>
  <c r="K476" i="19"/>
  <c r="Y482" i="19"/>
  <c r="K486" i="19"/>
  <c r="I91" i="20"/>
  <c r="I95" i="20"/>
  <c r="I99" i="20"/>
  <c r="I103" i="20"/>
  <c r="I107" i="20"/>
  <c r="I111" i="20"/>
  <c r="I115" i="20"/>
  <c r="I119" i="20"/>
  <c r="I123" i="20"/>
  <c r="I127" i="20"/>
  <c r="I131" i="20"/>
  <c r="I135" i="20"/>
  <c r="I139" i="20"/>
  <c r="L476" i="19"/>
  <c r="Z482" i="19"/>
  <c r="L486" i="19"/>
  <c r="Q489" i="19"/>
  <c r="AB498" i="19"/>
  <c r="K22" i="20"/>
  <c r="K27" i="20"/>
  <c r="J38" i="20"/>
  <c r="L38" i="20"/>
  <c r="I67" i="20"/>
  <c r="K17" i="21"/>
  <c r="B20" i="1" s="1"/>
  <c r="AA482" i="18"/>
  <c r="R461" i="19"/>
  <c r="K466" i="19"/>
  <c r="Y470" i="19"/>
  <c r="X482" i="19"/>
  <c r="AB482" i="19"/>
  <c r="J486" i="19"/>
  <c r="N486" i="19"/>
  <c r="S489" i="19"/>
  <c r="X498" i="19"/>
  <c r="J24" i="22"/>
  <c r="L24" i="22"/>
  <c r="AA454" i="20"/>
  <c r="AA462" i="20"/>
  <c r="M486" i="20"/>
  <c r="T22" i="21"/>
  <c r="T24" i="21"/>
  <c r="T26" i="21"/>
  <c r="T28" i="21"/>
  <c r="T30" i="21"/>
  <c r="T32" i="21"/>
  <c r="T34" i="21"/>
  <c r="T36" i="21"/>
  <c r="T38" i="21"/>
  <c r="I91" i="21"/>
  <c r="I99" i="21"/>
  <c r="I107" i="21"/>
  <c r="I115" i="21"/>
  <c r="I123" i="21"/>
  <c r="I131" i="21"/>
  <c r="I139" i="21"/>
  <c r="I147" i="21"/>
  <c r="Y498" i="21"/>
  <c r="R489" i="21"/>
  <c r="Y470" i="21"/>
  <c r="K466" i="21"/>
  <c r="R461" i="21"/>
  <c r="Y490" i="21"/>
  <c r="L476" i="21"/>
  <c r="K476" i="21"/>
  <c r="Y482" i="21"/>
  <c r="J30" i="22"/>
  <c r="L30" i="22"/>
  <c r="J38" i="22"/>
  <c r="L38" i="22"/>
  <c r="I67" i="22"/>
  <c r="X454" i="20"/>
  <c r="AB454" i="20"/>
  <c r="X462" i="20"/>
  <c r="AB462" i="20"/>
  <c r="X470" i="20"/>
  <c r="K476" i="20"/>
  <c r="R480" i="20"/>
  <c r="AA482" i="20"/>
  <c r="N486" i="20"/>
  <c r="AF491" i="20"/>
  <c r="AB498" i="20"/>
  <c r="J22" i="22"/>
  <c r="L22" i="22"/>
  <c r="M22" i="22" s="1"/>
  <c r="V24" i="22"/>
  <c r="W24" i="22" s="1"/>
  <c r="W25" i="22" s="1"/>
  <c r="W26" i="22" s="1"/>
  <c r="W27" i="22" s="1"/>
  <c r="W28" i="22" s="1"/>
  <c r="W29" i="22" s="1"/>
  <c r="W30" i="22" s="1"/>
  <c r="W31" i="22" s="1"/>
  <c r="W32" i="22" s="1"/>
  <c r="W33" i="22" s="1"/>
  <c r="W34" i="22" s="1"/>
  <c r="W35" i="22" s="1"/>
  <c r="W36" i="22" s="1"/>
  <c r="W37" i="22" s="1"/>
  <c r="W38" i="22" s="1"/>
  <c r="W39" i="22" s="1"/>
  <c r="W40" i="22" s="1"/>
  <c r="U42" i="22" s="1"/>
  <c r="K11" i="22" s="1"/>
  <c r="J28" i="22"/>
  <c r="L28" i="22"/>
  <c r="J36" i="22"/>
  <c r="L36" i="22"/>
  <c r="I103" i="22"/>
  <c r="T23" i="22"/>
  <c r="T40" i="22" s="1"/>
  <c r="U40" i="22" s="1"/>
  <c r="V23" i="22"/>
  <c r="W23" i="22" s="1"/>
  <c r="N466" i="20"/>
  <c r="M476" i="20"/>
  <c r="AB482" i="20"/>
  <c r="J486" i="20"/>
  <c r="U489" i="20"/>
  <c r="X498" i="20"/>
  <c r="T25" i="21"/>
  <c r="T27" i="21"/>
  <c r="T29" i="21"/>
  <c r="T31" i="21"/>
  <c r="T33" i="21"/>
  <c r="T35" i="21"/>
  <c r="T37" i="21"/>
  <c r="I95" i="21"/>
  <c r="I103" i="21"/>
  <c r="I111" i="21"/>
  <c r="I119" i="21"/>
  <c r="I127" i="21"/>
  <c r="I135" i="21"/>
  <c r="I143" i="21"/>
  <c r="I151" i="21"/>
  <c r="U23" i="21" s="1"/>
  <c r="J26" i="22"/>
  <c r="L26" i="22"/>
  <c r="J34" i="22"/>
  <c r="L34" i="22"/>
  <c r="AA498" i="20"/>
  <c r="T489" i="20"/>
  <c r="AA470" i="20"/>
  <c r="M466" i="20"/>
  <c r="N476" i="20"/>
  <c r="I67" i="21"/>
  <c r="J32" i="22"/>
  <c r="L32" i="22"/>
  <c r="Z482" i="21"/>
  <c r="L486" i="21"/>
  <c r="S489" i="21"/>
  <c r="X490" i="21"/>
  <c r="Z498" i="21"/>
  <c r="I94" i="22"/>
  <c r="I102" i="22"/>
  <c r="I110" i="22"/>
  <c r="I118" i="22"/>
  <c r="I126" i="22"/>
  <c r="I134" i="22"/>
  <c r="I142" i="22"/>
  <c r="I150" i="22"/>
  <c r="AN462" i="22"/>
  <c r="AH462" i="22"/>
  <c r="T471" i="22"/>
  <c r="AN453" i="22"/>
  <c r="AN483" i="22"/>
  <c r="T480" i="22"/>
  <c r="AN499" i="22"/>
  <c r="AN491" i="22"/>
  <c r="AH491" i="22"/>
  <c r="AN473" i="22"/>
  <c r="T23" i="23"/>
  <c r="V23" i="23"/>
  <c r="T26" i="23"/>
  <c r="V26" i="23"/>
  <c r="T31" i="23"/>
  <c r="V31" i="23"/>
  <c r="T33" i="23"/>
  <c r="V33" i="23"/>
  <c r="T35" i="23"/>
  <c r="V35" i="23"/>
  <c r="Z482" i="20"/>
  <c r="Q461" i="21"/>
  <c r="J466" i="21"/>
  <c r="X470" i="21"/>
  <c r="M476" i="21"/>
  <c r="AA482" i="21"/>
  <c r="M486" i="21"/>
  <c r="T489" i="21"/>
  <c r="AA498" i="21"/>
  <c r="J28" i="23"/>
  <c r="L28" i="23"/>
  <c r="N476" i="21"/>
  <c r="X482" i="21"/>
  <c r="AB482" i="21"/>
  <c r="U489" i="21"/>
  <c r="AB498" i="21"/>
  <c r="L25" i="22"/>
  <c r="L27" i="22"/>
  <c r="L29" i="22"/>
  <c r="L31" i="22"/>
  <c r="L33" i="22"/>
  <c r="L35" i="22"/>
  <c r="L37" i="22"/>
  <c r="I90" i="22"/>
  <c r="I98" i="22"/>
  <c r="I106" i="22"/>
  <c r="I114" i="22"/>
  <c r="I122" i="22"/>
  <c r="I130" i="22"/>
  <c r="I138" i="22"/>
  <c r="I146" i="22"/>
  <c r="K23" i="22" s="1"/>
  <c r="AL483" i="22"/>
  <c r="R480" i="22"/>
  <c r="AL499" i="22"/>
  <c r="AL491" i="22"/>
  <c r="AF491" i="22"/>
  <c r="AL473" i="22"/>
  <c r="AL462" i="22"/>
  <c r="AF462" i="22"/>
  <c r="R471" i="22"/>
  <c r="AL453" i="22"/>
  <c r="J26" i="23"/>
  <c r="L26" i="23"/>
  <c r="T28" i="23"/>
  <c r="V28" i="23"/>
  <c r="J32" i="23"/>
  <c r="L32" i="23"/>
  <c r="J33" i="23"/>
  <c r="L33" i="23"/>
  <c r="J37" i="23"/>
  <c r="L37" i="23"/>
  <c r="T37" i="23"/>
  <c r="V37" i="23"/>
  <c r="T34" i="23"/>
  <c r="V34" i="23"/>
  <c r="U22" i="23"/>
  <c r="K22" i="23"/>
  <c r="J24" i="23"/>
  <c r="L24" i="23"/>
  <c r="T24" i="23"/>
  <c r="V24" i="23"/>
  <c r="J30" i="23"/>
  <c r="L30" i="23"/>
  <c r="J35" i="23"/>
  <c r="L35" i="23"/>
  <c r="T32" i="23"/>
  <c r="V32" i="23"/>
  <c r="K476" i="22"/>
  <c r="Y482" i="22"/>
  <c r="K486" i="22"/>
  <c r="S489" i="22"/>
  <c r="AA490" i="22"/>
  <c r="Z498" i="22"/>
  <c r="I295" i="23"/>
  <c r="I303" i="23"/>
  <c r="U29" i="24"/>
  <c r="K27" i="24"/>
  <c r="J34" i="24"/>
  <c r="L34" i="24"/>
  <c r="T38" i="24"/>
  <c r="V38" i="24"/>
  <c r="T461" i="22"/>
  <c r="M466" i="22"/>
  <c r="AA470" i="22"/>
  <c r="Z482" i="22"/>
  <c r="T489" i="22"/>
  <c r="X490" i="22"/>
  <c r="AB490" i="22"/>
  <c r="AA498" i="22"/>
  <c r="I308" i="23"/>
  <c r="I312" i="23"/>
  <c r="I316" i="23"/>
  <c r="I320" i="23"/>
  <c r="J23" i="24"/>
  <c r="L23" i="24"/>
  <c r="M23" i="24" s="1"/>
  <c r="M24" i="24" s="1"/>
  <c r="J25" i="24"/>
  <c r="L25" i="24"/>
  <c r="T25" i="24"/>
  <c r="V25" i="24"/>
  <c r="W25" i="24" s="1"/>
  <c r="W26" i="24" s="1"/>
  <c r="T27" i="24"/>
  <c r="V27" i="24"/>
  <c r="T30" i="24"/>
  <c r="V30" i="24"/>
  <c r="J31" i="24"/>
  <c r="L31" i="24"/>
  <c r="J36" i="24"/>
  <c r="L36" i="24"/>
  <c r="M476" i="22"/>
  <c r="AA482" i="22"/>
  <c r="M486" i="22"/>
  <c r="I291" i="23"/>
  <c r="I299" i="23"/>
  <c r="AN462" i="23"/>
  <c r="AH462" i="23"/>
  <c r="T471" i="23"/>
  <c r="AN453" i="23"/>
  <c r="AN483" i="23"/>
  <c r="T480" i="23"/>
  <c r="AN499" i="23"/>
  <c r="AN491" i="23"/>
  <c r="AH491" i="23"/>
  <c r="AN473" i="23"/>
  <c r="X482" i="22"/>
  <c r="AB482" i="22"/>
  <c r="J29" i="24"/>
  <c r="L29" i="24"/>
  <c r="K476" i="23"/>
  <c r="Y482" i="23"/>
  <c r="K486" i="23"/>
  <c r="S489" i="23"/>
  <c r="AA490" i="23"/>
  <c r="Z498" i="23"/>
  <c r="I337" i="24"/>
  <c r="I345" i="24"/>
  <c r="I353" i="24"/>
  <c r="I361" i="24"/>
  <c r="I369" i="24"/>
  <c r="I377" i="24"/>
  <c r="I385" i="24"/>
  <c r="I393" i="24"/>
  <c r="L466" i="24"/>
  <c r="X498" i="24"/>
  <c r="Q489" i="24"/>
  <c r="X470" i="24"/>
  <c r="J466" i="24"/>
  <c r="Q461" i="24"/>
  <c r="K476" i="24"/>
  <c r="AB498" i="24"/>
  <c r="U489" i="24"/>
  <c r="AB470" i="24"/>
  <c r="N466" i="24"/>
  <c r="U461" i="24"/>
  <c r="R480" i="24"/>
  <c r="X490" i="24"/>
  <c r="M23" i="25"/>
  <c r="L476" i="23"/>
  <c r="Z482" i="23"/>
  <c r="L486" i="23"/>
  <c r="T489" i="23"/>
  <c r="X490" i="23"/>
  <c r="AB490" i="23"/>
  <c r="AA498" i="23"/>
  <c r="AL499" i="24"/>
  <c r="AL491" i="24"/>
  <c r="AF491" i="24"/>
  <c r="AL473" i="24"/>
  <c r="R471" i="24"/>
  <c r="V32" i="25"/>
  <c r="T32" i="25"/>
  <c r="V34" i="25"/>
  <c r="T34" i="25"/>
  <c r="V36" i="25"/>
  <c r="T36" i="25"/>
  <c r="M476" i="23"/>
  <c r="AA482" i="23"/>
  <c r="M486" i="23"/>
  <c r="Q489" i="23"/>
  <c r="U489" i="23"/>
  <c r="Y490" i="23"/>
  <c r="X498" i="23"/>
  <c r="AB498" i="23"/>
  <c r="K5" i="24"/>
  <c r="I333" i="24"/>
  <c r="I341" i="24"/>
  <c r="I349" i="24"/>
  <c r="I357" i="24"/>
  <c r="I365" i="24"/>
  <c r="I373" i="24"/>
  <c r="I381" i="24"/>
  <c r="I389" i="24"/>
  <c r="I397" i="24"/>
  <c r="M476" i="24"/>
  <c r="Z498" i="24"/>
  <c r="S489" i="24"/>
  <c r="Z470" i="24"/>
  <c r="T471" i="24"/>
  <c r="AN453" i="24"/>
  <c r="AN499" i="24"/>
  <c r="AN491" i="24"/>
  <c r="AH491" i="24"/>
  <c r="AN473" i="24"/>
  <c r="Z482" i="24"/>
  <c r="L486" i="24"/>
  <c r="M24" i="25"/>
  <c r="M25" i="25" s="1"/>
  <c r="M26" i="25" s="1"/>
  <c r="M27" i="25" s="1"/>
  <c r="M28" i="25" s="1"/>
  <c r="M29" i="25" s="1"/>
  <c r="M30" i="25" s="1"/>
  <c r="M31" i="25" s="1"/>
  <c r="M32" i="25" s="1"/>
  <c r="M33" i="25" s="1"/>
  <c r="M34" i="25" s="1"/>
  <c r="M35" i="25" s="1"/>
  <c r="M36" i="25" s="1"/>
  <c r="M37" i="25" s="1"/>
  <c r="K466" i="23"/>
  <c r="Y470" i="23"/>
  <c r="X482" i="23"/>
  <c r="AB482" i="23"/>
  <c r="R489" i="23"/>
  <c r="I339" i="24"/>
  <c r="I347" i="24"/>
  <c r="I355" i="24"/>
  <c r="I363" i="24"/>
  <c r="I371" i="24"/>
  <c r="I379" i="24"/>
  <c r="I387" i="24"/>
  <c r="I395" i="24"/>
  <c r="Z462" i="24"/>
  <c r="AF462" i="24"/>
  <c r="AN462" i="24"/>
  <c r="AB482" i="24"/>
  <c r="N486" i="24"/>
  <c r="AB490" i="24"/>
  <c r="K17" i="25"/>
  <c r="B24" i="1" s="1"/>
  <c r="L5" i="25"/>
  <c r="W23" i="25"/>
  <c r="W24" i="25" s="1"/>
  <c r="W25" i="25" s="1"/>
  <c r="W26" i="25" s="1"/>
  <c r="W27" i="25" s="1"/>
  <c r="W28" i="25" s="1"/>
  <c r="W29" i="25" s="1"/>
  <c r="W30" i="25" s="1"/>
  <c r="V38" i="25"/>
  <c r="T38" i="25"/>
  <c r="T40" i="25" s="1"/>
  <c r="U40" i="25" s="1"/>
  <c r="V23" i="26"/>
  <c r="T23" i="26"/>
  <c r="V26" i="26"/>
  <c r="T26" i="26"/>
  <c r="V31" i="26"/>
  <c r="T31" i="26"/>
  <c r="Y482" i="24"/>
  <c r="K486" i="24"/>
  <c r="V31" i="25"/>
  <c r="V33" i="25"/>
  <c r="V35" i="25"/>
  <c r="V37" i="25"/>
  <c r="I62" i="25"/>
  <c r="T471" i="25"/>
  <c r="AN453" i="25"/>
  <c r="AN483" i="25"/>
  <c r="T480" i="25"/>
  <c r="AN499" i="25"/>
  <c r="AN491" i="25"/>
  <c r="AH491" i="25"/>
  <c r="AN473" i="25"/>
  <c r="AN462" i="25"/>
  <c r="AH462" i="25"/>
  <c r="AA482" i="24"/>
  <c r="I66" i="25"/>
  <c r="I121" i="25"/>
  <c r="I356" i="25"/>
  <c r="I372" i="25"/>
  <c r="I347" i="25"/>
  <c r="I355" i="25"/>
  <c r="I363" i="25"/>
  <c r="I371" i="25"/>
  <c r="AM462" i="25"/>
  <c r="AG462" i="25"/>
  <c r="S471" i="25"/>
  <c r="AM453" i="25"/>
  <c r="AM483" i="25"/>
  <c r="S480" i="25"/>
  <c r="K17" i="26"/>
  <c r="B25" i="1" s="1"/>
  <c r="I61" i="26"/>
  <c r="I65" i="26"/>
  <c r="I376" i="25"/>
  <c r="I380" i="25"/>
  <c r="I384" i="25"/>
  <c r="I388" i="25"/>
  <c r="I343" i="25"/>
  <c r="I351" i="25"/>
  <c r="K38" i="25" s="1"/>
  <c r="I359" i="25"/>
  <c r="I367" i="25"/>
  <c r="X498" i="25"/>
  <c r="Q489" i="25"/>
  <c r="X470" i="25"/>
  <c r="J466" i="25"/>
  <c r="Q461" i="25"/>
  <c r="X490" i="25"/>
  <c r="K476" i="25"/>
  <c r="AB498" i="25"/>
  <c r="U489" i="25"/>
  <c r="AB470" i="25"/>
  <c r="N466" i="25"/>
  <c r="U461" i="25"/>
  <c r="AB490" i="25"/>
  <c r="X482" i="25"/>
  <c r="N486" i="25"/>
  <c r="I63" i="26"/>
  <c r="U22" i="26"/>
  <c r="K22" i="26"/>
  <c r="Y482" i="25"/>
  <c r="K486" i="25"/>
  <c r="S489" i="25"/>
  <c r="AA490" i="25"/>
  <c r="Z498" i="25"/>
  <c r="I258" i="26"/>
  <c r="I262" i="26"/>
  <c r="I266" i="26"/>
  <c r="I270" i="26"/>
  <c r="I274" i="26"/>
  <c r="I278" i="26"/>
  <c r="I282" i="26"/>
  <c r="I286" i="26"/>
  <c r="I290" i="26"/>
  <c r="L476" i="25"/>
  <c r="Z482" i="25"/>
  <c r="L486" i="25"/>
  <c r="AA498" i="25"/>
  <c r="I228" i="26"/>
  <c r="I232" i="26"/>
  <c r="I236" i="26"/>
  <c r="U38" i="26" s="1"/>
  <c r="I240" i="26"/>
  <c r="I244" i="26"/>
  <c r="I248" i="26"/>
  <c r="I252" i="26"/>
  <c r="AA482" i="25"/>
  <c r="I229" i="26"/>
  <c r="I249" i="26"/>
  <c r="I253" i="26"/>
  <c r="I256" i="26"/>
  <c r="I257" i="26"/>
  <c r="I260" i="26"/>
  <c r="I261" i="26"/>
  <c r="I264" i="26"/>
  <c r="I265" i="26"/>
  <c r="I268" i="26"/>
  <c r="I272" i="26"/>
  <c r="I273" i="26"/>
  <c r="I276" i="26"/>
  <c r="I277" i="26"/>
  <c r="I280" i="26"/>
  <c r="I281" i="26"/>
  <c r="I284" i="26"/>
  <c r="I285" i="26"/>
  <c r="I288" i="26"/>
  <c r="I289" i="26"/>
  <c r="I292" i="26"/>
  <c r="I393" i="26"/>
  <c r="I397" i="26"/>
  <c r="AL462" i="26"/>
  <c r="AF462" i="26"/>
  <c r="R471" i="26"/>
  <c r="AL483" i="26"/>
  <c r="R480" i="26"/>
  <c r="AL499" i="26"/>
  <c r="AL491" i="26"/>
  <c r="AF491" i="26"/>
  <c r="AL473" i="26"/>
  <c r="M476" i="26"/>
  <c r="AA482" i="26"/>
  <c r="M486" i="26"/>
  <c r="Q489" i="26"/>
  <c r="U489" i="26"/>
  <c r="Y490" i="26"/>
  <c r="X498" i="26"/>
  <c r="AB498" i="26"/>
  <c r="K17" i="27"/>
  <c r="B26" i="1" s="1"/>
  <c r="L22" i="27"/>
  <c r="M22" i="27" s="1"/>
  <c r="M23" i="27" s="1"/>
  <c r="J23" i="27"/>
  <c r="J40" i="27" s="1"/>
  <c r="K40" i="27" s="1"/>
  <c r="L24" i="27"/>
  <c r="J25" i="27"/>
  <c r="L26" i="27"/>
  <c r="J27" i="27"/>
  <c r="L28" i="27"/>
  <c r="J29" i="27"/>
  <c r="L30" i="27"/>
  <c r="L31" i="27"/>
  <c r="L32" i="27"/>
  <c r="L33" i="27"/>
  <c r="L34" i="27"/>
  <c r="L35" i="27"/>
  <c r="L36" i="27"/>
  <c r="L37" i="27"/>
  <c r="L38" i="27"/>
  <c r="I66" i="27"/>
  <c r="N476" i="26"/>
  <c r="X482" i="26"/>
  <c r="AB482" i="26"/>
  <c r="J486" i="26"/>
  <c r="N486" i="26"/>
  <c r="R489" i="26"/>
  <c r="Z490" i="26"/>
  <c r="Y498" i="26"/>
  <c r="W23" i="27"/>
  <c r="K476" i="26"/>
  <c r="Y482" i="26"/>
  <c r="K486" i="26"/>
  <c r="S489" i="26"/>
  <c r="AA490" i="26"/>
  <c r="Z498" i="26"/>
  <c r="V30" i="27"/>
  <c r="V31" i="27"/>
  <c r="V32" i="27"/>
  <c r="V33" i="27"/>
  <c r="V34" i="27"/>
  <c r="V35" i="27"/>
  <c r="V36" i="27"/>
  <c r="V37" i="27"/>
  <c r="V38" i="27"/>
  <c r="I62" i="27"/>
  <c r="Z482" i="26"/>
  <c r="T489" i="26"/>
  <c r="W24" i="27"/>
  <c r="W25" i="27" s="1"/>
  <c r="W26" i="27" s="1"/>
  <c r="W27" i="27" s="1"/>
  <c r="W28" i="27" s="1"/>
  <c r="W29" i="27" s="1"/>
  <c r="I317" i="27"/>
  <c r="I322" i="27"/>
  <c r="I326" i="27"/>
  <c r="I330" i="27"/>
  <c r="I334" i="27"/>
  <c r="I338" i="27"/>
  <c r="I342" i="27"/>
  <c r="AK462" i="27"/>
  <c r="AE462" i="27"/>
  <c r="Q471" i="27"/>
  <c r="AK453" i="27"/>
  <c r="AK483" i="27"/>
  <c r="Q480" i="27"/>
  <c r="AK499" i="27"/>
  <c r="AK491" i="27"/>
  <c r="AE491" i="27"/>
  <c r="AK473" i="27"/>
  <c r="L476" i="27"/>
  <c r="Z482" i="27"/>
  <c r="L486" i="27"/>
  <c r="T489" i="27"/>
  <c r="X490" i="27"/>
  <c r="AB490" i="27"/>
  <c r="AA498" i="27"/>
  <c r="J466" i="27"/>
  <c r="N466" i="27"/>
  <c r="X470" i="27"/>
  <c r="AB470" i="27"/>
  <c r="M476" i="27"/>
  <c r="AA482" i="27"/>
  <c r="M486" i="27"/>
  <c r="Q489" i="27"/>
  <c r="U489" i="27"/>
  <c r="Y490" i="27"/>
  <c r="X498" i="27"/>
  <c r="AB498" i="27"/>
  <c r="N476" i="27"/>
  <c r="X482" i="27"/>
  <c r="AB482" i="27"/>
  <c r="J486" i="27"/>
  <c r="R489" i="27"/>
  <c r="Z490" i="27"/>
  <c r="Y498" i="27"/>
  <c r="Y482" i="27"/>
  <c r="S489" i="27"/>
  <c r="D71" i="5"/>
  <c r="D73" i="5"/>
  <c r="AH492" i="17" l="1"/>
  <c r="M467" i="10"/>
  <c r="E70" i="10"/>
  <c r="L70" i="10" s="1"/>
  <c r="R70" i="10" s="1"/>
  <c r="AF491" i="2"/>
  <c r="AL462" i="2"/>
  <c r="AG492" i="8"/>
  <c r="AH492" i="10"/>
  <c r="E72" i="10"/>
  <c r="L72" i="10" s="1"/>
  <c r="R72" i="10" s="1"/>
  <c r="Q72" i="10"/>
  <c r="T38" i="10"/>
  <c r="J32" i="10"/>
  <c r="T29" i="10"/>
  <c r="J23" i="10"/>
  <c r="T30" i="10"/>
  <c r="L22" i="10"/>
  <c r="M22" i="10" s="1"/>
  <c r="M23" i="10" s="1"/>
  <c r="M24" i="10" s="1"/>
  <c r="M25" i="10" s="1"/>
  <c r="M26" i="10" s="1"/>
  <c r="M27" i="10" s="1"/>
  <c r="J22" i="10"/>
  <c r="U22" i="10"/>
  <c r="AG492" i="3"/>
  <c r="AH492" i="6"/>
  <c r="AF492" i="13"/>
  <c r="J467" i="2"/>
  <c r="D477" i="2" s="1"/>
  <c r="AG492" i="7"/>
  <c r="AH492" i="4"/>
  <c r="J467" i="3"/>
  <c r="D477" i="3" s="1"/>
  <c r="AF492" i="19"/>
  <c r="AH492" i="14"/>
  <c r="J467" i="12"/>
  <c r="D477" i="12" s="1"/>
  <c r="AE492" i="12"/>
  <c r="AE492" i="5"/>
  <c r="J467" i="15"/>
  <c r="D477" i="15" s="1"/>
  <c r="AE492" i="10"/>
  <c r="AE492" i="3"/>
  <c r="AF492" i="23"/>
  <c r="AE492" i="9"/>
  <c r="J467" i="7"/>
  <c r="D477" i="7" s="1"/>
  <c r="AF492" i="11"/>
  <c r="AG492" i="13"/>
  <c r="AE492" i="18"/>
  <c r="AG492" i="12"/>
  <c r="I69" i="16"/>
  <c r="AF492" i="10"/>
  <c r="J467" i="11"/>
  <c r="D477" i="11" s="1"/>
  <c r="AG492" i="15"/>
  <c r="I69" i="13"/>
  <c r="AF492" i="21"/>
  <c r="J467" i="18"/>
  <c r="D477" i="18" s="1"/>
  <c r="AG492" i="20"/>
  <c r="AE492" i="7"/>
  <c r="I69" i="22"/>
  <c r="I69" i="20"/>
  <c r="AH492" i="18"/>
  <c r="I69" i="18"/>
  <c r="AH492" i="13"/>
  <c r="I69" i="15"/>
  <c r="I69" i="8"/>
  <c r="AF492" i="26"/>
  <c r="I69" i="26"/>
  <c r="AE492" i="25"/>
  <c r="AH492" i="23"/>
  <c r="I69" i="23"/>
  <c r="I68" i="20"/>
  <c r="AH492" i="16"/>
  <c r="AG492" i="5"/>
  <c r="AF492" i="27"/>
  <c r="AG492" i="26"/>
  <c r="AE492" i="24"/>
  <c r="AH492" i="24"/>
  <c r="I69" i="24"/>
  <c r="I69" i="25"/>
  <c r="AE492" i="23"/>
  <c r="AF492" i="22"/>
  <c r="AH492" i="20"/>
  <c r="J467" i="20"/>
  <c r="D477" i="20" s="1"/>
  <c r="J467" i="21"/>
  <c r="D477" i="21" s="1"/>
  <c r="J467" i="19"/>
  <c r="D477" i="19" s="1"/>
  <c r="AE492" i="17"/>
  <c r="AF492" i="16"/>
  <c r="AE492" i="15"/>
  <c r="I69" i="14"/>
  <c r="AE492" i="6"/>
  <c r="AF492" i="8"/>
  <c r="AH492" i="2"/>
  <c r="AF492" i="20"/>
  <c r="AF492" i="9"/>
  <c r="AG492" i="27"/>
  <c r="I69" i="27"/>
  <c r="AG492" i="25"/>
  <c r="J467" i="24"/>
  <c r="D477" i="24" s="1"/>
  <c r="I68" i="24"/>
  <c r="AH492" i="22"/>
  <c r="AE492" i="21"/>
  <c r="I69" i="21"/>
  <c r="AH492" i="19"/>
  <c r="AE492" i="19"/>
  <c r="I69" i="17"/>
  <c r="AE492" i="14"/>
  <c r="AG492" i="11"/>
  <c r="I69" i="11"/>
  <c r="J467" i="9"/>
  <c r="D477" i="9" s="1"/>
  <c r="AH492" i="5"/>
  <c r="J467" i="6"/>
  <c r="D477" i="6" s="1"/>
  <c r="K73" i="5"/>
  <c r="E73" i="5"/>
  <c r="K71" i="5"/>
  <c r="E71" i="5"/>
  <c r="F73" i="27"/>
  <c r="L73" i="27"/>
  <c r="F84" i="27"/>
  <c r="L74" i="26"/>
  <c r="F74" i="26"/>
  <c r="F85" i="26"/>
  <c r="F73" i="22"/>
  <c r="L73" i="22"/>
  <c r="F84" i="22"/>
  <c r="F72" i="20"/>
  <c r="F83" i="20"/>
  <c r="L72" i="20"/>
  <c r="F81" i="16"/>
  <c r="M81" i="16" s="1"/>
  <c r="F70" i="16"/>
  <c r="M70" i="16" s="1"/>
  <c r="F81" i="13"/>
  <c r="L70" i="13"/>
  <c r="F70" i="13"/>
  <c r="L70" i="11"/>
  <c r="D78" i="11"/>
  <c r="F70" i="11"/>
  <c r="F81" i="11"/>
  <c r="F71" i="12"/>
  <c r="F82" i="12"/>
  <c r="L71" i="12"/>
  <c r="F73" i="10"/>
  <c r="M73" i="10" s="1"/>
  <c r="F84" i="10"/>
  <c r="M84" i="10" s="1"/>
  <c r="S84" i="10" s="1"/>
  <c r="F74" i="9"/>
  <c r="F85" i="9"/>
  <c r="L74" i="9"/>
  <c r="F83" i="3"/>
  <c r="L72" i="3"/>
  <c r="F72" i="3"/>
  <c r="F81" i="8"/>
  <c r="L70" i="8"/>
  <c r="F70" i="8"/>
  <c r="D78" i="9"/>
  <c r="F70" i="9"/>
  <c r="F81" i="9"/>
  <c r="L70" i="9"/>
  <c r="L70" i="6"/>
  <c r="F70" i="6"/>
  <c r="F81" i="6"/>
  <c r="L70" i="23"/>
  <c r="F70" i="23"/>
  <c r="F81" i="23"/>
  <c r="F73" i="23"/>
  <c r="F84" i="23"/>
  <c r="L73" i="23"/>
  <c r="L74" i="22"/>
  <c r="F74" i="22"/>
  <c r="F85" i="22"/>
  <c r="F71" i="22"/>
  <c r="F82" i="22"/>
  <c r="L71" i="22"/>
  <c r="F70" i="20"/>
  <c r="L70" i="20"/>
  <c r="F81" i="20"/>
  <c r="F73" i="20"/>
  <c r="L73" i="20"/>
  <c r="F84" i="20"/>
  <c r="L74" i="11"/>
  <c r="F74" i="11"/>
  <c r="F85" i="11"/>
  <c r="F73" i="12"/>
  <c r="L73" i="12"/>
  <c r="F84" i="12"/>
  <c r="F84" i="8"/>
  <c r="L73" i="8"/>
  <c r="F73" i="8"/>
  <c r="L74" i="6"/>
  <c r="F74" i="6"/>
  <c r="F85" i="6"/>
  <c r="F71" i="3"/>
  <c r="F82" i="3"/>
  <c r="L71" i="3"/>
  <c r="L74" i="23"/>
  <c r="F74" i="23"/>
  <c r="F85" i="23"/>
  <c r="F71" i="23"/>
  <c r="F82" i="23"/>
  <c r="L71" i="23"/>
  <c r="L72" i="22"/>
  <c r="F72" i="22"/>
  <c r="F83" i="22"/>
  <c r="F70" i="21"/>
  <c r="F81" i="21"/>
  <c r="L70" i="21"/>
  <c r="F71" i="20"/>
  <c r="F82" i="20"/>
  <c r="L71" i="20"/>
  <c r="F85" i="16"/>
  <c r="M85" i="16" s="1"/>
  <c r="F74" i="16"/>
  <c r="M74" i="16" s="1"/>
  <c r="F85" i="13"/>
  <c r="L74" i="13"/>
  <c r="F74" i="13"/>
  <c r="F73" i="11"/>
  <c r="F84" i="11"/>
  <c r="L73" i="11"/>
  <c r="F85" i="8"/>
  <c r="L74" i="8"/>
  <c r="F74" i="8"/>
  <c r="F82" i="8"/>
  <c r="L71" i="8"/>
  <c r="F71" i="8"/>
  <c r="F71" i="27"/>
  <c r="F82" i="27"/>
  <c r="L71" i="27"/>
  <c r="L70" i="26"/>
  <c r="D78" i="26"/>
  <c r="F70" i="26"/>
  <c r="F81" i="26"/>
  <c r="L70" i="22"/>
  <c r="F70" i="22"/>
  <c r="F81" i="22"/>
  <c r="F74" i="20"/>
  <c r="L74" i="20"/>
  <c r="F85" i="20"/>
  <c r="F82" i="18"/>
  <c r="L71" i="18"/>
  <c r="F71" i="18"/>
  <c r="F82" i="15"/>
  <c r="L71" i="15"/>
  <c r="F71" i="15"/>
  <c r="F71" i="11"/>
  <c r="F82" i="11"/>
  <c r="L71" i="11"/>
  <c r="AN499" i="27"/>
  <c r="AN491" i="27"/>
  <c r="AH491" i="27"/>
  <c r="AN473" i="27"/>
  <c r="AN462" i="27"/>
  <c r="AH462" i="27"/>
  <c r="T471" i="27"/>
  <c r="AN453" i="27"/>
  <c r="AN483" i="27"/>
  <c r="T480" i="27"/>
  <c r="AM483" i="27"/>
  <c r="S480" i="27"/>
  <c r="AM499" i="27"/>
  <c r="AM491" i="27"/>
  <c r="AG491" i="27"/>
  <c r="AM473" i="27"/>
  <c r="AM462" i="27"/>
  <c r="AG462" i="27"/>
  <c r="S471" i="27"/>
  <c r="AM453" i="27"/>
  <c r="W30" i="27"/>
  <c r="AN483" i="26"/>
  <c r="T480" i="26"/>
  <c r="AN499" i="26"/>
  <c r="AN491" i="26"/>
  <c r="AH491" i="26"/>
  <c r="AN473" i="26"/>
  <c r="AN462" i="26"/>
  <c r="AH462" i="26"/>
  <c r="T471" i="26"/>
  <c r="AN453" i="26"/>
  <c r="V38" i="26"/>
  <c r="T38" i="26"/>
  <c r="AM462" i="24"/>
  <c r="AG462" i="24"/>
  <c r="AM483" i="24"/>
  <c r="S480" i="24"/>
  <c r="AM499" i="24"/>
  <c r="AM491" i="24"/>
  <c r="AM473" i="24"/>
  <c r="S471" i="24"/>
  <c r="AM453" i="24"/>
  <c r="AG491" i="24"/>
  <c r="AL483" i="23"/>
  <c r="R480" i="23"/>
  <c r="AL499" i="23"/>
  <c r="AL491" i="23"/>
  <c r="AF491" i="23"/>
  <c r="AL473" i="23"/>
  <c r="AL462" i="23"/>
  <c r="AF462" i="23"/>
  <c r="R471" i="23"/>
  <c r="AL453" i="23"/>
  <c r="AK483" i="24"/>
  <c r="Q480" i="24"/>
  <c r="AK499" i="24"/>
  <c r="AK491" i="24"/>
  <c r="AK473" i="24"/>
  <c r="Q471" i="24"/>
  <c r="AE462" i="24"/>
  <c r="AK462" i="24"/>
  <c r="AE491" i="24"/>
  <c r="AK453" i="24"/>
  <c r="Q471" i="23"/>
  <c r="AK453" i="23"/>
  <c r="AK483" i="23"/>
  <c r="Q480" i="23"/>
  <c r="AK499" i="23"/>
  <c r="AK491" i="23"/>
  <c r="AE491" i="23"/>
  <c r="AK473" i="23"/>
  <c r="AK462" i="23"/>
  <c r="AE462" i="23"/>
  <c r="W27" i="24"/>
  <c r="W28" i="24" s="1"/>
  <c r="M25" i="24"/>
  <c r="M26" i="24" s="1"/>
  <c r="AN499" i="21"/>
  <c r="AN462" i="21"/>
  <c r="AH462" i="21"/>
  <c r="T471" i="21"/>
  <c r="AN453" i="21"/>
  <c r="AH491" i="21"/>
  <c r="AN483" i="21"/>
  <c r="T480" i="21"/>
  <c r="AN473" i="21"/>
  <c r="AN491" i="21"/>
  <c r="S471" i="20"/>
  <c r="AM453" i="20"/>
  <c r="AG491" i="20"/>
  <c r="S480" i="20"/>
  <c r="AM491" i="20"/>
  <c r="AM483" i="20"/>
  <c r="AM473" i="20"/>
  <c r="AM499" i="20"/>
  <c r="AM462" i="20"/>
  <c r="AG462" i="20"/>
  <c r="AL499" i="17"/>
  <c r="AL491" i="17"/>
  <c r="AF491" i="17"/>
  <c r="AL473" i="17"/>
  <c r="AL462" i="17"/>
  <c r="AF462" i="17"/>
  <c r="R471" i="17"/>
  <c r="AL453" i="17"/>
  <c r="AL483" i="17"/>
  <c r="R480" i="17"/>
  <c r="L27" i="17"/>
  <c r="J27" i="17"/>
  <c r="AK499" i="16"/>
  <c r="AK491" i="16"/>
  <c r="AE491" i="16"/>
  <c r="AK473" i="16"/>
  <c r="AK462" i="16"/>
  <c r="AE462" i="16"/>
  <c r="Q471" i="16"/>
  <c r="AK453" i="16"/>
  <c r="AK483" i="16"/>
  <c r="Q480" i="16"/>
  <c r="AK483" i="17"/>
  <c r="Q480" i="17"/>
  <c r="AK499" i="17"/>
  <c r="AK491" i="17"/>
  <c r="AE491" i="17"/>
  <c r="AK473" i="17"/>
  <c r="AK462" i="17"/>
  <c r="AE462" i="17"/>
  <c r="Q471" i="17"/>
  <c r="AK453" i="17"/>
  <c r="V24" i="18"/>
  <c r="T24" i="18"/>
  <c r="S471" i="16"/>
  <c r="AM453" i="16"/>
  <c r="AM483" i="16"/>
  <c r="S480" i="16"/>
  <c r="AM499" i="16"/>
  <c r="AM491" i="16"/>
  <c r="AG491" i="16"/>
  <c r="AM473" i="16"/>
  <c r="AM462" i="16"/>
  <c r="AG462" i="16"/>
  <c r="V22" i="17"/>
  <c r="W22" i="17" s="1"/>
  <c r="T22" i="17"/>
  <c r="T40" i="17" s="1"/>
  <c r="U40" i="17" s="1"/>
  <c r="L29" i="15"/>
  <c r="J29" i="15"/>
  <c r="AM483" i="15"/>
  <c r="S480" i="15"/>
  <c r="AM499" i="15"/>
  <c r="AM491" i="15"/>
  <c r="AG491" i="15"/>
  <c r="AM473" i="15"/>
  <c r="S471" i="15"/>
  <c r="AM453" i="15"/>
  <c r="AM462" i="15"/>
  <c r="AG462" i="15"/>
  <c r="AK499" i="13"/>
  <c r="AK491" i="13"/>
  <c r="AE491" i="13"/>
  <c r="AK473" i="13"/>
  <c r="AK462" i="13"/>
  <c r="AE462" i="13"/>
  <c r="Q471" i="13"/>
  <c r="AK453" i="13"/>
  <c r="Q480" i="13"/>
  <c r="AK483" i="13"/>
  <c r="AN499" i="12"/>
  <c r="AN491" i="12"/>
  <c r="AH491" i="12"/>
  <c r="AN473" i="12"/>
  <c r="AN462" i="12"/>
  <c r="AH462" i="12"/>
  <c r="T471" i="12"/>
  <c r="AN453" i="12"/>
  <c r="AN483" i="12"/>
  <c r="T480" i="12"/>
  <c r="L31" i="15"/>
  <c r="J31" i="15"/>
  <c r="L25" i="15"/>
  <c r="J25" i="15"/>
  <c r="AK483" i="14"/>
  <c r="Q480" i="14"/>
  <c r="AK499" i="14"/>
  <c r="AK491" i="14"/>
  <c r="AE491" i="14"/>
  <c r="AK473" i="14"/>
  <c r="AK462" i="14"/>
  <c r="AE462" i="14"/>
  <c r="Q471" i="14"/>
  <c r="AK453" i="14"/>
  <c r="T29" i="16"/>
  <c r="V29" i="16"/>
  <c r="L28" i="14"/>
  <c r="J28" i="14"/>
  <c r="T30" i="12"/>
  <c r="V30" i="12"/>
  <c r="J23" i="12"/>
  <c r="L23" i="12"/>
  <c r="Q471" i="11"/>
  <c r="AK453" i="11"/>
  <c r="AE491" i="11"/>
  <c r="AK491" i="11"/>
  <c r="Q480" i="11"/>
  <c r="AK473" i="11"/>
  <c r="AE462" i="11"/>
  <c r="AK499" i="11"/>
  <c r="AK483" i="11"/>
  <c r="AK462" i="11"/>
  <c r="L27" i="14"/>
  <c r="J27" i="14"/>
  <c r="T38" i="12"/>
  <c r="V38" i="12"/>
  <c r="J22" i="11"/>
  <c r="L22" i="11"/>
  <c r="M22" i="11" s="1"/>
  <c r="M23" i="11" s="1"/>
  <c r="M24" i="11" s="1"/>
  <c r="M25" i="11" s="1"/>
  <c r="M26" i="11" s="1"/>
  <c r="S471" i="8"/>
  <c r="AM453" i="8"/>
  <c r="AM499" i="8"/>
  <c r="AM491" i="8"/>
  <c r="AG462" i="8"/>
  <c r="S480" i="8"/>
  <c r="AM473" i="8"/>
  <c r="AM462" i="8"/>
  <c r="AG491" i="8"/>
  <c r="AM483" i="8"/>
  <c r="T22" i="12"/>
  <c r="V22" i="12"/>
  <c r="W22" i="12" s="1"/>
  <c r="AK483" i="9"/>
  <c r="Q480" i="9"/>
  <c r="AK499" i="9"/>
  <c r="AK491" i="9"/>
  <c r="AE491" i="9"/>
  <c r="AK473" i="9"/>
  <c r="Q471" i="9"/>
  <c r="AK453" i="9"/>
  <c r="AK462" i="9"/>
  <c r="AE462" i="9"/>
  <c r="J27" i="8"/>
  <c r="L27" i="8"/>
  <c r="AN499" i="7"/>
  <c r="AN491" i="7"/>
  <c r="AH491" i="7"/>
  <c r="AN473" i="7"/>
  <c r="AN462" i="7"/>
  <c r="AH462" i="7"/>
  <c r="T471" i="7"/>
  <c r="AN453" i="7"/>
  <c r="AN483" i="7"/>
  <c r="T480" i="7"/>
  <c r="V32" i="10"/>
  <c r="T32" i="10"/>
  <c r="AL462" i="8"/>
  <c r="AF462" i="8"/>
  <c r="AL499" i="8"/>
  <c r="AL491" i="8"/>
  <c r="AF491" i="8"/>
  <c r="AL473" i="8"/>
  <c r="AL483" i="8"/>
  <c r="AL453" i="8"/>
  <c r="R471" i="8"/>
  <c r="R480" i="8"/>
  <c r="R471" i="7"/>
  <c r="AL453" i="7"/>
  <c r="AL483" i="7"/>
  <c r="R480" i="7"/>
  <c r="AL499" i="7"/>
  <c r="AL491" i="7"/>
  <c r="AF491" i="7"/>
  <c r="AL473" i="7"/>
  <c r="AL462" i="7"/>
  <c r="AF462" i="7"/>
  <c r="Q471" i="2"/>
  <c r="AK453" i="2"/>
  <c r="AK462" i="2"/>
  <c r="AE462" i="2"/>
  <c r="AE491" i="2"/>
  <c r="AK473" i="2"/>
  <c r="AK499" i="2"/>
  <c r="Q480" i="2"/>
  <c r="AK483" i="2"/>
  <c r="AK491" i="2"/>
  <c r="W24" i="9"/>
  <c r="L27" i="6"/>
  <c r="J27" i="6"/>
  <c r="V22" i="4"/>
  <c r="W22" i="4" s="1"/>
  <c r="W23" i="4" s="1"/>
  <c r="W24" i="4" s="1"/>
  <c r="W25" i="4" s="1"/>
  <c r="W26" i="4" s="1"/>
  <c r="W27" i="4" s="1"/>
  <c r="W28" i="4" s="1"/>
  <c r="T22" i="4"/>
  <c r="T40" i="4" s="1"/>
  <c r="U40" i="4" s="1"/>
  <c r="T38" i="3"/>
  <c r="V38" i="3"/>
  <c r="T29" i="7"/>
  <c r="V29" i="7"/>
  <c r="W24" i="5"/>
  <c r="V29" i="4"/>
  <c r="W29" i="4" s="1"/>
  <c r="W30" i="4" s="1"/>
  <c r="W31" i="4" s="1"/>
  <c r="W32" i="4" s="1"/>
  <c r="W33" i="4" s="1"/>
  <c r="W34" i="4" s="1"/>
  <c r="W35" i="4" s="1"/>
  <c r="W36" i="4" s="1"/>
  <c r="W37" i="4" s="1"/>
  <c r="W38" i="4" s="1"/>
  <c r="W39" i="4" s="1"/>
  <c r="W40" i="4" s="1"/>
  <c r="U42" i="4" s="1"/>
  <c r="T29" i="4"/>
  <c r="AN499" i="3"/>
  <c r="AN491" i="3"/>
  <c r="AH491" i="3"/>
  <c r="AN473" i="3"/>
  <c r="T471" i="3"/>
  <c r="AN453" i="3"/>
  <c r="AN483" i="3"/>
  <c r="T480" i="3"/>
  <c r="AN462" i="3"/>
  <c r="AH462" i="3"/>
  <c r="J27" i="3"/>
  <c r="L27" i="3"/>
  <c r="AL462" i="4"/>
  <c r="AF462" i="4"/>
  <c r="AL483" i="4"/>
  <c r="R480" i="4"/>
  <c r="AL499" i="4"/>
  <c r="AL491" i="4"/>
  <c r="AF491" i="4"/>
  <c r="AL473" i="4"/>
  <c r="R471" i="4"/>
  <c r="AL453" i="4"/>
  <c r="AH492" i="27"/>
  <c r="K467" i="27"/>
  <c r="AE463" i="27"/>
  <c r="AE492" i="26"/>
  <c r="AF463" i="24"/>
  <c r="L467" i="24"/>
  <c r="AG492" i="24"/>
  <c r="L76" i="24"/>
  <c r="F76" i="24"/>
  <c r="F87" i="24"/>
  <c r="L72" i="24"/>
  <c r="F72" i="24"/>
  <c r="F83" i="24"/>
  <c r="F75" i="24"/>
  <c r="F86" i="24"/>
  <c r="L75" i="24"/>
  <c r="F71" i="24"/>
  <c r="F82" i="24"/>
  <c r="L71" i="24"/>
  <c r="AG492" i="23"/>
  <c r="F75" i="23"/>
  <c r="F86" i="23"/>
  <c r="L75" i="23"/>
  <c r="AG492" i="22"/>
  <c r="AH492" i="21"/>
  <c r="I68" i="21"/>
  <c r="N467" i="21"/>
  <c r="AH463" i="21"/>
  <c r="AE492" i="20"/>
  <c r="F75" i="20"/>
  <c r="F86" i="20"/>
  <c r="L75" i="20"/>
  <c r="AF463" i="18"/>
  <c r="L467" i="18"/>
  <c r="AF492" i="18"/>
  <c r="AH463" i="15"/>
  <c r="N467" i="15"/>
  <c r="F86" i="18"/>
  <c r="L75" i="18"/>
  <c r="F75" i="18"/>
  <c r="J467" i="16"/>
  <c r="D477" i="16" s="1"/>
  <c r="AF492" i="15"/>
  <c r="AG492" i="17"/>
  <c r="AE492" i="16"/>
  <c r="I68" i="12"/>
  <c r="F86" i="15"/>
  <c r="L75" i="15"/>
  <c r="F75" i="15"/>
  <c r="J467" i="13"/>
  <c r="D477" i="13" s="1"/>
  <c r="AF492" i="12"/>
  <c r="AG463" i="12"/>
  <c r="M467" i="12"/>
  <c r="J467" i="14"/>
  <c r="D477" i="14" s="1"/>
  <c r="M467" i="14"/>
  <c r="AG463" i="14"/>
  <c r="AF463" i="11"/>
  <c r="L467" i="11"/>
  <c r="AE492" i="11"/>
  <c r="AF463" i="10"/>
  <c r="F477" i="10"/>
  <c r="AE463" i="9"/>
  <c r="K467" i="9"/>
  <c r="K467" i="12"/>
  <c r="AE463" i="12"/>
  <c r="M467" i="9"/>
  <c r="AG463" i="9"/>
  <c r="I68" i="7"/>
  <c r="AF492" i="6"/>
  <c r="AG463" i="6"/>
  <c r="M467" i="6"/>
  <c r="AE463" i="4"/>
  <c r="K467" i="4"/>
  <c r="F87" i="3"/>
  <c r="L76" i="3"/>
  <c r="F76" i="3"/>
  <c r="I69" i="3"/>
  <c r="I69" i="9"/>
  <c r="M467" i="8"/>
  <c r="AG463" i="8"/>
  <c r="AF492" i="7"/>
  <c r="AG463" i="7"/>
  <c r="M467" i="7"/>
  <c r="F86" i="6"/>
  <c r="L75" i="6"/>
  <c r="F75" i="6"/>
  <c r="F82" i="6"/>
  <c r="L71" i="6"/>
  <c r="F71" i="6"/>
  <c r="AF463" i="7"/>
  <c r="L467" i="7"/>
  <c r="AE463" i="6"/>
  <c r="K467" i="6"/>
  <c r="I69" i="5"/>
  <c r="AF463" i="3"/>
  <c r="L467" i="3"/>
  <c r="F72" i="9"/>
  <c r="F83" i="9"/>
  <c r="L72" i="9"/>
  <c r="AH492" i="7"/>
  <c r="K467" i="7"/>
  <c r="AE463" i="7"/>
  <c r="L76" i="6"/>
  <c r="F76" i="6"/>
  <c r="F87" i="6"/>
  <c r="L72" i="6"/>
  <c r="F72" i="6"/>
  <c r="F83" i="6"/>
  <c r="I69" i="6"/>
  <c r="AF492" i="5"/>
  <c r="L467" i="4"/>
  <c r="AF463" i="4"/>
  <c r="AH492" i="3"/>
  <c r="K467" i="3"/>
  <c r="AE463" i="3"/>
  <c r="F87" i="4"/>
  <c r="L76" i="4"/>
  <c r="F76" i="4"/>
  <c r="F76" i="2"/>
  <c r="L76" i="2" s="1"/>
  <c r="F87" i="2"/>
  <c r="L87" i="2" s="1"/>
  <c r="J467" i="4"/>
  <c r="D477" i="4" s="1"/>
  <c r="AE492" i="2"/>
  <c r="F75" i="5"/>
  <c r="F86" i="5"/>
  <c r="L75" i="5"/>
  <c r="S471" i="26"/>
  <c r="AM453" i="26"/>
  <c r="AM483" i="26"/>
  <c r="S480" i="26"/>
  <c r="AM499" i="26"/>
  <c r="AM491" i="26"/>
  <c r="AG491" i="26"/>
  <c r="AM473" i="26"/>
  <c r="AM462" i="26"/>
  <c r="AG462" i="26"/>
  <c r="M29" i="24"/>
  <c r="M30" i="24" s="1"/>
  <c r="M31" i="24" s="1"/>
  <c r="M32" i="24" s="1"/>
  <c r="M33" i="24" s="1"/>
  <c r="M34" i="24" s="1"/>
  <c r="M35" i="24" s="1"/>
  <c r="M36" i="24" s="1"/>
  <c r="M37" i="24" s="1"/>
  <c r="M38" i="24" s="1"/>
  <c r="M39" i="24" s="1"/>
  <c r="M40" i="24" s="1"/>
  <c r="K42" i="24" s="1"/>
  <c r="K11" i="24" s="1"/>
  <c r="AM499" i="22"/>
  <c r="AM491" i="22"/>
  <c r="AG491" i="22"/>
  <c r="AM473" i="22"/>
  <c r="AM462" i="22"/>
  <c r="AG462" i="22"/>
  <c r="S471" i="22"/>
  <c r="AM453" i="22"/>
  <c r="AM483" i="22"/>
  <c r="S480" i="22"/>
  <c r="J27" i="24"/>
  <c r="J40" i="24" s="1"/>
  <c r="K40" i="24" s="1"/>
  <c r="L27" i="24"/>
  <c r="M27" i="24" s="1"/>
  <c r="M28" i="24" s="1"/>
  <c r="J22" i="23"/>
  <c r="J40" i="23" s="1"/>
  <c r="K40" i="23" s="1"/>
  <c r="L22" i="23"/>
  <c r="M22" i="23" s="1"/>
  <c r="M23" i="23" s="1"/>
  <c r="J23" i="22"/>
  <c r="L23" i="22"/>
  <c r="M23" i="22" s="1"/>
  <c r="AN483" i="20"/>
  <c r="T480" i="20"/>
  <c r="AH491" i="20"/>
  <c r="T471" i="20"/>
  <c r="AN491" i="20"/>
  <c r="AN473" i="20"/>
  <c r="AN499" i="20"/>
  <c r="AN462" i="20"/>
  <c r="AH462" i="20"/>
  <c r="AN453" i="20"/>
  <c r="V23" i="21"/>
  <c r="W23" i="21" s="1"/>
  <c r="W24" i="21" s="1"/>
  <c r="W25" i="21" s="1"/>
  <c r="W26" i="21" s="1"/>
  <c r="W27" i="21" s="1"/>
  <c r="W28" i="21" s="1"/>
  <c r="W29" i="21" s="1"/>
  <c r="W30" i="21" s="1"/>
  <c r="W31" i="21" s="1"/>
  <c r="W32" i="21" s="1"/>
  <c r="W33" i="21" s="1"/>
  <c r="W34" i="21" s="1"/>
  <c r="W35" i="21" s="1"/>
  <c r="W36" i="21" s="1"/>
  <c r="W37" i="21" s="1"/>
  <c r="W38" i="21" s="1"/>
  <c r="W39" i="21" s="1"/>
  <c r="T23" i="21"/>
  <c r="T40" i="21" s="1"/>
  <c r="U40" i="21" s="1"/>
  <c r="AK499" i="20"/>
  <c r="AK491" i="20"/>
  <c r="AE491" i="20"/>
  <c r="AK473" i="20"/>
  <c r="AK483" i="20"/>
  <c r="AK462" i="20"/>
  <c r="AE462" i="20"/>
  <c r="Q471" i="20"/>
  <c r="AK453" i="20"/>
  <c r="Q480" i="20"/>
  <c r="AE491" i="21"/>
  <c r="Q471" i="21"/>
  <c r="AK453" i="21"/>
  <c r="AK491" i="21"/>
  <c r="AK483" i="21"/>
  <c r="Q480" i="21"/>
  <c r="AK499" i="21"/>
  <c r="AK473" i="21"/>
  <c r="AE462" i="21"/>
  <c r="AK462" i="21"/>
  <c r="M24" i="22"/>
  <c r="J27" i="20"/>
  <c r="L27" i="20"/>
  <c r="AK499" i="19"/>
  <c r="AK491" i="19"/>
  <c r="AE491" i="19"/>
  <c r="Q471" i="19"/>
  <c r="AK453" i="19"/>
  <c r="AK473" i="19"/>
  <c r="AK462" i="19"/>
  <c r="AE462" i="19"/>
  <c r="Q480" i="19"/>
  <c r="AK483" i="19"/>
  <c r="L22" i="19"/>
  <c r="M22" i="19" s="1"/>
  <c r="J22" i="19"/>
  <c r="AK483" i="18"/>
  <c r="Q480" i="18"/>
  <c r="AK491" i="18"/>
  <c r="Q471" i="18"/>
  <c r="AK473" i="18"/>
  <c r="AE462" i="18"/>
  <c r="AK499" i="18"/>
  <c r="AK462" i="18"/>
  <c r="AE491" i="18"/>
  <c r="AK453" i="18"/>
  <c r="AL462" i="16"/>
  <c r="AF462" i="16"/>
  <c r="R471" i="16"/>
  <c r="AL453" i="16"/>
  <c r="AL483" i="16"/>
  <c r="R480" i="16"/>
  <c r="AL499" i="16"/>
  <c r="AL491" i="16"/>
  <c r="AF491" i="16"/>
  <c r="AL473" i="16"/>
  <c r="T40" i="20"/>
  <c r="U40" i="20" s="1"/>
  <c r="AN483" i="16"/>
  <c r="T480" i="16"/>
  <c r="AN499" i="16"/>
  <c r="AN491" i="16"/>
  <c r="AH491" i="16"/>
  <c r="AN473" i="16"/>
  <c r="AN462" i="16"/>
  <c r="AH462" i="16"/>
  <c r="T471" i="16"/>
  <c r="AN453" i="16"/>
  <c r="L30" i="18"/>
  <c r="J30" i="18"/>
  <c r="L24" i="18"/>
  <c r="J24" i="18"/>
  <c r="AL499" i="14"/>
  <c r="AL491" i="14"/>
  <c r="AF491" i="14"/>
  <c r="AL473" i="14"/>
  <c r="AL462" i="14"/>
  <c r="AF462" i="14"/>
  <c r="R471" i="14"/>
  <c r="AL453" i="14"/>
  <c r="AL483" i="14"/>
  <c r="R480" i="14"/>
  <c r="V30" i="15"/>
  <c r="T30" i="15"/>
  <c r="L23" i="15"/>
  <c r="M23" i="15" s="1"/>
  <c r="M24" i="15" s="1"/>
  <c r="J23" i="15"/>
  <c r="T471" i="14"/>
  <c r="AN453" i="14"/>
  <c r="AN483" i="14"/>
  <c r="T480" i="14"/>
  <c r="AN499" i="14"/>
  <c r="AN491" i="14"/>
  <c r="AH491" i="14"/>
  <c r="AN473" i="14"/>
  <c r="AN462" i="14"/>
  <c r="AH462" i="14"/>
  <c r="L36" i="14"/>
  <c r="J36" i="14"/>
  <c r="L31" i="14"/>
  <c r="J31" i="14"/>
  <c r="V30" i="14"/>
  <c r="T30" i="14"/>
  <c r="V27" i="14"/>
  <c r="T27" i="14"/>
  <c r="V25" i="14"/>
  <c r="T25" i="14"/>
  <c r="L25" i="14"/>
  <c r="J25" i="14"/>
  <c r="L23" i="14"/>
  <c r="J23" i="14"/>
  <c r="J36" i="12"/>
  <c r="L36" i="12"/>
  <c r="T27" i="12"/>
  <c r="V27" i="12"/>
  <c r="J38" i="12"/>
  <c r="L38" i="12"/>
  <c r="T35" i="12"/>
  <c r="V35" i="12"/>
  <c r="T33" i="12"/>
  <c r="V33" i="12"/>
  <c r="V29" i="14"/>
  <c r="T29" i="14"/>
  <c r="J27" i="13"/>
  <c r="L27" i="13"/>
  <c r="T471" i="9"/>
  <c r="AN453" i="9"/>
  <c r="AN483" i="9"/>
  <c r="T480" i="9"/>
  <c r="AN462" i="9"/>
  <c r="AH462" i="9"/>
  <c r="AH491" i="9"/>
  <c r="AN473" i="9"/>
  <c r="AN499" i="9"/>
  <c r="AN491" i="9"/>
  <c r="J27" i="11"/>
  <c r="L27" i="11"/>
  <c r="M27" i="11" s="1"/>
  <c r="L28" i="10"/>
  <c r="J28" i="10"/>
  <c r="J40" i="9"/>
  <c r="K40" i="9" s="1"/>
  <c r="M40" i="9" s="1"/>
  <c r="K42" i="9" s="1"/>
  <c r="Q471" i="6"/>
  <c r="AK453" i="6"/>
  <c r="AK483" i="6"/>
  <c r="Q480" i="6"/>
  <c r="AK499" i="6"/>
  <c r="AK491" i="6"/>
  <c r="AE491" i="6"/>
  <c r="AK473" i="6"/>
  <c r="AK462" i="6"/>
  <c r="AE462" i="6"/>
  <c r="T471" i="5"/>
  <c r="AN453" i="5"/>
  <c r="AN483" i="5"/>
  <c r="T480" i="5"/>
  <c r="AN499" i="5"/>
  <c r="AN491" i="5"/>
  <c r="AH491" i="5"/>
  <c r="AN473" i="5"/>
  <c r="AN462" i="5"/>
  <c r="AH462" i="5"/>
  <c r="T40" i="9"/>
  <c r="U40" i="9" s="1"/>
  <c r="V29" i="6"/>
  <c r="T29" i="6"/>
  <c r="J22" i="8"/>
  <c r="J40" i="8" s="1"/>
  <c r="K40" i="8" s="1"/>
  <c r="L22" i="8"/>
  <c r="M22" i="8" s="1"/>
  <c r="J22" i="7"/>
  <c r="L22" i="7"/>
  <c r="M22" i="7" s="1"/>
  <c r="M23" i="7" s="1"/>
  <c r="M24" i="7" s="1"/>
  <c r="M25" i="7" s="1"/>
  <c r="M26" i="7" s="1"/>
  <c r="T40" i="5"/>
  <c r="U40" i="5" s="1"/>
  <c r="T40" i="6"/>
  <c r="U40" i="6" s="1"/>
  <c r="T29" i="3"/>
  <c r="V29" i="3"/>
  <c r="W25" i="5"/>
  <c r="AK499" i="4"/>
  <c r="AK491" i="4"/>
  <c r="AE491" i="4"/>
  <c r="AK473" i="4"/>
  <c r="Q471" i="4"/>
  <c r="AK453" i="4"/>
  <c r="AK483" i="4"/>
  <c r="Q480" i="4"/>
  <c r="AE462" i="4"/>
  <c r="AK462" i="4"/>
  <c r="J29" i="3"/>
  <c r="L29" i="3"/>
  <c r="J22" i="2"/>
  <c r="L22" i="2"/>
  <c r="M22" i="2" s="1"/>
  <c r="M23" i="5"/>
  <c r="J27" i="2"/>
  <c r="L27" i="2"/>
  <c r="J22" i="3"/>
  <c r="L22" i="3"/>
  <c r="M22" i="3" s="1"/>
  <c r="M23" i="3" s="1"/>
  <c r="M24" i="3" s="1"/>
  <c r="M25" i="3" s="1"/>
  <c r="M26" i="3" s="1"/>
  <c r="AG463" i="27"/>
  <c r="M467" i="27"/>
  <c r="L74" i="27"/>
  <c r="F85" i="27"/>
  <c r="F74" i="27"/>
  <c r="L70" i="27"/>
  <c r="F81" i="27"/>
  <c r="F70" i="27"/>
  <c r="I68" i="27"/>
  <c r="AE463" i="26"/>
  <c r="K467" i="26"/>
  <c r="AG463" i="26"/>
  <c r="M467" i="26"/>
  <c r="J467" i="26"/>
  <c r="D477" i="26" s="1"/>
  <c r="F75" i="26"/>
  <c r="F86" i="26"/>
  <c r="L75" i="26"/>
  <c r="F71" i="26"/>
  <c r="F82" i="26"/>
  <c r="L71" i="26"/>
  <c r="AH463" i="25"/>
  <c r="N467" i="25"/>
  <c r="AF492" i="24"/>
  <c r="AH463" i="24"/>
  <c r="N467" i="24"/>
  <c r="AF463" i="23"/>
  <c r="L467" i="23"/>
  <c r="J467" i="23"/>
  <c r="D477" i="23" s="1"/>
  <c r="I68" i="23"/>
  <c r="AG463" i="22"/>
  <c r="M467" i="22"/>
  <c r="J467" i="22"/>
  <c r="D477" i="22" s="1"/>
  <c r="I68" i="22"/>
  <c r="AF463" i="21"/>
  <c r="L467" i="21"/>
  <c r="L73" i="21"/>
  <c r="F73" i="21"/>
  <c r="F84" i="21"/>
  <c r="F74" i="21"/>
  <c r="F85" i="21"/>
  <c r="L74" i="21"/>
  <c r="AE463" i="20"/>
  <c r="K467" i="20"/>
  <c r="F76" i="21"/>
  <c r="L76" i="21"/>
  <c r="F87" i="21"/>
  <c r="N467" i="19"/>
  <c r="AH463" i="19"/>
  <c r="F86" i="17"/>
  <c r="L75" i="17"/>
  <c r="F75" i="17"/>
  <c r="F82" i="17"/>
  <c r="L71" i="17"/>
  <c r="F71" i="17"/>
  <c r="F86" i="19"/>
  <c r="L75" i="19"/>
  <c r="F75" i="19"/>
  <c r="F82" i="19"/>
  <c r="L71" i="19"/>
  <c r="F71" i="19"/>
  <c r="AE463" i="17"/>
  <c r="K467" i="17"/>
  <c r="AG463" i="15"/>
  <c r="M467" i="15"/>
  <c r="AH463" i="17"/>
  <c r="N467" i="17"/>
  <c r="F74" i="17"/>
  <c r="F85" i="17"/>
  <c r="L74" i="17"/>
  <c r="F70" i="17"/>
  <c r="F81" i="17"/>
  <c r="L70" i="17"/>
  <c r="L74" i="19"/>
  <c r="F85" i="19"/>
  <c r="F74" i="19"/>
  <c r="L70" i="19"/>
  <c r="F81" i="19"/>
  <c r="F70" i="19"/>
  <c r="L74" i="18"/>
  <c r="F74" i="18"/>
  <c r="F85" i="18"/>
  <c r="L70" i="18"/>
  <c r="F70" i="18"/>
  <c r="F81" i="18"/>
  <c r="F86" i="16"/>
  <c r="M86" i="16" s="1"/>
  <c r="F75" i="16"/>
  <c r="M75" i="16" s="1"/>
  <c r="F82" i="16"/>
  <c r="M82" i="16" s="1"/>
  <c r="F71" i="16"/>
  <c r="M71" i="16" s="1"/>
  <c r="L467" i="15"/>
  <c r="AF463" i="15"/>
  <c r="AF463" i="14"/>
  <c r="L467" i="14"/>
  <c r="F84" i="14"/>
  <c r="L73" i="14"/>
  <c r="F73" i="14"/>
  <c r="AE463" i="13"/>
  <c r="K467" i="13"/>
  <c r="F87" i="12"/>
  <c r="L76" i="12"/>
  <c r="F76" i="12"/>
  <c r="L72" i="12"/>
  <c r="F72" i="12"/>
  <c r="F83" i="12"/>
  <c r="AG463" i="11"/>
  <c r="M467" i="11"/>
  <c r="AE463" i="14"/>
  <c r="K467" i="14"/>
  <c r="F76" i="14"/>
  <c r="F87" i="14"/>
  <c r="L76" i="14"/>
  <c r="F72" i="14"/>
  <c r="F83" i="14"/>
  <c r="L72" i="14"/>
  <c r="AG463" i="13"/>
  <c r="M467" i="13"/>
  <c r="L76" i="15"/>
  <c r="F76" i="15"/>
  <c r="F87" i="15"/>
  <c r="L72" i="15"/>
  <c r="F72" i="15"/>
  <c r="F83" i="15"/>
  <c r="AF492" i="14"/>
  <c r="I68" i="11"/>
  <c r="AG463" i="10"/>
  <c r="G477" i="10"/>
  <c r="F86" i="9"/>
  <c r="L75" i="9"/>
  <c r="F75" i="9"/>
  <c r="F82" i="9"/>
  <c r="L71" i="9"/>
  <c r="F71" i="9"/>
  <c r="F86" i="13"/>
  <c r="L75" i="13"/>
  <c r="F75" i="13"/>
  <c r="AH492" i="12"/>
  <c r="F82" i="13"/>
  <c r="L71" i="13"/>
  <c r="F71" i="13"/>
  <c r="F75" i="12"/>
  <c r="F86" i="12"/>
  <c r="L75" i="12"/>
  <c r="N467" i="11"/>
  <c r="AH463" i="11"/>
  <c r="F76" i="10"/>
  <c r="M76" i="10" s="1"/>
  <c r="S76" i="10" s="1"/>
  <c r="F87" i="10"/>
  <c r="M87" i="10" s="1"/>
  <c r="F72" i="10"/>
  <c r="M72" i="10" s="1"/>
  <c r="S72" i="10" s="1"/>
  <c r="F83" i="10"/>
  <c r="M83" i="10" s="1"/>
  <c r="N467" i="9"/>
  <c r="AH463" i="9"/>
  <c r="L76" i="7"/>
  <c r="F76" i="7"/>
  <c r="F87" i="7"/>
  <c r="L72" i="7"/>
  <c r="F72" i="7"/>
  <c r="F83" i="7"/>
  <c r="AF463" i="5"/>
  <c r="L467" i="5"/>
  <c r="AH463" i="3"/>
  <c r="N467" i="3"/>
  <c r="AF463" i="6"/>
  <c r="L467" i="6"/>
  <c r="AE463" i="5"/>
  <c r="K467" i="5"/>
  <c r="AG492" i="9"/>
  <c r="F75" i="7"/>
  <c r="F86" i="7"/>
  <c r="L75" i="7"/>
  <c r="F71" i="7"/>
  <c r="F82" i="7"/>
  <c r="L71" i="7"/>
  <c r="AH463" i="5"/>
  <c r="N467" i="5"/>
  <c r="F74" i="5"/>
  <c r="L74" i="5"/>
  <c r="F85" i="5"/>
  <c r="F70" i="5"/>
  <c r="L70" i="5"/>
  <c r="F81" i="5"/>
  <c r="J467" i="8"/>
  <c r="D477" i="8" s="1"/>
  <c r="N467" i="6"/>
  <c r="AH463" i="6"/>
  <c r="AE492" i="4"/>
  <c r="F84" i="4"/>
  <c r="L73" i="4"/>
  <c r="F73" i="4"/>
  <c r="N467" i="2"/>
  <c r="AH463" i="2"/>
  <c r="N467" i="4"/>
  <c r="AH463" i="4"/>
  <c r="F83" i="4"/>
  <c r="L72" i="4"/>
  <c r="F72" i="4"/>
  <c r="F73" i="3"/>
  <c r="F84" i="3"/>
  <c r="L73" i="3"/>
  <c r="AK499" i="26"/>
  <c r="AK491" i="26"/>
  <c r="AE491" i="26"/>
  <c r="AK473" i="26"/>
  <c r="AK462" i="26"/>
  <c r="AE462" i="26"/>
  <c r="Q471" i="26"/>
  <c r="AK453" i="26"/>
  <c r="AK483" i="26"/>
  <c r="Q480" i="26"/>
  <c r="M24" i="27"/>
  <c r="M25" i="27" s="1"/>
  <c r="M26" i="27" s="1"/>
  <c r="M27" i="27" s="1"/>
  <c r="M28" i="27" s="1"/>
  <c r="M29" i="27" s="1"/>
  <c r="M30" i="27" s="1"/>
  <c r="M31" i="27" s="1"/>
  <c r="M32" i="27" s="1"/>
  <c r="M33" i="27" s="1"/>
  <c r="M34" i="27" s="1"/>
  <c r="M35" i="27" s="1"/>
  <c r="M36" i="27" s="1"/>
  <c r="M37" i="27" s="1"/>
  <c r="M38" i="27" s="1"/>
  <c r="M39" i="27" s="1"/>
  <c r="M40" i="27" s="1"/>
  <c r="K42" i="27" s="1"/>
  <c r="AL499" i="25"/>
  <c r="AL491" i="25"/>
  <c r="AF491" i="25"/>
  <c r="AL473" i="25"/>
  <c r="AL462" i="25"/>
  <c r="AF462" i="25"/>
  <c r="R471" i="25"/>
  <c r="AL453" i="25"/>
  <c r="AL483" i="25"/>
  <c r="R480" i="25"/>
  <c r="L22" i="26"/>
  <c r="M22" i="26" s="1"/>
  <c r="M23" i="26" s="1"/>
  <c r="M24" i="26" s="1"/>
  <c r="M25" i="26" s="1"/>
  <c r="M26" i="26" s="1"/>
  <c r="M27" i="26" s="1"/>
  <c r="M28" i="26" s="1"/>
  <c r="M29" i="26" s="1"/>
  <c r="M30" i="26" s="1"/>
  <c r="M31" i="26" s="1"/>
  <c r="M32" i="26" s="1"/>
  <c r="M33" i="26" s="1"/>
  <c r="M34" i="26" s="1"/>
  <c r="M35" i="26" s="1"/>
  <c r="M36" i="26" s="1"/>
  <c r="M37" i="26" s="1"/>
  <c r="M38" i="26" s="1"/>
  <c r="M39" i="26" s="1"/>
  <c r="M40" i="26" s="1"/>
  <c r="K42" i="26" s="1"/>
  <c r="J22" i="26"/>
  <c r="J40" i="26" s="1"/>
  <c r="K40" i="26" s="1"/>
  <c r="AK483" i="25"/>
  <c r="Q480" i="25"/>
  <c r="AK499" i="25"/>
  <c r="AK491" i="25"/>
  <c r="AE491" i="25"/>
  <c r="AK473" i="25"/>
  <c r="AK462" i="25"/>
  <c r="AE462" i="25"/>
  <c r="Q471" i="25"/>
  <c r="AK453" i="25"/>
  <c r="AM499" i="23"/>
  <c r="AM491" i="23"/>
  <c r="AG491" i="23"/>
  <c r="AM473" i="23"/>
  <c r="AM462" i="23"/>
  <c r="AG462" i="23"/>
  <c r="S471" i="23"/>
  <c r="AM453" i="23"/>
  <c r="AM483" i="23"/>
  <c r="S480" i="23"/>
  <c r="W30" i="24"/>
  <c r="W31" i="24" s="1"/>
  <c r="W32" i="24" s="1"/>
  <c r="W33" i="24" s="1"/>
  <c r="W34" i="24" s="1"/>
  <c r="W35" i="24" s="1"/>
  <c r="W36" i="24" s="1"/>
  <c r="W37" i="24" s="1"/>
  <c r="W38" i="24" s="1"/>
  <c r="W39" i="24" s="1"/>
  <c r="W40" i="24" s="1"/>
  <c r="U42" i="24" s="1"/>
  <c r="T29" i="24"/>
  <c r="T40" i="24" s="1"/>
  <c r="U40" i="24" s="1"/>
  <c r="V29" i="24"/>
  <c r="W29" i="24" s="1"/>
  <c r="Q471" i="22"/>
  <c r="AK453" i="22"/>
  <c r="AK483" i="22"/>
  <c r="Q480" i="22"/>
  <c r="AK499" i="22"/>
  <c r="AK491" i="22"/>
  <c r="AE491" i="22"/>
  <c r="AK473" i="22"/>
  <c r="AK462" i="22"/>
  <c r="AE462" i="22"/>
  <c r="T22" i="23"/>
  <c r="T40" i="23" s="1"/>
  <c r="U40" i="23" s="1"/>
  <c r="V22" i="23"/>
  <c r="W22" i="23" s="1"/>
  <c r="W23" i="23" s="1"/>
  <c r="W24" i="23" s="1"/>
  <c r="W25" i="23" s="1"/>
  <c r="W26" i="23" s="1"/>
  <c r="W27" i="23" s="1"/>
  <c r="W28" i="23" s="1"/>
  <c r="W29" i="23" s="1"/>
  <c r="W30" i="23" s="1"/>
  <c r="W31" i="23" s="1"/>
  <c r="W32" i="23" s="1"/>
  <c r="W33" i="23" s="1"/>
  <c r="W34" i="23" s="1"/>
  <c r="W35" i="23" s="1"/>
  <c r="W36" i="23" s="1"/>
  <c r="W37" i="23" s="1"/>
  <c r="W38" i="23" s="1"/>
  <c r="W39" i="23" s="1"/>
  <c r="W40" i="23" s="1"/>
  <c r="U42" i="23" s="1"/>
  <c r="K11" i="23" s="1"/>
  <c r="AL491" i="21"/>
  <c r="AL483" i="21"/>
  <c r="R480" i="21"/>
  <c r="AL499" i="21"/>
  <c r="AL473" i="21"/>
  <c r="AL462" i="21"/>
  <c r="AF462" i="21"/>
  <c r="R471" i="21"/>
  <c r="AL453" i="21"/>
  <c r="AF491" i="21"/>
  <c r="J22" i="20"/>
  <c r="J40" i="20" s="1"/>
  <c r="K40" i="20" s="1"/>
  <c r="L22" i="20"/>
  <c r="M22" i="20" s="1"/>
  <c r="M23" i="20" s="1"/>
  <c r="M24" i="20" s="1"/>
  <c r="M25" i="20" s="1"/>
  <c r="M26" i="20" s="1"/>
  <c r="T22" i="19"/>
  <c r="V22" i="19"/>
  <c r="W22" i="19" s="1"/>
  <c r="W23" i="19" s="1"/>
  <c r="W24" i="19" s="1"/>
  <c r="W25" i="19" s="1"/>
  <c r="W26" i="19" s="1"/>
  <c r="W27" i="19" s="1"/>
  <c r="W28" i="19" s="1"/>
  <c r="AM499" i="19"/>
  <c r="AM491" i="19"/>
  <c r="AG491" i="19"/>
  <c r="AM473" i="19"/>
  <c r="S471" i="19"/>
  <c r="AM453" i="19"/>
  <c r="AM483" i="19"/>
  <c r="S480" i="19"/>
  <c r="AM462" i="19"/>
  <c r="AG462" i="19"/>
  <c r="L28" i="18"/>
  <c r="J28" i="18"/>
  <c r="W23" i="20"/>
  <c r="W24" i="20" s="1"/>
  <c r="W25" i="20" s="1"/>
  <c r="W26" i="20" s="1"/>
  <c r="W27" i="20" s="1"/>
  <c r="W28" i="20" s="1"/>
  <c r="W29" i="20" s="1"/>
  <c r="W30" i="20" s="1"/>
  <c r="W31" i="20" s="1"/>
  <c r="W32" i="20" s="1"/>
  <c r="W33" i="20" s="1"/>
  <c r="W34" i="20" s="1"/>
  <c r="W35" i="20" s="1"/>
  <c r="W36" i="20" s="1"/>
  <c r="W37" i="20" s="1"/>
  <c r="W38" i="20" s="1"/>
  <c r="W39" i="20" s="1"/>
  <c r="W40" i="20" s="1"/>
  <c r="U42" i="20" s="1"/>
  <c r="K11" i="20" s="1"/>
  <c r="AN499" i="19"/>
  <c r="AH491" i="19"/>
  <c r="AN462" i="19"/>
  <c r="AH462" i="19"/>
  <c r="AN491" i="19"/>
  <c r="AN483" i="19"/>
  <c r="T480" i="19"/>
  <c r="AN473" i="19"/>
  <c r="T471" i="19"/>
  <c r="AN453" i="19"/>
  <c r="V32" i="18"/>
  <c r="T32" i="18"/>
  <c r="U22" i="18"/>
  <c r="K22" i="18"/>
  <c r="T471" i="17"/>
  <c r="AN453" i="17"/>
  <c r="AN483" i="17"/>
  <c r="T480" i="17"/>
  <c r="AN499" i="17"/>
  <c r="AN491" i="17"/>
  <c r="AH491" i="17"/>
  <c r="AN473" i="17"/>
  <c r="AN462" i="17"/>
  <c r="AH462" i="17"/>
  <c r="R471" i="15"/>
  <c r="AL453" i="15"/>
  <c r="AL483" i="15"/>
  <c r="R480" i="15"/>
  <c r="AL462" i="15"/>
  <c r="AF462" i="15"/>
  <c r="AL499" i="15"/>
  <c r="AL491" i="15"/>
  <c r="AL473" i="15"/>
  <c r="AF491" i="15"/>
  <c r="M23" i="19"/>
  <c r="M24" i="19" s="1"/>
  <c r="M25" i="19" s="1"/>
  <c r="M26" i="19" s="1"/>
  <c r="L27" i="19"/>
  <c r="J27" i="19"/>
  <c r="J22" i="16"/>
  <c r="L22" i="16"/>
  <c r="M22" i="16" s="1"/>
  <c r="M23" i="16" s="1"/>
  <c r="M24" i="16" s="1"/>
  <c r="M25" i="16" s="1"/>
  <c r="M26" i="16" s="1"/>
  <c r="L36" i="15"/>
  <c r="J36" i="15"/>
  <c r="V27" i="15"/>
  <c r="T27" i="15"/>
  <c r="V32" i="14"/>
  <c r="T32" i="14"/>
  <c r="L35" i="14"/>
  <c r="J35" i="14"/>
  <c r="L30" i="14"/>
  <c r="J30" i="14"/>
  <c r="V24" i="14"/>
  <c r="T24" i="14"/>
  <c r="L24" i="14"/>
  <c r="J24" i="14"/>
  <c r="U22" i="14"/>
  <c r="K22" i="14"/>
  <c r="J22" i="13"/>
  <c r="J40" i="13" s="1"/>
  <c r="K40" i="13" s="1"/>
  <c r="L22" i="13"/>
  <c r="M22" i="13" s="1"/>
  <c r="M23" i="13" s="1"/>
  <c r="M24" i="13" s="1"/>
  <c r="M25" i="13" s="1"/>
  <c r="M26" i="13" s="1"/>
  <c r="T25" i="12"/>
  <c r="V25" i="12"/>
  <c r="K27" i="12"/>
  <c r="U29" i="12"/>
  <c r="AN483" i="13"/>
  <c r="T480" i="13"/>
  <c r="AN499" i="13"/>
  <c r="AN491" i="13"/>
  <c r="AH491" i="13"/>
  <c r="AN473" i="13"/>
  <c r="AN462" i="13"/>
  <c r="AH462" i="13"/>
  <c r="T471" i="13"/>
  <c r="AN453" i="13"/>
  <c r="T29" i="13"/>
  <c r="V29" i="13"/>
  <c r="AM483" i="12"/>
  <c r="S480" i="12"/>
  <c r="AM499" i="12"/>
  <c r="AM491" i="12"/>
  <c r="AG491" i="12"/>
  <c r="AM473" i="12"/>
  <c r="AM462" i="12"/>
  <c r="AG462" i="12"/>
  <c r="S471" i="12"/>
  <c r="AM453" i="12"/>
  <c r="AM499" i="11"/>
  <c r="AM491" i="11"/>
  <c r="AG491" i="11"/>
  <c r="AM473" i="11"/>
  <c r="S480" i="11"/>
  <c r="AM462" i="11"/>
  <c r="AM453" i="11"/>
  <c r="AM483" i="11"/>
  <c r="S471" i="11"/>
  <c r="AG462" i="11"/>
  <c r="AL483" i="11"/>
  <c r="R480" i="11"/>
  <c r="AL491" i="11"/>
  <c r="AL473" i="11"/>
  <c r="AF462" i="11"/>
  <c r="AL499" i="11"/>
  <c r="AL462" i="11"/>
  <c r="AL453" i="11"/>
  <c r="AF491" i="11"/>
  <c r="R471" i="11"/>
  <c r="AL499" i="9"/>
  <c r="AL491" i="9"/>
  <c r="AF491" i="9"/>
  <c r="AL473" i="9"/>
  <c r="AL462" i="9"/>
  <c r="AF462" i="9"/>
  <c r="AL483" i="9"/>
  <c r="R480" i="9"/>
  <c r="AL453" i="9"/>
  <c r="R471" i="9"/>
  <c r="T29" i="11"/>
  <c r="T40" i="11" s="1"/>
  <c r="U40" i="11" s="1"/>
  <c r="V29" i="11"/>
  <c r="W29" i="11" s="1"/>
  <c r="W30" i="11" s="1"/>
  <c r="W31" i="11" s="1"/>
  <c r="W32" i="11" s="1"/>
  <c r="W33" i="11" s="1"/>
  <c r="W34" i="11" s="1"/>
  <c r="W35" i="11" s="1"/>
  <c r="W36" i="11" s="1"/>
  <c r="W37" i="11" s="1"/>
  <c r="W38" i="11" s="1"/>
  <c r="W39" i="11" s="1"/>
  <c r="W40" i="11" s="1"/>
  <c r="U42" i="11" s="1"/>
  <c r="K11" i="11" s="1"/>
  <c r="AL499" i="5"/>
  <c r="AL491" i="5"/>
  <c r="AF491" i="5"/>
  <c r="AL473" i="5"/>
  <c r="AL462" i="5"/>
  <c r="AF462" i="5"/>
  <c r="R471" i="5"/>
  <c r="AL453" i="5"/>
  <c r="AL483" i="5"/>
  <c r="R480" i="5"/>
  <c r="M28" i="11"/>
  <c r="M29" i="11" s="1"/>
  <c r="M30" i="11" s="1"/>
  <c r="M31" i="11" s="1"/>
  <c r="M32" i="11" s="1"/>
  <c r="M33" i="11" s="1"/>
  <c r="L35" i="10"/>
  <c r="J35" i="10"/>
  <c r="L30" i="10"/>
  <c r="J30" i="10"/>
  <c r="AL483" i="6"/>
  <c r="R480" i="6"/>
  <c r="AL499" i="6"/>
  <c r="AL491" i="6"/>
  <c r="AF491" i="6"/>
  <c r="AL473" i="6"/>
  <c r="AL462" i="6"/>
  <c r="AF462" i="6"/>
  <c r="R471" i="6"/>
  <c r="AL453" i="6"/>
  <c r="L22" i="6"/>
  <c r="M22" i="6" s="1"/>
  <c r="J22" i="6"/>
  <c r="J40" i="6" s="1"/>
  <c r="K40" i="6" s="1"/>
  <c r="AM483" i="3"/>
  <c r="S480" i="3"/>
  <c r="AM462" i="3"/>
  <c r="AG462" i="3"/>
  <c r="S471" i="3"/>
  <c r="AM453" i="3"/>
  <c r="AM491" i="3"/>
  <c r="AM473" i="3"/>
  <c r="AM499" i="3"/>
  <c r="AG491" i="3"/>
  <c r="AK499" i="8"/>
  <c r="AK491" i="8"/>
  <c r="AE491" i="8"/>
  <c r="AK473" i="8"/>
  <c r="AK483" i="8"/>
  <c r="Q480" i="8"/>
  <c r="AE462" i="8"/>
  <c r="AK453" i="8"/>
  <c r="Q471" i="8"/>
  <c r="AK462" i="8"/>
  <c r="R471" i="3"/>
  <c r="AL453" i="3"/>
  <c r="AL499" i="3"/>
  <c r="AL491" i="3"/>
  <c r="AF491" i="3"/>
  <c r="AL473" i="3"/>
  <c r="AL462" i="3"/>
  <c r="AF462" i="3"/>
  <c r="R480" i="3"/>
  <c r="AL483" i="3"/>
  <c r="W25" i="9"/>
  <c r="W26" i="9" s="1"/>
  <c r="W27" i="9" s="1"/>
  <c r="W28" i="9" s="1"/>
  <c r="W29" i="9" s="1"/>
  <c r="W30" i="9" s="1"/>
  <c r="W31" i="9" s="1"/>
  <c r="W32" i="9" s="1"/>
  <c r="W33" i="9" s="1"/>
  <c r="W34" i="9" s="1"/>
  <c r="W35" i="9" s="1"/>
  <c r="W36" i="9" s="1"/>
  <c r="W37" i="9" s="1"/>
  <c r="W38" i="9" s="1"/>
  <c r="W39" i="9" s="1"/>
  <c r="W40" i="9" s="1"/>
  <c r="U42" i="9" s="1"/>
  <c r="K11" i="9" s="1"/>
  <c r="J34" i="3"/>
  <c r="L34" i="3"/>
  <c r="AM499" i="2"/>
  <c r="AM491" i="2"/>
  <c r="AG491" i="2"/>
  <c r="AM473" i="2"/>
  <c r="AM483" i="2"/>
  <c r="S480" i="2"/>
  <c r="AM462" i="2"/>
  <c r="AM453" i="2"/>
  <c r="S471" i="2"/>
  <c r="AG462" i="2"/>
  <c r="T36" i="2"/>
  <c r="V36" i="2"/>
  <c r="T22" i="8"/>
  <c r="T40" i="8" s="1"/>
  <c r="U40" i="8" s="1"/>
  <c r="V22" i="8"/>
  <c r="W22" i="8" s="1"/>
  <c r="T22" i="7"/>
  <c r="T40" i="7" s="1"/>
  <c r="U40" i="7" s="1"/>
  <c r="V22" i="7"/>
  <c r="W22" i="7" s="1"/>
  <c r="W23" i="7" s="1"/>
  <c r="W24" i="7" s="1"/>
  <c r="W25" i="7" s="1"/>
  <c r="W26" i="7" s="1"/>
  <c r="W27" i="7" s="1"/>
  <c r="W28" i="7" s="1"/>
  <c r="W26" i="5"/>
  <c r="W24" i="6"/>
  <c r="W25" i="6" s="1"/>
  <c r="W26" i="6" s="1"/>
  <c r="W27" i="6" s="1"/>
  <c r="W28" i="6" s="1"/>
  <c r="T22" i="2"/>
  <c r="V22" i="2"/>
  <c r="W22" i="2" s="1"/>
  <c r="J40" i="5"/>
  <c r="K40" i="5" s="1"/>
  <c r="T29" i="2"/>
  <c r="V29" i="2"/>
  <c r="T22" i="3"/>
  <c r="V22" i="3"/>
  <c r="W22" i="3" s="1"/>
  <c r="AE492" i="27"/>
  <c r="L76" i="27"/>
  <c r="F87" i="27"/>
  <c r="F76" i="27"/>
  <c r="F75" i="27"/>
  <c r="L75" i="27"/>
  <c r="F86" i="27"/>
  <c r="L76" i="26"/>
  <c r="F76" i="26"/>
  <c r="F87" i="26"/>
  <c r="L72" i="26"/>
  <c r="F72" i="26"/>
  <c r="F83" i="26"/>
  <c r="AH492" i="25"/>
  <c r="J467" i="25"/>
  <c r="D477" i="25" s="1"/>
  <c r="AF492" i="25"/>
  <c r="M467" i="25"/>
  <c r="AG463" i="25"/>
  <c r="F75" i="25"/>
  <c r="F86" i="25"/>
  <c r="L75" i="25"/>
  <c r="E73" i="25"/>
  <c r="E71" i="25"/>
  <c r="L74" i="24"/>
  <c r="F74" i="24"/>
  <c r="F85" i="24"/>
  <c r="L70" i="24"/>
  <c r="D78" i="24"/>
  <c r="F70" i="24"/>
  <c r="D89" i="24"/>
  <c r="F81" i="24"/>
  <c r="M467" i="24"/>
  <c r="AG463" i="24"/>
  <c r="F73" i="24"/>
  <c r="F84" i="24"/>
  <c r="L73" i="24"/>
  <c r="L76" i="23"/>
  <c r="F76" i="23"/>
  <c r="F87" i="23"/>
  <c r="L72" i="23"/>
  <c r="F72" i="23"/>
  <c r="F83" i="23"/>
  <c r="AE492" i="22"/>
  <c r="AF463" i="22"/>
  <c r="L467" i="22"/>
  <c r="F87" i="22"/>
  <c r="L76" i="22"/>
  <c r="F76" i="22"/>
  <c r="AG463" i="21"/>
  <c r="M467" i="21"/>
  <c r="AE463" i="21"/>
  <c r="K467" i="21"/>
  <c r="F76" i="20"/>
  <c r="F87" i="20"/>
  <c r="L76" i="20"/>
  <c r="F72" i="21"/>
  <c r="F83" i="21"/>
  <c r="L72" i="21"/>
  <c r="L467" i="20"/>
  <c r="AF463" i="20"/>
  <c r="AE463" i="19"/>
  <c r="K467" i="19"/>
  <c r="AG492" i="19"/>
  <c r="L467" i="19"/>
  <c r="AF463" i="19"/>
  <c r="I69" i="19"/>
  <c r="AH463" i="18"/>
  <c r="N467" i="18"/>
  <c r="E73" i="18"/>
  <c r="AH463" i="16"/>
  <c r="N467" i="16"/>
  <c r="F87" i="16"/>
  <c r="M87" i="16" s="1"/>
  <c r="F76" i="16"/>
  <c r="M76" i="16" s="1"/>
  <c r="E72" i="16"/>
  <c r="L72" i="16" s="1"/>
  <c r="J467" i="17"/>
  <c r="D477" i="17" s="1"/>
  <c r="E68" i="17"/>
  <c r="L68" i="17" s="1"/>
  <c r="I68" i="17" s="1"/>
  <c r="I68" i="19"/>
  <c r="AG492" i="18"/>
  <c r="K467" i="18"/>
  <c r="AE463" i="18"/>
  <c r="E68" i="18"/>
  <c r="L68" i="18" s="1"/>
  <c r="I68" i="18" s="1"/>
  <c r="M467" i="17"/>
  <c r="AG463" i="17"/>
  <c r="AH463" i="12"/>
  <c r="N467" i="12"/>
  <c r="I69" i="12"/>
  <c r="E73" i="15"/>
  <c r="D89" i="15" s="1"/>
  <c r="AH463" i="13"/>
  <c r="N467" i="13"/>
  <c r="F87" i="13"/>
  <c r="L76" i="13"/>
  <c r="F76" i="13"/>
  <c r="E72" i="13"/>
  <c r="AG492" i="14"/>
  <c r="AF463" i="12"/>
  <c r="L467" i="12"/>
  <c r="L76" i="11"/>
  <c r="F76" i="11"/>
  <c r="F87" i="11"/>
  <c r="L72" i="11"/>
  <c r="F72" i="11"/>
  <c r="F83" i="11"/>
  <c r="AF463" i="9"/>
  <c r="L467" i="9"/>
  <c r="F75" i="10"/>
  <c r="M75" i="10" s="1"/>
  <c r="F86" i="10"/>
  <c r="M86" i="10" s="1"/>
  <c r="S86" i="10" s="1"/>
  <c r="E71" i="10"/>
  <c r="L71" i="10" s="1"/>
  <c r="F75" i="11"/>
  <c r="F86" i="11"/>
  <c r="L75" i="11"/>
  <c r="AE492" i="13"/>
  <c r="AH492" i="11"/>
  <c r="N467" i="10"/>
  <c r="AH463" i="10"/>
  <c r="AE492" i="8"/>
  <c r="F76" i="9"/>
  <c r="F87" i="9"/>
  <c r="L76" i="9"/>
  <c r="N467" i="8"/>
  <c r="AH463" i="8"/>
  <c r="AH463" i="7"/>
  <c r="N467" i="7"/>
  <c r="I69" i="7"/>
  <c r="E74" i="3"/>
  <c r="E70" i="3"/>
  <c r="I68" i="3"/>
  <c r="AG463" i="2"/>
  <c r="M467" i="2"/>
  <c r="F87" i="8"/>
  <c r="L76" i="8"/>
  <c r="F76" i="8"/>
  <c r="E72" i="8"/>
  <c r="E73" i="6"/>
  <c r="D78" i="6" s="1"/>
  <c r="L467" i="8"/>
  <c r="AF463" i="8"/>
  <c r="J467" i="5"/>
  <c r="D477" i="5" s="1"/>
  <c r="I68" i="5"/>
  <c r="AF492" i="4"/>
  <c r="F86" i="8"/>
  <c r="L75" i="8"/>
  <c r="F75" i="8"/>
  <c r="AG492" i="6"/>
  <c r="I68" i="6"/>
  <c r="AG492" i="2"/>
  <c r="AG492" i="4"/>
  <c r="E70" i="4"/>
  <c r="F75" i="2"/>
  <c r="L75" i="2" s="1"/>
  <c r="F86" i="2"/>
  <c r="L86" i="2" s="1"/>
  <c r="I69" i="4"/>
  <c r="E74" i="4"/>
  <c r="AF492" i="3"/>
  <c r="R471" i="27"/>
  <c r="AL453" i="27"/>
  <c r="AL483" i="27"/>
  <c r="R480" i="27"/>
  <c r="AL499" i="27"/>
  <c r="AL491" i="27"/>
  <c r="AF491" i="27"/>
  <c r="AL473" i="27"/>
  <c r="AL462" i="27"/>
  <c r="AF462" i="27"/>
  <c r="W31" i="27"/>
  <c r="W32" i="27" s="1"/>
  <c r="W33" i="27" s="1"/>
  <c r="W34" i="27" s="1"/>
  <c r="W35" i="27" s="1"/>
  <c r="W36" i="27" s="1"/>
  <c r="W37" i="27" s="1"/>
  <c r="W38" i="27" s="1"/>
  <c r="W39" i="27" s="1"/>
  <c r="W40" i="27" s="1"/>
  <c r="U42" i="27" s="1"/>
  <c r="K11" i="27" s="1"/>
  <c r="V22" i="26"/>
  <c r="W22" i="26" s="1"/>
  <c r="T22" i="26"/>
  <c r="T40" i="26" s="1"/>
  <c r="U40" i="26" s="1"/>
  <c r="L38" i="25"/>
  <c r="M38" i="25" s="1"/>
  <c r="M39" i="25" s="1"/>
  <c r="M40" i="25" s="1"/>
  <c r="K42" i="25" s="1"/>
  <c r="J38" i="25"/>
  <c r="J40" i="25" s="1"/>
  <c r="K40" i="25" s="1"/>
  <c r="W31" i="25"/>
  <c r="W32" i="25" s="1"/>
  <c r="W33" i="25" s="1"/>
  <c r="W34" i="25" s="1"/>
  <c r="W35" i="25" s="1"/>
  <c r="W36" i="25" s="1"/>
  <c r="W37" i="25" s="1"/>
  <c r="W38" i="25" s="1"/>
  <c r="W39" i="25" s="1"/>
  <c r="W40" i="25" s="1"/>
  <c r="U42" i="25" s="1"/>
  <c r="K11" i="25" s="1"/>
  <c r="W23" i="26"/>
  <c r="W24" i="26" s="1"/>
  <c r="W25" i="26" s="1"/>
  <c r="W26" i="26" s="1"/>
  <c r="W27" i="26" s="1"/>
  <c r="W28" i="26" s="1"/>
  <c r="W29" i="26" s="1"/>
  <c r="W30" i="26" s="1"/>
  <c r="W31" i="26" s="1"/>
  <c r="W32" i="26" s="1"/>
  <c r="W33" i="26" s="1"/>
  <c r="W34" i="26" s="1"/>
  <c r="W35" i="26" s="1"/>
  <c r="W36" i="26" s="1"/>
  <c r="W37" i="26" s="1"/>
  <c r="M24" i="23"/>
  <c r="M25" i="23" s="1"/>
  <c r="M26" i="23" s="1"/>
  <c r="M27" i="23" s="1"/>
  <c r="M28" i="23" s="1"/>
  <c r="M29" i="23" s="1"/>
  <c r="M30" i="23" s="1"/>
  <c r="M31" i="23" s="1"/>
  <c r="M32" i="23" s="1"/>
  <c r="M33" i="23" s="1"/>
  <c r="M34" i="23" s="1"/>
  <c r="M35" i="23" s="1"/>
  <c r="M36" i="23" s="1"/>
  <c r="M37" i="23" s="1"/>
  <c r="M38" i="23" s="1"/>
  <c r="M39" i="23" s="1"/>
  <c r="M40" i="23" s="1"/>
  <c r="K42" i="23" s="1"/>
  <c r="M25" i="22"/>
  <c r="AM499" i="21"/>
  <c r="AM491" i="21"/>
  <c r="AG491" i="21"/>
  <c r="AM473" i="21"/>
  <c r="AM462" i="21"/>
  <c r="AG462" i="21"/>
  <c r="S471" i="21"/>
  <c r="AM453" i="21"/>
  <c r="AM483" i="21"/>
  <c r="S480" i="21"/>
  <c r="M26" i="22"/>
  <c r="M27" i="22" s="1"/>
  <c r="M28" i="22" s="1"/>
  <c r="M29" i="22" s="1"/>
  <c r="M30" i="22" s="1"/>
  <c r="M31" i="22" s="1"/>
  <c r="M32" i="22" s="1"/>
  <c r="M33" i="22" s="1"/>
  <c r="M34" i="22" s="1"/>
  <c r="M35" i="22" s="1"/>
  <c r="M36" i="22" s="1"/>
  <c r="M37" i="22" s="1"/>
  <c r="M38" i="22" s="1"/>
  <c r="M39" i="22" s="1"/>
  <c r="M40" i="22" s="1"/>
  <c r="K42" i="22" s="1"/>
  <c r="J40" i="22"/>
  <c r="K40" i="22" s="1"/>
  <c r="AL483" i="19"/>
  <c r="R480" i="19"/>
  <c r="AL462" i="19"/>
  <c r="AF462" i="19"/>
  <c r="AL491" i="19"/>
  <c r="R471" i="19"/>
  <c r="AL453" i="19"/>
  <c r="AL499" i="19"/>
  <c r="AF491" i="19"/>
  <c r="AL473" i="19"/>
  <c r="AM462" i="17"/>
  <c r="AG462" i="17"/>
  <c r="S471" i="17"/>
  <c r="AM453" i="17"/>
  <c r="AM483" i="17"/>
  <c r="S480" i="17"/>
  <c r="AM499" i="17"/>
  <c r="AM491" i="17"/>
  <c r="AG491" i="17"/>
  <c r="AM473" i="17"/>
  <c r="AK462" i="15"/>
  <c r="AE462" i="15"/>
  <c r="Q471" i="15"/>
  <c r="AK453" i="15"/>
  <c r="AK499" i="15"/>
  <c r="AK491" i="15"/>
  <c r="AE491" i="15"/>
  <c r="AK473" i="15"/>
  <c r="Q480" i="15"/>
  <c r="AK483" i="15"/>
  <c r="AL499" i="18"/>
  <c r="AL491" i="18"/>
  <c r="AF491" i="18"/>
  <c r="AL473" i="18"/>
  <c r="AF462" i="18"/>
  <c r="AL483" i="18"/>
  <c r="R480" i="18"/>
  <c r="AL462" i="18"/>
  <c r="AL453" i="18"/>
  <c r="R471" i="18"/>
  <c r="L35" i="18"/>
  <c r="J35" i="18"/>
  <c r="L22" i="17"/>
  <c r="M22" i="17" s="1"/>
  <c r="M23" i="17" s="1"/>
  <c r="M24" i="17" s="1"/>
  <c r="M25" i="17" s="1"/>
  <c r="M26" i="17" s="1"/>
  <c r="J22" i="17"/>
  <c r="J40" i="17" s="1"/>
  <c r="K40" i="17" s="1"/>
  <c r="T29" i="19"/>
  <c r="V29" i="19"/>
  <c r="T22" i="16"/>
  <c r="T40" i="16" s="1"/>
  <c r="U40" i="16" s="1"/>
  <c r="V22" i="16"/>
  <c r="W22" i="16" s="1"/>
  <c r="V25" i="15"/>
  <c r="W25" i="15" s="1"/>
  <c r="W26" i="15" s="1"/>
  <c r="T25" i="15"/>
  <c r="T40" i="15" s="1"/>
  <c r="U40" i="15" s="1"/>
  <c r="L27" i="15"/>
  <c r="J27" i="15"/>
  <c r="W23" i="17"/>
  <c r="W24" i="17" s="1"/>
  <c r="W25" i="17" s="1"/>
  <c r="W26" i="17" s="1"/>
  <c r="W27" i="17" s="1"/>
  <c r="W28" i="17" s="1"/>
  <c r="W29" i="17" s="1"/>
  <c r="W30" i="17" s="1"/>
  <c r="W31" i="17" s="1"/>
  <c r="W32" i="17" s="1"/>
  <c r="W33" i="17" s="1"/>
  <c r="W34" i="17" s="1"/>
  <c r="W35" i="17" s="1"/>
  <c r="W36" i="17" s="1"/>
  <c r="W37" i="17" s="1"/>
  <c r="W38" i="17" s="1"/>
  <c r="W39" i="17" s="1"/>
  <c r="W40" i="17" s="1"/>
  <c r="U42" i="17" s="1"/>
  <c r="K11" i="17" s="1"/>
  <c r="J27" i="16"/>
  <c r="L27" i="16"/>
  <c r="W23" i="16"/>
  <c r="W24" i="16" s="1"/>
  <c r="W25" i="16" s="1"/>
  <c r="W26" i="16" s="1"/>
  <c r="W27" i="16" s="1"/>
  <c r="W28" i="16" s="1"/>
  <c r="AN499" i="15"/>
  <c r="AN491" i="15"/>
  <c r="AH491" i="15"/>
  <c r="AN473" i="15"/>
  <c r="AN462" i="15"/>
  <c r="AH462" i="15"/>
  <c r="AN483" i="15"/>
  <c r="T480" i="15"/>
  <c r="T471" i="15"/>
  <c r="AN453" i="15"/>
  <c r="L29" i="14"/>
  <c r="J29" i="14"/>
  <c r="S471" i="13"/>
  <c r="AM453" i="13"/>
  <c r="AM483" i="13"/>
  <c r="S480" i="13"/>
  <c r="AM499" i="13"/>
  <c r="AM491" i="13"/>
  <c r="AG491" i="13"/>
  <c r="AM473" i="13"/>
  <c r="AG462" i="13"/>
  <c r="AM462" i="13"/>
  <c r="T22" i="13"/>
  <c r="T40" i="13" s="1"/>
  <c r="U40" i="13" s="1"/>
  <c r="V22" i="13"/>
  <c r="W22" i="13" s="1"/>
  <c r="W23" i="13" s="1"/>
  <c r="W24" i="13" s="1"/>
  <c r="W25" i="13" s="1"/>
  <c r="W26" i="13" s="1"/>
  <c r="W27" i="13" s="1"/>
  <c r="W28" i="13" s="1"/>
  <c r="J31" i="12"/>
  <c r="L31" i="12"/>
  <c r="J25" i="12"/>
  <c r="L25" i="12"/>
  <c r="T34" i="12"/>
  <c r="V34" i="12"/>
  <c r="T37" i="12"/>
  <c r="V37" i="12"/>
  <c r="J34" i="12"/>
  <c r="L34" i="12"/>
  <c r="W23" i="12"/>
  <c r="W24" i="12" s="1"/>
  <c r="Q471" i="10"/>
  <c r="AK453" i="10"/>
  <c r="AK483" i="10"/>
  <c r="Q480" i="10"/>
  <c r="AK462" i="10"/>
  <c r="AE462" i="10"/>
  <c r="AE491" i="10"/>
  <c r="AK473" i="10"/>
  <c r="AK499" i="10"/>
  <c r="AK491" i="10"/>
  <c r="J22" i="12"/>
  <c r="L22" i="12"/>
  <c r="M22" i="12" s="1"/>
  <c r="AM499" i="6"/>
  <c r="AM491" i="6"/>
  <c r="AG491" i="6"/>
  <c r="AM473" i="6"/>
  <c r="AM462" i="6"/>
  <c r="AG462" i="6"/>
  <c r="S471" i="6"/>
  <c r="AM453" i="6"/>
  <c r="AM483" i="6"/>
  <c r="S480" i="6"/>
  <c r="M34" i="11"/>
  <c r="M35" i="11" s="1"/>
  <c r="M36" i="11" s="1"/>
  <c r="M37" i="11" s="1"/>
  <c r="M38" i="11" s="1"/>
  <c r="M39" i="11" s="1"/>
  <c r="AM483" i="7"/>
  <c r="S480" i="7"/>
  <c r="AM499" i="7"/>
  <c r="AM491" i="7"/>
  <c r="AG491" i="7"/>
  <c r="AM473" i="7"/>
  <c r="AM462" i="7"/>
  <c r="AG462" i="7"/>
  <c r="S471" i="7"/>
  <c r="AM453" i="7"/>
  <c r="AK483" i="5"/>
  <c r="Q480" i="5"/>
  <c r="AK499" i="5"/>
  <c r="AK491" i="5"/>
  <c r="AE491" i="5"/>
  <c r="AK473" i="5"/>
  <c r="AK462" i="5"/>
  <c r="AE462" i="5"/>
  <c r="Q471" i="5"/>
  <c r="AK453" i="5"/>
  <c r="AN483" i="4"/>
  <c r="T480" i="4"/>
  <c r="AN462" i="4"/>
  <c r="AH462" i="4"/>
  <c r="T471" i="4"/>
  <c r="AN453" i="4"/>
  <c r="AN473" i="4"/>
  <c r="AN499" i="4"/>
  <c r="AN491" i="4"/>
  <c r="AH491" i="4"/>
  <c r="AM499" i="10"/>
  <c r="AM491" i="10"/>
  <c r="AG491" i="10"/>
  <c r="AM473" i="10"/>
  <c r="AM462" i="10"/>
  <c r="AG462" i="10"/>
  <c r="AM483" i="10"/>
  <c r="S480" i="10"/>
  <c r="S471" i="10"/>
  <c r="AM453" i="10"/>
  <c r="S471" i="4"/>
  <c r="AM453" i="4"/>
  <c r="AM499" i="4"/>
  <c r="AM491" i="4"/>
  <c r="AG491" i="4"/>
  <c r="AM473" i="4"/>
  <c r="AM462" i="4"/>
  <c r="AG462" i="4"/>
  <c r="AM483" i="4"/>
  <c r="S480" i="4"/>
  <c r="W23" i="8"/>
  <c r="W24" i="8" s="1"/>
  <c r="W25" i="8" s="1"/>
  <c r="W26" i="8" s="1"/>
  <c r="W27" i="8" s="1"/>
  <c r="W28" i="8" s="1"/>
  <c r="W29" i="8" s="1"/>
  <c r="W30" i="8" s="1"/>
  <c r="W31" i="8" s="1"/>
  <c r="W32" i="8" s="1"/>
  <c r="W33" i="8" s="1"/>
  <c r="W34" i="8" s="1"/>
  <c r="W35" i="8" s="1"/>
  <c r="W36" i="8" s="1"/>
  <c r="W37" i="8" s="1"/>
  <c r="W38" i="8" s="1"/>
  <c r="W39" i="8" s="1"/>
  <c r="W40" i="8" s="1"/>
  <c r="U42" i="8" s="1"/>
  <c r="K11" i="8" s="1"/>
  <c r="L22" i="4"/>
  <c r="M22" i="4" s="1"/>
  <c r="M23" i="4" s="1"/>
  <c r="M24" i="4" s="1"/>
  <c r="M25" i="4" s="1"/>
  <c r="M26" i="4" s="1"/>
  <c r="J22" i="4"/>
  <c r="J40" i="4" s="1"/>
  <c r="K40" i="4" s="1"/>
  <c r="T36" i="3"/>
  <c r="V36" i="3"/>
  <c r="M23" i="8"/>
  <c r="M24" i="8" s="1"/>
  <c r="M25" i="8" s="1"/>
  <c r="M26" i="8" s="1"/>
  <c r="J27" i="7"/>
  <c r="L27" i="7"/>
  <c r="L27" i="4"/>
  <c r="J27" i="4"/>
  <c r="AK462" i="3"/>
  <c r="AE462" i="3"/>
  <c r="AK483" i="3"/>
  <c r="Q480" i="3"/>
  <c r="AK499" i="3"/>
  <c r="AK491" i="3"/>
  <c r="AE491" i="3"/>
  <c r="AK473" i="3"/>
  <c r="AK453" i="3"/>
  <c r="Q471" i="3"/>
  <c r="M23" i="6"/>
  <c r="M24" i="6" s="1"/>
  <c r="M25" i="6" s="1"/>
  <c r="M26" i="6" s="1"/>
  <c r="W27" i="5"/>
  <c r="W28" i="5" s="1"/>
  <c r="W29" i="5" s="1"/>
  <c r="W30" i="5" s="1"/>
  <c r="W31" i="5" s="1"/>
  <c r="W32" i="5" s="1"/>
  <c r="W33" i="5" s="1"/>
  <c r="W34" i="5" s="1"/>
  <c r="W35" i="5" s="1"/>
  <c r="W36" i="5" s="1"/>
  <c r="W37" i="5" s="1"/>
  <c r="W38" i="5" s="1"/>
  <c r="W39" i="5" s="1"/>
  <c r="W40" i="5" s="1"/>
  <c r="U42" i="5" s="1"/>
  <c r="AN462" i="2"/>
  <c r="AH462" i="2"/>
  <c r="AN499" i="2"/>
  <c r="AN491" i="2"/>
  <c r="AH491" i="2"/>
  <c r="AN473" i="2"/>
  <c r="T480" i="2"/>
  <c r="AN453" i="2"/>
  <c r="AN483" i="2"/>
  <c r="T471" i="2"/>
  <c r="M24" i="5"/>
  <c r="M25" i="5" s="1"/>
  <c r="M26" i="5" s="1"/>
  <c r="M27" i="5" s="1"/>
  <c r="M28" i="5" s="1"/>
  <c r="M29" i="5" s="1"/>
  <c r="M30" i="5" s="1"/>
  <c r="M31" i="5" s="1"/>
  <c r="M32" i="5" s="1"/>
  <c r="M33" i="5" s="1"/>
  <c r="M34" i="5" s="1"/>
  <c r="M35" i="5" s="1"/>
  <c r="M36" i="5" s="1"/>
  <c r="M37" i="5" s="1"/>
  <c r="M38" i="5" s="1"/>
  <c r="M39" i="5" s="1"/>
  <c r="M40" i="5" s="1"/>
  <c r="K42" i="5" s="1"/>
  <c r="K11" i="5" s="1"/>
  <c r="M23" i="2"/>
  <c r="M24" i="2" s="1"/>
  <c r="M25" i="2" s="1"/>
  <c r="M26" i="2" s="1"/>
  <c r="W23" i="2"/>
  <c r="W24" i="2" s="1"/>
  <c r="W25" i="2" s="1"/>
  <c r="W26" i="2" s="1"/>
  <c r="W27" i="2" s="1"/>
  <c r="W28" i="2" s="1"/>
  <c r="W23" i="3"/>
  <c r="W24" i="3" s="1"/>
  <c r="W25" i="3" s="1"/>
  <c r="W26" i="3" s="1"/>
  <c r="W27" i="3" s="1"/>
  <c r="W28" i="3" s="1"/>
  <c r="AH463" i="27"/>
  <c r="N467" i="27"/>
  <c r="AF463" i="27"/>
  <c r="L467" i="27"/>
  <c r="L72" i="27"/>
  <c r="F72" i="27"/>
  <c r="F83" i="27"/>
  <c r="AH463" i="26"/>
  <c r="N467" i="26"/>
  <c r="L467" i="26"/>
  <c r="AF463" i="26"/>
  <c r="AF463" i="25"/>
  <c r="L467" i="25"/>
  <c r="F73" i="26"/>
  <c r="F84" i="26"/>
  <c r="L73" i="26"/>
  <c r="AE463" i="25"/>
  <c r="K467" i="25"/>
  <c r="I68" i="26"/>
  <c r="L76" i="25"/>
  <c r="F87" i="25"/>
  <c r="F76" i="25"/>
  <c r="L74" i="25"/>
  <c r="F85" i="25"/>
  <c r="F74" i="25"/>
  <c r="L72" i="25"/>
  <c r="F83" i="25"/>
  <c r="F72" i="25"/>
  <c r="L70" i="25"/>
  <c r="F81" i="25"/>
  <c r="F70" i="25"/>
  <c r="AG463" i="23"/>
  <c r="M467" i="23"/>
  <c r="I68" i="25"/>
  <c r="AE463" i="23"/>
  <c r="K467" i="23"/>
  <c r="K467" i="24"/>
  <c r="AE463" i="24"/>
  <c r="N467" i="23"/>
  <c r="AH463" i="23"/>
  <c r="AE463" i="22"/>
  <c r="K467" i="22"/>
  <c r="N467" i="22"/>
  <c r="AH463" i="22"/>
  <c r="F86" i="21"/>
  <c r="L75" i="21"/>
  <c r="F75" i="21"/>
  <c r="F82" i="21"/>
  <c r="L71" i="21"/>
  <c r="F71" i="21"/>
  <c r="F75" i="22"/>
  <c r="F86" i="22"/>
  <c r="L75" i="22"/>
  <c r="AG492" i="21"/>
  <c r="N467" i="20"/>
  <c r="AH463" i="20"/>
  <c r="M467" i="20"/>
  <c r="AG463" i="20"/>
  <c r="AG463" i="19"/>
  <c r="M467" i="19"/>
  <c r="AF463" i="17"/>
  <c r="L467" i="17"/>
  <c r="F84" i="17"/>
  <c r="L73" i="17"/>
  <c r="F73" i="17"/>
  <c r="AE463" i="16"/>
  <c r="K467" i="16"/>
  <c r="F84" i="19"/>
  <c r="L73" i="19"/>
  <c r="F73" i="19"/>
  <c r="I68" i="16"/>
  <c r="M467" i="18"/>
  <c r="AG463" i="18"/>
  <c r="F76" i="17"/>
  <c r="F87" i="17"/>
  <c r="L76" i="17"/>
  <c r="F72" i="17"/>
  <c r="F83" i="17"/>
  <c r="L72" i="17"/>
  <c r="AG463" i="16"/>
  <c r="M467" i="16"/>
  <c r="L76" i="19"/>
  <c r="F87" i="19"/>
  <c r="F76" i="19"/>
  <c r="L72" i="19"/>
  <c r="F83" i="19"/>
  <c r="F72" i="19"/>
  <c r="L76" i="18"/>
  <c r="F76" i="18"/>
  <c r="F87" i="18"/>
  <c r="L72" i="18"/>
  <c r="F72" i="18"/>
  <c r="F83" i="18"/>
  <c r="AF492" i="17"/>
  <c r="L467" i="16"/>
  <c r="AF463" i="16"/>
  <c r="F84" i="16"/>
  <c r="M84" i="16" s="1"/>
  <c r="F73" i="16"/>
  <c r="M73" i="16" s="1"/>
  <c r="AH492" i="15"/>
  <c r="K467" i="15"/>
  <c r="AE463" i="15"/>
  <c r="F86" i="14"/>
  <c r="L75" i="14"/>
  <c r="F75" i="14"/>
  <c r="F82" i="14"/>
  <c r="L71" i="14"/>
  <c r="F71" i="14"/>
  <c r="L74" i="12"/>
  <c r="F74" i="12"/>
  <c r="F85" i="12"/>
  <c r="F81" i="12"/>
  <c r="L70" i="12"/>
  <c r="F70" i="12"/>
  <c r="I68" i="13"/>
  <c r="AH463" i="14"/>
  <c r="N467" i="14"/>
  <c r="F74" i="14"/>
  <c r="F85" i="14"/>
  <c r="L74" i="14"/>
  <c r="F70" i="14"/>
  <c r="F81" i="14"/>
  <c r="L70" i="14"/>
  <c r="I68" i="14"/>
  <c r="L74" i="15"/>
  <c r="F74" i="15"/>
  <c r="F85" i="15"/>
  <c r="L70" i="15"/>
  <c r="F70" i="15"/>
  <c r="F81" i="15"/>
  <c r="I68" i="15"/>
  <c r="F84" i="13"/>
  <c r="L73" i="13"/>
  <c r="F73" i="13"/>
  <c r="F84" i="9"/>
  <c r="L73" i="9"/>
  <c r="F73" i="9"/>
  <c r="AE463" i="8"/>
  <c r="K467" i="8"/>
  <c r="K467" i="11"/>
  <c r="AE463" i="11"/>
  <c r="L467" i="13"/>
  <c r="AF463" i="13"/>
  <c r="AG492" i="10"/>
  <c r="F74" i="10"/>
  <c r="M74" i="10" s="1"/>
  <c r="S74" i="10" s="1"/>
  <c r="F85" i="10"/>
  <c r="M85" i="10" s="1"/>
  <c r="F70" i="10"/>
  <c r="M70" i="10" s="1"/>
  <c r="S70" i="10" s="1"/>
  <c r="F81" i="10"/>
  <c r="M81" i="10" s="1"/>
  <c r="I68" i="9"/>
  <c r="L74" i="7"/>
  <c r="F74" i="7"/>
  <c r="F85" i="7"/>
  <c r="L70" i="7"/>
  <c r="F70" i="7"/>
  <c r="D89" i="7"/>
  <c r="F81" i="7"/>
  <c r="I68" i="8"/>
  <c r="K467" i="10"/>
  <c r="E477" i="10" s="1"/>
  <c r="K477" i="10" s="1"/>
  <c r="AE463" i="10"/>
  <c r="F73" i="7"/>
  <c r="F84" i="7"/>
  <c r="L73" i="7"/>
  <c r="F76" i="5"/>
  <c r="L76" i="5"/>
  <c r="F87" i="5"/>
  <c r="F72" i="5"/>
  <c r="L72" i="5"/>
  <c r="F83" i="5"/>
  <c r="AG463" i="4"/>
  <c r="M467" i="4"/>
  <c r="M467" i="5"/>
  <c r="AG463" i="5"/>
  <c r="F86" i="4"/>
  <c r="L75" i="4"/>
  <c r="F75" i="4"/>
  <c r="F82" i="4"/>
  <c r="L71" i="4"/>
  <c r="F71" i="4"/>
  <c r="F75" i="3"/>
  <c r="F86" i="3"/>
  <c r="L75" i="3"/>
  <c r="AF463" i="2"/>
  <c r="L467" i="2"/>
  <c r="K467" i="2"/>
  <c r="AE463" i="2"/>
  <c r="I68" i="4"/>
  <c r="M467" i="3"/>
  <c r="AG463" i="3"/>
  <c r="T40" i="2" l="1"/>
  <c r="U40" i="2" s="1"/>
  <c r="T22" i="10"/>
  <c r="T40" i="10" s="1"/>
  <c r="U40" i="10" s="1"/>
  <c r="V22" i="10"/>
  <c r="W22" i="10" s="1"/>
  <c r="W23" i="10" s="1"/>
  <c r="W24" i="10" s="1"/>
  <c r="W25" i="10" s="1"/>
  <c r="W26" i="10" s="1"/>
  <c r="W27" i="10" s="1"/>
  <c r="W28" i="10" s="1"/>
  <c r="W29" i="10" s="1"/>
  <c r="W30" i="10" s="1"/>
  <c r="W31" i="10" s="1"/>
  <c r="D78" i="5"/>
  <c r="K78" i="5" s="1"/>
  <c r="I78" i="5" s="1"/>
  <c r="D89" i="5"/>
  <c r="J40" i="10"/>
  <c r="K40" i="10" s="1"/>
  <c r="K78" i="6"/>
  <c r="I78" i="6" s="1"/>
  <c r="K12" i="6"/>
  <c r="S472" i="3"/>
  <c r="G477" i="3"/>
  <c r="M70" i="7"/>
  <c r="G70" i="7"/>
  <c r="N70" i="7" s="1"/>
  <c r="M73" i="9"/>
  <c r="M75" i="14"/>
  <c r="Q472" i="15"/>
  <c r="E477" i="15"/>
  <c r="K477" i="15" s="1"/>
  <c r="M83" i="18"/>
  <c r="G477" i="16"/>
  <c r="S472" i="16"/>
  <c r="M72" i="17"/>
  <c r="M72" i="25"/>
  <c r="M85" i="25"/>
  <c r="F85" i="3"/>
  <c r="F88" i="3" s="1"/>
  <c r="M88" i="3" s="1"/>
  <c r="L74" i="3"/>
  <c r="F74" i="3"/>
  <c r="Q472" i="2"/>
  <c r="E477" i="2"/>
  <c r="K477" i="2" s="1"/>
  <c r="G477" i="4"/>
  <c r="S472" i="4"/>
  <c r="M72" i="5"/>
  <c r="G72" i="5"/>
  <c r="N72" i="5" s="1"/>
  <c r="M86" i="3"/>
  <c r="M86" i="4"/>
  <c r="G87" i="5"/>
  <c r="M87" i="5"/>
  <c r="F88" i="5"/>
  <c r="M88" i="5" s="1"/>
  <c r="M84" i="7"/>
  <c r="Q472" i="10"/>
  <c r="M81" i="7"/>
  <c r="G81" i="7"/>
  <c r="N81" i="7" s="1"/>
  <c r="G70" i="10"/>
  <c r="N70" i="10" s="1"/>
  <c r="T70" i="10" s="1"/>
  <c r="R472" i="13"/>
  <c r="F477" i="13"/>
  <c r="E477" i="8"/>
  <c r="K477" i="8" s="1"/>
  <c r="Q472" i="8"/>
  <c r="M84" i="9"/>
  <c r="K13" i="15"/>
  <c r="K89" i="15"/>
  <c r="I89" i="15" s="1"/>
  <c r="M85" i="15"/>
  <c r="H477" i="14"/>
  <c r="T472" i="14"/>
  <c r="M85" i="12"/>
  <c r="M86" i="14"/>
  <c r="R472" i="16"/>
  <c r="F477" i="16"/>
  <c r="M72" i="19"/>
  <c r="M87" i="19"/>
  <c r="F88" i="19"/>
  <c r="M88" i="19" s="1"/>
  <c r="F88" i="17"/>
  <c r="M88" i="17" s="1"/>
  <c r="M87" i="17"/>
  <c r="E477" i="16"/>
  <c r="K477" i="16" s="1"/>
  <c r="Q472" i="16"/>
  <c r="M84" i="17"/>
  <c r="G477" i="20"/>
  <c r="S472" i="20"/>
  <c r="M86" i="22"/>
  <c r="M82" i="21"/>
  <c r="E477" i="22"/>
  <c r="K477" i="22" s="1"/>
  <c r="Q472" i="22"/>
  <c r="Q472" i="24"/>
  <c r="E477" i="24"/>
  <c r="K477" i="24" s="1"/>
  <c r="F77" i="25"/>
  <c r="M77" i="25" s="1"/>
  <c r="M76" i="25"/>
  <c r="E477" i="25"/>
  <c r="K477" i="25" s="1"/>
  <c r="Q472" i="25"/>
  <c r="M73" i="26"/>
  <c r="H477" i="26"/>
  <c r="T472" i="26"/>
  <c r="M83" i="27"/>
  <c r="F477" i="27"/>
  <c r="R472" i="27"/>
  <c r="M27" i="4"/>
  <c r="M28" i="4" s="1"/>
  <c r="M29" i="4" s="1"/>
  <c r="M30" i="4" s="1"/>
  <c r="M31" i="4" s="1"/>
  <c r="M32" i="4" s="1"/>
  <c r="M33" i="4" s="1"/>
  <c r="M34" i="4" s="1"/>
  <c r="M35" i="4" s="1"/>
  <c r="M36" i="4" s="1"/>
  <c r="M37" i="4" s="1"/>
  <c r="M38" i="4" s="1"/>
  <c r="M39" i="4" s="1"/>
  <c r="M40" i="4" s="1"/>
  <c r="K42" i="4" s="1"/>
  <c r="K11" i="4" s="1"/>
  <c r="M25" i="12"/>
  <c r="M26" i="12" s="1"/>
  <c r="M27" i="16"/>
  <c r="M28" i="16" s="1"/>
  <c r="M29" i="16" s="1"/>
  <c r="M30" i="16" s="1"/>
  <c r="M31" i="16" s="1"/>
  <c r="M32" i="16" s="1"/>
  <c r="M33" i="16" s="1"/>
  <c r="M34" i="16" s="1"/>
  <c r="M35" i="16" s="1"/>
  <c r="M36" i="16" s="1"/>
  <c r="M37" i="16" s="1"/>
  <c r="M38" i="16" s="1"/>
  <c r="M39" i="16" s="1"/>
  <c r="M40" i="16" s="1"/>
  <c r="K42" i="16" s="1"/>
  <c r="K11" i="16" s="1"/>
  <c r="F85" i="4"/>
  <c r="F88" i="4" s="1"/>
  <c r="M88" i="4" s="1"/>
  <c r="L74" i="4"/>
  <c r="F74" i="4"/>
  <c r="F77" i="4" s="1"/>
  <c r="M77" i="4" s="1"/>
  <c r="R472" i="8"/>
  <c r="F477" i="8"/>
  <c r="F77" i="9"/>
  <c r="M77" i="9" s="1"/>
  <c r="M76" i="9"/>
  <c r="M86" i="11"/>
  <c r="F477" i="9"/>
  <c r="R472" i="9"/>
  <c r="M76" i="13"/>
  <c r="F77" i="13"/>
  <c r="M77" i="13" s="1"/>
  <c r="E477" i="18"/>
  <c r="K477" i="18" s="1"/>
  <c r="Q472" i="18"/>
  <c r="H477" i="18"/>
  <c r="T472" i="18"/>
  <c r="R472" i="20"/>
  <c r="F477" i="20"/>
  <c r="G477" i="21"/>
  <c r="S472" i="21"/>
  <c r="F88" i="22"/>
  <c r="M88" i="22" s="1"/>
  <c r="M87" i="22"/>
  <c r="M83" i="23"/>
  <c r="M76" i="23"/>
  <c r="F77" i="23"/>
  <c r="M77" i="23" s="1"/>
  <c r="M73" i="24"/>
  <c r="G73" i="24"/>
  <c r="N73" i="24" s="1"/>
  <c r="K89" i="24"/>
  <c r="I89" i="24" s="1"/>
  <c r="K13" i="24"/>
  <c r="M85" i="24"/>
  <c r="G85" i="24"/>
  <c r="N85" i="24" s="1"/>
  <c r="F73" i="25"/>
  <c r="F84" i="25"/>
  <c r="L73" i="25"/>
  <c r="M72" i="26"/>
  <c r="V22" i="14"/>
  <c r="W22" i="14" s="1"/>
  <c r="W23" i="14" s="1"/>
  <c r="T22" i="14"/>
  <c r="T40" i="14" s="1"/>
  <c r="U40" i="14" s="1"/>
  <c r="W24" i="14"/>
  <c r="W25" i="14" s="1"/>
  <c r="W26" i="14" s="1"/>
  <c r="W27" i="14" s="1"/>
  <c r="W28" i="14" s="1"/>
  <c r="W29" i="14" s="1"/>
  <c r="W30" i="14" s="1"/>
  <c r="W31" i="14" s="1"/>
  <c r="W32" i="14" s="1"/>
  <c r="W33" i="14" s="1"/>
  <c r="W34" i="14" s="1"/>
  <c r="W35" i="14" s="1"/>
  <c r="W36" i="14" s="1"/>
  <c r="W37" i="14" s="1"/>
  <c r="W38" i="14" s="1"/>
  <c r="W39" i="14" s="1"/>
  <c r="W40" i="14" s="1"/>
  <c r="U42" i="14" s="1"/>
  <c r="J40" i="16"/>
  <c r="K40" i="16" s="1"/>
  <c r="T40" i="19"/>
  <c r="U40" i="19" s="1"/>
  <c r="M73" i="3"/>
  <c r="M72" i="4"/>
  <c r="M84" i="4"/>
  <c r="M70" i="5"/>
  <c r="G70" i="5"/>
  <c r="N70" i="5" s="1"/>
  <c r="M74" i="5"/>
  <c r="G74" i="5"/>
  <c r="N74" i="5" s="1"/>
  <c r="M82" i="7"/>
  <c r="M75" i="7"/>
  <c r="M72" i="7"/>
  <c r="F77" i="10"/>
  <c r="M77" i="10" s="1"/>
  <c r="M86" i="13"/>
  <c r="M75" i="9"/>
  <c r="M87" i="15"/>
  <c r="G477" i="11"/>
  <c r="S472" i="11"/>
  <c r="E477" i="13"/>
  <c r="K477" i="13" s="1"/>
  <c r="Q472" i="13"/>
  <c r="M84" i="14"/>
  <c r="R472" i="15"/>
  <c r="F477" i="15"/>
  <c r="M81" i="18"/>
  <c r="G81" i="18"/>
  <c r="N81" i="18" s="1"/>
  <c r="M70" i="17"/>
  <c r="G70" i="17"/>
  <c r="N70" i="17" s="1"/>
  <c r="M74" i="17"/>
  <c r="M82" i="19"/>
  <c r="M71" i="17"/>
  <c r="M87" i="21"/>
  <c r="F88" i="21"/>
  <c r="M88" i="21" s="1"/>
  <c r="F477" i="21"/>
  <c r="R472" i="21"/>
  <c r="E477" i="26"/>
  <c r="K477" i="26" s="1"/>
  <c r="Q472" i="26"/>
  <c r="M74" i="27"/>
  <c r="M27" i="2"/>
  <c r="M28" i="2" s="1"/>
  <c r="M29" i="2" s="1"/>
  <c r="M30" i="2" s="1"/>
  <c r="M31" i="2" s="1"/>
  <c r="M32" i="2" s="1"/>
  <c r="M33" i="2" s="1"/>
  <c r="M34" i="2" s="1"/>
  <c r="M35" i="2" s="1"/>
  <c r="M36" i="2" s="1"/>
  <c r="M37" i="2" s="1"/>
  <c r="M38" i="2" s="1"/>
  <c r="M39" i="2" s="1"/>
  <c r="M87" i="4"/>
  <c r="M87" i="6"/>
  <c r="F88" i="6"/>
  <c r="M88" i="6" s="1"/>
  <c r="Q472" i="7"/>
  <c r="E477" i="7"/>
  <c r="K477" i="7" s="1"/>
  <c r="M72" i="9"/>
  <c r="M71" i="6"/>
  <c r="E477" i="4"/>
  <c r="K477" i="4" s="1"/>
  <c r="Q472" i="4"/>
  <c r="G477" i="12"/>
  <c r="S472" i="12"/>
  <c r="M75" i="15"/>
  <c r="H477" i="15"/>
  <c r="T472" i="15"/>
  <c r="F477" i="18"/>
  <c r="R472" i="18"/>
  <c r="M75" i="20"/>
  <c r="M75" i="23"/>
  <c r="M71" i="24"/>
  <c r="G71" i="24"/>
  <c r="N71" i="24" s="1"/>
  <c r="M83" i="24"/>
  <c r="G83" i="24"/>
  <c r="N83" i="24" s="1"/>
  <c r="M76" i="24"/>
  <c r="G76" i="24"/>
  <c r="F77" i="24"/>
  <c r="M77" i="24" s="1"/>
  <c r="M27" i="6"/>
  <c r="M28" i="6" s="1"/>
  <c r="M29" i="6" s="1"/>
  <c r="M30" i="6" s="1"/>
  <c r="M31" i="6" s="1"/>
  <c r="M32" i="6" s="1"/>
  <c r="M33" i="6" s="1"/>
  <c r="M34" i="6" s="1"/>
  <c r="M35" i="6" s="1"/>
  <c r="M36" i="6" s="1"/>
  <c r="M37" i="6" s="1"/>
  <c r="M38" i="6" s="1"/>
  <c r="M39" i="6" s="1"/>
  <c r="M40" i="6" s="1"/>
  <c r="K42" i="6" s="1"/>
  <c r="M82" i="11"/>
  <c r="M82" i="15"/>
  <c r="M85" i="20"/>
  <c r="M81" i="26"/>
  <c r="G81" i="26"/>
  <c r="N81" i="26" s="1"/>
  <c r="M71" i="8"/>
  <c r="M73" i="11"/>
  <c r="M82" i="20"/>
  <c r="M72" i="22"/>
  <c r="M71" i="23"/>
  <c r="M74" i="6"/>
  <c r="M84" i="8"/>
  <c r="M85" i="11"/>
  <c r="M82" i="22"/>
  <c r="M81" i="23"/>
  <c r="G81" i="23"/>
  <c r="N81" i="23" s="1"/>
  <c r="M72" i="3"/>
  <c r="M85" i="9"/>
  <c r="M81" i="11"/>
  <c r="G81" i="11"/>
  <c r="N81" i="11" s="1"/>
  <c r="M81" i="13"/>
  <c r="G81" i="13"/>
  <c r="N81" i="13" s="1"/>
  <c r="M83" i="20"/>
  <c r="M73" i="22"/>
  <c r="M84" i="27"/>
  <c r="F71" i="5"/>
  <c r="F82" i="5"/>
  <c r="L71" i="5"/>
  <c r="M75" i="4"/>
  <c r="M74" i="7"/>
  <c r="M73" i="17"/>
  <c r="R472" i="26"/>
  <c r="F477" i="26"/>
  <c r="H477" i="27"/>
  <c r="T472" i="27"/>
  <c r="W29" i="19"/>
  <c r="W30" i="19" s="1"/>
  <c r="W31" i="19" s="1"/>
  <c r="W32" i="19" s="1"/>
  <c r="W33" i="19" s="1"/>
  <c r="W34" i="19" s="1"/>
  <c r="W35" i="19" s="1"/>
  <c r="W36" i="19" s="1"/>
  <c r="W37" i="19" s="1"/>
  <c r="W38" i="19" s="1"/>
  <c r="W39" i="19" s="1"/>
  <c r="R472" i="2"/>
  <c r="F477" i="2"/>
  <c r="M75" i="3"/>
  <c r="M82" i="4"/>
  <c r="G83" i="5"/>
  <c r="N83" i="5" s="1"/>
  <c r="M83" i="5"/>
  <c r="M73" i="7"/>
  <c r="K89" i="7"/>
  <c r="I89" i="7" s="1"/>
  <c r="K13" i="7"/>
  <c r="M85" i="7"/>
  <c r="M84" i="13"/>
  <c r="G70" i="15"/>
  <c r="N70" i="15" s="1"/>
  <c r="M70" i="15"/>
  <c r="M74" i="15"/>
  <c r="G81" i="14"/>
  <c r="N81" i="14" s="1"/>
  <c r="M81" i="14"/>
  <c r="M81" i="12"/>
  <c r="G81" i="12"/>
  <c r="N81" i="12" s="1"/>
  <c r="M74" i="12"/>
  <c r="M82" i="14"/>
  <c r="M87" i="18"/>
  <c r="F88" i="18"/>
  <c r="M88" i="18" s="1"/>
  <c r="M83" i="19"/>
  <c r="M83" i="17"/>
  <c r="F77" i="17"/>
  <c r="M77" i="17" s="1"/>
  <c r="M76" i="17"/>
  <c r="M73" i="19"/>
  <c r="F477" i="17"/>
  <c r="R472" i="17"/>
  <c r="H477" i="20"/>
  <c r="T472" i="20"/>
  <c r="M75" i="22"/>
  <c r="M75" i="21"/>
  <c r="E477" i="23"/>
  <c r="K477" i="23" s="1"/>
  <c r="Q472" i="23"/>
  <c r="G477" i="23"/>
  <c r="S472" i="23"/>
  <c r="G70" i="25"/>
  <c r="N70" i="25" s="1"/>
  <c r="M70" i="25"/>
  <c r="M74" i="25"/>
  <c r="M87" i="25"/>
  <c r="F88" i="25"/>
  <c r="M88" i="25" s="1"/>
  <c r="F477" i="25"/>
  <c r="L477" i="25" s="1"/>
  <c r="R472" i="25"/>
  <c r="M72" i="27"/>
  <c r="M27" i="7"/>
  <c r="M28" i="7" s="1"/>
  <c r="M29" i="7" s="1"/>
  <c r="M30" i="7" s="1"/>
  <c r="M31" i="7" s="1"/>
  <c r="M32" i="7" s="1"/>
  <c r="M33" i="7" s="1"/>
  <c r="M34" i="7" s="1"/>
  <c r="M35" i="7" s="1"/>
  <c r="M36" i="7" s="1"/>
  <c r="M37" i="7" s="1"/>
  <c r="M38" i="7" s="1"/>
  <c r="M39" i="7" s="1"/>
  <c r="M40" i="7" s="1"/>
  <c r="K42" i="7" s="1"/>
  <c r="F81" i="4"/>
  <c r="L70" i="4"/>
  <c r="F70" i="4"/>
  <c r="M75" i="8"/>
  <c r="F84" i="6"/>
  <c r="L73" i="6"/>
  <c r="F73" i="6"/>
  <c r="F77" i="6" s="1"/>
  <c r="M77" i="6" s="1"/>
  <c r="M87" i="8"/>
  <c r="F81" i="3"/>
  <c r="L70" i="3"/>
  <c r="F70" i="3"/>
  <c r="T472" i="8"/>
  <c r="H477" i="8"/>
  <c r="M75" i="11"/>
  <c r="M87" i="11"/>
  <c r="F88" i="11"/>
  <c r="M88" i="11" s="1"/>
  <c r="F84" i="15"/>
  <c r="F88" i="15" s="1"/>
  <c r="M88" i="15" s="1"/>
  <c r="L73" i="15"/>
  <c r="F73" i="15"/>
  <c r="H477" i="12"/>
  <c r="T472" i="12"/>
  <c r="F83" i="16"/>
  <c r="M83" i="16" s="1"/>
  <c r="F72" i="16"/>
  <c r="M72" i="16" s="1"/>
  <c r="H477" i="16"/>
  <c r="N477" i="16" s="1"/>
  <c r="T472" i="16"/>
  <c r="E477" i="19"/>
  <c r="K477" i="19" s="1"/>
  <c r="Q472" i="19"/>
  <c r="M87" i="20"/>
  <c r="F88" i="20"/>
  <c r="M88" i="20" s="1"/>
  <c r="E477" i="21"/>
  <c r="K477" i="21" s="1"/>
  <c r="Q472" i="21"/>
  <c r="F477" i="22"/>
  <c r="R472" i="22"/>
  <c r="M72" i="23"/>
  <c r="M70" i="24"/>
  <c r="G70" i="24"/>
  <c r="N70" i="24" s="1"/>
  <c r="M74" i="24"/>
  <c r="G74" i="24"/>
  <c r="N74" i="24" s="1"/>
  <c r="S472" i="25"/>
  <c r="G477" i="25"/>
  <c r="M86" i="27"/>
  <c r="M76" i="27"/>
  <c r="F77" i="27"/>
  <c r="M77" i="27" s="1"/>
  <c r="T40" i="3"/>
  <c r="U40" i="3" s="1"/>
  <c r="T29" i="12"/>
  <c r="V29" i="12"/>
  <c r="T472" i="2"/>
  <c r="H477" i="2"/>
  <c r="T472" i="6"/>
  <c r="H477" i="6"/>
  <c r="G81" i="5"/>
  <c r="N81" i="5" s="1"/>
  <c r="M81" i="5"/>
  <c r="H477" i="5"/>
  <c r="T472" i="5"/>
  <c r="M71" i="7"/>
  <c r="F477" i="6"/>
  <c r="R472" i="6"/>
  <c r="F477" i="5"/>
  <c r="R472" i="5"/>
  <c r="M86" i="12"/>
  <c r="M82" i="13"/>
  <c r="M71" i="9"/>
  <c r="M83" i="15"/>
  <c r="F77" i="15"/>
  <c r="M77" i="15" s="1"/>
  <c r="M76" i="15"/>
  <c r="F88" i="14"/>
  <c r="M88" i="14" s="1"/>
  <c r="M87" i="14"/>
  <c r="E477" i="14"/>
  <c r="K477" i="14" s="1"/>
  <c r="Q472" i="14"/>
  <c r="M76" i="12"/>
  <c r="F77" i="12"/>
  <c r="M77" i="12" s="1"/>
  <c r="F477" i="14"/>
  <c r="R472" i="14"/>
  <c r="M85" i="18"/>
  <c r="G70" i="19"/>
  <c r="N70" i="19" s="1"/>
  <c r="M70" i="19"/>
  <c r="M74" i="19"/>
  <c r="H477" i="17"/>
  <c r="T472" i="17"/>
  <c r="M75" i="19"/>
  <c r="M86" i="17"/>
  <c r="M84" i="21"/>
  <c r="G477" i="22"/>
  <c r="S472" i="22"/>
  <c r="F477" i="23"/>
  <c r="R472" i="23"/>
  <c r="M86" i="26"/>
  <c r="M81" i="27"/>
  <c r="G81" i="27"/>
  <c r="N81" i="27" s="1"/>
  <c r="M85" i="27"/>
  <c r="J40" i="15"/>
  <c r="K40" i="15" s="1"/>
  <c r="J40" i="19"/>
  <c r="K40" i="19" s="1"/>
  <c r="M27" i="20"/>
  <c r="M28" i="20" s="1"/>
  <c r="M29" i="20" s="1"/>
  <c r="M30" i="20" s="1"/>
  <c r="M31" i="20" s="1"/>
  <c r="M32" i="20" s="1"/>
  <c r="M33" i="20" s="1"/>
  <c r="M34" i="20" s="1"/>
  <c r="M35" i="20" s="1"/>
  <c r="M36" i="20" s="1"/>
  <c r="M37" i="20" s="1"/>
  <c r="M38" i="20" s="1"/>
  <c r="M39" i="20" s="1"/>
  <c r="M40" i="20" s="1"/>
  <c r="K42" i="20" s="1"/>
  <c r="G86" i="5"/>
  <c r="N86" i="5" s="1"/>
  <c r="M86" i="5"/>
  <c r="M83" i="6"/>
  <c r="M76" i="6"/>
  <c r="F477" i="3"/>
  <c r="R472" i="3"/>
  <c r="F477" i="7"/>
  <c r="R472" i="7"/>
  <c r="M86" i="6"/>
  <c r="M76" i="3"/>
  <c r="F77" i="3"/>
  <c r="M77" i="3" s="1"/>
  <c r="S472" i="9"/>
  <c r="G477" i="9"/>
  <c r="M477" i="9" s="1"/>
  <c r="R472" i="10"/>
  <c r="M86" i="18"/>
  <c r="M72" i="24"/>
  <c r="G72" i="24"/>
  <c r="N72" i="24" s="1"/>
  <c r="M27" i="8"/>
  <c r="M28" i="8" s="1"/>
  <c r="M29" i="8" s="1"/>
  <c r="M30" i="8" s="1"/>
  <c r="M31" i="8" s="1"/>
  <c r="M32" i="8" s="1"/>
  <c r="M33" i="8" s="1"/>
  <c r="M34" i="8" s="1"/>
  <c r="M35" i="8" s="1"/>
  <c r="M36" i="8" s="1"/>
  <c r="M37" i="8" s="1"/>
  <c r="M38" i="8" s="1"/>
  <c r="M39" i="8" s="1"/>
  <c r="M40" i="8" s="1"/>
  <c r="K42" i="8" s="1"/>
  <c r="M25" i="15"/>
  <c r="M26" i="15" s="1"/>
  <c r="M27" i="15" s="1"/>
  <c r="M28" i="15" s="1"/>
  <c r="M29" i="15" s="1"/>
  <c r="M30" i="15" s="1"/>
  <c r="M31" i="15" s="1"/>
  <c r="M32" i="15" s="1"/>
  <c r="M33" i="15" s="1"/>
  <c r="M34" i="15" s="1"/>
  <c r="M35" i="15" s="1"/>
  <c r="M36" i="15" s="1"/>
  <c r="M37" i="15" s="1"/>
  <c r="M38" i="15" s="1"/>
  <c r="M39" i="15" s="1"/>
  <c r="M40" i="15" s="1"/>
  <c r="K42" i="15" s="1"/>
  <c r="K11" i="15" s="1"/>
  <c r="M27" i="17"/>
  <c r="M28" i="17" s="1"/>
  <c r="M29" i="17" s="1"/>
  <c r="M30" i="17" s="1"/>
  <c r="M31" i="17" s="1"/>
  <c r="M32" i="17" s="1"/>
  <c r="M33" i="17" s="1"/>
  <c r="M34" i="17" s="1"/>
  <c r="M35" i="17" s="1"/>
  <c r="M36" i="17" s="1"/>
  <c r="M37" i="17" s="1"/>
  <c r="M38" i="17" s="1"/>
  <c r="M39" i="17" s="1"/>
  <c r="M40" i="17" s="1"/>
  <c r="K42" i="17" s="1"/>
  <c r="M71" i="11"/>
  <c r="M71" i="18"/>
  <c r="M70" i="22"/>
  <c r="G70" i="22"/>
  <c r="N70" i="22" s="1"/>
  <c r="M85" i="8"/>
  <c r="M74" i="13"/>
  <c r="M71" i="20"/>
  <c r="M70" i="21"/>
  <c r="G70" i="21"/>
  <c r="N70" i="21" s="1"/>
  <c r="M85" i="23"/>
  <c r="M84" i="12"/>
  <c r="M74" i="11"/>
  <c r="M73" i="20"/>
  <c r="M70" i="20"/>
  <c r="G70" i="20"/>
  <c r="N70" i="20" s="1"/>
  <c r="M71" i="22"/>
  <c r="M81" i="6"/>
  <c r="G81" i="6"/>
  <c r="N81" i="6" s="1"/>
  <c r="G70" i="9"/>
  <c r="N70" i="9" s="1"/>
  <c r="M70" i="9"/>
  <c r="M74" i="9"/>
  <c r="M70" i="13"/>
  <c r="G70" i="13"/>
  <c r="N70" i="13" s="1"/>
  <c r="G81" i="16"/>
  <c r="N81" i="16" s="1"/>
  <c r="M72" i="20"/>
  <c r="M85" i="26"/>
  <c r="T472" i="10"/>
  <c r="H477" i="10"/>
  <c r="F71" i="10"/>
  <c r="M71" i="10" s="1"/>
  <c r="F82" i="10"/>
  <c r="M82" i="10" s="1"/>
  <c r="S82" i="10" s="1"/>
  <c r="M83" i="11"/>
  <c r="M76" i="11"/>
  <c r="F77" i="11"/>
  <c r="M77" i="11" s="1"/>
  <c r="F477" i="12"/>
  <c r="R472" i="12"/>
  <c r="F88" i="13"/>
  <c r="M88" i="13" s="1"/>
  <c r="M87" i="13"/>
  <c r="F77" i="16"/>
  <c r="M77" i="16" s="1"/>
  <c r="M83" i="21"/>
  <c r="M76" i="20"/>
  <c r="F77" i="20"/>
  <c r="M77" i="20" s="1"/>
  <c r="M76" i="22"/>
  <c r="F77" i="22"/>
  <c r="M77" i="22" s="1"/>
  <c r="S472" i="24"/>
  <c r="G477" i="24"/>
  <c r="K78" i="24"/>
  <c r="I78" i="24" s="1"/>
  <c r="K12" i="24"/>
  <c r="M86" i="25"/>
  <c r="M87" i="26"/>
  <c r="F88" i="26"/>
  <c r="M88" i="26" s="1"/>
  <c r="M87" i="27"/>
  <c r="F88" i="27"/>
  <c r="M88" i="27" s="1"/>
  <c r="W29" i="2"/>
  <c r="W30" i="2" s="1"/>
  <c r="W31" i="2" s="1"/>
  <c r="W32" i="2" s="1"/>
  <c r="W33" i="2" s="1"/>
  <c r="W34" i="2" s="1"/>
  <c r="W35" i="2" s="1"/>
  <c r="W29" i="13"/>
  <c r="W30" i="13" s="1"/>
  <c r="W31" i="13" s="1"/>
  <c r="W32" i="13" s="1"/>
  <c r="W33" i="13" s="1"/>
  <c r="W34" i="13" s="1"/>
  <c r="W35" i="13" s="1"/>
  <c r="W36" i="13" s="1"/>
  <c r="W37" i="13" s="1"/>
  <c r="W38" i="13" s="1"/>
  <c r="W39" i="13" s="1"/>
  <c r="W40" i="13" s="1"/>
  <c r="U42" i="13" s="1"/>
  <c r="K11" i="13" s="1"/>
  <c r="J27" i="12"/>
  <c r="J40" i="12" s="1"/>
  <c r="K40" i="12" s="1"/>
  <c r="L27" i="12"/>
  <c r="W25" i="12"/>
  <c r="W26" i="12" s="1"/>
  <c r="W27" i="15"/>
  <c r="W28" i="15" s="1"/>
  <c r="W29" i="15" s="1"/>
  <c r="W30" i="15" s="1"/>
  <c r="W31" i="15" s="1"/>
  <c r="W32" i="15" s="1"/>
  <c r="W33" i="15" s="1"/>
  <c r="W34" i="15" s="1"/>
  <c r="W35" i="15" s="1"/>
  <c r="W36" i="15" s="1"/>
  <c r="W37" i="15" s="1"/>
  <c r="W38" i="15" s="1"/>
  <c r="W39" i="15" s="1"/>
  <c r="W40" i="15" s="1"/>
  <c r="U42" i="15" s="1"/>
  <c r="M27" i="19"/>
  <c r="M28" i="19" s="1"/>
  <c r="M29" i="19" s="1"/>
  <c r="M30" i="19" s="1"/>
  <c r="M31" i="19" s="1"/>
  <c r="M32" i="19" s="1"/>
  <c r="M33" i="19" s="1"/>
  <c r="M34" i="19" s="1"/>
  <c r="M35" i="19" s="1"/>
  <c r="M36" i="19" s="1"/>
  <c r="M37" i="19" s="1"/>
  <c r="M38" i="19" s="1"/>
  <c r="M39" i="19" s="1"/>
  <c r="L22" i="18"/>
  <c r="M22" i="18" s="1"/>
  <c r="M23" i="18" s="1"/>
  <c r="M24" i="18" s="1"/>
  <c r="M25" i="18" s="1"/>
  <c r="M26" i="18" s="1"/>
  <c r="M27" i="18" s="1"/>
  <c r="M28" i="18" s="1"/>
  <c r="M29" i="18" s="1"/>
  <c r="M30" i="18" s="1"/>
  <c r="M31" i="18" s="1"/>
  <c r="M32" i="18" s="1"/>
  <c r="M33" i="18" s="1"/>
  <c r="M34" i="18" s="1"/>
  <c r="M35" i="18" s="1"/>
  <c r="M36" i="18" s="1"/>
  <c r="M37" i="18" s="1"/>
  <c r="M38" i="18" s="1"/>
  <c r="M39" i="18" s="1"/>
  <c r="M40" i="18" s="1"/>
  <c r="K42" i="18" s="1"/>
  <c r="K11" i="18" s="1"/>
  <c r="J22" i="18"/>
  <c r="J40" i="18" s="1"/>
  <c r="K40" i="18" s="1"/>
  <c r="M83" i="4"/>
  <c r="M73" i="4"/>
  <c r="K13" i="5"/>
  <c r="K89" i="5"/>
  <c r="I89" i="5" s="1"/>
  <c r="G85" i="5"/>
  <c r="N85" i="5" s="1"/>
  <c r="M85" i="5"/>
  <c r="E477" i="5"/>
  <c r="K477" i="5" s="1"/>
  <c r="Q472" i="5"/>
  <c r="M87" i="7"/>
  <c r="F88" i="7"/>
  <c r="M88" i="7" s="1"/>
  <c r="M75" i="12"/>
  <c r="M75" i="13"/>
  <c r="M86" i="9"/>
  <c r="M72" i="15"/>
  <c r="M83" i="14"/>
  <c r="F77" i="14"/>
  <c r="M77" i="14" s="1"/>
  <c r="M76" i="14"/>
  <c r="M83" i="12"/>
  <c r="M73" i="14"/>
  <c r="G70" i="18"/>
  <c r="N70" i="18" s="1"/>
  <c r="M70" i="18"/>
  <c r="M74" i="18"/>
  <c r="M81" i="19"/>
  <c r="G81" i="19"/>
  <c r="N81" i="19" s="1"/>
  <c r="M85" i="19"/>
  <c r="G81" i="17"/>
  <c r="N81" i="17" s="1"/>
  <c r="M81" i="17"/>
  <c r="M71" i="19"/>
  <c r="M82" i="17"/>
  <c r="F77" i="21"/>
  <c r="M77" i="21" s="1"/>
  <c r="M76" i="21"/>
  <c r="M85" i="21"/>
  <c r="M73" i="21"/>
  <c r="M82" i="26"/>
  <c r="G82" i="26"/>
  <c r="N82" i="26" s="1"/>
  <c r="M75" i="26"/>
  <c r="G477" i="26"/>
  <c r="M477" i="26" s="1"/>
  <c r="S472" i="26"/>
  <c r="J40" i="3"/>
  <c r="K40" i="3" s="1"/>
  <c r="J40" i="2"/>
  <c r="K40" i="2" s="1"/>
  <c r="W29" i="6"/>
  <c r="W30" i="6" s="1"/>
  <c r="W31" i="6" s="1"/>
  <c r="W32" i="6" s="1"/>
  <c r="W33" i="6" s="1"/>
  <c r="W34" i="6" s="1"/>
  <c r="W35" i="6" s="1"/>
  <c r="W36" i="6" s="1"/>
  <c r="W37" i="6" s="1"/>
  <c r="W38" i="6" s="1"/>
  <c r="W39" i="6" s="1"/>
  <c r="W40" i="6" s="1"/>
  <c r="U42" i="6" s="1"/>
  <c r="K11" i="6" s="1"/>
  <c r="M28" i="10"/>
  <c r="M29" i="10" s="1"/>
  <c r="M30" i="10" s="1"/>
  <c r="M31" i="10" s="1"/>
  <c r="M32" i="10" s="1"/>
  <c r="M33" i="10" s="1"/>
  <c r="M34" i="10" s="1"/>
  <c r="M35" i="10" s="1"/>
  <c r="M36" i="10" s="1"/>
  <c r="M37" i="10" s="1"/>
  <c r="M38" i="10" s="1"/>
  <c r="M39" i="10" s="1"/>
  <c r="M40" i="10" s="1"/>
  <c r="K42" i="10" s="1"/>
  <c r="K11" i="10" s="1"/>
  <c r="W27" i="12"/>
  <c r="W28" i="12" s="1"/>
  <c r="W40" i="21"/>
  <c r="U42" i="21" s="1"/>
  <c r="K11" i="21" s="1"/>
  <c r="M75" i="5"/>
  <c r="G75" i="5"/>
  <c r="N75" i="5" s="1"/>
  <c r="F88" i="2"/>
  <c r="L88" i="2" s="1"/>
  <c r="M76" i="4"/>
  <c r="Q472" i="3"/>
  <c r="E477" i="3"/>
  <c r="K477" i="3" s="1"/>
  <c r="R472" i="4"/>
  <c r="F477" i="4"/>
  <c r="M72" i="6"/>
  <c r="E477" i="6"/>
  <c r="K477" i="6" s="1"/>
  <c r="Q472" i="6"/>
  <c r="M82" i="6"/>
  <c r="G477" i="7"/>
  <c r="S472" i="7"/>
  <c r="S472" i="8"/>
  <c r="G477" i="8"/>
  <c r="M477" i="8" s="1"/>
  <c r="G477" i="6"/>
  <c r="S472" i="6"/>
  <c r="Q472" i="12"/>
  <c r="E477" i="12"/>
  <c r="K477" i="12" s="1"/>
  <c r="R472" i="11"/>
  <c r="F477" i="11"/>
  <c r="S472" i="14"/>
  <c r="G477" i="14"/>
  <c r="M86" i="15"/>
  <c r="M86" i="24"/>
  <c r="G86" i="24"/>
  <c r="N86" i="24" s="1"/>
  <c r="Q472" i="27"/>
  <c r="E477" i="27"/>
  <c r="K477" i="27" s="1"/>
  <c r="W29" i="7"/>
  <c r="W30" i="7" s="1"/>
  <c r="W31" i="7" s="1"/>
  <c r="W32" i="7" s="1"/>
  <c r="W33" i="7" s="1"/>
  <c r="W34" i="7" s="1"/>
  <c r="W35" i="7" s="1"/>
  <c r="W36" i="7" s="1"/>
  <c r="W37" i="7" s="1"/>
  <c r="W38" i="7" s="1"/>
  <c r="W39" i="7" s="1"/>
  <c r="W40" i="7" s="1"/>
  <c r="U42" i="7" s="1"/>
  <c r="K11" i="7" s="1"/>
  <c r="T40" i="12"/>
  <c r="U40" i="12" s="1"/>
  <c r="J40" i="11"/>
  <c r="K40" i="11" s="1"/>
  <c r="M40" i="11" s="1"/>
  <c r="K42" i="11" s="1"/>
  <c r="M23" i="12"/>
  <c r="M24" i="12" s="1"/>
  <c r="W29" i="16"/>
  <c r="W30" i="16" s="1"/>
  <c r="W31" i="16" s="1"/>
  <c r="W32" i="16" s="1"/>
  <c r="W33" i="16" s="1"/>
  <c r="W34" i="16" s="1"/>
  <c r="W35" i="16" s="1"/>
  <c r="W36" i="16" s="1"/>
  <c r="W37" i="16" s="1"/>
  <c r="W38" i="16" s="1"/>
  <c r="W39" i="16" s="1"/>
  <c r="W40" i="16" s="1"/>
  <c r="U42" i="16" s="1"/>
  <c r="W38" i="26"/>
  <c r="W39" i="26" s="1"/>
  <c r="W40" i="26" s="1"/>
  <c r="U42" i="26" s="1"/>
  <c r="K11" i="26" s="1"/>
  <c r="M71" i="15"/>
  <c r="M74" i="20"/>
  <c r="M70" i="26"/>
  <c r="G70" i="26"/>
  <c r="N70" i="26" s="1"/>
  <c r="M82" i="27"/>
  <c r="M82" i="8"/>
  <c r="M74" i="23"/>
  <c r="M82" i="3"/>
  <c r="M73" i="8"/>
  <c r="G81" i="20"/>
  <c r="N81" i="20" s="1"/>
  <c r="M81" i="20"/>
  <c r="M85" i="22"/>
  <c r="M84" i="23"/>
  <c r="M70" i="23"/>
  <c r="G70" i="23"/>
  <c r="N70" i="23" s="1"/>
  <c r="K78" i="9"/>
  <c r="I78" i="9" s="1"/>
  <c r="K12" i="9"/>
  <c r="M81" i="8"/>
  <c r="G81" i="8"/>
  <c r="N81" i="8" s="1"/>
  <c r="M83" i="3"/>
  <c r="M82" i="12"/>
  <c r="G82" i="12"/>
  <c r="N82" i="12" s="1"/>
  <c r="M70" i="11"/>
  <c r="G70" i="11"/>
  <c r="N70" i="11" s="1"/>
  <c r="G70" i="16"/>
  <c r="N70" i="16" s="1"/>
  <c r="M84" i="22"/>
  <c r="M74" i="26"/>
  <c r="M73" i="27"/>
  <c r="F73" i="5"/>
  <c r="L73" i="5"/>
  <c r="F84" i="5"/>
  <c r="S472" i="5"/>
  <c r="G477" i="5"/>
  <c r="F77" i="5"/>
  <c r="M77" i="5" s="1"/>
  <c r="M76" i="5"/>
  <c r="G76" i="5"/>
  <c r="G81" i="10"/>
  <c r="N81" i="10" s="1"/>
  <c r="E477" i="11"/>
  <c r="K477" i="11" s="1"/>
  <c r="Q472" i="11"/>
  <c r="M85" i="14"/>
  <c r="M76" i="18"/>
  <c r="M71" i="21"/>
  <c r="T472" i="23"/>
  <c r="H477" i="23"/>
  <c r="F83" i="8"/>
  <c r="F88" i="8" s="1"/>
  <c r="M88" i="8" s="1"/>
  <c r="L72" i="8"/>
  <c r="F72" i="8"/>
  <c r="G477" i="2"/>
  <c r="M477" i="2" s="1"/>
  <c r="S472" i="2"/>
  <c r="H477" i="7"/>
  <c r="T472" i="7"/>
  <c r="M71" i="4"/>
  <c r="M73" i="13"/>
  <c r="M81" i="15"/>
  <c r="G81" i="15"/>
  <c r="N81" i="15" s="1"/>
  <c r="M70" i="14"/>
  <c r="G70" i="14"/>
  <c r="N70" i="14" s="1"/>
  <c r="M74" i="14"/>
  <c r="M70" i="12"/>
  <c r="G70" i="12"/>
  <c r="N70" i="12" s="1"/>
  <c r="M71" i="14"/>
  <c r="M72" i="18"/>
  <c r="F77" i="19"/>
  <c r="M77" i="19" s="1"/>
  <c r="M76" i="19"/>
  <c r="S472" i="18"/>
  <c r="G477" i="18"/>
  <c r="M477" i="18" s="1"/>
  <c r="M84" i="19"/>
  <c r="G477" i="19"/>
  <c r="S472" i="19"/>
  <c r="M86" i="21"/>
  <c r="T472" i="22"/>
  <c r="H477" i="22"/>
  <c r="M81" i="25"/>
  <c r="G81" i="25"/>
  <c r="N81" i="25" s="1"/>
  <c r="M83" i="25"/>
  <c r="M84" i="26"/>
  <c r="M86" i="8"/>
  <c r="M76" i="8"/>
  <c r="F77" i="8"/>
  <c r="M77" i="8" s="1"/>
  <c r="F88" i="9"/>
  <c r="M88" i="9" s="1"/>
  <c r="M87" i="9"/>
  <c r="M72" i="11"/>
  <c r="F83" i="13"/>
  <c r="L72" i="13"/>
  <c r="F72" i="13"/>
  <c r="H477" i="13"/>
  <c r="T472" i="13"/>
  <c r="S472" i="17"/>
  <c r="G477" i="17"/>
  <c r="F84" i="18"/>
  <c r="L73" i="18"/>
  <c r="F73" i="18"/>
  <c r="F77" i="18" s="1"/>
  <c r="M77" i="18" s="1"/>
  <c r="R472" i="19"/>
  <c r="F477" i="19"/>
  <c r="M72" i="21"/>
  <c r="M87" i="23"/>
  <c r="F88" i="23"/>
  <c r="M88" i="23" s="1"/>
  <c r="M84" i="24"/>
  <c r="G84" i="24"/>
  <c r="N84" i="24" s="1"/>
  <c r="M81" i="24"/>
  <c r="G81" i="24"/>
  <c r="N81" i="24" s="1"/>
  <c r="F71" i="25"/>
  <c r="F82" i="25"/>
  <c r="L71" i="25"/>
  <c r="M75" i="25"/>
  <c r="M83" i="26"/>
  <c r="M76" i="26"/>
  <c r="F77" i="26"/>
  <c r="M77" i="26" s="1"/>
  <c r="M75" i="27"/>
  <c r="W36" i="2"/>
  <c r="W37" i="2" s="1"/>
  <c r="W38" i="2" s="1"/>
  <c r="W39" i="2" s="1"/>
  <c r="W40" i="2" s="1"/>
  <c r="U42" i="2" s="1"/>
  <c r="L22" i="14"/>
  <c r="M22" i="14" s="1"/>
  <c r="M23" i="14" s="1"/>
  <c r="M24" i="14" s="1"/>
  <c r="M25" i="14" s="1"/>
  <c r="M26" i="14" s="1"/>
  <c r="M27" i="14" s="1"/>
  <c r="M28" i="14" s="1"/>
  <c r="M29" i="14" s="1"/>
  <c r="M30" i="14" s="1"/>
  <c r="M31" i="14" s="1"/>
  <c r="M32" i="14" s="1"/>
  <c r="M33" i="14" s="1"/>
  <c r="M34" i="14" s="1"/>
  <c r="M35" i="14" s="1"/>
  <c r="M36" i="14" s="1"/>
  <c r="M37" i="14" s="1"/>
  <c r="M38" i="14" s="1"/>
  <c r="M39" i="14" s="1"/>
  <c r="M40" i="14" s="1"/>
  <c r="K42" i="14" s="1"/>
  <c r="K11" i="14" s="1"/>
  <c r="J22" i="14"/>
  <c r="J40" i="14" s="1"/>
  <c r="K40" i="14" s="1"/>
  <c r="V22" i="18"/>
  <c r="W22" i="18" s="1"/>
  <c r="W23" i="18" s="1"/>
  <c r="W24" i="18" s="1"/>
  <c r="W25" i="18" s="1"/>
  <c r="W26" i="18" s="1"/>
  <c r="W27" i="18" s="1"/>
  <c r="W28" i="18" s="1"/>
  <c r="W29" i="18" s="1"/>
  <c r="W30" i="18" s="1"/>
  <c r="W31" i="18" s="1"/>
  <c r="W32" i="18" s="1"/>
  <c r="W33" i="18" s="1"/>
  <c r="W34" i="18" s="1"/>
  <c r="W35" i="18" s="1"/>
  <c r="W36" i="18" s="1"/>
  <c r="W37" i="18" s="1"/>
  <c r="W38" i="18" s="1"/>
  <c r="W39" i="18" s="1"/>
  <c r="W40" i="18" s="1"/>
  <c r="U42" i="18" s="1"/>
  <c r="T22" i="18"/>
  <c r="T40" i="18" s="1"/>
  <c r="U40" i="18" s="1"/>
  <c r="M84" i="3"/>
  <c r="T472" i="4"/>
  <c r="H477" i="4"/>
  <c r="M86" i="7"/>
  <c r="H477" i="3"/>
  <c r="N477" i="3" s="1"/>
  <c r="T472" i="3"/>
  <c r="M83" i="7"/>
  <c r="M76" i="7"/>
  <c r="F77" i="7"/>
  <c r="M77" i="7" s="1"/>
  <c r="T472" i="9"/>
  <c r="H477" i="9"/>
  <c r="T472" i="11"/>
  <c r="H477" i="11"/>
  <c r="N477" i="11" s="1"/>
  <c r="M71" i="13"/>
  <c r="M82" i="9"/>
  <c r="M477" i="10"/>
  <c r="S472" i="10"/>
  <c r="G477" i="13"/>
  <c r="M477" i="13" s="1"/>
  <c r="S472" i="13"/>
  <c r="M72" i="14"/>
  <c r="M72" i="12"/>
  <c r="F88" i="12"/>
  <c r="M88" i="12" s="1"/>
  <c r="M87" i="12"/>
  <c r="M85" i="17"/>
  <c r="G477" i="15"/>
  <c r="M477" i="15" s="1"/>
  <c r="S472" i="15"/>
  <c r="E477" i="17"/>
  <c r="K477" i="17" s="1"/>
  <c r="Q472" i="17"/>
  <c r="M86" i="19"/>
  <c r="M75" i="17"/>
  <c r="T472" i="19"/>
  <c r="H477" i="19"/>
  <c r="E477" i="20"/>
  <c r="K477" i="20" s="1"/>
  <c r="Q472" i="20"/>
  <c r="M74" i="21"/>
  <c r="H477" i="24"/>
  <c r="T472" i="24"/>
  <c r="H477" i="25"/>
  <c r="T472" i="25"/>
  <c r="M71" i="26"/>
  <c r="M70" i="27"/>
  <c r="G70" i="27"/>
  <c r="N70" i="27" s="1"/>
  <c r="G477" i="27"/>
  <c r="M477" i="27" s="1"/>
  <c r="S472" i="27"/>
  <c r="W29" i="3"/>
  <c r="W30" i="3" s="1"/>
  <c r="W31" i="3" s="1"/>
  <c r="W32" i="3" s="1"/>
  <c r="W33" i="3" s="1"/>
  <c r="W34" i="3" s="1"/>
  <c r="W35" i="3" s="1"/>
  <c r="W36" i="3" s="1"/>
  <c r="W37" i="3" s="1"/>
  <c r="W38" i="3" s="1"/>
  <c r="W39" i="3" s="1"/>
  <c r="W40" i="3" s="1"/>
  <c r="U42" i="3" s="1"/>
  <c r="J40" i="7"/>
  <c r="K40" i="7" s="1"/>
  <c r="M27" i="13"/>
  <c r="M28" i="13" s="1"/>
  <c r="M29" i="13" s="1"/>
  <c r="M30" i="13" s="1"/>
  <c r="M31" i="13" s="1"/>
  <c r="M32" i="13" s="1"/>
  <c r="M33" i="13" s="1"/>
  <c r="M34" i="13" s="1"/>
  <c r="M35" i="13" s="1"/>
  <c r="M36" i="13" s="1"/>
  <c r="M37" i="13" s="1"/>
  <c r="M38" i="13" s="1"/>
  <c r="M39" i="13" s="1"/>
  <c r="M40" i="13" s="1"/>
  <c r="K42" i="13" s="1"/>
  <c r="F77" i="2"/>
  <c r="L77" i="2" s="1"/>
  <c r="M83" i="9"/>
  <c r="M75" i="6"/>
  <c r="M87" i="3"/>
  <c r="E477" i="9"/>
  <c r="K477" i="9" s="1"/>
  <c r="Q472" i="9"/>
  <c r="M75" i="18"/>
  <c r="M86" i="20"/>
  <c r="T472" i="21"/>
  <c r="H477" i="21"/>
  <c r="M86" i="23"/>
  <c r="M82" i="24"/>
  <c r="G82" i="24"/>
  <c r="N82" i="24" s="1"/>
  <c r="M75" i="24"/>
  <c r="G75" i="24"/>
  <c r="N75" i="24" s="1"/>
  <c r="M87" i="24"/>
  <c r="G87" i="24"/>
  <c r="F88" i="24"/>
  <c r="M88" i="24" s="1"/>
  <c r="F477" i="24"/>
  <c r="R472" i="24"/>
  <c r="M27" i="3"/>
  <c r="M28" i="3" s="1"/>
  <c r="M29" i="3" s="1"/>
  <c r="M30" i="3" s="1"/>
  <c r="M31" i="3" s="1"/>
  <c r="M32" i="3" s="1"/>
  <c r="M33" i="3" s="1"/>
  <c r="M34" i="3" s="1"/>
  <c r="M35" i="3" s="1"/>
  <c r="M36" i="3" s="1"/>
  <c r="M37" i="3" s="1"/>
  <c r="M38" i="3" s="1"/>
  <c r="M39" i="3" s="1"/>
  <c r="M40" i="3" s="1"/>
  <c r="K42" i="3" s="1"/>
  <c r="K11" i="3" s="1"/>
  <c r="W32" i="10"/>
  <c r="W33" i="10" s="1"/>
  <c r="W34" i="10" s="1"/>
  <c r="W35" i="10" s="1"/>
  <c r="W36" i="10" s="1"/>
  <c r="W37" i="10" s="1"/>
  <c r="W38" i="10" s="1"/>
  <c r="W39" i="10" s="1"/>
  <c r="W40" i="10" s="1"/>
  <c r="U42" i="10" s="1"/>
  <c r="M82" i="18"/>
  <c r="M81" i="22"/>
  <c r="G81" i="22"/>
  <c r="N81" i="22" s="1"/>
  <c r="K78" i="26"/>
  <c r="I78" i="26" s="1"/>
  <c r="K12" i="26"/>
  <c r="M71" i="27"/>
  <c r="M74" i="8"/>
  <c r="M84" i="11"/>
  <c r="M85" i="13"/>
  <c r="G81" i="21"/>
  <c r="N81" i="21" s="1"/>
  <c r="M81" i="21"/>
  <c r="M83" i="22"/>
  <c r="M82" i="23"/>
  <c r="M71" i="3"/>
  <c r="M85" i="6"/>
  <c r="M73" i="12"/>
  <c r="M84" i="20"/>
  <c r="M74" i="22"/>
  <c r="M73" i="23"/>
  <c r="G70" i="6"/>
  <c r="N70" i="6" s="1"/>
  <c r="M70" i="6"/>
  <c r="G81" i="9"/>
  <c r="N81" i="9" s="1"/>
  <c r="M81" i="9"/>
  <c r="M70" i="8"/>
  <c r="G70" i="8"/>
  <c r="N70" i="8" s="1"/>
  <c r="M71" i="12"/>
  <c r="K78" i="11"/>
  <c r="I78" i="11" s="1"/>
  <c r="K12" i="11"/>
  <c r="K12" i="5" l="1"/>
  <c r="L477" i="24"/>
  <c r="N477" i="4"/>
  <c r="L477" i="18"/>
  <c r="G82" i="7"/>
  <c r="N82" i="7" s="1"/>
  <c r="N477" i="20"/>
  <c r="N477" i="25"/>
  <c r="L477" i="4"/>
  <c r="N477" i="12"/>
  <c r="G71" i="27"/>
  <c r="N71" i="27" s="1"/>
  <c r="I71" i="27" s="1"/>
  <c r="L477" i="2"/>
  <c r="G82" i="17"/>
  <c r="N82" i="17" s="1"/>
  <c r="I82" i="17" s="1"/>
  <c r="F88" i="10"/>
  <c r="M88" i="10" s="1"/>
  <c r="S88" i="10" s="1"/>
  <c r="L477" i="19"/>
  <c r="M477" i="6"/>
  <c r="M477" i="14"/>
  <c r="G71" i="19"/>
  <c r="N71" i="19" s="1"/>
  <c r="I71" i="19" s="1"/>
  <c r="L477" i="7"/>
  <c r="N477" i="23"/>
  <c r="L477" i="26"/>
  <c r="G82" i="23"/>
  <c r="N82" i="23" s="1"/>
  <c r="I82" i="23" s="1"/>
  <c r="L477" i="15"/>
  <c r="G71" i="17"/>
  <c r="N71" i="17" s="1"/>
  <c r="I71" i="17" s="1"/>
  <c r="M477" i="5"/>
  <c r="L477" i="10"/>
  <c r="N477" i="19"/>
  <c r="G82" i="16"/>
  <c r="N477" i="9"/>
  <c r="I81" i="11"/>
  <c r="G71" i="26"/>
  <c r="N71" i="26" s="1"/>
  <c r="I71" i="26" s="1"/>
  <c r="N477" i="22"/>
  <c r="I70" i="19"/>
  <c r="G71" i="12"/>
  <c r="N71" i="12" s="1"/>
  <c r="I71" i="12" s="1"/>
  <c r="G82" i="27"/>
  <c r="N82" i="27" s="1"/>
  <c r="I82" i="27" s="1"/>
  <c r="G71" i="13"/>
  <c r="N71" i="13" s="1"/>
  <c r="I71" i="13" s="1"/>
  <c r="M477" i="7"/>
  <c r="I70" i="14"/>
  <c r="G71" i="14"/>
  <c r="N71" i="14" s="1"/>
  <c r="I71" i="14" s="1"/>
  <c r="I70" i="13"/>
  <c r="N477" i="13"/>
  <c r="G82" i="11"/>
  <c r="N82" i="11" s="1"/>
  <c r="I82" i="11" s="1"/>
  <c r="I81" i="25"/>
  <c r="I81" i="27"/>
  <c r="I70" i="16"/>
  <c r="I82" i="12"/>
  <c r="I81" i="16"/>
  <c r="G71" i="22"/>
  <c r="N71" i="22" s="1"/>
  <c r="I71" i="22" s="1"/>
  <c r="I70" i="22"/>
  <c r="M477" i="22"/>
  <c r="N477" i="5"/>
  <c r="I70" i="24"/>
  <c r="I70" i="25"/>
  <c r="G83" i="12"/>
  <c r="N83" i="12" s="1"/>
  <c r="I83" i="12" s="1"/>
  <c r="L477" i="16"/>
  <c r="I70" i="6"/>
  <c r="I70" i="27"/>
  <c r="I70" i="12"/>
  <c r="I81" i="17"/>
  <c r="G71" i="18"/>
  <c r="N71" i="18" s="1"/>
  <c r="I71" i="18" s="1"/>
  <c r="I72" i="24"/>
  <c r="I86" i="5"/>
  <c r="L477" i="17"/>
  <c r="I70" i="15"/>
  <c r="I81" i="23"/>
  <c r="I74" i="5"/>
  <c r="N477" i="18"/>
  <c r="I72" i="5"/>
  <c r="I70" i="7"/>
  <c r="N477" i="8"/>
  <c r="N477" i="14"/>
  <c r="I75" i="24"/>
  <c r="N477" i="24"/>
  <c r="I70" i="18"/>
  <c r="G71" i="9"/>
  <c r="N71" i="9" s="1"/>
  <c r="I71" i="9" s="1"/>
  <c r="I83" i="5"/>
  <c r="N477" i="27"/>
  <c r="I81" i="26"/>
  <c r="I71" i="24"/>
  <c r="L477" i="21"/>
  <c r="I70" i="17"/>
  <c r="I81" i="7"/>
  <c r="G84" i="5"/>
  <c r="N84" i="5" s="1"/>
  <c r="M84" i="5"/>
  <c r="M73" i="25"/>
  <c r="I81" i="22"/>
  <c r="I81" i="24"/>
  <c r="M84" i="18"/>
  <c r="I81" i="8"/>
  <c r="G71" i="15"/>
  <c r="G82" i="6"/>
  <c r="I82" i="26"/>
  <c r="M40" i="19"/>
  <c r="K42" i="19" s="1"/>
  <c r="I81" i="6"/>
  <c r="I70" i="20"/>
  <c r="I70" i="21"/>
  <c r="N477" i="17"/>
  <c r="G71" i="16"/>
  <c r="G71" i="7"/>
  <c r="N477" i="6"/>
  <c r="I74" i="24"/>
  <c r="M81" i="3"/>
  <c r="G81" i="3"/>
  <c r="W40" i="19"/>
  <c r="U42" i="19" s="1"/>
  <c r="K11" i="19" s="1"/>
  <c r="M71" i="5"/>
  <c r="G71" i="5"/>
  <c r="N71" i="5" s="1"/>
  <c r="I81" i="13"/>
  <c r="G71" i="8"/>
  <c r="N71" i="8" s="1"/>
  <c r="I71" i="8" s="1"/>
  <c r="I83" i="24"/>
  <c r="I81" i="18"/>
  <c r="I82" i="7"/>
  <c r="I70" i="5"/>
  <c r="L477" i="20"/>
  <c r="L477" i="27"/>
  <c r="N477" i="26"/>
  <c r="L477" i="13"/>
  <c r="M83" i="13"/>
  <c r="M72" i="8"/>
  <c r="L477" i="6"/>
  <c r="G82" i="5"/>
  <c r="N82" i="5" s="1"/>
  <c r="M82" i="5"/>
  <c r="G82" i="22"/>
  <c r="M85" i="4"/>
  <c r="I70" i="8"/>
  <c r="N477" i="7"/>
  <c r="I70" i="11"/>
  <c r="G82" i="8"/>
  <c r="N82" i="8" s="1"/>
  <c r="I82" i="8" s="1"/>
  <c r="I81" i="9"/>
  <c r="I81" i="21"/>
  <c r="G82" i="18"/>
  <c r="I82" i="24"/>
  <c r="G82" i="9"/>
  <c r="M82" i="25"/>
  <c r="G82" i="25"/>
  <c r="M477" i="17"/>
  <c r="M72" i="13"/>
  <c r="M477" i="19"/>
  <c r="M83" i="8"/>
  <c r="G71" i="21"/>
  <c r="M73" i="5"/>
  <c r="G73" i="5"/>
  <c r="N73" i="5" s="1"/>
  <c r="I70" i="23"/>
  <c r="I70" i="26"/>
  <c r="I86" i="24"/>
  <c r="I75" i="5"/>
  <c r="I81" i="19"/>
  <c r="M477" i="24"/>
  <c r="G82" i="10"/>
  <c r="N82" i="10" s="1"/>
  <c r="T82" i="10" s="1"/>
  <c r="I70" i="9"/>
  <c r="G71" i="20"/>
  <c r="G71" i="11"/>
  <c r="L477" i="5"/>
  <c r="W29" i="12"/>
  <c r="W30" i="12" s="1"/>
  <c r="W31" i="12" s="1"/>
  <c r="W32" i="12" s="1"/>
  <c r="W33" i="12" s="1"/>
  <c r="W34" i="12" s="1"/>
  <c r="W35" i="12" s="1"/>
  <c r="W36" i="12" s="1"/>
  <c r="W37" i="12" s="1"/>
  <c r="W38" i="12" s="1"/>
  <c r="W39" i="12" s="1"/>
  <c r="W40" i="12" s="1"/>
  <c r="U42" i="12" s="1"/>
  <c r="K11" i="12" s="1"/>
  <c r="M477" i="25"/>
  <c r="M73" i="15"/>
  <c r="M70" i="3"/>
  <c r="G70" i="3"/>
  <c r="M73" i="6"/>
  <c r="M81" i="4"/>
  <c r="G81" i="4"/>
  <c r="M477" i="23"/>
  <c r="G82" i="14"/>
  <c r="I81" i="12"/>
  <c r="G71" i="23"/>
  <c r="G82" i="15"/>
  <c r="G77" i="24"/>
  <c r="N77" i="24" s="1"/>
  <c r="I77" i="24" s="1"/>
  <c r="N76" i="24"/>
  <c r="I76" i="24" s="1"/>
  <c r="G71" i="6"/>
  <c r="M40" i="2"/>
  <c r="K42" i="2" s="1"/>
  <c r="K11" i="2" s="1"/>
  <c r="G82" i="19"/>
  <c r="I85" i="24"/>
  <c r="I73" i="24"/>
  <c r="L477" i="9"/>
  <c r="L477" i="8"/>
  <c r="M74" i="4"/>
  <c r="G82" i="21"/>
  <c r="M477" i="20"/>
  <c r="M85" i="3"/>
  <c r="M477" i="3"/>
  <c r="N477" i="10"/>
  <c r="M84" i="15"/>
  <c r="M84" i="6"/>
  <c r="M477" i="21"/>
  <c r="M74" i="3"/>
  <c r="N87" i="24"/>
  <c r="I87" i="24" s="1"/>
  <c r="G88" i="24"/>
  <c r="N88" i="24" s="1"/>
  <c r="I88" i="24" s="1"/>
  <c r="N477" i="21"/>
  <c r="G83" i="26"/>
  <c r="I81" i="15"/>
  <c r="G83" i="7"/>
  <c r="M71" i="25"/>
  <c r="G71" i="25"/>
  <c r="I84" i="24"/>
  <c r="M73" i="18"/>
  <c r="G77" i="5"/>
  <c r="N77" i="5" s="1"/>
  <c r="I77" i="5" s="1"/>
  <c r="N76" i="5"/>
  <c r="I76" i="5" s="1"/>
  <c r="I81" i="20"/>
  <c r="L477" i="11"/>
  <c r="I85" i="5"/>
  <c r="M27" i="12"/>
  <c r="M28" i="12" s="1"/>
  <c r="M29" i="12" s="1"/>
  <c r="M30" i="12" s="1"/>
  <c r="M31" i="12" s="1"/>
  <c r="M32" i="12" s="1"/>
  <c r="M33" i="12" s="1"/>
  <c r="M34" i="12" s="1"/>
  <c r="M35" i="12" s="1"/>
  <c r="M36" i="12" s="1"/>
  <c r="M37" i="12" s="1"/>
  <c r="M38" i="12" s="1"/>
  <c r="M39" i="12" s="1"/>
  <c r="M40" i="12" s="1"/>
  <c r="K42" i="12" s="1"/>
  <c r="L477" i="12"/>
  <c r="G83" i="11"/>
  <c r="G71" i="10"/>
  <c r="N71" i="10" s="1"/>
  <c r="L477" i="3"/>
  <c r="L477" i="23"/>
  <c r="L477" i="14"/>
  <c r="G82" i="13"/>
  <c r="N82" i="13" s="1"/>
  <c r="I82" i="13" s="1"/>
  <c r="I81" i="5"/>
  <c r="N477" i="2"/>
  <c r="L477" i="22"/>
  <c r="G70" i="4"/>
  <c r="M70" i="4"/>
  <c r="I81" i="14"/>
  <c r="G82" i="20"/>
  <c r="N477" i="15"/>
  <c r="M477" i="12"/>
  <c r="M477" i="11"/>
  <c r="M84" i="25"/>
  <c r="F88" i="16"/>
  <c r="M88" i="16" s="1"/>
  <c r="G88" i="5"/>
  <c r="N88" i="5" s="1"/>
  <c r="I88" i="5" s="1"/>
  <c r="N87" i="5"/>
  <c r="I87" i="5" s="1"/>
  <c r="M477" i="4"/>
  <c r="M477" i="16"/>
  <c r="N71" i="16" l="1"/>
  <c r="I71" i="16" s="1"/>
  <c r="N82" i="16"/>
  <c r="I82" i="16" s="1"/>
  <c r="G83" i="17"/>
  <c r="N83" i="17" s="1"/>
  <c r="I83" i="17" s="1"/>
  <c r="G72" i="17"/>
  <c r="G83" i="16"/>
  <c r="G72" i="19"/>
  <c r="G73" i="19" s="1"/>
  <c r="G72" i="14"/>
  <c r="G73" i="14" s="1"/>
  <c r="G72" i="27"/>
  <c r="N72" i="27" s="1"/>
  <c r="I72" i="27" s="1"/>
  <c r="G84" i="12"/>
  <c r="N84" i="12" s="1"/>
  <c r="I84" i="12" s="1"/>
  <c r="G72" i="13"/>
  <c r="N72" i="13" s="1"/>
  <c r="I72" i="13" s="1"/>
  <c r="G83" i="23"/>
  <c r="G84" i="23" s="1"/>
  <c r="G72" i="22"/>
  <c r="N72" i="22" s="1"/>
  <c r="I72" i="22" s="1"/>
  <c r="G72" i="18"/>
  <c r="N72" i="18" s="1"/>
  <c r="I72" i="18" s="1"/>
  <c r="G72" i="12"/>
  <c r="N72" i="12" s="1"/>
  <c r="I72" i="12" s="1"/>
  <c r="G72" i="9"/>
  <c r="N72" i="9" s="1"/>
  <c r="I72" i="9" s="1"/>
  <c r="G72" i="26"/>
  <c r="G83" i="27"/>
  <c r="N83" i="27" s="1"/>
  <c r="I83" i="27" s="1"/>
  <c r="G72" i="8"/>
  <c r="N72" i="8" s="1"/>
  <c r="I72" i="8" s="1"/>
  <c r="I84" i="5"/>
  <c r="G83" i="8"/>
  <c r="G84" i="8" s="1"/>
  <c r="I82" i="5"/>
  <c r="N82" i="20"/>
  <c r="I82" i="20" s="1"/>
  <c r="G83" i="20"/>
  <c r="N70" i="4"/>
  <c r="I70" i="4" s="1"/>
  <c r="G71" i="4"/>
  <c r="G84" i="17"/>
  <c r="N83" i="7"/>
  <c r="I83" i="7" s="1"/>
  <c r="G84" i="7"/>
  <c r="N82" i="15"/>
  <c r="I82" i="15" s="1"/>
  <c r="G83" i="15"/>
  <c r="N82" i="9"/>
  <c r="I82" i="9" s="1"/>
  <c r="G83" i="9"/>
  <c r="N81" i="3"/>
  <c r="I81" i="3" s="1"/>
  <c r="G82" i="3"/>
  <c r="G72" i="10"/>
  <c r="N72" i="10" s="1"/>
  <c r="T72" i="10" s="1"/>
  <c r="N82" i="19"/>
  <c r="I82" i="19" s="1"/>
  <c r="G83" i="19"/>
  <c r="N71" i="6"/>
  <c r="I71" i="6" s="1"/>
  <c r="G72" i="6"/>
  <c r="N82" i="14"/>
  <c r="I82" i="14" s="1"/>
  <c r="G83" i="14"/>
  <c r="I73" i="5"/>
  <c r="N82" i="22"/>
  <c r="I82" i="22" s="1"/>
  <c r="G83" i="22"/>
  <c r="I71" i="5"/>
  <c r="N82" i="21"/>
  <c r="I82" i="21" s="1"/>
  <c r="G83" i="21"/>
  <c r="N71" i="23"/>
  <c r="I71" i="23" s="1"/>
  <c r="G72" i="23"/>
  <c r="N71" i="11"/>
  <c r="I71" i="11" s="1"/>
  <c r="G72" i="11"/>
  <c r="G83" i="13"/>
  <c r="N71" i="7"/>
  <c r="I71" i="7" s="1"/>
  <c r="G72" i="7"/>
  <c r="N82" i="6"/>
  <c r="I82" i="6" s="1"/>
  <c r="G83" i="6"/>
  <c r="N71" i="25"/>
  <c r="I71" i="25" s="1"/>
  <c r="G72" i="25"/>
  <c r="N83" i="11"/>
  <c r="I83" i="11" s="1"/>
  <c r="G84" i="11"/>
  <c r="N83" i="26"/>
  <c r="I83" i="26" s="1"/>
  <c r="G84" i="26"/>
  <c r="N81" i="4"/>
  <c r="I81" i="4" s="1"/>
  <c r="G82" i="4"/>
  <c r="N70" i="3"/>
  <c r="I70" i="3" s="1"/>
  <c r="G71" i="3"/>
  <c r="N71" i="20"/>
  <c r="I71" i="20" s="1"/>
  <c r="G72" i="20"/>
  <c r="G83" i="10"/>
  <c r="N83" i="10" s="1"/>
  <c r="N71" i="21"/>
  <c r="I71" i="21" s="1"/>
  <c r="G72" i="21"/>
  <c r="N82" i="25"/>
  <c r="I82" i="25" s="1"/>
  <c r="G83" i="25"/>
  <c r="N82" i="18"/>
  <c r="I82" i="18" s="1"/>
  <c r="G83" i="18"/>
  <c r="N72" i="17"/>
  <c r="I72" i="17" s="1"/>
  <c r="G73" i="17"/>
  <c r="G72" i="16"/>
  <c r="N72" i="16" s="1"/>
  <c r="N71" i="15"/>
  <c r="I71" i="15" s="1"/>
  <c r="G72" i="15"/>
  <c r="N83" i="16" l="1"/>
  <c r="I83" i="16" s="1"/>
  <c r="G73" i="13"/>
  <c r="G84" i="16"/>
  <c r="N84" i="16" s="1"/>
  <c r="N83" i="23"/>
  <c r="I83" i="23" s="1"/>
  <c r="N72" i="14"/>
  <c r="I72" i="14" s="1"/>
  <c r="N72" i="19"/>
  <c r="I72" i="19" s="1"/>
  <c r="G85" i="12"/>
  <c r="N85" i="12" s="1"/>
  <c r="I85" i="12" s="1"/>
  <c r="G73" i="18"/>
  <c r="G73" i="27"/>
  <c r="N73" i="27" s="1"/>
  <c r="I73" i="27" s="1"/>
  <c r="G84" i="27"/>
  <c r="G85" i="27" s="1"/>
  <c r="N83" i="8"/>
  <c r="I83" i="8" s="1"/>
  <c r="G73" i="22"/>
  <c r="N73" i="22" s="1"/>
  <c r="I73" i="22" s="1"/>
  <c r="G73" i="12"/>
  <c r="G74" i="12" s="1"/>
  <c r="G73" i="9"/>
  <c r="G74" i="9" s="1"/>
  <c r="N72" i="26"/>
  <c r="I72" i="26" s="1"/>
  <c r="G73" i="26"/>
  <c r="G73" i="8"/>
  <c r="N73" i="8" s="1"/>
  <c r="I73" i="8" s="1"/>
  <c r="N72" i="20"/>
  <c r="I72" i="20" s="1"/>
  <c r="G73" i="20"/>
  <c r="I72" i="16"/>
  <c r="G73" i="16"/>
  <c r="N73" i="16" s="1"/>
  <c r="N83" i="18"/>
  <c r="I83" i="18" s="1"/>
  <c r="G84" i="18"/>
  <c r="N73" i="13"/>
  <c r="I73" i="13" s="1"/>
  <c r="G74" i="13"/>
  <c r="G84" i="10"/>
  <c r="N84" i="10" s="1"/>
  <c r="T84" i="10" s="1"/>
  <c r="N71" i="3"/>
  <c r="I71" i="3" s="1"/>
  <c r="G72" i="3"/>
  <c r="N84" i="11"/>
  <c r="I84" i="11" s="1"/>
  <c r="G85" i="11"/>
  <c r="N83" i="6"/>
  <c r="I83" i="6" s="1"/>
  <c r="G84" i="6"/>
  <c r="N83" i="13"/>
  <c r="I83" i="13" s="1"/>
  <c r="G84" i="13"/>
  <c r="N72" i="6"/>
  <c r="I72" i="6" s="1"/>
  <c r="G73" i="6"/>
  <c r="N84" i="8"/>
  <c r="I84" i="8" s="1"/>
  <c r="G85" i="8"/>
  <c r="N84" i="23"/>
  <c r="I84" i="23" s="1"/>
  <c r="G85" i="23"/>
  <c r="N73" i="19"/>
  <c r="I73" i="19" s="1"/>
  <c r="G74" i="19"/>
  <c r="N71" i="4"/>
  <c r="I71" i="4" s="1"/>
  <c r="G72" i="4"/>
  <c r="N83" i="20"/>
  <c r="I83" i="20" s="1"/>
  <c r="G84" i="20"/>
  <c r="N73" i="14"/>
  <c r="I73" i="14" s="1"/>
  <c r="G74" i="14"/>
  <c r="N83" i="21"/>
  <c r="I83" i="21" s="1"/>
  <c r="G84" i="21"/>
  <c r="I84" i="16"/>
  <c r="G85" i="16"/>
  <c r="N85" i="16" s="1"/>
  <c r="N83" i="9"/>
  <c r="I83" i="9" s="1"/>
  <c r="G84" i="9"/>
  <c r="N84" i="17"/>
  <c r="I84" i="17" s="1"/>
  <c r="G85" i="17"/>
  <c r="N72" i="15"/>
  <c r="I72" i="15" s="1"/>
  <c r="G73" i="15"/>
  <c r="N73" i="17"/>
  <c r="I73" i="17" s="1"/>
  <c r="G74" i="17"/>
  <c r="N72" i="21"/>
  <c r="I72" i="21" s="1"/>
  <c r="G73" i="21"/>
  <c r="N82" i="4"/>
  <c r="I82" i="4" s="1"/>
  <c r="G83" i="4"/>
  <c r="N72" i="25"/>
  <c r="I72" i="25" s="1"/>
  <c r="G73" i="25"/>
  <c r="N72" i="7"/>
  <c r="I72" i="7" s="1"/>
  <c r="G73" i="7"/>
  <c r="N83" i="22"/>
  <c r="I83" i="22" s="1"/>
  <c r="G84" i="22"/>
  <c r="N83" i="14"/>
  <c r="I83" i="14" s="1"/>
  <c r="G84" i="14"/>
  <c r="N83" i="19"/>
  <c r="I83" i="19" s="1"/>
  <c r="G84" i="19"/>
  <c r="N83" i="15"/>
  <c r="I83" i="15" s="1"/>
  <c r="G84" i="15"/>
  <c r="N84" i="27"/>
  <c r="I84" i="27" s="1"/>
  <c r="N83" i="25"/>
  <c r="I83" i="25" s="1"/>
  <c r="G84" i="25"/>
  <c r="N84" i="26"/>
  <c r="I84" i="26" s="1"/>
  <c r="G85" i="26"/>
  <c r="N73" i="18"/>
  <c r="I73" i="18" s="1"/>
  <c r="G74" i="18"/>
  <c r="N72" i="11"/>
  <c r="I72" i="11" s="1"/>
  <c r="G73" i="11"/>
  <c r="N72" i="23"/>
  <c r="I72" i="23" s="1"/>
  <c r="G73" i="23"/>
  <c r="G73" i="10"/>
  <c r="N73" i="10" s="1"/>
  <c r="N82" i="3"/>
  <c r="I82" i="3" s="1"/>
  <c r="G83" i="3"/>
  <c r="N84" i="7"/>
  <c r="I84" i="7" s="1"/>
  <c r="G85" i="7"/>
  <c r="N73" i="9" l="1"/>
  <c r="I73" i="9" s="1"/>
  <c r="G86" i="12"/>
  <c r="G74" i="27"/>
  <c r="N74" i="27" s="1"/>
  <c r="I74" i="27" s="1"/>
  <c r="N73" i="12"/>
  <c r="I73" i="12" s="1"/>
  <c r="G74" i="22"/>
  <c r="N74" i="22" s="1"/>
  <c r="I74" i="22" s="1"/>
  <c r="G74" i="8"/>
  <c r="N74" i="8" s="1"/>
  <c r="I74" i="8" s="1"/>
  <c r="N73" i="26"/>
  <c r="I73" i="26" s="1"/>
  <c r="G74" i="26"/>
  <c r="N85" i="7"/>
  <c r="I85" i="7" s="1"/>
  <c r="G86" i="7"/>
  <c r="G86" i="2"/>
  <c r="M86" i="2" s="1"/>
  <c r="N73" i="23"/>
  <c r="I73" i="23" s="1"/>
  <c r="G74" i="23"/>
  <c r="N74" i="18"/>
  <c r="I74" i="18" s="1"/>
  <c r="G75" i="18"/>
  <c r="N84" i="25"/>
  <c r="I84" i="25" s="1"/>
  <c r="G85" i="25"/>
  <c r="N85" i="27"/>
  <c r="I85" i="27" s="1"/>
  <c r="G86" i="27"/>
  <c r="N84" i="19"/>
  <c r="I84" i="19" s="1"/>
  <c r="G85" i="19"/>
  <c r="N84" i="22"/>
  <c r="I84" i="22" s="1"/>
  <c r="G85" i="22"/>
  <c r="N73" i="25"/>
  <c r="I73" i="25" s="1"/>
  <c r="G74" i="25"/>
  <c r="N73" i="21"/>
  <c r="I73" i="21" s="1"/>
  <c r="G74" i="21"/>
  <c r="N73" i="15"/>
  <c r="I73" i="15" s="1"/>
  <c r="G74" i="15"/>
  <c r="N84" i="9"/>
  <c r="I84" i="9" s="1"/>
  <c r="G85" i="9"/>
  <c r="I85" i="16"/>
  <c r="G86" i="16"/>
  <c r="N86" i="16" s="1"/>
  <c r="N84" i="21"/>
  <c r="I84" i="21" s="1"/>
  <c r="G85" i="21"/>
  <c r="N84" i="20"/>
  <c r="I84" i="20" s="1"/>
  <c r="G85" i="20"/>
  <c r="N74" i="19"/>
  <c r="I74" i="19" s="1"/>
  <c r="G75" i="19"/>
  <c r="N85" i="8"/>
  <c r="I85" i="8" s="1"/>
  <c r="G86" i="8"/>
  <c r="N84" i="13"/>
  <c r="I84" i="13" s="1"/>
  <c r="G85" i="13"/>
  <c r="N85" i="11"/>
  <c r="I85" i="11" s="1"/>
  <c r="G86" i="11"/>
  <c r="N72" i="3"/>
  <c r="I72" i="3" s="1"/>
  <c r="G73" i="3"/>
  <c r="N74" i="13"/>
  <c r="I74" i="13" s="1"/>
  <c r="G75" i="13"/>
  <c r="I73" i="16"/>
  <c r="G74" i="16"/>
  <c r="N74" i="16" s="1"/>
  <c r="N86" i="12"/>
  <c r="I86" i="12" s="1"/>
  <c r="G87" i="12"/>
  <c r="N83" i="3"/>
  <c r="I83" i="3" s="1"/>
  <c r="G84" i="3"/>
  <c r="G74" i="10"/>
  <c r="N74" i="10" s="1"/>
  <c r="T74" i="10" s="1"/>
  <c r="N73" i="11"/>
  <c r="I73" i="11" s="1"/>
  <c r="G74" i="11"/>
  <c r="N85" i="26"/>
  <c r="I85" i="26" s="1"/>
  <c r="G86" i="26"/>
  <c r="N84" i="15"/>
  <c r="I84" i="15" s="1"/>
  <c r="G85" i="15"/>
  <c r="N84" i="14"/>
  <c r="I84" i="14" s="1"/>
  <c r="G85" i="14"/>
  <c r="N73" i="7"/>
  <c r="I73" i="7" s="1"/>
  <c r="G74" i="7"/>
  <c r="N83" i="4"/>
  <c r="I83" i="4" s="1"/>
  <c r="G84" i="4"/>
  <c r="N74" i="17"/>
  <c r="I74" i="17" s="1"/>
  <c r="G75" i="17"/>
  <c r="N85" i="17"/>
  <c r="I85" i="17" s="1"/>
  <c r="G86" i="17"/>
  <c r="N74" i="9"/>
  <c r="I74" i="9" s="1"/>
  <c r="G75" i="9"/>
  <c r="N74" i="12"/>
  <c r="I74" i="12" s="1"/>
  <c r="G75" i="12"/>
  <c r="N74" i="14"/>
  <c r="I74" i="14" s="1"/>
  <c r="G75" i="14"/>
  <c r="N72" i="4"/>
  <c r="I72" i="4" s="1"/>
  <c r="G73" i="4"/>
  <c r="N85" i="23"/>
  <c r="I85" i="23" s="1"/>
  <c r="G86" i="23"/>
  <c r="N73" i="6"/>
  <c r="I73" i="6" s="1"/>
  <c r="G74" i="6"/>
  <c r="N84" i="6"/>
  <c r="I84" i="6" s="1"/>
  <c r="G85" i="6"/>
  <c r="G85" i="10"/>
  <c r="N85" i="10" s="1"/>
  <c r="N84" i="18"/>
  <c r="I84" i="18" s="1"/>
  <c r="G85" i="18"/>
  <c r="N73" i="20"/>
  <c r="I73" i="20" s="1"/>
  <c r="G74" i="20"/>
  <c r="G75" i="27" l="1"/>
  <c r="N75" i="27" s="1"/>
  <c r="I75" i="27" s="1"/>
  <c r="G75" i="8"/>
  <c r="G76" i="8" s="1"/>
  <c r="G75" i="22"/>
  <c r="N75" i="22" s="1"/>
  <c r="I75" i="22" s="1"/>
  <c r="N74" i="26"/>
  <c r="I74" i="26" s="1"/>
  <c r="G75" i="26"/>
  <c r="G75" i="2"/>
  <c r="M75" i="2" s="1"/>
  <c r="N74" i="20"/>
  <c r="I74" i="20" s="1"/>
  <c r="G75" i="20"/>
  <c r="G86" i="10"/>
  <c r="N86" i="10" s="1"/>
  <c r="T86" i="10" s="1"/>
  <c r="N85" i="6"/>
  <c r="I85" i="6" s="1"/>
  <c r="G86" i="6"/>
  <c r="N86" i="23"/>
  <c r="I86" i="23" s="1"/>
  <c r="G87" i="23"/>
  <c r="N75" i="14"/>
  <c r="I75" i="14" s="1"/>
  <c r="G76" i="14"/>
  <c r="N75" i="12"/>
  <c r="I75" i="12" s="1"/>
  <c r="G76" i="12"/>
  <c r="N86" i="17"/>
  <c r="I86" i="17" s="1"/>
  <c r="G87" i="17"/>
  <c r="N84" i="4"/>
  <c r="I84" i="4" s="1"/>
  <c r="G85" i="4"/>
  <c r="N85" i="14"/>
  <c r="I85" i="14" s="1"/>
  <c r="G86" i="14"/>
  <c r="N74" i="11"/>
  <c r="I74" i="11" s="1"/>
  <c r="G75" i="11"/>
  <c r="N84" i="3"/>
  <c r="I84" i="3" s="1"/>
  <c r="G85" i="3"/>
  <c r="I74" i="16"/>
  <c r="G75" i="16"/>
  <c r="N75" i="16" s="1"/>
  <c r="N73" i="3"/>
  <c r="I73" i="3" s="1"/>
  <c r="G74" i="3"/>
  <c r="N85" i="13"/>
  <c r="I85" i="13" s="1"/>
  <c r="G86" i="13"/>
  <c r="N75" i="19"/>
  <c r="I75" i="19" s="1"/>
  <c r="G76" i="19"/>
  <c r="I86" i="16"/>
  <c r="G87" i="16"/>
  <c r="N87" i="16" s="1"/>
  <c r="N74" i="15"/>
  <c r="I74" i="15" s="1"/>
  <c r="G75" i="15"/>
  <c r="N74" i="25"/>
  <c r="I74" i="25" s="1"/>
  <c r="G75" i="25"/>
  <c r="N85" i="19"/>
  <c r="I85" i="19" s="1"/>
  <c r="G86" i="19"/>
  <c r="N85" i="25"/>
  <c r="I85" i="25" s="1"/>
  <c r="G86" i="25"/>
  <c r="N74" i="23"/>
  <c r="I74" i="23" s="1"/>
  <c r="G75" i="23"/>
  <c r="G87" i="2"/>
  <c r="M87" i="2" s="1"/>
  <c r="N85" i="18"/>
  <c r="I85" i="18" s="1"/>
  <c r="G86" i="18"/>
  <c r="N74" i="6"/>
  <c r="I74" i="6" s="1"/>
  <c r="G75" i="6"/>
  <c r="N73" i="4"/>
  <c r="I73" i="4" s="1"/>
  <c r="G74" i="4"/>
  <c r="N75" i="9"/>
  <c r="I75" i="9" s="1"/>
  <c r="G76" i="9"/>
  <c r="N75" i="17"/>
  <c r="I75" i="17" s="1"/>
  <c r="G76" i="17"/>
  <c r="N74" i="7"/>
  <c r="I74" i="7" s="1"/>
  <c r="G75" i="7"/>
  <c r="N85" i="15"/>
  <c r="I85" i="15" s="1"/>
  <c r="G86" i="15"/>
  <c r="N86" i="26"/>
  <c r="I86" i="26" s="1"/>
  <c r="G87" i="26"/>
  <c r="G75" i="10"/>
  <c r="N75" i="10" s="1"/>
  <c r="N87" i="12"/>
  <c r="I87" i="12" s="1"/>
  <c r="G88" i="12"/>
  <c r="N75" i="13"/>
  <c r="I75" i="13" s="1"/>
  <c r="G76" i="13"/>
  <c r="N86" i="11"/>
  <c r="I86" i="11" s="1"/>
  <c r="G87" i="11"/>
  <c r="N86" i="8"/>
  <c r="I86" i="8" s="1"/>
  <c r="G87" i="8"/>
  <c r="N85" i="20"/>
  <c r="I85" i="20" s="1"/>
  <c r="G86" i="20"/>
  <c r="N85" i="21"/>
  <c r="I85" i="21" s="1"/>
  <c r="G86" i="21"/>
  <c r="N85" i="9"/>
  <c r="I85" i="9" s="1"/>
  <c r="G86" i="9"/>
  <c r="N74" i="21"/>
  <c r="I74" i="21" s="1"/>
  <c r="G75" i="21"/>
  <c r="N85" i="22"/>
  <c r="I85" i="22" s="1"/>
  <c r="G86" i="22"/>
  <c r="N86" i="27"/>
  <c r="I86" i="27" s="1"/>
  <c r="G87" i="27"/>
  <c r="N75" i="18"/>
  <c r="I75" i="18" s="1"/>
  <c r="G76" i="18"/>
  <c r="N86" i="7"/>
  <c r="I86" i="7" s="1"/>
  <c r="G87" i="7"/>
  <c r="G76" i="27" l="1"/>
  <c r="N75" i="8"/>
  <c r="I75" i="8" s="1"/>
  <c r="G76" i="22"/>
  <c r="G77" i="22" s="1"/>
  <c r="N75" i="26"/>
  <c r="I75" i="26" s="1"/>
  <c r="G76" i="26"/>
  <c r="G76" i="2"/>
  <c r="M76" i="2" s="1"/>
  <c r="N87" i="7"/>
  <c r="I87" i="7" s="1"/>
  <c r="G88" i="7"/>
  <c r="N88" i="7" s="1"/>
  <c r="I88" i="7" s="1"/>
  <c r="G77" i="18"/>
  <c r="N76" i="18"/>
  <c r="I76" i="18" s="1"/>
  <c r="N86" i="22"/>
  <c r="I86" i="22" s="1"/>
  <c r="G87" i="22"/>
  <c r="N86" i="9"/>
  <c r="I86" i="9" s="1"/>
  <c r="G87" i="9"/>
  <c r="N86" i="20"/>
  <c r="I86" i="20" s="1"/>
  <c r="G87" i="20"/>
  <c r="N87" i="11"/>
  <c r="I87" i="11" s="1"/>
  <c r="G88" i="11"/>
  <c r="N88" i="12"/>
  <c r="I88" i="12" s="1"/>
  <c r="D89" i="12"/>
  <c r="N87" i="26"/>
  <c r="I87" i="26" s="1"/>
  <c r="G88" i="26"/>
  <c r="N75" i="7"/>
  <c r="I75" i="7" s="1"/>
  <c r="G76" i="7"/>
  <c r="N76" i="9"/>
  <c r="I76" i="9" s="1"/>
  <c r="G77" i="9"/>
  <c r="N77" i="9" s="1"/>
  <c r="I77" i="9" s="1"/>
  <c r="N74" i="4"/>
  <c r="I74" i="4" s="1"/>
  <c r="G75" i="4"/>
  <c r="G88" i="2"/>
  <c r="M88" i="2" s="1"/>
  <c r="N86" i="25"/>
  <c r="I86" i="25" s="1"/>
  <c r="G87" i="25"/>
  <c r="N75" i="25"/>
  <c r="I75" i="25" s="1"/>
  <c r="G76" i="25"/>
  <c r="I87" i="16"/>
  <c r="G88" i="16"/>
  <c r="N88" i="16" s="1"/>
  <c r="G77" i="19"/>
  <c r="N76" i="19"/>
  <c r="I76" i="19" s="1"/>
  <c r="N74" i="3"/>
  <c r="I74" i="3" s="1"/>
  <c r="G75" i="3"/>
  <c r="N85" i="3"/>
  <c r="I85" i="3" s="1"/>
  <c r="G86" i="3"/>
  <c r="N85" i="4"/>
  <c r="I85" i="4" s="1"/>
  <c r="G86" i="4"/>
  <c r="N76" i="12"/>
  <c r="I76" i="12" s="1"/>
  <c r="G77" i="12"/>
  <c r="N87" i="23"/>
  <c r="I87" i="23" s="1"/>
  <c r="G88" i="23"/>
  <c r="G87" i="10"/>
  <c r="N87" i="10" s="1"/>
  <c r="N87" i="27"/>
  <c r="I87" i="27" s="1"/>
  <c r="G88" i="27"/>
  <c r="N75" i="21"/>
  <c r="I75" i="21" s="1"/>
  <c r="G76" i="21"/>
  <c r="N86" i="21"/>
  <c r="I86" i="21" s="1"/>
  <c r="G87" i="21"/>
  <c r="N87" i="8"/>
  <c r="I87" i="8" s="1"/>
  <c r="G88" i="8"/>
  <c r="N76" i="13"/>
  <c r="I76" i="13" s="1"/>
  <c r="G77" i="13"/>
  <c r="G76" i="10"/>
  <c r="N76" i="10" s="1"/>
  <c r="T76" i="10" s="1"/>
  <c r="N86" i="15"/>
  <c r="I86" i="15" s="1"/>
  <c r="G87" i="15"/>
  <c r="N76" i="17"/>
  <c r="I76" i="17" s="1"/>
  <c r="G77" i="17"/>
  <c r="G77" i="27"/>
  <c r="N76" i="27"/>
  <c r="I76" i="27" s="1"/>
  <c r="N75" i="6"/>
  <c r="I75" i="6" s="1"/>
  <c r="G76" i="6"/>
  <c r="N86" i="18"/>
  <c r="I86" i="18" s="1"/>
  <c r="G87" i="18"/>
  <c r="N75" i="23"/>
  <c r="I75" i="23" s="1"/>
  <c r="G76" i="23"/>
  <c r="N86" i="19"/>
  <c r="I86" i="19" s="1"/>
  <c r="G87" i="19"/>
  <c r="N75" i="15"/>
  <c r="I75" i="15" s="1"/>
  <c r="G76" i="15"/>
  <c r="N76" i="8"/>
  <c r="I76" i="8" s="1"/>
  <c r="G77" i="8"/>
  <c r="N86" i="13"/>
  <c r="I86" i="13" s="1"/>
  <c r="G87" i="13"/>
  <c r="I75" i="16"/>
  <c r="G76" i="16"/>
  <c r="N76" i="16" s="1"/>
  <c r="N75" i="11"/>
  <c r="I75" i="11" s="1"/>
  <c r="G76" i="11"/>
  <c r="N86" i="14"/>
  <c r="I86" i="14" s="1"/>
  <c r="G87" i="14"/>
  <c r="G88" i="17"/>
  <c r="N87" i="17"/>
  <c r="I87" i="17" s="1"/>
  <c r="N76" i="14"/>
  <c r="I76" i="14" s="1"/>
  <c r="G77" i="14"/>
  <c r="N86" i="6"/>
  <c r="I86" i="6" s="1"/>
  <c r="G87" i="6"/>
  <c r="N75" i="20"/>
  <c r="I75" i="20" s="1"/>
  <c r="G76" i="20"/>
  <c r="N76" i="22" l="1"/>
  <c r="I76" i="22" s="1"/>
  <c r="G77" i="26"/>
  <c r="N77" i="26" s="1"/>
  <c r="I77" i="26" s="1"/>
  <c r="N76" i="26"/>
  <c r="I76" i="26" s="1"/>
  <c r="N77" i="22"/>
  <c r="I77" i="22" s="1"/>
  <c r="D78" i="22"/>
  <c r="G77" i="2"/>
  <c r="M77" i="2" s="1"/>
  <c r="G77" i="20"/>
  <c r="N76" i="20"/>
  <c r="I76" i="20" s="1"/>
  <c r="N77" i="14"/>
  <c r="I77" i="14" s="1"/>
  <c r="D78" i="14"/>
  <c r="G88" i="14"/>
  <c r="N87" i="14"/>
  <c r="I87" i="14" s="1"/>
  <c r="I76" i="16"/>
  <c r="G77" i="16"/>
  <c r="N77" i="16" s="1"/>
  <c r="N77" i="8"/>
  <c r="I77" i="8" s="1"/>
  <c r="D78" i="8"/>
  <c r="G88" i="19"/>
  <c r="N87" i="19"/>
  <c r="I87" i="19" s="1"/>
  <c r="G88" i="18"/>
  <c r="N87" i="18"/>
  <c r="I87" i="18" s="1"/>
  <c r="G88" i="15"/>
  <c r="N88" i="15" s="1"/>
  <c r="I88" i="15" s="1"/>
  <c r="N87" i="15"/>
  <c r="I87" i="15" s="1"/>
  <c r="N77" i="13"/>
  <c r="I77" i="13" s="1"/>
  <c r="D78" i="13"/>
  <c r="G88" i="21"/>
  <c r="N87" i="21"/>
  <c r="I87" i="21" s="1"/>
  <c r="N88" i="27"/>
  <c r="I88" i="27" s="1"/>
  <c r="D89" i="27"/>
  <c r="G88" i="10"/>
  <c r="N88" i="10" s="1"/>
  <c r="T88" i="10" s="1"/>
  <c r="N77" i="12"/>
  <c r="I77" i="12" s="1"/>
  <c r="D78" i="12"/>
  <c r="N86" i="3"/>
  <c r="I86" i="3" s="1"/>
  <c r="G87" i="3"/>
  <c r="G77" i="25"/>
  <c r="N76" i="25"/>
  <c r="I76" i="25" s="1"/>
  <c r="N88" i="26"/>
  <c r="I88" i="26" s="1"/>
  <c r="D89" i="26"/>
  <c r="N88" i="11"/>
  <c r="I88" i="11" s="1"/>
  <c r="D89" i="11"/>
  <c r="G88" i="9"/>
  <c r="N87" i="9"/>
  <c r="I87" i="9" s="1"/>
  <c r="N77" i="27"/>
  <c r="I77" i="27" s="1"/>
  <c r="D78" i="27"/>
  <c r="N77" i="19"/>
  <c r="I77" i="19" s="1"/>
  <c r="D78" i="19"/>
  <c r="N77" i="18"/>
  <c r="I77" i="18" s="1"/>
  <c r="D78" i="18"/>
  <c r="G88" i="6"/>
  <c r="N87" i="6"/>
  <c r="I87" i="6" s="1"/>
  <c r="G77" i="11"/>
  <c r="N77" i="11" s="1"/>
  <c r="I77" i="11" s="1"/>
  <c r="N76" i="11"/>
  <c r="I76" i="11" s="1"/>
  <c r="N87" i="13"/>
  <c r="I87" i="13" s="1"/>
  <c r="G88" i="13"/>
  <c r="G77" i="15"/>
  <c r="N76" i="15"/>
  <c r="I76" i="15" s="1"/>
  <c r="G77" i="23"/>
  <c r="N76" i="23"/>
  <c r="I76" i="23" s="1"/>
  <c r="G77" i="6"/>
  <c r="N77" i="6" s="1"/>
  <c r="I77" i="6" s="1"/>
  <c r="N76" i="6"/>
  <c r="I76" i="6" s="1"/>
  <c r="N77" i="17"/>
  <c r="I77" i="17" s="1"/>
  <c r="D78" i="17"/>
  <c r="G77" i="10"/>
  <c r="N77" i="10" s="1"/>
  <c r="N88" i="8"/>
  <c r="I88" i="8" s="1"/>
  <c r="D89" i="8"/>
  <c r="G77" i="21"/>
  <c r="N76" i="21"/>
  <c r="I76" i="21" s="1"/>
  <c r="N88" i="23"/>
  <c r="I88" i="23" s="1"/>
  <c r="D89" i="23"/>
  <c r="N86" i="4"/>
  <c r="I86" i="4" s="1"/>
  <c r="G87" i="4"/>
  <c r="N75" i="3"/>
  <c r="I75" i="3" s="1"/>
  <c r="G76" i="3"/>
  <c r="I88" i="16"/>
  <c r="D89" i="16"/>
  <c r="K89" i="16" s="1"/>
  <c r="N87" i="25"/>
  <c r="I87" i="25" s="1"/>
  <c r="G88" i="25"/>
  <c r="N75" i="4"/>
  <c r="I75" i="4" s="1"/>
  <c r="G76" i="4"/>
  <c r="G77" i="7"/>
  <c r="N76" i="7"/>
  <c r="I76" i="7" s="1"/>
  <c r="K89" i="12"/>
  <c r="I89" i="12" s="1"/>
  <c r="K13" i="12"/>
  <c r="N87" i="20"/>
  <c r="I87" i="20" s="1"/>
  <c r="G88" i="20"/>
  <c r="N87" i="22"/>
  <c r="I87" i="22" s="1"/>
  <c r="G88" i="22"/>
  <c r="N88" i="17"/>
  <c r="I88" i="17" s="1"/>
  <c r="D89" i="17"/>
  <c r="K78" i="22" l="1"/>
  <c r="I78" i="22" s="1"/>
  <c r="K12" i="22"/>
  <c r="K13" i="17"/>
  <c r="K89" i="17"/>
  <c r="I89" i="17" s="1"/>
  <c r="N88" i="20"/>
  <c r="I88" i="20" s="1"/>
  <c r="D89" i="20"/>
  <c r="N88" i="25"/>
  <c r="I88" i="25" s="1"/>
  <c r="D89" i="25"/>
  <c r="N76" i="3"/>
  <c r="I76" i="3" s="1"/>
  <c r="G77" i="3"/>
  <c r="K89" i="23"/>
  <c r="I89" i="23" s="1"/>
  <c r="K13" i="23"/>
  <c r="K78" i="18"/>
  <c r="I78" i="18" s="1"/>
  <c r="K12" i="18"/>
  <c r="K78" i="27"/>
  <c r="I78" i="27" s="1"/>
  <c r="K12" i="27"/>
  <c r="K89" i="11"/>
  <c r="I89" i="11" s="1"/>
  <c r="K13" i="11"/>
  <c r="N87" i="3"/>
  <c r="I87" i="3" s="1"/>
  <c r="G88" i="3"/>
  <c r="I77" i="16"/>
  <c r="D78" i="16"/>
  <c r="K78" i="16" s="1"/>
  <c r="K78" i="14"/>
  <c r="I78" i="14" s="1"/>
  <c r="K12" i="14"/>
  <c r="N77" i="7"/>
  <c r="I77" i="7" s="1"/>
  <c r="D78" i="7"/>
  <c r="N77" i="21"/>
  <c r="I77" i="21" s="1"/>
  <c r="D78" i="21"/>
  <c r="D78" i="10"/>
  <c r="K78" i="10" s="1"/>
  <c r="Q78" i="10" s="1"/>
  <c r="N77" i="15"/>
  <c r="I77" i="15" s="1"/>
  <c r="D78" i="15"/>
  <c r="D89" i="10"/>
  <c r="K89" i="10" s="1"/>
  <c r="N88" i="21"/>
  <c r="I88" i="21" s="1"/>
  <c r="D89" i="21"/>
  <c r="N88" i="19"/>
  <c r="I88" i="19" s="1"/>
  <c r="D89" i="19"/>
  <c r="N88" i="22"/>
  <c r="I88" i="22" s="1"/>
  <c r="D89" i="22"/>
  <c r="N76" i="4"/>
  <c r="I76" i="4" s="1"/>
  <c r="G77" i="4"/>
  <c r="I89" i="16"/>
  <c r="K13" i="16"/>
  <c r="G88" i="4"/>
  <c r="N87" i="4"/>
  <c r="I87" i="4" s="1"/>
  <c r="K89" i="8"/>
  <c r="I89" i="8" s="1"/>
  <c r="K13" i="8"/>
  <c r="K78" i="17"/>
  <c r="I78" i="17" s="1"/>
  <c r="K12" i="17"/>
  <c r="N88" i="13"/>
  <c r="I88" i="13" s="1"/>
  <c r="D89" i="13"/>
  <c r="K78" i="19"/>
  <c r="I78" i="19" s="1"/>
  <c r="K12" i="19"/>
  <c r="K89" i="26"/>
  <c r="I89" i="26" s="1"/>
  <c r="K13" i="26"/>
  <c r="K12" i="12"/>
  <c r="K78" i="12"/>
  <c r="I78" i="12" s="1"/>
  <c r="K89" i="27"/>
  <c r="I89" i="27" s="1"/>
  <c r="K13" i="27"/>
  <c r="K78" i="13"/>
  <c r="I78" i="13" s="1"/>
  <c r="K12" i="13"/>
  <c r="K78" i="8"/>
  <c r="I78" i="8" s="1"/>
  <c r="K12" i="8"/>
  <c r="N77" i="23"/>
  <c r="I77" i="23" s="1"/>
  <c r="D78" i="23"/>
  <c r="N88" i="6"/>
  <c r="I88" i="6" s="1"/>
  <c r="D89" i="6"/>
  <c r="N88" i="9"/>
  <c r="I88" i="9" s="1"/>
  <c r="D89" i="9"/>
  <c r="N77" i="25"/>
  <c r="I77" i="25" s="1"/>
  <c r="D78" i="25"/>
  <c r="N88" i="18"/>
  <c r="I88" i="18" s="1"/>
  <c r="D89" i="18"/>
  <c r="N88" i="14"/>
  <c r="I88" i="14" s="1"/>
  <c r="D89" i="14"/>
  <c r="N77" i="20"/>
  <c r="I77" i="20" s="1"/>
  <c r="D78" i="20"/>
  <c r="K13" i="14" l="1"/>
  <c r="K89" i="14"/>
  <c r="I89" i="14" s="1"/>
  <c r="K78" i="25"/>
  <c r="I78" i="25" s="1"/>
  <c r="K12" i="25"/>
  <c r="K13" i="6"/>
  <c r="K89" i="6"/>
  <c r="I89" i="6" s="1"/>
  <c r="K89" i="13"/>
  <c r="I89" i="13" s="1"/>
  <c r="K13" i="13"/>
  <c r="K89" i="22"/>
  <c r="I89" i="22" s="1"/>
  <c r="K13" i="22"/>
  <c r="K13" i="21"/>
  <c r="K89" i="21"/>
  <c r="I89" i="21" s="1"/>
  <c r="K78" i="15"/>
  <c r="I78" i="15" s="1"/>
  <c r="K12" i="15"/>
  <c r="K78" i="21"/>
  <c r="I78" i="21" s="1"/>
  <c r="K12" i="21"/>
  <c r="N88" i="3"/>
  <c r="I88" i="3" s="1"/>
  <c r="D89" i="3"/>
  <c r="N77" i="3"/>
  <c r="I77" i="3" s="1"/>
  <c r="D78" i="3"/>
  <c r="K89" i="20"/>
  <c r="I89" i="20" s="1"/>
  <c r="K13" i="20"/>
  <c r="K12" i="20"/>
  <c r="K78" i="20"/>
  <c r="I78" i="20" s="1"/>
  <c r="K13" i="18"/>
  <c r="K89" i="18"/>
  <c r="I89" i="18" s="1"/>
  <c r="K13" i="9"/>
  <c r="K89" i="9"/>
  <c r="I89" i="9" s="1"/>
  <c r="K78" i="23"/>
  <c r="I78" i="23" s="1"/>
  <c r="K12" i="23"/>
  <c r="N77" i="4"/>
  <c r="I77" i="4" s="1"/>
  <c r="D78" i="4"/>
  <c r="K89" i="19"/>
  <c r="I89" i="19" s="1"/>
  <c r="K13" i="19"/>
  <c r="K13" i="10"/>
  <c r="K12" i="10"/>
  <c r="K78" i="7"/>
  <c r="I78" i="7" s="1"/>
  <c r="K12" i="7"/>
  <c r="I78" i="16"/>
  <c r="K12" i="16"/>
  <c r="K89" i="25"/>
  <c r="I89" i="25" s="1"/>
  <c r="K13" i="25"/>
  <c r="N88" i="4"/>
  <c r="I88" i="4" s="1"/>
  <c r="D89" i="4"/>
  <c r="K78" i="4" l="1"/>
  <c r="I78" i="4" s="1"/>
  <c r="K12" i="4"/>
  <c r="K78" i="3"/>
  <c r="I78" i="3" s="1"/>
  <c r="K12" i="3"/>
  <c r="K13" i="4"/>
  <c r="K89" i="4"/>
  <c r="I89" i="4" s="1"/>
  <c r="K89" i="3"/>
  <c r="I89" i="3" s="1"/>
  <c r="K13" i="3"/>
  <c r="E68" i="2"/>
  <c r="K68" i="2" s="1"/>
  <c r="E72" i="2"/>
  <c r="F83" i="2" s="1"/>
  <c r="E70" i="2"/>
  <c r="F81" i="2" s="1"/>
  <c r="E71" i="2"/>
  <c r="F71" i="2" s="1"/>
  <c r="E73" i="2"/>
  <c r="F84" i="2" s="1"/>
  <c r="L84" i="2" s="1"/>
  <c r="E74" i="2"/>
  <c r="K74" i="2" s="1"/>
  <c r="F73" i="2" l="1"/>
  <c r="L73" i="2" s="1"/>
  <c r="K73" i="2"/>
  <c r="L81" i="2"/>
  <c r="G81" i="2"/>
  <c r="M81" i="2" s="1"/>
  <c r="L83" i="2"/>
  <c r="G83" i="2"/>
  <c r="M83" i="2" s="1"/>
  <c r="L71" i="2"/>
  <c r="G71" i="2"/>
  <c r="M71" i="2" s="1"/>
  <c r="F82" i="2"/>
  <c r="F70" i="2"/>
  <c r="F72" i="2"/>
  <c r="D78" i="2"/>
  <c r="F74" i="2"/>
  <c r="D89" i="2"/>
  <c r="F85" i="2"/>
  <c r="K71" i="2"/>
  <c r="K70" i="2"/>
  <c r="G84" i="2"/>
  <c r="M84" i="2" s="1"/>
  <c r="K72" i="2"/>
  <c r="G73" i="2" l="1"/>
  <c r="M73" i="2" s="1"/>
  <c r="L85" i="2"/>
  <c r="G85" i="2"/>
  <c r="M85" i="2" s="1"/>
  <c r="L72" i="2"/>
  <c r="G72" i="2"/>
  <c r="M72" i="2" s="1"/>
  <c r="J89" i="2"/>
  <c r="K13" i="2"/>
  <c r="G70" i="2"/>
  <c r="M70" i="2" s="1"/>
  <c r="L70" i="2"/>
  <c r="G74" i="2"/>
  <c r="M74" i="2" s="1"/>
  <c r="L74" i="2"/>
  <c r="G82" i="2"/>
  <c r="M82" i="2" s="1"/>
  <c r="L82" i="2"/>
  <c r="K12" i="2"/>
  <c r="J78" i="2"/>
</calcChain>
</file>

<file path=xl/sharedStrings.xml><?xml version="1.0" encoding="utf-8"?>
<sst xmlns="http://schemas.openxmlformats.org/spreadsheetml/2006/main" count="35286" uniqueCount="12230">
  <si>
    <t>Company Name</t>
  </si>
  <si>
    <t>Agree Realty Corporation (ADC)</t>
  </si>
  <si>
    <t>Current Price</t>
  </si>
  <si>
    <t>47.25</t>
  </si>
  <si>
    <t>Summary</t>
  </si>
  <si>
    <t>Previous Close</t>
  </si>
  <si>
    <t>Open</t>
  </si>
  <si>
    <t>47.98</t>
  </si>
  <si>
    <t>Bid</t>
  </si>
  <si>
    <t>34.22 x 100</t>
  </si>
  <si>
    <t>Ask</t>
  </si>
  <si>
    <t>0.00 x</t>
  </si>
  <si>
    <t>Day's Range</t>
  </si>
  <si>
    <t>46.96 - 47.98</t>
  </si>
  <si>
    <t>52 Week Range</t>
  </si>
  <si>
    <t>41.01 - 51.50</t>
  </si>
  <si>
    <t>Volume</t>
  </si>
  <si>
    <t>165893</t>
  </si>
  <si>
    <t>Avg. Volume</t>
  </si>
  <si>
    <t>265884</t>
  </si>
  <si>
    <t>Market Cap</t>
  </si>
  <si>
    <t>1.36B</t>
  </si>
  <si>
    <t>Beta</t>
  </si>
  <si>
    <t>0.25</t>
  </si>
  <si>
    <t>PE Ratio (TTM)</t>
  </si>
  <si>
    <t>21.94</t>
  </si>
  <si>
    <t>EPS (TTM)</t>
  </si>
  <si>
    <t>2.15</t>
  </si>
  <si>
    <t>Earnings Date</t>
  </si>
  <si>
    <t>Jul 24, 2017</t>
  </si>
  <si>
    <t>Dividend &amp; Yield</t>
  </si>
  <si>
    <t>2.02 (4.26%)</t>
  </si>
  <si>
    <t>Ex-Dividend Date</t>
  </si>
  <si>
    <t>2017-06-28</t>
  </si>
  <si>
    <t>1y Target Est</t>
  </si>
  <si>
    <t>52.14</t>
  </si>
  <si>
    <t>Earnings Estimate</t>
  </si>
  <si>
    <t>Current Qtr. (Jun 2017)</t>
  </si>
  <si>
    <t>Next Qtr. (Sep 2017)</t>
  </si>
  <si>
    <t>Current Year (2017)</t>
  </si>
  <si>
    <t>Next Year (2018)</t>
  </si>
  <si>
    <t>No. of Analysts</t>
  </si>
  <si>
    <t>Avg. Estimate</t>
  </si>
  <si>
    <t>Low Estimate</t>
  </si>
  <si>
    <t>High Estimate</t>
  </si>
  <si>
    <t>Year Ago EPS</t>
  </si>
  <si>
    <t>Revenue Estimate</t>
  </si>
  <si>
    <t>7</t>
  </si>
  <si>
    <t>27.53M</t>
  </si>
  <si>
    <t>28.59M</t>
  </si>
  <si>
    <t>112.32M</t>
  </si>
  <si>
    <t>129.94M</t>
  </si>
  <si>
    <t>26.84M</t>
  </si>
  <si>
    <t>25.95M</t>
  </si>
  <si>
    <t>105.59M</t>
  </si>
  <si>
    <t>107.06M</t>
  </si>
  <si>
    <t>28.8M</t>
  </si>
  <si>
    <t>30.4M</t>
  </si>
  <si>
    <t>117.4M</t>
  </si>
  <si>
    <t>141.78M</t>
  </si>
  <si>
    <t>Year Ago Sales</t>
  </si>
  <si>
    <t>21.84M</t>
  </si>
  <si>
    <t>24.16M</t>
  </si>
  <si>
    <t>91.53M</t>
  </si>
  <si>
    <t>Sales Growth (year/est)</t>
  </si>
  <si>
    <t>26.00%</t>
  </si>
  <si>
    <t>18.30%</t>
  </si>
  <si>
    <t>22.70%</t>
  </si>
  <si>
    <t>15.70%</t>
  </si>
  <si>
    <t>Earnings History</t>
  </si>
  <si>
    <t>6/29/2016</t>
  </si>
  <si>
    <t>9/29/2016</t>
  </si>
  <si>
    <t>12/30/2016</t>
  </si>
  <si>
    <t>3/30/2017</t>
  </si>
  <si>
    <t>EPS Est.</t>
  </si>
  <si>
    <t>0.37</t>
  </si>
  <si>
    <t>0.39</t>
  </si>
  <si>
    <t>0.38</t>
  </si>
  <si>
    <t>EPS Actual</t>
  </si>
  <si>
    <t>0.48</t>
  </si>
  <si>
    <t>0.61</t>
  </si>
  <si>
    <t>0.5</t>
  </si>
  <si>
    <t>0.56</t>
  </si>
  <si>
    <t>Difference</t>
  </si>
  <si>
    <t>0.11</t>
  </si>
  <si>
    <t>0.22</t>
  </si>
  <si>
    <t>0.12</t>
  </si>
  <si>
    <t>0.17</t>
  </si>
  <si>
    <t>Surprise %</t>
  </si>
  <si>
    <t>29.70%</t>
  </si>
  <si>
    <t>56.40%</t>
  </si>
  <si>
    <t>31.60%</t>
  </si>
  <si>
    <t>43.60%</t>
  </si>
  <si>
    <t>EPS Trend</t>
  </si>
  <si>
    <t>Current Estimate</t>
  </si>
  <si>
    <t>7 Days Ago</t>
  </si>
  <si>
    <t>30 Days Ago</t>
  </si>
  <si>
    <t>60 Days Ago</t>
  </si>
  <si>
    <t>90 Days Ago</t>
  </si>
  <si>
    <t>EPS Revisions</t>
  </si>
  <si>
    <t>Up Last 7 Days</t>
  </si>
  <si>
    <t>Up Last 30 Days</t>
  </si>
  <si>
    <t>Down Last 30 Days</t>
  </si>
  <si>
    <t>Down Last 90 Days</t>
  </si>
  <si>
    <t>Growth Estimates</t>
  </si>
  <si>
    <t>ADC</t>
  </si>
  <si>
    <t>Industry</t>
  </si>
  <si>
    <t>Sector</t>
  </si>
  <si>
    <t>S&amp;P 500</t>
  </si>
  <si>
    <t>Current Qtr.</t>
  </si>
  <si>
    <t>-18.70%</t>
  </si>
  <si>
    <t>Next Qtr.</t>
  </si>
  <si>
    <t>-34.40%</t>
  </si>
  <si>
    <t>Current Year</t>
  </si>
  <si>
    <t>-10.20%</t>
  </si>
  <si>
    <t>Next Year</t>
  </si>
  <si>
    <t>-4.00%</t>
  </si>
  <si>
    <t>Next 5 Years (per annum)</t>
  </si>
  <si>
    <t>-0.90%</t>
  </si>
  <si>
    <t>Past 5 Years (per annum)</t>
  </si>
  <si>
    <t>9.10%</t>
  </si>
  <si>
    <t>Comp Average</t>
  </si>
  <si>
    <t>Market Cap (intraday) 5</t>
  </si>
  <si>
    <t>Enterprise Value 3</t>
  </si>
  <si>
    <t>Trailing P/E</t>
  </si>
  <si>
    <t>Forward P/E 1</t>
  </si>
  <si>
    <t>27.79</t>
  </si>
  <si>
    <t>PEG Ratio (5 yr expected) 1</t>
  </si>
  <si>
    <t>-29.66</t>
  </si>
  <si>
    <t>Price/Sales (ttm)</t>
  </si>
  <si>
    <t>13.89</t>
  </si>
  <si>
    <t>Price/Book (mrq)</t>
  </si>
  <si>
    <t>1.79</t>
  </si>
  <si>
    <t>Enterprise Value/Revenue 3</t>
  </si>
  <si>
    <t>Enterprise Value/EBITDA 6</t>
  </si>
  <si>
    <t>Fiscal Year Ends</t>
  </si>
  <si>
    <t>Dec 31, 2016</t>
  </si>
  <si>
    <t>Most Recent Quarter (mrq)</t>
  </si>
  <si>
    <t>Mar 31, 2017</t>
  </si>
  <si>
    <t>Profit Margin</t>
  </si>
  <si>
    <t>53.37%</t>
  </si>
  <si>
    <t>Operating Margin (ttm)</t>
  </si>
  <si>
    <t>55.63%</t>
  </si>
  <si>
    <t>Return on Assets (ttm)</t>
  </si>
  <si>
    <t>3.43%</t>
  </si>
  <si>
    <t>Return on Equity (ttm)</t>
  </si>
  <si>
    <t>9.31%</t>
  </si>
  <si>
    <t>Revenue (ttm)</t>
  </si>
  <si>
    <t>97.86M</t>
  </si>
  <si>
    <t>Revenue Per Share (ttm)</t>
  </si>
  <si>
    <t>4.04</t>
  </si>
  <si>
    <t>Quarterly Revenue Growth (yoy)</t>
  </si>
  <si>
    <t>31.30%</t>
  </si>
  <si>
    <t>Gross Profit (ttm)</t>
  </si>
  <si>
    <t>82.93M</t>
  </si>
  <si>
    <t>EBITDA</t>
  </si>
  <si>
    <t>79.64M</t>
  </si>
  <si>
    <t>Net Income Avi to Common (ttm)</t>
  </si>
  <si>
    <t>52.23M</t>
  </si>
  <si>
    <t>Diluted EPS (ttm)</t>
  </si>
  <si>
    <t>Quarterly Earnings Growth (yoy)</t>
  </si>
  <si>
    <t>95.30%</t>
  </si>
  <si>
    <t>Total Cash (mrq)</t>
  </si>
  <si>
    <t>3.86M</t>
  </si>
  <si>
    <t>Total Cash Per Share (mrq)</t>
  </si>
  <si>
    <t>0.15</t>
  </si>
  <si>
    <t>Total Debt (mrq)</t>
  </si>
  <si>
    <t>416.7M</t>
  </si>
  <si>
    <t>Total Debt/Equity (mrq)</t>
  </si>
  <si>
    <t>60.61</t>
  </si>
  <si>
    <t>Current Ratio (mrq)</t>
  </si>
  <si>
    <t>0.81</t>
  </si>
  <si>
    <t>Book Value Per Share (mrq)</t>
  </si>
  <si>
    <t>26.36</t>
  </si>
  <si>
    <t>Operating Cash Flow (ttm)</t>
  </si>
  <si>
    <t>60.77M</t>
  </si>
  <si>
    <t>Levered Free Cash Flow (ttm)</t>
  </si>
  <si>
    <t>50.52M</t>
  </si>
  <si>
    <t>52-Week Change 3</t>
  </si>
  <si>
    <t>-5.31%</t>
  </si>
  <si>
    <t>S&amp;P500 52-Week Change 3</t>
  </si>
  <si>
    <t>13.72%</t>
  </si>
  <si>
    <t>52 Week High 3</t>
  </si>
  <si>
    <t>51.50</t>
  </si>
  <si>
    <t>52 Week Low 3</t>
  </si>
  <si>
    <t>41.01</t>
  </si>
  <si>
    <t>50-Day Moving Average 3</t>
  </si>
  <si>
    <t>46.93</t>
  </si>
  <si>
    <t>200-Day Moving Average 3</t>
  </si>
  <si>
    <t>47.34</t>
  </si>
  <si>
    <t>Avg Vol (3 month) 3</t>
  </si>
  <si>
    <t>265.88k</t>
  </si>
  <si>
    <t>Avg Vol (10 day) 3</t>
  </si>
  <si>
    <t>192.94k</t>
  </si>
  <si>
    <t>Shares Outstanding 5</t>
  </si>
  <si>
    <t>28.41M</t>
  </si>
  <si>
    <t>Float</t>
  </si>
  <si>
    <t>24.91M</t>
  </si>
  <si>
    <t>% Held by Insiders 1</t>
  </si>
  <si>
    <t>5.25%</t>
  </si>
  <si>
    <t>% Held by Institutions 1</t>
  </si>
  <si>
    <t>72.80%</t>
  </si>
  <si>
    <t>Shares Short 3</t>
  </si>
  <si>
    <t>603.77k</t>
  </si>
  <si>
    <t>Short Ratio 3</t>
  </si>
  <si>
    <t>2.61</t>
  </si>
  <si>
    <t>Short % of Float 3</t>
  </si>
  <si>
    <t>3.67%</t>
  </si>
  <si>
    <t>Shares Short (prior month) 3</t>
  </si>
  <si>
    <t>773.29k</t>
  </si>
  <si>
    <t>Forward Annual Dividend Rate 4</t>
  </si>
  <si>
    <t>2.02</t>
  </si>
  <si>
    <t>Forward Annual Dividend Yield 4</t>
  </si>
  <si>
    <t>4.26%</t>
  </si>
  <si>
    <t>Trailing Annual Dividend Rate 3</t>
  </si>
  <si>
    <t>1.95</t>
  </si>
  <si>
    <t>Trailing Annual Dividend Yield 3</t>
  </si>
  <si>
    <t>4.13%</t>
  </si>
  <si>
    <t>5 Year Average Dividend Yield 4</t>
  </si>
  <si>
    <t>5.25</t>
  </si>
  <si>
    <t>Payout Ratio 4</t>
  </si>
  <si>
    <t>89.86%</t>
  </si>
  <si>
    <t>Dividend Date 3</t>
  </si>
  <si>
    <t>Jul 14, 2017</t>
  </si>
  <si>
    <t>Ex-Dividend Date 4</t>
  </si>
  <si>
    <t>Jun 28, 2017</t>
  </si>
  <si>
    <t>Last Split Factor (new per old) 2</t>
  </si>
  <si>
    <t>Last Split Date 3</t>
  </si>
  <si>
    <t>Name</t>
  </si>
  <si>
    <t>Title</t>
  </si>
  <si>
    <t>Pay</t>
  </si>
  <si>
    <t>Exercised</t>
  </si>
  <si>
    <t>Age</t>
  </si>
  <si>
    <t>Mr. Richard A. Agree</t>
  </si>
  <si>
    <t>Exec. Chairman</t>
  </si>
  <si>
    <t>178.49k</t>
  </si>
  <si>
    <t>Mr. Joel N. Agree</t>
  </si>
  <si>
    <t>Chief Exec. Officer, Pres and Director</t>
  </si>
  <si>
    <t>1.2M</t>
  </si>
  <si>
    <t>Mr. Matthew Morris Partridge</t>
  </si>
  <si>
    <t>CFO, Exec. VP &amp; Sec.</t>
  </si>
  <si>
    <t>297.38k</t>
  </si>
  <si>
    <t>Mr. Laith M. Hermiz J.D.</t>
  </si>
  <si>
    <t>Chief Operating Officer and Exec. VP</t>
  </si>
  <si>
    <t>378.57k</t>
  </si>
  <si>
    <t>Mr. Daniel Ravid CPA</t>
  </si>
  <si>
    <t>Chief Admin. Officer and Treasurer</t>
  </si>
  <si>
    <t>Fiscal year is January-December. All values USD millions.</t>
  </si>
  <si>
    <t>2012</t>
  </si>
  <si>
    <t>2013</t>
  </si>
  <si>
    <t>2014</t>
  </si>
  <si>
    <t>2015</t>
  </si>
  <si>
    <t>2016</t>
  </si>
  <si>
    <t>5-year trend</t>
  </si>
  <si>
    <t>Sales/Revenue</t>
  </si>
  <si>
    <t>35.79M</t>
  </si>
  <si>
    <t>42.74M</t>
  </si>
  <si>
    <t>51.68M</t>
  </si>
  <si>
    <t>67.17M</t>
  </si>
  <si>
    <t>89.03M</t>
  </si>
  <si>
    <t>Total Investment Income</t>
  </si>
  <si>
    <t>-</t>
  </si>
  <si>
    <t>Sundry Revenue/Income</t>
  </si>
  <si>
    <t>2.22M</t>
  </si>
  <si>
    <t>1.81M</t>
  </si>
  <si>
    <t>2.12M</t>
  </si>
  <si>
    <t>2.71M</t>
  </si>
  <si>
    <t>4.81M</t>
  </si>
  <si>
    <t>Trading Account Income</t>
  </si>
  <si>
    <t>Trust Income, Commissions &amp; Fees</t>
  </si>
  <si>
    <t>Commission &amp; Fee Income</t>
  </si>
  <si>
    <t>Sales Growth</t>
  </si>
  <si>
    <t>19.43%</t>
  </si>
  <si>
    <t>20.91%</t>
  </si>
  <si>
    <t>29.96%</t>
  </si>
  <si>
    <t>32.55%</t>
  </si>
  <si>
    <t>Total Expense</t>
  </si>
  <si>
    <t>20.87M</t>
  </si>
  <si>
    <t>23.8M</t>
  </si>
  <si>
    <t>29.36M</t>
  </si>
  <si>
    <t>39.36M</t>
  </si>
  <si>
    <t>52.87M</t>
  </si>
  <si>
    <t>Total Interest Expense</t>
  </si>
  <si>
    <t>4.66M</t>
  </si>
  <si>
    <t>5.7M</t>
  </si>
  <si>
    <t>6.71M</t>
  </si>
  <si>
    <t>9.51M</t>
  </si>
  <si>
    <t>12.85M</t>
  </si>
  <si>
    <t>Depreciation &amp; Amortization Expense</t>
  </si>
  <si>
    <t>6.47M</t>
  </si>
  <si>
    <t>8.74M</t>
  </si>
  <si>
    <t>11.1M</t>
  </si>
  <si>
    <t>16.49M</t>
  </si>
  <si>
    <t>23.41M</t>
  </si>
  <si>
    <t>Other Operating Expense</t>
  </si>
  <si>
    <t>470055</t>
  </si>
  <si>
    <t>Unnamed: 0</t>
  </si>
  <si>
    <t>Operating Income</t>
  </si>
  <si>
    <t>14.92M</t>
  </si>
  <si>
    <t>18.94M</t>
  </si>
  <si>
    <t>22.32M</t>
  </si>
  <si>
    <t>27.81M</t>
  </si>
  <si>
    <t>36.17M</t>
  </si>
  <si>
    <t>Operating Income Growth</t>
  </si>
  <si>
    <t>26.94%</t>
  </si>
  <si>
    <t>17.83%</t>
  </si>
  <si>
    <t>24.57%</t>
  </si>
  <si>
    <t>30.06%</t>
  </si>
  <si>
    <t>Non-Operating Income (Expense)</t>
  </si>
  <si>
    <t>(527,743)</t>
  </si>
  <si>
    <t>12.14M</t>
  </si>
  <si>
    <t>9.96M</t>
  </si>
  <si>
    <t>Non-Operating Interest Income</t>
  </si>
  <si>
    <t>Miscellaneous Non Operating Expense</t>
  </si>
  <si>
    <t>Equity in Affiliates (Pretax)</t>
  </si>
  <si>
    <t>Unusual Expense</t>
  </si>
  <si>
    <t>3.02M</t>
  </si>
  <si>
    <t>181000</t>
  </si>
  <si>
    <t>333000</t>
  </si>
  <si>
    <t>Pretax Income</t>
  </si>
  <si>
    <t>18.78M</t>
  </si>
  <si>
    <t>39.76M</t>
  </si>
  <si>
    <t>45.8M</t>
  </si>
  <si>
    <t>Pretax Income Growth</t>
  </si>
  <si>
    <t>-0.89%</t>
  </si>
  <si>
    <t>111.77%</t>
  </si>
  <si>
    <t>15.18%</t>
  </si>
  <si>
    <t>Pretax Margin</t>
  </si>
  <si>
    <t>51.44%</t>
  </si>
  <si>
    <t>Income Taxes</t>
  </si>
  <si>
    <t>Income Tax - Current - Domestic</t>
  </si>
  <si>
    <t>Income Tax - Current - Foreign</t>
  </si>
  <si>
    <t>Income Tax - Deferred - Domestic</t>
  </si>
  <si>
    <t>Income Tax - Deferred - Foreign</t>
  </si>
  <si>
    <t>Income Tax Credits</t>
  </si>
  <si>
    <t>Equity in Affiliates</t>
  </si>
  <si>
    <t>Other After Tax Income (Expense)</t>
  </si>
  <si>
    <t>Consolidated Net Income</t>
  </si>
  <si>
    <t>Minority Interest Expense</t>
  </si>
  <si>
    <t>554150</t>
  </si>
  <si>
    <t>515036</t>
  </si>
  <si>
    <t>425017</t>
  </si>
  <si>
    <t>744000</t>
  </si>
  <si>
    <t>679000</t>
  </si>
  <si>
    <t>Net Income</t>
  </si>
  <si>
    <t>14.37M</t>
  </si>
  <si>
    <t>18.43M</t>
  </si>
  <si>
    <t>18.35M</t>
  </si>
  <si>
    <t>39.02M</t>
  </si>
  <si>
    <t>45.12M</t>
  </si>
  <si>
    <t>Net Income Growth</t>
  </si>
  <si>
    <t>28.25%</t>
  </si>
  <si>
    <t>-0.43%</t>
  </si>
  <si>
    <t>112.62%</t>
  </si>
  <si>
    <t>15.63%</t>
  </si>
  <si>
    <t>Net Margin</t>
  </si>
  <si>
    <t>50.68%</t>
  </si>
  <si>
    <t>Extraordinaries &amp; Discontinued Operations</t>
  </si>
  <si>
    <t>3.68M</t>
  </si>
  <si>
    <t>1.24M</t>
  </si>
  <si>
    <t>137320</t>
  </si>
  <si>
    <t>Extra Items &amp; Gain/Loss Sale Of Assets</t>
  </si>
  <si>
    <t>2.1M</t>
  </si>
  <si>
    <t>946347</t>
  </si>
  <si>
    <t>122747</t>
  </si>
  <si>
    <t>Cumulative Effect - Accounting Chg</t>
  </si>
  <si>
    <t>Discontinued Operations</t>
  </si>
  <si>
    <t>1.58M</t>
  </si>
  <si>
    <t>298342</t>
  </si>
  <si>
    <t>14573</t>
  </si>
  <si>
    <t>Net Income After Extraordinaries</t>
  </si>
  <si>
    <t>10.69M</t>
  </si>
  <si>
    <t>17.19M</t>
  </si>
  <si>
    <t>18.21M</t>
  </si>
  <si>
    <t>Preferred Dividends</t>
  </si>
  <si>
    <t>Net Income Available to Common</t>
  </si>
  <si>
    <t>15.95M</t>
  </si>
  <si>
    <t>18.73M</t>
  </si>
  <si>
    <t>18.37M</t>
  </si>
  <si>
    <t>EPS (Basic)</t>
  </si>
  <si>
    <t>1.44</t>
  </si>
  <si>
    <t>1.43</t>
  </si>
  <si>
    <t>1.23</t>
  </si>
  <si>
    <t>2.17</t>
  </si>
  <si>
    <t>1.97</t>
  </si>
  <si>
    <t>EPS (Basic) - Growth</t>
  </si>
  <si>
    <t>-0.52%</t>
  </si>
  <si>
    <t>-13.91%</t>
  </si>
  <si>
    <t>75.63%</t>
  </si>
  <si>
    <t>-8.97%</t>
  </si>
  <si>
    <t>Basic Shares Outstanding</t>
  </si>
  <si>
    <t>11.07M</t>
  </si>
  <si>
    <t>13.07M</t>
  </si>
  <si>
    <t>14.88M</t>
  </si>
  <si>
    <t>18M</t>
  </si>
  <si>
    <t>22.87M</t>
  </si>
  <si>
    <t>EPS (Diluted)</t>
  </si>
  <si>
    <t>1.42</t>
  </si>
  <si>
    <t>2.16</t>
  </si>
  <si>
    <t>EPS (Diluted) Growth</t>
  </si>
  <si>
    <t>-0.63%</t>
  </si>
  <si>
    <t>-13.79%</t>
  </si>
  <si>
    <t>76.01%</t>
  </si>
  <si>
    <t>-9.01%</t>
  </si>
  <si>
    <t>Diluted Shares Outstanding</t>
  </si>
  <si>
    <t>11.14M</t>
  </si>
  <si>
    <t>13.16M</t>
  </si>
  <si>
    <t>14.97M</t>
  </si>
  <si>
    <t>18.07M</t>
  </si>
  <si>
    <t>22.96M</t>
  </si>
  <si>
    <t>Cash &amp; Short Term Investments</t>
  </si>
  <si>
    <t>1.27M</t>
  </si>
  <si>
    <t>14.54M</t>
  </si>
  <si>
    <t>5.4M</t>
  </si>
  <si>
    <t>33.4M</t>
  </si>
  <si>
    <t>Cash Only</t>
  </si>
  <si>
    <t>Total Short-Term Investments</t>
  </si>
  <si>
    <t>Cash &amp; Short Term Investments Growth</t>
  </si>
  <si>
    <t>1,044.61%</t>
  </si>
  <si>
    <t>-62.86%</t>
  </si>
  <si>
    <t>-49.77%</t>
  </si>
  <si>
    <t>1,131.38%</t>
  </si>
  <si>
    <t>Short-Term Receivables</t>
  </si>
  <si>
    <t>2.16M</t>
  </si>
  <si>
    <t>3.26M</t>
  </si>
  <si>
    <t>4.51M</t>
  </si>
  <si>
    <t>7.42M</t>
  </si>
  <si>
    <t>11.54M</t>
  </si>
  <si>
    <t>Short Term Receivables Growth</t>
  </si>
  <si>
    <t>51.05%</t>
  </si>
  <si>
    <t>38.16%</t>
  </si>
  <si>
    <t>64.56%</t>
  </si>
  <si>
    <t>55.50%</t>
  </si>
  <si>
    <t>Investment Securities</t>
  </si>
  <si>
    <t>Investment Securities Growth</t>
  </si>
  <si>
    <t>Securities in Custody</t>
  </si>
  <si>
    <t>Custody Securities Growth</t>
  </si>
  <si>
    <t>Other Investments</t>
  </si>
  <si>
    <t>98000</t>
  </si>
  <si>
    <t>1.41M</t>
  </si>
  <si>
    <t>Net Property, Plant &amp; Equipment</t>
  </si>
  <si>
    <t>398.93M</t>
  </si>
  <si>
    <t>529.83M</t>
  </si>
  <si>
    <t>Other Assets (Including Intangibles)</t>
  </si>
  <si>
    <t>26.71M</t>
  </si>
  <si>
    <t>39.06M</t>
  </si>
  <si>
    <t>53.62M</t>
  </si>
  <si>
    <t>80.23M</t>
  </si>
  <si>
    <t>115.33M</t>
  </si>
  <si>
    <t>Other Assets</t>
  </si>
  <si>
    <t>10.59M</t>
  </si>
  <si>
    <t>5.35M</t>
  </si>
  <si>
    <t>2.47M</t>
  </si>
  <si>
    <t>2.72M</t>
  </si>
  <si>
    <t>Intangible Assets</t>
  </si>
  <si>
    <t>28.46M</t>
  </si>
  <si>
    <t>48.26M</t>
  </si>
  <si>
    <t>77.76M</t>
  </si>
  <si>
    <t>112.6M</t>
  </si>
  <si>
    <t>Total Assets</t>
  </si>
  <si>
    <t>370.09M</t>
  </si>
  <si>
    <t>462.74M</t>
  </si>
  <si>
    <t>593.58M</t>
  </si>
  <si>
    <t>789.91M</t>
  </si>
  <si>
    <t>1.11B</t>
  </si>
  <si>
    <t>Total Assets Growth</t>
  </si>
  <si>
    <t>25.03%</t>
  </si>
  <si>
    <t>28.27%</t>
  </si>
  <si>
    <t>33.07%</t>
  </si>
  <si>
    <t>40.77%</t>
  </si>
  <si>
    <t>Return On Average Assets</t>
  </si>
  <si>
    <t>4.74%</t>
  </si>
  <si>
    <t>Total Debt</t>
  </si>
  <si>
    <t>160.91M</t>
  </si>
  <si>
    <t>158.4M</t>
  </si>
  <si>
    <t>221.76M</t>
  </si>
  <si>
    <t>316.94M</t>
  </si>
  <si>
    <t>400.92M</t>
  </si>
  <si>
    <t>ST Debt &amp; Current Portion LT Debt</t>
  </si>
  <si>
    <t>3.48M</t>
  </si>
  <si>
    <t>12.73M</t>
  </si>
  <si>
    <t>3.84M</t>
  </si>
  <si>
    <t>Short Term Debt</t>
  </si>
  <si>
    <t>Current Portion of Long Term Debt</t>
  </si>
  <si>
    <t>Long-Term Debt</t>
  </si>
  <si>
    <t>157.43M</t>
  </si>
  <si>
    <t>145.67M</t>
  </si>
  <si>
    <t>217.92M</t>
  </si>
  <si>
    <t>LT Debt excl. Capitalized Leases</t>
  </si>
  <si>
    <t>Capitalized Lease Obligations</t>
  </si>
  <si>
    <t>Total Debt Growth</t>
  </si>
  <si>
    <t>-1.56%</t>
  </si>
  <si>
    <t>40.00%</t>
  </si>
  <si>
    <t>42.92%</t>
  </si>
  <si>
    <t>26.50%</t>
  </si>
  <si>
    <t>Total Debt / Total Assets</t>
  </si>
  <si>
    <t>43.48%</t>
  </si>
  <si>
    <t>34.23%</t>
  </si>
  <si>
    <t>37.36%</t>
  </si>
  <si>
    <t>40.12%</t>
  </si>
  <si>
    <t>36.06%</t>
  </si>
  <si>
    <t>Deferred Taxes</t>
  </si>
  <si>
    <t>705000</t>
  </si>
  <si>
    <t>Other Liabilities</t>
  </si>
  <si>
    <t>10.52M</t>
  </si>
  <si>
    <t>11.42M</t>
  </si>
  <si>
    <t>15.08M</t>
  </si>
  <si>
    <t>18.64M</t>
  </si>
  <si>
    <t>24.79M</t>
  </si>
  <si>
    <t>Other Liabilities (excl. Deferred Income)</t>
  </si>
  <si>
    <t>8.59M</t>
  </si>
  <si>
    <t>14.07M</t>
  </si>
  <si>
    <t>16.93M</t>
  </si>
  <si>
    <t>22.97M</t>
  </si>
  <si>
    <t>Total Liabilities</t>
  </si>
  <si>
    <t>172.13M</t>
  </si>
  <si>
    <t>170.53M</t>
  </si>
  <si>
    <t>237.55M</t>
  </si>
  <si>
    <t>336.29M</t>
  </si>
  <si>
    <t>426.42M</t>
  </si>
  <si>
    <t>Total Liabilities Growth</t>
  </si>
  <si>
    <t>-0.93%</t>
  </si>
  <si>
    <t>39.30%</t>
  </si>
  <si>
    <t>41.57%</t>
  </si>
  <si>
    <t>26.80%</t>
  </si>
  <si>
    <t>Preferred Stock (Carrying Value)</t>
  </si>
  <si>
    <t>Redeemable Preferred Stock</t>
  </si>
  <si>
    <t>Non-Redeemable Preferred Stock</t>
  </si>
  <si>
    <t>Common Equity (Total)</t>
  </si>
  <si>
    <t>195.31M</t>
  </si>
  <si>
    <t>289.57M</t>
  </si>
  <si>
    <t>353.62M</t>
  </si>
  <si>
    <t>451.12M</t>
  </si>
  <si>
    <t>682.98M</t>
  </si>
  <si>
    <t>Common Stock Par/Carry Value</t>
  </si>
  <si>
    <t>1144</t>
  </si>
  <si>
    <t>1488</t>
  </si>
  <si>
    <t>1754</t>
  </si>
  <si>
    <t>2000</t>
  </si>
  <si>
    <t>3000</t>
  </si>
  <si>
    <t>Additional Paid-In Capital/Capital Surplus</t>
  </si>
  <si>
    <t>217.77M</t>
  </si>
  <si>
    <t>312.97M</t>
  </si>
  <si>
    <t>388.26M</t>
  </si>
  <si>
    <t>482.51M</t>
  </si>
  <si>
    <t>712.07M</t>
  </si>
  <si>
    <t>Retained Earnings</t>
  </si>
  <si>
    <t>(21.17M)</t>
  </si>
  <si>
    <t>(23.88M)</t>
  </si>
  <si>
    <t>(32.58M)</t>
  </si>
  <si>
    <t>(28.26M)</t>
  </si>
  <si>
    <t>(28.56M)</t>
  </si>
  <si>
    <t>ESOP Debt Guarantee</t>
  </si>
  <si>
    <t>Cumulative Translation Adjustment/Unrealized For. Exch. Gain</t>
  </si>
  <si>
    <t>Unrealized Gain/Loss Marketable Securities</t>
  </si>
  <si>
    <t>Revaluation Reserves</t>
  </si>
  <si>
    <t>Other Appropriated Reserves</t>
  </si>
  <si>
    <t>(1.29M)</t>
  </si>
  <si>
    <t>471717</t>
  </si>
  <si>
    <t>(2.06M)</t>
  </si>
  <si>
    <t>(3.13M)</t>
  </si>
  <si>
    <t>(536,000)</t>
  </si>
  <si>
    <t>Unappropriated Reserves</t>
  </si>
  <si>
    <t>Treasury Stock</t>
  </si>
  <si>
    <t>Common Equity / Total Assets</t>
  </si>
  <si>
    <t>52.77%</t>
  </si>
  <si>
    <t>62.58%</t>
  </si>
  <si>
    <t>59.57%</t>
  </si>
  <si>
    <t>57.11%</t>
  </si>
  <si>
    <t>61.42%</t>
  </si>
  <si>
    <t>Total Shareholders' Equity</t>
  </si>
  <si>
    <t>Total Shareholders' Equity / Total Assets</t>
  </si>
  <si>
    <t>Return On Average Total Equity</t>
  </si>
  <si>
    <t>7.96%</t>
  </si>
  <si>
    <t>Accumulated Minority Interest</t>
  </si>
  <si>
    <t>2.66M</t>
  </si>
  <si>
    <t>2.65M</t>
  </si>
  <si>
    <t>2.42M</t>
  </si>
  <si>
    <t>2.5M</t>
  </si>
  <si>
    <t>2.53M</t>
  </si>
  <si>
    <t>Total Equity</t>
  </si>
  <si>
    <t>197.97M</t>
  </si>
  <si>
    <t>292.22M</t>
  </si>
  <si>
    <t>356.04M</t>
  </si>
  <si>
    <t>453.62M</t>
  </si>
  <si>
    <t>685.51M</t>
  </si>
  <si>
    <t>Liabilities &amp; Shareholders' Equity</t>
  </si>
  <si>
    <t>Capital Expenditures</t>
  </si>
  <si>
    <t>(55,960)</t>
  </si>
  <si>
    <t>(90.72M)</t>
  </si>
  <si>
    <t>(160.15M)</t>
  </si>
  <si>
    <t>(7.04M)</t>
  </si>
  <si>
    <t>(28.61M)</t>
  </si>
  <si>
    <t>Capital Expenditures (Fixed Assets)</t>
  </si>
  <si>
    <t>(90.54M)</t>
  </si>
  <si>
    <t>(159.8M)</t>
  </si>
  <si>
    <t>(6.97M)</t>
  </si>
  <si>
    <t>(27.92M)</t>
  </si>
  <si>
    <t>Capital Expenditures (Other Assets)</t>
  </si>
  <si>
    <t>(183,310)</t>
  </si>
  <si>
    <t>(354,336)</t>
  </si>
  <si>
    <t>(66,000)</t>
  </si>
  <si>
    <t>(686,000)</t>
  </si>
  <si>
    <t>Capital Expenditures Growth</t>
  </si>
  <si>
    <t>-162,020.76%</t>
  </si>
  <si>
    <t>-76.53%</t>
  </si>
  <si>
    <t>95.61%</t>
  </si>
  <si>
    <t>-306.55%</t>
  </si>
  <si>
    <t>Net Assets from Acquisitions</t>
  </si>
  <si>
    <t>Sale of Fixed Assets &amp; Businesses</t>
  </si>
  <si>
    <t>5.46M</t>
  </si>
  <si>
    <t>12.46M</t>
  </si>
  <si>
    <t>Purchase/Sale of Investments</t>
  </si>
  <si>
    <t>(69.2M)</t>
  </si>
  <si>
    <t>(223.87M)</t>
  </si>
  <si>
    <t>(297.87M)</t>
  </si>
  <si>
    <t>Purchase of Investments</t>
  </si>
  <si>
    <t>(84.52M)</t>
  </si>
  <si>
    <t>Sale/Maturity of Investments</t>
  </si>
  <si>
    <t>15.32M</t>
  </si>
  <si>
    <t>Other Uses</t>
  </si>
  <si>
    <t>Other Sources</t>
  </si>
  <si>
    <t>28.13M</t>
  </si>
  <si>
    <t>28.92M</t>
  </si>
  <si>
    <t>Net Investing Cash Flow</t>
  </si>
  <si>
    <t>(69.26M)</t>
  </si>
  <si>
    <t>(85.26M)</t>
  </si>
  <si>
    <t>(147.7M)</t>
  </si>
  <si>
    <t>(202.78M)</t>
  </si>
  <si>
    <t>(297.55M)</t>
  </si>
  <si>
    <t>Cash Dividends Paid - Total</t>
  </si>
  <si>
    <t>(18.22M)</t>
  </si>
  <si>
    <t>(21.43M)</t>
  </si>
  <si>
    <t>(25.99M)</t>
  </si>
  <si>
    <t>(32.99M)</t>
  </si>
  <si>
    <t>(42.06M)</t>
  </si>
  <si>
    <t>Common Dividends</t>
  </si>
  <si>
    <t>Cash Dividend Growth</t>
  </si>
  <si>
    <t>-17.60%</t>
  </si>
  <si>
    <t>-21.32%</t>
  </si>
  <si>
    <t>-26.92%</t>
  </si>
  <si>
    <t>-27.48%</t>
  </si>
  <si>
    <t>Change in Capital Stock</t>
  </si>
  <si>
    <t>35.04M</t>
  </si>
  <si>
    <t>93.39M</t>
  </si>
  <si>
    <t>73.3M</t>
  </si>
  <si>
    <t>92.26M</t>
  </si>
  <si>
    <t>227.3M</t>
  </si>
  <si>
    <t>Repurchase of Common &amp; Preferred Stk.</t>
  </si>
  <si>
    <t>(712,000)</t>
  </si>
  <si>
    <t>Sale of Common &amp; Preferred Stock</t>
  </si>
  <si>
    <t>228.01M</t>
  </si>
  <si>
    <t>Proceeds from Stock Options</t>
  </si>
  <si>
    <t>Other Proceeds from Sale of Stock</t>
  </si>
  <si>
    <t>Issuance/Reduction of Debt, Net</t>
  </si>
  <si>
    <t>30.92M</t>
  </si>
  <si>
    <t>(2.91M)</t>
  </si>
  <si>
    <t>56.3M</t>
  </si>
  <si>
    <t>96.93M</t>
  </si>
  <si>
    <t>81.92M</t>
  </si>
  <si>
    <t>Change in Current Debt</t>
  </si>
  <si>
    <t>Change in Long-Term Debt</t>
  </si>
  <si>
    <t>Issuance of Long-Term Debt</t>
  </si>
  <si>
    <t>148.22M</t>
  </si>
  <si>
    <t>140.79M</t>
  </si>
  <si>
    <t>212.19M</t>
  </si>
  <si>
    <t>260.1M</t>
  </si>
  <si>
    <t>369.74M</t>
  </si>
  <si>
    <t>Reduction in Long-Term Debt</t>
  </si>
  <si>
    <t>(117.3M)</t>
  </si>
  <si>
    <t>(143.7M)</t>
  </si>
  <si>
    <t>(155.89M)</t>
  </si>
  <si>
    <t>(163.18M)</t>
  </si>
  <si>
    <t>(287.82M)</t>
  </si>
  <si>
    <t>Other Funds</t>
  </si>
  <si>
    <t>(424,321)</t>
  </si>
  <si>
    <t>(122,080)</t>
  </si>
  <si>
    <t>(144,074)</t>
  </si>
  <si>
    <t>(786,000)</t>
  </si>
  <si>
    <t>(657,000)</t>
  </si>
  <si>
    <t>Net Financing Cash Flow</t>
  </si>
  <si>
    <t>47.32M</t>
  </si>
  <si>
    <t>68.94M</t>
  </si>
  <si>
    <t>103.47M</t>
  </si>
  <si>
    <t>155.41M</t>
  </si>
  <si>
    <t>266.5M</t>
  </si>
  <si>
    <t>Net Financing Cash Flow Growth</t>
  </si>
  <si>
    <t>45.69%</t>
  </si>
  <si>
    <t>50.09%</t>
  </si>
  <si>
    <t>50.20%</t>
  </si>
  <si>
    <t>71.49%</t>
  </si>
  <si>
    <t>Exchange Rate Effect</t>
  </si>
  <si>
    <t>Miscellaneous Funds</t>
  </si>
  <si>
    <t>0</t>
  </si>
  <si>
    <t>Net Change in Cash</t>
  </si>
  <si>
    <t>(732,636)</t>
  </si>
  <si>
    <t>13.27M</t>
  </si>
  <si>
    <t>(9.14M)</t>
  </si>
  <si>
    <t>(2.69M)</t>
  </si>
  <si>
    <t>30.68M</t>
  </si>
  <si>
    <t>Free Cash Flow</t>
  </si>
  <si>
    <t>21.21M</t>
  </si>
  <si>
    <t>(60.95M)</t>
  </si>
  <si>
    <t>(124.7M)</t>
  </si>
  <si>
    <t>37.71M</t>
  </si>
  <si>
    <t>33.82M</t>
  </si>
  <si>
    <t>Free Cash Flow Growth</t>
  </si>
  <si>
    <t>-387.42%</t>
  </si>
  <si>
    <t>-104.60%</t>
  </si>
  <si>
    <t>130.24%</t>
  </si>
  <si>
    <t>-10.33%</t>
  </si>
  <si>
    <t>Free Cash Flow Yield</t>
  </si>
  <si>
    <t>-0.78%</t>
  </si>
  <si>
    <t>NNN</t>
  </si>
  <si>
    <t>National Retail Props</t>
  </si>
  <si>
    <t>WRI</t>
  </si>
  <si>
    <t>Weingarten Realty</t>
  </si>
  <si>
    <t>AKR</t>
  </si>
  <si>
    <t>Acadia Realty Trust</t>
  </si>
  <si>
    <t>CBL</t>
  </si>
  <si>
    <t>CBL &amp; Associates</t>
  </si>
  <si>
    <t>DDR</t>
  </si>
  <si>
    <t>FR</t>
  </si>
  <si>
    <t>First Industrial Realty</t>
  </si>
  <si>
    <t>5.96B</t>
  </si>
  <si>
    <t>30.93</t>
  </si>
  <si>
    <t>25.63</t>
  </si>
  <si>
    <t>3.10</t>
  </si>
  <si>
    <t>10.88</t>
  </si>
  <si>
    <t>3.99B</t>
  </si>
  <si>
    <t>24.40</t>
  </si>
  <si>
    <t>30.43</t>
  </si>
  <si>
    <t>3.56</t>
  </si>
  <si>
    <t>7.11</t>
  </si>
  <si>
    <t>2.54</t>
  </si>
  <si>
    <t>2.52B</t>
  </si>
  <si>
    <t>39.05</t>
  </si>
  <si>
    <t>66.56</t>
  </si>
  <si>
    <t>23.94</t>
  </si>
  <si>
    <t>10.70</t>
  </si>
  <si>
    <t>1.52</t>
  </si>
  <si>
    <t>1.76B</t>
  </si>
  <si>
    <t>12.42</t>
  </si>
  <si>
    <t>16.04</t>
  </si>
  <si>
    <t>3.04</t>
  </si>
  <si>
    <t>1.75</t>
  </si>
  <si>
    <t>1.25</t>
  </si>
  <si>
    <t>N</t>
  </si>
  <si>
    <t>a</t>
  </si>
  <si>
    <t>t</t>
  </si>
  <si>
    <t>i</t>
  </si>
  <si>
    <t>o</t>
  </si>
  <si>
    <t>n</t>
  </si>
  <si>
    <t>l</t>
  </si>
  <si>
    <t xml:space="preserve"> </t>
  </si>
  <si>
    <t>R</t>
  </si>
  <si>
    <t>Altisource Portfolio Solutions S.A. (ASPS)</t>
  </si>
  <si>
    <t>22.42</t>
  </si>
  <si>
    <t>23.00</t>
  </si>
  <si>
    <t>23.24</t>
  </si>
  <si>
    <t>21.50 x 2000</t>
  </si>
  <si>
    <t>22.54 x 700</t>
  </si>
  <si>
    <t>22.16 - 23.25</t>
  </si>
  <si>
    <t>16.17 - 46.99</t>
  </si>
  <si>
    <t>213377</t>
  </si>
  <si>
    <t>417004</t>
  </si>
  <si>
    <t>413.25M</t>
  </si>
  <si>
    <t>0.70</t>
  </si>
  <si>
    <t>25.98</t>
  </si>
  <si>
    <t>0.86</t>
  </si>
  <si>
    <t>Jul 24, 2017 - Jul 28, 2017</t>
  </si>
  <si>
    <t>0.00 (0.00%)</t>
  </si>
  <si>
    <t>2012-12-14</t>
  </si>
  <si>
    <t>13.33</t>
  </si>
  <si>
    <t>2</t>
  </si>
  <si>
    <t>1</t>
  </si>
  <si>
    <t>227.15M</t>
  </si>
  <si>
    <t>225.95M</t>
  </si>
  <si>
    <t>885.4M</t>
  </si>
  <si>
    <t>750.7M</t>
  </si>
  <si>
    <t>223.8M</t>
  </si>
  <si>
    <t>224.9M</t>
  </si>
  <si>
    <t>860.1M</t>
  </si>
  <si>
    <t>230.5M</t>
  </si>
  <si>
    <t>227M</t>
  </si>
  <si>
    <t>910.7M</t>
  </si>
  <si>
    <t>241.32M</t>
  </si>
  <si>
    <t>252.75M</t>
  </si>
  <si>
    <t>942.6M</t>
  </si>
  <si>
    <t>-5.90%</t>
  </si>
  <si>
    <t>-10.60%</t>
  </si>
  <si>
    <t>-6.10%</t>
  </si>
  <si>
    <t>-15.20%</t>
  </si>
  <si>
    <t>1.68</t>
  </si>
  <si>
    <t>0.97</t>
  </si>
  <si>
    <t>0.62</t>
  </si>
  <si>
    <t>1.58</t>
  </si>
  <si>
    <t>0.9</t>
  </si>
  <si>
    <t>0.55</t>
  </si>
  <si>
    <t>0.69</t>
  </si>
  <si>
    <t>-0.1</t>
  </si>
  <si>
    <t>-0.54</t>
  </si>
  <si>
    <t>-0.42</t>
  </si>
  <si>
    <t>0.07</t>
  </si>
  <si>
    <t>-6.00%</t>
  </si>
  <si>
    <t>-37.50%</t>
  </si>
  <si>
    <t>-43.30%</t>
  </si>
  <si>
    <t>11.30%</t>
  </si>
  <si>
    <t>ASPS</t>
  </si>
  <si>
    <t>-44.90%</t>
  </si>
  <si>
    <t>-23.30%</t>
  </si>
  <si>
    <t>-42.70%</t>
  </si>
  <si>
    <t>-32.70%</t>
  </si>
  <si>
    <t>20.00%</t>
  </si>
  <si>
    <t>-5.56%</t>
  </si>
  <si>
    <t>12.67</t>
  </si>
  <si>
    <t>0.44</t>
  </si>
  <si>
    <t>0.42</t>
  </si>
  <si>
    <t>5.82</t>
  </si>
  <si>
    <t>1.70%</t>
  </si>
  <si>
    <t>8.30%</t>
  </si>
  <si>
    <t>7.49%</t>
  </si>
  <si>
    <t>29.26%</t>
  </si>
  <si>
    <t>987.65M</t>
  </si>
  <si>
    <t>52.96</t>
  </si>
  <si>
    <t>-3.90%</t>
  </si>
  <si>
    <t>307.26M</t>
  </si>
  <si>
    <t>164.08M</t>
  </si>
  <si>
    <t>16.74M</t>
  </si>
  <si>
    <t>-64.60%</t>
  </si>
  <si>
    <t>180.3M</t>
  </si>
  <si>
    <t>9.78</t>
  </si>
  <si>
    <t>477.72M</t>
  </si>
  <si>
    <t>660.15</t>
  </si>
  <si>
    <t>2.96</t>
  </si>
  <si>
    <t>3.85</t>
  </si>
  <si>
    <t>79.42M</t>
  </si>
  <si>
    <t>88.37M</t>
  </si>
  <si>
    <t>-7.74%</t>
  </si>
  <si>
    <t>46.99</t>
  </si>
  <si>
    <t>16.17</t>
  </si>
  <si>
    <t>21.80</t>
  </si>
  <si>
    <t>25.86</t>
  </si>
  <si>
    <t>417k</t>
  </si>
  <si>
    <t>123.6k</t>
  </si>
  <si>
    <t>7.45M</t>
  </si>
  <si>
    <t>42.45%</t>
  </si>
  <si>
    <t>64.40%</t>
  </si>
  <si>
    <t>4.31M</t>
  </si>
  <si>
    <t>7.18</t>
  </si>
  <si>
    <t>64.03%</t>
  </si>
  <si>
    <t>4.34M</t>
  </si>
  <si>
    <t>0.00%</t>
  </si>
  <si>
    <t>Dec 14, 2012</t>
  </si>
  <si>
    <t>Mr. William B. Shepro J.D.</t>
  </si>
  <si>
    <t>2.51M</t>
  </si>
  <si>
    <t>1.1M</t>
  </si>
  <si>
    <t>Ms. Michelle D. Esterman</t>
  </si>
  <si>
    <t>Chief Financial Officer</t>
  </si>
  <si>
    <t>876.58k</t>
  </si>
  <si>
    <t>Mr. Kevin J. Wilcox</t>
  </si>
  <si>
    <t>Chief Risk &amp; Admin. Officer and Corp. Sec.</t>
  </si>
  <si>
    <t>1.14M</t>
  </si>
  <si>
    <t>1.19M</t>
  </si>
  <si>
    <t>Mr. Gregory J. Ritts</t>
  </si>
  <si>
    <t>Gen. Counsel</t>
  </si>
  <si>
    <t>828.42k</t>
  </si>
  <si>
    <t>Mr. Joseph A. Davila</t>
  </si>
  <si>
    <t>Pres of Servicer Solutions</t>
  </si>
  <si>
    <t>839.15k</t>
  </si>
  <si>
    <t>568.58M</t>
  </si>
  <si>
    <t>769.26M</t>
  </si>
  <si>
    <t>1.08B</t>
  </si>
  <si>
    <t>1.05B</t>
  </si>
  <si>
    <t>997.39M</t>
  </si>
  <si>
    <t>568.36M</t>
  </si>
  <si>
    <t>768.36M</t>
  </si>
  <si>
    <t>997.3M</t>
  </si>
  <si>
    <t>35.29%</t>
  </si>
  <si>
    <t>40.28%</t>
  </si>
  <si>
    <t>-2.54%</t>
  </si>
  <si>
    <t>-5.16%</t>
  </si>
  <si>
    <t>442.12M</t>
  </si>
  <si>
    <t>626.75M</t>
  </si>
  <si>
    <t>932.28M</t>
  </si>
  <si>
    <t>936.4M</t>
  </si>
  <si>
    <t>931.97M</t>
  </si>
  <si>
    <t>1.21M</t>
  </si>
  <si>
    <t>20.29M</t>
  </si>
  <si>
    <t>23.36M</t>
  </si>
  <si>
    <t>28.21M</t>
  </si>
  <si>
    <t>24.41M</t>
  </si>
  <si>
    <t>17.81M</t>
  </si>
  <si>
    <t>47.23M</t>
  </si>
  <si>
    <t>66.73M</t>
  </si>
  <si>
    <t>77.61M</t>
  </si>
  <si>
    <t>84.36M</t>
  </si>
  <si>
    <t>166000</t>
  </si>
  <si>
    <t>126.46M</t>
  </si>
  <si>
    <t>142.51M</t>
  </si>
  <si>
    <t>146.81M</t>
  </si>
  <si>
    <t>115.27M</t>
  </si>
  <si>
    <t>65.43M</t>
  </si>
  <si>
    <t>12.69%</t>
  </si>
  <si>
    <t>3.02%</t>
  </si>
  <si>
    <t>-21.48%</t>
  </si>
  <si>
    <t>-43.24%</t>
  </si>
  <si>
    <t>(1.81M)</t>
  </si>
  <si>
    <t>1.43M</t>
  </si>
  <si>
    <t>(69,000)</t>
  </si>
  <si>
    <t>(1.74M)</t>
  </si>
  <si>
    <t>176000</t>
  </si>
  <si>
    <t>(451,000)</t>
  </si>
  <si>
    <t>62.21M</t>
  </si>
  <si>
    <t>22.54M</t>
  </si>
  <si>
    <t>124.65M</t>
  </si>
  <si>
    <t>142.33M</t>
  </si>
  <si>
    <t>147.27M</t>
  </si>
  <si>
    <t>53.06M</t>
  </si>
  <si>
    <t>44.32M</t>
  </si>
  <si>
    <t>14.19%</t>
  </si>
  <si>
    <t>3.47%</t>
  </si>
  <si>
    <t>-63.97%</t>
  </si>
  <si>
    <t>-16.47%</t>
  </si>
  <si>
    <t>4.44%</t>
  </si>
  <si>
    <t>8.54M</t>
  </si>
  <si>
    <t>10.18M</t>
  </si>
  <si>
    <t>8.26M</t>
  </si>
  <si>
    <t>12.94M</t>
  </si>
  <si>
    <t>2.84M</t>
  </si>
  <si>
    <t>2.52M</t>
  </si>
  <si>
    <t>4.42M</t>
  </si>
  <si>
    <t>1.79M</t>
  </si>
  <si>
    <t>160000</t>
  </si>
  <si>
    <t>2.91M</t>
  </si>
  <si>
    <t>4.01M</t>
  </si>
  <si>
    <t>4.6M</t>
  </si>
  <si>
    <t>7.8M</t>
  </si>
  <si>
    <t>15.37M</t>
  </si>
  <si>
    <t>388000</t>
  </si>
  <si>
    <t>432000</t>
  </si>
  <si>
    <t>2.6M</t>
  </si>
  <si>
    <t>2.02M</t>
  </si>
  <si>
    <t>1.17M</t>
  </si>
  <si>
    <t>(1.33M)</t>
  </si>
  <si>
    <t>(3.03M)</t>
  </si>
  <si>
    <t>115.91M</t>
  </si>
  <si>
    <t>133.79M</t>
  </si>
  <si>
    <t>137.09M</t>
  </si>
  <si>
    <t>44.8M</t>
  </si>
  <si>
    <t>31.39M</t>
  </si>
  <si>
    <t>5.28M</t>
  </si>
  <si>
    <t>3.82M</t>
  </si>
  <si>
    <t>3.2M</t>
  </si>
  <si>
    <t>2.69M</t>
  </si>
  <si>
    <t>110.63M</t>
  </si>
  <si>
    <t>129.97M</t>
  </si>
  <si>
    <t>134.48M</t>
  </si>
  <si>
    <t>41.6M</t>
  </si>
  <si>
    <t>28.69M</t>
  </si>
  <si>
    <t>17.49%</t>
  </si>
  <si>
    <t>-69.07%</t>
  </si>
  <si>
    <t>-31.02%</t>
  </si>
  <si>
    <t>2.88%</t>
  </si>
  <si>
    <t>4.74</t>
  </si>
  <si>
    <t>5.63</t>
  </si>
  <si>
    <t>6.22</t>
  </si>
  <si>
    <t>2.13</t>
  </si>
  <si>
    <t>1.53</t>
  </si>
  <si>
    <t>18.78%</t>
  </si>
  <si>
    <t>10.48%</t>
  </si>
  <si>
    <t>-65.76%</t>
  </si>
  <si>
    <t>-28.17%</t>
  </si>
  <si>
    <t>23.07M</t>
  </si>
  <si>
    <t>21.63M</t>
  </si>
  <si>
    <t>19.5M</t>
  </si>
  <si>
    <t>18.7M</t>
  </si>
  <si>
    <t>4.43</t>
  </si>
  <si>
    <t>5.19</t>
  </si>
  <si>
    <t>5.69</t>
  </si>
  <si>
    <t>1.46</t>
  </si>
  <si>
    <t>17.16%</t>
  </si>
  <si>
    <t>9.63%</t>
  </si>
  <si>
    <t>-64.50%</t>
  </si>
  <si>
    <t>-27.72%</t>
  </si>
  <si>
    <t>24.96M</t>
  </si>
  <si>
    <t>25.05M</t>
  </si>
  <si>
    <t>23.63M</t>
  </si>
  <si>
    <t>20.62M</t>
  </si>
  <si>
    <t>19.61M</t>
  </si>
  <si>
    <t>105.5M</t>
  </si>
  <si>
    <t>130.32M</t>
  </si>
  <si>
    <t>161.36M</t>
  </si>
  <si>
    <t>179.33M</t>
  </si>
  <si>
    <t>208.07M</t>
  </si>
  <si>
    <t>149.29M</t>
  </si>
  <si>
    <t>58.78M</t>
  </si>
  <si>
    <t>23.53%</t>
  </si>
  <si>
    <t>23.82%</t>
  </si>
  <si>
    <t>11.13%</t>
  </si>
  <si>
    <t>16.03%</t>
  </si>
  <si>
    <t>171.89M</t>
  </si>
  <si>
    <t>102.94M</t>
  </si>
  <si>
    <t>117.44M</t>
  </si>
  <si>
    <t>105.66M</t>
  </si>
  <si>
    <t>97.01M</t>
  </si>
  <si>
    <t>-40.11%</t>
  </si>
  <si>
    <t>14.08%</t>
  </si>
  <si>
    <t>-10.03%</t>
  </si>
  <si>
    <t>-8.19%</t>
  </si>
  <si>
    <t>158000</t>
  </si>
  <si>
    <t>1.62M</t>
  </si>
  <si>
    <t>10.3M</t>
  </si>
  <si>
    <t>10.14M</t>
  </si>
  <si>
    <t>9.64M</t>
  </si>
  <si>
    <t>50.4M</t>
  </si>
  <si>
    <t>87.25M</t>
  </si>
  <si>
    <t>127.76M</t>
  </si>
  <si>
    <t>119.12M</t>
  </si>
  <si>
    <t>84.48M</t>
  </si>
  <si>
    <t>402.08M</t>
  </si>
  <si>
    <t>371.36M</t>
  </si>
  <si>
    <t>310.12M</t>
  </si>
  <si>
    <t>263.73M</t>
  </si>
  <si>
    <t>12.98M</t>
  </si>
  <si>
    <t>28.54M</t>
  </si>
  <si>
    <t>35.26M</t>
  </si>
  <si>
    <t>30.31M</t>
  </si>
  <si>
    <t>22.02M</t>
  </si>
  <si>
    <t>71.5M</t>
  </si>
  <si>
    <t>373.54M</t>
  </si>
  <si>
    <t>336.1M</t>
  </si>
  <si>
    <t>279.8M</t>
  </si>
  <si>
    <t>241.72M</t>
  </si>
  <si>
    <t>429.23M</t>
  </si>
  <si>
    <t>724.84M</t>
  </si>
  <si>
    <t>788.22M</t>
  </si>
  <si>
    <t>727.98M</t>
  </si>
  <si>
    <t>689.21M</t>
  </si>
  <si>
    <t>68.87%</t>
  </si>
  <si>
    <t>8.74%</t>
  </si>
  <si>
    <t>-7.64%</t>
  </si>
  <si>
    <t>-5.33%</t>
  </si>
  <si>
    <t>4.05%</t>
  </si>
  <si>
    <t>198.26M</t>
  </si>
  <si>
    <t>395.26M</t>
  </si>
  <si>
    <t>588.61M</t>
  </si>
  <si>
    <t>534.36M</t>
  </si>
  <si>
    <t>473.55M</t>
  </si>
  <si>
    <t>2.23M</t>
  </si>
  <si>
    <t>3.98M</t>
  </si>
  <si>
    <t>5.95M</t>
  </si>
  <si>
    <t>196.03M</t>
  </si>
  <si>
    <t>391.28M</t>
  </si>
  <si>
    <t>582.67M</t>
  </si>
  <si>
    <t>528.42M</t>
  </si>
  <si>
    <t>467.6M</t>
  </si>
  <si>
    <t>99.36%</t>
  </si>
  <si>
    <t>48.92%</t>
  </si>
  <si>
    <t>-9.22%</t>
  </si>
  <si>
    <t>-11.38%</t>
  </si>
  <si>
    <t>46.19%</t>
  </si>
  <si>
    <t>54.53%</t>
  </si>
  <si>
    <t>74.68%</t>
  </si>
  <si>
    <t>73.40%</t>
  </si>
  <si>
    <t>68.71%</t>
  </si>
  <si>
    <t>(4.07M)</t>
  </si>
  <si>
    <t>(622,000)</t>
  </si>
  <si>
    <t>(3.62M)</t>
  </si>
  <si>
    <t>(7.29M)</t>
  </si>
  <si>
    <t>71.14M</t>
  </si>
  <si>
    <t>171.84M</t>
  </si>
  <si>
    <t>155.47M</t>
  </si>
  <si>
    <t>141.35M</t>
  </si>
  <si>
    <t>153.47M</t>
  </si>
  <si>
    <t>68.66M</t>
  </si>
  <si>
    <t>135.1M</t>
  </si>
  <si>
    <t>139.45M</t>
  </si>
  <si>
    <t>126.29M</t>
  </si>
  <si>
    <t>144.68M</t>
  </si>
  <si>
    <t>269.4M</t>
  </si>
  <si>
    <t>567.1M</t>
  </si>
  <si>
    <t>746.78M</t>
  </si>
  <si>
    <t>675.71M</t>
  </si>
  <si>
    <t>627.02M</t>
  </si>
  <si>
    <t>110.51%</t>
  </si>
  <si>
    <t>31.68%</t>
  </si>
  <si>
    <t>-9.52%</t>
  </si>
  <si>
    <t>-7.21%</t>
  </si>
  <si>
    <t>158.46M</t>
  </si>
  <si>
    <t>156.7M</t>
  </si>
  <si>
    <t>40.39M</t>
  </si>
  <si>
    <t>50.98M</t>
  </si>
  <si>
    <t>60.79M</t>
  </si>
  <si>
    <t>25.41M</t>
  </si>
  <si>
    <t>86.87M</t>
  </si>
  <si>
    <t>89.27M</t>
  </si>
  <si>
    <t>91.51M</t>
  </si>
  <si>
    <t>96.32M</t>
  </si>
  <si>
    <t>107.29M</t>
  </si>
  <si>
    <t>124.13M</t>
  </si>
  <si>
    <t>239.56M</t>
  </si>
  <si>
    <t>367.97M</t>
  </si>
  <si>
    <t>369.27M</t>
  </si>
  <si>
    <t>333.79M</t>
  </si>
  <si>
    <t>(1.75M)</t>
  </si>
  <si>
    <t>(77.95M)</t>
  </si>
  <si>
    <t>(197.55M)</t>
  </si>
  <si>
    <t>(444.5M)</t>
  </si>
  <si>
    <t>(440.03M)</t>
  </si>
  <si>
    <t>(403.95M)</t>
  </si>
  <si>
    <t>36.92%</t>
  </si>
  <si>
    <t>21.62%</t>
  </si>
  <si>
    <t>5.12%</t>
  </si>
  <si>
    <t>7.00%</t>
  </si>
  <si>
    <t>8.82%</t>
  </si>
  <si>
    <t>51.34%</t>
  </si>
  <si>
    <t>1.37M</t>
  </si>
  <si>
    <t>1.04M</t>
  </si>
  <si>
    <t>1.05M</t>
  </si>
  <si>
    <t>1.29M</t>
  </si>
  <si>
    <t>159.83M</t>
  </si>
  <si>
    <t>157.74M</t>
  </si>
  <si>
    <t>41.44M</t>
  </si>
  <si>
    <t>52.27M</t>
  </si>
  <si>
    <t>62.19M</t>
  </si>
  <si>
    <t>(35.56M)</t>
  </si>
  <si>
    <t>(34.13M)</t>
  </si>
  <si>
    <t>(64.85M)</t>
  </si>
  <si>
    <t>(36.19M)</t>
  </si>
  <si>
    <t>(23.27M)</t>
  </si>
  <si>
    <t>4.02%</t>
  </si>
  <si>
    <t>-89.97%</t>
  </si>
  <si>
    <t>44.19%</t>
  </si>
  <si>
    <t>35.70%</t>
  </si>
  <si>
    <t>(267.95M)</t>
  </si>
  <si>
    <t>(34.72M)</t>
  </si>
  <si>
    <t>(28.68M)</t>
  </si>
  <si>
    <t>(9.41M)</t>
  </si>
  <si>
    <t>12.6M</t>
  </si>
  <si>
    <t>(1.85M)</t>
  </si>
  <si>
    <t>(47.55M)</t>
  </si>
  <si>
    <t>(50,000)</t>
  </si>
  <si>
    <t>(29.97M)</t>
  </si>
  <si>
    <t>(48.22M)</t>
  </si>
  <si>
    <t>12.65M</t>
  </si>
  <si>
    <t>28.11M</t>
  </si>
  <si>
    <t>674000</t>
  </si>
  <si>
    <t>(75M)</t>
  </si>
  <si>
    <t>(1.46M)</t>
  </si>
  <si>
    <t>(1.7M)</t>
  </si>
  <si>
    <t>75M</t>
  </si>
  <si>
    <t>(110.56M)</t>
  </si>
  <si>
    <t>(215.94M)</t>
  </si>
  <si>
    <t>(101.27M)</t>
  </si>
  <si>
    <t>(66.72M)</t>
  </si>
  <si>
    <t>(80.22M)</t>
  </si>
  <si>
    <t>(13.57M)</t>
  </si>
  <si>
    <t>(141.02M)</t>
  </si>
  <si>
    <t>(253.03M)</t>
  </si>
  <si>
    <t>(57.56M)</t>
  </si>
  <si>
    <t>(28.1M)</t>
  </si>
  <si>
    <t>(16.78M)</t>
  </si>
  <si>
    <t>(255.71M)</t>
  </si>
  <si>
    <t>(58.95M)</t>
  </si>
  <si>
    <t>(37.66M)</t>
  </si>
  <si>
    <t>3.21M</t>
  </si>
  <si>
    <t>1.39M</t>
  </si>
  <si>
    <t>9.56M</t>
  </si>
  <si>
    <t>193.08M</t>
  </si>
  <si>
    <t>196.77M</t>
  </si>
  <si>
    <t>190.43M</t>
  </si>
  <si>
    <t>(50.37M)</t>
  </si>
  <si>
    <t>(50.72M)</t>
  </si>
  <si>
    <t>198M</t>
  </si>
  <si>
    <t>200.5M</t>
  </si>
  <si>
    <t>(4.92M)</t>
  </si>
  <si>
    <t>(3.73M)</t>
  </si>
  <si>
    <t>(7.57M)</t>
  </si>
  <si>
    <t>(112.1M)</t>
  </si>
  <si>
    <t>(463,000)</t>
  </si>
  <si>
    <t>(2.6M)</t>
  </si>
  <si>
    <t>(3.46M)</t>
  </si>
  <si>
    <t>2.2M</t>
  </si>
  <si>
    <t>(112.15M)</t>
  </si>
  <si>
    <t>(7.38M)</t>
  </si>
  <si>
    <t>(2.58M)</t>
  </si>
  <si>
    <t>43000</t>
  </si>
  <si>
    <t>6.91M</t>
  </si>
  <si>
    <t>4.78M</t>
  </si>
  <si>
    <t>67.41M</t>
  </si>
  <si>
    <t>55.29M</t>
  </si>
  <si>
    <t>(65.19M)</t>
  </si>
  <si>
    <t>(111.39M)</t>
  </si>
  <si>
    <t>(76.63M)</t>
  </si>
  <si>
    <t>-17.98%</t>
  </si>
  <si>
    <t>-217.90%</t>
  </si>
  <si>
    <t>-70.88%</t>
  </si>
  <si>
    <t>31.21%</t>
  </si>
  <si>
    <t>73.38M</t>
  </si>
  <si>
    <t>24.82M</t>
  </si>
  <si>
    <t>31.04M</t>
  </si>
  <si>
    <t>17.24M</t>
  </si>
  <si>
    <t>(30.03M)</t>
  </si>
  <si>
    <t>80.97M</t>
  </si>
  <si>
    <t>151.34M</t>
  </si>
  <si>
    <t>132.65M</t>
  </si>
  <si>
    <t>159.16M</t>
  </si>
  <si>
    <t>103.55M</t>
  </si>
  <si>
    <t>86.92%</t>
  </si>
  <si>
    <t>-12.35%</t>
  </si>
  <si>
    <t>19.99%</t>
  </si>
  <si>
    <t>-34.94%</t>
  </si>
  <si>
    <t>19.86%</t>
  </si>
  <si>
    <t>ATTO</t>
  </si>
  <si>
    <t>Atento</t>
  </si>
  <si>
    <t>DRYS</t>
  </si>
  <si>
    <t>DryShips</t>
  </si>
  <si>
    <t>HEES</t>
  </si>
  <si>
    <t>H&amp;E Equipment Services</t>
  </si>
  <si>
    <t>STNG</t>
  </si>
  <si>
    <t>Scorpio Tankers</t>
  </si>
  <si>
    <t>CMRE</t>
  </si>
  <si>
    <t>Costamare</t>
  </si>
  <si>
    <t>NAP</t>
  </si>
  <si>
    <t>Navios Maritime Midstream</t>
  </si>
  <si>
    <t>879.43M</t>
  </si>
  <si>
    <t>63.64</t>
  </si>
  <si>
    <t>15.26</t>
  </si>
  <si>
    <t>1.29</t>
  </si>
  <si>
    <t>0.49</t>
  </si>
  <si>
    <t>1.99</t>
  </si>
  <si>
    <t>4.94M</t>
  </si>
  <si>
    <t>-0.00</t>
  </si>
  <si>
    <t>0.01</t>
  </si>
  <si>
    <t>790.12M</t>
  </si>
  <si>
    <t>21.38</t>
  </si>
  <si>
    <t>19.48</t>
  </si>
  <si>
    <t>1.39</t>
  </si>
  <si>
    <t>0.82</t>
  </si>
  <si>
    <t>5.56</t>
  </si>
  <si>
    <t>837.87M</t>
  </si>
  <si>
    <t>-9.35</t>
  </si>
  <si>
    <t>7.94</t>
  </si>
  <si>
    <t>0.75</t>
  </si>
  <si>
    <t>1.74</t>
  </si>
  <si>
    <t>0.46</t>
  </si>
  <si>
    <t>A</t>
  </si>
  <si>
    <t>e</t>
  </si>
  <si>
    <t>S</t>
  </si>
  <si>
    <t>.</t>
  </si>
  <si>
    <t>American Campus Communities, Inc. (ACC)</t>
  </si>
  <si>
    <t>49.00</t>
  </si>
  <si>
    <t>48.89</t>
  </si>
  <si>
    <t>49.01</t>
  </si>
  <si>
    <t>45.00 x 200</t>
  </si>
  <si>
    <t>50.00 x 100</t>
  </si>
  <si>
    <t>48.76 - 49.12</t>
  </si>
  <si>
    <t>44.65 - 54.56</t>
  </si>
  <si>
    <t>698607</t>
  </si>
  <si>
    <t>658753</t>
  </si>
  <si>
    <t>6.59B</t>
  </si>
  <si>
    <t>75.27</t>
  </si>
  <si>
    <t>0.65</t>
  </si>
  <si>
    <t>1.76 (3.61%)</t>
  </si>
  <si>
    <t>2017-05-11</t>
  </si>
  <si>
    <t>51.92</t>
  </si>
  <si>
    <t>9</t>
  </si>
  <si>
    <t>171.09M</t>
  </si>
  <si>
    <t>183.74M</t>
  </si>
  <si>
    <t>734.76M</t>
  </si>
  <si>
    <t>813.23M</t>
  </si>
  <si>
    <t>166.47M</t>
  </si>
  <si>
    <t>172.38M</t>
  </si>
  <si>
    <t>703.36M</t>
  </si>
  <si>
    <t>730.62M</t>
  </si>
  <si>
    <t>183.7M</t>
  </si>
  <si>
    <t>194.41M</t>
  </si>
  <si>
    <t>787.2M</t>
  </si>
  <si>
    <t>893M</t>
  </si>
  <si>
    <t>174.68M</t>
  </si>
  <si>
    <t>185.69M</t>
  </si>
  <si>
    <t>735.39M</t>
  </si>
  <si>
    <t>-2.10%</t>
  </si>
  <si>
    <t>-1.10%</t>
  </si>
  <si>
    <t>-0.10%</t>
  </si>
  <si>
    <t>10.70%</t>
  </si>
  <si>
    <t>0.03</t>
  </si>
  <si>
    <t>0.32</t>
  </si>
  <si>
    <t>0.27</t>
  </si>
  <si>
    <t>0.14</t>
  </si>
  <si>
    <t>0.19</t>
  </si>
  <si>
    <t>0.02</t>
  </si>
  <si>
    <t>0.04</t>
  </si>
  <si>
    <t>-0.13</t>
  </si>
  <si>
    <t>-0.02</t>
  </si>
  <si>
    <t>16.70%</t>
  </si>
  <si>
    <t>133.30%</t>
  </si>
  <si>
    <t>-40.60%</t>
  </si>
  <si>
    <t>-7.40%</t>
  </si>
  <si>
    <t>ACC</t>
  </si>
  <si>
    <t>7.10%</t>
  </si>
  <si>
    <t>42.90%</t>
  </si>
  <si>
    <t>13.30%</t>
  </si>
  <si>
    <t>18.80%</t>
  </si>
  <si>
    <t>-5.53%</t>
  </si>
  <si>
    <t>48.51</t>
  </si>
  <si>
    <t>2.34</t>
  </si>
  <si>
    <t>8.46</t>
  </si>
  <si>
    <t>1.88</t>
  </si>
  <si>
    <t>11.23%</t>
  </si>
  <si>
    <t>22.50%</t>
  </si>
  <si>
    <t>1.77%</t>
  </si>
  <si>
    <t>2.50%</t>
  </si>
  <si>
    <t>779.3M</t>
  </si>
  <si>
    <t>5.92</t>
  </si>
  <si>
    <t>-3.50%</t>
  </si>
  <si>
    <t>411.92M</t>
  </si>
  <si>
    <t>385.32M</t>
  </si>
  <si>
    <t>86.11M</t>
  </si>
  <si>
    <t>-25.30%</t>
  </si>
  <si>
    <t>34.13M</t>
  </si>
  <si>
    <t>2.21B</t>
  </si>
  <si>
    <t>62.10</t>
  </si>
  <si>
    <t>1.89</t>
  </si>
  <si>
    <t>26.10</t>
  </si>
  <si>
    <t>311M</t>
  </si>
  <si>
    <t>273.65M</t>
  </si>
  <si>
    <t>-7.12%</t>
  </si>
  <si>
    <t>54.56</t>
  </si>
  <si>
    <t>44.65</t>
  </si>
  <si>
    <t>47.58</t>
  </si>
  <si>
    <t>48.10</t>
  </si>
  <si>
    <t>658.75k</t>
  </si>
  <si>
    <t>733.61k</t>
  </si>
  <si>
    <t>134.07M</t>
  </si>
  <si>
    <t>133.61M</t>
  </si>
  <si>
    <t>0.54%</t>
  </si>
  <si>
    <t>100.90%</t>
  </si>
  <si>
    <t>2.27M</t>
  </si>
  <si>
    <t>3.41</t>
  </si>
  <si>
    <t>2.32%</t>
  </si>
  <si>
    <t>1.87M</t>
  </si>
  <si>
    <t>1.76</t>
  </si>
  <si>
    <t>3.61%</t>
  </si>
  <si>
    <t>3.44%</t>
  </si>
  <si>
    <t>3.59</t>
  </si>
  <si>
    <t>262.50%</t>
  </si>
  <si>
    <t>May 26, 2017</t>
  </si>
  <si>
    <t>May 11, 2017</t>
  </si>
  <si>
    <t>Mr. William C. Bayless Jr.</t>
  </si>
  <si>
    <t>Chief Exec. Officer and Exec. Director</t>
  </si>
  <si>
    <t>2.26M</t>
  </si>
  <si>
    <t>Mr. James C. Hopke Jr.</t>
  </si>
  <si>
    <t>Pres</t>
  </si>
  <si>
    <t>970.2k</t>
  </si>
  <si>
    <t>Mr. Daniel B. Perry</t>
  </si>
  <si>
    <t>Chief Financial Officer, Exec. VP, Sec. and Treasurer</t>
  </si>
  <si>
    <t>688.09k</t>
  </si>
  <si>
    <t>Mr. William W. Talbot</t>
  </si>
  <si>
    <t>Chief Investment Officer and Exec. VP</t>
  </si>
  <si>
    <t>957.41k</t>
  </si>
  <si>
    <t>Ms. Jennifer Beese</t>
  </si>
  <si>
    <t>491.29M</t>
  </si>
  <si>
    <t>657.46M</t>
  </si>
  <si>
    <t>733.92M</t>
  </si>
  <si>
    <t>753.38M</t>
  </si>
  <si>
    <t>786.36M</t>
  </si>
  <si>
    <t>3.11M</t>
  </si>
  <si>
    <t>11.69M</t>
  </si>
  <si>
    <t>13.78M</t>
  </si>
  <si>
    <t>14.33M</t>
  </si>
  <si>
    <t>33.82%</t>
  </si>
  <si>
    <t>11.63%</t>
  </si>
  <si>
    <t>2.65%</t>
  </si>
  <si>
    <t>4.38%</t>
  </si>
  <si>
    <t>436.43M</t>
  </si>
  <si>
    <t>609.35M</t>
  </si>
  <si>
    <t>672.77M</t>
  </si>
  <si>
    <t>689.82M</t>
  </si>
  <si>
    <t>693.53M</t>
  </si>
  <si>
    <t>61.06M</t>
  </si>
  <si>
    <t>83.64M</t>
  </si>
  <si>
    <t>96.28M</t>
  </si>
  <si>
    <t>93.34M</t>
  </si>
  <si>
    <t>85.21M</t>
  </si>
  <si>
    <t>116.49M</t>
  </si>
  <si>
    <t>187.48M</t>
  </si>
  <si>
    <t>197.54M</t>
  </si>
  <si>
    <t>208.79M</t>
  </si>
  <si>
    <t>211.39M</t>
  </si>
  <si>
    <t>54.86M</t>
  </si>
  <si>
    <t>48.12M</t>
  </si>
  <si>
    <t>61.15M</t>
  </si>
  <si>
    <t>63.57M</t>
  </si>
  <si>
    <t>92.83M</t>
  </si>
  <si>
    <t>-12.28%</t>
  </si>
  <si>
    <t>27.08%</t>
  </si>
  <si>
    <t>3.95%</t>
  </si>
  <si>
    <t>46.04%</t>
  </si>
  <si>
    <t>2.62M</t>
  </si>
  <si>
    <t>339000</t>
  </si>
  <si>
    <t>3.99M</t>
  </si>
  <si>
    <t>57.12M</t>
  </si>
  <si>
    <t>26.68M</t>
  </si>
  <si>
    <t>1.76M</t>
  </si>
  <si>
    <t>3.01M</t>
  </si>
  <si>
    <t>4.17M</t>
  </si>
  <si>
    <t>5.48M</t>
  </si>
  <si>
    <t>411000</t>
  </si>
  <si>
    <t>(2.67M)</t>
  </si>
  <si>
    <t>(182,000)</t>
  </si>
  <si>
    <t>52.7M</t>
  </si>
  <si>
    <t>21.2M</t>
  </si>
  <si>
    <t>444000</t>
  </si>
  <si>
    <t>2.44M</t>
  </si>
  <si>
    <t>1.38M</t>
  </si>
  <si>
    <t>17.74M</t>
  </si>
  <si>
    <t>57.47M</t>
  </si>
  <si>
    <t>48.46M</t>
  </si>
  <si>
    <t>62.69M</t>
  </si>
  <si>
    <t>119.3M</t>
  </si>
  <si>
    <t>101.77M</t>
  </si>
  <si>
    <t>-15.69%</t>
  </si>
  <si>
    <t>29.38%</t>
  </si>
  <si>
    <t>90.30%</t>
  </si>
  <si>
    <t>-14.69%</t>
  </si>
  <si>
    <t>12.94%</t>
  </si>
  <si>
    <t>725000</t>
  </si>
  <si>
    <t>1.02M</t>
  </si>
  <si>
    <t>1.31M</t>
  </si>
  <si>
    <t>1.15M</t>
  </si>
  <si>
    <t>(848,000)</t>
  </si>
  <si>
    <t>(927,000)</t>
  </si>
  <si>
    <t>(1.08M)</t>
  </si>
  <si>
    <t>(1.09M)</t>
  </si>
  <si>
    <t>(1.34M)</t>
  </si>
  <si>
    <t>55.9M</t>
  </si>
  <si>
    <t>46.51M</t>
  </si>
  <si>
    <t>60.31M</t>
  </si>
  <si>
    <t>116.98M</t>
  </si>
  <si>
    <t>99.29M</t>
  </si>
  <si>
    <t>3.56M</t>
  </si>
  <si>
    <t>1.84M</t>
  </si>
  <si>
    <t>1.23M</t>
  </si>
  <si>
    <t>2.07M</t>
  </si>
  <si>
    <t>1.56M</t>
  </si>
  <si>
    <t>52.34M</t>
  </si>
  <si>
    <t>44.67M</t>
  </si>
  <si>
    <t>59.08M</t>
  </si>
  <si>
    <t>114.91M</t>
  </si>
  <si>
    <t>97.72M</t>
  </si>
  <si>
    <t>-14.66%</t>
  </si>
  <si>
    <t>32.26%</t>
  </si>
  <si>
    <t>94.50%</t>
  </si>
  <si>
    <t>-14.95%</t>
  </si>
  <si>
    <t>12.43%</t>
  </si>
  <si>
    <t>3.45M</t>
  </si>
  <si>
    <t>59.05M</t>
  </si>
  <si>
    <t>55.26M</t>
  </si>
  <si>
    <t>(864,000)</t>
  </si>
  <si>
    <t>3.79M</t>
  </si>
  <si>
    <t>(157,000)</t>
  </si>
  <si>
    <t>48.89M</t>
  </si>
  <si>
    <t>(14.39M)</t>
  </si>
  <si>
    <t>56.39M</t>
  </si>
  <si>
    <t>51.48M</t>
  </si>
  <si>
    <t>48.45M</t>
  </si>
  <si>
    <t>58.92M</t>
  </si>
  <si>
    <t>1.03</t>
  </si>
  <si>
    <t>0.76</t>
  </si>
  <si>
    <t>-23.89%</t>
  </si>
  <si>
    <t>21.30%</t>
  </si>
  <si>
    <t>82.89%</t>
  </si>
  <si>
    <t>-26.30%</t>
  </si>
  <si>
    <t>84.71M</t>
  </si>
  <si>
    <t>104.76M</t>
  </si>
  <si>
    <t>105.03M</t>
  </si>
  <si>
    <t>111.99M</t>
  </si>
  <si>
    <t>129.23M</t>
  </si>
  <si>
    <t>0.60</t>
  </si>
  <si>
    <t>1.02</t>
  </si>
  <si>
    <t>-23.80%</t>
  </si>
  <si>
    <t>21.23%</t>
  </si>
  <si>
    <t>82.80%</t>
  </si>
  <si>
    <t>-26.23%</t>
  </si>
  <si>
    <t>85.31M</t>
  </si>
  <si>
    <t>105.38M</t>
  </si>
  <si>
    <t>105.71M</t>
  </si>
  <si>
    <t>114.03M</t>
  </si>
  <si>
    <t>130.02M</t>
  </si>
  <si>
    <t>58.24M</t>
  </si>
  <si>
    <t>74.2M</t>
  </si>
  <si>
    <t>57M</t>
  </si>
  <si>
    <t>50.33M</t>
  </si>
  <si>
    <t>46.96M</t>
  </si>
  <si>
    <t>27.40%</t>
  </si>
  <si>
    <t>-23.18%</t>
  </si>
  <si>
    <t>-11.69%</t>
  </si>
  <si>
    <t>-6.71%</t>
  </si>
  <si>
    <t>14.12M</t>
  </si>
  <si>
    <t>9.24M</t>
  </si>
  <si>
    <t>10.15M</t>
  </si>
  <si>
    <t>18.48M</t>
  </si>
  <si>
    <t>8.43M</t>
  </si>
  <si>
    <t>-34.58%</t>
  </si>
  <si>
    <t>9.82%</t>
  </si>
  <si>
    <t>82.11%</t>
  </si>
  <si>
    <t>-54.38%</t>
  </si>
  <si>
    <t>4.93B</t>
  </si>
  <si>
    <t>117.87M</t>
  </si>
  <si>
    <t>242.14M</t>
  </si>
  <si>
    <t>364.77M</t>
  </si>
  <si>
    <t>325.04M</t>
  </si>
  <si>
    <t>297.72M</t>
  </si>
  <si>
    <t>99.27M</t>
  </si>
  <si>
    <t>238.94M</t>
  </si>
  <si>
    <t>266.64M</t>
  </si>
  <si>
    <t>18.6M</t>
  </si>
  <si>
    <t>58.4M</t>
  </si>
  <si>
    <t>56.4M</t>
  </si>
  <si>
    <t>5.12B</t>
  </si>
  <si>
    <t>5.6B</t>
  </si>
  <si>
    <t>5.83B</t>
  </si>
  <si>
    <t>6.01B</t>
  </si>
  <si>
    <t>5.87B</t>
  </si>
  <si>
    <t>9.36%</t>
  </si>
  <si>
    <t>4.23%</t>
  </si>
  <si>
    <t>2.94%</t>
  </si>
  <si>
    <t>-2.34%</t>
  </si>
  <si>
    <t>1.64%</t>
  </si>
  <si>
    <t>2.22B</t>
  </si>
  <si>
    <t>2.74B</t>
  </si>
  <si>
    <t>2.97B</t>
  </si>
  <si>
    <t>2.95B</t>
  </si>
  <si>
    <t>2.13B</t>
  </si>
  <si>
    <t>90.05M</t>
  </si>
  <si>
    <t>324.89M</t>
  </si>
  <si>
    <t>2.42B</t>
  </si>
  <si>
    <t>23.55%</t>
  </si>
  <si>
    <t>8.32%</t>
  </si>
  <si>
    <t>-0.82%</t>
  </si>
  <si>
    <t>-27.91%</t>
  </si>
  <si>
    <t>43.39%</t>
  </si>
  <si>
    <t>49.02%</t>
  </si>
  <si>
    <t>50.95%</t>
  </si>
  <si>
    <t>49.09%</t>
  </si>
  <si>
    <t>36.23%</t>
  </si>
  <si>
    <t>163.12M</t>
  </si>
  <si>
    <t>175.12M</t>
  </si>
  <si>
    <t>192.27M</t>
  </si>
  <si>
    <t>216.8M</t>
  </si>
  <si>
    <t>235.05M</t>
  </si>
  <si>
    <t>213.8M</t>
  </si>
  <si>
    <t>231.85M</t>
  </si>
  <si>
    <t>2.38B</t>
  </si>
  <si>
    <t>2.92B</t>
  </si>
  <si>
    <t>3.16B</t>
  </si>
  <si>
    <t>3.17B</t>
  </si>
  <si>
    <t>2.36B</t>
  </si>
  <si>
    <t>22.44%</t>
  </si>
  <si>
    <t>8.41%</t>
  </si>
  <si>
    <t>-25.43%</t>
  </si>
  <si>
    <t>2.65B</t>
  </si>
  <si>
    <t>2.62B</t>
  </si>
  <si>
    <t>2.61B</t>
  </si>
  <si>
    <t>2.77B</t>
  </si>
  <si>
    <t>3.44B</t>
  </si>
  <si>
    <t>1.07M</t>
  </si>
  <si>
    <t>1.12M</t>
  </si>
  <si>
    <t>1.32M</t>
  </si>
  <si>
    <t>3B</t>
  </si>
  <si>
    <t>3.02B</t>
  </si>
  <si>
    <t>3.1B</t>
  </si>
  <si>
    <t>3.33B</t>
  </si>
  <si>
    <t>4.12B</t>
  </si>
  <si>
    <t>(347.52M)</t>
  </si>
  <si>
    <t>(392.34M)</t>
  </si>
  <si>
    <t>(487.99M)</t>
  </si>
  <si>
    <t>(550.5M)</t>
  </si>
  <si>
    <t>(670.14M)</t>
  </si>
  <si>
    <t>(6.66M)</t>
  </si>
  <si>
    <t>(1.44M)</t>
  </si>
  <si>
    <t>(6.07M)</t>
  </si>
  <si>
    <t>(5.83M)</t>
  </si>
  <si>
    <t>(403,000)</t>
  </si>
  <si>
    <t>(975,000)</t>
  </si>
  <si>
    <t>51.74%</t>
  </si>
  <si>
    <t>46.89%</t>
  </si>
  <si>
    <t>44.72%</t>
  </si>
  <si>
    <t>46.12%</t>
  </si>
  <si>
    <t>58.73%</t>
  </si>
  <si>
    <t>3.14%</t>
  </si>
  <si>
    <t>86.21M</t>
  </si>
  <si>
    <t>53.63M</t>
  </si>
  <si>
    <t>60.2M</t>
  </si>
  <si>
    <t>70.97M</t>
  </si>
  <si>
    <t>60.58M</t>
  </si>
  <si>
    <t>2.73B</t>
  </si>
  <si>
    <t>2.68B</t>
  </si>
  <si>
    <t>2.67B</t>
  </si>
  <si>
    <t>2.84B</t>
  </si>
  <si>
    <t>3.51B</t>
  </si>
  <si>
    <t>(1.53B)</t>
  </si>
  <si>
    <t>(79.03M)</t>
  </si>
  <si>
    <t>(99.78M)</t>
  </si>
  <si>
    <t>(64.53M)</t>
  </si>
  <si>
    <t>-26.26%</t>
  </si>
  <si>
    <t>35.32%</t>
  </si>
  <si>
    <t>(856,000)</t>
  </si>
  <si>
    <t>43.34M</t>
  </si>
  <si>
    <t>(508.2M)</t>
  </si>
  <si>
    <t>(356.47M)</t>
  </si>
  <si>
    <t>(142.38M)</t>
  </si>
  <si>
    <t>33.83M</t>
  </si>
  <si>
    <t>(690.67M)</t>
  </si>
  <si>
    <t>(366.57M)</t>
  </si>
  <si>
    <t>(572.63M)</t>
  </si>
  <si>
    <t>(544.5M)</t>
  </si>
  <si>
    <t>182.47M</t>
  </si>
  <si>
    <t>10.1M</t>
  </si>
  <si>
    <t>430.26M</t>
  </si>
  <si>
    <t>578.33M</t>
  </si>
  <si>
    <t>(2.13M)</t>
  </si>
  <si>
    <t>(2.43M)</t>
  </si>
  <si>
    <t>4.41M</t>
  </si>
  <si>
    <t>636000</t>
  </si>
  <si>
    <t>3.28M</t>
  </si>
  <si>
    <t>(1.48B)</t>
  </si>
  <si>
    <t>(510M)</t>
  </si>
  <si>
    <t>(429.24M)</t>
  </si>
  <si>
    <t>(239.46M)</t>
  </si>
  <si>
    <t>(31.56M)</t>
  </si>
  <si>
    <t>(117.59M)</t>
  </si>
  <si>
    <t>(149.46M)</t>
  </si>
  <si>
    <t>(158.49M)</t>
  </si>
  <si>
    <t>(178.51M)</t>
  </si>
  <si>
    <t>(218.7M)</t>
  </si>
  <si>
    <t>-27.10%</t>
  </si>
  <si>
    <t>-6.04%</t>
  </si>
  <si>
    <t>-12.63%</t>
  </si>
  <si>
    <t>-22.52%</t>
  </si>
  <si>
    <t>1.34B</t>
  </si>
  <si>
    <t>87.98M</t>
  </si>
  <si>
    <t>213.42M</t>
  </si>
  <si>
    <t>783.14M</t>
  </si>
  <si>
    <t>(132,000)</t>
  </si>
  <si>
    <t>69.31M</t>
  </si>
  <si>
    <t>432.69M</t>
  </si>
  <si>
    <t>232.57M</t>
  </si>
  <si>
    <t>(56.24M)</t>
  </si>
  <si>
    <t>(806.07M)</t>
  </si>
  <si>
    <t>883.42M</t>
  </si>
  <si>
    <t>1.26B</t>
  </si>
  <si>
    <t>1.04B</t>
  </si>
  <si>
    <t>1.12B</t>
  </si>
  <si>
    <t>529.62M</t>
  </si>
  <si>
    <t>(814.1M)</t>
  </si>
  <si>
    <t>(830.33M)</t>
  </si>
  <si>
    <t>(805.87M)</t>
  </si>
  <si>
    <t>(1.17B)</t>
  </si>
  <si>
    <t>(1.34B)</t>
  </si>
  <si>
    <t>(11.19M)</t>
  </si>
  <si>
    <t>(2.61M)</t>
  </si>
  <si>
    <t>(6.41M)</t>
  </si>
  <si>
    <t>(11.41M)</t>
  </si>
  <si>
    <t>(29.43M)</t>
  </si>
  <si>
    <t>1.28B</t>
  </si>
  <si>
    <t>280.62M</t>
  </si>
  <si>
    <t>155.65M</t>
  </si>
  <si>
    <t>(32.73M)</t>
  </si>
  <si>
    <t>(271.05M)</t>
  </si>
  <si>
    <t>-78.01%</t>
  </si>
  <si>
    <t>-44.53%</t>
  </si>
  <si>
    <t>-121.03%</t>
  </si>
  <si>
    <t>-728.04%</t>
  </si>
  <si>
    <t>(945,000)</t>
  </si>
  <si>
    <t>17.3M</t>
  </si>
  <si>
    <t>(15.2M)</t>
  </si>
  <si>
    <t>(10.06M)</t>
  </si>
  <si>
    <t>(1.32B)</t>
  </si>
  <si>
    <t>246.68M</t>
  </si>
  <si>
    <t>179.37M</t>
  </si>
  <si>
    <t>162.36M</t>
  </si>
  <si>
    <t>241.53M</t>
  </si>
  <si>
    <t>118.65%</t>
  </si>
  <si>
    <t>-27.29%</t>
  </si>
  <si>
    <t>-9.48%</t>
  </si>
  <si>
    <t>48.76%</t>
  </si>
  <si>
    <t>0.35%</t>
  </si>
  <si>
    <t>EDR</t>
  </si>
  <si>
    <t>Education Realty Trust</t>
  </si>
  <si>
    <t>AGNC</t>
  </si>
  <si>
    <t>AGNC Investment</t>
  </si>
  <si>
    <t>AIV</t>
  </si>
  <si>
    <t>Apartment Inv &amp; Mgmt</t>
  </si>
  <si>
    <t>ALEX</t>
  </si>
  <si>
    <t>Alexander &amp; Baldwin</t>
  </si>
  <si>
    <t>TWO</t>
  </si>
  <si>
    <t>Two Harbors Investment</t>
  </si>
  <si>
    <t>2.88B</t>
  </si>
  <si>
    <t>64.38</t>
  </si>
  <si>
    <t>59.50</t>
  </si>
  <si>
    <t>7.96</t>
  </si>
  <si>
    <t>9.56</t>
  </si>
  <si>
    <t>1.61</t>
  </si>
  <si>
    <t>7.52B</t>
  </si>
  <si>
    <t>4.85</t>
  </si>
  <si>
    <t>8.85</t>
  </si>
  <si>
    <t>-9.39</t>
  </si>
  <si>
    <t>4.82</t>
  </si>
  <si>
    <t>1.01</t>
  </si>
  <si>
    <t>7.28B</t>
  </si>
  <si>
    <t>17.09</t>
  </si>
  <si>
    <t>86.73</t>
  </si>
  <si>
    <t>12.37</t>
  </si>
  <si>
    <t>7.45</t>
  </si>
  <si>
    <t>4.44</t>
  </si>
  <si>
    <t>E</t>
  </si>
  <si>
    <t>d</t>
  </si>
  <si>
    <t>(</t>
  </si>
  <si>
    <t>D</t>
  </si>
  <si>
    <t>)</t>
  </si>
  <si>
    <t>Ascential plc (ASCL.L)</t>
  </si>
  <si>
    <t>336.40</t>
  </si>
  <si>
    <t>335.00</t>
  </si>
  <si>
    <t>336.90</t>
  </si>
  <si>
    <t>0.00 x 344300</t>
  </si>
  <si>
    <t>0.00 x 70000</t>
  </si>
  <si>
    <t>332.90 - 338.70</t>
  </si>
  <si>
    <t>236.80 - 363.70</t>
  </si>
  <si>
    <t>397218</t>
  </si>
  <si>
    <t>1197056</t>
  </si>
  <si>
    <t>1.35B</t>
  </si>
  <si>
    <t>78.23</t>
  </si>
  <si>
    <t>4.3</t>
  </si>
  <si>
    <t>N/A (N/A)</t>
  </si>
  <si>
    <t>360.38</t>
  </si>
  <si>
    <t>8</t>
  </si>
  <si>
    <t>376.67M</t>
  </si>
  <si>
    <t>410.46M</t>
  </si>
  <si>
    <t>371.6M</t>
  </si>
  <si>
    <t>401.9M</t>
  </si>
  <si>
    <t>383.2M</t>
  </si>
  <si>
    <t>420.31M</t>
  </si>
  <si>
    <t>299.6M</t>
  </si>
  <si>
    <t>25.70%</t>
  </si>
  <si>
    <t>9.00%</t>
  </si>
  <si>
    <t>Invalid Date</t>
  </si>
  <si>
    <t>Invalid Date.1</t>
  </si>
  <si>
    <t>Invalid Date.2</t>
  </si>
  <si>
    <t>Invalid Date.3</t>
  </si>
  <si>
    <t>ASCL.L</t>
  </si>
  <si>
    <t>11.00%</t>
  </si>
  <si>
    <t>10.90%</t>
  </si>
  <si>
    <t>16.72%</t>
  </si>
  <si>
    <t>17.63</t>
  </si>
  <si>
    <t>1.16</t>
  </si>
  <si>
    <t>4.50</t>
  </si>
  <si>
    <t>372.54</t>
  </si>
  <si>
    <t>5.21%</t>
  </si>
  <si>
    <t>17.62%</t>
  </si>
  <si>
    <t>3.72%</t>
  </si>
  <si>
    <t>25.16%</t>
  </si>
  <si>
    <t>0.83</t>
  </si>
  <si>
    <t>86.1M</t>
  </si>
  <si>
    <t>11.6M</t>
  </si>
  <si>
    <t>61.9M</t>
  </si>
  <si>
    <t>0.16</t>
  </si>
  <si>
    <t>286M</t>
  </si>
  <si>
    <t>79.14</t>
  </si>
  <si>
    <t>0.90</t>
  </si>
  <si>
    <t>92.4M</t>
  </si>
  <si>
    <t>17.01M</t>
  </si>
  <si>
    <t>35.52%</t>
  </si>
  <si>
    <t>363.70</t>
  </si>
  <si>
    <t>236.80</t>
  </si>
  <si>
    <t>333.65</t>
  </si>
  <si>
    <t>318.97</t>
  </si>
  <si>
    <t>523.49k</t>
  </si>
  <si>
    <t>400.5M</t>
  </si>
  <si>
    <t>390.5M</t>
  </si>
  <si>
    <t>0.05</t>
  </si>
  <si>
    <t>0.01%</t>
  </si>
  <si>
    <t>Mr. Duncan Anthony Painter</t>
  </si>
  <si>
    <t>Chief Exec. Officer and Director</t>
  </si>
  <si>
    <t>564k</t>
  </si>
  <si>
    <t>Ms. Amanda Jane Gradden</t>
  </si>
  <si>
    <t>Chief Financial Officer and Director</t>
  </si>
  <si>
    <t>382k</t>
  </si>
  <si>
    <t>Mr. Michael Lisowski</t>
  </si>
  <si>
    <t>Chief Operating Officer</t>
  </si>
  <si>
    <t>Mr. Stephen Martincic</t>
  </si>
  <si>
    <t>Chief Brand &amp; Marketing Officer</t>
  </si>
  <si>
    <t>Mr. Kevin M. Silk</t>
  </si>
  <si>
    <t>Managing Director of WGSN</t>
  </si>
  <si>
    <t>Auburn National Bancorporation, Inc. (AUBN)</t>
  </si>
  <si>
    <t>37.240</t>
  </si>
  <si>
    <t>36.130</t>
  </si>
  <si>
    <t>35.600</t>
  </si>
  <si>
    <t>35.000 x 300</t>
  </si>
  <si>
    <t>199,999.984 x 100</t>
  </si>
  <si>
    <t>37.240 - 37.240</t>
  </si>
  <si>
    <t>27.140 - 37.810</t>
  </si>
  <si>
    <t>1547</t>
  </si>
  <si>
    <t>135.69M</t>
  </si>
  <si>
    <t>0.35</t>
  </si>
  <si>
    <t>17.29</t>
  </si>
  <si>
    <t>0.92 (2.54%)</t>
  </si>
  <si>
    <t>2017-06-07</t>
  </si>
  <si>
    <t>AUBN</t>
  </si>
  <si>
    <t>-40.43%</t>
  </si>
  <si>
    <t>5.18</t>
  </si>
  <si>
    <t>1.63</t>
  </si>
  <si>
    <t>29.97%</t>
  </si>
  <si>
    <t>38.30%</t>
  </si>
  <si>
    <t>0.94%</t>
  </si>
  <si>
    <t>9.44%</t>
  </si>
  <si>
    <t>26.19M</t>
  </si>
  <si>
    <t>7.19</t>
  </si>
  <si>
    <t>-5.70%</t>
  </si>
  <si>
    <t>7.85M</t>
  </si>
  <si>
    <t>-13.70%</t>
  </si>
  <si>
    <t>103.61M</t>
  </si>
  <si>
    <t>28.44</t>
  </si>
  <si>
    <t>7.03M</t>
  </si>
  <si>
    <t>22.88</t>
  </si>
  <si>
    <t>11.01M</t>
  </si>
  <si>
    <t>26.77%</t>
  </si>
  <si>
    <t>37.810</t>
  </si>
  <si>
    <t>27.140</t>
  </si>
  <si>
    <t>35.638</t>
  </si>
  <si>
    <t>33.623</t>
  </si>
  <si>
    <t>1.55k</t>
  </si>
  <si>
    <t>950</t>
  </si>
  <si>
    <t>3.64M</t>
  </si>
  <si>
    <t>35.46%</t>
  </si>
  <si>
    <t>5.70%</t>
  </si>
  <si>
    <t>4.82k</t>
  </si>
  <si>
    <t>2.68</t>
  </si>
  <si>
    <t>0.20%</t>
  </si>
  <si>
    <t>730</t>
  </si>
  <si>
    <t>0.92</t>
  </si>
  <si>
    <t>2.54%</t>
  </si>
  <si>
    <t>3.36</t>
  </si>
  <si>
    <t>41.90%</t>
  </si>
  <si>
    <t>Jun 26, 2017</t>
  </si>
  <si>
    <t>Jun 7, 2017</t>
  </si>
  <si>
    <t>3/1</t>
  </si>
  <si>
    <t>Jun 26, 1998</t>
  </si>
  <si>
    <t>Mr. E. L. Spencer Jr.</t>
  </si>
  <si>
    <t>Chairman, Chief Exec. Officer, Pres and Chairman of Auburnbank</t>
  </si>
  <si>
    <t>153.25k</t>
  </si>
  <si>
    <t>Mr. Robert W. Dumas</t>
  </si>
  <si>
    <t>Vice Chairman</t>
  </si>
  <si>
    <t>403.38k</t>
  </si>
  <si>
    <t>Mr. David A. Hedges</t>
  </si>
  <si>
    <t>CFO &amp; Exec. VP</t>
  </si>
  <si>
    <t>228.93k</t>
  </si>
  <si>
    <t>Dr. C. Wayne Alderman</t>
  </si>
  <si>
    <t>Sec., Consultant of Auburnbank, Director and Director of Auburnbank</t>
  </si>
  <si>
    <t>Mr. William James Walker IV</t>
  </si>
  <si>
    <t>Chief Accounting Officer, SVP, Chief Accounting Officer of Auburnbank and SVP of Auburnbank</t>
  </si>
  <si>
    <t>Interest Income</t>
  </si>
  <si>
    <t>29.07M</t>
  </si>
  <si>
    <t>27.46M</t>
  </si>
  <si>
    <t>27.32M</t>
  </si>
  <si>
    <t>27.15M</t>
  </si>
  <si>
    <t>26.82M</t>
  </si>
  <si>
    <t>Interest and Fees on Loans</t>
  </si>
  <si>
    <t>21.94M</t>
  </si>
  <si>
    <t>20.6M</t>
  </si>
  <si>
    <t>19.55M</t>
  </si>
  <si>
    <t>20.48M</t>
  </si>
  <si>
    <t>20.45M</t>
  </si>
  <si>
    <t>Interest Income on Fed. Funds</t>
  </si>
  <si>
    <t>54000</t>
  </si>
  <si>
    <t>106000</t>
  </si>
  <si>
    <t>109000</t>
  </si>
  <si>
    <t>Interest Income on Fed. Repos</t>
  </si>
  <si>
    <t>Interest on Bank Deposits</t>
  </si>
  <si>
    <t>42000</t>
  </si>
  <si>
    <t>28000</t>
  </si>
  <si>
    <t>Other Interest or Dividend Income</t>
  </si>
  <si>
    <t>7.07M</t>
  </si>
  <si>
    <t>7.63M</t>
  </si>
  <si>
    <t>6.67M</t>
  </si>
  <si>
    <t>6.36M</t>
  </si>
  <si>
    <t>Interest Income Growth</t>
  </si>
  <si>
    <t>-5.54%</t>
  </si>
  <si>
    <t>-0.51%</t>
  </si>
  <si>
    <t>-0.60%</t>
  </si>
  <si>
    <t>-1.24%</t>
  </si>
  <si>
    <t>8.17M</t>
  </si>
  <si>
    <t>6.54M</t>
  </si>
  <si>
    <t>5.36M</t>
  </si>
  <si>
    <t>4.44M</t>
  </si>
  <si>
    <t>4.08M</t>
  </si>
  <si>
    <t>Interest Expense on Bank Deposits</t>
  </si>
  <si>
    <t>6.32M</t>
  </si>
  <si>
    <t>5.39M</t>
  </si>
  <si>
    <t>4.93M</t>
  </si>
  <si>
    <t>4.14M</t>
  </si>
  <si>
    <t>Other Interest Expense</t>
  </si>
  <si>
    <t>1.85M</t>
  </si>
  <si>
    <t>1.13M</t>
  </si>
  <si>
    <t>418000</t>
  </si>
  <si>
    <t>282000</t>
  </si>
  <si>
    <t>228000</t>
  </si>
  <si>
    <t>Interest Expense on Debt</t>
  </si>
  <si>
    <t>1.83M</t>
  </si>
  <si>
    <t>Interest Capitalized</t>
  </si>
  <si>
    <t>Other Borrowed Funds</t>
  </si>
  <si>
    <t>16000</t>
  </si>
  <si>
    <t>Total Interest Expense Growth</t>
  </si>
  <si>
    <t>-20.00%</t>
  </si>
  <si>
    <t>-17.93%</t>
  </si>
  <si>
    <t>-17.32%</t>
  </si>
  <si>
    <t>-7.91%</t>
  </si>
  <si>
    <t>Net Interest Income</t>
  </si>
  <si>
    <t>20.9M</t>
  </si>
  <si>
    <t>20.92M</t>
  </si>
  <si>
    <t>21.95M</t>
  </si>
  <si>
    <t>22.72M</t>
  </si>
  <si>
    <t>22.73M</t>
  </si>
  <si>
    <t>Net Interest Income Growth</t>
  </si>
  <si>
    <t>0.12%</t>
  </si>
  <si>
    <t>4.93%</t>
  </si>
  <si>
    <t>3.48%</t>
  </si>
  <si>
    <t>0.06%</t>
  </si>
  <si>
    <t>Loan Loss Provision</t>
  </si>
  <si>
    <t>400000</t>
  </si>
  <si>
    <t>50000</t>
  </si>
  <si>
    <t>200000</t>
  </si>
  <si>
    <t>(485,000)</t>
  </si>
  <si>
    <t>Loan Loss Provision Growth</t>
  </si>
  <si>
    <t>-89.52%</t>
  </si>
  <si>
    <t>-87.50%</t>
  </si>
  <si>
    <t>300.00%</t>
  </si>
  <si>
    <t>-342.50%</t>
  </si>
  <si>
    <t>Net Interest Income after Provision</t>
  </si>
  <si>
    <t>17.08M</t>
  </si>
  <si>
    <t>20.52M</t>
  </si>
  <si>
    <t>21.9M</t>
  </si>
  <si>
    <t>22.52M</t>
  </si>
  <si>
    <t>23.22M</t>
  </si>
  <si>
    <t>Net Interest Inc After Loan Loss Prov Growth</t>
  </si>
  <si>
    <t>20.14%</t>
  </si>
  <si>
    <t>6.73%</t>
  </si>
  <si>
    <t>2.80%</t>
  </si>
  <si>
    <t>3.10%</t>
  </si>
  <si>
    <t>Net Interest Margin</t>
  </si>
  <si>
    <t>3.05%</t>
  </si>
  <si>
    <t>Non-Interest Income</t>
  </si>
  <si>
    <t>10.61M</t>
  </si>
  <si>
    <t>5.89M</t>
  </si>
  <si>
    <t>4.48M</t>
  </si>
  <si>
    <t>3.38M</t>
  </si>
  <si>
    <t>Securities Gain</t>
  </si>
  <si>
    <t>651000</t>
  </si>
  <si>
    <t>(197,000)</t>
  </si>
  <si>
    <t>(221,000)</t>
  </si>
  <si>
    <t>4.56M</t>
  </si>
  <si>
    <t>3.44M</t>
  </si>
  <si>
    <t>2.56M</t>
  </si>
  <si>
    <t>1.06M</t>
  </si>
  <si>
    <t>957000</t>
  </si>
  <si>
    <t>Other Operating Income</t>
  </si>
  <si>
    <t>1.98M</t>
  </si>
  <si>
    <t>1.8M</t>
  </si>
  <si>
    <t>1.45M</t>
  </si>
  <si>
    <t>3.4M</t>
  </si>
  <si>
    <t>Non-Interest Expense</t>
  </si>
  <si>
    <t>15.66M</t>
  </si>
  <si>
    <t>15M</t>
  </si>
  <si>
    <t>15.16M</t>
  </si>
  <si>
    <t>16.32M</t>
  </si>
  <si>
    <t>16.14M</t>
  </si>
  <si>
    <t>Labor &amp; Related Expense</t>
  </si>
  <si>
    <t>8.81M</t>
  </si>
  <si>
    <t>8.79M</t>
  </si>
  <si>
    <t>8.94M</t>
  </si>
  <si>
    <t>9.41M</t>
  </si>
  <si>
    <t>9.95M</t>
  </si>
  <si>
    <t>Equipment Expense</t>
  </si>
  <si>
    <t>1.33M</t>
  </si>
  <si>
    <t>1.34M</t>
  </si>
  <si>
    <t>1.47M</t>
  </si>
  <si>
    <t>4.69M</t>
  </si>
  <si>
    <t>4.84M</t>
  </si>
  <si>
    <t>4.35M</t>
  </si>
  <si>
    <t>5.42M</t>
  </si>
  <si>
    <t>4.24M</t>
  </si>
  <si>
    <t>12.03M</t>
  </si>
  <si>
    <t>10.57M</t>
  </si>
  <si>
    <t>10.68M</t>
  </si>
  <si>
    <t>10.46M</t>
  </si>
  <si>
    <t>-5.10%</t>
  </si>
  <si>
    <t>-7.47%</t>
  </si>
  <si>
    <t>1.07%</t>
  </si>
  <si>
    <t>-2.02%</t>
  </si>
  <si>
    <t>Operating Income Margin</t>
  </si>
  <si>
    <t>34.64%</t>
  </si>
  <si>
    <t>3.85M</t>
  </si>
  <si>
    <t>3.03M</t>
  </si>
  <si>
    <t>(790,000)</t>
  </si>
  <si>
    <t>8.18M</t>
  </si>
  <si>
    <t>10.23M</t>
  </si>
  <si>
    <t>11.25M</t>
  </si>
  <si>
    <t>14.98%</t>
  </si>
  <si>
    <t>8.76%</t>
  </si>
  <si>
    <t>4.36%</t>
  </si>
  <si>
    <t>5.38%</t>
  </si>
  <si>
    <t>37.26%</t>
  </si>
  <si>
    <t>1.42M</t>
  </si>
  <si>
    <t>2.29M</t>
  </si>
  <si>
    <t>2.78M</t>
  </si>
  <si>
    <t>2.82M</t>
  </si>
  <si>
    <t>3.1M</t>
  </si>
  <si>
    <t>795000</t>
  </si>
  <si>
    <t>753000</t>
  </si>
  <si>
    <t>2M</t>
  </si>
  <si>
    <t>395000</t>
  </si>
  <si>
    <t>2.64M</t>
  </si>
  <si>
    <t>624000</t>
  </si>
  <si>
    <t>1.54M</t>
  </si>
  <si>
    <t>786000</t>
  </si>
  <si>
    <t>586000</t>
  </si>
  <si>
    <t>461000</t>
  </si>
  <si>
    <t>34000</t>
  </si>
  <si>
    <t>6.76M</t>
  </si>
  <si>
    <t>7.12M</t>
  </si>
  <si>
    <t>7.86M</t>
  </si>
  <si>
    <t>8.15M</t>
  </si>
  <si>
    <t>4.64%</t>
  </si>
  <si>
    <t>5.50%</t>
  </si>
  <si>
    <t>26.99%</t>
  </si>
  <si>
    <t>1.86</t>
  </si>
  <si>
    <t>2.04</t>
  </si>
  <si>
    <t>2.24</t>
  </si>
  <si>
    <t>EPS (Basic) Growth</t>
  </si>
  <si>
    <t>4.84%</t>
  </si>
  <si>
    <t>4.62%</t>
  </si>
  <si>
    <t>5.88%</t>
  </si>
  <si>
    <t>3.70%</t>
  </si>
  <si>
    <t>Total Cash &amp; Due from Banks</t>
  </si>
  <si>
    <t>18.76M</t>
  </si>
  <si>
    <t>13.44M</t>
  </si>
  <si>
    <t>12.86M</t>
  </si>
  <si>
    <t>9.81M</t>
  </si>
  <si>
    <t>15.67M</t>
  </si>
  <si>
    <t>Cash &amp; Due from Banks Growth</t>
  </si>
  <si>
    <t>-28.38%</t>
  </si>
  <si>
    <t>-4.32%</t>
  </si>
  <si>
    <t>-23.72%</t>
  </si>
  <si>
    <t>59.83%</t>
  </si>
  <si>
    <t>Investments - Total</t>
  </si>
  <si>
    <t>305.55M</t>
  </si>
  <si>
    <t>314.5M</t>
  </si>
  <si>
    <t>340.42M</t>
  </si>
  <si>
    <t>347.55M</t>
  </si>
  <si>
    <t>350.87M</t>
  </si>
  <si>
    <t>Trading Account Securities</t>
  </si>
  <si>
    <t>Federal Funds Sold &amp; Securities Purchased</t>
  </si>
  <si>
    <t>42.68M</t>
  </si>
  <si>
    <t>26.97M</t>
  </si>
  <si>
    <t>68.51M</t>
  </si>
  <si>
    <t>57.4M</t>
  </si>
  <si>
    <t>42.1M</t>
  </si>
  <si>
    <t>Federal Funds Sold</t>
  </si>
  <si>
    <t>Securities Bought Under Resale Agreement</t>
  </si>
  <si>
    <t>Treasury Securities</t>
  </si>
  <si>
    <t>180.99M</t>
  </si>
  <si>
    <t>206.88M</t>
  </si>
  <si>
    <t>60.25M</t>
  </si>
  <si>
    <t>60.09M</t>
  </si>
  <si>
    <t>45.47M</t>
  </si>
  <si>
    <t>Federal Agency Securities</t>
  </si>
  <si>
    <t>State &amp; Municipal Securities</t>
  </si>
  <si>
    <t>77.84M</t>
  </si>
  <si>
    <t>64.34M</t>
  </si>
  <si>
    <t>72.31M</t>
  </si>
  <si>
    <t>70.65M</t>
  </si>
  <si>
    <t>70.31M</t>
  </si>
  <si>
    <t>Mortgage Backed Securities</t>
  </si>
  <si>
    <t>135.04M</t>
  </si>
  <si>
    <t>110.95M</t>
  </si>
  <si>
    <t>127.79M</t>
  </si>
  <si>
    <t>Other Securities</t>
  </si>
  <si>
    <t>652000</t>
  </si>
  <si>
    <t>3.39M</t>
  </si>
  <si>
    <t>16.12M</t>
  </si>
  <si>
    <t>4.11M</t>
  </si>
  <si>
    <t>48.47M</t>
  </si>
  <si>
    <t>65.21M</t>
  </si>
  <si>
    <t>Investments Growth</t>
  </si>
  <si>
    <t>2.93%</t>
  </si>
  <si>
    <t>8.24%</t>
  </si>
  <si>
    <t>2.09%</t>
  </si>
  <si>
    <t>0.96%</t>
  </si>
  <si>
    <t>Net Loans</t>
  </si>
  <si>
    <t>391.47M</t>
  </si>
  <si>
    <t>378.07M</t>
  </si>
  <si>
    <t>398.12M</t>
  </si>
  <si>
    <t>422.12M</t>
  </si>
  <si>
    <t>426.3M</t>
  </si>
  <si>
    <t>Gross Loans - Net of Unearned Income</t>
  </si>
  <si>
    <t>398.19M</t>
  </si>
  <si>
    <t>383.34M</t>
  </si>
  <si>
    <t>402.95M</t>
  </si>
  <si>
    <t>426.41M</t>
  </si>
  <si>
    <t>430.95M</t>
  </si>
  <si>
    <t>Commercial &amp; Industrial Loans</t>
  </si>
  <si>
    <t>59.33M</t>
  </si>
  <si>
    <t>57.78M</t>
  </si>
  <si>
    <t>54.33M</t>
  </si>
  <si>
    <t>52.48M</t>
  </si>
  <si>
    <t>49.85M</t>
  </si>
  <si>
    <t>Consumer &amp; Installment Loans</t>
  </si>
  <si>
    <t>12.22M</t>
  </si>
  <si>
    <t>12.89M</t>
  </si>
  <si>
    <t>12.34M</t>
  </si>
  <si>
    <t>10.22M</t>
  </si>
  <si>
    <t>8.71M</t>
  </si>
  <si>
    <t>Real Estate Mortgage Loans</t>
  </si>
  <si>
    <t>326.87M</t>
  </si>
  <si>
    <t>313.11M</t>
  </si>
  <si>
    <t>336.95M</t>
  </si>
  <si>
    <t>364.22M</t>
  </si>
  <si>
    <t>372.94M</t>
  </si>
  <si>
    <t>Lease Financing Loans</t>
  </si>
  <si>
    <t>Foreign Loans</t>
  </si>
  <si>
    <t>Broker &amp; Financial Institution Loans</t>
  </si>
  <si>
    <t>Unspecified/Other Loans</t>
  </si>
  <si>
    <t>Unearned Income</t>
  </si>
  <si>
    <t>(233,000)</t>
  </si>
  <si>
    <t>(439,000)</t>
  </si>
  <si>
    <t>(655,000)</t>
  </si>
  <si>
    <t>(509,000)</t>
  </si>
  <si>
    <t>(560,000)</t>
  </si>
  <si>
    <t>Loan Loss Allowances (Reserves)</t>
  </si>
  <si>
    <t>(6.72M)</t>
  </si>
  <si>
    <t>(5.27M)</t>
  </si>
  <si>
    <t>(4.84M)</t>
  </si>
  <si>
    <t>(4.29M)</t>
  </si>
  <si>
    <t>(4.64M)</t>
  </si>
  <si>
    <t>Customer Liability on Acceptances</t>
  </si>
  <si>
    <t>Loans - 1 Yr Growth Rate</t>
  </si>
  <si>
    <t>-3.42%</t>
  </si>
  <si>
    <t>5.30%</t>
  </si>
  <si>
    <t>6.03%</t>
  </si>
  <si>
    <t>0.99%</t>
  </si>
  <si>
    <t>Loans (Total) / Total Deposits</t>
  </si>
  <si>
    <t>Loans (Total) / Total Assets</t>
  </si>
  <si>
    <t>10.53M</t>
  </si>
  <si>
    <t>10.44M</t>
  </si>
  <si>
    <t>10.81M</t>
  </si>
  <si>
    <t>11.87M</t>
  </si>
  <si>
    <t>24.36M</t>
  </si>
  <si>
    <t>23.82M</t>
  </si>
  <si>
    <t>24.37M</t>
  </si>
  <si>
    <t>24M</t>
  </si>
  <si>
    <t>23.66M</t>
  </si>
  <si>
    <t>22.84M</t>
  </si>
  <si>
    <t>21.47M</t>
  </si>
  <si>
    <t>21.99M</t>
  </si>
  <si>
    <t>1.53M</t>
  </si>
  <si>
    <t>2.35M</t>
  </si>
  <si>
    <t>2.39M</t>
  </si>
  <si>
    <t>Interest Receivables</t>
  </si>
  <si>
    <t>759.83M</t>
  </si>
  <si>
    <t>752.51M</t>
  </si>
  <si>
    <t>791.81M</t>
  </si>
  <si>
    <t>819.6M</t>
  </si>
  <si>
    <t>833.11M</t>
  </si>
  <si>
    <t>Assets - Total Growth</t>
  </si>
  <si>
    <t>-0.96%</t>
  </si>
  <si>
    <t>5.22%</t>
  </si>
  <si>
    <t>3.51%</t>
  </si>
  <si>
    <t>1.65%</t>
  </si>
  <si>
    <t>Total Deposits</t>
  </si>
  <si>
    <t>636.82M</t>
  </si>
  <si>
    <t>668.84M</t>
  </si>
  <si>
    <t>693.39M</t>
  </si>
  <si>
    <t>723.63M</t>
  </si>
  <si>
    <t>739.14M</t>
  </si>
  <si>
    <t>Demand Deposits</t>
  </si>
  <si>
    <t>214.35M</t>
  </si>
  <si>
    <t>225.15M</t>
  </si>
  <si>
    <t>241.4M</t>
  </si>
  <si>
    <t>156.82M</t>
  </si>
  <si>
    <t>181.89M</t>
  </si>
  <si>
    <t>Savings/Time Deposits</t>
  </si>
  <si>
    <t>422.47M</t>
  </si>
  <si>
    <t>443.7M</t>
  </si>
  <si>
    <t>451.99M</t>
  </si>
  <si>
    <t>566.81M</t>
  </si>
  <si>
    <t>557.25M</t>
  </si>
  <si>
    <t>Foreign Office Deposits</t>
  </si>
  <si>
    <t>Deposits Growth</t>
  </si>
  <si>
    <t>5.03%</t>
  </si>
  <si>
    <t>2.14%</t>
  </si>
  <si>
    <t>49.91M</t>
  </si>
  <si>
    <t>15.58M</t>
  </si>
  <si>
    <t>16.9M</t>
  </si>
  <si>
    <t>10.17M</t>
  </si>
  <si>
    <t>6.58M</t>
  </si>
  <si>
    <t>17.69M</t>
  </si>
  <si>
    <t>3.36M</t>
  </si>
  <si>
    <t>4.68M</t>
  </si>
  <si>
    <t>2.95M</t>
  </si>
  <si>
    <t>3.37M</t>
  </si>
  <si>
    <t>32.22M</t>
  </si>
  <si>
    <t>7.22M</t>
  </si>
  <si>
    <t>3.22M</t>
  </si>
  <si>
    <t>Long Term Debt Growth</t>
  </si>
  <si>
    <t>-62.08%</t>
  </si>
  <si>
    <t>-40.93%</t>
  </si>
  <si>
    <t>-55.42%</t>
  </si>
  <si>
    <t>6.57%</t>
  </si>
  <si>
    <t>2.07%</t>
  </si>
  <si>
    <t>2.13%</t>
  </si>
  <si>
    <t>1.24%</t>
  </si>
  <si>
    <t>0.79%</t>
  </si>
  <si>
    <t>2.96M</t>
  </si>
  <si>
    <t>2.43M</t>
  </si>
  <si>
    <t>3.14M</t>
  </si>
  <si>
    <t>4.04M</t>
  </si>
  <si>
    <t>689.68M</t>
  </si>
  <si>
    <t>688.02M</t>
  </si>
  <si>
    <t>716.01M</t>
  </si>
  <si>
    <t>739.65M</t>
  </si>
  <si>
    <t>750.93M</t>
  </si>
  <si>
    <t>70.15M</t>
  </si>
  <si>
    <t>64.49M</t>
  </si>
  <si>
    <t>75.8M</t>
  </si>
  <si>
    <t>79.95M</t>
  </si>
  <si>
    <t>82.18M</t>
  </si>
  <si>
    <t>39000</t>
  </si>
  <si>
    <t>3.76M</t>
  </si>
  <si>
    <t>3.77M</t>
  </si>
  <si>
    <t>67.82M</t>
  </si>
  <si>
    <t>71.88M</t>
  </si>
  <si>
    <t>76.19M</t>
  </si>
  <si>
    <t>80.85M</t>
  </si>
  <si>
    <t>85.72M</t>
  </si>
  <si>
    <t>(4.55M)</t>
  </si>
  <si>
    <t>5.17M</t>
  </si>
  <si>
    <t>1.94M</t>
  </si>
  <si>
    <t>(708,000)</t>
  </si>
  <si>
    <t>(6.64M)</t>
  </si>
  <si>
    <t>9.23%</t>
  </si>
  <si>
    <t>8.57%</t>
  </si>
  <si>
    <t>9.57%</t>
  </si>
  <si>
    <t>9.75%</t>
  </si>
  <si>
    <t>9.86%</t>
  </si>
  <si>
    <t>10.05%</t>
  </si>
  <si>
    <t>(1.55M)</t>
  </si>
  <si>
    <t>(462,000)</t>
  </si>
  <si>
    <t>(744,000)</t>
  </si>
  <si>
    <t>(1.53M)</t>
  </si>
  <si>
    <t>(1.21M)</t>
  </si>
  <si>
    <t>47.8M</t>
  </si>
  <si>
    <t>(24.47M)</t>
  </si>
  <si>
    <t>17.34M</t>
  </si>
  <si>
    <t>24.06M</t>
  </si>
  <si>
    <t>(7.28M)</t>
  </si>
  <si>
    <t>(130.35M)</t>
  </si>
  <si>
    <t>(123.45M)</t>
  </si>
  <si>
    <t>(78.28M)</t>
  </si>
  <si>
    <t>(7.75M)</t>
  </si>
  <si>
    <t>(97.52M)</t>
  </si>
  <si>
    <t>178.15M</t>
  </si>
  <si>
    <t>98.98M</t>
  </si>
  <si>
    <t>95.61M</t>
  </si>
  <si>
    <t>31.82M</t>
  </si>
  <si>
    <t>90.24M</t>
  </si>
  <si>
    <t>Increase in Loans</t>
  </si>
  <si>
    <t>(33.46M)</t>
  </si>
  <si>
    <t>(20.57M)</t>
  </si>
  <si>
    <t>(24.21M)</t>
  </si>
  <si>
    <t>(46.96M)</t>
  </si>
  <si>
    <t>Decrease in Loans</t>
  </si>
  <si>
    <t>10.72M</t>
  </si>
  <si>
    <t>4.25M</t>
  </si>
  <si>
    <t>19.11M</t>
  </si>
  <si>
    <t>(13.07M)</t>
  </si>
  <si>
    <t>(3.98M)</t>
  </si>
  <si>
    <t>693000</t>
  </si>
  <si>
    <t>(12.1M)</t>
  </si>
  <si>
    <t>Net Investing Cash Flow Growth</t>
  </si>
  <si>
    <t>-168.36%</t>
  </si>
  <si>
    <t>69.54%</t>
  </si>
  <si>
    <t>117.41%</t>
  </si>
  <si>
    <t>-1,845.89%</t>
  </si>
  <si>
    <t>Net Investing Cash Flow / Interest Income</t>
  </si>
  <si>
    <t>65.75%</t>
  </si>
  <si>
    <t>-47.58%</t>
  </si>
  <si>
    <t>-14.57%</t>
  </si>
  <si>
    <t>2.55%</t>
  </si>
  <si>
    <t>-45.12%</t>
  </si>
  <si>
    <t>(2.99M)</t>
  </si>
  <si>
    <t>(3.06M)</t>
  </si>
  <si>
    <t>(3.21M)</t>
  </si>
  <si>
    <t>(3.28M)</t>
  </si>
  <si>
    <t>-2.44%</t>
  </si>
  <si>
    <t>-2.42%</t>
  </si>
  <si>
    <t>-2.30%</t>
  </si>
  <si>
    <t>-2.28%</t>
  </si>
  <si>
    <t>Decrease in Deposits</t>
  </si>
  <si>
    <t>Increase in Deposits</t>
  </si>
  <si>
    <t>17.27M</t>
  </si>
  <si>
    <t>32.03M</t>
  </si>
  <si>
    <t>24.55M</t>
  </si>
  <si>
    <t>30.24M</t>
  </si>
  <si>
    <t>15.52M</t>
  </si>
  <si>
    <t>5000</t>
  </si>
  <si>
    <t>4000</t>
  </si>
  <si>
    <t>(41.93M)</t>
  </si>
  <si>
    <t>(37.35M)</t>
  </si>
  <si>
    <t>(7.09M)</t>
  </si>
  <si>
    <t>(2.8M)</t>
  </si>
  <si>
    <t>(116,000)</t>
  </si>
  <si>
    <t>(1.73M)</t>
  </si>
  <si>
    <t>415000</t>
  </si>
  <si>
    <t>(41.82M)</t>
  </si>
  <si>
    <t>(38.03M)</t>
  </si>
  <si>
    <t>(5.36M)</t>
  </si>
  <si>
    <t>(27.65M)</t>
  </si>
  <si>
    <t>(8.38M)</t>
  </si>
  <si>
    <t>19.94M</t>
  </si>
  <si>
    <t>9.44M</t>
  </si>
  <si>
    <t>69.68%</t>
  </si>
  <si>
    <t>371.14%</t>
  </si>
  <si>
    <t>-52.65%</t>
  </si>
  <si>
    <t>Net Financing Cash Flow / Interest Income</t>
  </si>
  <si>
    <t>-95.12%</t>
  </si>
  <si>
    <t>-30.53%</t>
  </si>
  <si>
    <t>83.21%</t>
  </si>
  <si>
    <t>73.43%</t>
  </si>
  <si>
    <t>35.21%</t>
  </si>
  <si>
    <t>6.52M</t>
  </si>
  <si>
    <t>(7.73M)</t>
  </si>
  <si>
    <t>29.28M</t>
  </si>
  <si>
    <t>30.43M</t>
  </si>
  <si>
    <t>7.35M</t>
  </si>
  <si>
    <t>13.51M</t>
  </si>
  <si>
    <t>13.26M</t>
  </si>
  <si>
    <t>9.79M</t>
  </si>
  <si>
    <t>8.8M</t>
  </si>
  <si>
    <t>-1.84%</t>
  </si>
  <si>
    <t>-26.19%</t>
  </si>
  <si>
    <t>-15.59%</t>
  </si>
  <si>
    <t>6.50%</t>
  </si>
  <si>
    <t>AMNB</t>
  </si>
  <si>
    <t>American National</t>
  </si>
  <si>
    <t>AMRB</t>
  </si>
  <si>
    <t>American River Bankshares</t>
  </si>
  <si>
    <t>ANCX</t>
  </si>
  <si>
    <t>Access National</t>
  </si>
  <si>
    <t>AROW</t>
  </si>
  <si>
    <t>Arrow Financial</t>
  </si>
  <si>
    <t>ASRV</t>
  </si>
  <si>
    <t>AmeriServ Financial</t>
  </si>
  <si>
    <t>ATLO</t>
  </si>
  <si>
    <t>Ames National</t>
  </si>
  <si>
    <t>317.91M</t>
  </si>
  <si>
    <t>19.57</t>
  </si>
  <si>
    <t>15.59</t>
  </si>
  <si>
    <t>4.52</t>
  </si>
  <si>
    <t>5.02</t>
  </si>
  <si>
    <t>1.56</t>
  </si>
  <si>
    <t>91.37M</t>
  </si>
  <si>
    <t>15.16</t>
  </si>
  <si>
    <t>16.25</t>
  </si>
  <si>
    <t>1.18</t>
  </si>
  <si>
    <t>3.96</t>
  </si>
  <si>
    <t>1.10</t>
  </si>
  <si>
    <t>537.1M</t>
  </si>
  <si>
    <t>19.06</t>
  </si>
  <si>
    <t>14.38</t>
  </si>
  <si>
    <t>2.55</t>
  </si>
  <si>
    <t>7.43</t>
  </si>
  <si>
    <t>2.30</t>
  </si>
  <si>
    <t>434.85M</t>
  </si>
  <si>
    <t>16.35</t>
  </si>
  <si>
    <t>13.31</t>
  </si>
  <si>
    <t>4.42</t>
  </si>
  <si>
    <t>1.84</t>
  </si>
  <si>
    <t>m</t>
  </si>
  <si>
    <t>r</t>
  </si>
  <si>
    <t>c</t>
  </si>
  <si>
    <t>Bank of Hawaii Corporation (BOH)</t>
  </si>
  <si>
    <t>81.45</t>
  </si>
  <si>
    <t>81.97</t>
  </si>
  <si>
    <t>81.67</t>
  </si>
  <si>
    <t>81.37 x 100</t>
  </si>
  <si>
    <t>86.00 x 700</t>
  </si>
  <si>
    <t>81.11 - 82.47</t>
  </si>
  <si>
    <t>66.38 - 90.80</t>
  </si>
  <si>
    <t>239832</t>
  </si>
  <si>
    <t>193158</t>
  </si>
  <si>
    <t>3.48B</t>
  </si>
  <si>
    <t>0.74</t>
  </si>
  <si>
    <t>19.08</t>
  </si>
  <si>
    <t>4.27</t>
  </si>
  <si>
    <t>2.00 (2.44%)</t>
  </si>
  <si>
    <t>2017-05-26</t>
  </si>
  <si>
    <t>84.89</t>
  </si>
  <si>
    <t>6</t>
  </si>
  <si>
    <t>159.94M</t>
  </si>
  <si>
    <t>163.04M</t>
  </si>
  <si>
    <t>649.89M</t>
  </si>
  <si>
    <t>684.86M</t>
  </si>
  <si>
    <t>155.7M</t>
  </si>
  <si>
    <t>158.2M</t>
  </si>
  <si>
    <t>637.94M</t>
  </si>
  <si>
    <t>667.6M</t>
  </si>
  <si>
    <t>162.8M</t>
  </si>
  <si>
    <t>166.4M</t>
  </si>
  <si>
    <t>666.6M</t>
  </si>
  <si>
    <t>697.83M</t>
  </si>
  <si>
    <t>150.07M</t>
  </si>
  <si>
    <t>152.03M</t>
  </si>
  <si>
    <t>614.92M</t>
  </si>
  <si>
    <t>6.60%</t>
  </si>
  <si>
    <t>7.20%</t>
  </si>
  <si>
    <t>5.40%</t>
  </si>
  <si>
    <t>0.93</t>
  </si>
  <si>
    <t>0.99</t>
  </si>
  <si>
    <t>1.08</t>
  </si>
  <si>
    <t>1.2</t>
  </si>
  <si>
    <t>0.1</t>
  </si>
  <si>
    <t>10.80%</t>
  </si>
  <si>
    <t>3.00%</t>
  </si>
  <si>
    <t>11.10%</t>
  </si>
  <si>
    <t>BOH</t>
  </si>
  <si>
    <t>3.90%</t>
  </si>
  <si>
    <t>8.00%</t>
  </si>
  <si>
    <t>4.41%</t>
  </si>
  <si>
    <t>2.09</t>
  </si>
  <si>
    <t>5.72</t>
  </si>
  <si>
    <t>2.92</t>
  </si>
  <si>
    <t>30.01%</t>
  </si>
  <si>
    <t>43.57%</t>
  </si>
  <si>
    <t>1.13%</t>
  </si>
  <si>
    <t>15.65%</t>
  </si>
  <si>
    <t>607.91M</t>
  </si>
  <si>
    <t>14.30</t>
  </si>
  <si>
    <t>-0.00%</t>
  </si>
  <si>
    <t>182.43M</t>
  </si>
  <si>
    <t>1.90%</t>
  </si>
  <si>
    <t>756.17M</t>
  </si>
  <si>
    <t>17.7</t>
  </si>
  <si>
    <t>789.19M</t>
  </si>
  <si>
    <t>27.92</t>
  </si>
  <si>
    <t>226.59M</t>
  </si>
  <si>
    <t>19.40%</t>
  </si>
  <si>
    <t>90.80</t>
  </si>
  <si>
    <t>66.38</t>
  </si>
  <si>
    <t>81.57</t>
  </si>
  <si>
    <t>82.80</t>
  </si>
  <si>
    <t>193.16k</t>
  </si>
  <si>
    <t>151.81k</t>
  </si>
  <si>
    <t>42.71M</t>
  </si>
  <si>
    <t>41.95M</t>
  </si>
  <si>
    <t>1.85%</t>
  </si>
  <si>
    <t>78.50%</t>
  </si>
  <si>
    <t>43k</t>
  </si>
  <si>
    <t>25.27</t>
  </si>
  <si>
    <t>9.77%</t>
  </si>
  <si>
    <t>3.52M</t>
  </si>
  <si>
    <t>2.44%</t>
  </si>
  <si>
    <t>1.94</t>
  </si>
  <si>
    <t>2.37%</t>
  </si>
  <si>
    <t>3.03</t>
  </si>
  <si>
    <t>45.43%</t>
  </si>
  <si>
    <t>Jun 14, 2017</t>
  </si>
  <si>
    <t>2/1</t>
  </si>
  <si>
    <t>Dec 15, 1997</t>
  </si>
  <si>
    <t>Mr. Peter S. Ho</t>
  </si>
  <si>
    <t>Chairman, Chief Exec. Officer, Pres and Director of Bank of Hawali</t>
  </si>
  <si>
    <t>2.93M</t>
  </si>
  <si>
    <t>Mr. Kent T. Lucien</t>
  </si>
  <si>
    <t>Vice Chairman, Chief Strategy Officer, Director and Director of Bank of Hawaii</t>
  </si>
  <si>
    <t>1.22M</t>
  </si>
  <si>
    <t>423.43k</t>
  </si>
  <si>
    <t>Mr. Mark A. Rossi</t>
  </si>
  <si>
    <t>Vice Chairman, Chief Admin. Officer, Gen. Counsel and Corp. Sec.</t>
  </si>
  <si>
    <t>Ms. Mary E. Sellers</t>
  </si>
  <si>
    <t>Vice Chairman and Chief Risk Officer</t>
  </si>
  <si>
    <t>Mr. Wayne Y. Hamano</t>
  </si>
  <si>
    <t>Vice Chairman and Chief Commercial Officer</t>
  </si>
  <si>
    <t>981.22k</t>
  </si>
  <si>
    <t>427.29M</t>
  </si>
  <si>
    <t>396.01M</t>
  </si>
  <si>
    <t>423.57M</t>
  </si>
  <si>
    <t>432.11M</t>
  </si>
  <si>
    <t>457.9M</t>
  </si>
  <si>
    <t>257.9M</t>
  </si>
  <si>
    <t>253.28M</t>
  </si>
  <si>
    <t>267.41M</t>
  </si>
  <si>
    <t>298.52M</t>
  </si>
  <si>
    <t>333.24M</t>
  </si>
  <si>
    <t>533000</t>
  </si>
  <si>
    <t>673000</t>
  </si>
  <si>
    <t>2.86M</t>
  </si>
  <si>
    <t>9000</t>
  </si>
  <si>
    <t>10000</t>
  </si>
  <si>
    <t>8000</t>
  </si>
  <si>
    <t>168.86M</t>
  </si>
  <si>
    <t>142.31M</t>
  </si>
  <si>
    <t>155.48M</t>
  </si>
  <si>
    <t>132.45M</t>
  </si>
  <si>
    <t>121.79M</t>
  </si>
  <si>
    <t>-7.32%</t>
  </si>
  <si>
    <t>6.96%</t>
  </si>
  <si>
    <t>2.02%</t>
  </si>
  <si>
    <t>5.97%</t>
  </si>
  <si>
    <t>43.22M</t>
  </si>
  <si>
    <t>39.6M</t>
  </si>
  <si>
    <t>37.98M</t>
  </si>
  <si>
    <t>38.02M</t>
  </si>
  <si>
    <t>40.32M</t>
  </si>
  <si>
    <t>12.38M</t>
  </si>
  <si>
    <t>9.53M</t>
  </si>
  <si>
    <t>9.63M</t>
  </si>
  <si>
    <t>1.92M</t>
  </si>
  <si>
    <t>2.57M</t>
  </si>
  <si>
    <t>4.26M</t>
  </si>
  <si>
    <t>-8.38%</t>
  </si>
  <si>
    <t>-4.09%</t>
  </si>
  <si>
    <t>6.04%</t>
  </si>
  <si>
    <t>384.08M</t>
  </si>
  <si>
    <t>356.41M</t>
  </si>
  <si>
    <t>385.59M</t>
  </si>
  <si>
    <t>394.09M</t>
  </si>
  <si>
    <t>417.58M</t>
  </si>
  <si>
    <t>-7.20%</t>
  </si>
  <si>
    <t>8.19%</t>
  </si>
  <si>
    <t>2.20%</t>
  </si>
  <si>
    <t>5.96%</t>
  </si>
  <si>
    <t>979000</t>
  </si>
  <si>
    <t>(4.86M)</t>
  </si>
  <si>
    <t>1M</t>
  </si>
  <si>
    <t>4.75M</t>
  </si>
  <si>
    <t>120.56%</t>
  </si>
  <si>
    <t>375.00%</t>
  </si>
  <si>
    <t>383.1M</t>
  </si>
  <si>
    <t>390.46M</t>
  </si>
  <si>
    <t>393.09M</t>
  </si>
  <si>
    <t>412.83M</t>
  </si>
  <si>
    <t>-6.97%</t>
  </si>
  <si>
    <t>9.55%</t>
  </si>
  <si>
    <t>0.67%</t>
  </si>
  <si>
    <t>5.02%</t>
  </si>
  <si>
    <t>2.83%</t>
  </si>
  <si>
    <t>152.21M</t>
  </si>
  <si>
    <t>170.94M</t>
  </si>
  <si>
    <t>169.17M</t>
  </si>
  <si>
    <t>179.8M</t>
  </si>
  <si>
    <t>181.82M</t>
  </si>
  <si>
    <t>412000</t>
  </si>
  <si>
    <t>8.39M</t>
  </si>
  <si>
    <t>8.77M</t>
  </si>
  <si>
    <t>8.02M</t>
  </si>
  <si>
    <t>10.2M</t>
  </si>
  <si>
    <t>119.16M</t>
  </si>
  <si>
    <t>132.64M</t>
  </si>
  <si>
    <t>141.58M</t>
  </si>
  <si>
    <t>141.01M</t>
  </si>
  <si>
    <t>133.55M</t>
  </si>
  <si>
    <t>73.93M</t>
  </si>
  <si>
    <t>93.79M</t>
  </si>
  <si>
    <t>93.32M</t>
  </si>
  <si>
    <t>87.35M</t>
  </si>
  <si>
    <t>16.64M</t>
  </si>
  <si>
    <t>16.42M</t>
  </si>
  <si>
    <t>24.86M</t>
  </si>
  <si>
    <t>26.26M</t>
  </si>
  <si>
    <t>295.25M</t>
  </si>
  <si>
    <t>313.19M</t>
  </si>
  <si>
    <t>321.99M</t>
  </si>
  <si>
    <t>341.68M</t>
  </si>
  <si>
    <t>335.05M</t>
  </si>
  <si>
    <t>191.95M</t>
  </si>
  <si>
    <t>189.76M</t>
  </si>
  <si>
    <t>190.9M</t>
  </si>
  <si>
    <t>199.65M</t>
  </si>
  <si>
    <t>207.94M</t>
  </si>
  <si>
    <t>61.59M</t>
  </si>
  <si>
    <t>57.11M</t>
  </si>
  <si>
    <t>55.78M</t>
  </si>
  <si>
    <t>50.38M</t>
  </si>
  <si>
    <t>50.83M</t>
  </si>
  <si>
    <t>65.83M</t>
  </si>
  <si>
    <t>71.97M</t>
  </si>
  <si>
    <t>67.78M</t>
  </si>
  <si>
    <t>85.29M</t>
  </si>
  <si>
    <t>78.94M</t>
  </si>
  <si>
    <t>240.06M</t>
  </si>
  <si>
    <t>214.16M</t>
  </si>
  <si>
    <t>237.64M</t>
  </si>
  <si>
    <t>231.2M</t>
  </si>
  <si>
    <t>259.59M</t>
  </si>
  <si>
    <t>-10.79%</t>
  </si>
  <si>
    <t>10.96%</t>
  </si>
  <si>
    <t>-2.71%</t>
  </si>
  <si>
    <t>12.28%</t>
  </si>
  <si>
    <t>40.58%</t>
  </si>
  <si>
    <t>3.34M</t>
  </si>
  <si>
    <t>242.29M</t>
  </si>
  <si>
    <t>-11.61%</t>
  </si>
  <si>
    <t>76.21M</t>
  </si>
  <si>
    <t>63.66M</t>
  </si>
  <si>
    <t>74.6M</t>
  </si>
  <si>
    <t>70.5M</t>
  </si>
  <si>
    <t>78.13M</t>
  </si>
  <si>
    <t>90.33M</t>
  </si>
  <si>
    <t>59.44M</t>
  </si>
  <si>
    <t>79.81M</t>
  </si>
  <si>
    <t>77.02M</t>
  </si>
  <si>
    <t>70.95M</t>
  </si>
  <si>
    <t>2.67M</t>
  </si>
  <si>
    <t>3.72M</t>
  </si>
  <si>
    <t>503000</t>
  </si>
  <si>
    <t>(5.21M)</t>
  </si>
  <si>
    <t>(6.52M)</t>
  </si>
  <si>
    <t>7.19M</t>
  </si>
  <si>
    <t>166.08M</t>
  </si>
  <si>
    <t>150.5M</t>
  </si>
  <si>
    <t>160.7M</t>
  </si>
  <si>
    <t>181.46M</t>
  </si>
  <si>
    <t>-9.38%</t>
  </si>
  <si>
    <t>8.33%</t>
  </si>
  <si>
    <t>-1.43%</t>
  </si>
  <si>
    <t>12.92%</t>
  </si>
  <si>
    <t>28.37%</t>
  </si>
  <si>
    <t>3.68</t>
  </si>
  <si>
    <t>3.39</t>
  </si>
  <si>
    <t>3.71</t>
  </si>
  <si>
    <t>3.72</t>
  </si>
  <si>
    <t>4.26</t>
  </si>
  <si>
    <t>-7.88%</t>
  </si>
  <si>
    <t>0.27%</t>
  </si>
  <si>
    <t>14.52%</t>
  </si>
  <si>
    <t>44.38M</t>
  </si>
  <si>
    <t>43.9M</t>
  </si>
  <si>
    <t>42.64M</t>
  </si>
  <si>
    <t>3.67</t>
  </si>
  <si>
    <t>3.38</t>
  </si>
  <si>
    <t>3.69</t>
  </si>
  <si>
    <t>3.70</t>
  </si>
  <si>
    <t>4.23</t>
  </si>
  <si>
    <t>-7.90%</t>
  </si>
  <si>
    <t>9.17%</t>
  </si>
  <si>
    <t>14.32%</t>
  </si>
  <si>
    <t>45.25M</t>
  </si>
  <si>
    <t>44.57M</t>
  </si>
  <si>
    <t>44.13M</t>
  </si>
  <si>
    <t>43.45M</t>
  </si>
  <si>
    <t>42.88M</t>
  </si>
  <si>
    <t>163.79M</t>
  </si>
  <si>
    <t>188.72M</t>
  </si>
  <si>
    <t>158.7M</t>
  </si>
  <si>
    <t>169.08M</t>
  </si>
  <si>
    <t>15.22%</t>
  </si>
  <si>
    <t>-8.79%</t>
  </si>
  <si>
    <t>-7.80%</t>
  </si>
  <si>
    <t>6.54%</t>
  </si>
  <si>
    <t>7.34B</t>
  </si>
  <si>
    <t>7.42B</t>
  </si>
  <si>
    <t>6.97B</t>
  </si>
  <si>
    <t>6.92B</t>
  </si>
  <si>
    <t>185.68M</t>
  </si>
  <si>
    <t>271.41M</t>
  </si>
  <si>
    <t>360.58M</t>
  </si>
  <si>
    <t>592.89M</t>
  </si>
  <si>
    <t>707.34M</t>
  </si>
  <si>
    <t>1.06B</t>
  </si>
  <si>
    <t>831.27M</t>
  </si>
  <si>
    <t>830.03M</t>
  </si>
  <si>
    <t>848.64M</t>
  </si>
  <si>
    <t>938.86M</t>
  </si>
  <si>
    <t>79.15M</t>
  </si>
  <si>
    <t>77.16M</t>
  </si>
  <si>
    <t>66.37M</t>
  </si>
  <si>
    <t>38.84M</t>
  </si>
  <si>
    <t>40.06M</t>
  </si>
  <si>
    <t>782.41M</t>
  </si>
  <si>
    <t>939.84M</t>
  </si>
  <si>
    <t>993.53M</t>
  </si>
  <si>
    <t>977.9M</t>
  </si>
  <si>
    <t>914.09M</t>
  </si>
  <si>
    <t>5.01B</t>
  </si>
  <si>
    <t>4.75B</t>
  </si>
  <si>
    <t>4.47B</t>
  </si>
  <si>
    <t>3.95B</t>
  </si>
  <si>
    <t>3.76B</t>
  </si>
  <si>
    <t>156.81M</t>
  </si>
  <si>
    <t>512.61M</t>
  </si>
  <si>
    <t>539.01M</t>
  </si>
  <si>
    <t>539.2M</t>
  </si>
  <si>
    <t>483.7M</t>
  </si>
  <si>
    <t>67.38M</t>
  </si>
  <si>
    <t>24.52M</t>
  </si>
  <si>
    <t>22.91M</t>
  </si>
  <si>
    <t>1.01%</t>
  </si>
  <si>
    <t>-1.79%</t>
  </si>
  <si>
    <t>-4.28%</t>
  </si>
  <si>
    <t>-0.69%</t>
  </si>
  <si>
    <t>5.73B</t>
  </si>
  <si>
    <t>5.98B</t>
  </si>
  <si>
    <t>6.79B</t>
  </si>
  <si>
    <t>7.78B</t>
  </si>
  <si>
    <t>8.85B</t>
  </si>
  <si>
    <t>5.85B</t>
  </si>
  <si>
    <t>6.1B</t>
  </si>
  <si>
    <t>6.9B</t>
  </si>
  <si>
    <t>7.88B</t>
  </si>
  <si>
    <t>8.95B</t>
  </si>
  <si>
    <t>829.51M</t>
  </si>
  <si>
    <t>911.37M</t>
  </si>
  <si>
    <t>1.52B</t>
  </si>
  <si>
    <t>1.19B</t>
  </si>
  <si>
    <t>1.5B</t>
  </si>
  <si>
    <t>1.8B</t>
  </si>
  <si>
    <t>2.17B</t>
  </si>
  <si>
    <t>3.56B</t>
  </si>
  <si>
    <t>3.64B</t>
  </si>
  <si>
    <t>4.76B</t>
  </si>
  <si>
    <t>5.05B</t>
  </si>
  <si>
    <t>274.97M</t>
  </si>
  <si>
    <t>262.21M</t>
  </si>
  <si>
    <t>226.19M</t>
  </si>
  <si>
    <t>204.88M</t>
  </si>
  <si>
    <t>208.33M</t>
  </si>
  <si>
    <t>(128.86M)</t>
  </si>
  <si>
    <t>(115.45M)</t>
  </si>
  <si>
    <t>(108.69M)</t>
  </si>
  <si>
    <t>(102.88M)</t>
  </si>
  <si>
    <t>(104.27M)</t>
  </si>
  <si>
    <t>173000</t>
  </si>
  <si>
    <t>13.53%</t>
  </si>
  <si>
    <t>14.54%</t>
  </si>
  <si>
    <t>13.75%</t>
  </si>
  <si>
    <t>105.01M</t>
  </si>
  <si>
    <t>108.64M</t>
  </si>
  <si>
    <t>109.85M</t>
  </si>
  <si>
    <t>111.2M</t>
  </si>
  <si>
    <t>113.51M</t>
  </si>
  <si>
    <t>343.57M</t>
  </si>
  <si>
    <t>342.32M</t>
  </si>
  <si>
    <t>384.52M</t>
  </si>
  <si>
    <t>390.25M</t>
  </si>
  <si>
    <t>391.38M</t>
  </si>
  <si>
    <t>286.82M</t>
  </si>
  <si>
    <t>282.68M</t>
  </si>
  <si>
    <t>328.31M</t>
  </si>
  <si>
    <t>358.73M</t>
  </si>
  <si>
    <t>359.87M</t>
  </si>
  <si>
    <t>56.76M</t>
  </si>
  <si>
    <t>59.64M</t>
  </si>
  <si>
    <t>56.21M</t>
  </si>
  <si>
    <t>31.52M</t>
  </si>
  <si>
    <t>43.08M</t>
  </si>
  <si>
    <t>43.93M</t>
  </si>
  <si>
    <t>44.65M</t>
  </si>
  <si>
    <t>44.72M</t>
  </si>
  <si>
    <t>46.44M</t>
  </si>
  <si>
    <t>13.73B</t>
  </si>
  <si>
    <t>14.08B</t>
  </si>
  <si>
    <t>14.79B</t>
  </si>
  <si>
    <t>15.46B</t>
  </si>
  <si>
    <t>16.49B</t>
  </si>
  <si>
    <t>2.59%</t>
  </si>
  <si>
    <t>4.99%</t>
  </si>
  <si>
    <t>4.52%</t>
  </si>
  <si>
    <t>6.71%</t>
  </si>
  <si>
    <t>1.14%</t>
  </si>
  <si>
    <t>11.53B</t>
  </si>
  <si>
    <t>11.91B</t>
  </si>
  <si>
    <t>12.63B</t>
  </si>
  <si>
    <t>13.25B</t>
  </si>
  <si>
    <t>14.32B</t>
  </si>
  <si>
    <t>3.37B</t>
  </si>
  <si>
    <t>3.68B</t>
  </si>
  <si>
    <t>3.83B</t>
  </si>
  <si>
    <t>4.29B</t>
  </si>
  <si>
    <t>4.77B</t>
  </si>
  <si>
    <t>8.16B</t>
  </si>
  <si>
    <t>8.23B</t>
  </si>
  <si>
    <t>8.8B</t>
  </si>
  <si>
    <t>8.96B</t>
  </si>
  <si>
    <t>9.55B</t>
  </si>
  <si>
    <t>3.34%</t>
  </si>
  <si>
    <t>4.89%</t>
  </si>
  <si>
    <t>8.07%</t>
  </si>
  <si>
    <t>898.3M</t>
  </si>
  <si>
    <t>954.74M</t>
  </si>
  <si>
    <t>870.97M</t>
  </si>
  <si>
    <t>881.98M</t>
  </si>
  <si>
    <t>800.93M</t>
  </si>
  <si>
    <t>773.55M</t>
  </si>
  <si>
    <t>782.9M</t>
  </si>
  <si>
    <t>800.13M</t>
  </si>
  <si>
    <t>688.98M</t>
  </si>
  <si>
    <t>532.99M</t>
  </si>
  <si>
    <t>3.31M</t>
  </si>
  <si>
    <t>2.87M</t>
  </si>
  <si>
    <t>103.07M</t>
  </si>
  <si>
    <t>52.79M</t>
  </si>
  <si>
    <t>770.24M</t>
  </si>
  <si>
    <t>780.03M</t>
  </si>
  <si>
    <t>697.06M</t>
  </si>
  <si>
    <t>636.19M</t>
  </si>
  <si>
    <t>124.75M</t>
  </si>
  <si>
    <t>171.83M</t>
  </si>
  <si>
    <t>70.85M</t>
  </si>
  <si>
    <t>193M</t>
  </si>
  <si>
    <t>267.94M</t>
  </si>
  <si>
    <t>115.88M</t>
  </si>
  <si>
    <t>163.01M</t>
  </si>
  <si>
    <t>59.94M</t>
  </si>
  <si>
    <t>182.15M</t>
  </si>
  <si>
    <t>257.15M</t>
  </si>
  <si>
    <t>8.87M</t>
  </si>
  <si>
    <t>8.83M</t>
  </si>
  <si>
    <t>10.91M</t>
  </si>
  <si>
    <t>10.85M</t>
  </si>
  <si>
    <t>10.79M</t>
  </si>
  <si>
    <t>37.75%</t>
  </si>
  <si>
    <t>-58.77%</t>
  </si>
  <si>
    <t>172.43%</t>
  </si>
  <si>
    <t>38.83%</t>
  </si>
  <si>
    <t>6.78%</t>
  </si>
  <si>
    <t>5.89%</t>
  </si>
  <si>
    <t>5.71%</t>
  </si>
  <si>
    <t>4.86%</t>
  </si>
  <si>
    <t>231.27M</t>
  </si>
  <si>
    <t>133.04M</t>
  </si>
  <si>
    <t>144.81M</t>
  </si>
  <si>
    <t>158.3M</t>
  </si>
  <si>
    <t>161.21M</t>
  </si>
  <si>
    <t>12.71B</t>
  </si>
  <si>
    <t>13.07B</t>
  </si>
  <si>
    <t>14.34B</t>
  </si>
  <si>
    <t>15.33B</t>
  </si>
  <si>
    <t>1.02B</t>
  </si>
  <si>
    <t>1.01B</t>
  </si>
  <si>
    <t>1.16B</t>
  </si>
  <si>
    <t>571000</t>
  </si>
  <si>
    <t>572000</t>
  </si>
  <si>
    <t>574000</t>
  </si>
  <si>
    <t>575000</t>
  </si>
  <si>
    <t>576000</t>
  </si>
  <si>
    <t>515.62M</t>
  </si>
  <si>
    <t>522.51M</t>
  </si>
  <si>
    <t>531.93M</t>
  </si>
  <si>
    <t>542.04M</t>
  </si>
  <si>
    <t>551.63M</t>
  </si>
  <si>
    <t>1.15B</t>
  </si>
  <si>
    <t>1.23B</t>
  </si>
  <si>
    <t>1.32B</t>
  </si>
  <si>
    <t>1.42B</t>
  </si>
  <si>
    <t>59.78M</t>
  </si>
  <si>
    <t>(9.43M)</t>
  </si>
  <si>
    <t>7.43M</t>
  </si>
  <si>
    <t>5.3M</t>
  </si>
  <si>
    <t>(5.01M)</t>
  </si>
  <si>
    <t>(30.57M)</t>
  </si>
  <si>
    <t>(22.39M)</t>
  </si>
  <si>
    <t>(34.12M)</t>
  </si>
  <si>
    <t>(28.86M)</t>
  </si>
  <si>
    <t>(28.89M)</t>
  </si>
  <si>
    <t>(608.21M)</t>
  </si>
  <si>
    <t>(631.03M)</t>
  </si>
  <si>
    <t>(685.54M)</t>
  </si>
  <si>
    <t>(719.06M)</t>
  </si>
  <si>
    <t>(772.2M)</t>
  </si>
  <si>
    <t>7.44%</t>
  </si>
  <si>
    <t>7.19%</t>
  </si>
  <si>
    <t>7.14%</t>
  </si>
  <si>
    <t>7.22%</t>
  </si>
  <si>
    <t>7.04%</t>
  </si>
  <si>
    <t>15.93%</t>
  </si>
  <si>
    <t>(15.28M)</t>
  </si>
  <si>
    <t>(15.76M)</t>
  </si>
  <si>
    <t>(13.66M)</t>
  </si>
  <si>
    <t>(14.13M)</t>
  </si>
  <si>
    <t>(15.18M)</t>
  </si>
  <si>
    <t>83.32M</t>
  </si>
  <si>
    <t>(198.38M)</t>
  </si>
  <si>
    <t>217.97M</t>
  </si>
  <si>
    <t>473.34M</t>
  </si>
  <si>
    <t>170.18M</t>
  </si>
  <si>
    <t>(1.94B)</t>
  </si>
  <si>
    <t>(2.17B)</t>
  </si>
  <si>
    <t>(900.69M)</t>
  </si>
  <si>
    <t>(987.24M)</t>
  </si>
  <si>
    <t>(1.04B)</t>
  </si>
  <si>
    <t>2.02B</t>
  </si>
  <si>
    <t>1.97B</t>
  </si>
  <si>
    <t>1.46B</t>
  </si>
  <si>
    <t>1.22B</t>
  </si>
  <si>
    <t>(329.44M)</t>
  </si>
  <si>
    <t>(257.16M)</t>
  </si>
  <si>
    <t>(809.38M)</t>
  </si>
  <si>
    <t>(990.32M)</t>
  </si>
  <si>
    <t>(1.27B)</t>
  </si>
  <si>
    <t>5.11M</t>
  </si>
  <si>
    <t>147.9M</t>
  </si>
  <si>
    <t>(35M)</t>
  </si>
  <si>
    <t>(261.39M)</t>
  </si>
  <si>
    <t>(471.29M)</t>
  </si>
  <si>
    <t>(640.07M)</t>
  </si>
  <si>
    <t>(525.99M)</t>
  </si>
  <si>
    <t>(967.65M)</t>
  </si>
  <si>
    <t>-80.30%</t>
  </si>
  <si>
    <t>-35.81%</t>
  </si>
  <si>
    <t>17.82%</t>
  </si>
  <si>
    <t>-83.97%</t>
  </si>
  <si>
    <t>-61.17%</t>
  </si>
  <si>
    <t>-119.01%</t>
  </si>
  <si>
    <t>-151.11%</t>
  </si>
  <si>
    <t>-121.73%</t>
  </si>
  <si>
    <t>-211.32%</t>
  </si>
  <si>
    <t>(81.65M)</t>
  </si>
  <si>
    <t>(80.53M)</t>
  </si>
  <si>
    <t>(79.66M)</t>
  </si>
  <si>
    <t>(78.37M)</t>
  </si>
  <si>
    <t>(81.16M)</t>
  </si>
  <si>
    <t>1.36%</t>
  </si>
  <si>
    <t>1.09%</t>
  </si>
  <si>
    <t>1.62%</t>
  </si>
  <si>
    <t>-3.56%</t>
  </si>
  <si>
    <t>936.86M</t>
  </si>
  <si>
    <t>385.17M</t>
  </si>
  <si>
    <t>718.43M</t>
  </si>
  <si>
    <t>618.01M</t>
  </si>
  <si>
    <t>1.07B</t>
  </si>
  <si>
    <t>(67.71M)</t>
  </si>
  <si>
    <t>(25.16M)</t>
  </si>
  <si>
    <t>(54.05M)</t>
  </si>
  <si>
    <t>(37.62M)</t>
  </si>
  <si>
    <t>(52.73M)</t>
  </si>
  <si>
    <t>(81.44M)</t>
  </si>
  <si>
    <t>(39.66M)</t>
  </si>
  <si>
    <t>(64.05M)</t>
  </si>
  <si>
    <t>(52.98M)</t>
  </si>
  <si>
    <t>(61.81M)</t>
  </si>
  <si>
    <t>13.73M</t>
  </si>
  <si>
    <t>14.5M</t>
  </si>
  <si>
    <t>10M</t>
  </si>
  <si>
    <t>15.36M</t>
  </si>
  <si>
    <t>9.08M</t>
  </si>
  <si>
    <t>(1.07B)</t>
  </si>
  <si>
    <t>59.79M</t>
  </si>
  <si>
    <t>(82.97M)</t>
  </si>
  <si>
    <t>14.13M</t>
  </si>
  <si>
    <t>(78.2M)</t>
  </si>
  <si>
    <t>(60.87M)</t>
  </si>
  <si>
    <t>(103.2M)</t>
  </si>
  <si>
    <t>100M</t>
  </si>
  <si>
    <t>50M</t>
  </si>
  <si>
    <t>25M</t>
  </si>
  <si>
    <t>175M</t>
  </si>
  <si>
    <t>(100M)</t>
  </si>
  <si>
    <t>(50M)</t>
  </si>
  <si>
    <t>904000</t>
  </si>
  <si>
    <t>948000</t>
  </si>
  <si>
    <t>670000</t>
  </si>
  <si>
    <t>1.08M</t>
  </si>
  <si>
    <t>(278.14M)</t>
  </si>
  <si>
    <t>340.22M</t>
  </si>
  <si>
    <t>502.42M</t>
  </si>
  <si>
    <t>517.24M</t>
  </si>
  <si>
    <t>858.21M</t>
  </si>
  <si>
    <t>222.32%</t>
  </si>
  <si>
    <t>47.68%</t>
  </si>
  <si>
    <t>2.95%</t>
  </si>
  <si>
    <t>65.92%</t>
  </si>
  <si>
    <t>-65.09%</t>
  </si>
  <si>
    <t>85.91%</t>
  </si>
  <si>
    <t>118.62%</t>
  </si>
  <si>
    <t>119.70%</t>
  </si>
  <si>
    <t>187.42%</t>
  </si>
  <si>
    <t>(317.05M)</t>
  </si>
  <si>
    <t>110.89M</t>
  </si>
  <si>
    <t>71.83M</t>
  </si>
  <si>
    <t>220.15M</t>
  </si>
  <si>
    <t>123.89M</t>
  </si>
  <si>
    <t>207.21M</t>
  </si>
  <si>
    <t>226.2M</t>
  </si>
  <si>
    <t>195.82M</t>
  </si>
  <si>
    <t>214.77M</t>
  </si>
  <si>
    <t>218.15M</t>
  </si>
  <si>
    <t>-13.43%</t>
  </si>
  <si>
    <t>9.68%</t>
  </si>
  <si>
    <t>1.57%</t>
  </si>
  <si>
    <t>3.60%</t>
  </si>
  <si>
    <t>TCF</t>
  </si>
  <si>
    <t>TCF Financial</t>
  </si>
  <si>
    <t>ZION</t>
  </si>
  <si>
    <t>Zions Bancorp</t>
  </si>
  <si>
    <t>HTLF</t>
  </si>
  <si>
    <t>Heartland Financial</t>
  </si>
  <si>
    <t>ABCB</t>
  </si>
  <si>
    <t>Ameris Bancorp</t>
  </si>
  <si>
    <t>ASB</t>
  </si>
  <si>
    <t>Associated Banc</t>
  </si>
  <si>
    <t>BANF</t>
  </si>
  <si>
    <t>BancFirst</t>
  </si>
  <si>
    <t>2.69B</t>
  </si>
  <si>
    <t>13.79</t>
  </si>
  <si>
    <t>11.31</t>
  </si>
  <si>
    <t>1.55</t>
  </si>
  <si>
    <t>2.14</t>
  </si>
  <si>
    <t>1.20</t>
  </si>
  <si>
    <t>8.82B</t>
  </si>
  <si>
    <t>19.60</t>
  </si>
  <si>
    <t>14.37</t>
  </si>
  <si>
    <t>3.74</t>
  </si>
  <si>
    <t>1.26</t>
  </si>
  <si>
    <t>1.39B</t>
  </si>
  <si>
    <t>15.11</t>
  </si>
  <si>
    <t>13.23</t>
  </si>
  <si>
    <t>3.57</t>
  </si>
  <si>
    <t>1.59</t>
  </si>
  <si>
    <t>1.74B</t>
  </si>
  <si>
    <t>20.49</t>
  </si>
  <si>
    <t>14.54</t>
  </si>
  <si>
    <t>2.27</t>
  </si>
  <si>
    <t>5.26</t>
  </si>
  <si>
    <t>2.21</t>
  </si>
  <si>
    <t>T</t>
  </si>
  <si>
    <t>C</t>
  </si>
  <si>
    <t>F</t>
  </si>
  <si>
    <t>Bank of Marin Bancorp (BMRC)</t>
  </si>
  <si>
    <t>61.65</t>
  </si>
  <si>
    <t>63.65</t>
  </si>
  <si>
    <t>63.85</t>
  </si>
  <si>
    <t>61.45 - 63.85</t>
  </si>
  <si>
    <t>48.50 - 75.05</t>
  </si>
  <si>
    <t>32207</t>
  </si>
  <si>
    <t>18587</t>
  </si>
  <si>
    <t>377.02M</t>
  </si>
  <si>
    <t>0.84</t>
  </si>
  <si>
    <t>17.18</t>
  </si>
  <si>
    <t>1.08 (1.66%)</t>
  </si>
  <si>
    <t>2017-05-03</t>
  </si>
  <si>
    <t>67.70</t>
  </si>
  <si>
    <t>18.3M</t>
  </si>
  <si>
    <t>73.83M</t>
  </si>
  <si>
    <t>78.96M</t>
  </si>
  <si>
    <t>17.97M</t>
  </si>
  <si>
    <t>18.18M</t>
  </si>
  <si>
    <t>72.36M</t>
  </si>
  <si>
    <t>77.8M</t>
  </si>
  <si>
    <t>18.8M</t>
  </si>
  <si>
    <t>19.4M</t>
  </si>
  <si>
    <t>76.2M</t>
  </si>
  <si>
    <t>81.9M</t>
  </si>
  <si>
    <t>17.17M</t>
  </si>
  <si>
    <t>19.38M</t>
  </si>
  <si>
    <t>73.16M</t>
  </si>
  <si>
    <t>0.90%</t>
  </si>
  <si>
    <t>6.90%</t>
  </si>
  <si>
    <t>0.79</t>
  </si>
  <si>
    <t>0.8</t>
  </si>
  <si>
    <t>1.14</t>
  </si>
  <si>
    <t>-0.06</t>
  </si>
  <si>
    <t>44.30%</t>
  </si>
  <si>
    <t>12.00%</t>
  </si>
  <si>
    <t>-7.50%</t>
  </si>
  <si>
    <t>BMRC</t>
  </si>
  <si>
    <t>1.30%</t>
  </si>
  <si>
    <t>-28.10%</t>
  </si>
  <si>
    <t>-14.80%</t>
  </si>
  <si>
    <t>9.60%</t>
  </si>
  <si>
    <t>2.51%</t>
  </si>
  <si>
    <t>17.46</t>
  </si>
  <si>
    <t>1.80</t>
  </si>
  <si>
    <t>4.54</t>
  </si>
  <si>
    <t>1.60</t>
  </si>
  <si>
    <t>26.51%</t>
  </si>
  <si>
    <t>42.28%</t>
  </si>
  <si>
    <t>1.11%</t>
  </si>
  <si>
    <t>9.65%</t>
  </si>
  <si>
    <t>83.11M</t>
  </si>
  <si>
    <t>13.66</t>
  </si>
  <si>
    <t>22.04M</t>
  </si>
  <si>
    <t>-19.40%</t>
  </si>
  <si>
    <t>12.01</t>
  </si>
  <si>
    <t>5.63M</t>
  </si>
  <si>
    <t>38.57</t>
  </si>
  <si>
    <t>22.81%</t>
  </si>
  <si>
    <t>75.05</t>
  </si>
  <si>
    <t>48.50</t>
  </si>
  <si>
    <t>62.82</t>
  </si>
  <si>
    <t>65.47</t>
  </si>
  <si>
    <t>18.59k</t>
  </si>
  <si>
    <t>21.68k</t>
  </si>
  <si>
    <t>6.12M</t>
  </si>
  <si>
    <t>3.82%</t>
  </si>
  <si>
    <t>41.10%</t>
  </si>
  <si>
    <t>85.64k</t>
  </si>
  <si>
    <t>1.44%</t>
  </si>
  <si>
    <t>61.63k</t>
  </si>
  <si>
    <t>1.66%</t>
  </si>
  <si>
    <t>1.04</t>
  </si>
  <si>
    <t>1.63%</t>
  </si>
  <si>
    <t>28.97%</t>
  </si>
  <si>
    <t>May 12, 2017</t>
  </si>
  <si>
    <t>May 3, 2017</t>
  </si>
  <si>
    <t>105/100</t>
  </si>
  <si>
    <t>Apr 20, 2006</t>
  </si>
  <si>
    <t>Mr. Russell A. Colombo</t>
  </si>
  <si>
    <t>CEO, Pres, Director, CEO - Bank of Marin, Pres - Bank of Marin &amp; Director - Bank of Marin</t>
  </si>
  <si>
    <t>911.1k</t>
  </si>
  <si>
    <t>284.6k</t>
  </si>
  <si>
    <t>Ms. Tani Girton</t>
  </si>
  <si>
    <t>CFO, Exec. VP, CFO- Bank of Marin and Exec. VP -Bank of Marin</t>
  </si>
  <si>
    <t>428.9k</t>
  </si>
  <si>
    <t>Ms. Elizabeth H. Reizman</t>
  </si>
  <si>
    <t>Chief Credit Officer, EVP, Chief Credit Officer - Bank of Marin and EVP - Bank of Marin</t>
  </si>
  <si>
    <t>401.46k</t>
  </si>
  <si>
    <t>36.7k</t>
  </si>
  <si>
    <t>Mr. Peter Pelham</t>
  </si>
  <si>
    <t>Exec. VP of Retail Banking and Exec. VP of Retail Banking - Bank of Marin</t>
  </si>
  <si>
    <t>399.56k</t>
  </si>
  <si>
    <t>219.03k</t>
  </si>
  <si>
    <t>Mr. Timothy D. Myers</t>
  </si>
  <si>
    <t>Exec. VP of Commercial Banking and Exec. VP of Commercial Banking - Bank of Marin</t>
  </si>
  <si>
    <t>365.85k</t>
  </si>
  <si>
    <t>65.77M</t>
  </si>
  <si>
    <t>60.56M</t>
  </si>
  <si>
    <t>72.79M</t>
  </si>
  <si>
    <t>69.44M</t>
  </si>
  <si>
    <t>75.43M</t>
  </si>
  <si>
    <t>59.4M</t>
  </si>
  <si>
    <t>54.41M</t>
  </si>
  <si>
    <t>64.82M</t>
  </si>
  <si>
    <t>61.75M</t>
  </si>
  <si>
    <t>67.47M</t>
  </si>
  <si>
    <t>214000</t>
  </si>
  <si>
    <t>120000</t>
  </si>
  <si>
    <t>4.98M</t>
  </si>
  <si>
    <t>4.79M</t>
  </si>
  <si>
    <t>6.78M</t>
  </si>
  <si>
    <t>6.86M</t>
  </si>
  <si>
    <t>7.49M</t>
  </si>
  <si>
    <t>1.25M</t>
  </si>
  <si>
    <t>820000</t>
  </si>
  <si>
    <t>464000</t>
  </si>
  <si>
    <t>-7.92%</t>
  </si>
  <si>
    <t>20.19%</t>
  </si>
  <si>
    <t>-4.61%</t>
  </si>
  <si>
    <t>8.63%</t>
  </si>
  <si>
    <t>2.58M</t>
  </si>
  <si>
    <t>2.25M</t>
  </si>
  <si>
    <t>2.08M</t>
  </si>
  <si>
    <t>1.61M</t>
  </si>
  <si>
    <t>1.51M</t>
  </si>
  <si>
    <t>1.36M</t>
  </si>
  <si>
    <t>497000</t>
  </si>
  <si>
    <t>357000</t>
  </si>
  <si>
    <t>737000</t>
  </si>
  <si>
    <t>914000</t>
  </si>
  <si>
    <t>-30.71%</t>
  </si>
  <si>
    <t>-4.17%</t>
  </si>
  <si>
    <t>0.80%</t>
  </si>
  <si>
    <t>63.19M</t>
  </si>
  <si>
    <t>70.44M</t>
  </si>
  <si>
    <t>67.19M</t>
  </si>
  <si>
    <t>-6.99%</t>
  </si>
  <si>
    <t>19.85%</t>
  </si>
  <si>
    <t>-4.62%</t>
  </si>
  <si>
    <t>8.89%</t>
  </si>
  <si>
    <t>2.9M</t>
  </si>
  <si>
    <t>540000</t>
  </si>
  <si>
    <t>750000</t>
  </si>
  <si>
    <t>500000</t>
  </si>
  <si>
    <t>-81.38%</t>
  </si>
  <si>
    <t>38.89%</t>
  </si>
  <si>
    <t>-33.33%</t>
  </si>
  <si>
    <t>-470.00%</t>
  </si>
  <si>
    <t>60.29M</t>
  </si>
  <si>
    <t>69.69M</t>
  </si>
  <si>
    <t>66.69M</t>
  </si>
  <si>
    <t>75.01M</t>
  </si>
  <si>
    <t>-3.41%</t>
  </si>
  <si>
    <t>19.67%</t>
  </si>
  <si>
    <t>-4.31%</t>
  </si>
  <si>
    <t>12.48%</t>
  </si>
  <si>
    <t>3.91%</t>
  </si>
  <si>
    <t>7.11M</t>
  </si>
  <si>
    <t>8.07M</t>
  </si>
  <si>
    <t>9.04M</t>
  </si>
  <si>
    <t>9.19M</t>
  </si>
  <si>
    <t>9.16M</t>
  </si>
  <si>
    <t>(1,000)</t>
  </si>
  <si>
    <t>80000</t>
  </si>
  <si>
    <t>79000</t>
  </si>
  <si>
    <t>425000</t>
  </si>
  <si>
    <t>5.85M</t>
  </si>
  <si>
    <t>6.15M</t>
  </si>
  <si>
    <t>6.66M</t>
  </si>
  <si>
    <t>5.83M</t>
  </si>
  <si>
    <t>3.88M</t>
  </si>
  <si>
    <t>3.97M</t>
  </si>
  <si>
    <t>3.74M</t>
  </si>
  <si>
    <t>1.26M</t>
  </si>
  <si>
    <t>2.3M</t>
  </si>
  <si>
    <t>2.75M</t>
  </si>
  <si>
    <t>38.69M</t>
  </si>
  <si>
    <t>44.02M</t>
  </si>
  <si>
    <t>47.26M</t>
  </si>
  <si>
    <t>46.95M</t>
  </si>
  <si>
    <t>47.69M</t>
  </si>
  <si>
    <t>21.14M</t>
  </si>
  <si>
    <t>22.82M</t>
  </si>
  <si>
    <t>25.55M</t>
  </si>
  <si>
    <t>26.32M</t>
  </si>
  <si>
    <t>27.25M</t>
  </si>
  <si>
    <t>4.23M</t>
  </si>
  <si>
    <t>5.47M</t>
  </si>
  <si>
    <t>5.5M</t>
  </si>
  <si>
    <t>5.08M</t>
  </si>
  <si>
    <t>11.97M</t>
  </si>
  <si>
    <t>15.46M</t>
  </si>
  <si>
    <t>14.32M</t>
  </si>
  <si>
    <t>13.43M</t>
  </si>
  <si>
    <t>13.39M</t>
  </si>
  <si>
    <t>28.71M</t>
  </si>
  <si>
    <t>22.28M</t>
  </si>
  <si>
    <t>31.47M</t>
  </si>
  <si>
    <t>28.93M</t>
  </si>
  <si>
    <t>36.48M</t>
  </si>
  <si>
    <t>-22.40%</t>
  </si>
  <si>
    <t>41.26%</t>
  </si>
  <si>
    <t>-8.07%</t>
  </si>
  <si>
    <t>26.09%</t>
  </si>
  <si>
    <t>43.13%</t>
  </si>
  <si>
    <t>69000</t>
  </si>
  <si>
    <t>22.21M</t>
  </si>
  <si>
    <t>-22.64%</t>
  </si>
  <si>
    <t>41.69%</t>
  </si>
  <si>
    <t>10.89M</t>
  </si>
  <si>
    <t>7.94M</t>
  </si>
  <si>
    <t>11.7M</t>
  </si>
  <si>
    <t>10.49M</t>
  </si>
  <si>
    <t>13.35M</t>
  </si>
  <si>
    <t>10.87M</t>
  </si>
  <si>
    <t>9.29M</t>
  </si>
  <si>
    <t>11.72M</t>
  </si>
  <si>
    <t>10.03M</t>
  </si>
  <si>
    <t>13.5M</t>
  </si>
  <si>
    <t>22000</t>
  </si>
  <si>
    <t>(1.35M)</t>
  </si>
  <si>
    <t>(20,000)</t>
  </si>
  <si>
    <t>462000</t>
  </si>
  <si>
    <t>(158,000)</t>
  </si>
  <si>
    <t>17.82M</t>
  </si>
  <si>
    <t>14.27M</t>
  </si>
  <si>
    <t>19.77M</t>
  </si>
  <si>
    <t>18.44M</t>
  </si>
  <si>
    <t>23.13M</t>
  </si>
  <si>
    <t>-19.91%</t>
  </si>
  <si>
    <t>38.55%</t>
  </si>
  <si>
    <t>-6.73%</t>
  </si>
  <si>
    <t>25.45%</t>
  </si>
  <si>
    <t>27.35%</t>
  </si>
  <si>
    <t>3.34</t>
  </si>
  <si>
    <t>2.62</t>
  </si>
  <si>
    <t>3.35</t>
  </si>
  <si>
    <t>3.09</t>
  </si>
  <si>
    <t>3.81</t>
  </si>
  <si>
    <t>-21.56%</t>
  </si>
  <si>
    <t>27.86%</t>
  </si>
  <si>
    <t>-7.76%</t>
  </si>
  <si>
    <t>23.30%</t>
  </si>
  <si>
    <t>5.34M</t>
  </si>
  <si>
    <t>5.97M</t>
  </si>
  <si>
    <t>6.07M</t>
  </si>
  <si>
    <t>3.28</t>
  </si>
  <si>
    <t>2.57</t>
  </si>
  <si>
    <t>3.29</t>
  </si>
  <si>
    <t>3.78</t>
  </si>
  <si>
    <t>-21.65%</t>
  </si>
  <si>
    <t>28.02%</t>
  </si>
  <si>
    <t>-7.60%</t>
  </si>
  <si>
    <t>24.34%</t>
  </si>
  <si>
    <t>5.44M</t>
  </si>
  <si>
    <t>5.56M</t>
  </si>
  <si>
    <t>6.01M</t>
  </si>
  <si>
    <t>28.35M</t>
  </si>
  <si>
    <t>103.77M</t>
  </si>
  <si>
    <t>41.37M</t>
  </si>
  <si>
    <t>26.34M</t>
  </si>
  <si>
    <t>48.8M</t>
  </si>
  <si>
    <t>266.06%</t>
  </si>
  <si>
    <t>-60.14%</t>
  </si>
  <si>
    <t>-36.32%</t>
  </si>
  <si>
    <t>85.26%</t>
  </si>
  <si>
    <t>299.41M</t>
  </si>
  <si>
    <t>374.29M</t>
  </si>
  <si>
    <t>325.49M</t>
  </si>
  <si>
    <t>498.52M</t>
  </si>
  <si>
    <t>429.72M</t>
  </si>
  <si>
    <t>132.39M</t>
  </si>
  <si>
    <t>244M</t>
  </si>
  <si>
    <t>14.56M</t>
  </si>
  <si>
    <t>160.89M</t>
  </si>
  <si>
    <t>35.4M</t>
  </si>
  <si>
    <t>6M</t>
  </si>
  <si>
    <t>8.2M</t>
  </si>
  <si>
    <t>8.4M</t>
  </si>
  <si>
    <t>96.92M</t>
  </si>
  <si>
    <t>80.38M</t>
  </si>
  <si>
    <t>79.31M</t>
  </si>
  <si>
    <t>100.59M</t>
  </si>
  <si>
    <t>108.56M</t>
  </si>
  <si>
    <t>178.17M</t>
  </si>
  <si>
    <t>205.89M</t>
  </si>
  <si>
    <t>264.52M</t>
  </si>
  <si>
    <t>64.11M</t>
  </si>
  <si>
    <t>42.11M</t>
  </si>
  <si>
    <t>45.26M</t>
  </si>
  <si>
    <t>22.75M</t>
  </si>
  <si>
    <t>11.04M</t>
  </si>
  <si>
    <t>25.01%</t>
  </si>
  <si>
    <t>-13.04%</t>
  </si>
  <si>
    <t>53.16%</t>
  </si>
  <si>
    <t>-13.80%</t>
  </si>
  <si>
    <t>1.44B</t>
  </si>
  <si>
    <t>1.47B</t>
  </si>
  <si>
    <t>1.27B</t>
  </si>
  <si>
    <t>1.45B</t>
  </si>
  <si>
    <t>1.49B</t>
  </si>
  <si>
    <t>176.43M</t>
  </si>
  <si>
    <t>183.29M</t>
  </si>
  <si>
    <t>210.22M</t>
  </si>
  <si>
    <t>219.45M</t>
  </si>
  <si>
    <t>218.62M</t>
  </si>
  <si>
    <t>17.22M</t>
  </si>
  <si>
    <t>16.79M</t>
  </si>
  <si>
    <t>22.64M</t>
  </si>
  <si>
    <t>142.7M</t>
  </si>
  <si>
    <t>878.75M</t>
  </si>
  <si>
    <t>1.14B</t>
  </si>
  <si>
    <t>1.21B</t>
  </si>
  <si>
    <t>1.13B</t>
  </si>
  <si>
    <t>(14.22M)</t>
  </si>
  <si>
    <t>(15.1M)</t>
  </si>
  <si>
    <t>(15M)</t>
  </si>
  <si>
    <t>(15.44M)</t>
  </si>
  <si>
    <t>18.37%</t>
  </si>
  <si>
    <t>7.42%</t>
  </si>
  <si>
    <t>6.53%</t>
  </si>
  <si>
    <t>2.43%</t>
  </si>
  <si>
    <t>9.34M</t>
  </si>
  <si>
    <t>9.11M</t>
  </si>
  <si>
    <t>9.86M</t>
  </si>
  <si>
    <t>9.31M</t>
  </si>
  <si>
    <t>8.52M</t>
  </si>
  <si>
    <t>25.58M</t>
  </si>
  <si>
    <t>43.25M</t>
  </si>
  <si>
    <t>43.66M</t>
  </si>
  <si>
    <t>41.4M</t>
  </si>
  <si>
    <t>43.62M</t>
  </si>
  <si>
    <t>32.31M</t>
  </si>
  <si>
    <t>33.49M</t>
  </si>
  <si>
    <t>31.85M</t>
  </si>
  <si>
    <t>34.61M</t>
  </si>
  <si>
    <t>10.93M</t>
  </si>
  <si>
    <t>9.55M</t>
  </si>
  <si>
    <t>9.02M</t>
  </si>
  <si>
    <t>5.07M</t>
  </si>
  <si>
    <t>5.77M</t>
  </si>
  <si>
    <t>5.91M</t>
  </si>
  <si>
    <t>6.64M</t>
  </si>
  <si>
    <t>1.43B</t>
  </si>
  <si>
    <t>1.81B</t>
  </si>
  <si>
    <t>1.79B</t>
  </si>
  <si>
    <t>2.04B</t>
  </si>
  <si>
    <t>2.03B</t>
  </si>
  <si>
    <t>26.18%</t>
  </si>
  <si>
    <t>-0.97%</t>
  </si>
  <si>
    <t>13.57%</t>
  </si>
  <si>
    <t>-0.37%</t>
  </si>
  <si>
    <t>1.25B</t>
  </si>
  <si>
    <t>1.59B</t>
  </si>
  <si>
    <t>1.55B</t>
  </si>
  <si>
    <t>1.73B</t>
  </si>
  <si>
    <t>1.77B</t>
  </si>
  <si>
    <t>389.72M</t>
  </si>
  <si>
    <t>648.19M</t>
  </si>
  <si>
    <t>670.89M</t>
  </si>
  <si>
    <t>770.09M</t>
  </si>
  <si>
    <t>817.03M</t>
  </si>
  <si>
    <t>863.57M</t>
  </si>
  <si>
    <t>938.91M</t>
  </si>
  <si>
    <t>880.73M</t>
  </si>
  <si>
    <t>958.14M</t>
  </si>
  <si>
    <t>955.67M</t>
  </si>
  <si>
    <t>26.63%</t>
  </si>
  <si>
    <t>-2.24%</t>
  </si>
  <si>
    <t>11.38%</t>
  </si>
  <si>
    <t>2.57%</t>
  </si>
  <si>
    <t>19.97M</t>
  </si>
  <si>
    <t>20.19M</t>
  </si>
  <si>
    <t>72.4M</t>
  </si>
  <si>
    <t>5.59M</t>
  </si>
  <si>
    <t>52M</t>
  </si>
  <si>
    <t>20.4M</t>
  </si>
  <si>
    <t>33.13%</t>
  </si>
  <si>
    <t>1.08%</t>
  </si>
  <si>
    <t>1.04%</t>
  </si>
  <si>
    <t>-72.61%</t>
  </si>
  <si>
    <t>1.05%</t>
  </si>
  <si>
    <t>1.10%</t>
  </si>
  <si>
    <t>3.56%</t>
  </si>
  <si>
    <t>0.28%</t>
  </si>
  <si>
    <t>14.67M</t>
  </si>
  <si>
    <t>15.3M</t>
  </si>
  <si>
    <t>16.04M</t>
  </si>
  <si>
    <t>14.64M</t>
  </si>
  <si>
    <t>1.63B</t>
  </si>
  <si>
    <t>1.82B</t>
  </si>
  <si>
    <t>151.79M</t>
  </si>
  <si>
    <t>180.89M</t>
  </si>
  <si>
    <t>200.03M</t>
  </si>
  <si>
    <t>214.47M</t>
  </si>
  <si>
    <t>230.56M</t>
  </si>
  <si>
    <t>58.57M</t>
  </si>
  <si>
    <t>80.1M</t>
  </si>
  <si>
    <t>82.44M</t>
  </si>
  <si>
    <t>84.73M</t>
  </si>
  <si>
    <t>87.39M</t>
  </si>
  <si>
    <t>91.16M</t>
  </si>
  <si>
    <t>101.46M</t>
  </si>
  <si>
    <t>116.5M</t>
  </si>
  <si>
    <t>129.55M</t>
  </si>
  <si>
    <t>146.46M</t>
  </si>
  <si>
    <t>2.06M</t>
  </si>
  <si>
    <t>(672,000)</t>
  </si>
  <si>
    <t>1.09M</t>
  </si>
  <si>
    <t>193000</t>
  </si>
  <si>
    <t>(3.29M)</t>
  </si>
  <si>
    <t>10.58%</t>
  </si>
  <si>
    <t>9.99%</t>
  </si>
  <si>
    <t>11.16%</t>
  </si>
  <si>
    <t>10.53%</t>
  </si>
  <si>
    <t>11.37%</t>
  </si>
  <si>
    <t>10.40%</t>
  </si>
  <si>
    <t>(1.59M)</t>
  </si>
  <si>
    <t>(958,000)</t>
  </si>
  <si>
    <t>(2.33M)</t>
  </si>
  <si>
    <t>(1.42M)</t>
  </si>
  <si>
    <t>(1.04M)</t>
  </si>
  <si>
    <t>(1.22M)</t>
  </si>
  <si>
    <t>(364,000)</t>
  </si>
  <si>
    <t>15.79M</t>
  </si>
  <si>
    <t>(100.15M)</t>
  </si>
  <si>
    <t>(27.21M)</t>
  </si>
  <si>
    <t>49.05M</t>
  </si>
  <si>
    <t>(174.52M)</t>
  </si>
  <si>
    <t>59.8M</t>
  </si>
  <si>
    <t>(160.7M)</t>
  </si>
  <si>
    <t>(86.79M)</t>
  </si>
  <si>
    <t>(18.7M)</t>
  </si>
  <si>
    <t>(289.66M)</t>
  </si>
  <si>
    <t>(165.59M)</t>
  </si>
  <si>
    <t>60.54M</t>
  </si>
  <si>
    <t>59.59M</t>
  </si>
  <si>
    <t>67.75M</t>
  </si>
  <si>
    <t>115.13M</t>
  </si>
  <si>
    <t>225.39M</t>
  </si>
  <si>
    <t>(43.17M)</t>
  </si>
  <si>
    <t>(23.09M)</t>
  </si>
  <si>
    <t>(88.87M)</t>
  </si>
  <si>
    <t>(88.12M)</t>
  </si>
  <si>
    <t>(32.01M)</t>
  </si>
  <si>
    <t>1.5M</t>
  </si>
  <si>
    <t>(1.48M)</t>
  </si>
  <si>
    <t>(494,000)</t>
  </si>
  <si>
    <t>(718,000)</t>
  </si>
  <si>
    <t>41000</t>
  </si>
  <si>
    <t>(144.87M)</t>
  </si>
  <si>
    <t>(36.95M)</t>
  </si>
  <si>
    <t>(42.65M)</t>
  </si>
  <si>
    <t>(263.28M)</t>
  </si>
  <si>
    <t>24.32M</t>
  </si>
  <si>
    <t>74.49%</t>
  </si>
  <si>
    <t>-15.44%</t>
  </si>
  <si>
    <t>-517.27%</t>
  </si>
  <si>
    <t>109.24%</t>
  </si>
  <si>
    <t>-220.27%</t>
  </si>
  <si>
    <t>-61.01%</t>
  </si>
  <si>
    <t>-58.60%</t>
  </si>
  <si>
    <t>-379.16%</t>
  </si>
  <si>
    <t>32.24%</t>
  </si>
  <si>
    <t>(3.75M)</t>
  </si>
  <si>
    <t>(3.97M)</t>
  </si>
  <si>
    <t>(4.73M)</t>
  </si>
  <si>
    <t>(5.39M)</t>
  </si>
  <si>
    <t>(6.22M)</t>
  </si>
  <si>
    <t>-5.84%</t>
  </si>
  <si>
    <t>-19.22%</t>
  </si>
  <si>
    <t>-13.88%</t>
  </si>
  <si>
    <t>-15.45%</t>
  </si>
  <si>
    <t>35.48M</t>
  </si>
  <si>
    <t>50.32M</t>
  </si>
  <si>
    <t>92.79M</t>
  </si>
  <si>
    <t>176.61M</t>
  </si>
  <si>
    <t>44.47M</t>
  </si>
  <si>
    <t>1.49M</t>
  </si>
  <si>
    <t>35000</t>
  </si>
  <si>
    <t>(25M)</t>
  </si>
  <si>
    <t>(67M)</t>
  </si>
  <si>
    <t>58000</t>
  </si>
  <si>
    <t>136000</t>
  </si>
  <si>
    <t>118000</t>
  </si>
  <si>
    <t>187000</t>
  </si>
  <si>
    <t>161000</t>
  </si>
  <si>
    <t>22.67M</t>
  </si>
  <si>
    <t>91.17M</t>
  </si>
  <si>
    <t>(38.61M)</t>
  </si>
  <si>
    <t>224.57M</t>
  </si>
  <si>
    <t>(27.3M)</t>
  </si>
  <si>
    <t>302.25%</t>
  </si>
  <si>
    <t>-142.35%</t>
  </si>
  <si>
    <t>681.63%</t>
  </si>
  <si>
    <t>-112.16%</t>
  </si>
  <si>
    <t>34.46%</t>
  </si>
  <si>
    <t>150.55%</t>
  </si>
  <si>
    <t>-53.04%</t>
  </si>
  <si>
    <t>323.41%</t>
  </si>
  <si>
    <t>-36.20%</t>
  </si>
  <si>
    <t>(101.39M)</t>
  </si>
  <si>
    <t>75.42M</t>
  </si>
  <si>
    <t>(62.41M)</t>
  </si>
  <si>
    <t>(15.02M)</t>
  </si>
  <si>
    <t>22.46M</t>
  </si>
  <si>
    <t>19.59M</t>
  </si>
  <si>
    <t>20.24M</t>
  </si>
  <si>
    <t>16.52M</t>
  </si>
  <si>
    <t>22.26M</t>
  </si>
  <si>
    <t>3.36%</t>
  </si>
  <si>
    <t>-18.38%</t>
  </si>
  <si>
    <t>34.75%</t>
  </si>
  <si>
    <t>9.62%</t>
  </si>
  <si>
    <t>OPB</t>
  </si>
  <si>
    <t>Opus Bank</t>
  </si>
  <si>
    <t>PWOD</t>
  </si>
  <si>
    <t>Penns Woods Bancorp</t>
  </si>
  <si>
    <t>874.81M</t>
  </si>
  <si>
    <t>460.78</t>
  </si>
  <si>
    <t>12.84</t>
  </si>
  <si>
    <t>4.81</t>
  </si>
  <si>
    <t>0.89</t>
  </si>
  <si>
    <t>197.46M</t>
  </si>
  <si>
    <t>3.83</t>
  </si>
  <si>
    <t>O</t>
  </si>
  <si>
    <t>p</t>
  </si>
  <si>
    <t>u</t>
  </si>
  <si>
    <t>s</t>
  </si>
  <si>
    <t>B</t>
  </si>
  <si>
    <t>k</t>
  </si>
  <si>
    <t>C&amp;F Financial Corporation (CFFI)</t>
  </si>
  <si>
    <t>48.85</t>
  </si>
  <si>
    <t>49.05</t>
  </si>
  <si>
    <t>49.30</t>
  </si>
  <si>
    <t>48.85 - 50.20</t>
  </si>
  <si>
    <t>40.01 - 53.40</t>
  </si>
  <si>
    <t>11279</t>
  </si>
  <si>
    <t>5923</t>
  </si>
  <si>
    <t>170.35M</t>
  </si>
  <si>
    <t>3.95</t>
  </si>
  <si>
    <t>1.32 (2.68%)</t>
  </si>
  <si>
    <t>2017-06-13</t>
  </si>
  <si>
    <t>CFFI</t>
  </si>
  <si>
    <t>60.73%</t>
  </si>
  <si>
    <t>1.91</t>
  </si>
  <si>
    <t>15.35%</t>
  </si>
  <si>
    <t>20.60%</t>
  </si>
  <si>
    <t>0.95%</t>
  </si>
  <si>
    <t>9.98%</t>
  </si>
  <si>
    <t>89.29M</t>
  </si>
  <si>
    <t>25.78</t>
  </si>
  <si>
    <t>6.10%</t>
  </si>
  <si>
    <t>13.71M</t>
  </si>
  <si>
    <t>9.90%</t>
  </si>
  <si>
    <t>123.01M</t>
  </si>
  <si>
    <t>35.28</t>
  </si>
  <si>
    <t>166.85M</t>
  </si>
  <si>
    <t>40.56</t>
  </si>
  <si>
    <t>18.66M</t>
  </si>
  <si>
    <t>5.55%</t>
  </si>
  <si>
    <t>53.40</t>
  </si>
  <si>
    <t>40.01</t>
  </si>
  <si>
    <t>48.19</t>
  </si>
  <si>
    <t>47.47</t>
  </si>
  <si>
    <t>5.92k</t>
  </si>
  <si>
    <t>5.85k</t>
  </si>
  <si>
    <t>3.49M</t>
  </si>
  <si>
    <t>3.23M</t>
  </si>
  <si>
    <t>6.89%</t>
  </si>
  <si>
    <t>17.10%</t>
  </si>
  <si>
    <t>17.45k</t>
  </si>
  <si>
    <t>4.28</t>
  </si>
  <si>
    <t>15.6k</t>
  </si>
  <si>
    <t>1.32</t>
  </si>
  <si>
    <t>2.68%</t>
  </si>
  <si>
    <t>1.30</t>
  </si>
  <si>
    <t>2.94</t>
  </si>
  <si>
    <t>32.91%</t>
  </si>
  <si>
    <t>Jul 1, 2017</t>
  </si>
  <si>
    <t>Jun 13, 2017</t>
  </si>
  <si>
    <t>Jul 21, 1998</t>
  </si>
  <si>
    <t>Mr. Larry G. Dillon</t>
  </si>
  <si>
    <t>Chairman &amp; Chief Exec. Officer</t>
  </si>
  <si>
    <t>627.29k</t>
  </si>
  <si>
    <t>Mr. Thomas F. Cherry</t>
  </si>
  <si>
    <t>Pres, Sec. &amp; Director</t>
  </si>
  <si>
    <t>584.96k</t>
  </si>
  <si>
    <t>Mr. Jason E. Long</t>
  </si>
  <si>
    <t>CFO &amp; Sr. VP</t>
  </si>
  <si>
    <t>238.98k</t>
  </si>
  <si>
    <t>Mr. James H. Hudson III</t>
  </si>
  <si>
    <t>Gen. Counsel, Director and Director of Citizens &amp; Farmers Bank</t>
  </si>
  <si>
    <t>29.95k</t>
  </si>
  <si>
    <t>Mr. Bryan E. McKernon</t>
  </si>
  <si>
    <t>CEO of C&amp;F Mortgage Corp, Pres of C&amp;F Mortgage Corp and Director of Citizens &amp; Farmers Bank</t>
  </si>
  <si>
    <t>673.8k</t>
  </si>
  <si>
    <t>76.96M</t>
  </si>
  <si>
    <t>80.21M</t>
  </si>
  <si>
    <t>86.5M</t>
  </si>
  <si>
    <t>87.05M</t>
  </si>
  <si>
    <t>89.44M</t>
  </si>
  <si>
    <t>71.95M</t>
  </si>
  <si>
    <t>74.42M</t>
  </si>
  <si>
    <t>79.21M</t>
  </si>
  <si>
    <t>82.95M</t>
  </si>
  <si>
    <t>4.87M</t>
  </si>
  <si>
    <t>5.53M</t>
  </si>
  <si>
    <t>145000</t>
  </si>
  <si>
    <t>263000</t>
  </si>
  <si>
    <t>769000</t>
  </si>
  <si>
    <t>2.14M</t>
  </si>
  <si>
    <t>4.22%</t>
  </si>
  <si>
    <t>7.83%</t>
  </si>
  <si>
    <t>0.64%</t>
  </si>
  <si>
    <t>2.75%</t>
  </si>
  <si>
    <t>10.11M</t>
  </si>
  <si>
    <t>8.62M</t>
  </si>
  <si>
    <t>8.53M</t>
  </si>
  <si>
    <t>8.69M</t>
  </si>
  <si>
    <t>8.97M</t>
  </si>
  <si>
    <t>5.33M</t>
  </si>
  <si>
    <t>4.19M</t>
  </si>
  <si>
    <t>4.39M</t>
  </si>
  <si>
    <t>4.37M</t>
  </si>
  <si>
    <t>4.45M</t>
  </si>
  <si>
    <t>4.5M</t>
  </si>
  <si>
    <t>4.58M</t>
  </si>
  <si>
    <t>-14.72%</t>
  </si>
  <si>
    <t>-1.14%</t>
  </si>
  <si>
    <t>1.98%</t>
  </si>
  <si>
    <t>3.15%</t>
  </si>
  <si>
    <t>66.85M</t>
  </si>
  <si>
    <t>71.59M</t>
  </si>
  <si>
    <t>77.97M</t>
  </si>
  <si>
    <t>78.36M</t>
  </si>
  <si>
    <t>80.47M</t>
  </si>
  <si>
    <t>7.08%</t>
  </si>
  <si>
    <t>8.91%</t>
  </si>
  <si>
    <t>0.49%</t>
  </si>
  <si>
    <t>2.70%</t>
  </si>
  <si>
    <t>12.41M</t>
  </si>
  <si>
    <t>15.09M</t>
  </si>
  <si>
    <t>16.33M</t>
  </si>
  <si>
    <t>15.51M</t>
  </si>
  <si>
    <t>18.04M</t>
  </si>
  <si>
    <t>21.60%</t>
  </si>
  <si>
    <t>8.25%</t>
  </si>
  <si>
    <t>-5.01%</t>
  </si>
  <si>
    <t>16.30%</t>
  </si>
  <si>
    <t>54.45M</t>
  </si>
  <si>
    <t>56.5M</t>
  </si>
  <si>
    <t>61.64M</t>
  </si>
  <si>
    <t>62.84M</t>
  </si>
  <si>
    <t>62.43M</t>
  </si>
  <si>
    <t>3.78%</t>
  </si>
  <si>
    <t>9.09%</t>
  </si>
  <si>
    <t>1.95%</t>
  </si>
  <si>
    <t>-0.66%</t>
  </si>
  <si>
    <t>6.30%</t>
  </si>
  <si>
    <t>33.5M</t>
  </si>
  <si>
    <t>22.22M</t>
  </si>
  <si>
    <t>19.57M</t>
  </si>
  <si>
    <t>20.71M</t>
  </si>
  <si>
    <t>25.63M</t>
  </si>
  <si>
    <t>11000</t>
  </si>
  <si>
    <t>276000</t>
  </si>
  <si>
    <t>29000</t>
  </si>
  <si>
    <t>52000</t>
  </si>
  <si>
    <t>10.65M</t>
  </si>
  <si>
    <t>10.42M</t>
  </si>
  <si>
    <t>11.94M</t>
  </si>
  <si>
    <t>12.59M</t>
  </si>
  <si>
    <t>13.98M</t>
  </si>
  <si>
    <t>11.53M</t>
  </si>
  <si>
    <t>7.6M</t>
  </si>
  <si>
    <t>8.1M</t>
  </si>
  <si>
    <t>63.92M</t>
  </si>
  <si>
    <t>56.26M</t>
  </si>
  <si>
    <t>63.82M</t>
  </si>
  <si>
    <t>66.17M</t>
  </si>
  <si>
    <t>70.14M</t>
  </si>
  <si>
    <t>40.69M</t>
  </si>
  <si>
    <t>31.17M</t>
  </si>
  <si>
    <t>36.87M</t>
  </si>
  <si>
    <t>39.56M</t>
  </si>
  <si>
    <t>41.93M</t>
  </si>
  <si>
    <t>6.8M</t>
  </si>
  <si>
    <t>7.4M</t>
  </si>
  <si>
    <t>9.66M</t>
  </si>
  <si>
    <t>12.96M</t>
  </si>
  <si>
    <t>14.79M</t>
  </si>
  <si>
    <t>15.17M</t>
  </si>
  <si>
    <t>15.69M</t>
  </si>
  <si>
    <t>24.03M</t>
  </si>
  <si>
    <t>17.39M</t>
  </si>
  <si>
    <t>17.38M</t>
  </si>
  <si>
    <t>17.92M</t>
  </si>
  <si>
    <t>-6.51%</t>
  </si>
  <si>
    <t>-22.58%</t>
  </si>
  <si>
    <t>-0.05%</t>
  </si>
  <si>
    <t>3.08%</t>
  </si>
  <si>
    <t>15.57%</t>
  </si>
  <si>
    <t>1.35M</t>
  </si>
  <si>
    <t>315000</t>
  </si>
  <si>
    <t>21.11M</t>
  </si>
  <si>
    <t>-12.14%</t>
  </si>
  <si>
    <t>-19.12%</t>
  </si>
  <si>
    <t>1.80%</t>
  </si>
  <si>
    <t>7.65M</t>
  </si>
  <si>
    <t>4.73M</t>
  </si>
  <si>
    <t>4.85M</t>
  </si>
  <si>
    <t>4.46M</t>
  </si>
  <si>
    <t>8.49M</t>
  </si>
  <si>
    <t>2.48M</t>
  </si>
  <si>
    <t>(23,000)</t>
  </si>
  <si>
    <t>16.38M</t>
  </si>
  <si>
    <t>14.4M</t>
  </si>
  <si>
    <t>12.35M</t>
  </si>
  <si>
    <t>12.53M</t>
  </si>
  <si>
    <t>13.46M</t>
  </si>
  <si>
    <t>-12.09%</t>
  </si>
  <si>
    <t>-14.28%</t>
  </si>
  <si>
    <t>1.49%</t>
  </si>
  <si>
    <t>7.41%</t>
  </si>
  <si>
    <t>11.70%</t>
  </si>
  <si>
    <t>311000</t>
  </si>
  <si>
    <t>16.07M</t>
  </si>
  <si>
    <t>5.00</t>
  </si>
  <si>
    <t>4.36</t>
  </si>
  <si>
    <t>3.63</t>
  </si>
  <si>
    <t>3.90</t>
  </si>
  <si>
    <t>-12.80%</t>
  </si>
  <si>
    <t>-16.74%</t>
  </si>
  <si>
    <t>1.38%</t>
  </si>
  <si>
    <t>5.98%</t>
  </si>
  <si>
    <t>4.86</t>
  </si>
  <si>
    <t>4.18</t>
  </si>
  <si>
    <t>3.89</t>
  </si>
  <si>
    <t>-13.99%</t>
  </si>
  <si>
    <t>-14.11%</t>
  </si>
  <si>
    <t>3.46M</t>
  </si>
  <si>
    <t>8.08M</t>
  </si>
  <si>
    <t>10.75M</t>
  </si>
  <si>
    <t>9.68M</t>
  </si>
  <si>
    <t>81.53%</t>
  </si>
  <si>
    <t>-26.71%</t>
  </si>
  <si>
    <t>-9.95%</t>
  </si>
  <si>
    <t>33.20%</t>
  </si>
  <si>
    <t>246.83M</t>
  </si>
  <si>
    <t>391.8M</t>
  </si>
  <si>
    <t>410.49M</t>
  </si>
  <si>
    <t>410.09M</t>
  </si>
  <si>
    <t>356.43M</t>
  </si>
  <si>
    <t>91.72M</t>
  </si>
  <si>
    <t>24.65M</t>
  </si>
  <si>
    <t>39.95M</t>
  </si>
  <si>
    <t>22.93M</t>
  </si>
  <si>
    <t>18.5M</t>
  </si>
  <si>
    <t>16.11M</t>
  </si>
  <si>
    <t>3.35M</t>
  </si>
  <si>
    <t>125.88M</t>
  </si>
  <si>
    <t>127.14M</t>
  </si>
  <si>
    <t>131.34M</t>
  </si>
  <si>
    <t>123.95M</t>
  </si>
  <si>
    <t>117.1M</t>
  </si>
  <si>
    <t>2.19M</t>
  </si>
  <si>
    <t>50.86M</t>
  </si>
  <si>
    <t>67.62M</t>
  </si>
  <si>
    <t>77.03M</t>
  </si>
  <si>
    <t>76.82M</t>
  </si>
  <si>
    <t>104000</t>
  </si>
  <si>
    <t>90.27M</t>
  </si>
  <si>
    <t>77.63M</t>
  </si>
  <si>
    <t>185.15M</t>
  </si>
  <si>
    <t>187.26M</t>
  </si>
  <si>
    <t>143M</t>
  </si>
  <si>
    <t>4.77%</t>
  </si>
  <si>
    <t>-13.08%</t>
  </si>
  <si>
    <t>640.28M</t>
  </si>
  <si>
    <t>785.53M</t>
  </si>
  <si>
    <t>800.2M</t>
  </si>
  <si>
    <t>865.89M</t>
  </si>
  <si>
    <t>960.16M</t>
  </si>
  <si>
    <t>676.19M</t>
  </si>
  <si>
    <t>820.38M</t>
  </si>
  <si>
    <t>835.8M</t>
  </si>
  <si>
    <t>901.46M</t>
  </si>
  <si>
    <t>997.23M</t>
  </si>
  <si>
    <t>205.05M</t>
  </si>
  <si>
    <t>288.59M</t>
  </si>
  <si>
    <t>306.85M</t>
  </si>
  <si>
    <t>356.06M</t>
  </si>
  <si>
    <t>390.39M</t>
  </si>
  <si>
    <t>283.5M</t>
  </si>
  <si>
    <t>286.73M</t>
  </si>
  <si>
    <t>341.82M</t>
  </si>
  <si>
    <t>350.88M</t>
  </si>
  <si>
    <t>362.84M</t>
  </si>
  <si>
    <t>154.32M</t>
  </si>
  <si>
    <t>194.27M</t>
  </si>
  <si>
    <t>187.14M</t>
  </si>
  <si>
    <t>194.52M</t>
  </si>
  <si>
    <t>33.32M</t>
  </si>
  <si>
    <t>50.8M</t>
  </si>
  <si>
    <t>(35.91M)</t>
  </si>
  <si>
    <t>(34.85M)</t>
  </si>
  <si>
    <t>(35.61M)</t>
  </si>
  <si>
    <t>(35.57M)</t>
  </si>
  <si>
    <t>(37.07M)</t>
  </si>
  <si>
    <t>22.69%</t>
  </si>
  <si>
    <t>1.87%</t>
  </si>
  <si>
    <t>8.21%</t>
  </si>
  <si>
    <t>10.89%</t>
  </si>
  <si>
    <t>27.08M</t>
  </si>
  <si>
    <t>39.14M</t>
  </si>
  <si>
    <t>37.3M</t>
  </si>
  <si>
    <t>36.53M</t>
  </si>
  <si>
    <t>35.8M</t>
  </si>
  <si>
    <t>27.95M</t>
  </si>
  <si>
    <t>50.09M</t>
  </si>
  <si>
    <t>46.68M</t>
  </si>
  <si>
    <t>75.12M</t>
  </si>
  <si>
    <t>79.25M</t>
  </si>
  <si>
    <t>17.23M</t>
  </si>
  <si>
    <t>29.69M</t>
  </si>
  <si>
    <t>29.68M</t>
  </si>
  <si>
    <t>59.07M</t>
  </si>
  <si>
    <t>62.56M</t>
  </si>
  <si>
    <t>16.69M</t>
  </si>
  <si>
    <t>5.67M</t>
  </si>
  <si>
    <t>6.42M</t>
  </si>
  <si>
    <t>6.83M</t>
  </si>
  <si>
    <t>7.26M</t>
  </si>
  <si>
    <t>983.08M</t>
  </si>
  <si>
    <t>1.41B</t>
  </si>
  <si>
    <t>34.02%</t>
  </si>
  <si>
    <t>1.73%</t>
  </si>
  <si>
    <t>4.83%</t>
  </si>
  <si>
    <t>686.18M</t>
  </si>
  <si>
    <t>1.03B</t>
  </si>
  <si>
    <t>105.72M</t>
  </si>
  <si>
    <t>147.52M</t>
  </si>
  <si>
    <t>161.84M</t>
  </si>
  <si>
    <t>197.91M</t>
  </si>
  <si>
    <t>218.66M</t>
  </si>
  <si>
    <t>580.46M</t>
  </si>
  <si>
    <t>860.77M</t>
  </si>
  <si>
    <t>864.26M</t>
  </si>
  <si>
    <t>875.72M</t>
  </si>
  <si>
    <t>901.27M</t>
  </si>
  <si>
    <t>46.94%</t>
  </si>
  <si>
    <t>4.63%</t>
  </si>
  <si>
    <t>4.31%</t>
  </si>
  <si>
    <t>162.75M</t>
  </si>
  <si>
    <t>169.84M</t>
  </si>
  <si>
    <t>167.03M</t>
  </si>
  <si>
    <t>177.26M</t>
  </si>
  <si>
    <t>164.57M</t>
  </si>
  <si>
    <t>14.14M</t>
  </si>
  <si>
    <t>24.28M</t>
  </si>
  <si>
    <t>22.36M</t>
  </si>
  <si>
    <t>12.5M</t>
  </si>
  <si>
    <t>7.5M</t>
  </si>
  <si>
    <t>11.78M</t>
  </si>
  <si>
    <t>14.44M</t>
  </si>
  <si>
    <t>12.09M</t>
  </si>
  <si>
    <t>12.36M</t>
  </si>
  <si>
    <t>148.61M</t>
  </si>
  <si>
    <t>145.56M</t>
  </si>
  <si>
    <t>145.09M</t>
  </si>
  <si>
    <t>157.67M</t>
  </si>
  <si>
    <t>142.2M</t>
  </si>
  <si>
    <t>-2.05%</t>
  </si>
  <si>
    <t>-0.32%</t>
  </si>
  <si>
    <t>8.67%</t>
  </si>
  <si>
    <t>-9.81%</t>
  </si>
  <si>
    <t>16.55%</t>
  </si>
  <si>
    <t>12.89%</t>
  </si>
  <si>
    <t>12.46%</t>
  </si>
  <si>
    <t>12.62%</t>
  </si>
  <si>
    <t>11.33%</t>
  </si>
  <si>
    <t>25.89M</t>
  </si>
  <si>
    <t>21.23M</t>
  </si>
  <si>
    <t>16.82M</t>
  </si>
  <si>
    <t>23.12M</t>
  </si>
  <si>
    <t>28.29M</t>
  </si>
  <si>
    <t>880.88M</t>
  </si>
  <si>
    <t>1.2B</t>
  </si>
  <si>
    <t>1.31B</t>
  </si>
  <si>
    <t>102.2M</t>
  </si>
  <si>
    <t>112.94M</t>
  </si>
  <si>
    <t>123.37M</t>
  </si>
  <si>
    <t>131.06M</t>
  </si>
  <si>
    <t>139.21M</t>
  </si>
  <si>
    <t>3.16M</t>
  </si>
  <si>
    <t>3.27M</t>
  </si>
  <si>
    <t>3.3M</t>
  </si>
  <si>
    <t>3.33M</t>
  </si>
  <si>
    <t>5.62M</t>
  </si>
  <si>
    <t>9.46M</t>
  </si>
  <si>
    <t>11.71M</t>
  </si>
  <si>
    <t>88.7M</t>
  </si>
  <si>
    <t>99.25M</t>
  </si>
  <si>
    <t>107.55M</t>
  </si>
  <si>
    <t>116.17M</t>
  </si>
  <si>
    <t>125.16M</t>
  </si>
  <si>
    <t>4.72M</t>
  </si>
  <si>
    <t>261000</t>
  </si>
  <si>
    <t>(527,000)</t>
  </si>
  <si>
    <t>(1.76M)</t>
  </si>
  <si>
    <t>(2.32M)</t>
  </si>
  <si>
    <t>(2.37M)</t>
  </si>
  <si>
    <t>9.20%</t>
  </si>
  <si>
    <t>9.33%</t>
  </si>
  <si>
    <t>9.59%</t>
  </si>
  <si>
    <t>9.96%</t>
  </si>
  <si>
    <t>(891,000)</t>
  </si>
  <si>
    <t>(3.65M)</t>
  </si>
  <si>
    <t>(1.82M)</t>
  </si>
  <si>
    <t>(1.69M)</t>
  </si>
  <si>
    <t>55.58M</t>
  </si>
  <si>
    <t>(6.78M)</t>
  </si>
  <si>
    <t>51.92M</t>
  </si>
  <si>
    <t>7.69M</t>
  </si>
  <si>
    <t>6.11M</t>
  </si>
  <si>
    <t>(40.91M)</t>
  </si>
  <si>
    <t>(33.82M)</t>
  </si>
  <si>
    <t>(36.25M)</t>
  </si>
  <si>
    <t>(37.21M)</t>
  </si>
  <si>
    <t>(52.63M)</t>
  </si>
  <si>
    <t>34.12M</t>
  </si>
  <si>
    <t>85.74M</t>
  </si>
  <si>
    <t>43.94M</t>
  </si>
  <si>
    <t>37.25M</t>
  </si>
  <si>
    <t>58.74M</t>
  </si>
  <si>
    <t>(39.57M)</t>
  </si>
  <si>
    <t>(13.03M)</t>
  </si>
  <si>
    <t>(30.29M)</t>
  </si>
  <si>
    <t>(91.28M)</t>
  </si>
  <si>
    <t>(793.04M)</t>
  </si>
  <si>
    <t>674.41M</t>
  </si>
  <si>
    <t>(205,000)</t>
  </si>
  <si>
    <t>2.68M</t>
  </si>
  <si>
    <t>(44.77M)</t>
  </si>
  <si>
    <t>90.81M</t>
  </si>
  <si>
    <t>(24.41M)</t>
  </si>
  <si>
    <t>(93.05M)</t>
  </si>
  <si>
    <t>(114.21M)</t>
  </si>
  <si>
    <t>302.86%</t>
  </si>
  <si>
    <t>-126.88%</t>
  </si>
  <si>
    <t>-281.14%</t>
  </si>
  <si>
    <t>-22.74%</t>
  </si>
  <si>
    <t>-58.16%</t>
  </si>
  <si>
    <t>113.21%</t>
  </si>
  <si>
    <t>-28.22%</t>
  </si>
  <si>
    <t>-106.89%</t>
  </si>
  <si>
    <t>-127.69%</t>
  </si>
  <si>
    <t>(3.68M)</t>
  </si>
  <si>
    <t>(3.85M)</t>
  </si>
  <si>
    <t>(4.05M)</t>
  </si>
  <si>
    <t>(4.15M)</t>
  </si>
  <si>
    <t>(4.46M)</t>
  </si>
  <si>
    <t>-4.43%</t>
  </si>
  <si>
    <t>-7.62%</t>
  </si>
  <si>
    <t>21.33M</t>
  </si>
  <si>
    <t>14M</t>
  </si>
  <si>
    <t>32.26M</t>
  </si>
  <si>
    <t>61.1M</t>
  </si>
  <si>
    <t>20.96M</t>
  </si>
  <si>
    <t>51.19M</t>
  </si>
  <si>
    <t>47.86M</t>
  </si>
  <si>
    <t>46.29M</t>
  </si>
  <si>
    <t>(8.49M)</t>
  </si>
  <si>
    <t>4.43M</t>
  </si>
  <si>
    <t>(249,000)</t>
  </si>
  <si>
    <t>97000</t>
  </si>
  <si>
    <t>(10M)</t>
  </si>
  <si>
    <t>(2.46M)</t>
  </si>
  <si>
    <t>(414,000)</t>
  </si>
  <si>
    <t>144000</t>
  </si>
  <si>
    <t>1.44M</t>
  </si>
  <si>
    <t>511000</t>
  </si>
  <si>
    <t>125000</t>
  </si>
  <si>
    <t>133000</t>
  </si>
  <si>
    <t>135000</t>
  </si>
  <si>
    <t>149000</t>
  </si>
  <si>
    <t>1.6M</t>
  </si>
  <si>
    <t>(39.47M)</t>
  </si>
  <si>
    <t>(2.84M)</t>
  </si>
  <si>
    <t>(12.73M)</t>
  </si>
  <si>
    <t>29.19M</t>
  </si>
  <si>
    <t>(31.93M)</t>
  </si>
  <si>
    <t>9.71M</t>
  </si>
  <si>
    <t>53.66M</t>
  </si>
  <si>
    <t>-209.39%</t>
  </si>
  <si>
    <t>130.42%</t>
  </si>
  <si>
    <t>452.43%</t>
  </si>
  <si>
    <t>-45.60%</t>
  </si>
  <si>
    <t>37.93%</t>
  </si>
  <si>
    <t>-39.81%</t>
  </si>
  <si>
    <t>61.64%</t>
  </si>
  <si>
    <t>32.64%</t>
  </si>
  <si>
    <t>14.11M</t>
  </si>
  <si>
    <t>122.52M</t>
  </si>
  <si>
    <t>19.48M</t>
  </si>
  <si>
    <t>(14.67M)</t>
  </si>
  <si>
    <t>(49.74M)</t>
  </si>
  <si>
    <t>59.98M</t>
  </si>
  <si>
    <t>32.36M</t>
  </si>
  <si>
    <t>33.58M</t>
  </si>
  <si>
    <t>108.29%</t>
  </si>
  <si>
    <t>-46.05%</t>
  </si>
  <si>
    <t>-29.21%</t>
  </si>
  <si>
    <t>46.58%</t>
  </si>
  <si>
    <t>16.90%</t>
  </si>
  <si>
    <t>Cadence Design Systems, Inc. (CDNS)</t>
  </si>
  <si>
    <t>34.98</t>
  </si>
  <si>
    <t>35.09</t>
  </si>
  <si>
    <t>34.92</t>
  </si>
  <si>
    <t>27.10 x 100</t>
  </si>
  <si>
    <t>36.89 x 300</t>
  </si>
  <si>
    <t>34.83 - 35.10</t>
  </si>
  <si>
    <t>23.83 - 35.69</t>
  </si>
  <si>
    <t>1535270</t>
  </si>
  <si>
    <t>1885450</t>
  </si>
  <si>
    <t>9.78B</t>
  </si>
  <si>
    <t>1.06</t>
  </si>
  <si>
    <t>44.96</t>
  </si>
  <si>
    <t>0.78</t>
  </si>
  <si>
    <t>33.71</t>
  </si>
  <si>
    <t>476.17M</t>
  </si>
  <si>
    <t>481.94M</t>
  </si>
  <si>
    <t>1.93B</t>
  </si>
  <si>
    <t>473.5M</t>
  </si>
  <si>
    <t>476.1M</t>
  </si>
  <si>
    <t>1.92B</t>
  </si>
  <si>
    <t>480M</t>
  </si>
  <si>
    <t>487.4M</t>
  </si>
  <si>
    <t>1.95B</t>
  </si>
  <si>
    <t>2.07B</t>
  </si>
  <si>
    <t>453.02M</t>
  </si>
  <si>
    <t>446.22M</t>
  </si>
  <si>
    <t>5.10%</t>
  </si>
  <si>
    <t>6.40%</t>
  </si>
  <si>
    <t>0.28</t>
  </si>
  <si>
    <t>0.33</t>
  </si>
  <si>
    <t>0.29</t>
  </si>
  <si>
    <t>0.3</t>
  </si>
  <si>
    <t>0.34</t>
  </si>
  <si>
    <t>CDNS</t>
  </si>
  <si>
    <t>10.30%</t>
  </si>
  <si>
    <t>14.00%</t>
  </si>
  <si>
    <t>8.70%</t>
  </si>
  <si>
    <t>10.55%</t>
  </si>
  <si>
    <t>12.60%</t>
  </si>
  <si>
    <t>23.32</t>
  </si>
  <si>
    <t>2.41</t>
  </si>
  <si>
    <t>5.30</t>
  </si>
  <si>
    <t>11.64</t>
  </si>
  <si>
    <t>Apr 1, 2017</t>
  </si>
  <si>
    <t>11.97%</t>
  </si>
  <si>
    <t>15.77%</t>
  </si>
  <si>
    <t>7.69%</t>
  </si>
  <si>
    <t>21.28%</t>
  </si>
  <si>
    <t>1.85B</t>
  </si>
  <si>
    <t>6.64</t>
  </si>
  <si>
    <t>1.56B</t>
  </si>
  <si>
    <t>408.3M</t>
  </si>
  <si>
    <t>220.78M</t>
  </si>
  <si>
    <t>35.00%</t>
  </si>
  <si>
    <t>547.61M</t>
  </si>
  <si>
    <t>1.96</t>
  </si>
  <si>
    <t>693.71M</t>
  </si>
  <si>
    <t>82.53</t>
  </si>
  <si>
    <t>3.01</t>
  </si>
  <si>
    <t>454.12M</t>
  </si>
  <si>
    <t>341.46M</t>
  </si>
  <si>
    <t>34.60%</t>
  </si>
  <si>
    <t>35.69</t>
  </si>
  <si>
    <t>23.83</t>
  </si>
  <si>
    <t>34.38</t>
  </si>
  <si>
    <t>31.53</t>
  </si>
  <si>
    <t>1.89M</t>
  </si>
  <si>
    <t>1.18M</t>
  </si>
  <si>
    <t>279.6M</t>
  </si>
  <si>
    <t>275.97M</t>
  </si>
  <si>
    <t>105.80%</t>
  </si>
  <si>
    <t>2.7</t>
  </si>
  <si>
    <t>5.27M</t>
  </si>
  <si>
    <t>Nov 17, 1997</t>
  </si>
  <si>
    <t>Mr. Lip-Bu Tan</t>
  </si>
  <si>
    <t>Pres, Chief Exec. Officer &amp; Director</t>
  </si>
  <si>
    <t>15.2M</t>
  </si>
  <si>
    <t>Mr. Geoffrey G. Ribar</t>
  </si>
  <si>
    <t>Sr. VP &amp; CFO</t>
  </si>
  <si>
    <t>735.46k</t>
  </si>
  <si>
    <t>Mr. Aneel Zaman</t>
  </si>
  <si>
    <t>Sr. VP of Worldwide Field Operations</t>
  </si>
  <si>
    <t>772.13k</t>
  </si>
  <si>
    <t>166.12k</t>
  </si>
  <si>
    <t>Mr. Anirudh Devgan Ph.D.</t>
  </si>
  <si>
    <t>Exec. VP - R&amp;D and GM of Digital, Signoff Group, System &amp; Verification Group</t>
  </si>
  <si>
    <t>760.85k</t>
  </si>
  <si>
    <t>Mr. James Haddad</t>
  </si>
  <si>
    <t>Corp. VP of Corp. Fin. and Treasurer</t>
  </si>
  <si>
    <t>1.33B</t>
  </si>
  <si>
    <t>1.58B</t>
  </si>
  <si>
    <t>1.7B</t>
  </si>
  <si>
    <t>10.08%</t>
  </si>
  <si>
    <t>8.27%</t>
  </si>
  <si>
    <t>7.66%</t>
  </si>
  <si>
    <t>6.70%</t>
  </si>
  <si>
    <t>Cost of Goods Sold (COGS) incl. D&amp;A</t>
  </si>
  <si>
    <t>206.2M</t>
  </si>
  <si>
    <t>219.62M</t>
  </si>
  <si>
    <t>247.72M</t>
  </si>
  <si>
    <t>262.17M</t>
  </si>
  <si>
    <t>274.59M</t>
  </si>
  <si>
    <t>COGS excluding D&amp;A</t>
  </si>
  <si>
    <t>121.31M</t>
  </si>
  <si>
    <t>132.09M</t>
  </si>
  <si>
    <t>144M</t>
  </si>
  <si>
    <t>155M</t>
  </si>
  <si>
    <t>89.22M</t>
  </si>
  <si>
    <t>98.31M</t>
  </si>
  <si>
    <t>115.63M</t>
  </si>
  <si>
    <t>118.17M</t>
  </si>
  <si>
    <t>119.59M</t>
  </si>
  <si>
    <t>Depreciation</t>
  </si>
  <si>
    <t>60.6M</t>
  </si>
  <si>
    <t>54.87M</t>
  </si>
  <si>
    <t>54.71M</t>
  </si>
  <si>
    <t>53.92M</t>
  </si>
  <si>
    <t>59.11M</t>
  </si>
  <si>
    <t>Amortization of Intangibles</t>
  </si>
  <si>
    <t>28.62M</t>
  </si>
  <si>
    <t>43.44M</t>
  </si>
  <si>
    <t>60.92M</t>
  </si>
  <si>
    <t>64.25M</t>
  </si>
  <si>
    <t>60.48M</t>
  </si>
  <si>
    <t>COGS Growth</t>
  </si>
  <si>
    <t>6.51%</t>
  </si>
  <si>
    <t>12.80%</t>
  </si>
  <si>
    <t>5.83%</t>
  </si>
  <si>
    <t>Gross Income</t>
  </si>
  <si>
    <t>1.24B</t>
  </si>
  <si>
    <t>1.54B</t>
  </si>
  <si>
    <t>Gross Income Growth</t>
  </si>
  <si>
    <t>10.74%</t>
  </si>
  <si>
    <t>7.47%</t>
  </si>
  <si>
    <t>7.05%</t>
  </si>
  <si>
    <t>Gross Profit Margin</t>
  </si>
  <si>
    <t>84.88%</t>
  </si>
  <si>
    <t>SG&amp;A Expense</t>
  </si>
  <si>
    <t>908.44M</t>
  </si>
  <si>
    <t>Research &amp; Development</t>
  </si>
  <si>
    <t>454.09M</t>
  </si>
  <si>
    <t>534.02M</t>
  </si>
  <si>
    <t>603.01M</t>
  </si>
  <si>
    <t>637.57M</t>
  </si>
  <si>
    <t>735.34M</t>
  </si>
  <si>
    <t>Other SG&amp;A</t>
  </si>
  <si>
    <t>454.35M</t>
  </si>
  <si>
    <t>490.77M</t>
  </si>
  <si>
    <t>511.37M</t>
  </si>
  <si>
    <t>511.71M</t>
  </si>
  <si>
    <t>519.2M</t>
  </si>
  <si>
    <t>SGA Growth</t>
  </si>
  <si>
    <t>12.81%</t>
  </si>
  <si>
    <t>3.13%</t>
  </si>
  <si>
    <t>9.16%</t>
  </si>
  <si>
    <t>27.16M</t>
  </si>
  <si>
    <t>14.15M</t>
  </si>
  <si>
    <t>5.21M</t>
  </si>
  <si>
    <t>42.06M</t>
  </si>
  <si>
    <t>EBIT after Unusual Expense</t>
  </si>
  <si>
    <t>210.57M</t>
  </si>
  <si>
    <t>188.54M</t>
  </si>
  <si>
    <t>204.69M</t>
  </si>
  <si>
    <t>285.43M</t>
  </si>
  <si>
    <t>244.9M</t>
  </si>
  <si>
    <t>Non Operating Income/Expense</t>
  </si>
  <si>
    <t>10.97M</t>
  </si>
  <si>
    <t>6.33M</t>
  </si>
  <si>
    <t>8.61M</t>
  </si>
  <si>
    <t>7.81M</t>
  </si>
  <si>
    <t>13.01M</t>
  </si>
  <si>
    <t>1.71M</t>
  </si>
  <si>
    <t>2.92M</t>
  </si>
  <si>
    <t>Interest Expense</t>
  </si>
  <si>
    <t>34.74M</t>
  </si>
  <si>
    <t>37.58M</t>
  </si>
  <si>
    <t>28.31M</t>
  </si>
  <si>
    <t>23.67M</t>
  </si>
  <si>
    <t>Interest Expense Growth</t>
  </si>
  <si>
    <t>8.17%</t>
  </si>
  <si>
    <t>-9.21%</t>
  </si>
  <si>
    <t>-17.03%</t>
  </si>
  <si>
    <t>-16.39%</t>
  </si>
  <si>
    <t>Gross Interest Expense</t>
  </si>
  <si>
    <t>188.27M</t>
  </si>
  <si>
    <t>159M</t>
  </si>
  <si>
    <t>181M</t>
  </si>
  <si>
    <t>267.6M</t>
  </si>
  <si>
    <t>237.15M</t>
  </si>
  <si>
    <t>-15.55%</t>
  </si>
  <si>
    <t>13.84%</t>
  </si>
  <si>
    <t>47.84%</t>
  </si>
  <si>
    <t>13.06%</t>
  </si>
  <si>
    <t>Income Tax</t>
  </si>
  <si>
    <t>(251.68M)</t>
  </si>
  <si>
    <t>(5.25M)</t>
  </si>
  <si>
    <t>22.1M</t>
  </si>
  <si>
    <t>15.18M</t>
  </si>
  <si>
    <t>34.07M</t>
  </si>
  <si>
    <t>Income Tax - Current Domestic</t>
  </si>
  <si>
    <t>(30.66M)</t>
  </si>
  <si>
    <t>(30.92M)</t>
  </si>
  <si>
    <t>(9.47M)</t>
  </si>
  <si>
    <t>3.71M</t>
  </si>
  <si>
    <t>4.89M</t>
  </si>
  <si>
    <t>Income Tax - Current Foreign</t>
  </si>
  <si>
    <t>19.41M</t>
  </si>
  <si>
    <t>28.04M</t>
  </si>
  <si>
    <t>19.1M</t>
  </si>
  <si>
    <t>24.62M</t>
  </si>
  <si>
    <t>34.05M</t>
  </si>
  <si>
    <t>Income Tax - Deferred Domestic</t>
  </si>
  <si>
    <t>(232.63M)</t>
  </si>
  <si>
    <t>7.93M</t>
  </si>
  <si>
    <t>715000</t>
  </si>
  <si>
    <t>Income Tax - Deferred Foreign</t>
  </si>
  <si>
    <t>(7.8M)</t>
  </si>
  <si>
    <t>(10.29M)</t>
  </si>
  <si>
    <t>(5.58M)</t>
  </si>
  <si>
    <t>439.95M</t>
  </si>
  <si>
    <t>164.24M</t>
  </si>
  <si>
    <t>158.9M</t>
  </si>
  <si>
    <t>252.42M</t>
  </si>
  <si>
    <t>203.09M</t>
  </si>
  <si>
    <t>-62.67%</t>
  </si>
  <si>
    <t>-3.25%</t>
  </si>
  <si>
    <t>58.85%</t>
  </si>
  <si>
    <t>-19.54%</t>
  </si>
  <si>
    <t>Net Margin Growth</t>
  </si>
  <si>
    <t>11.18%</t>
  </si>
  <si>
    <t>0.59</t>
  </si>
  <si>
    <t>0.88</t>
  </si>
  <si>
    <t>0.71</t>
  </si>
  <si>
    <t>-63.80%</t>
  </si>
  <si>
    <t>-5.08%</t>
  </si>
  <si>
    <t>57.14%</t>
  </si>
  <si>
    <t>-19.32%</t>
  </si>
  <si>
    <t>270.48M</t>
  </si>
  <si>
    <t>277.8M</t>
  </si>
  <si>
    <t>283.35M</t>
  </si>
  <si>
    <t>288.02M</t>
  </si>
  <si>
    <t>284.5M</t>
  </si>
  <si>
    <t>1.57</t>
  </si>
  <si>
    <t>0.52</t>
  </si>
  <si>
    <t>-64.33%</t>
  </si>
  <si>
    <t>-7.14%</t>
  </si>
  <si>
    <t>55.77%</t>
  </si>
  <si>
    <t>-13.58%</t>
  </si>
  <si>
    <t>280.67M</t>
  </si>
  <si>
    <t>294.56M</t>
  </si>
  <si>
    <t>306.78M</t>
  </si>
  <si>
    <t>312.3M</t>
  </si>
  <si>
    <t>291.26M</t>
  </si>
  <si>
    <t>301M</t>
  </si>
  <si>
    <t>314.01M</t>
  </si>
  <si>
    <t>334.47M</t>
  </si>
  <si>
    <t>408.81M</t>
  </si>
  <si>
    <t>406.54M</t>
  </si>
  <si>
    <t>EBITDA Growth</t>
  </si>
  <si>
    <t>4.32%</t>
  </si>
  <si>
    <t>22.23%</t>
  </si>
  <si>
    <t>-0.55%</t>
  </si>
  <si>
    <t>EBITDA Margin</t>
  </si>
  <si>
    <t>22.39%</t>
  </si>
  <si>
    <t>939.87M</t>
  </si>
  <si>
    <t>711.18M</t>
  </si>
  <si>
    <t>468.29M</t>
  </si>
  <si>
    <t>160.02M</t>
  </si>
  <si>
    <t>536.26M</t>
  </si>
  <si>
    <t>932.16M</t>
  </si>
  <si>
    <t>616.69M</t>
  </si>
  <si>
    <t>465.23M</t>
  </si>
  <si>
    <t>Short-Term Investments</t>
  </si>
  <si>
    <t>970.19M</t>
  </si>
  <si>
    <t>403.61M</t>
  </si>
  <si>
    <t>614.38M</t>
  </si>
  <si>
    <t>94.5M</t>
  </si>
  <si>
    <t>3.06M</t>
  </si>
  <si>
    <t>-16.84%</t>
  </si>
  <si>
    <t>64.55%</t>
  </si>
  <si>
    <t>-54.01%</t>
  </si>
  <si>
    <t>-34.15%</t>
  </si>
  <si>
    <t>Cash &amp; ST Investments / Total Assets</t>
  </si>
  <si>
    <t>49.42%</t>
  </si>
  <si>
    <t>38.70%</t>
  </si>
  <si>
    <t>48.19%</t>
  </si>
  <si>
    <t>30.25%</t>
  </si>
  <si>
    <t>22.33%</t>
  </si>
  <si>
    <t>Total Accounts Receivable</t>
  </si>
  <si>
    <t>97.82M</t>
  </si>
  <si>
    <t>107.62M</t>
  </si>
  <si>
    <t>122.49M</t>
  </si>
  <si>
    <t>164.85M</t>
  </si>
  <si>
    <t>157.17M</t>
  </si>
  <si>
    <t>Accounts Receivables, Net</t>
  </si>
  <si>
    <t>97.91M</t>
  </si>
  <si>
    <t>Accounts Receivables, Gross</t>
  </si>
  <si>
    <t>97.99M</t>
  </si>
  <si>
    <t>Bad Debt/Doubtful Accounts</t>
  </si>
  <si>
    <t>(85,000)</t>
  </si>
  <si>
    <t>Other Receivables</t>
  </si>
  <si>
    <t>Accounts Receivable Growth</t>
  </si>
  <si>
    <t>10.02%</t>
  </si>
  <si>
    <t>13.81%</t>
  </si>
  <si>
    <t>34.58%</t>
  </si>
  <si>
    <t>-4.66%</t>
  </si>
  <si>
    <t>Accounts Receivable Turnover</t>
  </si>
  <si>
    <t>13.56</t>
  </si>
  <si>
    <t>13.57</t>
  </si>
  <si>
    <t>12.91</t>
  </si>
  <si>
    <t>10.33</t>
  </si>
  <si>
    <t>11.55</t>
  </si>
  <si>
    <t>Inventories</t>
  </si>
  <si>
    <t>36.16M</t>
  </si>
  <si>
    <t>50.22M</t>
  </si>
  <si>
    <t>39.48M</t>
  </si>
  <si>
    <t>Finished Goods</t>
  </si>
  <si>
    <t>12.51M</t>
  </si>
  <si>
    <t>19.67M</t>
  </si>
  <si>
    <t>13.97M</t>
  </si>
  <si>
    <t>16.26M</t>
  </si>
  <si>
    <t>Work in Progress</t>
  </si>
  <si>
    <t>Raw Materials</t>
  </si>
  <si>
    <t>23.65M</t>
  </si>
  <si>
    <t>30.55M</t>
  </si>
  <si>
    <t>42.43M</t>
  </si>
  <si>
    <t>40.5M</t>
  </si>
  <si>
    <t>26.59M</t>
  </si>
  <si>
    <t>Progress Payments &amp; Other</t>
  </si>
  <si>
    <t>Other Current Assets</t>
  </si>
  <si>
    <t>127.04M</t>
  </si>
  <si>
    <t>123.38M</t>
  </si>
  <si>
    <t>126.31M</t>
  </si>
  <si>
    <t>31.97M</t>
  </si>
  <si>
    <t>37.1M</t>
  </si>
  <si>
    <t>Miscellaneous Current Assets</t>
  </si>
  <si>
    <t>Total Current Assets</t>
  </si>
  <si>
    <t>964.76M</t>
  </si>
  <si>
    <t>702.03M</t>
  </si>
  <si>
    <t>244.44M</t>
  </si>
  <si>
    <t>238.72M</t>
  </si>
  <si>
    <t>8,252.5T</t>
  </si>
  <si>
    <t>228.6M</t>
  </si>
  <si>
    <t>238.61M</t>
  </si>
  <si>
    <t>Property, Plant &amp; Equipment - Gross</t>
  </si>
  <si>
    <t>879.89M</t>
  </si>
  <si>
    <t>807.21M</t>
  </si>
  <si>
    <t>809.94M</t>
  </si>
  <si>
    <t>851.57M</t>
  </si>
  <si>
    <t>Buildings</t>
  </si>
  <si>
    <t>127.2M</t>
  </si>
  <si>
    <t>126.51M</t>
  </si>
  <si>
    <t>126.38M</t>
  </si>
  <si>
    <t>126.16M</t>
  </si>
  <si>
    <t>126.02M</t>
  </si>
  <si>
    <t>Land &amp; Improvements</t>
  </si>
  <si>
    <t>61.24M</t>
  </si>
  <si>
    <t>55.98M</t>
  </si>
  <si>
    <t>55.93M</t>
  </si>
  <si>
    <t>55.79M</t>
  </si>
  <si>
    <t>Computer Software and Equipment</t>
  </si>
  <si>
    <t>541.18M</t>
  </si>
  <si>
    <t>462.04M</t>
  </si>
  <si>
    <t>445.54M</t>
  </si>
  <si>
    <t>471.84M</t>
  </si>
  <si>
    <t>503.54M</t>
  </si>
  <si>
    <t>Other Property, Plant &amp; Equipment</t>
  </si>
  <si>
    <t>104.2M</t>
  </si>
  <si>
    <t>116.08M</t>
  </si>
  <si>
    <t>113.55M</t>
  </si>
  <si>
    <t>112.25M</t>
  </si>
  <si>
    <t>118.62M</t>
  </si>
  <si>
    <t>Accumulated Depreciation</t>
  </si>
  <si>
    <t>635.45M</t>
  </si>
  <si>
    <t>568.49M</t>
  </si>
  <si>
    <t>552.55M</t>
  </si>
  <si>
    <t>581.35M</t>
  </si>
  <si>
    <t>612.96M</t>
  </si>
  <si>
    <t>Total Investments and Advances</t>
  </si>
  <si>
    <t>7.29M</t>
  </si>
  <si>
    <t>6.68M</t>
  </si>
  <si>
    <t>6.14M</t>
  </si>
  <si>
    <t>3.92M</t>
  </si>
  <si>
    <t>3.17M</t>
  </si>
  <si>
    <t>Other Long-Term Investments</t>
  </si>
  <si>
    <t>3.04M</t>
  </si>
  <si>
    <t>Long-Term Note Receivable</t>
  </si>
  <si>
    <t>7.56M</t>
  </si>
  <si>
    <t>3.67M</t>
  </si>
  <si>
    <t>12.95M</t>
  </si>
  <si>
    <t>418.2M</t>
  </si>
  <si>
    <t>285.3T</t>
  </si>
  <si>
    <t>914.7M</t>
  </si>
  <si>
    <t>848.25M</t>
  </si>
  <si>
    <t>831.58M</t>
  </si>
  <si>
    <t>Net Goodwill</t>
  </si>
  <si>
    <t>233.27M</t>
  </si>
  <si>
    <t>7,032.5T</t>
  </si>
  <si>
    <t>553.77M</t>
  </si>
  <si>
    <t>551.77M</t>
  </si>
  <si>
    <t>572.76M</t>
  </si>
  <si>
    <t>Net Other Intangibles</t>
  </si>
  <si>
    <t>184.94M</t>
  </si>
  <si>
    <t>(6,747.19T)</t>
  </si>
  <si>
    <t>360.93M</t>
  </si>
  <si>
    <t>296.48M</t>
  </si>
  <si>
    <t>258.81M</t>
  </si>
  <si>
    <t>46.56M</t>
  </si>
  <si>
    <t>45.3M</t>
  </si>
  <si>
    <t>62.26M</t>
  </si>
  <si>
    <t>55.34M</t>
  </si>
  <si>
    <t>52.03M</t>
  </si>
  <si>
    <t>Tangible Other Assets</t>
  </si>
  <si>
    <t>21.43M</t>
  </si>
  <si>
    <t>35.22M</t>
  </si>
  <si>
    <t>2.29B</t>
  </si>
  <si>
    <t>2.43B</t>
  </si>
  <si>
    <t>3.21B</t>
  </si>
  <si>
    <t>2.35B</t>
  </si>
  <si>
    <t>2.1B</t>
  </si>
  <si>
    <t>Assets - Total - Growth</t>
  </si>
  <si>
    <t>6.19%</t>
  </si>
  <si>
    <t>32.16%</t>
  </si>
  <si>
    <t>-26.75%</t>
  </si>
  <si>
    <t>-10.81%</t>
  </si>
  <si>
    <t>750.17M</t>
  </si>
  <si>
    <t>631.64M</t>
  </si>
  <si>
    <t>866.43M</t>
  </si>
  <si>
    <t>Accounts Payable</t>
  </si>
  <si>
    <t>6.41M</t>
  </si>
  <si>
    <t>12.1M</t>
  </si>
  <si>
    <t>25.15M</t>
  </si>
  <si>
    <t>Accounts Payable Growth</t>
  </si>
  <si>
    <t>289.32%</t>
  </si>
  <si>
    <t>-51.52%</t>
  </si>
  <si>
    <t>107.83%</t>
  </si>
  <si>
    <t>-82.64%</t>
  </si>
  <si>
    <t>Income Tax Payable</t>
  </si>
  <si>
    <t>2.31M</t>
  </si>
  <si>
    <t>11.06M</t>
  </si>
  <si>
    <t>9.12M</t>
  </si>
  <si>
    <t>11.02M</t>
  </si>
  <si>
    <t>18.38M</t>
  </si>
  <si>
    <t>Other Current Liabilities</t>
  </si>
  <si>
    <t>458.39M</t>
  </si>
  <si>
    <t>480.54M</t>
  </si>
  <si>
    <t>505.44M</t>
  </si>
  <si>
    <t>500.13M</t>
  </si>
  <si>
    <t>512.81M</t>
  </si>
  <si>
    <t>Dividends Payable</t>
  </si>
  <si>
    <t>Accrued Payroll</t>
  </si>
  <si>
    <t>129.96M</t>
  </si>
  <si>
    <t>145.05M</t>
  </si>
  <si>
    <t>151.53M</t>
  </si>
  <si>
    <t>155.59M</t>
  </si>
  <si>
    <t>174.94M</t>
  </si>
  <si>
    <t>Miscellaneous Current Liabilities</t>
  </si>
  <si>
    <t>328.43M</t>
  </si>
  <si>
    <t>335.5M</t>
  </si>
  <si>
    <t>353.92M</t>
  </si>
  <si>
    <t>344.54M</t>
  </si>
  <si>
    <t>337.88M</t>
  </si>
  <si>
    <t>Total Current Liabilities</t>
  </si>
  <si>
    <t>536.31M</t>
  </si>
  <si>
    <t>585.56M</t>
  </si>
  <si>
    <t>348.68M</t>
  </si>
  <si>
    <t>348.79M</t>
  </si>
  <si>
    <t>643.49M</t>
  </si>
  <si>
    <t>Long-Term Debt excl. Capitalized Leases</t>
  </si>
  <si>
    <t>Non-Convertible Debt</t>
  </si>
  <si>
    <t>Convertible Debt</t>
  </si>
  <si>
    <t>Provision for Risks &amp; Charges</t>
  </si>
  <si>
    <t>27.94M</t>
  </si>
  <si>
    <t>23.96M</t>
  </si>
  <si>
    <t>6.28M</t>
  </si>
  <si>
    <t>7.39M</t>
  </si>
  <si>
    <t>(171.72M)</t>
  </si>
  <si>
    <t>(144.55M)</t>
  </si>
  <si>
    <t>(140.97M)</t>
  </si>
  <si>
    <t>(245.65M)</t>
  </si>
  <si>
    <t>(256.55M)</t>
  </si>
  <si>
    <t>Deferred Taxes - Credit</t>
  </si>
  <si>
    <t>Deferred Taxes - Debit</t>
  </si>
  <si>
    <t>171.72M</t>
  </si>
  <si>
    <t>144.55M</t>
  </si>
  <si>
    <t>140.97M</t>
  </si>
  <si>
    <t>245.65M</t>
  </si>
  <si>
    <t>256.55M</t>
  </si>
  <si>
    <t>126.62M</t>
  </si>
  <si>
    <t>100.33M</t>
  </si>
  <si>
    <t>83.53M</t>
  </si>
  <si>
    <t>118.7M</t>
  </si>
  <si>
    <t>76.09M</t>
  </si>
  <si>
    <t>47.48M</t>
  </si>
  <si>
    <t>52.33M</t>
  </si>
  <si>
    <t>53.32M</t>
  </si>
  <si>
    <t>51.93M</t>
  </si>
  <si>
    <t>Deferred Income</t>
  </si>
  <si>
    <t>50.53M</t>
  </si>
  <si>
    <t>52.85M</t>
  </si>
  <si>
    <t>54.73M</t>
  </si>
  <si>
    <t>30.21M</t>
  </si>
  <si>
    <t>66.77M</t>
  </si>
  <si>
    <t>1.37B</t>
  </si>
  <si>
    <t>1.88B</t>
  </si>
  <si>
    <t>974.9M</t>
  </si>
  <si>
    <t>Non-Equity Reserves</t>
  </si>
  <si>
    <t>Total Liabilities / Total Assets</t>
  </si>
  <si>
    <t>59.98%</t>
  </si>
  <si>
    <t>52.40%</t>
  </si>
  <si>
    <t>58.45%</t>
  </si>
  <si>
    <t>41.47%</t>
  </si>
  <si>
    <t>64.63%</t>
  </si>
  <si>
    <t>915.17M</t>
  </si>
  <si>
    <t>1.38B</t>
  </si>
  <si>
    <t>741.77M</t>
  </si>
  <si>
    <t>1.72B</t>
  </si>
  <si>
    <t>1.86B</t>
  </si>
  <si>
    <t>(649.55M)</t>
  </si>
  <si>
    <t>(485.31M)</t>
  </si>
  <si>
    <t>(326.41M)</t>
  </si>
  <si>
    <t>(73.99M)</t>
  </si>
  <si>
    <t>136.9M</t>
  </si>
  <si>
    <t>48.65M</t>
  </si>
  <si>
    <t>27.18M</t>
  </si>
  <si>
    <t>15.71M</t>
  </si>
  <si>
    <t>(9.57M)</t>
  </si>
  <si>
    <t>(22.37M)</t>
  </si>
  <si>
    <t>526000</t>
  </si>
  <si>
    <t>346000</t>
  </si>
  <si>
    <t>210000</t>
  </si>
  <si>
    <t>926000</t>
  </si>
  <si>
    <t>(200.79M)</t>
  </si>
  <si>
    <t>(140.14M)</t>
  </si>
  <si>
    <t>(203.79M)</t>
  </si>
  <si>
    <t>(400.56M)</t>
  </si>
  <si>
    <t>(1.19B)</t>
  </si>
  <si>
    <t>40.02%</t>
  </si>
  <si>
    <t>47.60%</t>
  </si>
  <si>
    <t>41.55%</t>
  </si>
  <si>
    <t>58.53%</t>
  </si>
  <si>
    <t>35.37%</t>
  </si>
  <si>
    <t>Net Income before Extraordinaries</t>
  </si>
  <si>
    <t>Depreciation, Depletion &amp; Amortization</t>
  </si>
  <si>
    <t>Depreciation and Depletion</t>
  </si>
  <si>
    <t>Amortization of Intangible Assets</t>
  </si>
  <si>
    <t>Deferred Taxes &amp; Investment Tax Credit</t>
  </si>
  <si>
    <t>(240.42M)</t>
  </si>
  <si>
    <t>12.48M</t>
  </si>
  <si>
    <t>(13.15M)</t>
  </si>
  <si>
    <t>(4.87M)</t>
  </si>
  <si>
    <t>Investment Tax Credit</t>
  </si>
  <si>
    <t>68.28M</t>
  </si>
  <si>
    <t>90.29M</t>
  </si>
  <si>
    <t>106.47M</t>
  </si>
  <si>
    <t>100.27M</t>
  </si>
  <si>
    <t>108.67M</t>
  </si>
  <si>
    <t>Funds from Operations</t>
  </si>
  <si>
    <t>357.03M</t>
  </si>
  <si>
    <t>350.48M</t>
  </si>
  <si>
    <t>393.48M</t>
  </si>
  <si>
    <t>457.7M</t>
  </si>
  <si>
    <t>426.47M</t>
  </si>
  <si>
    <t>Extraordinaries</t>
  </si>
  <si>
    <t>Changes in Working Capital</t>
  </si>
  <si>
    <t>(41.03M)</t>
  </si>
  <si>
    <t>17.13M</t>
  </si>
  <si>
    <t>(76.76M)</t>
  </si>
  <si>
    <t>(79.5M)</t>
  </si>
  <si>
    <t>18.41M</t>
  </si>
  <si>
    <t>Receivables</t>
  </si>
  <si>
    <t>45.63M</t>
  </si>
  <si>
    <t>(3.61M)</t>
  </si>
  <si>
    <t>(17.93M)</t>
  </si>
  <si>
    <t>(44.73M)</t>
  </si>
  <si>
    <t>(3.3M)</t>
  </si>
  <si>
    <t>17.52M</t>
  </si>
  <si>
    <t>41.73M</t>
  </si>
  <si>
    <t>Other Assets/Liabilities</t>
  </si>
  <si>
    <t>(109.43M)</t>
  </si>
  <si>
    <t>(6.39M)</t>
  </si>
  <si>
    <t>(50.98M)</t>
  </si>
  <si>
    <t>(48.97M)</t>
  </si>
  <si>
    <t>Net Operating Cash Flow</t>
  </si>
  <si>
    <t>315.99M</t>
  </si>
  <si>
    <t>367.61M</t>
  </si>
  <si>
    <t>316.72M</t>
  </si>
  <si>
    <t>378.2M</t>
  </si>
  <si>
    <t>444.88M</t>
  </si>
  <si>
    <t>Net Operating Cash Flow Growth</t>
  </si>
  <si>
    <t>16.33%</t>
  </si>
  <si>
    <t>-13.84%</t>
  </si>
  <si>
    <t>19.41%</t>
  </si>
  <si>
    <t>17.63%</t>
  </si>
  <si>
    <t>Net Operating Cash Flow / Sales</t>
  </si>
  <si>
    <t>25.18%</t>
  </si>
  <si>
    <t>20.03%</t>
  </si>
  <si>
    <t>22.22%</t>
  </si>
  <si>
    <t>24.50%</t>
  </si>
  <si>
    <t>(35.97M)</t>
  </si>
  <si>
    <t>(44.93M)</t>
  </si>
  <si>
    <t>(39.81M)</t>
  </si>
  <si>
    <t>(44.81M)</t>
  </si>
  <si>
    <t>(53.71M)</t>
  </si>
  <si>
    <t>-24.92%</t>
  </si>
  <si>
    <t>11.39%</t>
  </si>
  <si>
    <t>-12.55%</t>
  </si>
  <si>
    <t>-19.87%</t>
  </si>
  <si>
    <t>Capital Expenditures / Sales</t>
  </si>
  <si>
    <t>-3.08%</t>
  </si>
  <si>
    <t>-2.52%</t>
  </si>
  <si>
    <t>-2.63%</t>
  </si>
  <si>
    <t>-2.96%</t>
  </si>
  <si>
    <t>(41.63M)</t>
  </si>
  <si>
    <t>923000</t>
  </si>
  <si>
    <t>(98.84M)</t>
  </si>
  <si>
    <t>10.86M</t>
  </si>
  <si>
    <t>8.92M</t>
  </si>
  <si>
    <t>304000</t>
  </si>
  <si>
    <t>95.77M</t>
  </si>
  <si>
    <t>(121.4M)</t>
  </si>
  <si>
    <t>(111.7M)</t>
  </si>
  <si>
    <t>(124.17M)</t>
  </si>
  <si>
    <t>(96.53M)</t>
  </si>
  <si>
    <t>(20.53M)</t>
  </si>
  <si>
    <t>22.56M</t>
  </si>
  <si>
    <t>122.56M</t>
  </si>
  <si>
    <t>133.08M</t>
  </si>
  <si>
    <t>96.84M</t>
  </si>
  <si>
    <t>116.3M</t>
  </si>
  <si>
    <t>(66.43M)</t>
  </si>
  <si>
    <t>(392.83M)</t>
  </si>
  <si>
    <t>(167.12M)</t>
  </si>
  <si>
    <t>(201.24M)</t>
  </si>
  <si>
    <t>(426.9M)</t>
  </si>
  <si>
    <t>(198.02M)</t>
  </si>
  <si>
    <t>(44.5M)</t>
  </si>
  <si>
    <t>-112.13%</t>
  </si>
  <si>
    <t>53.62%</t>
  </si>
  <si>
    <t>77.52%</t>
  </si>
  <si>
    <t>103.05%</t>
  </si>
  <si>
    <t>Net Investing Cash Flow / Sales</t>
  </si>
  <si>
    <t>-15.17%</t>
  </si>
  <si>
    <t>-29.24%</t>
  </si>
  <si>
    <t>-12.53%</t>
  </si>
  <si>
    <t>-2.61%</t>
  </si>
  <si>
    <t>0.07%</t>
  </si>
  <si>
    <t>32.69M</t>
  </si>
  <si>
    <t>42.66M</t>
  </si>
  <si>
    <t>(34.2M)</t>
  </si>
  <si>
    <t>(258.25M)</t>
  </si>
  <si>
    <t>(904.85M)</t>
  </si>
  <si>
    <t>(100.12M)</t>
  </si>
  <si>
    <t>(333.19M)</t>
  </si>
  <si>
    <t>(960.29M)</t>
  </si>
  <si>
    <t>65.91M</t>
  </si>
  <si>
    <t>74.94M</t>
  </si>
  <si>
    <t>55.44M</t>
  </si>
  <si>
    <t>(1.37M)</t>
  </si>
  <si>
    <t>(144.64M)</t>
  </si>
  <si>
    <t>342.15M</t>
  </si>
  <si>
    <t>(350M)</t>
  </si>
  <si>
    <t>349.38M</t>
  </si>
  <si>
    <t>299.38M</t>
  </si>
  <si>
    <t>442.15M</t>
  </si>
  <si>
    <t>530.64M</t>
  </si>
  <si>
    <t>(244.64M)</t>
  </si>
  <si>
    <t>(880.64M)</t>
  </si>
  <si>
    <t>(15.48M)</t>
  </si>
  <si>
    <t>(14.31M)</t>
  </si>
  <si>
    <t>(18.98M)</t>
  </si>
  <si>
    <t>(18.06M)</t>
  </si>
  <si>
    <t>(37.23M)</t>
  </si>
  <si>
    <t>(21.54M)</t>
  </si>
  <si>
    <t>(23.34M)</t>
  </si>
  <si>
    <t>(26.56M)</t>
  </si>
  <si>
    <t>(33.65M)</t>
  </si>
  <si>
    <t>6.06M</t>
  </si>
  <si>
    <t>9.03M</t>
  </si>
  <si>
    <t>7.58M</t>
  </si>
  <si>
    <t>15.59M</t>
  </si>
  <si>
    <t>15.83M</t>
  </si>
  <si>
    <t>(116.29M)</t>
  </si>
  <si>
    <t>288.97M</t>
  </si>
  <si>
    <t>(626.31M)</t>
  </si>
  <si>
    <t>(592.7M)</t>
  </si>
  <si>
    <t>-834.48%</t>
  </si>
  <si>
    <t>348.48%</t>
  </si>
  <si>
    <t>-316.74%</t>
  </si>
  <si>
    <t>5.37%</t>
  </si>
  <si>
    <t>Net Financing Cash Flow / Sales</t>
  </si>
  <si>
    <t>1.19%</t>
  </si>
  <si>
    <t>-7.96%</t>
  </si>
  <si>
    <t>18.28%</t>
  </si>
  <si>
    <t>-36.80%</t>
  </si>
  <si>
    <t>-32.64%</t>
  </si>
  <si>
    <t>(14.52M)</t>
  </si>
  <si>
    <t>(11.77M)</t>
  </si>
  <si>
    <t>(22.86M)</t>
  </si>
  <si>
    <t>(4.99M)</t>
  </si>
  <si>
    <t>124.76M</t>
  </si>
  <si>
    <t>(190.1M)</t>
  </si>
  <si>
    <t>395.9M</t>
  </si>
  <si>
    <t>(315.48M)</t>
  </si>
  <si>
    <t>(151.45M)</t>
  </si>
  <si>
    <t>280.03M</t>
  </si>
  <si>
    <t>322.68M</t>
  </si>
  <si>
    <t>276.91M</t>
  </si>
  <si>
    <t>333.39M</t>
  </si>
  <si>
    <t>391.17M</t>
  </si>
  <si>
    <t>15.23%</t>
  </si>
  <si>
    <t>-14.18%</t>
  </si>
  <si>
    <t>20.40%</t>
  </si>
  <si>
    <t>17.33%</t>
  </si>
  <si>
    <t>5.33%</t>
  </si>
  <si>
    <t>ACIW</t>
  </si>
  <si>
    <t>ACI Worldwide</t>
  </si>
  <si>
    <t>NUAN</t>
  </si>
  <si>
    <t>Nuance Communications</t>
  </si>
  <si>
    <t>SPLK</t>
  </si>
  <si>
    <t>Splunk</t>
  </si>
  <si>
    <t>CVLT</t>
  </si>
  <si>
    <t>CommVault Systems</t>
  </si>
  <si>
    <t>EPAY</t>
  </si>
  <si>
    <t>Bottomline Technologies</t>
  </si>
  <si>
    <t>FICO</t>
  </si>
  <si>
    <t>Fair Isaac</t>
  </si>
  <si>
    <t>2.85B</t>
  </si>
  <si>
    <t>72.99</t>
  </si>
  <si>
    <t>41.66</t>
  </si>
  <si>
    <t>-3.60</t>
  </si>
  <si>
    <t>2.82</t>
  </si>
  <si>
    <t>4.95B</t>
  </si>
  <si>
    <t>-95.56</t>
  </si>
  <si>
    <t>13.87</t>
  </si>
  <si>
    <t>2.98</t>
  </si>
  <si>
    <t>2.51</t>
  </si>
  <si>
    <t>8.45B</t>
  </si>
  <si>
    <t>-23.35</t>
  </si>
  <si>
    <t>78.28</t>
  </si>
  <si>
    <t>2.72</t>
  </si>
  <si>
    <t>8.39</t>
  </si>
  <si>
    <t>11.06</t>
  </si>
  <si>
    <t>6025.00</t>
  </si>
  <si>
    <t>42.43</t>
  </si>
  <si>
    <t>2.52</t>
  </si>
  <si>
    <t>4.20</t>
  </si>
  <si>
    <t>6.10</t>
  </si>
  <si>
    <t>I</t>
  </si>
  <si>
    <t>W</t>
  </si>
  <si>
    <t>w</t>
  </si>
  <si>
    <t>Camden National Corporation (CAC)</t>
  </si>
  <si>
    <t>41.55</t>
  </si>
  <si>
    <t>41.74</t>
  </si>
  <si>
    <t>42.23</t>
  </si>
  <si>
    <t>41.25 - 42.23</t>
  </si>
  <si>
    <t>28.40 - 45.43</t>
  </si>
  <si>
    <t>32777</t>
  </si>
  <si>
    <t>42042</t>
  </si>
  <si>
    <t>644.55M</t>
  </si>
  <si>
    <t>15.68</t>
  </si>
  <si>
    <t>2.65</t>
  </si>
  <si>
    <t>0.92 (2.21%)</t>
  </si>
  <si>
    <t>2017-07-13</t>
  </si>
  <si>
    <t>47.00</t>
  </si>
  <si>
    <t>37.94M</t>
  </si>
  <si>
    <t>38.86M</t>
  </si>
  <si>
    <t>152.58M</t>
  </si>
  <si>
    <t>161.95M</t>
  </si>
  <si>
    <t>37.9M</t>
  </si>
  <si>
    <t>38.4M</t>
  </si>
  <si>
    <t>151.2M</t>
  </si>
  <si>
    <t>160.1M</t>
  </si>
  <si>
    <t>39.31M</t>
  </si>
  <si>
    <t>153.95M</t>
  </si>
  <si>
    <t>163.8M</t>
  </si>
  <si>
    <t>39.37M</t>
  </si>
  <si>
    <t>152.64M</t>
  </si>
  <si>
    <t>-2.90%</t>
  </si>
  <si>
    <t>-1.30%</t>
  </si>
  <si>
    <t>0.64</t>
  </si>
  <si>
    <t>0.67</t>
  </si>
  <si>
    <t>0.7</t>
  </si>
  <si>
    <t>0.06</t>
  </si>
  <si>
    <t>9.40%</t>
  </si>
  <si>
    <t>4.50%</t>
  </si>
  <si>
    <t>CAC</t>
  </si>
  <si>
    <t>8.10%</t>
  </si>
  <si>
    <t>4.20%</t>
  </si>
  <si>
    <t>8.50%</t>
  </si>
  <si>
    <t>-1.96%</t>
  </si>
  <si>
    <t>14.08</t>
  </si>
  <si>
    <t>4.39</t>
  </si>
  <si>
    <t>1.62</t>
  </si>
  <si>
    <t>44.64%</t>
  </si>
  <si>
    <t>10.73%</t>
  </si>
  <si>
    <t>146.79M</t>
  </si>
  <si>
    <t>9.50</t>
  </si>
  <si>
    <t>2.40%</t>
  </si>
  <si>
    <t>41.3M</t>
  </si>
  <si>
    <t>16.50%</t>
  </si>
  <si>
    <t>74.76M</t>
  </si>
  <si>
    <t>569.81M</t>
  </si>
  <si>
    <t>25.65</t>
  </si>
  <si>
    <t>77.94M</t>
  </si>
  <si>
    <t>40.44%</t>
  </si>
  <si>
    <t>45.43</t>
  </si>
  <si>
    <t>28.40</t>
  </si>
  <si>
    <t>42.27</t>
  </si>
  <si>
    <t>42.38</t>
  </si>
  <si>
    <t>42.04k</t>
  </si>
  <si>
    <t>30.32k</t>
  </si>
  <si>
    <t>15.11M</t>
  </si>
  <si>
    <t>51.80%</t>
  </si>
  <si>
    <t>772.35k</t>
  </si>
  <si>
    <t>21.24</t>
  </si>
  <si>
    <t>5.08%</t>
  </si>
  <si>
    <t>690.45k</t>
  </si>
  <si>
    <t>2.21%</t>
  </si>
  <si>
    <t>2.06%</t>
  </si>
  <si>
    <t>2.71</t>
  </si>
  <si>
    <t>31.32%</t>
  </si>
  <si>
    <t>Jul 31, 2017</t>
  </si>
  <si>
    <t>Jul 13, 2017</t>
  </si>
  <si>
    <t>3/2</t>
  </si>
  <si>
    <t>Oct 3, 2016</t>
  </si>
  <si>
    <t>Mr. Gregory A. Dufour</t>
  </si>
  <si>
    <t>CEO, Pres &amp; Director</t>
  </si>
  <si>
    <t>649.43k</t>
  </si>
  <si>
    <t>102.92k</t>
  </si>
  <si>
    <t>Ms. Deborah A. Jordan CPA</t>
  </si>
  <si>
    <t>CFO, COO, Principal Financial &amp; Accounting Officer &amp; EVP</t>
  </si>
  <si>
    <t>402.38k</t>
  </si>
  <si>
    <t>132.46k</t>
  </si>
  <si>
    <t>Mr. Timothy P. Nightingale</t>
  </si>
  <si>
    <t>Sr. Lending Officer and Exec. VP of Commercial Lending Division</t>
  </si>
  <si>
    <t>296.84k</t>
  </si>
  <si>
    <t>91.68k</t>
  </si>
  <si>
    <t>Mr. Edmund M. Hayden III</t>
  </si>
  <si>
    <t>Chief Credit Officer and Exec. VP</t>
  </si>
  <si>
    <t>273.08k</t>
  </si>
  <si>
    <t>142.29k</t>
  </si>
  <si>
    <t>Ms. Mary Beth Haut CFP</t>
  </si>
  <si>
    <t>Exec. VP of Wealth Management</t>
  </si>
  <si>
    <t>312.83k</t>
  </si>
  <si>
    <t>90.95M</t>
  </si>
  <si>
    <t>88.22M</t>
  </si>
  <si>
    <t>88.39M</t>
  </si>
  <si>
    <t>99.14M</t>
  </si>
  <si>
    <t>129.63M</t>
  </si>
  <si>
    <t>72.86M</t>
  </si>
  <si>
    <t>70.26M</t>
  </si>
  <si>
    <t>81.22M</t>
  </si>
  <si>
    <t>109.22M</t>
  </si>
  <si>
    <t>17.84M</t>
  </si>
  <si>
    <t>17.76M</t>
  </si>
  <si>
    <t>17.37M</t>
  </si>
  <si>
    <t>18.92M</t>
  </si>
  <si>
    <t>251000</t>
  </si>
  <si>
    <t>198000</t>
  </si>
  <si>
    <t>1.48M</t>
  </si>
  <si>
    <t>-3.00%</t>
  </si>
  <si>
    <t>0.19%</t>
  </si>
  <si>
    <t>12.17%</t>
  </si>
  <si>
    <t>30.75%</t>
  </si>
  <si>
    <t>17.2M</t>
  </si>
  <si>
    <t>12.74M</t>
  </si>
  <si>
    <t>12.13M</t>
  </si>
  <si>
    <t>12.69M</t>
  </si>
  <si>
    <t>16.55M</t>
  </si>
  <si>
    <t>6.27M</t>
  </si>
  <si>
    <t>6.51M</t>
  </si>
  <si>
    <t>8.63M</t>
  </si>
  <si>
    <t>7.91M</t>
  </si>
  <si>
    <t>5.86M</t>
  </si>
  <si>
    <t>6.18M</t>
  </si>
  <si>
    <t>7.92M</t>
  </si>
  <si>
    <t>-25.93%</t>
  </si>
  <si>
    <t>-4.82%</t>
  </si>
  <si>
    <t>4.65%</t>
  </si>
  <si>
    <t>30.43%</t>
  </si>
  <si>
    <t>73.75M</t>
  </si>
  <si>
    <t>75.48M</t>
  </si>
  <si>
    <t>76.26M</t>
  </si>
  <si>
    <t>86.45M</t>
  </si>
  <si>
    <t>113.07M</t>
  </si>
  <si>
    <t>2.35%</t>
  </si>
  <si>
    <t>13.37%</t>
  </si>
  <si>
    <t>30.79%</t>
  </si>
  <si>
    <t>2.03M</t>
  </si>
  <si>
    <t>5.26M</t>
  </si>
  <si>
    <t>-46.86%</t>
  </si>
  <si>
    <t>9.47%</t>
  </si>
  <si>
    <t>-12.79%</t>
  </si>
  <si>
    <t>171.59%</t>
  </si>
  <si>
    <t>69.93M</t>
  </si>
  <si>
    <t>73.45M</t>
  </si>
  <si>
    <t>74.04M</t>
  </si>
  <si>
    <t>84.52M</t>
  </si>
  <si>
    <t>107.81M</t>
  </si>
  <si>
    <t>14.15%</t>
  </si>
  <si>
    <t>27.57%</t>
  </si>
  <si>
    <t>3.32%</t>
  </si>
  <si>
    <t>23.45M</t>
  </si>
  <si>
    <t>25.35M</t>
  </si>
  <si>
    <t>27.21M</t>
  </si>
  <si>
    <t>40M</t>
  </si>
  <si>
    <t>2.54M</t>
  </si>
  <si>
    <t>785000</t>
  </si>
  <si>
    <t>451000</t>
  </si>
  <si>
    <t>51000</t>
  </si>
  <si>
    <t>16.15M</t>
  </si>
  <si>
    <t>20.12M</t>
  </si>
  <si>
    <t>20.82M</t>
  </si>
  <si>
    <t>21.55M</t>
  </si>
  <si>
    <t>25.92M</t>
  </si>
  <si>
    <t>11.11M</t>
  </si>
  <si>
    <t>16.63M</t>
  </si>
  <si>
    <t>4.77M</t>
  </si>
  <si>
    <t>4.36M</t>
  </si>
  <si>
    <t>7.83M</t>
  </si>
  <si>
    <t>56.71M</t>
  </si>
  <si>
    <t>63.51M</t>
  </si>
  <si>
    <t>62.44M</t>
  </si>
  <si>
    <t>70.45M</t>
  </si>
  <si>
    <t>89.4M</t>
  </si>
  <si>
    <t>35.23M</t>
  </si>
  <si>
    <t>35.36M</t>
  </si>
  <si>
    <t>40.16M</t>
  </si>
  <si>
    <t>51.89M</t>
  </si>
  <si>
    <t>12.37M</t>
  </si>
  <si>
    <t>13.75M</t>
  </si>
  <si>
    <t>16.65M</t>
  </si>
  <si>
    <t>15.07M</t>
  </si>
  <si>
    <t>13.08M</t>
  </si>
  <si>
    <t>11.67M</t>
  </si>
  <si>
    <t>13.2M</t>
  </si>
  <si>
    <t>36.67M</t>
  </si>
  <si>
    <t>35.29M</t>
  </si>
  <si>
    <t>36.24M</t>
  </si>
  <si>
    <t>41.27M</t>
  </si>
  <si>
    <t>58.41M</t>
  </si>
  <si>
    <t>-3.77%</t>
  </si>
  <si>
    <t>2.69%</t>
  </si>
  <si>
    <t>13.88%</t>
  </si>
  <si>
    <t>41.51%</t>
  </si>
  <si>
    <t>34.43%</t>
  </si>
  <si>
    <t>2.4M</t>
  </si>
  <si>
    <t>2.36M</t>
  </si>
  <si>
    <t>2.77M</t>
  </si>
  <si>
    <t>175000</t>
  </si>
  <si>
    <t>866000</t>
  </si>
  <si>
    <t>34.31M</t>
  </si>
  <si>
    <t>34.92M</t>
  </si>
  <si>
    <t>36.01M</t>
  </si>
  <si>
    <t>30.86M</t>
  </si>
  <si>
    <t>57.54M</t>
  </si>
  <si>
    <t>1.76%</t>
  </si>
  <si>
    <t>-14.30%</t>
  </si>
  <si>
    <t>86.46%</t>
  </si>
  <si>
    <t>33.92%</t>
  </si>
  <si>
    <t>10.88M</t>
  </si>
  <si>
    <t>11.44M</t>
  </si>
  <si>
    <t>9.91M</t>
  </si>
  <si>
    <t>17.47M</t>
  </si>
  <si>
    <t>12.25M</t>
  </si>
  <si>
    <t>8.03M</t>
  </si>
  <si>
    <t>5.32M</t>
  </si>
  <si>
    <t>(121,000)</t>
  </si>
  <si>
    <t>(500,000)</t>
  </si>
  <si>
    <t>1.88M</t>
  </si>
  <si>
    <t>(1.31M)</t>
  </si>
  <si>
    <t>(60,000)</t>
  </si>
  <si>
    <t>(64,000)</t>
  </si>
  <si>
    <t>(75,000)</t>
  </si>
  <si>
    <t>(59,000)</t>
  </si>
  <si>
    <t>(189,000)</t>
  </si>
  <si>
    <t>23.37M</t>
  </si>
  <si>
    <t>24.5M</t>
  </si>
  <si>
    <t>20.89M</t>
  </si>
  <si>
    <t>39.88M</t>
  </si>
  <si>
    <t>-2.78%</t>
  </si>
  <si>
    <t>7.82%</t>
  </si>
  <si>
    <t>-14.71%</t>
  </si>
  <si>
    <t>90.87%</t>
  </si>
  <si>
    <t>23.51%</t>
  </si>
  <si>
    <t>2.19</t>
  </si>
  <si>
    <t>2.59</t>
  </si>
  <si>
    <t>-47.22%</t>
  </si>
  <si>
    <t>123.72%</t>
  </si>
  <si>
    <t>11.47M</t>
  </si>
  <si>
    <t>11.45M</t>
  </si>
  <si>
    <t>11.18M</t>
  </si>
  <si>
    <t>18.05M</t>
  </si>
  <si>
    <t>15.42M</t>
  </si>
  <si>
    <t>2.03</t>
  </si>
  <si>
    <t>1.98</t>
  </si>
  <si>
    <t>1.15</t>
  </si>
  <si>
    <t>-2.62%</t>
  </si>
  <si>
    <t>10.44%</t>
  </si>
  <si>
    <t>-47.26%</t>
  </si>
  <si>
    <t>122.84%</t>
  </si>
  <si>
    <t>11.49M</t>
  </si>
  <si>
    <t>11.48M</t>
  </si>
  <si>
    <t>11.21M</t>
  </si>
  <si>
    <t>18.11M</t>
  </si>
  <si>
    <t>15.5M</t>
  </si>
  <si>
    <t>58.29M</t>
  </si>
  <si>
    <t>51.36M</t>
  </si>
  <si>
    <t>60.81M</t>
  </si>
  <si>
    <t>79.49M</t>
  </si>
  <si>
    <t>87.71M</t>
  </si>
  <si>
    <t>-11.90%</t>
  </si>
  <si>
    <t>18.42%</t>
  </si>
  <si>
    <t>30.71%</t>
  </si>
  <si>
    <t>10.34%</t>
  </si>
  <si>
    <t>804.38M</t>
  </si>
  <si>
    <t>830.69M</t>
  </si>
  <si>
    <t>803.63M</t>
  </si>
  <si>
    <t>866.95M</t>
  </si>
  <si>
    <t>912.52M</t>
  </si>
  <si>
    <t>2.49M</t>
  </si>
  <si>
    <t>5.03M</t>
  </si>
  <si>
    <t>5.04M</t>
  </si>
  <si>
    <t>21.03M</t>
  </si>
  <si>
    <t>19.72M</t>
  </si>
  <si>
    <t>20.39M</t>
  </si>
  <si>
    <t>21.51M</t>
  </si>
  <si>
    <t>23.2M</t>
  </si>
  <si>
    <t>33.04M</t>
  </si>
  <si>
    <t>31.21M</t>
  </si>
  <si>
    <t>101.84M</t>
  </si>
  <si>
    <t>748.01M</t>
  </si>
  <si>
    <t>777.27M</t>
  </si>
  <si>
    <t>731.26M</t>
  </si>
  <si>
    <t>725.9M</t>
  </si>
  <si>
    <t>764.51M</t>
  </si>
  <si>
    <t>1.7M</t>
  </si>
  <si>
    <t>6.35M</t>
  </si>
  <si>
    <t>10.96M</t>
  </si>
  <si>
    <t>14.84M</t>
  </si>
  <si>
    <t>3.27%</t>
  </si>
  <si>
    <t>-3.26%</t>
  </si>
  <si>
    <t>7.88%</t>
  </si>
  <si>
    <t>5.26%</t>
  </si>
  <si>
    <t>1.75B</t>
  </si>
  <si>
    <t>2.47B</t>
  </si>
  <si>
    <t>2.57B</t>
  </si>
  <si>
    <t>2.49B</t>
  </si>
  <si>
    <t>2.59B</t>
  </si>
  <si>
    <t>190.45M</t>
  </si>
  <si>
    <t>179.2M</t>
  </si>
  <si>
    <t>257.52M</t>
  </si>
  <si>
    <t>333.64M</t>
  </si>
  <si>
    <t>290.28M</t>
  </si>
  <si>
    <t>366.59M</t>
  </si>
  <si>
    <t>347.24M</t>
  </si>
  <si>
    <t>77.33M</t>
  </si>
  <si>
    <t>60.41M</t>
  </si>
  <si>
    <t>(595,000)</t>
  </si>
  <si>
    <t>(572,000)</t>
  </si>
  <si>
    <t>(528,000)</t>
  </si>
  <si>
    <t>(23.04M)</t>
  </si>
  <si>
    <t>(21.59M)</t>
  </si>
  <si>
    <t>(21.12M)</t>
  </si>
  <si>
    <t>(23.12M)</t>
  </si>
  <si>
    <t>1.17%</t>
  </si>
  <si>
    <t>12.36%</t>
  </si>
  <si>
    <t>40.97%</t>
  </si>
  <si>
    <t>4.15%</t>
  </si>
  <si>
    <t>28.06M</t>
  </si>
  <si>
    <t>25.73M</t>
  </si>
  <si>
    <t>23.89M</t>
  </si>
  <si>
    <t>45.96M</t>
  </si>
  <si>
    <t>42.87M</t>
  </si>
  <si>
    <t>118.01M</t>
  </si>
  <si>
    <t>113.2M</t>
  </si>
  <si>
    <t>127.99M</t>
  </si>
  <si>
    <t>198.9M</t>
  </si>
  <si>
    <t>200.85M</t>
  </si>
  <si>
    <t>64.71M</t>
  </si>
  <si>
    <t>62.65M</t>
  </si>
  <si>
    <t>78.73M</t>
  </si>
  <si>
    <t>94.58M</t>
  </si>
  <si>
    <t>99.39M</t>
  </si>
  <si>
    <t>53.3M</t>
  </si>
  <si>
    <t>50.55M</t>
  </si>
  <si>
    <t>49.26M</t>
  </si>
  <si>
    <t>104.32M</t>
  </si>
  <si>
    <t>6.22M</t>
  </si>
  <si>
    <t>5.81M</t>
  </si>
  <si>
    <t>6.02M</t>
  </si>
  <si>
    <t>7.99M</t>
  </si>
  <si>
    <t>8.65M</t>
  </si>
  <si>
    <t>2.56B</t>
  </si>
  <si>
    <t>2.6B</t>
  </si>
  <si>
    <t>2.79B</t>
  </si>
  <si>
    <t>3.72B</t>
  </si>
  <si>
    <t>3.87B</t>
  </si>
  <si>
    <t>1.52%</t>
  </si>
  <si>
    <t>7.31%</t>
  </si>
  <si>
    <t>32.97%</t>
  </si>
  <si>
    <t>4.18%</t>
  </si>
  <si>
    <t>2.83B</t>
  </si>
  <si>
    <t>240.75M</t>
  </si>
  <si>
    <t>243.27M</t>
  </si>
  <si>
    <t>263.01M</t>
  </si>
  <si>
    <t>357.67M</t>
  </si>
  <si>
    <t>406.93M</t>
  </si>
  <si>
    <t>2.15B</t>
  </si>
  <si>
    <t>-5.99%</t>
  </si>
  <si>
    <t>6.52%</t>
  </si>
  <si>
    <t>41.11%</t>
  </si>
  <si>
    <t>3.75%</t>
  </si>
  <si>
    <t>360.16M</t>
  </si>
  <si>
    <t>530.09M</t>
  </si>
  <si>
    <t>577M</t>
  </si>
  <si>
    <t>572.36M</t>
  </si>
  <si>
    <t>599.68M</t>
  </si>
  <si>
    <t>222000</t>
  </si>
  <si>
    <t>445.92M</t>
  </si>
  <si>
    <t>477.85M</t>
  </si>
  <si>
    <t>530.13M</t>
  </si>
  <si>
    <t>268.89M</t>
  </si>
  <si>
    <t>63000</t>
  </si>
  <si>
    <t>67000</t>
  </si>
  <si>
    <t>130.05M</t>
  </si>
  <si>
    <t>445.86M</t>
  </si>
  <si>
    <t>477.79M</t>
  </si>
  <si>
    <t>530.06M</t>
  </si>
  <si>
    <t>359.94M</t>
  </si>
  <si>
    <t>131.16M</t>
  </si>
  <si>
    <t>131.08M</t>
  </si>
  <si>
    <t>94.51M</t>
  </si>
  <si>
    <t>69.55M</t>
  </si>
  <si>
    <t>358.84M</t>
  </si>
  <si>
    <t>130.18M</t>
  </si>
  <si>
    <t>130.16M</t>
  </si>
  <si>
    <t>93.65M</t>
  </si>
  <si>
    <t>68.76M</t>
  </si>
  <si>
    <t>984000</t>
  </si>
  <si>
    <t>921000</t>
  </si>
  <si>
    <t>859000</t>
  </si>
  <si>
    <t>791000</t>
  </si>
  <si>
    <t>-63.56%</t>
  </si>
  <si>
    <t>-0.06%</t>
  </si>
  <si>
    <t>-27.90%</t>
  </si>
  <si>
    <t>-26.41%</t>
  </si>
  <si>
    <t>14.04%</t>
  </si>
  <si>
    <t>20.36%</t>
  </si>
  <si>
    <t>20.65%</t>
  </si>
  <si>
    <t>15.40%</t>
  </si>
  <si>
    <t>15.49%</t>
  </si>
  <si>
    <t>41.31M</t>
  </si>
  <si>
    <t>28.82M</t>
  </si>
  <si>
    <t>35.65M</t>
  </si>
  <si>
    <t>47.41M</t>
  </si>
  <si>
    <t>44.48M</t>
  </si>
  <si>
    <t>2.33B</t>
  </si>
  <si>
    <t>2.37B</t>
  </si>
  <si>
    <t>2.55B</t>
  </si>
  <si>
    <t>3.35B</t>
  </si>
  <si>
    <t>233.82M</t>
  </si>
  <si>
    <t>231.1M</t>
  </si>
  <si>
    <t>245.11M</t>
  </si>
  <si>
    <t>363.19M</t>
  </si>
  <si>
    <t>391.55M</t>
  </si>
  <si>
    <t>49.67M</t>
  </si>
  <si>
    <t>47.78M</t>
  </si>
  <si>
    <t>41.56M</t>
  </si>
  <si>
    <t>153.08M</t>
  </si>
  <si>
    <t>156.04M</t>
  </si>
  <si>
    <t>181.15M</t>
  </si>
  <si>
    <t>195.66M</t>
  </si>
  <si>
    <t>211.98M</t>
  </si>
  <si>
    <t>222.33M</t>
  </si>
  <si>
    <t>249.42M</t>
  </si>
  <si>
    <t>(7.96M)</t>
  </si>
  <si>
    <t>(319,000)</t>
  </si>
  <si>
    <t>(3.8M)</t>
  </si>
  <si>
    <t>(6.09M)</t>
  </si>
  <si>
    <t>(9.95M)</t>
  </si>
  <si>
    <t>(4.38M)</t>
  </si>
  <si>
    <t>(8.11M)</t>
  </si>
  <si>
    <t>(8.42M)</t>
  </si>
  <si>
    <t>(7.82M)</t>
  </si>
  <si>
    <t>9.12%</t>
  </si>
  <si>
    <t>8.88%</t>
  </si>
  <si>
    <t>8.77%</t>
  </si>
  <si>
    <t>9.78%</t>
  </si>
  <si>
    <t>10.12%</t>
  </si>
  <si>
    <t>10.57%</t>
  </si>
  <si>
    <t>(3.4M)</t>
  </si>
  <si>
    <t>(1.49M)</t>
  </si>
  <si>
    <t>(1.32M)</t>
  </si>
  <si>
    <t>(3.19M)</t>
  </si>
  <si>
    <t>(1.67M)</t>
  </si>
  <si>
    <t>(39.65M)</t>
  </si>
  <si>
    <t>269.92M</t>
  </si>
  <si>
    <t>59.92M</t>
  </si>
  <si>
    <t>90000</t>
  </si>
  <si>
    <t>(187M)</t>
  </si>
  <si>
    <t>(59.85M)</t>
  </si>
  <si>
    <t>36.73M</t>
  </si>
  <si>
    <t>(17.39M)</t>
  </si>
  <si>
    <t>(462.55M)</t>
  </si>
  <si>
    <t>(208.53M)</t>
  </si>
  <si>
    <t>(99.41M)</t>
  </si>
  <si>
    <t>(177.12M)</t>
  </si>
  <si>
    <t>(238.5M)</t>
  </si>
  <si>
    <t>275.55M</t>
  </si>
  <si>
    <t>148.68M</t>
  </si>
  <si>
    <t>136.14M</t>
  </si>
  <si>
    <t>159.73M</t>
  </si>
  <si>
    <t>190.95M</t>
  </si>
  <si>
    <t>(50.19M)</t>
  </si>
  <si>
    <t>(67.83M)</t>
  </si>
  <si>
    <t>(197.47M)</t>
  </si>
  <si>
    <t>(104.36M)</t>
  </si>
  <si>
    <t>(103.7M)</t>
  </si>
  <si>
    <t>830000</t>
  </si>
  <si>
    <t>1.9M</t>
  </si>
  <si>
    <t>(15.61M)</t>
  </si>
  <si>
    <t>2.81M</t>
  </si>
  <si>
    <t>746000</t>
  </si>
  <si>
    <t>728000</t>
  </si>
  <si>
    <t>486000</t>
  </si>
  <si>
    <t>32.14M</t>
  </si>
  <si>
    <t>(167.1M)</t>
  </si>
  <si>
    <t>(170.48M)</t>
  </si>
  <si>
    <t>(64.29M)</t>
  </si>
  <si>
    <t>(166.05M)</t>
  </si>
  <si>
    <t>-619.94%</t>
  </si>
  <si>
    <t>62.29%</t>
  </si>
  <si>
    <t>-158.28%</t>
  </si>
  <si>
    <t>35.34%</t>
  </si>
  <si>
    <t>-189.42%</t>
  </si>
  <si>
    <t>-192.88%</t>
  </si>
  <si>
    <t>-64.85%</t>
  </si>
  <si>
    <t>-128.10%</t>
  </si>
  <si>
    <t>(7.67M)</t>
  </si>
  <si>
    <t>(8.12M)</t>
  </si>
  <si>
    <t>(8.09M)</t>
  </si>
  <si>
    <t>(9.79M)</t>
  </si>
  <si>
    <t>(12.39M)</t>
  </si>
  <si>
    <t>-5.92%</t>
  </si>
  <si>
    <t>0.44%</t>
  </si>
  <si>
    <t>-21.03%</t>
  </si>
  <si>
    <t>-26.66%</t>
  </si>
  <si>
    <t>29.38M</t>
  </si>
  <si>
    <t>50.54M</t>
  </si>
  <si>
    <t>118.44M</t>
  </si>
  <si>
    <t>103.03M</t>
  </si>
  <si>
    <t>(2.31M)</t>
  </si>
  <si>
    <t>(2.16M)</t>
  </si>
  <si>
    <t>(7.15M)</t>
  </si>
  <si>
    <t>141000</t>
  </si>
  <si>
    <t>894000</t>
  </si>
  <si>
    <t>(7.48M)</t>
  </si>
  <si>
    <t>300000</t>
  </si>
  <si>
    <t>328000</t>
  </si>
  <si>
    <t>(612,000)</t>
  </si>
  <si>
    <t>(96.07M)</t>
  </si>
  <si>
    <t>169.91M</t>
  </si>
  <si>
    <t>46.88M</t>
  </si>
  <si>
    <t>(4.68M)</t>
  </si>
  <si>
    <t>27.23M</t>
  </si>
  <si>
    <t>(17.2M)</t>
  </si>
  <si>
    <t>(78.87M)</t>
  </si>
  <si>
    <t>1.59M</t>
  </si>
  <si>
    <t>170.19M</t>
  </si>
  <si>
    <t>60M</t>
  </si>
  <si>
    <t>24.46M</t>
  </si>
  <si>
    <t>77.23M</t>
  </si>
  <si>
    <t>(80.46M)</t>
  </si>
  <si>
    <t>(289,000)</t>
  </si>
  <si>
    <t>(13.12M)</t>
  </si>
  <si>
    <t>(29.14M)</t>
  </si>
  <si>
    <t>(55.5M)</t>
  </si>
  <si>
    <t>130.24M</t>
  </si>
  <si>
    <t>150.08M</t>
  </si>
  <si>
    <t>57.5M</t>
  </si>
  <si>
    <t>118.75M</t>
  </si>
  <si>
    <t>334.67%</t>
  </si>
  <si>
    <t>-61.69%</t>
  </si>
  <si>
    <t>106.53%</t>
  </si>
  <si>
    <t>-61.03%</t>
  </si>
  <si>
    <t>147.64%</t>
  </si>
  <si>
    <t>169.81%</t>
  </si>
  <si>
    <t>58.00%</t>
  </si>
  <si>
    <t>91.61%</t>
  </si>
  <si>
    <t>18.97M</t>
  </si>
  <si>
    <t>(6.94M)</t>
  </si>
  <si>
    <t>18.68M</t>
  </si>
  <si>
    <t>8.22M</t>
  </si>
  <si>
    <t>38.93M</t>
  </si>
  <si>
    <t>28.43M</t>
  </si>
  <si>
    <t>53.85M</t>
  </si>
  <si>
    <t>-26.96%</t>
  </si>
  <si>
    <t>0.38%</t>
  </si>
  <si>
    <t>-21.95%</t>
  </si>
  <si>
    <t>141.72%</t>
  </si>
  <si>
    <t>6.01%</t>
  </si>
  <si>
    <t>Citizens Holding Company (CIZN)</t>
  </si>
  <si>
    <t>26.00</t>
  </si>
  <si>
    <t>25.50</t>
  </si>
  <si>
    <t>25.75</t>
  </si>
  <si>
    <t>26.00 - 26.00</t>
  </si>
  <si>
    <t>21.21 - 26.61</t>
  </si>
  <si>
    <t>556</t>
  </si>
  <si>
    <t>887</t>
  </si>
  <si>
    <t>127.26M</t>
  </si>
  <si>
    <t>-0.34</t>
  </si>
  <si>
    <t>19.12</t>
  </si>
  <si>
    <t>1.36</t>
  </si>
  <si>
    <t>0.96 (3.84%)</t>
  </si>
  <si>
    <t>24.00</t>
  </si>
  <si>
    <t>8.98M</t>
  </si>
  <si>
    <t>9.18M</t>
  </si>
  <si>
    <t>36.2M</t>
  </si>
  <si>
    <t>8.78M</t>
  </si>
  <si>
    <t>8.9M</t>
  </si>
  <si>
    <t>34.76M</t>
  </si>
  <si>
    <t>2.30%</t>
  </si>
  <si>
    <t>3.20%</t>
  </si>
  <si>
    <t>4.10%</t>
  </si>
  <si>
    <t>4.70%</t>
  </si>
  <si>
    <t>0.31</t>
  </si>
  <si>
    <t>-0.03</t>
  </si>
  <si>
    <t>-8.10%</t>
  </si>
  <si>
    <t>-6.50%</t>
  </si>
  <si>
    <t>CIZN</t>
  </si>
  <si>
    <t>-16.70%</t>
  </si>
  <si>
    <t>-2.80%</t>
  </si>
  <si>
    <t>-5.80%</t>
  </si>
  <si>
    <t>7.70%</t>
  </si>
  <si>
    <t>1.21%</t>
  </si>
  <si>
    <t>18.57</t>
  </si>
  <si>
    <t>3.64</t>
  </si>
  <si>
    <t>18.99%</t>
  </si>
  <si>
    <t>23.04%</t>
  </si>
  <si>
    <t>0.65%</t>
  </si>
  <si>
    <t>7.52%</t>
  </si>
  <si>
    <t>35.01M</t>
  </si>
  <si>
    <t>2.10%</t>
  </si>
  <si>
    <t>6.65M</t>
  </si>
  <si>
    <t>101.42M</t>
  </si>
  <si>
    <t>20.72</t>
  </si>
  <si>
    <t>161.1M</t>
  </si>
  <si>
    <t>18.05</t>
  </si>
  <si>
    <t>11.64M</t>
  </si>
  <si>
    <t>6.69%</t>
  </si>
  <si>
    <t>26.61</t>
  </si>
  <si>
    <t>21.21</t>
  </si>
  <si>
    <t>24.94</t>
  </si>
  <si>
    <t>24.72</t>
  </si>
  <si>
    <t>537</t>
  </si>
  <si>
    <t>3.95M</t>
  </si>
  <si>
    <t>21.50%</t>
  </si>
  <si>
    <t>5.75k</t>
  </si>
  <si>
    <t>6.68</t>
  </si>
  <si>
    <t>0.13%</t>
  </si>
  <si>
    <t>6.04k</t>
  </si>
  <si>
    <t>0.96</t>
  </si>
  <si>
    <t>3.84%</t>
  </si>
  <si>
    <t>3.76%</t>
  </si>
  <si>
    <t>4.45</t>
  </si>
  <si>
    <t>70.59%</t>
  </si>
  <si>
    <t>Jun 30, 2017</t>
  </si>
  <si>
    <t>Jan 2, 2002</t>
  </si>
  <si>
    <t>Mr. Greg L. McKee</t>
  </si>
  <si>
    <t>Mr. Robert T. Smith</t>
  </si>
  <si>
    <t>CFO, Principal Accounting Officer, Treasurer, Controller, CFO &amp; SVP - Citizens Bank of Philadelphia</t>
  </si>
  <si>
    <t>200.29k</t>
  </si>
  <si>
    <t>Mark D. Taylor</t>
  </si>
  <si>
    <t>Sec.</t>
  </si>
  <si>
    <t>Gayle Sharp</t>
  </si>
  <si>
    <t>VP - Citizens Bank of Philadelphia and Loan Ops Officer - Citizens Bank of Philadelphia</t>
  </si>
  <si>
    <t>Jackie Hester</t>
  </si>
  <si>
    <t>VP Citizens Bank of Philadelphia and Marketing Officer - Citizens Bank of Philadelphia</t>
  </si>
  <si>
    <t>34.39M</t>
  </si>
  <si>
    <t>32.12M</t>
  </si>
  <si>
    <t>31.38M</t>
  </si>
  <si>
    <t>30.96M</t>
  </si>
  <si>
    <t>30.17M</t>
  </si>
  <si>
    <t>23.24M</t>
  </si>
  <si>
    <t>20.61M</t>
  </si>
  <si>
    <t>20.08M</t>
  </si>
  <si>
    <t>20.04M</t>
  </si>
  <si>
    <t>19.01M</t>
  </si>
  <si>
    <t>11.51M</t>
  </si>
  <si>
    <t>11.3M</t>
  </si>
  <si>
    <t>10.92M</t>
  </si>
  <si>
    <t>11.16M</t>
  </si>
  <si>
    <t>-6.61%</t>
  </si>
  <si>
    <t>-2.29%</t>
  </si>
  <si>
    <t>-1.33%</t>
  </si>
  <si>
    <t>-2.57%</t>
  </si>
  <si>
    <t>5.71M</t>
  </si>
  <si>
    <t>3.08M</t>
  </si>
  <si>
    <t>1.75M</t>
  </si>
  <si>
    <t>3M</t>
  </si>
  <si>
    <t>690386</t>
  </si>
  <si>
    <t>2.24M</t>
  </si>
  <si>
    <t>754000</t>
  </si>
  <si>
    <t>-28.53%</t>
  </si>
  <si>
    <t>-26.03%</t>
  </si>
  <si>
    <t>1.94%</t>
  </si>
  <si>
    <t>28.68M</t>
  </si>
  <si>
    <t>28.36M</t>
  </si>
  <si>
    <t>27.89M</t>
  </si>
  <si>
    <t>27.07M</t>
  </si>
  <si>
    <t>-1.67%</t>
  </si>
  <si>
    <t>-2.93%</t>
  </si>
  <si>
    <t>1.55M</t>
  </si>
  <si>
    <t>923397</t>
  </si>
  <si>
    <t>556687</t>
  </si>
  <si>
    <t>(65,056)</t>
  </si>
  <si>
    <t>42.60%</t>
  </si>
  <si>
    <t>-58.11%</t>
  </si>
  <si>
    <t>-39.71%</t>
  </si>
  <si>
    <t>-111.69%</t>
  </si>
  <si>
    <t>27.13M</t>
  </si>
  <si>
    <t>25.83M</t>
  </si>
  <si>
    <t>27.44M</t>
  </si>
  <si>
    <t>27.33M</t>
  </si>
  <si>
    <t>27.14M</t>
  </si>
  <si>
    <t>-4.80%</t>
  </si>
  <si>
    <t>6.22%</t>
  </si>
  <si>
    <t>-0.39%</t>
  </si>
  <si>
    <t>-0.71%</t>
  </si>
  <si>
    <t>3.07%</t>
  </si>
  <si>
    <t>7.82M</t>
  </si>
  <si>
    <t>8.16M</t>
  </si>
  <si>
    <t>8.33M</t>
  </si>
  <si>
    <t>459934</t>
  </si>
  <si>
    <t>423388</t>
  </si>
  <si>
    <t>14542</t>
  </si>
  <si>
    <t>17503</t>
  </si>
  <si>
    <t>112881</t>
  </si>
  <si>
    <t>6.03M</t>
  </si>
  <si>
    <t>6.21M</t>
  </si>
  <si>
    <t>6.37M</t>
  </si>
  <si>
    <t>913073</t>
  </si>
  <si>
    <t>1.78M</t>
  </si>
  <si>
    <t>897440</t>
  </si>
  <si>
    <t>25.79M</t>
  </si>
  <si>
    <t>24.45M</t>
  </si>
  <si>
    <t>25.59M</t>
  </si>
  <si>
    <t>26.48M</t>
  </si>
  <si>
    <t>13.74M</t>
  </si>
  <si>
    <t>13.62M</t>
  </si>
  <si>
    <t>13.58M</t>
  </si>
  <si>
    <t>13.79M</t>
  </si>
  <si>
    <t>14.22M</t>
  </si>
  <si>
    <t>4.67M</t>
  </si>
  <si>
    <t>4.55M</t>
  </si>
  <si>
    <t>5.23M</t>
  </si>
  <si>
    <t>6.24M</t>
  </si>
  <si>
    <t>5.14M</t>
  </si>
  <si>
    <t>6.17M</t>
  </si>
  <si>
    <t>9.2M</t>
  </si>
  <si>
    <t>9.97M</t>
  </si>
  <si>
    <t>10.07M</t>
  </si>
  <si>
    <t>8.35M</t>
  </si>
  <si>
    <t>5.16%</t>
  </si>
  <si>
    <t>8.44%</t>
  </si>
  <si>
    <t>-17.08%</t>
  </si>
  <si>
    <t>22.05%</t>
  </si>
  <si>
    <t>309797</t>
  </si>
  <si>
    <t>276400</t>
  </si>
  <si>
    <t>694207</t>
  </si>
  <si>
    <t>9.28M</t>
  </si>
  <si>
    <t>5.75%</t>
  </si>
  <si>
    <t>4.01%</t>
  </si>
  <si>
    <t>8.52%</t>
  </si>
  <si>
    <t>1.65M</t>
  </si>
  <si>
    <t>1.77M</t>
  </si>
  <si>
    <t>1.52M</t>
  </si>
  <si>
    <t>937758</t>
  </si>
  <si>
    <t>(536,373)</t>
  </si>
  <si>
    <t>(850,100)</t>
  </si>
  <si>
    <t>307920</t>
  </si>
  <si>
    <t>(86,251)</t>
  </si>
  <si>
    <t>673977</t>
  </si>
  <si>
    <t>7.15M</t>
  </si>
  <si>
    <t>7.59M</t>
  </si>
  <si>
    <t>6.74M</t>
  </si>
  <si>
    <t>5.39%</t>
  </si>
  <si>
    <t>4.19%</t>
  </si>
  <si>
    <t>-11.23%</t>
  </si>
  <si>
    <t>17.79%</t>
  </si>
  <si>
    <t>1.40</t>
  </si>
  <si>
    <t>1.47</t>
  </si>
  <si>
    <t>1.38</t>
  </si>
  <si>
    <t>5.00%</t>
  </si>
  <si>
    <t>4.08%</t>
  </si>
  <si>
    <t>1.96%</t>
  </si>
  <si>
    <t>-11.54%</t>
  </si>
  <si>
    <t>4.86M</t>
  </si>
  <si>
    <t>5.76%</t>
  </si>
  <si>
    <t>4.88M</t>
  </si>
  <si>
    <t>21.56M</t>
  </si>
  <si>
    <t>22.41M</t>
  </si>
  <si>
    <t>14.95M</t>
  </si>
  <si>
    <t>21.69M</t>
  </si>
  <si>
    <t>-25.61%</t>
  </si>
  <si>
    <t>39.68%</t>
  </si>
  <si>
    <t>-33.29%</t>
  </si>
  <si>
    <t>45.10%</t>
  </si>
  <si>
    <t>440.37M</t>
  </si>
  <si>
    <t>401.49M</t>
  </si>
  <si>
    <t>449.39M</t>
  </si>
  <si>
    <t>471.78M</t>
  </si>
  <si>
    <t>545.95M</t>
  </si>
  <si>
    <t>269.11M</t>
  </si>
  <si>
    <t>282.82M</t>
  </si>
  <si>
    <t>282.78M</t>
  </si>
  <si>
    <t>243.29M</t>
  </si>
  <si>
    <t>199.97M</t>
  </si>
  <si>
    <t>3.24M</t>
  </si>
  <si>
    <t>2.63M</t>
  </si>
  <si>
    <t>110.57M</t>
  </si>
  <si>
    <t>95.43M</t>
  </si>
  <si>
    <t>87.58M</t>
  </si>
  <si>
    <t>90.38M</t>
  </si>
  <si>
    <t>144.92M</t>
  </si>
  <si>
    <t>38.42M</t>
  </si>
  <si>
    <t>13.33M</t>
  </si>
  <si>
    <t>148.26M</t>
  </si>
  <si>
    <t>2.97M</t>
  </si>
  <si>
    <t>16.23M</t>
  </si>
  <si>
    <t>684100</t>
  </si>
  <si>
    <t>61.48M</t>
  </si>
  <si>
    <t>42.27M</t>
  </si>
  <si>
    <t>48.6M</t>
  </si>
  <si>
    <t>-8.83%</t>
  </si>
  <si>
    <t>11.93%</t>
  </si>
  <si>
    <t>4.98%</t>
  </si>
  <si>
    <t>15.72%</t>
  </si>
  <si>
    <t>361.94M</t>
  </si>
  <si>
    <t>384.1M</t>
  </si>
  <si>
    <t>384.42M</t>
  </si>
  <si>
    <t>423.11M</t>
  </si>
  <si>
    <t>390.15M</t>
  </si>
  <si>
    <t>368.89M</t>
  </si>
  <si>
    <t>392.18M</t>
  </si>
  <si>
    <t>390.96M</t>
  </si>
  <si>
    <t>429.58M</t>
  </si>
  <si>
    <t>394.05M</t>
  </si>
  <si>
    <t>47M</t>
  </si>
  <si>
    <t>62.48M</t>
  </si>
  <si>
    <t>54.53M</t>
  </si>
  <si>
    <t>29.39M</t>
  </si>
  <si>
    <t>27.83M</t>
  </si>
  <si>
    <t>26.52M</t>
  </si>
  <si>
    <t>26.63M</t>
  </si>
  <si>
    <t>19.47M</t>
  </si>
  <si>
    <t>292.75M</t>
  </si>
  <si>
    <t>307.72M</t>
  </si>
  <si>
    <t>325.61M</t>
  </si>
  <si>
    <t>341.16M</t>
  </si>
  <si>
    <t>320.66M</t>
  </si>
  <si>
    <t>(234)</t>
  </si>
  <si>
    <t>(492)</t>
  </si>
  <si>
    <t>(248,000)</t>
  </si>
  <si>
    <t>(535,000)</t>
  </si>
  <si>
    <t>(601,000)</t>
  </si>
  <si>
    <t>(6.95M)</t>
  </si>
  <si>
    <t>(8.08M)</t>
  </si>
  <si>
    <t>(6.54M)</t>
  </si>
  <si>
    <t>(6.47M)</t>
  </si>
  <si>
    <t>(3.9M)</t>
  </si>
  <si>
    <t>6.12%</t>
  </si>
  <si>
    <t>0.08%</t>
  </si>
  <si>
    <t>10.06%</t>
  </si>
  <si>
    <t>-7.79%</t>
  </si>
  <si>
    <t>19.43M</t>
  </si>
  <si>
    <t>18.62M</t>
  </si>
  <si>
    <t>19.24M</t>
  </si>
  <si>
    <t>27.56M</t>
  </si>
  <si>
    <t>28.97M</t>
  </si>
  <si>
    <t>23.33M</t>
  </si>
  <si>
    <t>23.98M</t>
  </si>
  <si>
    <t>3.15M</t>
  </si>
  <si>
    <t>4.13M</t>
  </si>
  <si>
    <t>3.87M</t>
  </si>
  <si>
    <t>3.93M</t>
  </si>
  <si>
    <t>884.82M</t>
  </si>
  <si>
    <t>874.28M</t>
  </si>
  <si>
    <t>922.83M</t>
  </si>
  <si>
    <t>974.74M</t>
  </si>
  <si>
    <t>-1.19%</t>
  </si>
  <si>
    <t>5.63%</t>
  </si>
  <si>
    <t>642.55M</t>
  </si>
  <si>
    <t>654.63M</t>
  </si>
  <si>
    <t>696.09M</t>
  </si>
  <si>
    <t>753.4M</t>
  </si>
  <si>
    <t>760.15M</t>
  </si>
  <si>
    <t>119.95M</t>
  </si>
  <si>
    <t>120.42M</t>
  </si>
  <si>
    <t>145.73M</t>
  </si>
  <si>
    <t>148.72M</t>
  </si>
  <si>
    <t>149.51M</t>
  </si>
  <si>
    <t>522.6M</t>
  </si>
  <si>
    <t>534.2M</t>
  </si>
  <si>
    <t>550.36M</t>
  </si>
  <si>
    <t>604.68M</t>
  </si>
  <si>
    <t>610.64M</t>
  </si>
  <si>
    <t>1.88%</t>
  </si>
  <si>
    <t>6.33%</t>
  </si>
  <si>
    <t>8.23%</t>
  </si>
  <si>
    <t>141.81M</t>
  </si>
  <si>
    <t>143.42M</t>
  </si>
  <si>
    <t>134.43M</t>
  </si>
  <si>
    <t>124.3M</t>
  </si>
  <si>
    <t>170.28M</t>
  </si>
  <si>
    <t>118.31M</t>
  </si>
  <si>
    <t>123.42M</t>
  </si>
  <si>
    <t>114.43M</t>
  </si>
  <si>
    <t>104.3M</t>
  </si>
  <si>
    <t>150.28M</t>
  </si>
  <si>
    <t>45M</t>
  </si>
  <si>
    <t>73.31M</t>
  </si>
  <si>
    <t>109.92M</t>
  </si>
  <si>
    <t>23.5M</t>
  </si>
  <si>
    <t>20M</t>
  </si>
  <si>
    <t>-14.89%</t>
  </si>
  <si>
    <t>16.40%</t>
  </si>
  <si>
    <t>14.57%</t>
  </si>
  <si>
    <t>12.75%</t>
  </si>
  <si>
    <t>16.59%</t>
  </si>
  <si>
    <t>7.61M</t>
  </si>
  <si>
    <t>8.75M</t>
  </si>
  <si>
    <t>8.68M</t>
  </si>
  <si>
    <t>9.38M</t>
  </si>
  <si>
    <t>9.72M</t>
  </si>
  <si>
    <t>795.95M</t>
  </si>
  <si>
    <t>808.01M</t>
  </si>
  <si>
    <t>840.97M</t>
  </si>
  <si>
    <t>888.32M</t>
  </si>
  <si>
    <t>941.3M</t>
  </si>
  <si>
    <t>88.87M</t>
  </si>
  <si>
    <t>66.27M</t>
  </si>
  <si>
    <t>81.86M</t>
  </si>
  <si>
    <t>86.43M</t>
  </si>
  <si>
    <t>85.06M</t>
  </si>
  <si>
    <t>972282</t>
  </si>
  <si>
    <t>974023</t>
  </si>
  <si>
    <t>975482</t>
  </si>
  <si>
    <t>975016</t>
  </si>
  <si>
    <t>976516</t>
  </si>
  <si>
    <t>3.62M</t>
  </si>
  <si>
    <t>3.75M</t>
  </si>
  <si>
    <t>3.8M</t>
  </si>
  <si>
    <t>79.93M</t>
  </si>
  <si>
    <t>82.79M</t>
  </si>
  <si>
    <t>85.9M</t>
  </si>
  <si>
    <t>88.95M</t>
  </si>
  <si>
    <t>91M</t>
  </si>
  <si>
    <t>(21.25M)</t>
  </si>
  <si>
    <t>(8.88M)</t>
  </si>
  <si>
    <t>(7.12M)</t>
  </si>
  <si>
    <t>(10.72M)</t>
  </si>
  <si>
    <t>10.04%</t>
  </si>
  <si>
    <t>7.58%</t>
  </si>
  <si>
    <t>8.87%</t>
  </si>
  <si>
    <t>8.29%</t>
  </si>
  <si>
    <t>7.86%</t>
  </si>
  <si>
    <t>(295,878)</t>
  </si>
  <si>
    <t>(338,615)</t>
  </si>
  <si>
    <t>(455,668)</t>
  </si>
  <si>
    <t>(988,907)</t>
  </si>
  <si>
    <t>(49.09M)</t>
  </si>
  <si>
    <t>(15.68M)</t>
  </si>
  <si>
    <t>33.99M</t>
  </si>
  <si>
    <t>(38.78M)</t>
  </si>
  <si>
    <t>(74.9M)</t>
  </si>
  <si>
    <t>(313.52M)</t>
  </si>
  <si>
    <t>(142.72M)</t>
  </si>
  <si>
    <t>(135.23M)</t>
  </si>
  <si>
    <t>(379.3M)</t>
  </si>
  <si>
    <t>264.43M</t>
  </si>
  <si>
    <t>127.03M</t>
  </si>
  <si>
    <t>96.45M</t>
  </si>
  <si>
    <t>304.4M</t>
  </si>
  <si>
    <t>(12.24M)</t>
  </si>
  <si>
    <t>(25.81M)</t>
  </si>
  <si>
    <t>(64.91M)</t>
  </si>
  <si>
    <t>(40.12M)</t>
  </si>
  <si>
    <t>(6.34M)</t>
  </si>
  <si>
    <t>17.4M</t>
  </si>
  <si>
    <t>15.54M</t>
  </si>
  <si>
    <t>19.21M</t>
  </si>
  <si>
    <t>30.84M</t>
  </si>
  <si>
    <t>(44.22M)</t>
  </si>
  <si>
    <t>(26.28M)</t>
  </si>
  <si>
    <t>(31.45M)</t>
  </si>
  <si>
    <t>(60.14M)</t>
  </si>
  <si>
    <t>(51.39M)</t>
  </si>
  <si>
    <t>40.57%</t>
  </si>
  <si>
    <t>-19.67%</t>
  </si>
  <si>
    <t>-91.20%</t>
  </si>
  <si>
    <t>14.55%</t>
  </si>
  <si>
    <t>-128.61%</t>
  </si>
  <si>
    <t>-81.84%</t>
  </si>
  <si>
    <t>-100.23%</t>
  </si>
  <si>
    <t>-194.22%</t>
  </si>
  <si>
    <t>-170.33%</t>
  </si>
  <si>
    <t>(4.28M)</t>
  </si>
  <si>
    <t>(4.34M)</t>
  </si>
  <si>
    <t>(4.54M)</t>
  </si>
  <si>
    <t>(4.69M)</t>
  </si>
  <si>
    <t>-0.21%</t>
  </si>
  <si>
    <t>-4.60%</t>
  </si>
  <si>
    <t>-3.21%</t>
  </si>
  <si>
    <t>70.21M</t>
  </si>
  <si>
    <t>12.08M</t>
  </si>
  <si>
    <t>41.46M</t>
  </si>
  <si>
    <t>57.31M</t>
  </si>
  <si>
    <t>6.75M</t>
  </si>
  <si>
    <t>257425</t>
  </si>
  <si>
    <t>128950</t>
  </si>
  <si>
    <t>(363,205)</t>
  </si>
  <si>
    <t>(390,205)</t>
  </si>
  <si>
    <t>27000</t>
  </si>
  <si>
    <t>(46.91M)</t>
  </si>
  <si>
    <t>(8.99M)</t>
  </si>
  <si>
    <t>(10.13M)</t>
  </si>
  <si>
    <t>45.98M</t>
  </si>
  <si>
    <t>32.01M</t>
  </si>
  <si>
    <t>(7.5M)</t>
  </si>
  <si>
    <t>(41M)</t>
  </si>
  <si>
    <t>37.5M</t>
  </si>
  <si>
    <t>(27.5M)</t>
  </si>
  <si>
    <t>(45M)</t>
  </si>
  <si>
    <t>(13.5M)</t>
  </si>
  <si>
    <t>12167</t>
  </si>
  <si>
    <t>14566</t>
  </si>
  <si>
    <t>1001</t>
  </si>
  <si>
    <t>19.29M</t>
  </si>
  <si>
    <t>42.28M</t>
  </si>
  <si>
    <t>48.05M</t>
  </si>
  <si>
    <t>-50.48%</t>
  </si>
  <si>
    <t>194.46%</t>
  </si>
  <si>
    <t>50.31%</t>
  </si>
  <si>
    <t>13.64%</t>
  </si>
  <si>
    <t>56.10%</t>
  </si>
  <si>
    <t>29.74%</t>
  </si>
  <si>
    <t>89.64%</t>
  </si>
  <si>
    <t>136.54%</t>
  </si>
  <si>
    <t>159.26%</t>
  </si>
  <si>
    <t>(13.85M)</t>
  </si>
  <si>
    <t>(5.52M)</t>
  </si>
  <si>
    <t>(7.46M)</t>
  </si>
  <si>
    <t>7.88M</t>
  </si>
  <si>
    <t>9.09M</t>
  </si>
  <si>
    <t>0.75%</t>
  </si>
  <si>
    <t>-27.49%</t>
  </si>
  <si>
    <t>-8.61%</t>
  </si>
  <si>
    <t>3.49%</t>
  </si>
  <si>
    <t>City Holding Company (CHCO)</t>
  </si>
  <si>
    <t>65.01</t>
  </si>
  <si>
    <t>65.76</t>
  </si>
  <si>
    <t>66.31</t>
  </si>
  <si>
    <t>61.56 x 100</t>
  </si>
  <si>
    <t>199,999.98 x 100</t>
  </si>
  <si>
    <t>64.94 - 66.76</t>
  </si>
  <si>
    <t>46.10 - 74.90</t>
  </si>
  <si>
    <t>31361</t>
  </si>
  <si>
    <t>52417</t>
  </si>
  <si>
    <t>0.58</t>
  </si>
  <si>
    <t>17.51</t>
  </si>
  <si>
    <t>1.76 (2.68%)</t>
  </si>
  <si>
    <t>2017-07-12</t>
  </si>
  <si>
    <t>68.67</t>
  </si>
  <si>
    <t>3</t>
  </si>
  <si>
    <t>4</t>
  </si>
  <si>
    <t>46.2M</t>
  </si>
  <si>
    <t>47.29M</t>
  </si>
  <si>
    <t>188.24M</t>
  </si>
  <si>
    <t>196.3M</t>
  </si>
  <si>
    <t>45.85M</t>
  </si>
  <si>
    <t>46.91M</t>
  </si>
  <si>
    <t>184.65M</t>
  </si>
  <si>
    <t>192.62M</t>
  </si>
  <si>
    <t>46.46M</t>
  </si>
  <si>
    <t>47.65M</t>
  </si>
  <si>
    <t>191.72M</t>
  </si>
  <si>
    <t>198.2M</t>
  </si>
  <si>
    <t>44.44M</t>
  </si>
  <si>
    <t>46.75M</t>
  </si>
  <si>
    <t>177.77M</t>
  </si>
  <si>
    <t>4.00%</t>
  </si>
  <si>
    <t>1.20%</t>
  </si>
  <si>
    <t>5.90%</t>
  </si>
  <si>
    <t>4.30%</t>
  </si>
  <si>
    <t>0.87</t>
  </si>
  <si>
    <t>0.09</t>
  </si>
  <si>
    <t>0.24</t>
  </si>
  <si>
    <t>11.40%</t>
  </si>
  <si>
    <t>11.50%</t>
  </si>
  <si>
    <t>30.00%</t>
  </si>
  <si>
    <t>CHCO</t>
  </si>
  <si>
    <t>-3.40%</t>
  </si>
  <si>
    <t>3.80%</t>
  </si>
  <si>
    <t>10.00%</t>
  </si>
  <si>
    <t>6.11%</t>
  </si>
  <si>
    <t>17.02</t>
  </si>
  <si>
    <t>5.64</t>
  </si>
  <si>
    <t>2.10</t>
  </si>
  <si>
    <t>31.37%</t>
  </si>
  <si>
    <t>47.67%</t>
  </si>
  <si>
    <t>1.42%</t>
  </si>
  <si>
    <t>12.55%</t>
  </si>
  <si>
    <t>179.94M</t>
  </si>
  <si>
    <t>37.00%</t>
  </si>
  <si>
    <t>206.38M</t>
  </si>
  <si>
    <t>218.69M</t>
  </si>
  <si>
    <t>30.90</t>
  </si>
  <si>
    <t>40.66%</t>
  </si>
  <si>
    <t>74.90</t>
  </si>
  <si>
    <t>46.10</t>
  </si>
  <si>
    <t>65.58</t>
  </si>
  <si>
    <t>65.81</t>
  </si>
  <si>
    <t>52.42k</t>
  </si>
  <si>
    <t>35.38k</t>
  </si>
  <si>
    <t>15.6M</t>
  </si>
  <si>
    <t>15.03M</t>
  </si>
  <si>
    <t>3.46%</t>
  </si>
  <si>
    <t>67.00%</t>
  </si>
  <si>
    <t>704.24k</t>
  </si>
  <si>
    <t>744.52k</t>
  </si>
  <si>
    <t>1.73</t>
  </si>
  <si>
    <t>2.63%</t>
  </si>
  <si>
    <t>3.42</t>
  </si>
  <si>
    <t>46.36%</t>
  </si>
  <si>
    <t>Jul 12, 2017</t>
  </si>
  <si>
    <t>11/10</t>
  </si>
  <si>
    <t>Oct 30, 1996</t>
  </si>
  <si>
    <t>Dr. Charles R. Hageboeck Ph.D.</t>
  </si>
  <si>
    <t>CEO, Pres, Director, CEO of City National Bank and Pres of City National Bank</t>
  </si>
  <si>
    <t>1.03M</t>
  </si>
  <si>
    <t>81.13k</t>
  </si>
  <si>
    <t>Mr. David L. Bumgarner</t>
  </si>
  <si>
    <t>CFO, Chief Accounting Officer, SVP, CFO of City National Bank and SVP of City National Bank</t>
  </si>
  <si>
    <t>335.18k</t>
  </si>
  <si>
    <t>17.07k</t>
  </si>
  <si>
    <t>Mr. Jeffrey Dale Legge</t>
  </si>
  <si>
    <t>Chief Admin. Officer, Chief Information Officer &amp; SVP</t>
  </si>
  <si>
    <t>300.29k</t>
  </si>
  <si>
    <t>16.14k</t>
  </si>
  <si>
    <t>Mr. Craig G. Stilwell</t>
  </si>
  <si>
    <t>Exec. VP of Retail Banking and Exec. VP of Retail Banking for City National Bank</t>
  </si>
  <si>
    <t>593.52k</t>
  </si>
  <si>
    <t>150.4k</t>
  </si>
  <si>
    <t>Mr. John A. DeRito</t>
  </si>
  <si>
    <t>Exec. VP of Commercial Banking and Exec. VP of Commercial Banking for City National Bank</t>
  </si>
  <si>
    <t>460.27k</t>
  </si>
  <si>
    <t>146.19k</t>
  </si>
  <si>
    <t>112.21M</t>
  </si>
  <si>
    <t>138.54M</t>
  </si>
  <si>
    <t>129.57M</t>
  </si>
  <si>
    <t>127.07M</t>
  </si>
  <si>
    <t>132.15M</t>
  </si>
  <si>
    <t>96.43M</t>
  </si>
  <si>
    <t>126.59M</t>
  </si>
  <si>
    <t>116.66M</t>
  </si>
  <si>
    <t>115.11M</t>
  </si>
  <si>
    <t>118.14M</t>
  </si>
  <si>
    <t>53000</t>
  </si>
  <si>
    <t>15.73M</t>
  </si>
  <si>
    <t>11.92M</t>
  </si>
  <si>
    <t>12.91M</t>
  </si>
  <si>
    <t>14.01M</t>
  </si>
  <si>
    <t>23.46%</t>
  </si>
  <si>
    <t>-6.48%</t>
  </si>
  <si>
    <t>-1.92%</t>
  </si>
  <si>
    <t>14.45M</t>
  </si>
  <si>
    <t>13.3M</t>
  </si>
  <si>
    <t>11.96M</t>
  </si>
  <si>
    <t>11.83M</t>
  </si>
  <si>
    <t>13.21M</t>
  </si>
  <si>
    <t>13.48M</t>
  </si>
  <si>
    <t>12.05M</t>
  </si>
  <si>
    <t>973000</t>
  </si>
  <si>
    <t>943000</t>
  </si>
  <si>
    <t>606000</t>
  </si>
  <si>
    <t>944000</t>
  </si>
  <si>
    <t>1.16M</t>
  </si>
  <si>
    <t>-7.95%</t>
  </si>
  <si>
    <t>-10.08%</t>
  </si>
  <si>
    <t>-1.09%</t>
  </si>
  <si>
    <t>11.64%</t>
  </si>
  <si>
    <t>97.76M</t>
  </si>
  <si>
    <t>125.24M</t>
  </si>
  <si>
    <t>117.61M</t>
  </si>
  <si>
    <t>115.24M</t>
  </si>
  <si>
    <t>118.95M</t>
  </si>
  <si>
    <t>28.10%</t>
  </si>
  <si>
    <t>-6.09%</t>
  </si>
  <si>
    <t>-2.01%</t>
  </si>
  <si>
    <t>3.21%</t>
  </si>
  <si>
    <t>6.38M</t>
  </si>
  <si>
    <t>6.85M</t>
  </si>
  <si>
    <t>4.05M</t>
  </si>
  <si>
    <t>6.99M</t>
  </si>
  <si>
    <t>4.4M</t>
  </si>
  <si>
    <t>-40.80%</t>
  </si>
  <si>
    <t>72.37%</t>
  </si>
  <si>
    <t>-37.11%</t>
  </si>
  <si>
    <t>91.39M</t>
  </si>
  <si>
    <t>118.39M</t>
  </si>
  <si>
    <t>108.26M</t>
  </si>
  <si>
    <t>114.55M</t>
  </si>
  <si>
    <t>29.55%</t>
  </si>
  <si>
    <t>5.81%</t>
  </si>
  <si>
    <t>3.50%</t>
  </si>
  <si>
    <t>54.49M</t>
  </si>
  <si>
    <t>57.36M</t>
  </si>
  <si>
    <t>58.14M</t>
  </si>
  <si>
    <t>55.01M</t>
  </si>
  <si>
    <t>57.94M</t>
  </si>
  <si>
    <t>764000</t>
  </si>
  <si>
    <t>2.13M</t>
  </si>
  <si>
    <t>3.51M</t>
  </si>
  <si>
    <t>48.66M</t>
  </si>
  <si>
    <t>50.94M</t>
  </si>
  <si>
    <t>46.26M</t>
  </si>
  <si>
    <t>47.33M</t>
  </si>
  <si>
    <t>48.79M</t>
  </si>
  <si>
    <t>44.89M</t>
  </si>
  <si>
    <t>41.65M</t>
  </si>
  <si>
    <t>42.21M</t>
  </si>
  <si>
    <t>4.3M</t>
  </si>
  <si>
    <t>5.66M</t>
  </si>
  <si>
    <t>10.73M</t>
  </si>
  <si>
    <t>5.54M</t>
  </si>
  <si>
    <t>81.35M</t>
  </si>
  <si>
    <t>96.73M</t>
  </si>
  <si>
    <t>94.46M</t>
  </si>
  <si>
    <t>91.24M</t>
  </si>
  <si>
    <t>94.81M</t>
  </si>
  <si>
    <t>44.11M</t>
  </si>
  <si>
    <t>52.55M</t>
  </si>
  <si>
    <t>48.55M</t>
  </si>
  <si>
    <t>8.19M</t>
  </si>
  <si>
    <t>9.99M</t>
  </si>
  <si>
    <t>10.28M</t>
  </si>
  <si>
    <t>28.84M</t>
  </si>
  <si>
    <t>25.84M</t>
  </si>
  <si>
    <t>26.18M</t>
  </si>
  <si>
    <t>25.76M</t>
  </si>
  <si>
    <t>64.53M</t>
  </si>
  <si>
    <t>79.02M</t>
  </si>
  <si>
    <t>72.03M</t>
  </si>
  <si>
    <t>77.68M</t>
  </si>
  <si>
    <t>22.45%</t>
  </si>
  <si>
    <t>-2.26%</t>
  </si>
  <si>
    <t>-6.74%</t>
  </si>
  <si>
    <t>7.85%</t>
  </si>
  <si>
    <t>40.86%</t>
  </si>
  <si>
    <t>11.08M</t>
  </si>
  <si>
    <t>598000</t>
  </si>
  <si>
    <t>465000</t>
  </si>
  <si>
    <t>59.24M</t>
  </si>
  <si>
    <t>73.49M</t>
  </si>
  <si>
    <t>82.51M</t>
  </si>
  <si>
    <t>77.21M</t>
  </si>
  <si>
    <t>24.05%</t>
  </si>
  <si>
    <t>5.09%</t>
  </si>
  <si>
    <t>6.83%</t>
  </si>
  <si>
    <t>-6.42%</t>
  </si>
  <si>
    <t>40.62%</t>
  </si>
  <si>
    <t>20.3M</t>
  </si>
  <si>
    <t>25.28M</t>
  </si>
  <si>
    <t>24.27M</t>
  </si>
  <si>
    <t>25.08M</t>
  </si>
  <si>
    <t>17.77M</t>
  </si>
  <si>
    <t>20.59M</t>
  </si>
  <si>
    <t>19.69M</t>
  </si>
  <si>
    <t>21.79M</t>
  </si>
  <si>
    <t>21.27M</t>
  </si>
  <si>
    <t>4.59M</t>
  </si>
  <si>
    <t>6.63M</t>
  </si>
  <si>
    <t>(308,000)</t>
  </si>
  <si>
    <t>(437,000)</t>
  </si>
  <si>
    <t>(562,000)</t>
  </si>
  <si>
    <t>(613,000)</t>
  </si>
  <si>
    <t>(623,000)</t>
  </si>
  <si>
    <t>38.64M</t>
  </si>
  <si>
    <t>52.4M</t>
  </si>
  <si>
    <t>53.48M</t>
  </si>
  <si>
    <t>51.51M</t>
  </si>
  <si>
    <t>23.66%</t>
  </si>
  <si>
    <t>9.67%</t>
  </si>
  <si>
    <t>-3.70%</t>
  </si>
  <si>
    <t>27.10%</t>
  </si>
  <si>
    <t>2.63</t>
  </si>
  <si>
    <t>3.07</t>
  </si>
  <si>
    <t>3.40</t>
  </si>
  <si>
    <t>3.54</t>
  </si>
  <si>
    <t>3.46</t>
  </si>
  <si>
    <t>16.73%</t>
  </si>
  <si>
    <t>10.75%</t>
  </si>
  <si>
    <t>4.12%</t>
  </si>
  <si>
    <t>14.71M</t>
  </si>
  <si>
    <t>15.56M</t>
  </si>
  <si>
    <t>15.4M</t>
  </si>
  <si>
    <t>15.12M</t>
  </si>
  <si>
    <t>14.9M</t>
  </si>
  <si>
    <t>3.53</t>
  </si>
  <si>
    <t>3.45</t>
  </si>
  <si>
    <t>16.48%</t>
  </si>
  <si>
    <t>-2.27%</t>
  </si>
  <si>
    <t>14.8M</t>
  </si>
  <si>
    <t>15.49M</t>
  </si>
  <si>
    <t>14.91M</t>
  </si>
  <si>
    <t>58.72M</t>
  </si>
  <si>
    <t>76M</t>
  </si>
  <si>
    <t>138.5M</t>
  </si>
  <si>
    <t>58.83M</t>
  </si>
  <si>
    <t>29.43%</t>
  </si>
  <si>
    <t>82.24%</t>
  </si>
  <si>
    <t>-57.53%</t>
  </si>
  <si>
    <t>5.84%</t>
  </si>
  <si>
    <t>428.32M</t>
  </si>
  <si>
    <t>380M</t>
  </si>
  <si>
    <t>364.41M</t>
  </si>
  <si>
    <t>482.6M</t>
  </si>
  <si>
    <t>565.48M</t>
  </si>
  <si>
    <t>3.89M</t>
  </si>
  <si>
    <t>2.37M</t>
  </si>
  <si>
    <t>86.74M</t>
  </si>
  <si>
    <t>84.94M</t>
  </si>
  <si>
    <t>71.17M</t>
  </si>
  <si>
    <t>48.93M</t>
  </si>
  <si>
    <t>41.55M</t>
  </si>
  <si>
    <t>50.7M</t>
  </si>
  <si>
    <t>82.37M</t>
  </si>
  <si>
    <t>289.75M</t>
  </si>
  <si>
    <t>280.31M</t>
  </si>
  <si>
    <t>189.03M</t>
  </si>
  <si>
    <t>289.43M</t>
  </si>
  <si>
    <t>331.76M</t>
  </si>
  <si>
    <t>59.47M</t>
  </si>
  <si>
    <t>45.9M</t>
  </si>
  <si>
    <t>34.99M</t>
  </si>
  <si>
    <t>46.25M</t>
  </si>
  <si>
    <t>54.31M</t>
  </si>
  <si>
    <t>16.28M</t>
  </si>
  <si>
    <t>9.88M</t>
  </si>
  <si>
    <t>9.73M</t>
  </si>
  <si>
    <t>11.28M</t>
  </si>
  <si>
    <t>25.88M</t>
  </si>
  <si>
    <t>-11.28%</t>
  </si>
  <si>
    <t>-4.10%</t>
  </si>
  <si>
    <t>32.43%</t>
  </si>
  <si>
    <t>17.17%</t>
  </si>
  <si>
    <t>2.63B</t>
  </si>
  <si>
    <t>3.03B</t>
  </si>
  <si>
    <t>2.86B</t>
  </si>
  <si>
    <t>3.05B</t>
  </si>
  <si>
    <t>108.74M</t>
  </si>
  <si>
    <t>164.48M</t>
  </si>
  <si>
    <t>165.89M</t>
  </si>
  <si>
    <t>185.67M</t>
  </si>
  <si>
    <t>179.67M</t>
  </si>
  <si>
    <t>189.79M</t>
  </si>
  <si>
    <t>185.31M</t>
  </si>
  <si>
    <t>183.12M</t>
  </si>
  <si>
    <t>174.51M</t>
  </si>
  <si>
    <t>2.25B</t>
  </si>
  <si>
    <t>2.51B</t>
  </si>
  <si>
    <t>3.91M</t>
  </si>
  <si>
    <t>2.8M</t>
  </si>
  <si>
    <t>(18.81M)</t>
  </si>
  <si>
    <t>(20.58M)</t>
  </si>
  <si>
    <t>(20.15M)</t>
  </si>
  <si>
    <t>(20.04M)</t>
  </si>
  <si>
    <t>(19.73M)</t>
  </si>
  <si>
    <t>21.53%</t>
  </si>
  <si>
    <t>1.79%</t>
  </si>
  <si>
    <t>8.03%</t>
  </si>
  <si>
    <t>6.44%</t>
  </si>
  <si>
    <t>72.73M</t>
  </si>
  <si>
    <t>82.55M</t>
  </si>
  <si>
    <t>77.99M</t>
  </si>
  <si>
    <t>77.27M</t>
  </si>
  <si>
    <t>75.17M</t>
  </si>
  <si>
    <t>182.52M</t>
  </si>
  <si>
    <t>186.54M</t>
  </si>
  <si>
    <t>196.12M</t>
  </si>
  <si>
    <t>207.67M</t>
  </si>
  <si>
    <t>213.65M</t>
  </si>
  <si>
    <t>117.46M</t>
  </si>
  <si>
    <t>111.4M</t>
  </si>
  <si>
    <t>121.93M</t>
  </si>
  <si>
    <t>127.88M</t>
  </si>
  <si>
    <t>134.51M</t>
  </si>
  <si>
    <t>65.06M</t>
  </si>
  <si>
    <t>75.14M</t>
  </si>
  <si>
    <t>79.79M</t>
  </si>
  <si>
    <t>79.14M</t>
  </si>
  <si>
    <t>6.69M</t>
  </si>
  <si>
    <t>6.87M</t>
  </si>
  <si>
    <t>8.41M</t>
  </si>
  <si>
    <t>3.46B</t>
  </si>
  <si>
    <t>15.32%</t>
  </si>
  <si>
    <t>7.33%</t>
  </si>
  <si>
    <t>7.26%</t>
  </si>
  <si>
    <t>1.34%</t>
  </si>
  <si>
    <t>2.41B</t>
  </si>
  <si>
    <t>2.87B</t>
  </si>
  <si>
    <t>3.08B</t>
  </si>
  <si>
    <t>3.23B</t>
  </si>
  <si>
    <t>983.1M</t>
  </si>
  <si>
    <t>1.09B</t>
  </si>
  <si>
    <t>621.07M</t>
  </si>
  <si>
    <t>672.29M</t>
  </si>
  <si>
    <t>1.69B</t>
  </si>
  <si>
    <t>2.46B</t>
  </si>
  <si>
    <t>15.60%</t>
  </si>
  <si>
    <t>7.35%</t>
  </si>
  <si>
    <t>4.79%</t>
  </si>
  <si>
    <t>131.14M</t>
  </si>
  <si>
    <t>154.29M</t>
  </si>
  <si>
    <t>151.43M</t>
  </si>
  <si>
    <t>171.36M</t>
  </si>
  <si>
    <t>264.8M</t>
  </si>
  <si>
    <t>114.65M</t>
  </si>
  <si>
    <t>137.8M</t>
  </si>
  <si>
    <t>134.93M</t>
  </si>
  <si>
    <t>154.87M</t>
  </si>
  <si>
    <t>248.31M</t>
  </si>
  <si>
    <t>16.5M</t>
  </si>
  <si>
    <t>4.49%</t>
  </si>
  <si>
    <t>4.58%</t>
  </si>
  <si>
    <t>4.37%</t>
  </si>
  <si>
    <t>4.61%</t>
  </si>
  <si>
    <t>6.64%</t>
  </si>
  <si>
    <t>39.54M</t>
  </si>
  <si>
    <t>38.39M</t>
  </si>
  <si>
    <t>33.07M</t>
  </si>
  <si>
    <t>30.65M</t>
  </si>
  <si>
    <t>2.98B</t>
  </si>
  <si>
    <t>3.07B</t>
  </si>
  <si>
    <t>3.3B</t>
  </si>
  <si>
    <t>3.55B</t>
  </si>
  <si>
    <t>333.27M</t>
  </si>
  <si>
    <t>387.62M</t>
  </si>
  <si>
    <t>390.85M</t>
  </si>
  <si>
    <t>419.27M</t>
  </si>
  <si>
    <t>442.44M</t>
  </si>
  <si>
    <t>46.52M</t>
  </si>
  <si>
    <t>103.52M</t>
  </si>
  <si>
    <t>107.6M</t>
  </si>
  <si>
    <t>107.37M</t>
  </si>
  <si>
    <t>106.27M</t>
  </si>
  <si>
    <t>112.87M</t>
  </si>
  <si>
    <t>309.27M</t>
  </si>
  <si>
    <t>333.97M</t>
  </si>
  <si>
    <t>362.21M</t>
  </si>
  <si>
    <t>390.69M</t>
  </si>
  <si>
    <t>417.02M</t>
  </si>
  <si>
    <t>3.57M</t>
  </si>
  <si>
    <t>(2.11M)</t>
  </si>
  <si>
    <t>927000</t>
  </si>
  <si>
    <t>(2.35M)</t>
  </si>
  <si>
    <t>(5M)</t>
  </si>
  <si>
    <t>(2.88M)</t>
  </si>
  <si>
    <t>(5.35M)</t>
  </si>
  <si>
    <t>(4.76M)</t>
  </si>
  <si>
    <t>(4.66M)</t>
  </si>
  <si>
    <t>(124.35M)</t>
  </si>
  <si>
    <t>(95.2M)</t>
  </si>
  <si>
    <t>(120.82M)</t>
  </si>
  <si>
    <t>(120.1M)</t>
  </si>
  <si>
    <t>(126.96M)</t>
  </si>
  <si>
    <t>11.28%</t>
  </si>
  <si>
    <t>11.09%</t>
  </si>
  <si>
    <t>11.95%</t>
  </si>
  <si>
    <t>(7.51M)</t>
  </si>
  <si>
    <t>(6.62M)</t>
  </si>
  <si>
    <t>(3.01M)</t>
  </si>
  <si>
    <t>(21.85M)</t>
  </si>
  <si>
    <t>20.27M</t>
  </si>
  <si>
    <t>20.17M</t>
  </si>
  <si>
    <t>836000</t>
  </si>
  <si>
    <t>11.77M</t>
  </si>
  <si>
    <t>39.75M</t>
  </si>
  <si>
    <t>20.68M</t>
  </si>
  <si>
    <t>(116.36M)</t>
  </si>
  <si>
    <t>(73.1M)</t>
  </si>
  <si>
    <t>(171.2M)</t>
  </si>
  <si>
    <t>(80.78M)</t>
  </si>
  <si>
    <t>(41.52M)</t>
  </si>
  <si>
    <t>(185.66M)</t>
  </si>
  <si>
    <t>(196.15M)</t>
  </si>
  <si>
    <t>182.97M</t>
  </si>
  <si>
    <t>120.53M</t>
  </si>
  <si>
    <t>62.2M</t>
  </si>
  <si>
    <t>123.05M</t>
  </si>
  <si>
    <t>(153.13M)</t>
  </si>
  <si>
    <t>(107.24M)</t>
  </si>
  <si>
    <t>(52.48M)</t>
  </si>
  <si>
    <t>(117.98M)</t>
  </si>
  <si>
    <t>(201.49M)</t>
  </si>
  <si>
    <t>47.66M</t>
  </si>
  <si>
    <t>8.32M</t>
  </si>
  <si>
    <t>18.67M</t>
  </si>
  <si>
    <t>16.57M</t>
  </si>
  <si>
    <t>15.25M</t>
  </si>
  <si>
    <t>(80.94M)</t>
  </si>
  <si>
    <t>(68.14M)</t>
  </si>
  <si>
    <t>(183.26M)</t>
  </si>
  <si>
    <t>(262.7M)</t>
  </si>
  <si>
    <t>15.82%</t>
  </si>
  <si>
    <t>63.08%</t>
  </si>
  <si>
    <t>-628.53%</t>
  </si>
  <si>
    <t>-43.35%</t>
  </si>
  <si>
    <t>-72.13%</t>
  </si>
  <si>
    <t>-49.18%</t>
  </si>
  <si>
    <t>-19.41%</t>
  </si>
  <si>
    <t>-144.22%</t>
  </si>
  <si>
    <t>-198.79%</t>
  </si>
  <si>
    <t>(20.71M)</t>
  </si>
  <si>
    <t>(22.88M)</t>
  </si>
  <si>
    <t>(24.49M)</t>
  </si>
  <si>
    <t>(25.3M)</t>
  </si>
  <si>
    <t>(25.72M)</t>
  </si>
  <si>
    <t>-10.47%</t>
  </si>
  <si>
    <t>-7.03%</t>
  </si>
  <si>
    <t>-3.34%</t>
  </si>
  <si>
    <t>-1.64%</t>
  </si>
  <si>
    <t>65.53M</t>
  </si>
  <si>
    <t>88.44M</t>
  </si>
  <si>
    <t>70.77M</t>
  </si>
  <si>
    <t>148.27M</t>
  </si>
  <si>
    <t>(7.37M)</t>
  </si>
  <si>
    <t>3.43M</t>
  </si>
  <si>
    <t>(27.38M)</t>
  </si>
  <si>
    <t>(2.18M)</t>
  </si>
  <si>
    <t>(2M)</t>
  </si>
  <si>
    <t>(7.92M)</t>
  </si>
  <si>
    <t>(27.96M)</t>
  </si>
  <si>
    <t>(7.06M)</t>
  </si>
  <si>
    <t>(10.02M)</t>
  </si>
  <si>
    <t>544000</t>
  </si>
  <si>
    <t>580000</t>
  </si>
  <si>
    <t>(74.4M)</t>
  </si>
  <si>
    <t>23.15M</t>
  </si>
  <si>
    <t>(2.87M)</t>
  </si>
  <si>
    <t>14.78M</t>
  </si>
  <si>
    <t>93.44M</t>
  </si>
  <si>
    <t>33.71M</t>
  </si>
  <si>
    <t>58.07M</t>
  </si>
  <si>
    <t>213.99M</t>
  </si>
  <si>
    <t>93.71%</t>
  </si>
  <si>
    <t>1,549.85%</t>
  </si>
  <si>
    <t>72.27%</t>
  </si>
  <si>
    <t>268.50%</t>
  </si>
  <si>
    <t>-32.93%</t>
  </si>
  <si>
    <t>-1.68%</t>
  </si>
  <si>
    <t>26.02%</t>
  </si>
  <si>
    <t>45.70%</t>
  </si>
  <si>
    <t>161.93%</t>
  </si>
  <si>
    <t>(61.41M)</t>
  </si>
  <si>
    <t>882000</t>
  </si>
  <si>
    <t>62.35M</t>
  </si>
  <si>
    <t>(78.12M)</t>
  </si>
  <si>
    <t>18.03M</t>
  </si>
  <si>
    <t>48.97M</t>
  </si>
  <si>
    <t>64.72M</t>
  </si>
  <si>
    <t>52.12M</t>
  </si>
  <si>
    <t>44.06M</t>
  </si>
  <si>
    <t>61.22M</t>
  </si>
  <si>
    <t>32.15%</t>
  </si>
  <si>
    <t>-19.46%</t>
  </si>
  <si>
    <t>-15.47%</t>
  </si>
  <si>
    <t>38.95%</t>
  </si>
  <si>
    <t>3.52%</t>
  </si>
  <si>
    <t>CVBF</t>
  </si>
  <si>
    <t>CVB Financial</t>
  </si>
  <si>
    <t>EWBC</t>
  </si>
  <si>
    <t>East West Bancorp</t>
  </si>
  <si>
    <t>FHN</t>
  </si>
  <si>
    <t>First Horizon National</t>
  </si>
  <si>
    <t>FMBI</t>
  </si>
  <si>
    <t>First Midwest Bancorp</t>
  </si>
  <si>
    <t>BANC</t>
  </si>
  <si>
    <t>Banc of California</t>
  </si>
  <si>
    <t>FRME</t>
  </si>
  <si>
    <t>First Merchants</t>
  </si>
  <si>
    <t>21.85</t>
  </si>
  <si>
    <t>18.62</t>
  </si>
  <si>
    <t>2.05</t>
  </si>
  <si>
    <t>7.69</t>
  </si>
  <si>
    <t>2.25</t>
  </si>
  <si>
    <t>8.24B</t>
  </si>
  <si>
    <t>16.81</t>
  </si>
  <si>
    <t>15.00</t>
  </si>
  <si>
    <t>1.51</t>
  </si>
  <si>
    <t>7.34</t>
  </si>
  <si>
    <t>2.31</t>
  </si>
  <si>
    <t>18.16</t>
  </si>
  <si>
    <t>13.45</t>
  </si>
  <si>
    <t>3.22</t>
  </si>
  <si>
    <t>20.46</t>
  </si>
  <si>
    <t>14.05</t>
  </si>
  <si>
    <t>2.49</t>
  </si>
  <si>
    <t>5.04</t>
  </si>
  <si>
    <t>1.31</t>
  </si>
  <si>
    <t>V</t>
  </si>
  <si>
    <t>Core Laboratories N.V. (CLB)</t>
  </si>
  <si>
    <t>105.69</t>
  </si>
  <si>
    <t>107.87</t>
  </si>
  <si>
    <t>107.92</t>
  </si>
  <si>
    <t>101.50 x 100</t>
  </si>
  <si>
    <t>109.00 x 200</t>
  </si>
  <si>
    <t>105.27 - 107.92</t>
  </si>
  <si>
    <t>96.30 - 125.83</t>
  </si>
  <si>
    <t>780049</t>
  </si>
  <si>
    <t>731909</t>
  </si>
  <si>
    <t>4.67B</t>
  </si>
  <si>
    <t>1.70</t>
  </si>
  <si>
    <t>69.99</t>
  </si>
  <si>
    <t>2.20 (2.02%)</t>
  </si>
  <si>
    <t>2017-04-26</t>
  </si>
  <si>
    <t>121.00</t>
  </si>
  <si>
    <t>11</t>
  </si>
  <si>
    <t>14</t>
  </si>
  <si>
    <t>16</t>
  </si>
  <si>
    <t>168.68M</t>
  </si>
  <si>
    <t>178.67M</t>
  </si>
  <si>
    <t>690.11M</t>
  </si>
  <si>
    <t>783.3M</t>
  </si>
  <si>
    <t>167M</t>
  </si>
  <si>
    <t>173M</t>
  </si>
  <si>
    <t>671M</t>
  </si>
  <si>
    <t>675.2M</t>
  </si>
  <si>
    <t>170.21M</t>
  </si>
  <si>
    <t>187.5M</t>
  </si>
  <si>
    <t>720.6M</t>
  </si>
  <si>
    <t>877M</t>
  </si>
  <si>
    <t>148.07M</t>
  </si>
  <si>
    <t>143.48M</t>
  </si>
  <si>
    <t>594.74M</t>
  </si>
  <si>
    <t>13.90%</t>
  </si>
  <si>
    <t>16.00%</t>
  </si>
  <si>
    <t>13.50%</t>
  </si>
  <si>
    <t>0.4</t>
  </si>
  <si>
    <t>0.41</t>
  </si>
  <si>
    <t>CLB</t>
  </si>
  <si>
    <t>57.90%</t>
  </si>
  <si>
    <t>44.40%</t>
  </si>
  <si>
    <t>37.60%</t>
  </si>
  <si>
    <t>39.74%</t>
  </si>
  <si>
    <t>-23.29%</t>
  </si>
  <si>
    <t>35.23</t>
  </si>
  <si>
    <t>7.80</t>
  </si>
  <si>
    <t>31.25</t>
  </si>
  <si>
    <t>14.67%</t>
  </si>
  <si>
    <t>9.41%</t>
  </si>
  <si>
    <t>105.97%</t>
  </si>
  <si>
    <t>598.9M</t>
  </si>
  <si>
    <t>13.64</t>
  </si>
  <si>
    <t>152.1M</t>
  </si>
  <si>
    <t>114.34M</t>
  </si>
  <si>
    <t>66.47M</t>
  </si>
  <si>
    <t>14.34M</t>
  </si>
  <si>
    <t>219.41M</t>
  </si>
  <si>
    <t>143.08</t>
  </si>
  <si>
    <t>1.85</t>
  </si>
  <si>
    <t>115.55M</t>
  </si>
  <si>
    <t>86.62M</t>
  </si>
  <si>
    <t>-9.14%</t>
  </si>
  <si>
    <t>125.83</t>
  </si>
  <si>
    <t>96.30</t>
  </si>
  <si>
    <t>103.54</t>
  </si>
  <si>
    <t>111.27</t>
  </si>
  <si>
    <t>731.91k</t>
  </si>
  <si>
    <t>1.63M</t>
  </si>
  <si>
    <t>44.18M</t>
  </si>
  <si>
    <t>1.40%</t>
  </si>
  <si>
    <t>108.80%</t>
  </si>
  <si>
    <t>6.59M</t>
  </si>
  <si>
    <t>10.07</t>
  </si>
  <si>
    <t>17.09%</t>
  </si>
  <si>
    <t>6.89M</t>
  </si>
  <si>
    <t>2.2</t>
  </si>
  <si>
    <t>2.20</t>
  </si>
  <si>
    <t>2.04%</t>
  </si>
  <si>
    <t>145.70%</t>
  </si>
  <si>
    <t>Aug 14, 2017</t>
  </si>
  <si>
    <t>Apr 26, 2017</t>
  </si>
  <si>
    <t>Jul 9, 2010</t>
  </si>
  <si>
    <t>Mr. David M. Demshur</t>
  </si>
  <si>
    <t>Chairman of Supervisory Board, Chief Exec. Officer and Pres</t>
  </si>
  <si>
    <t>Mr. Richard L. Bergmark</t>
  </si>
  <si>
    <t>Chief Financial Officer, Exec. VP and Supervisory Director</t>
  </si>
  <si>
    <t>Mr. Monty L. Davis</t>
  </si>
  <si>
    <t>Chief Operating Officer and Sr. VP</t>
  </si>
  <si>
    <t>Mr. Christopher Scott Hill</t>
  </si>
  <si>
    <t>Chief Accounting Officer and VP</t>
  </si>
  <si>
    <t>Gwendolyn Y. Schreffler</t>
  </si>
  <si>
    <t>VP of Corp. Devel. &amp; Investor Relations</t>
  </si>
  <si>
    <t>981.08M</t>
  </si>
  <si>
    <t>797.52M</t>
  </si>
  <si>
    <t>9.42%</t>
  </si>
  <si>
    <t>-26.51%</t>
  </si>
  <si>
    <t>644.74M</t>
  </si>
  <si>
    <t>688.44M</t>
  </si>
  <si>
    <t>691.97M</t>
  </si>
  <si>
    <t>560.11M</t>
  </si>
  <si>
    <t>469.52M</t>
  </si>
  <si>
    <t>621.82M</t>
  </si>
  <si>
    <t>662.97M</t>
  </si>
  <si>
    <t>665.27M</t>
  </si>
  <si>
    <t>532.65M</t>
  </si>
  <si>
    <t>442.64M</t>
  </si>
  <si>
    <t>22.92M</t>
  </si>
  <si>
    <t>25.47M</t>
  </si>
  <si>
    <t>26.7M</t>
  </si>
  <si>
    <t>26.87M</t>
  </si>
  <si>
    <t>21.76M</t>
  </si>
  <si>
    <t>24.17M</t>
  </si>
  <si>
    <t>25.3M</t>
  </si>
  <si>
    <t>26.55M</t>
  </si>
  <si>
    <t>26.03M</t>
  </si>
  <si>
    <t>1.3M</t>
  </si>
  <si>
    <t>1.4M</t>
  </si>
  <si>
    <t>912000</t>
  </si>
  <si>
    <t>843000</t>
  </si>
  <si>
    <t>0.51%</t>
  </si>
  <si>
    <t>-19.06%</t>
  </si>
  <si>
    <t>-16.17%</t>
  </si>
  <si>
    <t>336.34M</t>
  </si>
  <si>
    <t>385.07M</t>
  </si>
  <si>
    <t>393.26M</t>
  </si>
  <si>
    <t>237.41M</t>
  </si>
  <si>
    <t>125.23M</t>
  </si>
  <si>
    <t>14.49%</t>
  </si>
  <si>
    <t>-39.63%</t>
  </si>
  <si>
    <t>-47.25%</t>
  </si>
  <si>
    <t>21.06%</t>
  </si>
  <si>
    <t>43.19M</t>
  </si>
  <si>
    <t>51.99M</t>
  </si>
  <si>
    <t>45.66M</t>
  </si>
  <si>
    <t>49.73M</t>
  </si>
  <si>
    <t>39.39M</t>
  </si>
  <si>
    <t>20.38%</t>
  </si>
  <si>
    <t>-12.18%</t>
  </si>
  <si>
    <t>8.92%</t>
  </si>
  <si>
    <t>-20.79%</t>
  </si>
  <si>
    <t>(2.63M)</t>
  </si>
  <si>
    <t>(1.61M)</t>
  </si>
  <si>
    <t>(292,000)</t>
  </si>
  <si>
    <t>22.94M</t>
  </si>
  <si>
    <t>295.79M</t>
  </si>
  <si>
    <t>334.69M</t>
  </si>
  <si>
    <t>347.89M</t>
  </si>
  <si>
    <t>164.74M</t>
  </si>
  <si>
    <t>(2.23M)</t>
  </si>
  <si>
    <t>(4.11M)</t>
  </si>
  <si>
    <t>(162,000)</t>
  </si>
  <si>
    <t>319000</t>
  </si>
  <si>
    <t>776000</t>
  </si>
  <si>
    <t>403000</t>
  </si>
  <si>
    <t>56000</t>
  </si>
  <si>
    <t>8.82M</t>
  </si>
  <si>
    <t>9.32M</t>
  </si>
  <si>
    <t>10.6M</t>
  </si>
  <si>
    <t>11.57M</t>
  </si>
  <si>
    <t>13.77%</t>
  </si>
  <si>
    <t>16.79%</t>
  </si>
  <si>
    <t>-6.53%</t>
  </si>
  <si>
    <t>287.81M</t>
  </si>
  <si>
    <t>323.93M</t>
  </si>
  <si>
    <t>335.57M</t>
  </si>
  <si>
    <t>148.31M</t>
  </si>
  <si>
    <t>74.1M</t>
  </si>
  <si>
    <t>3.59%</t>
  </si>
  <si>
    <t>-55.80%</t>
  </si>
  <si>
    <t>-50.04%</t>
  </si>
  <si>
    <t>71.85M</t>
  </si>
  <si>
    <t>80.91M</t>
  </si>
  <si>
    <t>77.31M</t>
  </si>
  <si>
    <t>33.76M</t>
  </si>
  <si>
    <t>4.9M</t>
  </si>
  <si>
    <t>33.87M</t>
  </si>
  <si>
    <t>14.66M</t>
  </si>
  <si>
    <t>63.9M</t>
  </si>
  <si>
    <t>69.22M</t>
  </si>
  <si>
    <t>67.9M</t>
  </si>
  <si>
    <t>(35,000)</t>
  </si>
  <si>
    <t>152000</t>
  </si>
  <si>
    <t>206000</t>
  </si>
  <si>
    <t>(107,000)</t>
  </si>
  <si>
    <t>(3.92M)</t>
  </si>
  <si>
    <t>646000</t>
  </si>
  <si>
    <t>177000</t>
  </si>
  <si>
    <t>364000</t>
  </si>
  <si>
    <t>383000</t>
  </si>
  <si>
    <t>506000</t>
  </si>
  <si>
    <t>216.61M</t>
  </si>
  <si>
    <t>243.19M</t>
  </si>
  <si>
    <t>258.63M</t>
  </si>
  <si>
    <t>114.93M</t>
  </si>
  <si>
    <t>63.86M</t>
  </si>
  <si>
    <t>541000</t>
  </si>
  <si>
    <t>85000</t>
  </si>
  <si>
    <t>(36,000)</t>
  </si>
  <si>
    <t>216.07M</t>
  </si>
  <si>
    <t>242.81M</t>
  </si>
  <si>
    <t>257.49M</t>
  </si>
  <si>
    <t>114.85M</t>
  </si>
  <si>
    <t>12.38%</t>
  </si>
  <si>
    <t>-55.40%</t>
  </si>
  <si>
    <t>-44.37%</t>
  </si>
  <si>
    <t>4.58</t>
  </si>
  <si>
    <t>5.31</t>
  </si>
  <si>
    <t>5.80</t>
  </si>
  <si>
    <t>2.69</t>
  </si>
  <si>
    <t>15.94%</t>
  </si>
  <si>
    <t>-53.62%</t>
  </si>
  <si>
    <t>-45.35%</t>
  </si>
  <si>
    <t>47.21M</t>
  </si>
  <si>
    <t>45.69M</t>
  </si>
  <si>
    <t>44.36M</t>
  </si>
  <si>
    <t>42.75M</t>
  </si>
  <si>
    <t>43.48M</t>
  </si>
  <si>
    <t>5.28</t>
  </si>
  <si>
    <t>5.77</t>
  </si>
  <si>
    <t>9.28%</t>
  </si>
  <si>
    <t>-53.55%</t>
  </si>
  <si>
    <t>-45.52%</t>
  </si>
  <si>
    <t>47.55M</t>
  </si>
  <si>
    <t>45.99M</t>
  </si>
  <si>
    <t>44.6M</t>
  </si>
  <si>
    <t>42.91M</t>
  </si>
  <si>
    <t>43.67M</t>
  </si>
  <si>
    <t>316.08M</t>
  </si>
  <si>
    <t>358.55M</t>
  </si>
  <si>
    <t>374.3M</t>
  </si>
  <si>
    <t>215.14M</t>
  </si>
  <si>
    <t>112.71M</t>
  </si>
  <si>
    <t>13.44%</t>
  </si>
  <si>
    <t>4.39%</t>
  </si>
  <si>
    <t>-42.52%</t>
  </si>
  <si>
    <t>-47.61%</t>
  </si>
  <si>
    <t>18.95%</t>
  </si>
  <si>
    <t>19.23M</t>
  </si>
  <si>
    <t>25.09M</t>
  </si>
  <si>
    <t>23.35M</t>
  </si>
  <si>
    <t>22.49M</t>
  </si>
  <si>
    <t>14.76M</t>
  </si>
  <si>
    <t>30.49%</t>
  </si>
  <si>
    <t>-6.93%</t>
  </si>
  <si>
    <t>-3.67%</t>
  </si>
  <si>
    <t>-34.36%</t>
  </si>
  <si>
    <t>2.58%</t>
  </si>
  <si>
    <t>202.72M</t>
  </si>
  <si>
    <t>218.83M</t>
  </si>
  <si>
    <t>208.14M</t>
  </si>
  <si>
    <t>152.9M</t>
  </si>
  <si>
    <t>120.76M</t>
  </si>
  <si>
    <t>184.77M</t>
  </si>
  <si>
    <t>201.32M</t>
  </si>
  <si>
    <t>197.16M</t>
  </si>
  <si>
    <t>145.69M</t>
  </si>
  <si>
    <t>114.33M</t>
  </si>
  <si>
    <t>188.29M</t>
  </si>
  <si>
    <t>204.19M</t>
  </si>
  <si>
    <t>200.56M</t>
  </si>
  <si>
    <t>149.83M</t>
  </si>
  <si>
    <t>117.47M</t>
  </si>
  <si>
    <t>(3.52M)</t>
  </si>
  <si>
    <t>(4.14M)</t>
  </si>
  <si>
    <t>(3.14M)</t>
  </si>
  <si>
    <t>17.94M</t>
  </si>
  <si>
    <t>17.51M</t>
  </si>
  <si>
    <t>10.98M</t>
  </si>
  <si>
    <t>7.21M</t>
  </si>
  <si>
    <t>6.43M</t>
  </si>
  <si>
    <t>7.95%</t>
  </si>
  <si>
    <t>-4.88%</t>
  </si>
  <si>
    <t>-26.54%</t>
  </si>
  <si>
    <t>-21.02%</t>
  </si>
  <si>
    <t>4.84</t>
  </si>
  <si>
    <t>4.91</t>
  </si>
  <si>
    <t>5.21</t>
  </si>
  <si>
    <t>5.22</t>
  </si>
  <si>
    <t>4.93</t>
  </si>
  <si>
    <t>49.27M</t>
  </si>
  <si>
    <t>46.82M</t>
  </si>
  <si>
    <t>43.37M</t>
  </si>
  <si>
    <t>40.91M</t>
  </si>
  <si>
    <t>33.72M</t>
  </si>
  <si>
    <t>38.57M</t>
  </si>
  <si>
    <t>37.14M</t>
  </si>
  <si>
    <t>32.25M</t>
  </si>
  <si>
    <t>25.78M</t>
  </si>
  <si>
    <t>21.64M</t>
  </si>
  <si>
    <t>900000</t>
  </si>
  <si>
    <t>9.15M</t>
  </si>
  <si>
    <t>12.64M</t>
  </si>
  <si>
    <t>11.19M</t>
  </si>
  <si>
    <t>25.7M</t>
  </si>
  <si>
    <t>13.13M</t>
  </si>
  <si>
    <t>26.96M</t>
  </si>
  <si>
    <t>22.25M</t>
  </si>
  <si>
    <t>10.74M</t>
  </si>
  <si>
    <t>12.71M</t>
  </si>
  <si>
    <t>296.91M</t>
  </si>
  <si>
    <t>303.87M</t>
  </si>
  <si>
    <t>301.82M</t>
  </si>
  <si>
    <t>238.55M</t>
  </si>
  <si>
    <t>186.46M</t>
  </si>
  <si>
    <t>125.42M</t>
  </si>
  <si>
    <t>138.82M</t>
  </si>
  <si>
    <t>149.01M</t>
  </si>
  <si>
    <t>143.21M</t>
  </si>
  <si>
    <t>129.88M</t>
  </si>
  <si>
    <t>311.48M</t>
  </si>
  <si>
    <t>337.15M</t>
  </si>
  <si>
    <t>367.2M</t>
  </si>
  <si>
    <t>383.49M</t>
  </si>
  <si>
    <t>379.15M</t>
  </si>
  <si>
    <t>91.59M</t>
  </si>
  <si>
    <t>100.99M</t>
  </si>
  <si>
    <t>106.84M</t>
  </si>
  <si>
    <t>111.74M</t>
  </si>
  <si>
    <t>114.52M</t>
  </si>
  <si>
    <t>6.79M</t>
  </si>
  <si>
    <t>7.48M</t>
  </si>
  <si>
    <t>7.89M</t>
  </si>
  <si>
    <t>186.06M</t>
  </si>
  <si>
    <t>198.32M</t>
  </si>
  <si>
    <t>218.18M</t>
  </si>
  <si>
    <t>240.28M</t>
  </si>
  <si>
    <t>249.27M</t>
  </si>
  <si>
    <t>1.91M</t>
  </si>
  <si>
    <t>2.34M</t>
  </si>
  <si>
    <t>172.06M</t>
  </si>
  <si>
    <t>174.29M</t>
  </si>
  <si>
    <t>175.11M</t>
  </si>
  <si>
    <t>188.2M</t>
  </si>
  <si>
    <t>188.98M</t>
  </si>
  <si>
    <t>163.34M</t>
  </si>
  <si>
    <t>164.46M</t>
  </si>
  <si>
    <t>178.16M</t>
  </si>
  <si>
    <t>179.04M</t>
  </si>
  <si>
    <t>8.72M</t>
  </si>
  <si>
    <t>10.95M</t>
  </si>
  <si>
    <t>10.64M</t>
  </si>
  <si>
    <t>10.04M</t>
  </si>
  <si>
    <t>9.94M</t>
  </si>
  <si>
    <t>27.06M</t>
  </si>
  <si>
    <t>37.67M</t>
  </si>
  <si>
    <t>43.5M</t>
  </si>
  <si>
    <t>40.89M</t>
  </si>
  <si>
    <t>41.17M</t>
  </si>
  <si>
    <t>636.52M</t>
  </si>
  <si>
    <t>661.01M</t>
  </si>
  <si>
    <t>675.65M</t>
  </si>
  <si>
    <t>625.26M</t>
  </si>
  <si>
    <t>573.05M</t>
  </si>
  <si>
    <t>3.85%</t>
  </si>
  <si>
    <t>2.22%</t>
  </si>
  <si>
    <t>-7.46%</t>
  </si>
  <si>
    <t>-8.35%</t>
  </si>
  <si>
    <t>55.17M</t>
  </si>
  <si>
    <t>50.82M</t>
  </si>
  <si>
    <t>47.08M</t>
  </si>
  <si>
    <t>33.47M</t>
  </si>
  <si>
    <t>-7.35%</t>
  </si>
  <si>
    <t>-28.91%</t>
  </si>
  <si>
    <t>0.73%</t>
  </si>
  <si>
    <t>9.54M</t>
  </si>
  <si>
    <t>14.46M</t>
  </si>
  <si>
    <t>1.73M</t>
  </si>
  <si>
    <t>15.72M</t>
  </si>
  <si>
    <t>70.49M</t>
  </si>
  <si>
    <t>76.45M</t>
  </si>
  <si>
    <t>85.55M</t>
  </si>
  <si>
    <t>54.59M</t>
  </si>
  <si>
    <t>38.97M</t>
  </si>
  <si>
    <t>34.62M</t>
  </si>
  <si>
    <t>40.88M</t>
  </si>
  <si>
    <t>41.83M</t>
  </si>
  <si>
    <t>49.08M</t>
  </si>
  <si>
    <t>35.17M</t>
  </si>
  <si>
    <t>140.51M</t>
  </si>
  <si>
    <t>135.78M</t>
  </si>
  <si>
    <t>131.87M</t>
  </si>
  <si>
    <t>104.02M</t>
  </si>
  <si>
    <t>234.03M</t>
  </si>
  <si>
    <t>267M</t>
  </si>
  <si>
    <t>356M</t>
  </si>
  <si>
    <t>430.99M</t>
  </si>
  <si>
    <t>216.49M</t>
  </si>
  <si>
    <t>233.96M</t>
  </si>
  <si>
    <t>73000</t>
  </si>
  <si>
    <t>(6.45M)</t>
  </si>
  <si>
    <t>(6.81M)</t>
  </si>
  <si>
    <t>(14.33M)</t>
  </si>
  <si>
    <t>13.22M</t>
  </si>
  <si>
    <t>67.28M</t>
  </si>
  <si>
    <t>79.97M</t>
  </si>
  <si>
    <t>86.58M</t>
  </si>
  <si>
    <t>92.33M</t>
  </si>
  <si>
    <t>90.97M</t>
  </si>
  <si>
    <t>39.17M</t>
  </si>
  <si>
    <t>41.96M</t>
  </si>
  <si>
    <t>43.88M</t>
  </si>
  <si>
    <t>38.01M</t>
  </si>
  <si>
    <t>448.6M</t>
  </si>
  <si>
    <t>491.62M</t>
  </si>
  <si>
    <t>581.66M</t>
  </si>
  <si>
    <t>648.96M</t>
  </si>
  <si>
    <t>417.76M</t>
  </si>
  <si>
    <t>70.48%</t>
  </si>
  <si>
    <t>74.37%</t>
  </si>
  <si>
    <t>86.09%</t>
  </si>
  <si>
    <t>103.79%</t>
  </si>
  <si>
    <t>72.90%</t>
  </si>
  <si>
    <t>182.23M</t>
  </si>
  <si>
    <t>163.32M</t>
  </si>
  <si>
    <t>87.57M</t>
  </si>
  <si>
    <t>(29.06M)</t>
  </si>
  <si>
    <t>151.35M</t>
  </si>
  <si>
    <t>361.26M</t>
  </si>
  <si>
    <t>415.93M</t>
  </si>
  <si>
    <t>415.91M</t>
  </si>
  <si>
    <t>219.21M</t>
  </si>
  <si>
    <t>187.96M</t>
  </si>
  <si>
    <t>(171.85M)</t>
  </si>
  <si>
    <t>(245.18M)</t>
  </si>
  <si>
    <t>(317.61M)</t>
  </si>
  <si>
    <t>(238.88M)</t>
  </si>
  <si>
    <t>(80.77M)</t>
  </si>
  <si>
    <t>28.63%</t>
  </si>
  <si>
    <t>24.71%</t>
  </si>
  <si>
    <t>12.96%</t>
  </si>
  <si>
    <t>-4.65%</t>
  </si>
  <si>
    <t>26.41%</t>
  </si>
  <si>
    <t>5.68M</t>
  </si>
  <si>
    <t>5.37M</t>
  </si>
  <si>
    <t>3.94M</t>
  </si>
  <si>
    <t>187.91M</t>
  </si>
  <si>
    <t>169.39M</t>
  </si>
  <si>
    <t>93.99M</t>
  </si>
  <si>
    <t>(23.7M)</t>
  </si>
  <si>
    <t>155.3M</t>
  </si>
  <si>
    <t>12.27%</t>
  </si>
  <si>
    <t>6.35%</t>
  </si>
  <si>
    <t>-55.56%</t>
  </si>
  <si>
    <t>-44.44%</t>
  </si>
  <si>
    <t>3.61M</t>
  </si>
  <si>
    <t>17.49M</t>
  </si>
  <si>
    <t>16.13M</t>
  </si>
  <si>
    <t>20.11M</t>
  </si>
  <si>
    <t>29.82M</t>
  </si>
  <si>
    <t>20.34M</t>
  </si>
  <si>
    <t>260.62M</t>
  </si>
  <si>
    <t>291.59M</t>
  </si>
  <si>
    <t>172.1M</t>
  </si>
  <si>
    <t>96.69M</t>
  </si>
  <si>
    <t>(23.42M)</t>
  </si>
  <si>
    <t>6.55M</t>
  </si>
  <si>
    <t>(6.67M)</t>
  </si>
  <si>
    <t>35.2M</t>
  </si>
  <si>
    <t>(16.66M)</t>
  </si>
  <si>
    <t>(16.31M)</t>
  </si>
  <si>
    <t>31.58M</t>
  </si>
  <si>
    <t>(3.67M)</t>
  </si>
  <si>
    <t>(3.02M)</t>
  </si>
  <si>
    <t>(13.35M)</t>
  </si>
  <si>
    <t>(11.18M)</t>
  </si>
  <si>
    <t>(7.41M)</t>
  </si>
  <si>
    <t>237.2M</t>
  </si>
  <si>
    <t>298.14M</t>
  </si>
  <si>
    <t>303.45M</t>
  </si>
  <si>
    <t>219.1M</t>
  </si>
  <si>
    <t>131.89M</t>
  </si>
  <si>
    <t>25.69%</t>
  </si>
  <si>
    <t>1.78%</t>
  </si>
  <si>
    <t>-27.80%</t>
  </si>
  <si>
    <t>24.18%</t>
  </si>
  <si>
    <t>27.77%</t>
  </si>
  <si>
    <t>27.96%</t>
  </si>
  <si>
    <t>27.47%</t>
  </si>
  <si>
    <t>22.18%</t>
  </si>
  <si>
    <t>(32.8M)</t>
  </si>
  <si>
    <t>(38.95M)</t>
  </si>
  <si>
    <t>(37.44M)</t>
  </si>
  <si>
    <t>(24.26M)</t>
  </si>
  <si>
    <t>(11.7M)</t>
  </si>
  <si>
    <t>(31.15M)</t>
  </si>
  <si>
    <t>(35.42M)</t>
  </si>
  <si>
    <t>(36.59M)</t>
  </si>
  <si>
    <t>(22.8M)</t>
  </si>
  <si>
    <t>(11.36M)</t>
  </si>
  <si>
    <t>(1.65M)</t>
  </si>
  <si>
    <t>(3.53M)</t>
  </si>
  <si>
    <t>(854,000)</t>
  </si>
  <si>
    <t>(348,000)</t>
  </si>
  <si>
    <t>-18.74%</t>
  </si>
  <si>
    <t>3.87%</t>
  </si>
  <si>
    <t>51.75%</t>
  </si>
  <si>
    <t>-3.63%</t>
  </si>
  <si>
    <t>-3.45%</t>
  </si>
  <si>
    <t>-3.04%</t>
  </si>
  <si>
    <t>-1.97%</t>
  </si>
  <si>
    <t>(556,000)</t>
  </si>
  <si>
    <t>(1.2M)</t>
  </si>
  <si>
    <t>(13.77M)</t>
  </si>
  <si>
    <t>(1.24M)</t>
  </si>
  <si>
    <t>667000</t>
  </si>
  <si>
    <t>(322,000)</t>
  </si>
  <si>
    <t>(98,000)</t>
  </si>
  <si>
    <t>(6.58M)</t>
  </si>
  <si>
    <t>(4.31M)</t>
  </si>
  <si>
    <t>(2.94M)</t>
  </si>
  <si>
    <t>(2.52M)</t>
  </si>
  <si>
    <t>884000</t>
  </si>
  <si>
    <t>740000</t>
  </si>
  <si>
    <t>(34M)</t>
  </si>
  <si>
    <t>(43.2M)</t>
  </si>
  <si>
    <t>(42.07M)</t>
  </si>
  <si>
    <t>(14.72M)</t>
  </si>
  <si>
    <t>-27.04%</t>
  </si>
  <si>
    <t>2.62%</t>
  </si>
  <si>
    <t>5.73%</t>
  </si>
  <si>
    <t>62.88%</t>
  </si>
  <si>
    <t>-3.47%</t>
  </si>
  <si>
    <t>-4.02%</t>
  </si>
  <si>
    <t>-3.88%</t>
  </si>
  <si>
    <t>-4.97%</t>
  </si>
  <si>
    <t>-2.48%</t>
  </si>
  <si>
    <t>(52.95M)</t>
  </si>
  <si>
    <t>(58.64M)</t>
  </si>
  <si>
    <t>(89.09M)</t>
  </si>
  <si>
    <t>(94.24M)</t>
  </si>
  <si>
    <t>(95.15M)</t>
  </si>
  <si>
    <t>(175.73M)</t>
  </si>
  <si>
    <t>(227.13M)</t>
  </si>
  <si>
    <t>(264.37M)</t>
  </si>
  <si>
    <t>(159.71M)</t>
  </si>
  <si>
    <t>190.04M</t>
  </si>
  <si>
    <t>(227.22M)</t>
  </si>
  <si>
    <t>(7.16M)</t>
  </si>
  <si>
    <t>83000</t>
  </si>
  <si>
    <t>197.2M</t>
  </si>
  <si>
    <t>32.95M</t>
  </si>
  <si>
    <t>74.96M</t>
  </si>
  <si>
    <t>(217.24M)</t>
  </si>
  <si>
    <t>120.99M</t>
  </si>
  <si>
    <t>215.87M</t>
  </si>
  <si>
    <t>214.61M</t>
  </si>
  <si>
    <t>99M</t>
  </si>
  <si>
    <t>(112.35M)</t>
  </si>
  <si>
    <t>(134.05M)</t>
  </si>
  <si>
    <t>(128.16M)</t>
  </si>
  <si>
    <t>(139.66M)</t>
  </si>
  <si>
    <t>(316.24M)</t>
  </si>
  <si>
    <t>6.73M</t>
  </si>
  <si>
    <t>(2.55M)</t>
  </si>
  <si>
    <t>(300,000)</t>
  </si>
  <si>
    <t>(394,000)</t>
  </si>
  <si>
    <t>(213.3M)</t>
  </si>
  <si>
    <t>(249.08M)</t>
  </si>
  <si>
    <t>(263.12M)</t>
  </si>
  <si>
    <t>(180.3M)</t>
  </si>
  <si>
    <t>(124.9M)</t>
  </si>
  <si>
    <t>-16.77%</t>
  </si>
  <si>
    <t>-5.64%</t>
  </si>
  <si>
    <t>31.48%</t>
  </si>
  <si>
    <t>30.73%</t>
  </si>
  <si>
    <t>-21.74%</t>
  </si>
  <si>
    <t>-23.20%</t>
  </si>
  <si>
    <t>-24.25%</t>
  </si>
  <si>
    <t>-22.61%</t>
  </si>
  <si>
    <t>-21.00%</t>
  </si>
  <si>
    <t>(10.11M)</t>
  </si>
  <si>
    <t>206.05M</t>
  </si>
  <si>
    <t>262.72M</t>
  </si>
  <si>
    <t>266.86M</t>
  </si>
  <si>
    <t>27.50%</t>
  </si>
  <si>
    <t>1.58%</t>
  </si>
  <si>
    <t>-26.44%</t>
  </si>
  <si>
    <t>-38.60%</t>
  </si>
  <si>
    <t>0.48%</t>
  </si>
  <si>
    <t>FI</t>
  </si>
  <si>
    <t>Frank's International</t>
  </si>
  <si>
    <t>HAL</t>
  </si>
  <si>
    <t>Halliburton</t>
  </si>
  <si>
    <t>OII</t>
  </si>
  <si>
    <t>Oceaneering International</t>
  </si>
  <si>
    <t>CJ</t>
  </si>
  <si>
    <t>C&amp;J Energy Services</t>
  </si>
  <si>
    <t>NBR</t>
  </si>
  <si>
    <t>Nabors Industries</t>
  </si>
  <si>
    <t>CQH</t>
  </si>
  <si>
    <t>Cheniere Energy Partners</t>
  </si>
  <si>
    <t>1.89B</t>
  </si>
  <si>
    <t>-10.12</t>
  </si>
  <si>
    <t>-40.33</t>
  </si>
  <si>
    <t>4.24</t>
  </si>
  <si>
    <t>1.48</t>
  </si>
  <si>
    <t>38.52B</t>
  </si>
  <si>
    <t>-11.32</t>
  </si>
  <si>
    <t>18.73</t>
  </si>
  <si>
    <t>4.30</t>
  </si>
  <si>
    <t>2.4B</t>
  </si>
  <si>
    <t>-271.67</t>
  </si>
  <si>
    <t>174.64</t>
  </si>
  <si>
    <t>3.14</t>
  </si>
  <si>
    <t>1.98B</t>
  </si>
  <si>
    <t>-12.91</t>
  </si>
  <si>
    <t>12.72</t>
  </si>
  <si>
    <t>'</t>
  </si>
  <si>
    <t>Crane Co. (CR)</t>
  </si>
  <si>
    <t>83.54</t>
  </si>
  <si>
    <t>83.31</t>
  </si>
  <si>
    <t>83.05</t>
  </si>
  <si>
    <t>82.17 - 83.70</t>
  </si>
  <si>
    <t>57.80 - 84.00</t>
  </si>
  <si>
    <t>278849</t>
  </si>
  <si>
    <t>268550</t>
  </si>
  <si>
    <t>4.97B</t>
  </si>
  <si>
    <t>1.05</t>
  </si>
  <si>
    <t>37.96</t>
  </si>
  <si>
    <t>1.32 (1.59%)</t>
  </si>
  <si>
    <t>82.89</t>
  </si>
  <si>
    <t>10</t>
  </si>
  <si>
    <t>702.02M</t>
  </si>
  <si>
    <t>685M</t>
  </si>
  <si>
    <t>669M</t>
  </si>
  <si>
    <t>2.7B</t>
  </si>
  <si>
    <t>2.82B</t>
  </si>
  <si>
    <t>720.8M</t>
  </si>
  <si>
    <t>698.8M</t>
  </si>
  <si>
    <t>712.2M</t>
  </si>
  <si>
    <t>694.2M</t>
  </si>
  <si>
    <t>2.75B</t>
  </si>
  <si>
    <t>-1.40%</t>
  </si>
  <si>
    <t>-1.60%</t>
  </si>
  <si>
    <t>-0.30%</t>
  </si>
  <si>
    <t>4.40%</t>
  </si>
  <si>
    <t>1.21</t>
  </si>
  <si>
    <t>1.07</t>
  </si>
  <si>
    <t>18.60%</t>
  </si>
  <si>
    <t>CR</t>
  </si>
  <si>
    <t>-3.30%</t>
  </si>
  <si>
    <t>10.60%</t>
  </si>
  <si>
    <t>9.05%</t>
  </si>
  <si>
    <t>16.74</t>
  </si>
  <si>
    <t>4.07</t>
  </si>
  <si>
    <t>14.64%</t>
  </si>
  <si>
    <t>7.38%</t>
  </si>
  <si>
    <t>2.76B</t>
  </si>
  <si>
    <t>46.98</t>
  </si>
  <si>
    <t>2.00%</t>
  </si>
  <si>
    <t>989.7M</t>
  </si>
  <si>
    <t>472.5M</t>
  </si>
  <si>
    <t>130.9M</t>
  </si>
  <si>
    <t>14.70%</t>
  </si>
  <si>
    <t>504.8M</t>
  </si>
  <si>
    <t>8.48</t>
  </si>
  <si>
    <t>745.5M</t>
  </si>
  <si>
    <t>60.50</t>
  </si>
  <si>
    <t>20.52</t>
  </si>
  <si>
    <t>339.6M</t>
  </si>
  <si>
    <t>342.88M</t>
  </si>
  <si>
    <t>42.14%</t>
  </si>
  <si>
    <t>84.00</t>
  </si>
  <si>
    <t>57.80</t>
  </si>
  <si>
    <t>80.18</t>
  </si>
  <si>
    <t>76.38</t>
  </si>
  <si>
    <t>268.55k</t>
  </si>
  <si>
    <t>343.3k</t>
  </si>
  <si>
    <t>59.51M</t>
  </si>
  <si>
    <t>50.71M</t>
  </si>
  <si>
    <t>21.93%</t>
  </si>
  <si>
    <t>65.10%</t>
  </si>
  <si>
    <t>247.79k</t>
  </si>
  <si>
    <t>302.37k</t>
  </si>
  <si>
    <t>1.59%</t>
  </si>
  <si>
    <t>60.27%</t>
  </si>
  <si>
    <t>Jun 9, 2017</t>
  </si>
  <si>
    <t>Sep 15, 1998</t>
  </si>
  <si>
    <t>Mr. Max H. Mitchell</t>
  </si>
  <si>
    <t>2.21M</t>
  </si>
  <si>
    <t>1.11M</t>
  </si>
  <si>
    <t>Mr. Richard A. Maue CPA</t>
  </si>
  <si>
    <t>Chief Financial Officer and VP of Fin.</t>
  </si>
  <si>
    <t>689.62k</t>
  </si>
  <si>
    <t>Mr. Augustus I. duPont</t>
  </si>
  <si>
    <t>VP, Gen. Counsel and Sec.</t>
  </si>
  <si>
    <t>852.2k</t>
  </si>
  <si>
    <t>840.43k</t>
  </si>
  <si>
    <t>Mr. Bradley L. Ellis</t>
  </si>
  <si>
    <t>Sr. VP</t>
  </si>
  <si>
    <t>590.43k</t>
  </si>
  <si>
    <t>Mr. Louis Vernon Pinkham</t>
  </si>
  <si>
    <t>974.32k</t>
  </si>
  <si>
    <t>374.18k</t>
  </si>
  <si>
    <t>2.58B</t>
  </si>
  <si>
    <t>0.63%</t>
  </si>
  <si>
    <t>12.70%</t>
  </si>
  <si>
    <t>-6.31%</t>
  </si>
  <si>
    <t>1.71B</t>
  </si>
  <si>
    <t>1.96B</t>
  </si>
  <si>
    <t>1.65B</t>
  </si>
  <si>
    <t>1.66B</t>
  </si>
  <si>
    <t>1.83B</t>
  </si>
  <si>
    <t>1.68B</t>
  </si>
  <si>
    <t>57.26M</t>
  </si>
  <si>
    <t>54.84M</t>
  </si>
  <si>
    <t>131.57M</t>
  </si>
  <si>
    <t>67M</t>
  </si>
  <si>
    <t>67.4M</t>
  </si>
  <si>
    <t>40.4M</t>
  </si>
  <si>
    <t>38.7M</t>
  </si>
  <si>
    <t>97.5M</t>
  </si>
  <si>
    <t>39.1M</t>
  </si>
  <si>
    <t>40.2M</t>
  </si>
  <si>
    <t>16.86M</t>
  </si>
  <si>
    <t>27.9M</t>
  </si>
  <si>
    <t>27.2M</t>
  </si>
  <si>
    <t>0.11%</t>
  </si>
  <si>
    <t>14.76%</t>
  </si>
  <si>
    <t>-9.70%</t>
  </si>
  <si>
    <t>-1.70%</t>
  </si>
  <si>
    <t>869.12M</t>
  </si>
  <si>
    <t>883.52M</t>
  </si>
  <si>
    <t>960.5M</t>
  </si>
  <si>
    <t>966.5M</t>
  </si>
  <si>
    <t>1B</t>
  </si>
  <si>
    <t>8.71%</t>
  </si>
  <si>
    <t>0.62%</t>
  </si>
  <si>
    <t>36.54%</t>
  </si>
  <si>
    <t>539.72M</t>
  </si>
  <si>
    <t>512.85M</t>
  </si>
  <si>
    <t>601.42M</t>
  </si>
  <si>
    <t>563.3M</t>
  </si>
  <si>
    <t>592M</t>
  </si>
  <si>
    <t>66.9M</t>
  </si>
  <si>
    <t>68M</t>
  </si>
  <si>
    <t>62.8M</t>
  </si>
  <si>
    <t>61.5M</t>
  </si>
  <si>
    <t>472.82M</t>
  </si>
  <si>
    <t>460.15M</t>
  </si>
  <si>
    <t>533.42M</t>
  </si>
  <si>
    <t>500.5M</t>
  </si>
  <si>
    <t>530.5M</t>
  </si>
  <si>
    <t>-4.98%</t>
  </si>
  <si>
    <t>17.27%</t>
  </si>
  <si>
    <t>-6.34%</t>
  </si>
  <si>
    <t>18.96M</t>
  </si>
  <si>
    <t>22.8M</t>
  </si>
  <si>
    <t>42.79M</t>
  </si>
  <si>
    <t>87.6M</t>
  </si>
  <si>
    <t>270.9M</t>
  </si>
  <si>
    <t>310.44M</t>
  </si>
  <si>
    <t>347.88M</t>
  </si>
  <si>
    <t>316.29M</t>
  </si>
  <si>
    <t>(87.6M)</t>
  </si>
  <si>
    <t>126.8M</t>
  </si>
  <si>
    <t>(884,000)</t>
  </si>
  <si>
    <t>2.73M</t>
  </si>
  <si>
    <t>2.38M</t>
  </si>
  <si>
    <t>68.7M</t>
  </si>
  <si>
    <t>71.9M</t>
  </si>
  <si>
    <t>26.83M</t>
  </si>
  <si>
    <t>26.46M</t>
  </si>
  <si>
    <t>39.22M</t>
  </si>
  <si>
    <t>37.6M</t>
  </si>
  <si>
    <t>36.5M</t>
  </si>
  <si>
    <t>-1.38%</t>
  </si>
  <si>
    <t>48.23%</t>
  </si>
  <si>
    <t>-4.14%</t>
  </si>
  <si>
    <t>284.61M</t>
  </si>
  <si>
    <t>326.02M</t>
  </si>
  <si>
    <t>281.16M</t>
  </si>
  <si>
    <t>336.5M</t>
  </si>
  <si>
    <t>164.1M</t>
  </si>
  <si>
    <t>-13.76%</t>
  </si>
  <si>
    <t>19.68%</t>
  </si>
  <si>
    <t>-51.23%</t>
  </si>
  <si>
    <t>88.42M</t>
  </si>
  <si>
    <t>105.07M</t>
  </si>
  <si>
    <t>87.59M</t>
  </si>
  <si>
    <t>106.5M</t>
  </si>
  <si>
    <t>40.3M</t>
  </si>
  <si>
    <t>7.1M</t>
  </si>
  <si>
    <t>14.77M</t>
  </si>
  <si>
    <t>48.4M</t>
  </si>
  <si>
    <t>43.8M</t>
  </si>
  <si>
    <t>26.31M</t>
  </si>
  <si>
    <t>41.33M</t>
  </si>
  <si>
    <t>33.06M</t>
  </si>
  <si>
    <t>18.4M</t>
  </si>
  <si>
    <t>21.6M</t>
  </si>
  <si>
    <t>54.02M</t>
  </si>
  <si>
    <t>44.37M</t>
  </si>
  <si>
    <t>31.41M</t>
  </si>
  <si>
    <t>36.1M</t>
  </si>
  <si>
    <t>(26.5M)</t>
  </si>
  <si>
    <t>6.5M</t>
  </si>
  <si>
    <t>3.6M</t>
  </si>
  <si>
    <t>196.19M</t>
  </si>
  <si>
    <t>220.95M</t>
  </si>
  <si>
    <t>193.57M</t>
  </si>
  <si>
    <t>230M</t>
  </si>
  <si>
    <t>123.8M</t>
  </si>
  <si>
    <t>828000</t>
  </si>
  <si>
    <t>897000</t>
  </si>
  <si>
    <t>195.36M</t>
  </si>
  <si>
    <t>219.5M</t>
  </si>
  <si>
    <t>192.67M</t>
  </si>
  <si>
    <t>228.9M</t>
  </si>
  <si>
    <t>122.8M</t>
  </si>
  <si>
    <t>-12.22%</t>
  </si>
  <si>
    <t>-46.35%</t>
  </si>
  <si>
    <t>4.47%</t>
  </si>
  <si>
    <t>19.18M</t>
  </si>
  <si>
    <t>2.46M</t>
  </si>
  <si>
    <t>216.99M</t>
  </si>
  <si>
    <t>197.82M</t>
  </si>
  <si>
    <t>3.44</t>
  </si>
  <si>
    <t>3.79</t>
  </si>
  <si>
    <t>3.94</t>
  </si>
  <si>
    <t>-13.46%</t>
  </si>
  <si>
    <t>20.12%</t>
  </si>
  <si>
    <t>-46.70%</t>
  </si>
  <si>
    <t>57.44M</t>
  </si>
  <si>
    <t>57.9M</t>
  </si>
  <si>
    <t>58.68M</t>
  </si>
  <si>
    <t>58.1M</t>
  </si>
  <si>
    <t>58.5M</t>
  </si>
  <si>
    <t>3.73</t>
  </si>
  <si>
    <t>3.23</t>
  </si>
  <si>
    <t>2.07</t>
  </si>
  <si>
    <t>9.92%</t>
  </si>
  <si>
    <t>-13.40%</t>
  </si>
  <si>
    <t>20.43%</t>
  </si>
  <si>
    <t>-46.79%</t>
  </si>
  <si>
    <t>58.84M</t>
  </si>
  <si>
    <t>59.6M</t>
  </si>
  <si>
    <t>58.8M</t>
  </si>
  <si>
    <t>59.3M</t>
  </si>
  <si>
    <t>386.67M</t>
  </si>
  <si>
    <t>425.51M</t>
  </si>
  <si>
    <t>490.65M</t>
  </si>
  <si>
    <t>458.1M</t>
  </si>
  <si>
    <t>465.1M</t>
  </si>
  <si>
    <t>15.31%</t>
  </si>
  <si>
    <t>-6.63%</t>
  </si>
  <si>
    <t>1.53%</t>
  </si>
  <si>
    <t>16.93%</t>
  </si>
  <si>
    <t>423.95M</t>
  </si>
  <si>
    <t>270.64M</t>
  </si>
  <si>
    <t>346.27M</t>
  </si>
  <si>
    <t>363.5M</t>
  </si>
  <si>
    <t>509.7M</t>
  </si>
  <si>
    <t>-36.16%</t>
  </si>
  <si>
    <t>27.94%</t>
  </si>
  <si>
    <t>40.22%</t>
  </si>
  <si>
    <t>7.60%</t>
  </si>
  <si>
    <t>10.03%</t>
  </si>
  <si>
    <t>14.87%</t>
  </si>
  <si>
    <t>367.05M</t>
  </si>
  <si>
    <t>460.32M</t>
  </si>
  <si>
    <t>431.35M</t>
  </si>
  <si>
    <t>418.1M</t>
  </si>
  <si>
    <t>414.4M</t>
  </si>
  <si>
    <t>333.33M</t>
  </si>
  <si>
    <t>437.54M</t>
  </si>
  <si>
    <t>410.85M</t>
  </si>
  <si>
    <t>397.6M</t>
  </si>
  <si>
    <t>396.4M</t>
  </si>
  <si>
    <t>442.54M</t>
  </si>
  <si>
    <t>415.75M</t>
  </si>
  <si>
    <t>402.3M</t>
  </si>
  <si>
    <t>403.7M</t>
  </si>
  <si>
    <t>(4.9M)</t>
  </si>
  <si>
    <t>(4.7M)</t>
  </si>
  <si>
    <t>(7.3M)</t>
  </si>
  <si>
    <t>22.78M</t>
  </si>
  <si>
    <t>20.5M</t>
  </si>
  <si>
    <t>25.41%</t>
  </si>
  <si>
    <t>-6.29%</t>
  </si>
  <si>
    <t>-3.07%</t>
  </si>
  <si>
    <t>-0.88%</t>
  </si>
  <si>
    <t>7.03</t>
  </si>
  <si>
    <t>6.78</t>
  </si>
  <si>
    <t>6.55</t>
  </si>
  <si>
    <t>6.63</t>
  </si>
  <si>
    <t>352.73M</t>
  </si>
  <si>
    <t>369.72M</t>
  </si>
  <si>
    <t>376.9M</t>
  </si>
  <si>
    <t>342.5M</t>
  </si>
  <si>
    <t>151.39M</t>
  </si>
  <si>
    <t>154.3M</t>
  </si>
  <si>
    <t>149.2M</t>
  </si>
  <si>
    <t>135.9M</t>
  </si>
  <si>
    <t>59.28M</t>
  </si>
  <si>
    <t>55.43M</t>
  </si>
  <si>
    <t>53.25M</t>
  </si>
  <si>
    <t>60.7M</t>
  </si>
  <si>
    <t>56M</t>
  </si>
  <si>
    <t>142.06M</t>
  </si>
  <si>
    <t>168.4M</t>
  </si>
  <si>
    <t>162.17M</t>
  </si>
  <si>
    <t>150.6M</t>
  </si>
  <si>
    <t>36.8M</t>
  </si>
  <si>
    <t>49.24M</t>
  </si>
  <si>
    <t>47.85M</t>
  </si>
  <si>
    <t>49.1M</t>
  </si>
  <si>
    <t>1.18B</t>
  </si>
  <si>
    <t>268.28M</t>
  </si>
  <si>
    <t>305.06M</t>
  </si>
  <si>
    <t>290.26M</t>
  </si>
  <si>
    <t>276M</t>
  </si>
  <si>
    <t>278.9M</t>
  </si>
  <si>
    <t>796.38M</t>
  </si>
  <si>
    <t>841.23M</t>
  </si>
  <si>
    <t>824.94M</t>
  </si>
  <si>
    <t>809.5M</t>
  </si>
  <si>
    <t>826.9M</t>
  </si>
  <si>
    <t>180.91M</t>
  </si>
  <si>
    <t>181.23M</t>
  </si>
  <si>
    <t>179.82M</t>
  </si>
  <si>
    <t>174.7M</t>
  </si>
  <si>
    <t>193.5M</t>
  </si>
  <si>
    <t>69.39M</t>
  </si>
  <si>
    <t>71.25M</t>
  </si>
  <si>
    <t>73.27M</t>
  </si>
  <si>
    <t>68.8M</t>
  </si>
  <si>
    <t>66.6M</t>
  </si>
  <si>
    <t>528.09M</t>
  </si>
  <si>
    <t>536.18M</t>
  </si>
  <si>
    <t>534.68M</t>
  </si>
  <si>
    <t>533.5M</t>
  </si>
  <si>
    <t>548M</t>
  </si>
  <si>
    <t>171.75M</t>
  </si>
  <si>
    <t>126.75M</t>
  </si>
  <si>
    <t>108.7M</t>
  </si>
  <si>
    <t>125.2M</t>
  </si>
  <si>
    <t>939.71M</t>
  </si>
  <si>
    <t>813.79M</t>
  </si>
  <si>
    <t>1.17B</t>
  </si>
  <si>
    <t>125.91M</t>
  </si>
  <si>
    <t>408.92M</t>
  </si>
  <si>
    <t>353.45M</t>
  </si>
  <si>
    <t>317.1M</t>
  </si>
  <si>
    <t>282.2M</t>
  </si>
  <si>
    <t>83.77M</t>
  </si>
  <si>
    <t>112.27M</t>
  </si>
  <si>
    <t>97.58M</t>
  </si>
  <si>
    <t>101.3M</t>
  </si>
  <si>
    <t>95M</t>
  </si>
  <si>
    <t>2.89B</t>
  </si>
  <si>
    <t>3.45B</t>
  </si>
  <si>
    <t>3.34B</t>
  </si>
  <si>
    <t>3.43B</t>
  </si>
  <si>
    <t>23.17%</t>
  </si>
  <si>
    <t>-3.06%</t>
  </si>
  <si>
    <t>2.73%</t>
  </si>
  <si>
    <t>125.83M</t>
  </si>
  <si>
    <t>100.81M</t>
  </si>
  <si>
    <t>49.6M</t>
  </si>
  <si>
    <t>182.73M</t>
  </si>
  <si>
    <t>229.83M</t>
  </si>
  <si>
    <t>228.82M</t>
  </si>
  <si>
    <t>223.3M</t>
  </si>
  <si>
    <t>223.2M</t>
  </si>
  <si>
    <t>25.77%</t>
  </si>
  <si>
    <t>-0.44%</t>
  </si>
  <si>
    <t>-2.41%</t>
  </si>
  <si>
    <t>-0.04%</t>
  </si>
  <si>
    <t>312.35M</t>
  </si>
  <si>
    <t>311.19M</t>
  </si>
  <si>
    <t>304.77M</t>
  </si>
  <si>
    <t>293.4M</t>
  </si>
  <si>
    <t>294M</t>
  </si>
  <si>
    <t>90.91M</t>
  </si>
  <si>
    <t>91.98M</t>
  </si>
  <si>
    <t>81.43M</t>
  </si>
  <si>
    <t>83.1M</t>
  </si>
  <si>
    <t>95.4M</t>
  </si>
  <si>
    <t>221.44M</t>
  </si>
  <si>
    <t>219.2M</t>
  </si>
  <si>
    <t>223.35M</t>
  </si>
  <si>
    <t>210.3M</t>
  </si>
  <si>
    <t>198.6M</t>
  </si>
  <si>
    <t>511.89M</t>
  </si>
  <si>
    <t>668.9M</t>
  </si>
  <si>
    <t>640.03M</t>
  </si>
  <si>
    <t>572.8M</t>
  </si>
  <si>
    <t>520.8M</t>
  </si>
  <si>
    <t>399.09M</t>
  </si>
  <si>
    <t>749.17M</t>
  </si>
  <si>
    <t>749.21M</t>
  </si>
  <si>
    <t>744.6M</t>
  </si>
  <si>
    <t>745.3M</t>
  </si>
  <si>
    <t>233.6M</t>
  </si>
  <si>
    <t>151.13M</t>
  </si>
  <si>
    <t>278.25M</t>
  </si>
  <si>
    <t>754.8M</t>
  </si>
  <si>
    <t>908M</t>
  </si>
  <si>
    <t>(208.99M)</t>
  </si>
  <si>
    <t>(110.69M)</t>
  </si>
  <si>
    <t>(149.94M)</t>
  </si>
  <si>
    <t>(112.4M)</t>
  </si>
  <si>
    <t>(139.4M)</t>
  </si>
  <si>
    <t>36.85M</t>
  </si>
  <si>
    <t>76.04M</t>
  </si>
  <si>
    <t>46.3M</t>
  </si>
  <si>
    <t>42.4M</t>
  </si>
  <si>
    <t>245.84M</t>
  </si>
  <si>
    <t>186.73M</t>
  </si>
  <si>
    <t>196.25M</t>
  </si>
  <si>
    <t>162.4M</t>
  </si>
  <si>
    <t>181.8M</t>
  </si>
  <si>
    <t>781.07M</t>
  </si>
  <si>
    <t>699.69M</t>
  </si>
  <si>
    <t>666.39M</t>
  </si>
  <si>
    <t>65.8M</t>
  </si>
  <si>
    <t>2.34B</t>
  </si>
  <si>
    <t>2.19B</t>
  </si>
  <si>
    <t>2.28B</t>
  </si>
  <si>
    <t>67.91%</t>
  </si>
  <si>
    <t>65.88%</t>
  </si>
  <si>
    <t>68.98%</t>
  </si>
  <si>
    <t>65.51%</t>
  </si>
  <si>
    <t>66.58%</t>
  </si>
  <si>
    <t>918.38M</t>
  </si>
  <si>
    <t>72.43M</t>
  </si>
  <si>
    <t>1.4B</t>
  </si>
  <si>
    <t>1.67B</t>
  </si>
  <si>
    <t>69.73M</t>
  </si>
  <si>
    <t>72.67M</t>
  </si>
  <si>
    <t>(40.94M)</t>
  </si>
  <si>
    <t>(110.6M)</t>
  </si>
  <si>
    <t>(174.8M)</t>
  </si>
  <si>
    <t>(481.41M)</t>
  </si>
  <si>
    <t>(451.2M)</t>
  </si>
  <si>
    <t>(485.1M)</t>
  </si>
  <si>
    <t>(494.2M)</t>
  </si>
  <si>
    <t>(459.3M)</t>
  </si>
  <si>
    <t>31.78%</t>
  </si>
  <si>
    <t>33.83%</t>
  </si>
  <si>
    <t>34.15%</t>
  </si>
  <si>
    <t>8.99M</t>
  </si>
  <si>
    <t>10.35M</t>
  </si>
  <si>
    <t>11.4M</t>
  </si>
  <si>
    <t>11.9M</t>
  </si>
  <si>
    <t>927.38M</t>
  </si>
  <si>
    <t>1.16%</t>
  </si>
  <si>
    <t>55M</t>
  </si>
  <si>
    <t>48.96M</t>
  </si>
  <si>
    <t>37.91M</t>
  </si>
  <si>
    <t>39.7M</t>
  </si>
  <si>
    <t>(25.1M)</t>
  </si>
  <si>
    <t>(96.32M)</t>
  </si>
  <si>
    <t>(57.2M)</t>
  </si>
  <si>
    <t>(90.2M)</t>
  </si>
  <si>
    <t>126M</t>
  </si>
  <si>
    <t>232.93M</t>
  </si>
  <si>
    <t>266.1M</t>
  </si>
  <si>
    <t>369.25M</t>
  </si>
  <si>
    <t>245.4M</t>
  </si>
  <si>
    <t>291.1M</t>
  </si>
  <si>
    <t>1.82M</t>
  </si>
  <si>
    <t>(26.67M)</t>
  </si>
  <si>
    <t>(105.3M)</t>
  </si>
  <si>
    <t>(16.1M)</t>
  </si>
  <si>
    <t>27M</t>
  </si>
  <si>
    <t>(42.86M)</t>
  </si>
  <si>
    <t>25.16M</t>
  </si>
  <si>
    <t>(2.4M)</t>
  </si>
  <si>
    <t>(6.2M)</t>
  </si>
  <si>
    <t>(11.72M)</t>
  </si>
  <si>
    <t>17.96M</t>
  </si>
  <si>
    <t>13.41M</t>
  </si>
  <si>
    <t>(969,000)</t>
  </si>
  <si>
    <t>(125.94M)</t>
  </si>
  <si>
    <t>(3M)</t>
  </si>
  <si>
    <t>234.76M</t>
  </si>
  <si>
    <t>239.43M</t>
  </si>
  <si>
    <t>263.95M</t>
  </si>
  <si>
    <t>229.3M</t>
  </si>
  <si>
    <t>318.1M</t>
  </si>
  <si>
    <t>1.99%</t>
  </si>
  <si>
    <t>10.24%</t>
  </si>
  <si>
    <t>-13.13%</t>
  </si>
  <si>
    <t>38.73%</t>
  </si>
  <si>
    <t>9.02%</t>
  </si>
  <si>
    <t>8.37%</t>
  </si>
  <si>
    <t>11.58%</t>
  </si>
  <si>
    <t>(29.31M)</t>
  </si>
  <si>
    <t>(29.46M)</t>
  </si>
  <si>
    <t>(43.73M)</t>
  </si>
  <si>
    <t>(39.6M)</t>
  </si>
  <si>
    <t>(51.5M)</t>
  </si>
  <si>
    <t>-48.44%</t>
  </si>
  <si>
    <t>9.45%</t>
  </si>
  <si>
    <t>-30.05%</t>
  </si>
  <si>
    <t>-1.50%</t>
  </si>
  <si>
    <t>-1.44%</t>
  </si>
  <si>
    <t>-1.87%</t>
  </si>
  <si>
    <t>(801.78M)</t>
  </si>
  <si>
    <t>6.44M</t>
  </si>
  <si>
    <t>455000</t>
  </si>
  <si>
    <t>17.88M</t>
  </si>
  <si>
    <t>54.08M</t>
  </si>
  <si>
    <t>6.84M</t>
  </si>
  <si>
    <t>(823.95M)</t>
  </si>
  <si>
    <t>(25.86M)</t>
  </si>
  <si>
    <t>(35.2M)</t>
  </si>
  <si>
    <t>(50.6M)</t>
  </si>
  <si>
    <t>-2,740.11%</t>
  </si>
  <si>
    <t>96.86%</t>
  </si>
  <si>
    <t>-36.13%</t>
  </si>
  <si>
    <t>-43.75%</t>
  </si>
  <si>
    <t>-31.75%</t>
  </si>
  <si>
    <t>-1.28%</t>
  </si>
  <si>
    <t>(61.97M)</t>
  </si>
  <si>
    <t>(67.27M)</t>
  </si>
  <si>
    <t>(73.88M)</t>
  </si>
  <si>
    <t>(76.6M)</t>
  </si>
  <si>
    <t>(77.2M)</t>
  </si>
  <si>
    <t>13.06M</t>
  </si>
  <si>
    <t>24.92M</t>
  </si>
  <si>
    <t>(41.81M)</t>
  </si>
  <si>
    <t>26.4M</t>
  </si>
  <si>
    <t>468.67M</t>
  </si>
  <si>
    <t>(51.2M)</t>
  </si>
  <si>
    <t>(49.6M)</t>
  </si>
  <si>
    <t>(321,000)</t>
  </si>
  <si>
    <t>468.99M</t>
  </si>
  <si>
    <t>668.99M</t>
  </si>
  <si>
    <t>(200M)</t>
  </si>
  <si>
    <t>(46.39M)</t>
  </si>
  <si>
    <t>7.7M</t>
  </si>
  <si>
    <t>100000</t>
  </si>
  <si>
    <t>(49.99M)</t>
  </si>
  <si>
    <t>(95.31M)</t>
  </si>
  <si>
    <t>432.68M</t>
  </si>
  <si>
    <t>(133M)</t>
  </si>
  <si>
    <t>(143.8M)</t>
  </si>
  <si>
    <t>(100.4M)</t>
  </si>
  <si>
    <t>553.99%</t>
  </si>
  <si>
    <t>-130.74%</t>
  </si>
  <si>
    <t>-8.12%</t>
  </si>
  <si>
    <t>30.18%</t>
  </si>
  <si>
    <t>16.67%</t>
  </si>
  <si>
    <t>-4.55%</t>
  </si>
  <si>
    <t>-5.25%</t>
  </si>
  <si>
    <t>-3.65%</t>
  </si>
  <si>
    <t>(29.47M)</t>
  </si>
  <si>
    <t>(33.1M)</t>
  </si>
  <si>
    <t>(20.9M)</t>
  </si>
  <si>
    <t>178.86M</t>
  </si>
  <si>
    <t>(153.3M)</t>
  </si>
  <si>
    <t>75.62M</t>
  </si>
  <si>
    <t>146.2M</t>
  </si>
  <si>
    <t>205.45M</t>
  </si>
  <si>
    <t>209.97M</t>
  </si>
  <si>
    <t>220.22M</t>
  </si>
  <si>
    <t>189.7M</t>
  </si>
  <si>
    <t>266.6M</t>
  </si>
  <si>
    <t>4.88%</t>
  </si>
  <si>
    <t>-13.86%</t>
  </si>
  <si>
    <t>40.54%</t>
  </si>
  <si>
    <t>4.43%</t>
  </si>
  <si>
    <t>FSS</t>
  </si>
  <si>
    <t>Federal Signal</t>
  </si>
  <si>
    <t>CCF</t>
  </si>
  <si>
    <t>Chase</t>
  </si>
  <si>
    <t>LABL</t>
  </si>
  <si>
    <t>Multi-Color</t>
  </si>
  <si>
    <t>RAVN</t>
  </si>
  <si>
    <t>Raven Industries</t>
  </si>
  <si>
    <t>TRS</t>
  </si>
  <si>
    <t>TriMas</t>
  </si>
  <si>
    <t>FLOW</t>
  </si>
  <si>
    <t>SPX FLOW</t>
  </si>
  <si>
    <t>29.80</t>
  </si>
  <si>
    <t>17.68</t>
  </si>
  <si>
    <t>2.33</t>
  </si>
  <si>
    <t>2.74</t>
  </si>
  <si>
    <t>24.32</t>
  </si>
  <si>
    <t>4.09</t>
  </si>
  <si>
    <t>5.01</t>
  </si>
  <si>
    <t>22.18</t>
  </si>
  <si>
    <t>18.68</t>
  </si>
  <si>
    <t>5.42</t>
  </si>
  <si>
    <t>3.55</t>
  </si>
  <si>
    <t>46.32</t>
  </si>
  <si>
    <t>30.09</t>
  </si>
  <si>
    <t>2.84</t>
  </si>
  <si>
    <t>4.14</t>
  </si>
  <si>
    <t>4.68</t>
  </si>
  <si>
    <t>Digimarc Corporation (DMRC)</t>
  </si>
  <si>
    <t>30.50</t>
  </si>
  <si>
    <t>32.70</t>
  </si>
  <si>
    <t>30.35 x 400</t>
  </si>
  <si>
    <t>35.70 x 500</t>
  </si>
  <si>
    <t>30.40 - 32.70</t>
  </si>
  <si>
    <t>24.20 - 41.75</t>
  </si>
  <si>
    <t>149929</t>
  </si>
  <si>
    <t>99223</t>
  </si>
  <si>
    <t>325.86M</t>
  </si>
  <si>
    <t>-0.31</t>
  </si>
  <si>
    <t>-13.03</t>
  </si>
  <si>
    <t>-2.34</t>
  </si>
  <si>
    <t>2014-05-01</t>
  </si>
  <si>
    <t>44.83</t>
  </si>
  <si>
    <t>5</t>
  </si>
  <si>
    <t>5.69M</t>
  </si>
  <si>
    <t>6.04M</t>
  </si>
  <si>
    <t>24.12M</t>
  </si>
  <si>
    <t>35.14M</t>
  </si>
  <si>
    <t>23.31M</t>
  </si>
  <si>
    <t>26.8M</t>
  </si>
  <si>
    <t>6.29M</t>
  </si>
  <si>
    <t>24.95M</t>
  </si>
  <si>
    <t>5.58M</t>
  </si>
  <si>
    <t>-0.63</t>
  </si>
  <si>
    <t>-0.59</t>
  </si>
  <si>
    <t>-0.58</t>
  </si>
  <si>
    <t>-0.66</t>
  </si>
  <si>
    <t>-0.62</t>
  </si>
  <si>
    <t>-0.55</t>
  </si>
  <si>
    <t>-0.57</t>
  </si>
  <si>
    <t>-0.61</t>
  </si>
  <si>
    <t>1.60%</t>
  </si>
  <si>
    <t>6.80%</t>
  </si>
  <si>
    <t>DMRC</t>
  </si>
  <si>
    <t>-23.60%</t>
  </si>
  <si>
    <t>14.80%</t>
  </si>
  <si>
    <t>42.70%</t>
  </si>
  <si>
    <t>-13.56</t>
  </si>
  <si>
    <t>14.61</t>
  </si>
  <si>
    <t>4.55</t>
  </si>
  <si>
    <t>-100.68%</t>
  </si>
  <si>
    <t>-102.64%</t>
  </si>
  <si>
    <t>-23.13%</t>
  </si>
  <si>
    <t>-38.98%</t>
  </si>
  <si>
    <t>22.3M</t>
  </si>
  <si>
    <t>-20.94M</t>
  </si>
  <si>
    <t>-22.45M</t>
  </si>
  <si>
    <t>56.19M</t>
  </si>
  <si>
    <t>5.52</t>
  </si>
  <si>
    <t>16.02</t>
  </si>
  <si>
    <t>6.70</t>
  </si>
  <si>
    <t>-14.79M</t>
  </si>
  <si>
    <t>-10.58M</t>
  </si>
  <si>
    <t>-9.67%</t>
  </si>
  <si>
    <t>41.75</t>
  </si>
  <si>
    <t>24.20</t>
  </si>
  <si>
    <t>35.61</t>
  </si>
  <si>
    <t>29.65</t>
  </si>
  <si>
    <t>99.22k</t>
  </si>
  <si>
    <t>166.3k</t>
  </si>
  <si>
    <t>43.20%</t>
  </si>
  <si>
    <t>26.45</t>
  </si>
  <si>
    <t>15.71%</t>
  </si>
  <si>
    <t>0.00</t>
  </si>
  <si>
    <t>May 12, 2014</t>
  </si>
  <si>
    <t>May 1, 2014</t>
  </si>
  <si>
    <t>Mr. Bruce L. Davis</t>
  </si>
  <si>
    <t>Chairman &amp; CEO</t>
  </si>
  <si>
    <t>636.58k</t>
  </si>
  <si>
    <t>Mr. Charles Beck</t>
  </si>
  <si>
    <t>CFO &amp; Treasurer</t>
  </si>
  <si>
    <t>312k</t>
  </si>
  <si>
    <t>Mr. Tony Rodriguez</t>
  </si>
  <si>
    <t>Exec. VP &amp; CTO</t>
  </si>
  <si>
    <t>250k</t>
  </si>
  <si>
    <t>Mr. Robert P. Chamness</t>
  </si>
  <si>
    <t>Chief Legal Officer &amp; Sec.</t>
  </si>
  <si>
    <t>328.25k</t>
  </si>
  <si>
    <t>104.55k</t>
  </si>
  <si>
    <t>Mr. Joel Meyer</t>
  </si>
  <si>
    <t>Exec. VP of Intellectual Property - IP Legal</t>
  </si>
  <si>
    <t>34.96M</t>
  </si>
  <si>
    <t>25.66M</t>
  </si>
  <si>
    <t>22.19M</t>
  </si>
  <si>
    <t>-21.21%</t>
  </si>
  <si>
    <t>-26.62%</t>
  </si>
  <si>
    <t>-13.52%</t>
  </si>
  <si>
    <t>-1.78%</t>
  </si>
  <si>
    <t>6.56M</t>
  </si>
  <si>
    <t>8.21M</t>
  </si>
  <si>
    <t>8.95M</t>
  </si>
  <si>
    <t>8.5M</t>
  </si>
  <si>
    <t>5.96M</t>
  </si>
  <si>
    <t>600000</t>
  </si>
  <si>
    <t>521000</t>
  </si>
  <si>
    <t>742000</t>
  </si>
  <si>
    <t>974000</t>
  </si>
  <si>
    <t>25.06%</t>
  </si>
  <si>
    <t>-5.03%</t>
  </si>
  <si>
    <t>37.81M</t>
  </si>
  <si>
    <t>26.76M</t>
  </si>
  <si>
    <t>13.24M</t>
  </si>
  <si>
    <t>-35.62%</t>
  </si>
  <si>
    <t>0.41%</t>
  </si>
  <si>
    <t>61.01%</t>
  </si>
  <si>
    <t>21.97M</t>
  </si>
  <si>
    <t>27.84M</t>
  </si>
  <si>
    <t>30.66M</t>
  </si>
  <si>
    <t>31.22M</t>
  </si>
  <si>
    <t>12.27M</t>
  </si>
  <si>
    <t>12.47M</t>
  </si>
  <si>
    <t>13.23M</t>
  </si>
  <si>
    <t>15.57M</t>
  </si>
  <si>
    <t>16.95M</t>
  </si>
  <si>
    <t>18.75M</t>
  </si>
  <si>
    <t>21.82M</t>
  </si>
  <si>
    <t>26.72%</t>
  </si>
  <si>
    <t>10.11%</t>
  </si>
  <si>
    <t>1.83%</t>
  </si>
  <si>
    <t>(2.41M)</t>
  </si>
  <si>
    <t>55000</t>
  </si>
  <si>
    <t>258000</t>
  </si>
  <si>
    <t>179000</t>
  </si>
  <si>
    <t>(1.11M)</t>
  </si>
  <si>
    <t>13.67M</t>
  </si>
  <si>
    <t>(2.3M)</t>
  </si>
  <si>
    <t>(15.17M)</t>
  </si>
  <si>
    <t>(17.87M)</t>
  </si>
  <si>
    <t>(21.66M)</t>
  </si>
  <si>
    <t>-116.85%</t>
  </si>
  <si>
    <t>-558.62%</t>
  </si>
  <si>
    <t>-17.80%</t>
  </si>
  <si>
    <t>-21.23%</t>
  </si>
  <si>
    <t>-99.40%</t>
  </si>
  <si>
    <t>(1.8M)</t>
  </si>
  <si>
    <t>66000</t>
  </si>
  <si>
    <t>(3.38M)</t>
  </si>
  <si>
    <t>47000</t>
  </si>
  <si>
    <t>(11,000)</t>
  </si>
  <si>
    <t>1000</t>
  </si>
  <si>
    <t>19000</t>
  </si>
  <si>
    <t>21000</t>
  </si>
  <si>
    <t>124000</t>
  </si>
  <si>
    <t>(382,000)</t>
  </si>
  <si>
    <t>4.03M</t>
  </si>
  <si>
    <t>(426,000)</t>
  </si>
  <si>
    <t>(101,000)</t>
  </si>
  <si>
    <t>(696,000)</t>
  </si>
  <si>
    <t>(15.92M)</t>
  </si>
  <si>
    <t>(21.67M)</t>
  </si>
  <si>
    <t>-108.87%</t>
  </si>
  <si>
    <t>-2,187.50%</t>
  </si>
  <si>
    <t>-12.64%</t>
  </si>
  <si>
    <t>-20.84%</t>
  </si>
  <si>
    <t>-99.44%</t>
  </si>
  <si>
    <t>(0.10)</t>
  </si>
  <si>
    <t>(2.22)</t>
  </si>
  <si>
    <t>(2.19)</t>
  </si>
  <si>
    <t>(2.36)</t>
  </si>
  <si>
    <t>-108.62%</t>
  </si>
  <si>
    <t>-2,120.00%</t>
  </si>
  <si>
    <t>1.35%</t>
  </si>
  <si>
    <t>1.12</t>
  </si>
  <si>
    <t>-108.93%</t>
  </si>
  <si>
    <t>15.19M</t>
  </si>
  <si>
    <t>(274,000)</t>
  </si>
  <si>
    <t>(13.2M)</t>
  </si>
  <si>
    <t>(15.54M)</t>
  </si>
  <si>
    <t>(19.46M)</t>
  </si>
  <si>
    <t>-101.80%</t>
  </si>
  <si>
    <t>-4,718.25%</t>
  </si>
  <si>
    <t>-17.74%</t>
  </si>
  <si>
    <t>-25.21%</t>
  </si>
  <si>
    <t>-89.31%</t>
  </si>
  <si>
    <t>32.27M</t>
  </si>
  <si>
    <t>29.66M</t>
  </si>
  <si>
    <t>38.32M</t>
  </si>
  <si>
    <t>36.19M</t>
  </si>
  <si>
    <t>56.13M</t>
  </si>
  <si>
    <t>3.81M</t>
  </si>
  <si>
    <t>25.4M</t>
  </si>
  <si>
    <t>25.85M</t>
  </si>
  <si>
    <t>32.2M</t>
  </si>
  <si>
    <t>33.03M</t>
  </si>
  <si>
    <t>44.5M</t>
  </si>
  <si>
    <t>-8.08%</t>
  </si>
  <si>
    <t>29.20%</t>
  </si>
  <si>
    <t>-5.57%</t>
  </si>
  <si>
    <t>55.12%</t>
  </si>
  <si>
    <t>56.29%</t>
  </si>
  <si>
    <t>51.86%</t>
  </si>
  <si>
    <t>66.75%</t>
  </si>
  <si>
    <t>64.20%</t>
  </si>
  <si>
    <t>71.29%</t>
  </si>
  <si>
    <t>4.22M</t>
  </si>
  <si>
    <t>5.84M</t>
  </si>
  <si>
    <t>4.62M</t>
  </si>
  <si>
    <t>5.88M</t>
  </si>
  <si>
    <t>4.57M</t>
  </si>
  <si>
    <t>4.63M</t>
  </si>
  <si>
    <t>5.09M</t>
  </si>
  <si>
    <t>(45,000)</t>
  </si>
  <si>
    <t>(22,000)</t>
  </si>
  <si>
    <t>(15,000)</t>
  </si>
  <si>
    <t>38.47%</t>
  </si>
  <si>
    <t>-22.15%</t>
  </si>
  <si>
    <t>1.56%</t>
  </si>
  <si>
    <t>10.01%</t>
  </si>
  <si>
    <t>10.53</t>
  </si>
  <si>
    <t>5.99</t>
  </si>
  <si>
    <t>5.65</t>
  </si>
  <si>
    <t>4.29</t>
  </si>
  <si>
    <t>1.66M</t>
  </si>
  <si>
    <t>2.61M</t>
  </si>
  <si>
    <t>37.16M</t>
  </si>
  <si>
    <t>45.48M</t>
  </si>
  <si>
    <t>42.29M</t>
  </si>
  <si>
    <t>62.91M</t>
  </si>
  <si>
    <t>2.98M</t>
  </si>
  <si>
    <t>7.51M</t>
  </si>
  <si>
    <t>9M</t>
  </si>
  <si>
    <t>2.15M</t>
  </si>
  <si>
    <t>2.04M</t>
  </si>
  <si>
    <t>2.79M</t>
  </si>
  <si>
    <t>5.43M</t>
  </si>
  <si>
    <t>749000</t>
  </si>
  <si>
    <t>7.84M</t>
  </si>
  <si>
    <t>7.73M</t>
  </si>
  <si>
    <t>7.54M</t>
  </si>
  <si>
    <t>6.72M</t>
  </si>
  <si>
    <t>6.61M</t>
  </si>
  <si>
    <t>570000</t>
  </si>
  <si>
    <t>378000</t>
  </si>
  <si>
    <t>338000</t>
  </si>
  <si>
    <t>331000</t>
  </si>
  <si>
    <t>57.33M</t>
  </si>
  <si>
    <t>57.2M</t>
  </si>
  <si>
    <t>57.42M</t>
  </si>
  <si>
    <t>56.36M</t>
  </si>
  <si>
    <t>78.74M</t>
  </si>
  <si>
    <t>-0.23%</t>
  </si>
  <si>
    <t>-1.83%</t>
  </si>
  <si>
    <t>39.69%</t>
  </si>
  <si>
    <t>36.48%</t>
  </si>
  <si>
    <t>-11.60%</t>
  </si>
  <si>
    <t>20.16%</t>
  </si>
  <si>
    <t>-8.09%</t>
  </si>
  <si>
    <t>3.66M</t>
  </si>
  <si>
    <t>5.78M</t>
  </si>
  <si>
    <t>190000</t>
  </si>
  <si>
    <t>(3.59M)</t>
  </si>
  <si>
    <t>(3.95M)</t>
  </si>
  <si>
    <t>3.59M</t>
  </si>
  <si>
    <t>306000</t>
  </si>
  <si>
    <t>203000</t>
  </si>
  <si>
    <t>226000</t>
  </si>
  <si>
    <t>956000</t>
  </si>
  <si>
    <t>4.33M</t>
  </si>
  <si>
    <t>5.24M</t>
  </si>
  <si>
    <t>4.91M</t>
  </si>
  <si>
    <t>7.55%</t>
  </si>
  <si>
    <t>10.97%</t>
  </si>
  <si>
    <t>9.13%</t>
  </si>
  <si>
    <t>6.86%</t>
  </si>
  <si>
    <t>52.95M</t>
  </si>
  <si>
    <t>50.87M</t>
  </si>
  <si>
    <t>51.41M</t>
  </si>
  <si>
    <t>73.28M</t>
  </si>
  <si>
    <t>7000</t>
  </si>
  <si>
    <t>9.37M</t>
  </si>
  <si>
    <t>(26.04M)</t>
  </si>
  <si>
    <t>(47.71M)</t>
  </si>
  <si>
    <t>92.36%</t>
  </si>
  <si>
    <t>88.94%</t>
  </si>
  <si>
    <t>90.78%</t>
  </si>
  <si>
    <t>91.21%</t>
  </si>
  <si>
    <t>93.08%</t>
  </si>
  <si>
    <t>53M</t>
  </si>
  <si>
    <t>50.92M</t>
  </si>
  <si>
    <t>52.17M</t>
  </si>
  <si>
    <t>51.46M</t>
  </si>
  <si>
    <t>73.33M</t>
  </si>
  <si>
    <t>92.45%</t>
  </si>
  <si>
    <t>89.03%</t>
  </si>
  <si>
    <t>91.30%</t>
  </si>
  <si>
    <t>93.14%</t>
  </si>
  <si>
    <t>8.27M</t>
  </si>
  <si>
    <t>(507,000)</t>
  </si>
  <si>
    <t>(15.82M)</t>
  </si>
  <si>
    <t>-106.13%</t>
  </si>
  <si>
    <t>-3,020.32%</t>
  </si>
  <si>
    <t>-13.36%</t>
  </si>
  <si>
    <t>285000</t>
  </si>
  <si>
    <t>(284,000)</t>
  </si>
  <si>
    <t>(715,000)</t>
  </si>
  <si>
    <t>2.09M</t>
  </si>
  <si>
    <t>4.64M</t>
  </si>
  <si>
    <t>5.55M</t>
  </si>
  <si>
    <t>15.98M</t>
  </si>
  <si>
    <t>(6.04M)</t>
  </si>
  <si>
    <t>(10.43M)</t>
  </si>
  <si>
    <t>(379,000)</t>
  </si>
  <si>
    <t>(1.89M)</t>
  </si>
  <si>
    <t>(692,000)</t>
  </si>
  <si>
    <t>691000</t>
  </si>
  <si>
    <t>(202,000)</t>
  </si>
  <si>
    <t>(187,000)</t>
  </si>
  <si>
    <t>(228,000)</t>
  </si>
  <si>
    <t>(635,000)</t>
  </si>
  <si>
    <t>637000</t>
  </si>
  <si>
    <t>36000</t>
  </si>
  <si>
    <t>(342,000)</t>
  </si>
  <si>
    <t>630000</t>
  </si>
  <si>
    <t>(377,000)</t>
  </si>
  <si>
    <t>3.47M</t>
  </si>
  <si>
    <t>(6.73M)</t>
  </si>
  <si>
    <t>(9.74M)</t>
  </si>
  <si>
    <t>(13.86M)</t>
  </si>
  <si>
    <t>-77.74%</t>
  </si>
  <si>
    <t>-293.87%</t>
  </si>
  <si>
    <t>-44.66%</t>
  </si>
  <si>
    <t>-42.34%</t>
  </si>
  <si>
    <t>35.16%</t>
  </si>
  <si>
    <t>9.93%</t>
  </si>
  <si>
    <t>-26.24%</t>
  </si>
  <si>
    <t>-43.90%</t>
  </si>
  <si>
    <t>-63.62%</t>
  </si>
  <si>
    <t>(2.74M)</t>
  </si>
  <si>
    <t>(2.59M)</t>
  </si>
  <si>
    <t>(570,000)</t>
  </si>
  <si>
    <t>(1.64M)</t>
  </si>
  <si>
    <t>(1.4M)</t>
  </si>
  <si>
    <t>(1.84M)</t>
  </si>
  <si>
    <t>(1.17M)</t>
  </si>
  <si>
    <t>(1.1M)</t>
  </si>
  <si>
    <t>(1.19M)</t>
  </si>
  <si>
    <t>(895,000)</t>
  </si>
  <si>
    <t>-57.59%</t>
  </si>
  <si>
    <t>5.58%</t>
  </si>
  <si>
    <t>18.39%</t>
  </si>
  <si>
    <t>-24.33%</t>
  </si>
  <si>
    <t>-3.92%</t>
  </si>
  <si>
    <t>-7.84%</t>
  </si>
  <si>
    <t>-10.09%</t>
  </si>
  <si>
    <t>-12.05%</t>
  </si>
  <si>
    <t>(5.09M)</t>
  </si>
  <si>
    <t>(2.92M)</t>
  </si>
  <si>
    <t>(3.08M)</t>
  </si>
  <si>
    <t>(12.86M)</t>
  </si>
  <si>
    <t>(147.14M)</t>
  </si>
  <si>
    <t>(54.59M)</t>
  </si>
  <si>
    <t>(79.97M)</t>
  </si>
  <si>
    <t>(113.11M)</t>
  </si>
  <si>
    <t>(53.91M)</t>
  </si>
  <si>
    <t>144.21M</t>
  </si>
  <si>
    <t>55.63M</t>
  </si>
  <si>
    <t>78.17M</t>
  </si>
  <si>
    <t>110.03M</t>
  </si>
  <si>
    <t>41.05M</t>
  </si>
  <si>
    <t>(9.75M)</t>
  </si>
  <si>
    <t>(1.71M)</t>
  </si>
  <si>
    <t>(4.39M)</t>
  </si>
  <si>
    <t>(5.19M)</t>
  </si>
  <si>
    <t>(15.49M)</t>
  </si>
  <si>
    <t>82.52%</t>
  </si>
  <si>
    <t>-157.24%</t>
  </si>
  <si>
    <t>-18.31%</t>
  </si>
  <si>
    <t>-198.50%</t>
  </si>
  <si>
    <t>-21.98%</t>
  </si>
  <si>
    <t>-17.09%</t>
  </si>
  <si>
    <t>-23.39%</t>
  </si>
  <si>
    <t>-71.07%</t>
  </si>
  <si>
    <t>(2.34M)</t>
  </si>
  <si>
    <t>(3.2M)</t>
  </si>
  <si>
    <t>(3.1M)</t>
  </si>
  <si>
    <t>37.83M</t>
  </si>
  <si>
    <t>(2.39M)</t>
  </si>
  <si>
    <t>(2.44M)</t>
  </si>
  <si>
    <t>(2.54M)</t>
  </si>
  <si>
    <t>17.48M</t>
  </si>
  <si>
    <t>14.41M</t>
  </si>
  <si>
    <t>40.37M</t>
  </si>
  <si>
    <t>15.99M</t>
  </si>
  <si>
    <t>12.9M</t>
  </si>
  <si>
    <t>668000</t>
  </si>
  <si>
    <t>201000</t>
  </si>
  <si>
    <t>(4.82M)</t>
  </si>
  <si>
    <t>-100.96%</t>
  </si>
  <si>
    <t>378.46%</t>
  </si>
  <si>
    <t>-10.89%</t>
  </si>
  <si>
    <t>216.13%</t>
  </si>
  <si>
    <t>-5.41%</t>
  </si>
  <si>
    <t>52.34%</t>
  </si>
  <si>
    <t>53.93%</t>
  </si>
  <si>
    <t>173.59%</t>
  </si>
  <si>
    <t>(2.96M)</t>
  </si>
  <si>
    <t>8.48M</t>
  </si>
  <si>
    <t>(8.13M)</t>
  </si>
  <si>
    <t>(10.96M)</t>
  </si>
  <si>
    <t>(15.7M)</t>
  </si>
  <si>
    <t>-87.83%</t>
  </si>
  <si>
    <t>-544.61%</t>
  </si>
  <si>
    <t>-34.75%</t>
  </si>
  <si>
    <t>-43.28%</t>
  </si>
  <si>
    <t>ADAT</t>
  </si>
  <si>
    <t>Authentidate Holding</t>
  </si>
  <si>
    <t>ASUR</t>
  </si>
  <si>
    <t>Asure Software</t>
  </si>
  <si>
    <t>BBOX</t>
  </si>
  <si>
    <t>Black Box</t>
  </si>
  <si>
    <t>EDGW</t>
  </si>
  <si>
    <t>Edgewater Technology</t>
  </si>
  <si>
    <t>ELON</t>
  </si>
  <si>
    <t>Echelon</t>
  </si>
  <si>
    <t>STOY</t>
  </si>
  <si>
    <t>Spiral Toys</t>
  </si>
  <si>
    <t>-2.01</t>
  </si>
  <si>
    <t>0.51</t>
  </si>
  <si>
    <t>169.69M</t>
  </si>
  <si>
    <t>-205.22</t>
  </si>
  <si>
    <t>17.41</t>
  </si>
  <si>
    <t>6.54</t>
  </si>
  <si>
    <t>120.15M</t>
  </si>
  <si>
    <t>-16.91</t>
  </si>
  <si>
    <t>12.82</t>
  </si>
  <si>
    <t>3.52</t>
  </si>
  <si>
    <t>95.02M</t>
  </si>
  <si>
    <t>-18.29</t>
  </si>
  <si>
    <t>19.67</t>
  </si>
  <si>
    <t>-4.71</t>
  </si>
  <si>
    <t>1.24</t>
  </si>
  <si>
    <t>h</t>
  </si>
  <si>
    <t>Enterprise Financial Services Corp (EFSC)</t>
  </si>
  <si>
    <t>40.25</t>
  </si>
  <si>
    <t>40.60</t>
  </si>
  <si>
    <t>41.15</t>
  </si>
  <si>
    <t>40.15 - 41.15</t>
  </si>
  <si>
    <t>26.84 - 46.25</t>
  </si>
  <si>
    <t>82523</t>
  </si>
  <si>
    <t>123484</t>
  </si>
  <si>
    <t>945.14M</t>
  </si>
  <si>
    <t>0.63</t>
  </si>
  <si>
    <t>16.60</t>
  </si>
  <si>
    <t>2.42</t>
  </si>
  <si>
    <t>0.44 (1.09%)</t>
  </si>
  <si>
    <t>52.26M</t>
  </si>
  <si>
    <t>53.69M</t>
  </si>
  <si>
    <t>207.47M</t>
  </si>
  <si>
    <t>227.89M</t>
  </si>
  <si>
    <t>51.78M</t>
  </si>
  <si>
    <t>52.77M</t>
  </si>
  <si>
    <t>205.52M</t>
  </si>
  <si>
    <t>226.88M</t>
  </si>
  <si>
    <t>54.3M</t>
  </si>
  <si>
    <t>209.2M</t>
  </si>
  <si>
    <t>229.7M</t>
  </si>
  <si>
    <t>40.83M</t>
  </si>
  <si>
    <t>40.81M</t>
  </si>
  <si>
    <t>164.55M</t>
  </si>
  <si>
    <t>28.00%</t>
  </si>
  <si>
    <t>26.10%</t>
  </si>
  <si>
    <t>9.80%</t>
  </si>
  <si>
    <t>0.53</t>
  </si>
  <si>
    <t>0.57</t>
  </si>
  <si>
    <t>0.08</t>
  </si>
  <si>
    <t>0.13</t>
  </si>
  <si>
    <t>-0.01</t>
  </si>
  <si>
    <t>15.10%</t>
  </si>
  <si>
    <t>-1.80%</t>
  </si>
  <si>
    <t>EFSC</t>
  </si>
  <si>
    <t>13.60%</t>
  </si>
  <si>
    <t>4.80%</t>
  </si>
  <si>
    <t>13.49%</t>
  </si>
  <si>
    <t>13.24</t>
  </si>
  <si>
    <t>5.68</t>
  </si>
  <si>
    <t>30.16%</t>
  </si>
  <si>
    <t>50.19%</t>
  </si>
  <si>
    <t>11.19%</t>
  </si>
  <si>
    <t>8.13</t>
  </si>
  <si>
    <t>17.40%</t>
  </si>
  <si>
    <t>50.2M</t>
  </si>
  <si>
    <t>12.40%</t>
  </si>
  <si>
    <t>215.09M</t>
  </si>
  <si>
    <t>9.16</t>
  </si>
  <si>
    <t>509.64M</t>
  </si>
  <si>
    <t>22.95</t>
  </si>
  <si>
    <t>47.37%</t>
  </si>
  <si>
    <t>46.25</t>
  </si>
  <si>
    <t>26.84</t>
  </si>
  <si>
    <t>40.98</t>
  </si>
  <si>
    <t>41.91</t>
  </si>
  <si>
    <t>123.48k</t>
  </si>
  <si>
    <t>99.42k</t>
  </si>
  <si>
    <t>23.48M</t>
  </si>
  <si>
    <t>20.23M</t>
  </si>
  <si>
    <t>67.90%</t>
  </si>
  <si>
    <t>265.02k</t>
  </si>
  <si>
    <t>2.91</t>
  </si>
  <si>
    <t>232.47k</t>
  </si>
  <si>
    <t>0.43</t>
  </si>
  <si>
    <t>1.06%</t>
  </si>
  <si>
    <t>17.70%</t>
  </si>
  <si>
    <t>Mr. James Brian Lally</t>
  </si>
  <si>
    <t>CEO &amp; Director</t>
  </si>
  <si>
    <t>508.47k</t>
  </si>
  <si>
    <t>Mr. Keene S. Turner CPA</t>
  </si>
  <si>
    <t>Exec. VP &amp; CFO</t>
  </si>
  <si>
    <t>503.73k</t>
  </si>
  <si>
    <t>Mr. Scott R. Goodman</t>
  </si>
  <si>
    <t>Pres and Director of Enterprise Bank &amp; Trust</t>
  </si>
  <si>
    <t>458.77k</t>
  </si>
  <si>
    <t>72.6k</t>
  </si>
  <si>
    <t>Mr. Douglas N. Bauche</t>
  </si>
  <si>
    <t>Chief Credit Officer of Enterprise Bank &amp; Trust</t>
  </si>
  <si>
    <t>365.63k</t>
  </si>
  <si>
    <t>Mr. Peter F. Benoist</t>
  </si>
  <si>
    <t>Consultant</t>
  </si>
  <si>
    <t>868.78k</t>
  </si>
  <si>
    <t>29.34k</t>
  </si>
  <si>
    <t>165.91M</t>
  </si>
  <si>
    <t>153.49M</t>
  </si>
  <si>
    <t>131.75M</t>
  </si>
  <si>
    <t>132.78M</t>
  </si>
  <si>
    <t>149.22M</t>
  </si>
  <si>
    <t>154.45M</t>
  </si>
  <si>
    <t>143.39M</t>
  </si>
  <si>
    <t>121.4M</t>
  </si>
  <si>
    <t>122.37M</t>
  </si>
  <si>
    <t>137.74M</t>
  </si>
  <si>
    <t>11.46M</t>
  </si>
  <si>
    <t>10.36M</t>
  </si>
  <si>
    <t>10.41M</t>
  </si>
  <si>
    <t>-7.48%</t>
  </si>
  <si>
    <t>-14.16%</t>
  </si>
  <si>
    <t>0.78%</t>
  </si>
  <si>
    <t>12.39%</t>
  </si>
  <si>
    <t>23.17M</t>
  </si>
  <si>
    <t>18.14M</t>
  </si>
  <si>
    <t>14.39M</t>
  </si>
  <si>
    <t>15.41M</t>
  </si>
  <si>
    <t>10.84M</t>
  </si>
  <si>
    <t>7.76M</t>
  </si>
  <si>
    <t>7M</t>
  </si>
  <si>
    <t>3.9M</t>
  </si>
  <si>
    <t>2.45M</t>
  </si>
  <si>
    <t>-21.71%</t>
  </si>
  <si>
    <t>-20.68%</t>
  </si>
  <si>
    <t>-14.02%</t>
  </si>
  <si>
    <t>142.74M</t>
  </si>
  <si>
    <t>135.36M</t>
  </si>
  <si>
    <t>117.37M</t>
  </si>
  <si>
    <t>120.41M</t>
  </si>
  <si>
    <t>135.5M</t>
  </si>
  <si>
    <t>-5.17%</t>
  </si>
  <si>
    <t>-13.29%</t>
  </si>
  <si>
    <t>12.53%</t>
  </si>
  <si>
    <t>22.79M</t>
  </si>
  <si>
    <t>5.49M</t>
  </si>
  <si>
    <t>458000</t>
  </si>
  <si>
    <t>-80.99%</t>
  </si>
  <si>
    <t>26.78%</t>
  </si>
  <si>
    <t>-91.66%</t>
  </si>
  <si>
    <t>687.12%</t>
  </si>
  <si>
    <t>131.03M</t>
  </si>
  <si>
    <t>111.88M</t>
  </si>
  <si>
    <t>-14.61%</t>
  </si>
  <si>
    <t>9.95%</t>
  </si>
  <si>
    <t>21.06M</t>
  </si>
  <si>
    <t>29.06M</t>
  </si>
  <si>
    <t>23000</t>
  </si>
  <si>
    <t>86000</t>
  </si>
  <si>
    <t>15.47M</t>
  </si>
  <si>
    <t>16.66M</t>
  </si>
  <si>
    <t>18.17M</t>
  </si>
  <si>
    <t>19.3M</t>
  </si>
  <si>
    <t>10.13M</t>
  </si>
  <si>
    <t>12.57M</t>
  </si>
  <si>
    <t>5.87M</t>
  </si>
  <si>
    <t>9.67M</t>
  </si>
  <si>
    <t>99.18M</t>
  </si>
  <si>
    <t>105.81M</t>
  </si>
  <si>
    <t>91.7M</t>
  </si>
  <si>
    <t>80.17M</t>
  </si>
  <si>
    <t>44.7M</t>
  </si>
  <si>
    <t>48.48M</t>
  </si>
  <si>
    <t>48.63M</t>
  </si>
  <si>
    <t>47.7M</t>
  </si>
  <si>
    <t>51.55M</t>
  </si>
  <si>
    <t>7.28M</t>
  </si>
  <si>
    <t>6.53M</t>
  </si>
  <si>
    <t>6.57M</t>
  </si>
  <si>
    <t>44.53M</t>
  </si>
  <si>
    <t>45.62M</t>
  </si>
  <si>
    <t>33.6M</t>
  </si>
  <si>
    <t>25.25M</t>
  </si>
  <si>
    <t>41.91M</t>
  </si>
  <si>
    <t>49.04M</t>
  </si>
  <si>
    <t>41.04M</t>
  </si>
  <si>
    <t>60.84M</t>
  </si>
  <si>
    <t>74.84M</t>
  </si>
  <si>
    <t>16.99%</t>
  </si>
  <si>
    <t>-16.30%</t>
  </si>
  <si>
    <t>48.22%</t>
  </si>
  <si>
    <t>23.02%</t>
  </si>
  <si>
    <t>41.98%</t>
  </si>
  <si>
    <t>50.08M</t>
  </si>
  <si>
    <t>19.48%</t>
  </si>
  <si>
    <t>-18.04%</t>
  </si>
  <si>
    <t>42.29%</t>
  </si>
  <si>
    <t>28.15%</t>
  </si>
  <si>
    <t>16.98M</t>
  </si>
  <si>
    <t>13.87M</t>
  </si>
  <si>
    <t>19.95M</t>
  </si>
  <si>
    <t>26M</t>
  </si>
  <si>
    <t>22.15M</t>
  </si>
  <si>
    <t>26.92M</t>
  </si>
  <si>
    <t>9.59M</t>
  </si>
  <si>
    <t>25.71M</t>
  </si>
  <si>
    <t>18.74M</t>
  </si>
  <si>
    <t>(8.54M)</t>
  </si>
  <si>
    <t>(9.94M)</t>
  </si>
  <si>
    <t>4.28M</t>
  </si>
  <si>
    <t>(5.76M)</t>
  </si>
  <si>
    <t>28.3M</t>
  </si>
  <si>
    <t>33.1M</t>
  </si>
  <si>
    <t>27.17M</t>
  </si>
  <si>
    <t>38.45M</t>
  </si>
  <si>
    <t>48.84M</t>
  </si>
  <si>
    <t>-17.92%</t>
  </si>
  <si>
    <t>41.50%</t>
  </si>
  <si>
    <t>27.01%</t>
  </si>
  <si>
    <t>27.39%</t>
  </si>
  <si>
    <t>25.1M</t>
  </si>
  <si>
    <t>1.41</t>
  </si>
  <si>
    <t>1.78</t>
  </si>
  <si>
    <t>1.92</t>
  </si>
  <si>
    <t>2.44</t>
  </si>
  <si>
    <t>26.24%</t>
  </si>
  <si>
    <t>-22.47%</t>
  </si>
  <si>
    <t>39.13%</t>
  </si>
  <si>
    <t>17.86M</t>
  </si>
  <si>
    <t>18.58M</t>
  </si>
  <si>
    <t>19.76M</t>
  </si>
  <si>
    <t>19.98M</t>
  </si>
  <si>
    <t>1.37</t>
  </si>
  <si>
    <t>1.35</t>
  </si>
  <si>
    <t>26.28%</t>
  </si>
  <si>
    <t>-21.97%</t>
  </si>
  <si>
    <t>27.51%</t>
  </si>
  <si>
    <t>19.34M</t>
  </si>
  <si>
    <t>19.75M</t>
  </si>
  <si>
    <t>20.32M</t>
  </si>
  <si>
    <t>25.18M</t>
  </si>
  <si>
    <t>20.56M</t>
  </si>
  <si>
    <t>54.96M</t>
  </si>
  <si>
    <t>-18.32%</t>
  </si>
  <si>
    <t>113.41%</t>
  </si>
  <si>
    <t>12.24%</t>
  </si>
  <si>
    <t>11.59%</t>
  </si>
  <si>
    <t>758.49M</t>
  </si>
  <si>
    <t>644.33M</t>
  </si>
  <si>
    <t>529.31M</t>
  </si>
  <si>
    <t>565.44M</t>
  </si>
  <si>
    <t>710.48M</t>
  </si>
  <si>
    <t>76000</t>
  </si>
  <si>
    <t>91000</t>
  </si>
  <si>
    <t>446000</t>
  </si>
  <si>
    <t>152.37M</t>
  </si>
  <si>
    <t>93.53M</t>
  </si>
  <si>
    <t>91.83M</t>
  </si>
  <si>
    <t>99.01M</t>
  </si>
  <si>
    <t>107.66M</t>
  </si>
  <si>
    <t>6.7M</t>
  </si>
  <si>
    <t>9.9M</t>
  </si>
  <si>
    <t>12.2M</t>
  </si>
  <si>
    <t>48.94M</t>
  </si>
  <si>
    <t>49.78M</t>
  </si>
  <si>
    <t>56.53M</t>
  </si>
  <si>
    <t>51.39M</t>
  </si>
  <si>
    <t>434.84M</t>
  </si>
  <si>
    <t>292.11M</t>
  </si>
  <si>
    <t>304.52M</t>
  </si>
  <si>
    <t>339.94M</t>
  </si>
  <si>
    <t>382.21M</t>
  </si>
  <si>
    <t>7.14M</t>
  </si>
  <si>
    <t>103.94M</t>
  </si>
  <si>
    <t>197.06M</t>
  </si>
  <si>
    <t>66.11M</t>
  </si>
  <si>
    <t>52.41M</t>
  </si>
  <si>
    <t>153.94M</t>
  </si>
  <si>
    <t>-15.05%</t>
  </si>
  <si>
    <t>-17.85%</t>
  </si>
  <si>
    <t>6.82%</t>
  </si>
  <si>
    <t>25.65%</t>
  </si>
  <si>
    <t>2.26B</t>
  </si>
  <si>
    <t>2.24B</t>
  </si>
  <si>
    <t>2.78B</t>
  </si>
  <si>
    <t>3.11B</t>
  </si>
  <si>
    <t>2.31B</t>
  </si>
  <si>
    <t>2.53B</t>
  </si>
  <si>
    <t>962.88M</t>
  </si>
  <si>
    <t>1.48B</t>
  </si>
  <si>
    <t>16.97M</t>
  </si>
  <si>
    <t>39.84M</t>
  </si>
  <si>
    <t>137.54M</t>
  </si>
  <si>
    <t>156.18M</t>
  </si>
  <si>
    <t>1.1B</t>
  </si>
  <si>
    <t>201.13M</t>
  </si>
  <si>
    <t>141.56M</t>
  </si>
  <si>
    <t>75.05M</t>
  </si>
  <si>
    <t>39.77M</t>
  </si>
  <si>
    <t>(762,000)</t>
  </si>
  <si>
    <t>(45.88M)</t>
  </si>
  <si>
    <t>(42.73M)</t>
  </si>
  <si>
    <t>(45.6M)</t>
  </si>
  <si>
    <t>(43.62M)</t>
  </si>
  <si>
    <t>(43.41M)</t>
  </si>
  <si>
    <t>-1.16%</t>
  </si>
  <si>
    <t>11.29%</t>
  </si>
  <si>
    <t>11.84%</t>
  </si>
  <si>
    <t>21.12M</t>
  </si>
  <si>
    <t>14.75M</t>
  </si>
  <si>
    <t>224.72M</t>
  </si>
  <si>
    <t>182.04M</t>
  </si>
  <si>
    <t>154.46M</t>
  </si>
  <si>
    <t>140.37M</t>
  </si>
  <si>
    <t>186.98M</t>
  </si>
  <si>
    <t>146.28M</t>
  </si>
  <si>
    <t>119.96M</t>
  </si>
  <si>
    <t>108.4M</t>
  </si>
  <si>
    <t>107.89M</t>
  </si>
  <si>
    <t>37.74M</t>
  </si>
  <si>
    <t>35.75M</t>
  </si>
  <si>
    <t>34.5M</t>
  </si>
  <si>
    <t>33.41M</t>
  </si>
  <si>
    <t>32.49M</t>
  </si>
  <si>
    <t>7.3M</t>
  </si>
  <si>
    <t>7.96M</t>
  </si>
  <si>
    <t>11.12M</t>
  </si>
  <si>
    <t>3.19B</t>
  </si>
  <si>
    <t>3.29B</t>
  </si>
  <si>
    <t>3.61B</t>
  </si>
  <si>
    <t>4.08B</t>
  </si>
  <si>
    <t>-4.21%</t>
  </si>
  <si>
    <t>13.08%</t>
  </si>
  <si>
    <t>1.27%</t>
  </si>
  <si>
    <t>2.66B</t>
  </si>
  <si>
    <t>686.81M</t>
  </si>
  <si>
    <t>653.69M</t>
  </si>
  <si>
    <t>642.93M</t>
  </si>
  <si>
    <t>717.46M</t>
  </si>
  <si>
    <t>866.76M</t>
  </si>
  <si>
    <t>-1.71%</t>
  </si>
  <si>
    <t>11.76%</t>
  </si>
  <si>
    <t>16.12%</t>
  </si>
  <si>
    <t>410.15M</t>
  </si>
  <si>
    <t>326.91M</t>
  </si>
  <si>
    <t>440.69M</t>
  </si>
  <si>
    <t>437.13M</t>
  </si>
  <si>
    <t>382.52M</t>
  </si>
  <si>
    <t>230.76M</t>
  </si>
  <si>
    <t>201.22M</t>
  </si>
  <si>
    <t>380.07M</t>
  </si>
  <si>
    <t>380.33M</t>
  </si>
  <si>
    <t>276.98M</t>
  </si>
  <si>
    <t>149.7M</t>
  </si>
  <si>
    <t>110M</t>
  </si>
  <si>
    <t>229.56M</t>
  </si>
  <si>
    <t>200.02M</t>
  </si>
  <si>
    <t>230.37M</t>
  </si>
  <si>
    <t>270.33M</t>
  </si>
  <si>
    <t>179.39M</t>
  </si>
  <si>
    <t>125.69M</t>
  </si>
  <si>
    <t>60.62M</t>
  </si>
  <si>
    <t>56.81M</t>
  </si>
  <si>
    <t>105.54M</t>
  </si>
  <si>
    <t>-29.93%</t>
  </si>
  <si>
    <t>-51.77%</t>
  </si>
  <si>
    <t>85.79%</t>
  </si>
  <si>
    <t>12.33%</t>
  </si>
  <si>
    <t>10.26%</t>
  </si>
  <si>
    <t>13.41%</t>
  </si>
  <si>
    <t>12.11%</t>
  </si>
  <si>
    <t>9.37%</t>
  </si>
  <si>
    <t>21.04M</t>
  </si>
  <si>
    <t>28.63M</t>
  </si>
  <si>
    <t>28.56M</t>
  </si>
  <si>
    <t>35.93M</t>
  </si>
  <si>
    <t>78.35M</t>
  </si>
  <si>
    <t>3.09B</t>
  </si>
  <si>
    <t>2.91B</t>
  </si>
  <si>
    <t>3.26B</t>
  </si>
  <si>
    <t>3.7B</t>
  </si>
  <si>
    <t>235.75M</t>
  </si>
  <si>
    <t>279.71M</t>
  </si>
  <si>
    <t>316.24M</t>
  </si>
  <si>
    <t>350.83M</t>
  </si>
  <si>
    <t>387.1M</t>
  </si>
  <si>
    <t>194000</t>
  </si>
  <si>
    <t>199000</t>
  </si>
  <si>
    <t>173.3M</t>
  </si>
  <si>
    <t>200.26M</t>
  </si>
  <si>
    <t>207.73M</t>
  </si>
  <si>
    <t>210.59M</t>
  </si>
  <si>
    <t>213.08M</t>
  </si>
  <si>
    <t>56.22M</t>
  </si>
  <si>
    <t>85.38M</t>
  </si>
  <si>
    <t>108.37M</t>
  </si>
  <si>
    <t>182.19M</t>
  </si>
  <si>
    <t>7.79M</t>
  </si>
  <si>
    <t>1.68M</t>
  </si>
  <si>
    <t>218000</t>
  </si>
  <si>
    <t>(6.63M)</t>
  </si>
  <si>
    <t>7.09%</t>
  </si>
  <si>
    <t>8.78%</t>
  </si>
  <si>
    <t>9.72%</t>
  </si>
  <si>
    <t>9.48%</t>
  </si>
  <si>
    <t>13.24%</t>
  </si>
  <si>
    <t>(1.9M)</t>
  </si>
  <si>
    <t>(2.5M)</t>
  </si>
  <si>
    <t>(67.56M)</t>
  </si>
  <si>
    <t>12.54M</t>
  </si>
  <si>
    <t>202.48M</t>
  </si>
  <si>
    <t>(43.7M)</t>
  </si>
  <si>
    <t>(38.09M)</t>
  </si>
  <si>
    <t>(286.88M)</t>
  </si>
  <si>
    <t>(89.96M)</t>
  </si>
  <si>
    <t>(87.14M)</t>
  </si>
  <si>
    <t>(188.09M)</t>
  </si>
  <si>
    <t>(171.37M)</t>
  </si>
  <si>
    <t>296.92M</t>
  </si>
  <si>
    <t>292.44M</t>
  </si>
  <si>
    <t>94.44M</t>
  </si>
  <si>
    <t>144.39M</t>
  </si>
  <si>
    <t>133.28M</t>
  </si>
  <si>
    <t>(206.78M)</t>
  </si>
  <si>
    <t>(78.34M)</t>
  </si>
  <si>
    <t>(314.78M)</t>
  </si>
  <si>
    <t>(426.05M)</t>
  </si>
  <si>
    <t>(485.15M)</t>
  </si>
  <si>
    <t>93.74M</t>
  </si>
  <si>
    <t>125.01M</t>
  </si>
  <si>
    <t>72.53M</t>
  </si>
  <si>
    <t>154.99M</t>
  </si>
  <si>
    <t>(19.16M)</t>
  </si>
  <si>
    <t>(21.37M)</t>
  </si>
  <si>
    <t>(20.98M)</t>
  </si>
  <si>
    <t>(8.2M)</t>
  </si>
  <si>
    <t>102.25M</t>
  </si>
  <si>
    <t>27.7M</t>
  </si>
  <si>
    <t>22.42M</t>
  </si>
  <si>
    <t>19.87M</t>
  </si>
  <si>
    <t>(12.04M)</t>
  </si>
  <si>
    <t>186.59M</t>
  </si>
  <si>
    <t>(214.43M)</t>
  </si>
  <si>
    <t>(339.42M)</t>
  </si>
  <si>
    <t>(360.19M)</t>
  </si>
  <si>
    <t>1,649.27%</t>
  </si>
  <si>
    <t>-214.92%</t>
  </si>
  <si>
    <t>-58.29%</t>
  </si>
  <si>
    <t>-6.12%</t>
  </si>
  <si>
    <t>-7.26%</t>
  </si>
  <si>
    <t>121.56%</t>
  </si>
  <si>
    <t>-162.75%</t>
  </si>
  <si>
    <t>-255.63%</t>
  </si>
  <si>
    <t>-241.38%</t>
  </si>
  <si>
    <t>(5.47M)</t>
  </si>
  <si>
    <t>(4.18M)</t>
  </si>
  <si>
    <t>(5.26M)</t>
  </si>
  <si>
    <t>(8.21M)</t>
  </si>
  <si>
    <t>(3.76M)</t>
  </si>
  <si>
    <t>27.83%</t>
  </si>
  <si>
    <t>-5.85%</t>
  </si>
  <si>
    <t>-25.90%</t>
  </si>
  <si>
    <t>-56.13%</t>
  </si>
  <si>
    <t>132.5M</t>
  </si>
  <si>
    <t>52.6M</t>
  </si>
  <si>
    <t>293.08M</t>
  </si>
  <si>
    <t>448.77M</t>
  </si>
  <si>
    <t>(1.01M)</t>
  </si>
  <si>
    <t>(4.89M)</t>
  </si>
  <si>
    <t>68.48M</t>
  </si>
  <si>
    <t>(56.13M)</t>
  </si>
  <si>
    <t>119.55M</t>
  </si>
  <si>
    <t>(3.56M)</t>
  </si>
  <si>
    <t>(54.61M)</t>
  </si>
  <si>
    <t>264.28M</t>
  </si>
  <si>
    <t>765M</t>
  </si>
  <si>
    <t>982.04M</t>
  </si>
  <si>
    <t>(195.8M)</t>
  </si>
  <si>
    <t>(821.13M)</t>
  </si>
  <si>
    <t>(1.14B)</t>
  </si>
  <si>
    <t>(985.6M)</t>
  </si>
  <si>
    <t>(1.47B)</t>
  </si>
  <si>
    <t>(476,000)</t>
  </si>
  <si>
    <t>(743,000)</t>
  </si>
  <si>
    <t>(878,000)</t>
  </si>
  <si>
    <t>(681,000)</t>
  </si>
  <si>
    <t>(2.21M)</t>
  </si>
  <si>
    <t>205000</t>
  </si>
  <si>
    <t>449000</t>
  </si>
  <si>
    <t>(102.86M)</t>
  </si>
  <si>
    <t>(111.19M)</t>
  </si>
  <si>
    <t>71.46M</t>
  </si>
  <si>
    <t>283.52M</t>
  </si>
  <si>
    <t>380.18M</t>
  </si>
  <si>
    <t>164.27%</t>
  </si>
  <si>
    <t>296.76%</t>
  </si>
  <si>
    <t>34.09%</t>
  </si>
  <si>
    <t>-62.00%</t>
  </si>
  <si>
    <t>-72.44%</t>
  </si>
  <si>
    <t>54.24%</t>
  </si>
  <si>
    <t>213.53%</t>
  </si>
  <si>
    <t>254.77%</t>
  </si>
  <si>
    <t>(71.77M)</t>
  </si>
  <si>
    <t>94.2M</t>
  </si>
  <si>
    <t>(109.87M)</t>
  </si>
  <si>
    <t>104.65M</t>
  </si>
  <si>
    <t>38.46M</t>
  </si>
  <si>
    <t>17.46M</t>
  </si>
  <si>
    <t>31.2M</t>
  </si>
  <si>
    <t>47.25M</t>
  </si>
  <si>
    <t>82.16M</t>
  </si>
  <si>
    <t>-54.60%</t>
  </si>
  <si>
    <t>78.69%</t>
  </si>
  <si>
    <t>51.43%</t>
  </si>
  <si>
    <t>73.90%</t>
  </si>
  <si>
    <t>8.48%</t>
  </si>
  <si>
    <t>OSBC</t>
  </si>
  <si>
    <t>Old Second Bancorp</t>
  </si>
  <si>
    <t>PEBO</t>
  </si>
  <si>
    <t>Peoples Bancorp</t>
  </si>
  <si>
    <t>337.22M</t>
  </si>
  <si>
    <t>20.00</t>
  </si>
  <si>
    <t>14.07</t>
  </si>
  <si>
    <t>8.25</t>
  </si>
  <si>
    <t>566.39M</t>
  </si>
  <si>
    <t>17.71</t>
  </si>
  <si>
    <t>14.62</t>
  </si>
  <si>
    <t>3.66</t>
  </si>
  <si>
    <t>Equity Commonwealth (EQC)</t>
  </si>
  <si>
    <t>31.82</t>
  </si>
  <si>
    <t>31.92</t>
  </si>
  <si>
    <t>32.00</t>
  </si>
  <si>
    <t>33.00 x 3100</t>
  </si>
  <si>
    <t>31.69 - 32.05</t>
  </si>
  <si>
    <t>28.04 - 32.51</t>
  </si>
  <si>
    <t>283615</t>
  </si>
  <si>
    <t>565533</t>
  </si>
  <si>
    <t>21.46</t>
  </si>
  <si>
    <t>2014-01-09</t>
  </si>
  <si>
    <t>33.25</t>
  </si>
  <si>
    <t>Current Qtr. (Dec 2016)</t>
  </si>
  <si>
    <t>Next Qtr. (Mar 2017)</t>
  </si>
  <si>
    <t>Current Year (2016)</t>
  </si>
  <si>
    <t>Next Year (2017)</t>
  </si>
  <si>
    <t>99.55M</t>
  </si>
  <si>
    <t>409.07M</t>
  </si>
  <si>
    <t>395.14M</t>
  </si>
  <si>
    <t>115.71M</t>
  </si>
  <si>
    <t>104.71M</t>
  </si>
  <si>
    <t>512.84M</t>
  </si>
  <si>
    <t>389.53M</t>
  </si>
  <si>
    <t>400.74M</t>
  </si>
  <si>
    <t>113.25M</t>
  </si>
  <si>
    <t>137.13M</t>
  </si>
  <si>
    <t>570.38M</t>
  </si>
  <si>
    <t>-25.20%</t>
  </si>
  <si>
    <t>-27.40%</t>
  </si>
  <si>
    <t>-28.30%</t>
  </si>
  <si>
    <t>12/30/2015</t>
  </si>
  <si>
    <t>3/30/2016</t>
  </si>
  <si>
    <t>0.26</t>
  </si>
  <si>
    <t>0.23</t>
  </si>
  <si>
    <t>-0.05</t>
  </si>
  <si>
    <t>-15.60%</t>
  </si>
  <si>
    <t>-11.50%</t>
  </si>
  <si>
    <t>EQC</t>
  </si>
  <si>
    <t>-2.00%</t>
  </si>
  <si>
    <t>-25.54%</t>
  </si>
  <si>
    <t>117.85</t>
  </si>
  <si>
    <t>8.52</t>
  </si>
  <si>
    <t>45.41%</t>
  </si>
  <si>
    <t>23.49%</t>
  </si>
  <si>
    <t>1.41%</t>
  </si>
  <si>
    <t>463.1M</t>
  </si>
  <si>
    <t>500.68M</t>
  </si>
  <si>
    <t>237.22M</t>
  </si>
  <si>
    <t>187.73M</t>
  </si>
  <si>
    <t>-48.70%</t>
  </si>
  <si>
    <t>15.22</t>
  </si>
  <si>
    <t>34.79</t>
  </si>
  <si>
    <t>33.23</t>
  </si>
  <si>
    <t>25.52</t>
  </si>
  <si>
    <t>137.34M</t>
  </si>
  <si>
    <t>126.99M</t>
  </si>
  <si>
    <t>8.39%</t>
  </si>
  <si>
    <t>32.51</t>
  </si>
  <si>
    <t>28.04</t>
  </si>
  <si>
    <t>31.68</t>
  </si>
  <si>
    <t>31.35</t>
  </si>
  <si>
    <t>565.53k</t>
  </si>
  <si>
    <t>390.19k</t>
  </si>
  <si>
    <t>124.06M</t>
  </si>
  <si>
    <t>122.78M</t>
  </si>
  <si>
    <t>4.06%</t>
  </si>
  <si>
    <t>89.70%</t>
  </si>
  <si>
    <t>2.88</t>
  </si>
  <si>
    <t>1.81%</t>
  </si>
  <si>
    <t>1.96M</t>
  </si>
  <si>
    <t>Feb 21, 2014</t>
  </si>
  <si>
    <t>Jan 9, 2014</t>
  </si>
  <si>
    <t>1/4</t>
  </si>
  <si>
    <t>Jul 1, 2010</t>
  </si>
  <si>
    <t>Mr. David A. Helfand</t>
  </si>
  <si>
    <t>Chief Exec. Officer, Pres and Trustee</t>
  </si>
  <si>
    <t>Mr. Adam Scott Markman</t>
  </si>
  <si>
    <t>Chief Financial Officer, Exec. VP and Treasurer</t>
  </si>
  <si>
    <t>Mr. David S. Weinberg</t>
  </si>
  <si>
    <t>Mr. Orrin S. Shifrin</t>
  </si>
  <si>
    <t>Exec. VP, Gen. Counsel and Sec.</t>
  </si>
  <si>
    <t>Mr. Jeffrey D. Brown</t>
  </si>
  <si>
    <t>Chief Accounting Officer and Sr. VP</t>
  </si>
  <si>
    <t>956.85M</t>
  </si>
  <si>
    <t>720.56M</t>
  </si>
  <si>
    <t>503.18M</t>
  </si>
  <si>
    <t>66.29M</t>
  </si>
  <si>
    <t>171.56M</t>
  </si>
  <si>
    <t>183.18M</t>
  </si>
  <si>
    <t>170.16M</t>
  </si>
  <si>
    <t>139.59M</t>
  </si>
  <si>
    <t>-5.55%</t>
  </si>
  <si>
    <t>-30.27%</t>
  </si>
  <si>
    <t>-30.17%</t>
  </si>
  <si>
    <t>927M</t>
  </si>
  <si>
    <t>845.28M</t>
  </si>
  <si>
    <t>871.9M</t>
  </si>
  <si>
    <t>686.31M</t>
  </si>
  <si>
    <t>469.84M</t>
  </si>
  <si>
    <t>209.21M</t>
  </si>
  <si>
    <t>178.03M</t>
  </si>
  <si>
    <t>143.23M</t>
  </si>
  <si>
    <t>102.39M</t>
  </si>
  <si>
    <t>80.54M</t>
  </si>
  <si>
    <t>268.25M</t>
  </si>
  <si>
    <t>256.48M</t>
  </si>
  <si>
    <t>238.15M</t>
  </si>
  <si>
    <t>201.52M</t>
  </si>
  <si>
    <t>138.34M</t>
  </si>
  <si>
    <t>686000</t>
  </si>
  <si>
    <t>318000</t>
  </si>
  <si>
    <t>86.09M</t>
  </si>
  <si>
    <t>111.57M</t>
  </si>
  <si>
    <t>161.51M</t>
  </si>
  <si>
    <t>34.25M</t>
  </si>
  <si>
    <t>33.34M</t>
  </si>
  <si>
    <t>29.59%</t>
  </si>
  <si>
    <t>44.77%</t>
  </si>
  <si>
    <t>-78.80%</t>
  </si>
  <si>
    <t>-2.65%</t>
  </si>
  <si>
    <t>20.09M</t>
  </si>
  <si>
    <t>26.98M</t>
  </si>
  <si>
    <t>78.47M</t>
  </si>
  <si>
    <t>261.45M</t>
  </si>
  <si>
    <t>17.02M</t>
  </si>
  <si>
    <t>75.56M</t>
  </si>
  <si>
    <t>250.88M</t>
  </si>
  <si>
    <t>25.75M</t>
  </si>
  <si>
    <t>60.05M</t>
  </si>
  <si>
    <t>180.16M</t>
  </si>
  <si>
    <t>10.5M</t>
  </si>
  <si>
    <t>61.16M</t>
  </si>
  <si>
    <t>104.29M</t>
  </si>
  <si>
    <t>78.5M</t>
  </si>
  <si>
    <t>(63,000)</t>
  </si>
  <si>
    <t>102.22M</t>
  </si>
  <si>
    <t>233.64M</t>
  </si>
  <si>
    <t>-24.73%</t>
  </si>
  <si>
    <t>-100.08%</t>
  </si>
  <si>
    <t>162,355.56%</t>
  </si>
  <si>
    <t>128.56%</t>
  </si>
  <si>
    <t>46.43%</t>
  </si>
  <si>
    <t>3.19M</t>
  </si>
  <si>
    <t>745000</t>
  </si>
  <si>
    <t>765000</t>
  </si>
  <si>
    <t>519000</t>
  </si>
  <si>
    <t>350000</t>
  </si>
  <si>
    <t>783000</t>
  </si>
  <si>
    <t>(457,000)</t>
  </si>
  <si>
    <t>(755,000)</t>
  </si>
  <si>
    <t>96.1M</t>
  </si>
  <si>
    <t>75.87M</t>
  </si>
  <si>
    <t>99.86M</t>
  </si>
  <si>
    <t>232.89M</t>
  </si>
  <si>
    <t>80.52M</t>
  </si>
  <si>
    <t>55.77M</t>
  </si>
  <si>
    <t>-30.74%</t>
  </si>
  <si>
    <t>-61.98%</t>
  </si>
  <si>
    <t>370.89%</t>
  </si>
  <si>
    <t>133.23%</t>
  </si>
  <si>
    <t>46.28%</t>
  </si>
  <si>
    <t>(180.93M)</t>
  </si>
  <si>
    <t>(232.83M)</t>
  </si>
  <si>
    <t>(9.61M)</t>
  </si>
  <si>
    <t>(182.97M)</t>
  </si>
  <si>
    <t>(212.27M)</t>
  </si>
  <si>
    <t>288.6M</t>
  </si>
  <si>
    <t>242.5M</t>
  </si>
  <si>
    <t>48.3M</t>
  </si>
  <si>
    <t>27.92M</t>
  </si>
  <si>
    <t>(154M)</t>
  </si>
  <si>
    <t>(201.1M)</t>
  </si>
  <si>
    <t>(24.29M)</t>
  </si>
  <si>
    <t>71.93M</t>
  </si>
  <si>
    <t>214.94M</t>
  </si>
  <si>
    <t>(1.84)</t>
  </si>
  <si>
    <t>(1.79)</t>
  </si>
  <si>
    <t>(0.19)</t>
  </si>
  <si>
    <t>1.71</t>
  </si>
  <si>
    <t>89.16%</t>
  </si>
  <si>
    <t>388.30%</t>
  </si>
  <si>
    <t>206.28%</t>
  </si>
  <si>
    <t>83.75M</t>
  </si>
  <si>
    <t>112.38M</t>
  </si>
  <si>
    <t>128.62M</t>
  </si>
  <si>
    <t>125.47M</t>
  </si>
  <si>
    <t>386.44%</t>
  </si>
  <si>
    <t>205.11%</t>
  </si>
  <si>
    <t>129.44M</t>
  </si>
  <si>
    <t>126.77M</t>
  </si>
  <si>
    <t>118.85M</t>
  </si>
  <si>
    <t>244.55M</t>
  </si>
  <si>
    <t>396.77M</t>
  </si>
  <si>
    <t>105.77%</t>
  </si>
  <si>
    <t>62.25%</t>
  </si>
  <si>
    <t>362.47%</t>
  </si>
  <si>
    <t>14.51%</t>
  </si>
  <si>
    <t>253.39M</t>
  </si>
  <si>
    <t>223.77M</t>
  </si>
  <si>
    <t>248.1M</t>
  </si>
  <si>
    <t>182.78M</t>
  </si>
  <si>
    <t>160.11M</t>
  </si>
  <si>
    <t>10.87%</t>
  </si>
  <si>
    <t>-26.33%</t>
  </si>
  <si>
    <t>-12.40%</t>
  </si>
  <si>
    <t>782.73M</t>
  </si>
  <si>
    <t>990.15M</t>
  </si>
  <si>
    <t>199.88M</t>
  </si>
  <si>
    <t>225M</t>
  </si>
  <si>
    <t>338.31M</t>
  </si>
  <si>
    <t>734.34M</t>
  </si>
  <si>
    <t>136.24M</t>
  </si>
  <si>
    <t>114.84M</t>
  </si>
  <si>
    <t>444.42M</t>
  </si>
  <si>
    <t>255.81M</t>
  </si>
  <si>
    <t>88.76M</t>
  </si>
  <si>
    <t>48.28M</t>
  </si>
  <si>
    <t>8.19B</t>
  </si>
  <si>
    <t>6.65B</t>
  </si>
  <si>
    <t>5.76B</t>
  </si>
  <si>
    <t>5.23B</t>
  </si>
  <si>
    <t>4.53B</t>
  </si>
  <si>
    <t>-18.84%</t>
  </si>
  <si>
    <t>-13.31%</t>
  </si>
  <si>
    <t>-13.48%</t>
  </si>
  <si>
    <t>4.35B</t>
  </si>
  <si>
    <t>3.01B</t>
  </si>
  <si>
    <t>138.77M</t>
  </si>
  <si>
    <t>4.34B</t>
  </si>
  <si>
    <t>-30.91%</t>
  </si>
  <si>
    <t>-32.73%</t>
  </si>
  <si>
    <t>53.11%</t>
  </si>
  <si>
    <t>45.22%</t>
  </si>
  <si>
    <t>38.32%</t>
  </si>
  <si>
    <t>32.44%</t>
  </si>
  <si>
    <t>25.22%</t>
  </si>
  <si>
    <t>338.35M</t>
  </si>
  <si>
    <t>277.44M</t>
  </si>
  <si>
    <t>234.39M</t>
  </si>
  <si>
    <t>165.56M</t>
  </si>
  <si>
    <t>123.96M</t>
  </si>
  <si>
    <t>302.65M</t>
  </si>
  <si>
    <t>249.89M</t>
  </si>
  <si>
    <t>203.03M</t>
  </si>
  <si>
    <t>138.22M</t>
  </si>
  <si>
    <t>4.69B</t>
  </si>
  <si>
    <t>3.28B</t>
  </si>
  <si>
    <t>2.44B</t>
  </si>
  <si>
    <t>-29.98%</t>
  </si>
  <si>
    <t>-23.73%</t>
  </si>
  <si>
    <t>-32.05%</t>
  </si>
  <si>
    <t>633.66M</t>
  </si>
  <si>
    <t>384.66M</t>
  </si>
  <si>
    <t>384.65M</t>
  </si>
  <si>
    <t>119.26M</t>
  </si>
  <si>
    <t>265.39M</t>
  </si>
  <si>
    <t>119.27M</t>
  </si>
  <si>
    <t>2.93B</t>
  </si>
  <si>
    <t>3.14B</t>
  </si>
  <si>
    <t>838000</t>
  </si>
  <si>
    <t>3.59B</t>
  </si>
  <si>
    <t>4.21B</t>
  </si>
  <si>
    <t>4.49B</t>
  </si>
  <si>
    <t>4.41B</t>
  </si>
  <si>
    <t>4.36B</t>
  </si>
  <si>
    <t>(1.12B)</t>
  </si>
  <si>
    <t>(1.45B)</t>
  </si>
  <si>
    <t>(1.5B)</t>
  </si>
  <si>
    <t>(1.43B)</t>
  </si>
  <si>
    <t>(1.22B)</t>
  </si>
  <si>
    <t>565000</t>
  </si>
  <si>
    <t>(38.33M)</t>
  </si>
  <si>
    <t>(53.22M)</t>
  </si>
  <si>
    <t>(3.69M)</t>
  </si>
  <si>
    <t>(208,000)</t>
  </si>
  <si>
    <t>41.07%</t>
  </si>
  <si>
    <t>50.94%</t>
  </si>
  <si>
    <t>57.04%</t>
  </si>
  <si>
    <t>69.40%</t>
  </si>
  <si>
    <t>3.36B</t>
  </si>
  <si>
    <t>3.32B</t>
  </si>
  <si>
    <t>37.92%</t>
  </si>
  <si>
    <t>50.61%</t>
  </si>
  <si>
    <t>57.62%</t>
  </si>
  <si>
    <t>64.39%</t>
  </si>
  <si>
    <t>72.04%</t>
  </si>
  <si>
    <t>7.03%</t>
  </si>
  <si>
    <t>396.04M</t>
  </si>
  <si>
    <t>3.5B</t>
  </si>
  <si>
    <t>(131.3M)</t>
  </si>
  <si>
    <t>(99.65M)</t>
  </si>
  <si>
    <t>(70.63M)</t>
  </si>
  <si>
    <t>(121.45M)</t>
  </si>
  <si>
    <t>29.12%</t>
  </si>
  <si>
    <t>-71.95%</t>
  </si>
  <si>
    <t>(12.29M)</t>
  </si>
  <si>
    <t>(620.33M)</t>
  </si>
  <si>
    <t>202.7M</t>
  </si>
  <si>
    <t>895.79M</t>
  </si>
  <si>
    <t>(636.61M)</t>
  </si>
  <si>
    <t>(268.82M)</t>
  </si>
  <si>
    <t>16.29M</t>
  </si>
  <si>
    <t>471.52M</t>
  </si>
  <si>
    <t>5.98M</t>
  </si>
  <si>
    <t>(748.19M)</t>
  </si>
  <si>
    <t>187.9M</t>
  </si>
  <si>
    <t>804.35M</t>
  </si>
  <si>
    <t>(199.25M)</t>
  </si>
  <si>
    <t>(154.31M)</t>
  </si>
  <si>
    <t>(61.69M)</t>
  </si>
  <si>
    <t>(17.96M)</t>
  </si>
  <si>
    <t>(146.54M)</t>
  </si>
  <si>
    <t>(109.7M)</t>
  </si>
  <si>
    <t>(29.6M)</t>
  </si>
  <si>
    <t>(52.71M)</t>
  </si>
  <si>
    <t>(44.6M)</t>
  </si>
  <si>
    <t>(32.1M)</t>
  </si>
  <si>
    <t>22.56%</t>
  </si>
  <si>
    <t>60.02%</t>
  </si>
  <si>
    <t>54.74%</t>
  </si>
  <si>
    <t>213.66M</t>
  </si>
  <si>
    <t>626.81M</t>
  </si>
  <si>
    <t>(87.98M)</t>
  </si>
  <si>
    <t>(344.99M)</t>
  </si>
  <si>
    <t>(150M)</t>
  </si>
  <si>
    <t>363.66M</t>
  </si>
  <si>
    <t>374.4M</t>
  </si>
  <si>
    <t>(758.66M)</t>
  </si>
  <si>
    <t>(785.32M)</t>
  </si>
  <si>
    <t>(259.67M)</t>
  </si>
  <si>
    <t>(560.19M)</t>
  </si>
  <si>
    <t>(1.31B)</t>
  </si>
  <si>
    <t>(1.79B)</t>
  </si>
  <si>
    <t>(8.39M)</t>
  </si>
  <si>
    <t>(14.86M)</t>
  </si>
  <si>
    <t>(7.14M)</t>
  </si>
  <si>
    <t>(52,000)</t>
  </si>
  <si>
    <t>380.42M</t>
  </si>
  <si>
    <t>(301.02M)</t>
  </si>
  <si>
    <t>(847.01M)</t>
  </si>
  <si>
    <t>(382.72M)</t>
  </si>
  <si>
    <t>(923.18M)</t>
  </si>
  <si>
    <t>-179.13%</t>
  </si>
  <si>
    <t>-181.38%</t>
  </si>
  <si>
    <t>54.81%</t>
  </si>
  <si>
    <t>-141.21%</t>
  </si>
  <si>
    <t>436000</t>
  </si>
  <si>
    <t>(1.3M)</t>
  </si>
  <si>
    <t>(1.13M)</t>
  </si>
  <si>
    <t>(9.5M)</t>
  </si>
  <si>
    <t>(8,000)</t>
  </si>
  <si>
    <t>120.23M</t>
  </si>
  <si>
    <t>156.61M</t>
  </si>
  <si>
    <t>266.23M</t>
  </si>
  <si>
    <t>145.48M</t>
  </si>
  <si>
    <t>234.65M</t>
  </si>
  <si>
    <t>100.74M</t>
  </si>
  <si>
    <t>117.48M</t>
  </si>
  <si>
    <t>42.25M</t>
  </si>
  <si>
    <t>61.29%</t>
  </si>
  <si>
    <t>-57.07%</t>
  </si>
  <si>
    <t>16.62%</t>
  </si>
  <si>
    <t>-64.03%</t>
  </si>
  <si>
    <t>GOV</t>
  </si>
  <si>
    <t>Government Properties IT</t>
  </si>
  <si>
    <t>HHC</t>
  </si>
  <si>
    <t>Howard Hughes</t>
  </si>
  <si>
    <t>SRC</t>
  </si>
  <si>
    <t>Spirit Realty Capital</t>
  </si>
  <si>
    <t>REXR</t>
  </si>
  <si>
    <t>Rexford Industrial Realty</t>
  </si>
  <si>
    <t>CSGP</t>
  </si>
  <si>
    <t>CoStar Group</t>
  </si>
  <si>
    <t>DFT</t>
  </si>
  <si>
    <t>Dupont Fabros Technology</t>
  </si>
  <si>
    <t>62.39</t>
  </si>
  <si>
    <t>33.06</t>
  </si>
  <si>
    <t>6.37</t>
  </si>
  <si>
    <t>1.34</t>
  </si>
  <si>
    <t>5B</t>
  </si>
  <si>
    <t>76.41</t>
  </si>
  <si>
    <t>36.03</t>
  </si>
  <si>
    <t>4.87</t>
  </si>
  <si>
    <t>3.79B</t>
  </si>
  <si>
    <t>43.56</t>
  </si>
  <si>
    <t>29.04</t>
  </si>
  <si>
    <t>0.94</t>
  </si>
  <si>
    <t>1.91B</t>
  </si>
  <si>
    <t>71.41</t>
  </si>
  <si>
    <t>146.21</t>
  </si>
  <si>
    <t>16.33</t>
  </si>
  <si>
    <t>14.28</t>
  </si>
  <si>
    <t>G</t>
  </si>
  <si>
    <t>v</t>
  </si>
  <si>
    <t>Farmers &amp; Merchants Bancorp (FMCB)</t>
  </si>
  <si>
    <t>629.00</t>
  </si>
  <si>
    <t>625.00</t>
  </si>
  <si>
    <t>629.00 - 629.00</t>
  </si>
  <si>
    <t>575.00 - 650.00</t>
  </si>
  <si>
    <t>25</t>
  </si>
  <si>
    <t>508.67M</t>
  </si>
  <si>
    <t>16.53</t>
  </si>
  <si>
    <t>38.06</t>
  </si>
  <si>
    <t>13.50 (2.16%)</t>
  </si>
  <si>
    <t>FMCB</t>
  </si>
  <si>
    <t>4.64</t>
  </si>
  <si>
    <t>27.71%</t>
  </si>
  <si>
    <t>42.31%</t>
  </si>
  <si>
    <t>11.02%</t>
  </si>
  <si>
    <t>109.61M</t>
  </si>
  <si>
    <t>137.35</t>
  </si>
  <si>
    <t>32.10%</t>
  </si>
  <si>
    <t>30.37M</t>
  </si>
  <si>
    <t>164.51M</t>
  </si>
  <si>
    <t>203.43</t>
  </si>
  <si>
    <t>10.31M</t>
  </si>
  <si>
    <t>356.80</t>
  </si>
  <si>
    <t>37.96M</t>
  </si>
  <si>
    <t>4.34%</t>
  </si>
  <si>
    <t>650.00</t>
  </si>
  <si>
    <t>575.00</t>
  </si>
  <si>
    <t>618.20</t>
  </si>
  <si>
    <t>612.97</t>
  </si>
  <si>
    <t>34</t>
  </si>
  <si>
    <t>808.7k</t>
  </si>
  <si>
    <t>572.9k</t>
  </si>
  <si>
    <t>13.5</t>
  </si>
  <si>
    <t>2.16%</t>
  </si>
  <si>
    <t>13.10</t>
  </si>
  <si>
    <t>2.64</t>
  </si>
  <si>
    <t>34.42%</t>
  </si>
  <si>
    <t>Apr 19, 2005</t>
  </si>
  <si>
    <t>Mr. Kent A. Steinwert</t>
  </si>
  <si>
    <t>Chairman, CEO and Pres</t>
  </si>
  <si>
    <t>Mr. Stephen W. Haley</t>
  </si>
  <si>
    <t>CFO, EVP &amp; Sec.</t>
  </si>
  <si>
    <t>Mr. Kenneth W. Smith</t>
  </si>
  <si>
    <t>EVP &amp; Sr. Credit Officer</t>
  </si>
  <si>
    <t>1.01M</t>
  </si>
  <si>
    <t>Ms. Deborah E. Skinner</t>
  </si>
  <si>
    <t>Chief Admin. Officer &amp; EVP of Farmers &amp; Merchants Bank of Central California</t>
  </si>
  <si>
    <t>Mr. Jay J. Colombini</t>
  </si>
  <si>
    <t>EVP &amp; Wholesale Banking Div Mngr of Farmers &amp; Merchants Bank of Central California</t>
  </si>
  <si>
    <t>714.44k</t>
  </si>
  <si>
    <t>78.49M</t>
  </si>
  <si>
    <t>76.53M</t>
  </si>
  <si>
    <t>83.4M</t>
  </si>
  <si>
    <t>90.08M</t>
  </si>
  <si>
    <t>64.92M</t>
  </si>
  <si>
    <t>71.31M</t>
  </si>
  <si>
    <t>81.56M</t>
  </si>
  <si>
    <t>91.57M</t>
  </si>
  <si>
    <t>110000</t>
  </si>
  <si>
    <t>172000</t>
  </si>
  <si>
    <t>287000</t>
  </si>
  <si>
    <t>12.58M</t>
  </si>
  <si>
    <t>11.93M</t>
  </si>
  <si>
    <t>7.41M</t>
  </si>
  <si>
    <t>-2.50%</t>
  </si>
  <si>
    <t>8.98%</t>
  </si>
  <si>
    <t>10.20%</t>
  </si>
  <si>
    <t>2.89M</t>
  </si>
  <si>
    <t>4.2M</t>
  </si>
  <si>
    <t>2.55M</t>
  </si>
  <si>
    <t>2.99M</t>
  </si>
  <si>
    <t>343000</t>
  </si>
  <si>
    <t>327000</t>
  </si>
  <si>
    <t>336000</t>
  </si>
  <si>
    <t>389000</t>
  </si>
  <si>
    <t>-2.70%</t>
  </si>
  <si>
    <t>18.20%</t>
  </si>
  <si>
    <t>26.20%</t>
  </si>
  <si>
    <t>73.35M</t>
  </si>
  <si>
    <t>73.64M</t>
  </si>
  <si>
    <t>80.59M</t>
  </si>
  <si>
    <t>86.75M</t>
  </si>
  <si>
    <t>95.07M</t>
  </si>
  <si>
    <t>0.39%</t>
  </si>
  <si>
    <t>7.64%</t>
  </si>
  <si>
    <t>6.34M</t>
  </si>
  <si>
    <t>-77.03%</t>
  </si>
  <si>
    <t>176.47%</t>
  </si>
  <si>
    <t>-36.17%</t>
  </si>
  <si>
    <t>744.67%</t>
  </si>
  <si>
    <t>73.22M</t>
  </si>
  <si>
    <t>79.41M</t>
  </si>
  <si>
    <t>86M</t>
  </si>
  <si>
    <t>88.74M</t>
  </si>
  <si>
    <t>8.47%</t>
  </si>
  <si>
    <t>3.18%</t>
  </si>
  <si>
    <t>3.89%</t>
  </si>
  <si>
    <t>12.42M</t>
  </si>
  <si>
    <t>10.32M</t>
  </si>
  <si>
    <t>12.81M</t>
  </si>
  <si>
    <t>19.2M</t>
  </si>
  <si>
    <t>(229,000)</t>
  </si>
  <si>
    <t>275000</t>
  </si>
  <si>
    <t>7.01M</t>
  </si>
  <si>
    <t>6.77M</t>
  </si>
  <si>
    <t>5.38M</t>
  </si>
  <si>
    <t>44.93M</t>
  </si>
  <si>
    <t>47.5M</t>
  </si>
  <si>
    <t>54.88M</t>
  </si>
  <si>
    <t>61.2M</t>
  </si>
  <si>
    <t>32.58M</t>
  </si>
  <si>
    <t>36.45M</t>
  </si>
  <si>
    <t>39.68M</t>
  </si>
  <si>
    <t>42.96M</t>
  </si>
  <si>
    <t>4.38M</t>
  </si>
  <si>
    <t>6.05M</t>
  </si>
  <si>
    <t>6.48M</t>
  </si>
  <si>
    <t>6.09M</t>
  </si>
  <si>
    <t>5.45M</t>
  </si>
  <si>
    <t>7.47M</t>
  </si>
  <si>
    <t>9.87M</t>
  </si>
  <si>
    <t>38.99M</t>
  </si>
  <si>
    <t>38.28M</t>
  </si>
  <si>
    <t>43.92M</t>
  </si>
  <si>
    <t>46.73M</t>
  </si>
  <si>
    <t>-1.82%</t>
  </si>
  <si>
    <t>5.78%</t>
  </si>
  <si>
    <t>6.39%</t>
  </si>
  <si>
    <t>39.45%</t>
  </si>
  <si>
    <t>392000</t>
  </si>
  <si>
    <t>910000</t>
  </si>
  <si>
    <t>37.33M</t>
  </si>
  <si>
    <t>45.82M</t>
  </si>
  <si>
    <t>9.43%</t>
  </si>
  <si>
    <t>3.39%</t>
  </si>
  <si>
    <t>38.68%</t>
  </si>
  <si>
    <t>13.99M</t>
  </si>
  <si>
    <t>16.92M</t>
  </si>
  <si>
    <t>16.1M</t>
  </si>
  <si>
    <t>16.53M</t>
  </si>
  <si>
    <t>15.85M</t>
  </si>
  <si>
    <t>12.29M</t>
  </si>
  <si>
    <t>16.43M</t>
  </si>
  <si>
    <t>17.93M</t>
  </si>
  <si>
    <t>(1.63M)</t>
  </si>
  <si>
    <t>499000</t>
  </si>
  <si>
    <t>27.39M</t>
  </si>
  <si>
    <t>29.72M</t>
  </si>
  <si>
    <t>5.57%</t>
  </si>
  <si>
    <t>8.51%</t>
  </si>
  <si>
    <t>25.09%</t>
  </si>
  <si>
    <t>29.99</t>
  </si>
  <si>
    <t>32.64</t>
  </si>
  <si>
    <t>34.82</t>
  </si>
  <si>
    <t>37.44</t>
  </si>
  <si>
    <t>5.53%</t>
  </si>
  <si>
    <t>6.68%</t>
  </si>
  <si>
    <t>778648</t>
  </si>
  <si>
    <t>777882</t>
  </si>
  <si>
    <t>778358</t>
  </si>
  <si>
    <t>786582</t>
  </si>
  <si>
    <t>793970</t>
  </si>
  <si>
    <t>47.37M</t>
  </si>
  <si>
    <t>40.97M</t>
  </si>
  <si>
    <t>42.38M</t>
  </si>
  <si>
    <t>54.9M</t>
  </si>
  <si>
    <t>-13.51%</t>
  </si>
  <si>
    <t>575.81M</t>
  </si>
  <si>
    <t>523.04M</t>
  </si>
  <si>
    <t>472.83M</t>
  </si>
  <si>
    <t>447.86M</t>
  </si>
  <si>
    <t>559.21M</t>
  </si>
  <si>
    <t>28.44M</t>
  </si>
  <si>
    <t>78.11M</t>
  </si>
  <si>
    <t>106.14M</t>
  </si>
  <si>
    <t>173.98M</t>
  </si>
  <si>
    <t>7.37M</t>
  </si>
  <si>
    <t>7.68M</t>
  </si>
  <si>
    <t>71.36M</t>
  </si>
  <si>
    <t>65.69M</t>
  </si>
  <si>
    <t>61.72M</t>
  </si>
  <si>
    <t>61.4M</t>
  </si>
  <si>
    <t>58.11M</t>
  </si>
  <si>
    <t>353.26M</t>
  </si>
  <si>
    <t>324.97M</t>
  </si>
  <si>
    <t>287.95M</t>
  </si>
  <si>
    <t>262.49M</t>
  </si>
  <si>
    <t>273.27M</t>
  </si>
  <si>
    <t>34.95M</t>
  </si>
  <si>
    <t>54.05M</t>
  </si>
  <si>
    <t>509000</t>
  </si>
  <si>
    <t>82.06M</t>
  </si>
  <si>
    <t>34.75M</t>
  </si>
  <si>
    <t>43.96M</t>
  </si>
  <si>
    <t>-9.16%</t>
  </si>
  <si>
    <t>-9.60%</t>
  </si>
  <si>
    <t>-5.28%</t>
  </si>
  <si>
    <t>24.86%</t>
  </si>
  <si>
    <t>2B</t>
  </si>
  <si>
    <t>2.18B</t>
  </si>
  <si>
    <t>364.33M</t>
  </si>
  <si>
    <t>406.81M</t>
  </si>
  <si>
    <t>512.78M</t>
  </si>
  <si>
    <t>504.77M</t>
  </si>
  <si>
    <t>512.9M</t>
  </si>
  <si>
    <t>5.06M</t>
  </si>
  <si>
    <t>5.05M</t>
  </si>
  <si>
    <t>880.08M</t>
  </si>
  <si>
    <t>967.16M</t>
  </si>
  <si>
    <t>44.22M</t>
  </si>
  <si>
    <t>65.05M</t>
  </si>
  <si>
    <t>70.99M</t>
  </si>
  <si>
    <t>(2.56M)</t>
  </si>
  <si>
    <t>(3.41M)</t>
  </si>
  <si>
    <t>(5.13M)</t>
  </si>
  <si>
    <t>(5.66M)</t>
  </si>
  <si>
    <t>(34.22M)</t>
  </si>
  <si>
    <t>(34.27M)</t>
  </si>
  <si>
    <t>(35.4M)</t>
  </si>
  <si>
    <t>(47.92M)</t>
  </si>
  <si>
    <t>11.65%</t>
  </si>
  <si>
    <t>23.85%</t>
  </si>
  <si>
    <t>16.58%</t>
  </si>
  <si>
    <t>8.94%</t>
  </si>
  <si>
    <t>22.9M</t>
  </si>
  <si>
    <t>22.89M</t>
  </si>
  <si>
    <t>25.82M</t>
  </si>
  <si>
    <t>26.58M</t>
  </si>
  <si>
    <t>29.23M</t>
  </si>
  <si>
    <t>82.83M</t>
  </si>
  <si>
    <t>95.63M</t>
  </si>
  <si>
    <t>97.36M</t>
  </si>
  <si>
    <t>105.79M</t>
  </si>
  <si>
    <t>6.39M</t>
  </si>
  <si>
    <t>6.94M</t>
  </si>
  <si>
    <t>10.05M</t>
  </si>
  <si>
    <t>2.08B</t>
  </si>
  <si>
    <t>2.94B</t>
  </si>
  <si>
    <t>4.92%</t>
  </si>
  <si>
    <t>11.83%</t>
  </si>
  <si>
    <t>2.06B</t>
  </si>
  <si>
    <t>462.25M</t>
  </si>
  <si>
    <t>495.96M</t>
  </si>
  <si>
    <t>610.13M</t>
  </si>
  <si>
    <t>711.03M</t>
  </si>
  <si>
    <t>756.24M</t>
  </si>
  <si>
    <t>1.57B</t>
  </si>
  <si>
    <t>4.97%</t>
  </si>
  <si>
    <t>14.18%</t>
  </si>
  <si>
    <t>13.36%</t>
  </si>
  <si>
    <t>0.52%</t>
  </si>
  <si>
    <t>0.50%</t>
  </si>
  <si>
    <t>0.43%</t>
  </si>
  <si>
    <t>37.32M</t>
  </si>
  <si>
    <t>48.17M</t>
  </si>
  <si>
    <t>52.99M</t>
  </si>
  <si>
    <t>75.67M</t>
  </si>
  <si>
    <t>50.12M</t>
  </si>
  <si>
    <t>1.78B</t>
  </si>
  <si>
    <t>1.87B</t>
  </si>
  <si>
    <t>2.14B</t>
  </si>
  <si>
    <t>205.03M</t>
  </si>
  <si>
    <t>209.9M</t>
  </si>
  <si>
    <t>233.18M</t>
  </si>
  <si>
    <t>251.84M</t>
  </si>
  <si>
    <t>279.98M</t>
  </si>
  <si>
    <t>81.16M</t>
  </si>
  <si>
    <t>90.67M</t>
  </si>
  <si>
    <t>137.35M</t>
  </si>
  <si>
    <t>152.83M</t>
  </si>
  <si>
    <t>170.07M</t>
  </si>
  <si>
    <t>189.31M</t>
  </si>
  <si>
    <t>(2.47M)</t>
  </si>
  <si>
    <t>595000</t>
  </si>
  <si>
    <t>10.35%</t>
  </si>
  <si>
    <t>10.09%</t>
  </si>
  <si>
    <t>9.84%</t>
  </si>
  <si>
    <t>9.58%</t>
  </si>
  <si>
    <t>9.52%</t>
  </si>
  <si>
    <t>(547,000)</t>
  </si>
  <si>
    <t>(4.27M)</t>
  </si>
  <si>
    <t>(2.73M)</t>
  </si>
  <si>
    <t>(1.5M)</t>
  </si>
  <si>
    <t>37000</t>
  </si>
  <si>
    <t>31.75M</t>
  </si>
  <si>
    <t>(6.42M)</t>
  </si>
  <si>
    <t>49.64M</t>
  </si>
  <si>
    <t>(66.96M)</t>
  </si>
  <si>
    <t>(154.03M)</t>
  </si>
  <si>
    <t>(223.82M)</t>
  </si>
  <si>
    <t>(150.31M)</t>
  </si>
  <si>
    <t>(221.74M)</t>
  </si>
  <si>
    <t>(506.89M)</t>
  </si>
  <si>
    <t>210.79M</t>
  </si>
  <si>
    <t>217.41M</t>
  </si>
  <si>
    <t>199.95M</t>
  </si>
  <si>
    <t>245.19M</t>
  </si>
  <si>
    <t>439.92M</t>
  </si>
  <si>
    <t>(84.87M)</t>
  </si>
  <si>
    <t>(142.23M)</t>
  </si>
  <si>
    <t>(324.28M)</t>
  </si>
  <si>
    <t>(284.21M)</t>
  </si>
  <si>
    <t>(148.96M)</t>
  </si>
  <si>
    <t>398000</t>
  </si>
  <si>
    <t>523000</t>
  </si>
  <si>
    <t>232000</t>
  </si>
  <si>
    <t>(1M)</t>
  </si>
  <si>
    <t>(29.26M)</t>
  </si>
  <si>
    <t>(148.89M)</t>
  </si>
  <si>
    <t>(278.65M)</t>
  </si>
  <si>
    <t>(257.35M)</t>
  </si>
  <si>
    <t>(185.44M)</t>
  </si>
  <si>
    <t>-408.82%</t>
  </si>
  <si>
    <t>-87.15%</t>
  </si>
  <si>
    <t>-37.28%</t>
  </si>
  <si>
    <t>-194.55%</t>
  </si>
  <si>
    <t>-334.11%</t>
  </si>
  <si>
    <t>-285.71%</t>
  </si>
  <si>
    <t>-186.82%</t>
  </si>
  <si>
    <t>(9.42M)</t>
  </si>
  <si>
    <t>(9.72M)</t>
  </si>
  <si>
    <t>(9.92M)</t>
  </si>
  <si>
    <t>(10.16M)</t>
  </si>
  <si>
    <t>(10.48M)</t>
  </si>
  <si>
    <t>-3.24%</t>
  </si>
  <si>
    <t>-2.40%</t>
  </si>
  <si>
    <t>-3.16%</t>
  </si>
  <si>
    <t>95.83M</t>
  </si>
  <si>
    <t>85.67M</t>
  </si>
  <si>
    <t>256.38M</t>
  </si>
  <si>
    <t>213.46M</t>
  </si>
  <si>
    <t>200.52M</t>
  </si>
  <si>
    <t>(576,000)</t>
  </si>
  <si>
    <t>(60M)</t>
  </si>
  <si>
    <t>(530,000)</t>
  </si>
  <si>
    <t>25.31M</t>
  </si>
  <si>
    <t>75.94M</t>
  </si>
  <si>
    <t>246.46M</t>
  </si>
  <si>
    <t>203.3M</t>
  </si>
  <si>
    <t>190.05M</t>
  </si>
  <si>
    <t>200.11%</t>
  </si>
  <si>
    <t>224.54%</t>
  </si>
  <si>
    <t>-17.51%</t>
  </si>
  <si>
    <t>-6.52%</t>
  </si>
  <si>
    <t>99.23%</t>
  </si>
  <si>
    <t>295.51%</t>
  </si>
  <si>
    <t>225.70%</t>
  </si>
  <si>
    <t>191.45%</t>
  </si>
  <si>
    <t>27.77M</t>
  </si>
  <si>
    <t>(45.75M)</t>
  </si>
  <si>
    <t>(6.55M)</t>
  </si>
  <si>
    <t>(17.68M)</t>
  </si>
  <si>
    <t>39.41M</t>
  </si>
  <si>
    <t>31.18M</t>
  </si>
  <si>
    <t>21.36M</t>
  </si>
  <si>
    <t>33.65M</t>
  </si>
  <si>
    <t>33.31M</t>
  </si>
  <si>
    <t>-16.50%</t>
  </si>
  <si>
    <t>57.50%</t>
  </si>
  <si>
    <t>-1.01%</t>
  </si>
  <si>
    <t>4.51%</t>
  </si>
  <si>
    <t>BCBP</t>
  </si>
  <si>
    <t>BCB Bancorp</t>
  </si>
  <si>
    <t>CBAN</t>
  </si>
  <si>
    <t>Colony Bankcorp</t>
  </si>
  <si>
    <t>CZFC</t>
  </si>
  <si>
    <t>Citizens First</t>
  </si>
  <si>
    <t>FCCY</t>
  </si>
  <si>
    <t>1st Constitution</t>
  </si>
  <si>
    <t>LION</t>
  </si>
  <si>
    <t>Fidelity Southern</t>
  </si>
  <si>
    <t>NRIM</t>
  </si>
  <si>
    <t>Northrim BanCorp</t>
  </si>
  <si>
    <t>169.51M</t>
  </si>
  <si>
    <t>20.95</t>
  </si>
  <si>
    <t>116.46M</t>
  </si>
  <si>
    <t>16.05</t>
  </si>
  <si>
    <t>56.41M</t>
  </si>
  <si>
    <t>13.76</t>
  </si>
  <si>
    <t>3.00</t>
  </si>
  <si>
    <t>1.27</t>
  </si>
  <si>
    <t>138.47M</t>
  </si>
  <si>
    <t>15.70</t>
  </si>
  <si>
    <t>3.19</t>
  </si>
  <si>
    <t>First Bancorp (FBNC)</t>
  </si>
  <si>
    <t>30.82</t>
  </si>
  <si>
    <t>30.94</t>
  </si>
  <si>
    <t>31.26</t>
  </si>
  <si>
    <t>30.50 x 1000</t>
  </si>
  <si>
    <t>31.75 x 2900</t>
  </si>
  <si>
    <t>30.78 - 31.42</t>
  </si>
  <si>
    <t>18.21 - 32.27</t>
  </si>
  <si>
    <t>45075</t>
  </si>
  <si>
    <t>113825</t>
  </si>
  <si>
    <t>759.86M</t>
  </si>
  <si>
    <t>23.09</t>
  </si>
  <si>
    <t>0.32 (1.03%)</t>
  </si>
  <si>
    <t>33.33</t>
  </si>
  <si>
    <t>51.15M</t>
  </si>
  <si>
    <t>52.16M</t>
  </si>
  <si>
    <t>199.92M</t>
  </si>
  <si>
    <t>254.73M</t>
  </si>
  <si>
    <t>50.81M</t>
  </si>
  <si>
    <t>50.91M</t>
  </si>
  <si>
    <t>194.6M</t>
  </si>
  <si>
    <t>245.6M</t>
  </si>
  <si>
    <t>51.75M</t>
  </si>
  <si>
    <t>53.38M</t>
  </si>
  <si>
    <t>204.6M</t>
  </si>
  <si>
    <t>261.8M</t>
  </si>
  <si>
    <t>39.3M</t>
  </si>
  <si>
    <t>35.51M</t>
  </si>
  <si>
    <t>148.93M</t>
  </si>
  <si>
    <t>30.20%</t>
  </si>
  <si>
    <t>46.90%</t>
  </si>
  <si>
    <t>34.20%</t>
  </si>
  <si>
    <t>-0.04</t>
  </si>
  <si>
    <t>12.10%</t>
  </si>
  <si>
    <t>FBNC</t>
  </si>
  <si>
    <t>16.20%</t>
  </si>
  <si>
    <t>100.00%</t>
  </si>
  <si>
    <t>24.00%</t>
  </si>
  <si>
    <t>11.20%</t>
  </si>
  <si>
    <t>15.36%</t>
  </si>
  <si>
    <t>13.88</t>
  </si>
  <si>
    <t>1.54</t>
  </si>
  <si>
    <t>4.66</t>
  </si>
  <si>
    <t>17.31%</t>
  </si>
  <si>
    <t>33.22%</t>
  </si>
  <si>
    <t>0.72%</t>
  </si>
  <si>
    <t>163.11M</t>
  </si>
  <si>
    <t>7.95</t>
  </si>
  <si>
    <t>24.20%</t>
  </si>
  <si>
    <t>10.50%</t>
  </si>
  <si>
    <t>405.16M</t>
  </si>
  <si>
    <t>16.43</t>
  </si>
  <si>
    <t>290.4M</t>
  </si>
  <si>
    <t>19.85</t>
  </si>
  <si>
    <t>28.28M</t>
  </si>
  <si>
    <t>65.54%</t>
  </si>
  <si>
    <t>32.27</t>
  </si>
  <si>
    <t>18.21</t>
  </si>
  <si>
    <t>30.61</t>
  </si>
  <si>
    <t>29.56</t>
  </si>
  <si>
    <t>113.83k</t>
  </si>
  <si>
    <t>45.81k</t>
  </si>
  <si>
    <t>51.90%</t>
  </si>
  <si>
    <t>664.48k</t>
  </si>
  <si>
    <t>6.04</t>
  </si>
  <si>
    <t>590.61k</t>
  </si>
  <si>
    <t>1.03%</t>
  </si>
  <si>
    <t>23.88%</t>
  </si>
  <si>
    <t>Jul 25, 2017</t>
  </si>
  <si>
    <t>Nov 16, 2004</t>
  </si>
  <si>
    <t>Mr. Richard Hancock Moore</t>
  </si>
  <si>
    <t>Chief Exec. Officer, Director and Director of First Bank</t>
  </si>
  <si>
    <t>970.82k</t>
  </si>
  <si>
    <t>Mr. Michael G. Mayer</t>
  </si>
  <si>
    <t>Pres, Director, CEO of First Bank, Pres of First Bank and Director of First Bank</t>
  </si>
  <si>
    <t>515.57k</t>
  </si>
  <si>
    <t>Mr. Eric P. Credle</t>
  </si>
  <si>
    <t>CFO, Exec. VP, CFO of First Bank and Exec. VP of First Bank</t>
  </si>
  <si>
    <t>384.67k</t>
  </si>
  <si>
    <t>Ms. Elizabeth B. Bostian</t>
  </si>
  <si>
    <t>Exec. VP and Sec.</t>
  </si>
  <si>
    <t>Ms. Elsie M. Alvarez</t>
  </si>
  <si>
    <t>Sr. VP of First Bank</t>
  </si>
  <si>
    <t>152.52M</t>
  </si>
  <si>
    <t>147.51M</t>
  </si>
  <si>
    <t>139.83M</t>
  </si>
  <si>
    <t>126.66M</t>
  </si>
  <si>
    <t>130.99M</t>
  </si>
  <si>
    <t>145.55M</t>
  </si>
  <si>
    <t>141.62M</t>
  </si>
  <si>
    <t>133.64M</t>
  </si>
  <si>
    <t>121.32M</t>
  </si>
  <si>
    <t>656000</t>
  </si>
  <si>
    <t>849000</t>
  </si>
  <si>
    <t>883000</t>
  </si>
  <si>
    <t>6.31M</t>
  </si>
  <si>
    <t>5.31M</t>
  </si>
  <si>
    <t>-3.28%</t>
  </si>
  <si>
    <t>-5.21%</t>
  </si>
  <si>
    <t>-9.42%</t>
  </si>
  <si>
    <t>3.42%</t>
  </si>
  <si>
    <t>17.32M</t>
  </si>
  <si>
    <t>10.99M</t>
  </si>
  <si>
    <t>15.45M</t>
  </si>
  <si>
    <t>1.86M</t>
  </si>
  <si>
    <t>-36.58%</t>
  </si>
  <si>
    <t>-25.14%</t>
  </si>
  <si>
    <t>-15.99%</t>
  </si>
  <si>
    <t>135.2M</t>
  </si>
  <si>
    <t>136.53M</t>
  </si>
  <si>
    <t>131.61M</t>
  </si>
  <si>
    <t>119.75M</t>
  </si>
  <si>
    <t>0.98%</t>
  </si>
  <si>
    <t>-3.60%</t>
  </si>
  <si>
    <t>3.03%</t>
  </si>
  <si>
    <t>79.67M</t>
  </si>
  <si>
    <t>30.62M</t>
  </si>
  <si>
    <t>(780,000)</t>
  </si>
  <si>
    <t>-61.57%</t>
  </si>
  <si>
    <t>-66.70%</t>
  </si>
  <si>
    <t>-107.65%</t>
  </si>
  <si>
    <t>97.05%</t>
  </si>
  <si>
    <t>55.53M</t>
  </si>
  <si>
    <t>105.91M</t>
  </si>
  <si>
    <t>121.41M</t>
  </si>
  <si>
    <t>123.4M</t>
  </si>
  <si>
    <t>90.73%</t>
  </si>
  <si>
    <t>-0.73%</t>
  </si>
  <si>
    <t>2.39%</t>
  </si>
  <si>
    <t>4.03%</t>
  </si>
  <si>
    <t>29.75M</t>
  </si>
  <si>
    <t>27.79M</t>
  </si>
  <si>
    <t>34.37M</t>
  </si>
  <si>
    <t>638000</t>
  </si>
  <si>
    <t>532000</t>
  </si>
  <si>
    <t>27.11M</t>
  </si>
  <si>
    <t>29.18M</t>
  </si>
  <si>
    <t>27.67M</t>
  </si>
  <si>
    <t>31.51M</t>
  </si>
  <si>
    <t>4.21M</t>
  </si>
  <si>
    <t>(2.76M)</t>
  </si>
  <si>
    <t>97.28M</t>
  </si>
  <si>
    <t>101.55M</t>
  </si>
  <si>
    <t>110.09M</t>
  </si>
  <si>
    <t>106.75M</t>
  </si>
  <si>
    <t>108.51M</t>
  </si>
  <si>
    <t>56.14M</t>
  </si>
  <si>
    <t>56.16M</t>
  </si>
  <si>
    <t>55.16M</t>
  </si>
  <si>
    <t>58.19M</t>
  </si>
  <si>
    <t>13.05M</t>
  </si>
  <si>
    <t>11.29M</t>
  </si>
  <si>
    <t>23.52M</t>
  </si>
  <si>
    <t>29.27M</t>
  </si>
  <si>
    <t>39.03M</t>
  </si>
  <si>
    <t>37.45M</t>
  </si>
  <si>
    <t>(12M)</t>
  </si>
  <si>
    <t>34.68M</t>
  </si>
  <si>
    <t>38.53M</t>
  </si>
  <si>
    <t>41.57M</t>
  </si>
  <si>
    <t>389.01%</t>
  </si>
  <si>
    <t>11.12%</t>
  </si>
  <si>
    <t>18.52%</t>
  </si>
  <si>
    <t>29.79%</t>
  </si>
  <si>
    <t>406000</t>
  </si>
  <si>
    <t>7.13M</t>
  </si>
  <si>
    <t>(40.36M)</t>
  </si>
  <si>
    <t>32.78M</t>
  </si>
  <si>
    <t>41.16M</t>
  </si>
  <si>
    <t>42.13M</t>
  </si>
  <si>
    <t>181.22%</t>
  </si>
  <si>
    <t>17.54%</t>
  </si>
  <si>
    <t>2.36%</t>
  </si>
  <si>
    <t>25.48%</t>
  </si>
  <si>
    <t>(16.95M)</t>
  </si>
  <si>
    <t>13.54M</t>
  </si>
  <si>
    <t>14.62M</t>
  </si>
  <si>
    <t>(8.44M)</t>
  </si>
  <si>
    <t>9.35M</t>
  </si>
  <si>
    <t>14.51M</t>
  </si>
  <si>
    <t>(8.51M)</t>
  </si>
  <si>
    <t>2.74M</t>
  </si>
  <si>
    <t>11.32M</t>
  </si>
  <si>
    <t>3.54M</t>
  </si>
  <si>
    <t>(23.41M)</t>
  </si>
  <si>
    <t>20.7M</t>
  </si>
  <si>
    <t>27.03M</t>
  </si>
  <si>
    <t>27.51M</t>
  </si>
  <si>
    <t>188.43%</t>
  </si>
  <si>
    <t>20.76%</t>
  </si>
  <si>
    <t>8.15%</t>
  </si>
  <si>
    <t>16.64%</t>
  </si>
  <si>
    <t>895000</t>
  </si>
  <si>
    <t>868000</t>
  </si>
  <si>
    <t>603000</t>
  </si>
  <si>
    <t>(26.22M)</t>
  </si>
  <si>
    <t>19.8M</t>
  </si>
  <si>
    <t>24.13M</t>
  </si>
  <si>
    <t>26.43M</t>
  </si>
  <si>
    <t>(1.54)</t>
  </si>
  <si>
    <t>1.22</t>
  </si>
  <si>
    <t>165.58%</t>
  </si>
  <si>
    <t>20.79%</t>
  </si>
  <si>
    <t>2.24%</t>
  </si>
  <si>
    <t>17.05M</t>
  </si>
  <si>
    <t>19.68M</t>
  </si>
  <si>
    <t>19.7M</t>
  </si>
  <si>
    <t>19.96M</t>
  </si>
  <si>
    <t>0.98</t>
  </si>
  <si>
    <t>1.19</t>
  </si>
  <si>
    <t>1.33</t>
  </si>
  <si>
    <t>163.64%</t>
  </si>
  <si>
    <t>21.43%</t>
  </si>
  <si>
    <t>9.24%</t>
  </si>
  <si>
    <t>2.31%</t>
  </si>
  <si>
    <t>20.43M</t>
  </si>
  <si>
    <t>20.73M</t>
  </si>
  <si>
    <t>96.59M</t>
  </si>
  <si>
    <t>83.88M</t>
  </si>
  <si>
    <t>81.07M</t>
  </si>
  <si>
    <t>53.29M</t>
  </si>
  <si>
    <t>71.65M</t>
  </si>
  <si>
    <t>-13.16%</t>
  </si>
  <si>
    <t>-3.35%</t>
  </si>
  <si>
    <t>-34.27%</t>
  </si>
  <si>
    <t>407.22M</t>
  </si>
  <si>
    <t>366.43M</t>
  </si>
  <si>
    <t>520.76M</t>
  </si>
  <si>
    <t>540.83M</t>
  </si>
  <si>
    <t>585.33M</t>
  </si>
  <si>
    <t>768000</t>
  </si>
  <si>
    <t>557000</t>
  </si>
  <si>
    <t>18.25M</t>
  </si>
  <si>
    <t>27.52M</t>
  </si>
  <si>
    <t>19.83M</t>
  </si>
  <si>
    <t>56.06M</t>
  </si>
  <si>
    <t>54M</t>
  </si>
  <si>
    <t>53.76M</t>
  </si>
  <si>
    <t>52.1M</t>
  </si>
  <si>
    <t>49.13M</t>
  </si>
  <si>
    <t>146.93M</t>
  </si>
  <si>
    <t>147.19M</t>
  </si>
  <si>
    <t>254.43M</t>
  </si>
  <si>
    <t>224.06M</t>
  </si>
  <si>
    <t>228.65M</t>
  </si>
  <si>
    <t>13.02M</t>
  </si>
  <si>
    <t>31.71M</t>
  </si>
  <si>
    <t>35.89M</t>
  </si>
  <si>
    <t>175.31M</t>
  </si>
  <si>
    <t>136.64M</t>
  </si>
  <si>
    <t>171.25M</t>
  </si>
  <si>
    <t>213.43M</t>
  </si>
  <si>
    <t>234.35M</t>
  </si>
  <si>
    <t>-10.02%</t>
  </si>
  <si>
    <t>42.12%</t>
  </si>
  <si>
    <t>2.71B</t>
  </si>
  <si>
    <t>160.79M</t>
  </si>
  <si>
    <t>168.47M</t>
  </si>
  <si>
    <t>160.88M</t>
  </si>
  <si>
    <t>202.67M</t>
  </si>
  <si>
    <t>261.81M</t>
  </si>
  <si>
    <t>66.53M</t>
  </si>
  <si>
    <t>47.67M</t>
  </si>
  <si>
    <t>55.04M</t>
  </si>
  <si>
    <t>2.23B</t>
  </si>
  <si>
    <t>2.27B</t>
  </si>
  <si>
    <t>2.39B</t>
  </si>
  <si>
    <t>928000</t>
  </si>
  <si>
    <t>946000</t>
  </si>
  <si>
    <t>873000</t>
  </si>
  <si>
    <t>(49,000)</t>
  </si>
  <si>
    <t>(46.4M)</t>
  </si>
  <si>
    <t>(48.51M)</t>
  </si>
  <si>
    <t>(40.63M)</t>
  </si>
  <si>
    <t>(28.58M)</t>
  </si>
  <si>
    <t>(23.78M)</t>
  </si>
  <si>
    <t>3.86%</t>
  </si>
  <si>
    <t>-2.67%</t>
  </si>
  <si>
    <t>5.72%</t>
  </si>
  <si>
    <t>7.89%</t>
  </si>
  <si>
    <t>74.37M</t>
  </si>
  <si>
    <t>77.45M</t>
  </si>
  <si>
    <t>75.11M</t>
  </si>
  <si>
    <t>74.56M</t>
  </si>
  <si>
    <t>75.35M</t>
  </si>
  <si>
    <t>233.92M</t>
  </si>
  <si>
    <t>173.58M</t>
  </si>
  <si>
    <t>157.47M</t>
  </si>
  <si>
    <t>186.19M</t>
  </si>
  <si>
    <t>169.53M</t>
  </si>
  <si>
    <t>164.97M</t>
  </si>
  <si>
    <t>104.91M</t>
  </si>
  <si>
    <t>89.57M</t>
  </si>
  <si>
    <t>119.02M</t>
  </si>
  <si>
    <t>90.06M</t>
  </si>
  <si>
    <t>68.67M</t>
  </si>
  <si>
    <t>67.89M</t>
  </si>
  <si>
    <t>79.48M</t>
  </si>
  <si>
    <t>9.65M</t>
  </si>
  <si>
    <t>9.17M</t>
  </si>
  <si>
    <t>3.24B</t>
  </si>
  <si>
    <t>3.38B</t>
  </si>
  <si>
    <t>3.63B</t>
  </si>
  <si>
    <t>-1.58%</t>
  </si>
  <si>
    <t>0.84%</t>
  </si>
  <si>
    <t>7.45%</t>
  </si>
  <si>
    <t>2.81B</t>
  </si>
  <si>
    <t>932.77M</t>
  </si>
  <si>
    <t>659.04M</t>
  </si>
  <si>
    <t>756M</t>
  </si>
  <si>
    <t>-2.49%</t>
  </si>
  <si>
    <t>4.28%</t>
  </si>
  <si>
    <t>46.39M</t>
  </si>
  <si>
    <t>116.39M</t>
  </si>
  <si>
    <t>186.39M</t>
  </si>
  <si>
    <t>271.39M</t>
  </si>
  <si>
    <t>70M</t>
  </si>
  <si>
    <t>205M</t>
  </si>
  <si>
    <t>86.39M</t>
  </si>
  <si>
    <t>66.39M</t>
  </si>
  <si>
    <t>86.22%</t>
  </si>
  <si>
    <t>-23.15%</t>
  </si>
  <si>
    <t>1.45%</t>
  </si>
  <si>
    <t>5.52%</t>
  </si>
  <si>
    <t>7.48%</t>
  </si>
  <si>
    <t>15.74M</t>
  </si>
  <si>
    <t>21.52M</t>
  </si>
  <si>
    <t>28.01M</t>
  </si>
  <si>
    <t>2.9B</t>
  </si>
  <si>
    <t>3.04B</t>
  </si>
  <si>
    <t>70.79M</t>
  </si>
  <si>
    <t>285.33M</t>
  </si>
  <si>
    <t>301.14M</t>
  </si>
  <si>
    <t>316.91M</t>
  </si>
  <si>
    <t>334.9M</t>
  </si>
  <si>
    <t>368.1M</t>
  </si>
  <si>
    <t>131.88M</t>
  </si>
  <si>
    <t>132.1M</t>
  </si>
  <si>
    <t>132.53M</t>
  </si>
  <si>
    <t>133.39M</t>
  </si>
  <si>
    <t>147.29M</t>
  </si>
  <si>
    <t>153.63M</t>
  </si>
  <si>
    <t>167.14M</t>
  </si>
  <si>
    <t>184.96M</t>
  </si>
  <si>
    <t>205.06M</t>
  </si>
  <si>
    <t>225.92M</t>
  </si>
  <si>
    <t>2.01M</t>
  </si>
  <si>
    <t>(1.23M)</t>
  </si>
  <si>
    <t>(421,000)</t>
  </si>
  <si>
    <t>(709,000)</t>
  </si>
  <si>
    <t>(1.95M)</t>
  </si>
  <si>
    <t>3.13M</t>
  </si>
  <si>
    <t>(3.16M)</t>
  </si>
  <si>
    <t>8.75%</t>
  </si>
  <si>
    <t>9.39%</t>
  </si>
  <si>
    <t>9.79%</t>
  </si>
  <si>
    <t>9.91%</t>
  </si>
  <si>
    <t>10.14%</t>
  </si>
  <si>
    <t>356.12M</t>
  </si>
  <si>
    <t>371.92M</t>
  </si>
  <si>
    <t>387.7M</t>
  </si>
  <si>
    <t>342.19M</t>
  </si>
  <si>
    <t>10.92%</t>
  </si>
  <si>
    <t>11.98%</t>
  </si>
  <si>
    <t>10.13%</t>
  </si>
  <si>
    <t>7.75%</t>
  </si>
  <si>
    <t>(8.95M)</t>
  </si>
  <si>
    <t>(6.29M)</t>
  </si>
  <si>
    <t>(4.75M)</t>
  </si>
  <si>
    <t>(5.48M)</t>
  </si>
  <si>
    <t>(8.69M)</t>
  </si>
  <si>
    <t>(53.64M)</t>
  </si>
  <si>
    <t>28.24M</t>
  </si>
  <si>
    <t>49.5M</t>
  </si>
  <si>
    <t>(82.24M)</t>
  </si>
  <si>
    <t>14.2M</t>
  </si>
  <si>
    <t>(92.06M)</t>
  </si>
  <si>
    <t>(65.73M)</t>
  </si>
  <si>
    <t>(194.79M)</t>
  </si>
  <si>
    <t>(203.67M)</t>
  </si>
  <si>
    <t>(118.33M)</t>
  </si>
  <si>
    <t>182.34M</t>
  </si>
  <si>
    <t>115.23M</t>
  </si>
  <si>
    <t>112.55M</t>
  </si>
  <si>
    <t>217.87M</t>
  </si>
  <si>
    <t>108.27M</t>
  </si>
  <si>
    <t>(89.72M)</t>
  </si>
  <si>
    <t>(101.44M)</t>
  </si>
  <si>
    <t>(138.35M)</t>
  </si>
  <si>
    <t>(198.59M)</t>
  </si>
  <si>
    <t>5.65M</t>
  </si>
  <si>
    <t>(3.57M)</t>
  </si>
  <si>
    <t>29.8M</t>
  </si>
  <si>
    <t>17.72M</t>
  </si>
  <si>
    <t>5.72M</t>
  </si>
  <si>
    <t>45.04M</t>
  </si>
  <si>
    <t>(25.8M)</t>
  </si>
  <si>
    <t>(136.33M)</t>
  </si>
  <si>
    <t>(240.66M)</t>
  </si>
  <si>
    <t>687.14%</t>
  </si>
  <si>
    <t>-157.29%</t>
  </si>
  <si>
    <t>-428.36%</t>
  </si>
  <si>
    <t>-76.52%</t>
  </si>
  <si>
    <t>30.53%</t>
  </si>
  <si>
    <t>-18.45%</t>
  </si>
  <si>
    <t>-107.64%</t>
  </si>
  <si>
    <t>-183.73%</t>
  </si>
  <si>
    <t>(8.46M)</t>
  </si>
  <si>
    <t>(7.17M)</t>
  </si>
  <si>
    <t>(7.11M)</t>
  </si>
  <si>
    <t>(5.43M)</t>
  </si>
  <si>
    <t>(6.3M)</t>
  </si>
  <si>
    <t>(6.31M)</t>
  </si>
  <si>
    <t>(6.4M)</t>
  </si>
  <si>
    <t>(3.04M)</t>
  </si>
  <si>
    <t>(868,000)</t>
  </si>
  <si>
    <t>(796,000)</t>
  </si>
  <si>
    <t>4.48%</t>
  </si>
  <si>
    <t>0.92%</t>
  </si>
  <si>
    <t>6.66%</t>
  </si>
  <si>
    <t>127.65M</t>
  </si>
  <si>
    <t>55.11M</t>
  </si>
  <si>
    <t>39.89M</t>
  </si>
  <si>
    <t>115.38M</t>
  </si>
  <si>
    <t>158.99M</t>
  </si>
  <si>
    <t>34.01M</t>
  </si>
  <si>
    <t>70000</t>
  </si>
  <si>
    <t>(63.39M)</t>
  </si>
  <si>
    <t>375000</t>
  </si>
  <si>
    <t>(2,000)</t>
  </si>
  <si>
    <t>(63.5M)</t>
  </si>
  <si>
    <t>112000</t>
  </si>
  <si>
    <t>(87.5M)</t>
  </si>
  <si>
    <t>85M</t>
  </si>
  <si>
    <t>(54,000)</t>
  </si>
  <si>
    <t>(166,000)</t>
  </si>
  <si>
    <t>(22.06M)</t>
  </si>
  <si>
    <t>(135.15M)</t>
  </si>
  <si>
    <t>114.83M</t>
  </si>
  <si>
    <t>237.57M</t>
  </si>
  <si>
    <t>-512.58%</t>
  </si>
  <si>
    <t>1,373.53%</t>
  </si>
  <si>
    <t>106.88%</t>
  </si>
  <si>
    <t>-14.47%</t>
  </si>
  <si>
    <t>-91.62%</t>
  </si>
  <si>
    <t>90.67%</t>
  </si>
  <si>
    <t>181.37%</t>
  </si>
  <si>
    <t>25.34M</t>
  </si>
  <si>
    <t>(18.23M)</t>
  </si>
  <si>
    <t>29.81M</t>
  </si>
  <si>
    <t>14.18M</t>
  </si>
  <si>
    <t>38.73M</t>
  </si>
  <si>
    <t>32.73M</t>
  </si>
  <si>
    <t>65.59M</t>
  </si>
  <si>
    <t>43.07M</t>
  </si>
  <si>
    <t>30.2M</t>
  </si>
  <si>
    <t>33.13M</t>
  </si>
  <si>
    <t>100.40%</t>
  </si>
  <si>
    <t>-34.33%</t>
  </si>
  <si>
    <t>-29.87%</t>
  </si>
  <si>
    <t>9.69%</t>
  </si>
  <si>
    <t>4.71%</t>
  </si>
  <si>
    <t>ASBB</t>
  </si>
  <si>
    <t>ASB Bancorp</t>
  </si>
  <si>
    <t>FNBCQ</t>
  </si>
  <si>
    <t>First NBC Bank Holding</t>
  </si>
  <si>
    <t>165.73M</t>
  </si>
  <si>
    <t>82.39</t>
  </si>
  <si>
    <t>5.08</t>
  </si>
  <si>
    <t>1.64</t>
  </si>
  <si>
    <t>365.39k</t>
  </si>
  <si>
    <t>The First Bancshares, Inc. (FBMS)</t>
  </si>
  <si>
    <t>26.95</t>
  </si>
  <si>
    <t>26.75</t>
  </si>
  <si>
    <t>27.20</t>
  </si>
  <si>
    <t>24.25 x 100</t>
  </si>
  <si>
    <t>29.00 x 100</t>
  </si>
  <si>
    <t>26.45 - 27.20</t>
  </si>
  <si>
    <t>17.01 - 30.80</t>
  </si>
  <si>
    <t>12166</t>
  </si>
  <si>
    <t>28292</t>
  </si>
  <si>
    <t>246.44M</t>
  </si>
  <si>
    <t>-0.30</t>
  </si>
  <si>
    <t>1.17</t>
  </si>
  <si>
    <t>0.15 (0.56%)</t>
  </si>
  <si>
    <t>2017-05-01</t>
  </si>
  <si>
    <t>33.00</t>
  </si>
  <si>
    <t>14.25M</t>
  </si>
  <si>
    <t>58.17M</t>
  </si>
  <si>
    <t>62.41M</t>
  </si>
  <si>
    <t>14.19M</t>
  </si>
  <si>
    <t>14.6M</t>
  </si>
  <si>
    <t>57.95M</t>
  </si>
  <si>
    <t>61.33M</t>
  </si>
  <si>
    <t>14.3M</t>
  </si>
  <si>
    <t>14.68M</t>
  </si>
  <si>
    <t>63.3M</t>
  </si>
  <si>
    <t>40.29M</t>
  </si>
  <si>
    <t>44.60%</t>
  </si>
  <si>
    <t>7.30%</t>
  </si>
  <si>
    <t>0.45</t>
  </si>
  <si>
    <t>-0.11</t>
  </si>
  <si>
    <t>-26.80%</t>
  </si>
  <si>
    <t>FBMS</t>
  </si>
  <si>
    <t>-8.90%</t>
  </si>
  <si>
    <t>4.90%</t>
  </si>
  <si>
    <t>18.00%</t>
  </si>
  <si>
    <t>22.17%</t>
  </si>
  <si>
    <t>13.28</t>
  </si>
  <si>
    <t>4.37</t>
  </si>
  <si>
    <t>15.30%</t>
  </si>
  <si>
    <t>30.17%</t>
  </si>
  <si>
    <t>0.57%</t>
  </si>
  <si>
    <t>6.49%</t>
  </si>
  <si>
    <t>56.46M</t>
  </si>
  <si>
    <t>8.87</t>
  </si>
  <si>
    <t>46.30%</t>
  </si>
  <si>
    <t>-56.90%</t>
  </si>
  <si>
    <t>148.51M</t>
  </si>
  <si>
    <t>16.28</t>
  </si>
  <si>
    <t>49.72M</t>
  </si>
  <si>
    <t>17.43</t>
  </si>
  <si>
    <t>11.23M</t>
  </si>
  <si>
    <t>50.79%</t>
  </si>
  <si>
    <t>30.80</t>
  </si>
  <si>
    <t>17.01</t>
  </si>
  <si>
    <t>27.59</t>
  </si>
  <si>
    <t>28.11</t>
  </si>
  <si>
    <t>28.29k</t>
  </si>
  <si>
    <t>14.65k</t>
  </si>
  <si>
    <t>9.14M</t>
  </si>
  <si>
    <t>7.02M</t>
  </si>
  <si>
    <t>11.44%</t>
  </si>
  <si>
    <t>59.23k</t>
  </si>
  <si>
    <t>0.70%</t>
  </si>
  <si>
    <t>52.83k</t>
  </si>
  <si>
    <t>0.56%</t>
  </si>
  <si>
    <t>1.00</t>
  </si>
  <si>
    <t>12.20%</t>
  </si>
  <si>
    <t>May 24, 2017</t>
  </si>
  <si>
    <t>May 1, 2017</t>
  </si>
  <si>
    <t>Mar 16, 2006</t>
  </si>
  <si>
    <t>Mr. Milton Ray Cole Jr.</t>
  </si>
  <si>
    <t>C.E.O, Pres &amp; Director</t>
  </si>
  <si>
    <t>433.64k</t>
  </si>
  <si>
    <t>Ms. Donna T. Lowery CPA</t>
  </si>
  <si>
    <t>229k</t>
  </si>
  <si>
    <t>Ray L. Wesson Jr.</t>
  </si>
  <si>
    <t>Pres of Southern Region - The First, A National Banking Association</t>
  </si>
  <si>
    <t>205.27k</t>
  </si>
  <si>
    <t>Douglas Eric Waldron</t>
  </si>
  <si>
    <t>Pres of Northern Region - The First, A National Banking Association</t>
  </si>
  <si>
    <t>204.63k</t>
  </si>
  <si>
    <t>Dawn Ard</t>
  </si>
  <si>
    <t>Compliance Officer and Compliance Officer of The First, A National Banking Association</t>
  </si>
  <si>
    <t>26.33M</t>
  </si>
  <si>
    <t>31.32M</t>
  </si>
  <si>
    <t>36.74M</t>
  </si>
  <si>
    <t>21.41M</t>
  </si>
  <si>
    <t>25.74M</t>
  </si>
  <si>
    <t>30.28M</t>
  </si>
  <si>
    <t>34.24M</t>
  </si>
  <si>
    <t>38.5M</t>
  </si>
  <si>
    <t>50689</t>
  </si>
  <si>
    <t>62244</t>
  </si>
  <si>
    <t>52945</t>
  </si>
  <si>
    <t>63841</t>
  </si>
  <si>
    <t>126833</t>
  </si>
  <si>
    <t>82716</t>
  </si>
  <si>
    <t>100169</t>
  </si>
  <si>
    <t>85257</t>
  </si>
  <si>
    <t>93276</t>
  </si>
  <si>
    <t>59449</t>
  </si>
  <si>
    <t>5.8M</t>
  </si>
  <si>
    <t>5.92M</t>
  </si>
  <si>
    <t>18.94%</t>
  </si>
  <si>
    <t>10.95%</t>
  </si>
  <si>
    <t>4.32M</t>
  </si>
  <si>
    <t>3.07M</t>
  </si>
  <si>
    <t>617654</t>
  </si>
  <si>
    <t>603469</t>
  </si>
  <si>
    <t>645207</t>
  </si>
  <si>
    <t>871523</t>
  </si>
  <si>
    <t>-29.48%</t>
  </si>
  <si>
    <t>34.54%</t>
  </si>
  <si>
    <t>28.4M</t>
  </si>
  <si>
    <t>33.77M</t>
  </si>
  <si>
    <t>36.99M</t>
  </si>
  <si>
    <t>18.90%</t>
  </si>
  <si>
    <t>9.56%</t>
  </si>
  <si>
    <t>8.90%</t>
  </si>
  <si>
    <t>410069</t>
  </si>
  <si>
    <t>625271</t>
  </si>
  <si>
    <t>-12.38%</t>
  </si>
  <si>
    <t>31.81%</t>
  </si>
  <si>
    <t>-71.09%</t>
  </si>
  <si>
    <t>52.48%</t>
  </si>
  <si>
    <t>20.97M</t>
  </si>
  <si>
    <t>32.35M</t>
  </si>
  <si>
    <t>36.58M</t>
  </si>
  <si>
    <t>39.66M</t>
  </si>
  <si>
    <t>30.33%</t>
  </si>
  <si>
    <t>13.09%</t>
  </si>
  <si>
    <t>8.42%</t>
  </si>
  <si>
    <t>3.71%</t>
  </si>
  <si>
    <t>7.08M</t>
  </si>
  <si>
    <t>7.46M</t>
  </si>
  <si>
    <t>126286</t>
  </si>
  <si>
    <t>9.92M</t>
  </si>
  <si>
    <t>465414</t>
  </si>
  <si>
    <t>916909</t>
  </si>
  <si>
    <t>895250</t>
  </si>
  <si>
    <t>22.16M</t>
  </si>
  <si>
    <t>26.73M</t>
  </si>
  <si>
    <t>30.23M</t>
  </si>
  <si>
    <t>32.15M</t>
  </si>
  <si>
    <t>36.34M</t>
  </si>
  <si>
    <t>12.19M</t>
  </si>
  <si>
    <t>15.1M</t>
  </si>
  <si>
    <t>18.82M</t>
  </si>
  <si>
    <t>22.48M</t>
  </si>
  <si>
    <t>4.53M</t>
  </si>
  <si>
    <t>6.08M</t>
  </si>
  <si>
    <t>6.19M</t>
  </si>
  <si>
    <t>6.81M</t>
  </si>
  <si>
    <t>7.23M</t>
  </si>
  <si>
    <t>5.13M</t>
  </si>
  <si>
    <t>11.89M</t>
  </si>
  <si>
    <t>49.86%</t>
  </si>
  <si>
    <t>24.41%</t>
  </si>
  <si>
    <t>24.42%</t>
  </si>
  <si>
    <t>22.96%</t>
  </si>
  <si>
    <t>26.16%</t>
  </si>
  <si>
    <t>133339</t>
  </si>
  <si>
    <t>(51,838)</t>
  </si>
  <si>
    <t>508000</t>
  </si>
  <si>
    <t>13000</t>
  </si>
  <si>
    <t>9.05M</t>
  </si>
  <si>
    <t>12.01M</t>
  </si>
  <si>
    <t>14.05M</t>
  </si>
  <si>
    <t>21.79%</t>
  </si>
  <si>
    <t>44.95%</t>
  </si>
  <si>
    <t>32.73%</t>
  </si>
  <si>
    <t>16.96%</t>
  </si>
  <si>
    <t>25.13%</t>
  </si>
  <si>
    <t>(103,810)</t>
  </si>
  <si>
    <t>(136,348)</t>
  </si>
  <si>
    <t>331399</t>
  </si>
  <si>
    <t>255638</t>
  </si>
  <si>
    <t>(10,352)</t>
  </si>
  <si>
    <t>10.12M</t>
  </si>
  <si>
    <t>14.59%</t>
  </si>
  <si>
    <t>42.55%</t>
  </si>
  <si>
    <t>33.04%</t>
  </si>
  <si>
    <t>15.00%</t>
  </si>
  <si>
    <t>18.10%</t>
  </si>
  <si>
    <t>424428</t>
  </si>
  <si>
    <t>362953</t>
  </si>
  <si>
    <t>342460</t>
  </si>
  <si>
    <t>452305</t>
  </si>
  <si>
    <t>6.25M</t>
  </si>
  <si>
    <t>8.46M</t>
  </si>
  <si>
    <t>-16.24%</t>
  </si>
  <si>
    <t>30.83%</t>
  </si>
  <si>
    <t>13.38%</t>
  </si>
  <si>
    <t>-17.24%</t>
  </si>
  <si>
    <t>23.96%</t>
  </si>
  <si>
    <t>1.29%</t>
  </si>
  <si>
    <t>6.26M</t>
  </si>
  <si>
    <t>24.08M</t>
  </si>
  <si>
    <t>30.33M</t>
  </si>
  <si>
    <t>31.72M</t>
  </si>
  <si>
    <t>19.06%</t>
  </si>
  <si>
    <t>25.97%</t>
  </si>
  <si>
    <t>-22.08%</t>
  </si>
  <si>
    <t>34.21%</t>
  </si>
  <si>
    <t>242.54M</t>
  </si>
  <si>
    <t>276.87M</t>
  </si>
  <si>
    <t>286.56M</t>
  </si>
  <si>
    <t>276.56M</t>
  </si>
  <si>
    <t>292.08M</t>
  </si>
  <si>
    <t>967000</t>
  </si>
  <si>
    <t>386000</t>
  </si>
  <si>
    <t>321000</t>
  </si>
  <si>
    <t>36.36M</t>
  </si>
  <si>
    <t>29.96M</t>
  </si>
  <si>
    <t>27.37M</t>
  </si>
  <si>
    <t>8.13M</t>
  </si>
  <si>
    <t>114.08M</t>
  </si>
  <si>
    <t>110.58M</t>
  </si>
  <si>
    <t>103.89M</t>
  </si>
  <si>
    <t>104.82M</t>
  </si>
  <si>
    <t>64.44M</t>
  </si>
  <si>
    <t>80.63M</t>
  </si>
  <si>
    <t>95.23M</t>
  </si>
  <si>
    <t>100.02M</t>
  </si>
  <si>
    <t>114.29M</t>
  </si>
  <si>
    <t>17.16M</t>
  </si>
  <si>
    <t>27.82M</t>
  </si>
  <si>
    <t>29.76M</t>
  </si>
  <si>
    <t>21.05M</t>
  </si>
  <si>
    <t>16M</t>
  </si>
  <si>
    <t>21.28M</t>
  </si>
  <si>
    <t>35.85M</t>
  </si>
  <si>
    <t>14.16%</t>
  </si>
  <si>
    <t>-3.49%</t>
  </si>
  <si>
    <t>5.61%</t>
  </si>
  <si>
    <t>403.38M</t>
  </si>
  <si>
    <t>573.89M</t>
  </si>
  <si>
    <t>698.44M</t>
  </si>
  <si>
    <t>765.77M</t>
  </si>
  <si>
    <t>859.54M</t>
  </si>
  <si>
    <t>408.11M</t>
  </si>
  <si>
    <t>579.62M</t>
  </si>
  <si>
    <t>704.53M</t>
  </si>
  <si>
    <t>772.52M</t>
  </si>
  <si>
    <t>867.05M</t>
  </si>
  <si>
    <t>53.23M</t>
  </si>
  <si>
    <t>81.79M</t>
  </si>
  <si>
    <t>106.11M</t>
  </si>
  <si>
    <t>129.2M</t>
  </si>
  <si>
    <t>129.42M</t>
  </si>
  <si>
    <t>15.81M</t>
  </si>
  <si>
    <t>16.02M</t>
  </si>
  <si>
    <t>15.34M</t>
  </si>
  <si>
    <t>345.86M</t>
  </si>
  <si>
    <t>482.02M</t>
  </si>
  <si>
    <t>579.94M</t>
  </si>
  <si>
    <t>624.65M</t>
  </si>
  <si>
    <t>713.39M</t>
  </si>
  <si>
    <t>(5.59M)</t>
  </si>
  <si>
    <t>(5.73M)</t>
  </si>
  <si>
    <t>(6.1M)</t>
  </si>
  <si>
    <t>(6.75M)</t>
  </si>
  <si>
    <t>42.27%</t>
  </si>
  <si>
    <t>21.70%</t>
  </si>
  <si>
    <t>9.64%</t>
  </si>
  <si>
    <t>12.25%</t>
  </si>
  <si>
    <t>22.24M</t>
  </si>
  <si>
    <t>32.07M</t>
  </si>
  <si>
    <t>34.81M</t>
  </si>
  <si>
    <t>33.62M</t>
  </si>
  <si>
    <t>23.04M</t>
  </si>
  <si>
    <t>22.7M</t>
  </si>
  <si>
    <t>34.4M</t>
  </si>
  <si>
    <t>43.71M</t>
  </si>
  <si>
    <t>9.4M</t>
  </si>
  <si>
    <t>18.51M</t>
  </si>
  <si>
    <t>15.89M</t>
  </si>
  <si>
    <t>3.29M</t>
  </si>
  <si>
    <t>724.11M</t>
  </si>
  <si>
    <t>942.41M</t>
  </si>
  <si>
    <t>30.15%</t>
  </si>
  <si>
    <t>16.32%</t>
  </si>
  <si>
    <t>4.67%</t>
  </si>
  <si>
    <t>0.83%</t>
  </si>
  <si>
    <t>596.63M</t>
  </si>
  <si>
    <t>779.97M</t>
  </si>
  <si>
    <t>892.78M</t>
  </si>
  <si>
    <t>916.7M</t>
  </si>
  <si>
    <t>340.21M</t>
  </si>
  <si>
    <t>414.31M</t>
  </si>
  <si>
    <t>503.08M</t>
  </si>
  <si>
    <t>563.13M</t>
  </si>
  <si>
    <t>633.38M</t>
  </si>
  <si>
    <t>256.41M</t>
  </si>
  <si>
    <t>365.66M</t>
  </si>
  <si>
    <t>389.69M</t>
  </si>
  <si>
    <t>353.56M</t>
  </si>
  <si>
    <t>405.81M</t>
  </si>
  <si>
    <t>14.46%</t>
  </si>
  <si>
    <t>63.6M</t>
  </si>
  <si>
    <t>100.91M</t>
  </si>
  <si>
    <t>121.65M</t>
  </si>
  <si>
    <t>80.19M</t>
  </si>
  <si>
    <t>26.77M</t>
  </si>
  <si>
    <t>97.32M</t>
  </si>
  <si>
    <t>51M</t>
  </si>
  <si>
    <t>21.77M</t>
  </si>
  <si>
    <t>35M</t>
  </si>
  <si>
    <t>5M</t>
  </si>
  <si>
    <t>20.31M</t>
  </si>
  <si>
    <t>22.43M</t>
  </si>
  <si>
    <t>20.28M</t>
  </si>
  <si>
    <t>24.33M</t>
  </si>
  <si>
    <t>21.31M</t>
  </si>
  <si>
    <t>988000</t>
  </si>
  <si>
    <t>879000</t>
  </si>
  <si>
    <t>-9.59%</t>
  </si>
  <si>
    <t>19.96%</t>
  </si>
  <si>
    <t>19.98%</t>
  </si>
  <si>
    <t>6.75%</t>
  </si>
  <si>
    <t>9.21%</t>
  </si>
  <si>
    <t>6.27%</t>
  </si>
  <si>
    <t>11.79M</t>
  </si>
  <si>
    <t>12.21M</t>
  </si>
  <si>
    <t>658.22M</t>
  </si>
  <si>
    <t>857.3M</t>
  </si>
  <si>
    <t>17.1M</t>
  </si>
  <si>
    <t>17.12M</t>
  </si>
  <si>
    <t>48.86M</t>
  </si>
  <si>
    <t>68.01M</t>
  </si>
  <si>
    <t>79.09M</t>
  </si>
  <si>
    <t>86.31M</t>
  </si>
  <si>
    <t>154.53M</t>
  </si>
  <si>
    <t>5.12M</t>
  </si>
  <si>
    <t>23.71M</t>
  </si>
  <si>
    <t>42.09M</t>
  </si>
  <si>
    <t>44.42M</t>
  </si>
  <si>
    <t>102.57M</t>
  </si>
  <si>
    <t>22.51M</t>
  </si>
  <si>
    <t>27.98M</t>
  </si>
  <si>
    <t>35.62M</t>
  </si>
  <si>
    <t>(1.25M)</t>
  </si>
  <si>
    <t>(463,645)</t>
  </si>
  <si>
    <t>12.08%</t>
  </si>
  <si>
    <t>65.89M</t>
  </si>
  <si>
    <t>85.11M</t>
  </si>
  <si>
    <t>96.22M</t>
  </si>
  <si>
    <t>103.44M</t>
  </si>
  <si>
    <t>9.03%</t>
  </si>
  <si>
    <t>9.01%</t>
  </si>
  <si>
    <t>(448,274)</t>
  </si>
  <si>
    <t>(746,724)</t>
  </si>
  <si>
    <t>(988,736)</t>
  </si>
  <si>
    <t>(2.71M)</t>
  </si>
  <si>
    <t>(843,895)</t>
  </si>
  <si>
    <t>43.15M</t>
  </si>
  <si>
    <t>949516</t>
  </si>
  <si>
    <t>(33.17M)</t>
  </si>
  <si>
    <t>(5.18M)</t>
  </si>
  <si>
    <t>(64M)</t>
  </si>
  <si>
    <t>(86.2M)</t>
  </si>
  <si>
    <t>(41.76M)</t>
  </si>
  <si>
    <t>(54.84M)</t>
  </si>
  <si>
    <t>59.82M</t>
  </si>
  <si>
    <t>53.03M</t>
  </si>
  <si>
    <t>46.86M</t>
  </si>
  <si>
    <t>49.65M</t>
  </si>
  <si>
    <t>(29.99M)</t>
  </si>
  <si>
    <t>(50.1M)</t>
  </si>
  <si>
    <t>(89.19M)</t>
  </si>
  <si>
    <t>(68.59M)</t>
  </si>
  <si>
    <t>(98.56M)</t>
  </si>
  <si>
    <t>(5.85M)</t>
  </si>
  <si>
    <t>(34.63M)</t>
  </si>
  <si>
    <t>(40.87M)</t>
  </si>
  <si>
    <t>(78.69M)</t>
  </si>
  <si>
    <t>(56.51M)</t>
  </si>
  <si>
    <t>(112.3M)</t>
  </si>
  <si>
    <t>-18.02%</t>
  </si>
  <si>
    <t>-92.56%</t>
  </si>
  <si>
    <t>28.19%</t>
  </si>
  <si>
    <t>-98.74%</t>
  </si>
  <si>
    <t>-131.50%</t>
  </si>
  <si>
    <t>-130.49%</t>
  </si>
  <si>
    <t>-214.18%</t>
  </si>
  <si>
    <t>-140.56%</t>
  </si>
  <si>
    <t>-251.77%</t>
  </si>
  <si>
    <t>(795,565)</t>
  </si>
  <si>
    <t>(942,912)</t>
  </si>
  <si>
    <t>(1.12M)</t>
  </si>
  <si>
    <t>(453,105)</t>
  </si>
  <si>
    <t>(600,452)</t>
  </si>
  <si>
    <t>(763,143)</t>
  </si>
  <si>
    <t>(778,428)</t>
  </si>
  <si>
    <t>(782,936)</t>
  </si>
  <si>
    <t>(342,460)</t>
  </si>
  <si>
    <t>(452,305)</t>
  </si>
  <si>
    <t>-18.52%</t>
  </si>
  <si>
    <t>-17.25%</t>
  </si>
  <si>
    <t>1.97M</t>
  </si>
  <si>
    <t>24.09M</t>
  </si>
  <si>
    <t>122.5M</t>
  </si>
  <si>
    <t>(338,120)</t>
  </si>
  <si>
    <t>43.82M</t>
  </si>
  <si>
    <t>(15.93M)</t>
  </si>
  <si>
    <t>59.74M</t>
  </si>
  <si>
    <t>9.74M</t>
  </si>
  <si>
    <t>15.23M</t>
  </si>
  <si>
    <t>24.35M</t>
  </si>
  <si>
    <t>(41.32M)</t>
  </si>
  <si>
    <t>133.34M</t>
  </si>
  <si>
    <t>180M</t>
  </si>
  <si>
    <t>194.34M</t>
  </si>
  <si>
    <t>252M</t>
  </si>
  <si>
    <t>(123.6M)</t>
  </si>
  <si>
    <t>(31.77M)</t>
  </si>
  <si>
    <t>(155.65M)</t>
  </si>
  <si>
    <t>(173.47M)</t>
  </si>
  <si>
    <t>(293.32M)</t>
  </si>
  <si>
    <t>(15,642)</t>
  </si>
  <si>
    <t>(26,749)</t>
  </si>
  <si>
    <t>(85,532)</t>
  </si>
  <si>
    <t>(92,390)</t>
  </si>
  <si>
    <t>(176,112)</t>
  </si>
  <si>
    <t>32.1M</t>
  </si>
  <si>
    <t>31.25M</t>
  </si>
  <si>
    <t>77M</t>
  </si>
  <si>
    <t>43.41M</t>
  </si>
  <si>
    <t>123.58M</t>
  </si>
  <si>
    <t>146.43%</t>
  </si>
  <si>
    <t>-43.62%</t>
  </si>
  <si>
    <t>184.69%</t>
  </si>
  <si>
    <t>121.90%</t>
  </si>
  <si>
    <t>99.77%</t>
  </si>
  <si>
    <t>209.58%</t>
  </si>
  <si>
    <t>107.98%</t>
  </si>
  <si>
    <t>277.07%</t>
  </si>
  <si>
    <t>8.38M</t>
  </si>
  <si>
    <t>(3.36M)</t>
  </si>
  <si>
    <t>20.86M</t>
  </si>
  <si>
    <t>9.78M</t>
  </si>
  <si>
    <t>17.25M</t>
  </si>
  <si>
    <t>8.51M</t>
  </si>
  <si>
    <t>76.45%</t>
  </si>
  <si>
    <t>-64.82%</t>
  </si>
  <si>
    <t>40.18%</t>
  </si>
  <si>
    <t>-19.24%</t>
  </si>
  <si>
    <t>First Community Bancshares, Inc. (FCBC)</t>
  </si>
  <si>
    <t>27.41</t>
  </si>
  <si>
    <t>27.57</t>
  </si>
  <si>
    <t>27.64</t>
  </si>
  <si>
    <t>21.84 x 200</t>
  </si>
  <si>
    <t>31.25 x 200</t>
  </si>
  <si>
    <t>27.32 - 27.88</t>
  </si>
  <si>
    <t>20.47 - 31.94</t>
  </si>
  <si>
    <t>14380</t>
  </si>
  <si>
    <t>25974</t>
  </si>
  <si>
    <t>466.24M</t>
  </si>
  <si>
    <t>18.63</t>
  </si>
  <si>
    <t>0.64 (2.32%)</t>
  </si>
  <si>
    <t>27.50</t>
  </si>
  <si>
    <t>28.95M</t>
  </si>
  <si>
    <t>113.21M</t>
  </si>
  <si>
    <t>120.37M</t>
  </si>
  <si>
    <t>27.6M</t>
  </si>
  <si>
    <t>28.5M</t>
  </si>
  <si>
    <t>112.3M</t>
  </si>
  <si>
    <t>118.8M</t>
  </si>
  <si>
    <t>27.8M</t>
  </si>
  <si>
    <t>29.4M</t>
  </si>
  <si>
    <t>114.12M</t>
  </si>
  <si>
    <t>121.94M</t>
  </si>
  <si>
    <t>28.72M</t>
  </si>
  <si>
    <t>27.02M</t>
  </si>
  <si>
    <t>111.95M</t>
  </si>
  <si>
    <t>0.36</t>
  </si>
  <si>
    <t>8.60%</t>
  </si>
  <si>
    <t>FCBC</t>
  </si>
  <si>
    <t>-2.60%</t>
  </si>
  <si>
    <t>7.90%</t>
  </si>
  <si>
    <t>23.20%</t>
  </si>
  <si>
    <t>14.35</t>
  </si>
  <si>
    <t>23.12%</t>
  </si>
  <si>
    <t>37.78%</t>
  </si>
  <si>
    <t>109.2M</t>
  </si>
  <si>
    <t>6.39</t>
  </si>
  <si>
    <t>-5.30%</t>
  </si>
  <si>
    <t>25.24M</t>
  </si>
  <si>
    <t>152.85M</t>
  </si>
  <si>
    <t>8.99</t>
  </si>
  <si>
    <t>155.9M</t>
  </si>
  <si>
    <t>20.18</t>
  </si>
  <si>
    <t>42.59M</t>
  </si>
  <si>
    <t>20.97%</t>
  </si>
  <si>
    <t>31.94</t>
  </si>
  <si>
    <t>20.47</t>
  </si>
  <si>
    <t>27.29</t>
  </si>
  <si>
    <t>26.83</t>
  </si>
  <si>
    <t>25.97k</t>
  </si>
  <si>
    <t>25.32k</t>
  </si>
  <si>
    <t>15.91%</t>
  </si>
  <si>
    <t>39.00%</t>
  </si>
  <si>
    <t>100.51k</t>
  </si>
  <si>
    <t>0.61%</t>
  </si>
  <si>
    <t>97.12k</t>
  </si>
  <si>
    <t>2.81</t>
  </si>
  <si>
    <t>42.18%</t>
  </si>
  <si>
    <t>May 19, 2017</t>
  </si>
  <si>
    <t>Jul 30, 2003</t>
  </si>
  <si>
    <t>Mr. William P. Stafford II</t>
  </si>
  <si>
    <t>Chairman, Chief Exec. Officer and Chairman of First Community Bank NA</t>
  </si>
  <si>
    <t>521.55k</t>
  </si>
  <si>
    <t>Mr. Gary R. Mills</t>
  </si>
  <si>
    <t>Pres &amp; Director</t>
  </si>
  <si>
    <t>725.75k</t>
  </si>
  <si>
    <t>Mr. David D. Brown V, CPA</t>
  </si>
  <si>
    <t>CFO, Principal Accounting Officer, Sec. and CFO of First Community Bank NA</t>
  </si>
  <si>
    <t>342.18k</t>
  </si>
  <si>
    <t>Mr. E. Stephen Lilly</t>
  </si>
  <si>
    <t>426.31k</t>
  </si>
  <si>
    <t>Mr. Jason R. Belcher</t>
  </si>
  <si>
    <t>Chief Risk Officer, SVP &amp; Sec. - First Community Bank NA</t>
  </si>
  <si>
    <t>246.81k</t>
  </si>
  <si>
    <t>109.66M</t>
  </si>
  <si>
    <t>109.48M</t>
  </si>
  <si>
    <t>94.72M</t>
  </si>
  <si>
    <t>96.68M</t>
  </si>
  <si>
    <t>96.6M</t>
  </si>
  <si>
    <t>95.49M</t>
  </si>
  <si>
    <t>87.63M</t>
  </si>
  <si>
    <t>87.72M</t>
  </si>
  <si>
    <t>259000</t>
  </si>
  <si>
    <t>211000</t>
  </si>
  <si>
    <t>291000</t>
  </si>
  <si>
    <t>267000</t>
  </si>
  <si>
    <t>153000</t>
  </si>
  <si>
    <t>12.67M</t>
  </si>
  <si>
    <t>10.33M</t>
  </si>
  <si>
    <t>-0.16%</t>
  </si>
  <si>
    <t>-9.43%</t>
  </si>
  <si>
    <t>19.6M</t>
  </si>
  <si>
    <t>17.83M</t>
  </si>
  <si>
    <t>15.29M</t>
  </si>
  <si>
    <t>11.35M</t>
  </si>
  <si>
    <t>9.84M</t>
  </si>
  <si>
    <t>7.31M</t>
  </si>
  <si>
    <t>-14.26%</t>
  </si>
  <si>
    <t>-25.78%</t>
  </si>
  <si>
    <t>-13.26%</t>
  </si>
  <si>
    <t>91.64M</t>
  </si>
  <si>
    <t>90.82M</t>
  </si>
  <si>
    <t>84.75M</t>
  </si>
  <si>
    <t>84.88M</t>
  </si>
  <si>
    <t>-6.68%</t>
  </si>
  <si>
    <t>0.15%</t>
  </si>
  <si>
    <t>44.56%</t>
  </si>
  <si>
    <t>-98.23%</t>
  </si>
  <si>
    <t>1,411.03%</t>
  </si>
  <si>
    <t>207.12%</t>
  </si>
  <si>
    <t>84.38M</t>
  </si>
  <si>
    <t>83.43M</t>
  </si>
  <si>
    <t>82.56M</t>
  </si>
  <si>
    <t>78.15M</t>
  </si>
  <si>
    <t>-1.12%</t>
  </si>
  <si>
    <t>8.68%</t>
  </si>
  <si>
    <t>-8.95%</t>
  </si>
  <si>
    <t>-5.34%</t>
  </si>
  <si>
    <t>37.65M</t>
  </si>
  <si>
    <t>30.45M</t>
  </si>
  <si>
    <t>31.03M</t>
  </si>
  <si>
    <t>32.08M</t>
  </si>
  <si>
    <t>483000</t>
  </si>
  <si>
    <t>399000</t>
  </si>
  <si>
    <t>(1.39M)</t>
  </si>
  <si>
    <t>335000</t>
  </si>
  <si>
    <t>24.23M</t>
  </si>
  <si>
    <t>30.05M</t>
  </si>
  <si>
    <t>24.44M</t>
  </si>
  <si>
    <t>31.64M</t>
  </si>
  <si>
    <t>20.53M</t>
  </si>
  <si>
    <t>26.64M</t>
  </si>
  <si>
    <t>(748,000)</t>
  </si>
  <si>
    <t>73.29M</t>
  </si>
  <si>
    <t>78.68M</t>
  </si>
  <si>
    <t>70.6M</t>
  </si>
  <si>
    <t>38.67M</t>
  </si>
  <si>
    <t>42.35M</t>
  </si>
  <si>
    <t>41.25M</t>
  </si>
  <si>
    <t>41.62M</t>
  </si>
  <si>
    <t>20.35M</t>
  </si>
  <si>
    <t>20.93M</t>
  </si>
  <si>
    <t>15.77M</t>
  </si>
  <si>
    <t>48.74M</t>
  </si>
  <si>
    <t>36.89M</t>
  </si>
  <si>
    <t>36.27M</t>
  </si>
  <si>
    <t>39.64M</t>
  </si>
  <si>
    <t>-24.31%</t>
  </si>
  <si>
    <t>8.11%</t>
  </si>
  <si>
    <t>-9.06%</t>
  </si>
  <si>
    <t>9.30%</t>
  </si>
  <si>
    <t>31.26%</t>
  </si>
  <si>
    <t>755000</t>
  </si>
  <si>
    <t>345000</t>
  </si>
  <si>
    <t>34.22M</t>
  </si>
  <si>
    <t>35.92M</t>
  </si>
  <si>
    <t>37.95M</t>
  </si>
  <si>
    <t>29.92%</t>
  </si>
  <si>
    <t>12.32M</t>
  </si>
  <si>
    <t>11.38M</t>
  </si>
  <si>
    <t>12.82M</t>
  </si>
  <si>
    <t>8.56M</t>
  </si>
  <si>
    <t>14.31M</t>
  </si>
  <si>
    <t>11.05M</t>
  </si>
  <si>
    <t>605000</t>
  </si>
  <si>
    <t>28.58M</t>
  </si>
  <si>
    <t>25.49M</t>
  </si>
  <si>
    <t>24.54M</t>
  </si>
  <si>
    <t>25.13M</t>
  </si>
  <si>
    <t>-18.42%</t>
  </si>
  <si>
    <t>9.34%</t>
  </si>
  <si>
    <t>-3.73%</t>
  </si>
  <si>
    <t>19.81%</t>
  </si>
  <si>
    <t>105000</t>
  </si>
  <si>
    <t>22.29M</t>
  </si>
  <si>
    <t>24.58M</t>
  </si>
  <si>
    <t>1.13</t>
  </si>
  <si>
    <t>1.45</t>
  </si>
  <si>
    <t>-21.53%</t>
  </si>
  <si>
    <t>18.58%</t>
  </si>
  <si>
    <t>-1.49%</t>
  </si>
  <si>
    <t>9.85%</t>
  </si>
  <si>
    <t>19.13M</t>
  </si>
  <si>
    <t>19.79M</t>
  </si>
  <si>
    <t>18.53M</t>
  </si>
  <si>
    <t>-20.86%</t>
  </si>
  <si>
    <t>18.65%</t>
  </si>
  <si>
    <t>50.41M</t>
  </si>
  <si>
    <t>43.6M</t>
  </si>
  <si>
    <t>39.45M</t>
  </si>
  <si>
    <t>37.38M</t>
  </si>
  <si>
    <t>36.65M</t>
  </si>
  <si>
    <t>-13.50%</t>
  </si>
  <si>
    <t>-9.51%</t>
  </si>
  <si>
    <t>-5.24%</t>
  </si>
  <si>
    <t>636.29M</t>
  </si>
  <si>
    <t>550.54M</t>
  </si>
  <si>
    <t>596.02M</t>
  </si>
  <si>
    <t>463.85M</t>
  </si>
  <si>
    <t>262.97M</t>
  </si>
  <si>
    <t>66.51M</t>
  </si>
  <si>
    <t>196.87M</t>
  </si>
  <si>
    <t>38.72M</t>
  </si>
  <si>
    <t>46.99M</t>
  </si>
  <si>
    <t>92.57M</t>
  </si>
  <si>
    <t>38.09M</t>
  </si>
  <si>
    <t>11.95M</t>
  </si>
  <si>
    <t>160.03M</t>
  </si>
  <si>
    <t>144.85M</t>
  </si>
  <si>
    <t>139.29M</t>
  </si>
  <si>
    <t>128.87M</t>
  </si>
  <si>
    <t>113.33M</t>
  </si>
  <si>
    <t>326.96M</t>
  </si>
  <si>
    <t>310.18M</t>
  </si>
  <si>
    <t>135.72M</t>
  </si>
  <si>
    <t>83.56M</t>
  </si>
  <si>
    <t>30.89M</t>
  </si>
  <si>
    <t>48.18M</t>
  </si>
  <si>
    <t>56.35M</t>
  </si>
  <si>
    <t>62.07M</t>
  </si>
  <si>
    <t>133.73M</t>
  </si>
  <si>
    <t>12.04M</t>
  </si>
  <si>
    <t>906000</t>
  </si>
  <si>
    <t>945000</t>
  </si>
  <si>
    <t>8.26%</t>
  </si>
  <si>
    <t>-22.18%</t>
  </si>
  <si>
    <t>-43.31%</t>
  </si>
  <si>
    <t>1.84B</t>
  </si>
  <si>
    <t>594.91M</t>
  </si>
  <si>
    <t>611.83M</t>
  </si>
  <si>
    <t>911.38M</t>
  </si>
  <si>
    <t>923.62M</t>
  </si>
  <si>
    <t>333.14M</t>
  </si>
  <si>
    <t>319.94M</t>
  </si>
  <si>
    <t>72.08M</t>
  </si>
  <si>
    <t>77.52M</t>
  </si>
  <si>
    <t>790.93M</t>
  </si>
  <si>
    <t>774.91M</t>
  </si>
  <si>
    <t>702.04M</t>
  </si>
  <si>
    <t>703.5M</t>
  </si>
  <si>
    <t>694.33M</t>
  </si>
  <si>
    <t>7.34M</t>
  </si>
  <si>
    <t>(25.77M)</t>
  </si>
  <si>
    <t>(24.08M)</t>
  </si>
  <si>
    <t>(20.23M)</t>
  </si>
  <si>
    <t>(17.95M)</t>
  </si>
  <si>
    <t>-0.72%</t>
  </si>
  <si>
    <t>-1.03%</t>
  </si>
  <si>
    <t>64.87M</t>
  </si>
  <si>
    <t>61.12M</t>
  </si>
  <si>
    <t>55.84M</t>
  </si>
  <si>
    <t>52.76M</t>
  </si>
  <si>
    <t>261.58M</t>
  </si>
  <si>
    <t>201.53M</t>
  </si>
  <si>
    <t>199.44M</t>
  </si>
  <si>
    <t>190.87M</t>
  </si>
  <si>
    <t>175.01M</t>
  </si>
  <si>
    <t>153.19M</t>
  </si>
  <si>
    <t>93.21M</t>
  </si>
  <si>
    <t>92.29M</t>
  </si>
  <si>
    <t>85.14M</t>
  </si>
  <si>
    <t>108.39M</t>
  </si>
  <si>
    <t>108.32M</t>
  </si>
  <si>
    <t>107.14M</t>
  </si>
  <si>
    <t>105.73M</t>
  </si>
  <si>
    <t>102.99M</t>
  </si>
  <si>
    <t>7.52M</t>
  </si>
  <si>
    <t>2.48B</t>
  </si>
  <si>
    <t>-3.99%</t>
  </si>
  <si>
    <t>0.21%</t>
  </si>
  <si>
    <t>-5.52%</t>
  </si>
  <si>
    <t>696.67M</t>
  </si>
  <si>
    <t>701.5M</t>
  </si>
  <si>
    <t>771.6M</t>
  </si>
  <si>
    <t>799.22M</t>
  </si>
  <si>
    <t>806.04M</t>
  </si>
  <si>
    <t>939.1M</t>
  </si>
  <si>
    <t>905.76M</t>
  </si>
  <si>
    <t>-3.91%</t>
  </si>
  <si>
    <t>2.56%</t>
  </si>
  <si>
    <t>-6.37%</t>
  </si>
  <si>
    <t>313.55M</t>
  </si>
  <si>
    <t>300.4M</t>
  </si>
  <si>
    <t>229.74M</t>
  </si>
  <si>
    <t>219.37M</t>
  </si>
  <si>
    <t>178.71M</t>
  </si>
  <si>
    <t>136.12M</t>
  </si>
  <si>
    <t>134.31M</t>
  </si>
  <si>
    <t>121.74M</t>
  </si>
  <si>
    <t>113.61M</t>
  </si>
  <si>
    <t>88.01M</t>
  </si>
  <si>
    <t>73.01M</t>
  </si>
  <si>
    <t>177.44M</t>
  </si>
  <si>
    <t>166.09M</t>
  </si>
  <si>
    <t>108M</t>
  </si>
  <si>
    <t>105.76M</t>
  </si>
  <si>
    <t>90.71M</t>
  </si>
  <si>
    <t>-6.40%</t>
  </si>
  <si>
    <t>-34.97%</t>
  </si>
  <si>
    <t>-2.08%</t>
  </si>
  <si>
    <t>-14.23%</t>
  </si>
  <si>
    <t>11.49%</t>
  </si>
  <si>
    <t>11.47%</t>
  </si>
  <si>
    <t>8.84%</t>
  </si>
  <si>
    <t>22.77M</t>
  </si>
  <si>
    <t>26.06M</t>
  </si>
  <si>
    <t>27.29M</t>
  </si>
  <si>
    <t>17.42M</t>
  </si>
  <si>
    <t>15.15M</t>
  </si>
  <si>
    <t>338.9M</t>
  </si>
  <si>
    <t>313.36M</t>
  </si>
  <si>
    <t>336.22M</t>
  </si>
  <si>
    <t>343.02M</t>
  </si>
  <si>
    <t>339.06M</t>
  </si>
  <si>
    <t>20.49M</t>
  </si>
  <si>
    <t>21.38M</t>
  </si>
  <si>
    <t>213.83M</t>
  </si>
  <si>
    <t>215.66M</t>
  </si>
  <si>
    <t>227.69M</t>
  </si>
  <si>
    <t>228.14M</t>
  </si>
  <si>
    <t>113.01M</t>
  </si>
  <si>
    <t>141.21M</t>
  </si>
  <si>
    <t>170.38M</t>
  </si>
  <si>
    <t>(13.64M)</t>
  </si>
  <si>
    <t>(3.89M)</t>
  </si>
  <si>
    <t>(544,000)</t>
  </si>
  <si>
    <t>(1.83M)</t>
  </si>
  <si>
    <t>(1.36M)</t>
  </si>
  <si>
    <t>(1.47M)</t>
  </si>
  <si>
    <t>(6.46M)</t>
  </si>
  <si>
    <t>(33.89M)</t>
  </si>
  <si>
    <t>(35.75M)</t>
  </si>
  <si>
    <t>(56.46M)</t>
  </si>
  <si>
    <t>(78.83M)</t>
  </si>
  <si>
    <t>12.42%</t>
  </si>
  <si>
    <t>11.96%</t>
  </si>
  <si>
    <t>13.83%</t>
  </si>
  <si>
    <t>14.12%</t>
  </si>
  <si>
    <t>356.32M</t>
  </si>
  <si>
    <t>328.61M</t>
  </si>
  <si>
    <t>351.37M</t>
  </si>
  <si>
    <t>12.54%</t>
  </si>
  <si>
    <t>7.37%</t>
  </si>
  <si>
    <t>(8.01M)</t>
  </si>
  <si>
    <t>(2.77M)</t>
  </si>
  <si>
    <t>(2.15M)</t>
  </si>
  <si>
    <t>(793,000)</t>
  </si>
  <si>
    <t>(697,000)</t>
  </si>
  <si>
    <t>(88,000)</t>
  </si>
  <si>
    <t>153.43M</t>
  </si>
  <si>
    <t>480000</t>
  </si>
  <si>
    <t>179.65M</t>
  </si>
  <si>
    <t>20.88M</t>
  </si>
  <si>
    <t>(827,000)</t>
  </si>
  <si>
    <t>162.79M</t>
  </si>
  <si>
    <t>(47.42M)</t>
  </si>
  <si>
    <t>236.13M</t>
  </si>
  <si>
    <t>(245.34M)</t>
  </si>
  <si>
    <t>(201.14M)</t>
  </si>
  <si>
    <t>(63.72M)</t>
  </si>
  <si>
    <t>(96.54M)</t>
  </si>
  <si>
    <t>266.22M</t>
  </si>
  <si>
    <t>200.31M</t>
  </si>
  <si>
    <t>226.52M</t>
  </si>
  <si>
    <t>49.12M</t>
  </si>
  <si>
    <t>237.3M</t>
  </si>
  <si>
    <t>(11.66M)</t>
  </si>
  <si>
    <t>(64.12M)</t>
  </si>
  <si>
    <t>(44.42M)</t>
  </si>
  <si>
    <t>(159.24M)</t>
  </si>
  <si>
    <t>75.09M</t>
  </si>
  <si>
    <t>8.11M</t>
  </si>
  <si>
    <t>249.5M</t>
  </si>
  <si>
    <t>280.96M</t>
  </si>
  <si>
    <t>(68.49M)</t>
  </si>
  <si>
    <t>110.21M</t>
  </si>
  <si>
    <t>-100.47%</t>
  </si>
  <si>
    <t>24,174.98%</t>
  </si>
  <si>
    <t>-124.38%</t>
  </si>
  <si>
    <t>260.91%</t>
  </si>
  <si>
    <t>227.53%</t>
  </si>
  <si>
    <t>-1.07%</t>
  </si>
  <si>
    <t>264.78%</t>
  </si>
  <si>
    <t>-71.27%</t>
  </si>
  <si>
    <t>116.35%</t>
  </si>
  <si>
    <t>(9.28M)</t>
  </si>
  <si>
    <t>(10.47M)</t>
  </si>
  <si>
    <t>(10.21M)</t>
  </si>
  <si>
    <t>(10.4M)</t>
  </si>
  <si>
    <t>(8.16M)</t>
  </si>
  <si>
    <t>(9.48M)</t>
  </si>
  <si>
    <t>(9.2M)</t>
  </si>
  <si>
    <t>(9.99M)</t>
  </si>
  <si>
    <t>(992,000)</t>
  </si>
  <si>
    <t>(910,000)</t>
  </si>
  <si>
    <t>(219,000)</t>
  </si>
  <si>
    <t>-12.77%</t>
  </si>
  <si>
    <t>3.41%</t>
  </si>
  <si>
    <t>-1.02%</t>
  </si>
  <si>
    <t>175.13M</t>
  </si>
  <si>
    <t>79.43M</t>
  </si>
  <si>
    <t>53.67M</t>
  </si>
  <si>
    <t>127.5M</t>
  </si>
  <si>
    <t>55.06M</t>
  </si>
  <si>
    <t>12.66M</t>
  </si>
  <si>
    <t>(28.34M)</t>
  </si>
  <si>
    <t>(2.12M)</t>
  </si>
  <si>
    <t>(23.83M)</t>
  </si>
  <si>
    <t>(22.84M)</t>
  </si>
  <si>
    <t>(28.42M)</t>
  </si>
  <si>
    <t>(2.17M)</t>
  </si>
  <si>
    <t>(23.89M)</t>
  </si>
  <si>
    <t>(23.76M)</t>
  </si>
  <si>
    <t>(38.94M)</t>
  </si>
  <si>
    <t>(13.4M)</t>
  </si>
  <si>
    <t>(75.67M)</t>
  </si>
  <si>
    <t>(12.07M)</t>
  </si>
  <si>
    <t>(40.66M)</t>
  </si>
  <si>
    <t>(13.17M)</t>
  </si>
  <si>
    <t>(17.81M)</t>
  </si>
  <si>
    <t>(12.57M)</t>
  </si>
  <si>
    <t>16.87M</t>
  </si>
  <si>
    <t>(40.61M)</t>
  </si>
  <si>
    <t>(63.1M)</t>
  </si>
  <si>
    <t>(28.95M)</t>
  </si>
  <si>
    <t>(48,000)</t>
  </si>
  <si>
    <t>(11.59M)</t>
  </si>
  <si>
    <t>6000</t>
  </si>
  <si>
    <t>174000</t>
  </si>
  <si>
    <t>(211.56M)</t>
  </si>
  <si>
    <t>(131.63M)</t>
  </si>
  <si>
    <t>(141.55M)</t>
  </si>
  <si>
    <t>(173.61M)</t>
  </si>
  <si>
    <t>(128.78M)</t>
  </si>
  <si>
    <t>-7.54%</t>
  </si>
  <si>
    <t>-22.65%</t>
  </si>
  <si>
    <t>25.82%</t>
  </si>
  <si>
    <t>-192.93%</t>
  </si>
  <si>
    <t>-120.24%</t>
  </si>
  <si>
    <t>-133.40%</t>
  </si>
  <si>
    <t>-180.65%</t>
  </si>
  <si>
    <t>-135.95%</t>
  </si>
  <si>
    <t>97.55M</t>
  </si>
  <si>
    <t>(88.28M)</t>
  </si>
  <si>
    <t>181.09M</t>
  </si>
  <si>
    <t>(185.87M)</t>
  </si>
  <si>
    <t>51.61M</t>
  </si>
  <si>
    <t>41.75M</t>
  </si>
  <si>
    <t>54.99M</t>
  </si>
  <si>
    <t>42.3M</t>
  </si>
  <si>
    <t>-19.10%</t>
  </si>
  <si>
    <t>39.06%</t>
  </si>
  <si>
    <t>-23.08%</t>
  </si>
  <si>
    <t>6.09%</t>
  </si>
  <si>
    <t>First Financial Corporation (THFF)</t>
  </si>
  <si>
    <t>46.95</t>
  </si>
  <si>
    <t>47.60</t>
  </si>
  <si>
    <t>47.75</t>
  </si>
  <si>
    <t>39.50 x 500</t>
  </si>
  <si>
    <t>47.45 x 100</t>
  </si>
  <si>
    <t>46.95 - 47.75</t>
  </si>
  <si>
    <t>35.47 - 53.49</t>
  </si>
  <si>
    <t>18911</t>
  </si>
  <si>
    <t>27430</t>
  </si>
  <si>
    <t>573.91M</t>
  </si>
  <si>
    <t>2.79</t>
  </si>
  <si>
    <t>1.00 (2.10%)</t>
  </si>
  <si>
    <t>2017-06-14</t>
  </si>
  <si>
    <t>48.00</t>
  </si>
  <si>
    <t>36.06M</t>
  </si>
  <si>
    <t>36.76M</t>
  </si>
  <si>
    <t>149.92M</t>
  </si>
  <si>
    <t>35.5M</t>
  </si>
  <si>
    <t>142M</t>
  </si>
  <si>
    <t>142.9M</t>
  </si>
  <si>
    <t>36.91M</t>
  </si>
  <si>
    <t>149.45M</t>
  </si>
  <si>
    <t>156.93M</t>
  </si>
  <si>
    <t>34.27M</t>
  </si>
  <si>
    <t>151.9M</t>
  </si>
  <si>
    <t>5.20%</t>
  </si>
  <si>
    <t>2.90%</t>
  </si>
  <si>
    <t>0.66</t>
  </si>
  <si>
    <t>0.68</t>
  </si>
  <si>
    <t>0.77</t>
  </si>
  <si>
    <t>1.50%</t>
  </si>
  <si>
    <t>20.30%</t>
  </si>
  <si>
    <t>THFF</t>
  </si>
  <si>
    <t>7.50%</t>
  </si>
  <si>
    <t>-6.70%</t>
  </si>
  <si>
    <t>1.00%</t>
  </si>
  <si>
    <t>4.56%</t>
  </si>
  <si>
    <t>15.97</t>
  </si>
  <si>
    <t>4.63</t>
  </si>
  <si>
    <t>27.49%</t>
  </si>
  <si>
    <t>28.70%</t>
  </si>
  <si>
    <t>8.13%</t>
  </si>
  <si>
    <t>124.05M</t>
  </si>
  <si>
    <t>10.16</t>
  </si>
  <si>
    <t>-24.60%</t>
  </si>
  <si>
    <t>34.11M</t>
  </si>
  <si>
    <t>-31.50%</t>
  </si>
  <si>
    <t>55.52M</t>
  </si>
  <si>
    <t>35.95M</t>
  </si>
  <si>
    <t>25.30%</t>
  </si>
  <si>
    <t>53.49</t>
  </si>
  <si>
    <t>35.47</t>
  </si>
  <si>
    <t>47.61</t>
  </si>
  <si>
    <t>47.67</t>
  </si>
  <si>
    <t>27.43k</t>
  </si>
  <si>
    <t>15.39k</t>
  </si>
  <si>
    <t>11.24M</t>
  </si>
  <si>
    <t>56.60%</t>
  </si>
  <si>
    <t>101.81k</t>
  </si>
  <si>
    <t>3.2</t>
  </si>
  <si>
    <t>85.04k</t>
  </si>
  <si>
    <t>35.59%</t>
  </si>
  <si>
    <t>Jul 3, 2017</t>
  </si>
  <si>
    <t>Oct 16, 2003</t>
  </si>
  <si>
    <t>Mr. Norman L. Lowery</t>
  </si>
  <si>
    <t>Vice Chairman, CEO &amp; Pres</t>
  </si>
  <si>
    <t>Mr. Rodger A. McHargue</t>
  </si>
  <si>
    <t>Chief Financial Officer, Treasurer, Sec. and Chief Financial Officer of First Financial Bank NA</t>
  </si>
  <si>
    <t>323.07k</t>
  </si>
  <si>
    <t>Mr. Norman D. Lowery</t>
  </si>
  <si>
    <t>Chief Operating Officer and Chief Operations Officer of First Financial Bank NA</t>
  </si>
  <si>
    <t>334.81k</t>
  </si>
  <si>
    <t>Mr. Steven Harold Holliday</t>
  </si>
  <si>
    <t>Chief Credit Officer and Chief Credit Officer of First Financial Bank NA</t>
  </si>
  <si>
    <t>324.58k</t>
  </si>
  <si>
    <t>Ms. Karen L. Milienu</t>
  </si>
  <si>
    <t>Director of Branch Banking - First Financial Bank NA</t>
  </si>
  <si>
    <t>214.05k</t>
  </si>
  <si>
    <t>122.31M</t>
  </si>
  <si>
    <t>116.22M</t>
  </si>
  <si>
    <t>113.36M</t>
  </si>
  <si>
    <t>108.68M</t>
  </si>
  <si>
    <t>109.38M</t>
  </si>
  <si>
    <t>99.2M</t>
  </si>
  <si>
    <t>87.53M</t>
  </si>
  <si>
    <t>84.02M</t>
  </si>
  <si>
    <t>86.13M</t>
  </si>
  <si>
    <t>23.11M</t>
  </si>
  <si>
    <t>24.98M</t>
  </si>
  <si>
    <t>23.25M</t>
  </si>
  <si>
    <t>-2.46%</t>
  </si>
  <si>
    <t>-4.13%</t>
  </si>
  <si>
    <t>8.96M</t>
  </si>
  <si>
    <t>4.16M</t>
  </si>
  <si>
    <t>803000</t>
  </si>
  <si>
    <t>165000</t>
  </si>
  <si>
    <t>114000</t>
  </si>
  <si>
    <t>140000</t>
  </si>
  <si>
    <t>-33.09%</t>
  </si>
  <si>
    <t>-38.33%</t>
  </si>
  <si>
    <t>-24.56%</t>
  </si>
  <si>
    <t>108.91M</t>
  </si>
  <si>
    <t>107.26M</t>
  </si>
  <si>
    <t>107.83M</t>
  </si>
  <si>
    <t>104.51M</t>
  </si>
  <si>
    <t>104.97M</t>
  </si>
  <si>
    <t>-1.52%</t>
  </si>
  <si>
    <t>0.53%</t>
  </si>
  <si>
    <t>0.45%</t>
  </si>
  <si>
    <t>4.7M</t>
  </si>
  <si>
    <t>-10.41%</t>
  </si>
  <si>
    <t>-35.47%</t>
  </si>
  <si>
    <t>-7.33%</t>
  </si>
  <si>
    <t>-29.79%</t>
  </si>
  <si>
    <t>100.14M</t>
  </si>
  <si>
    <t>99.4M</t>
  </si>
  <si>
    <t>102.76M</t>
  </si>
  <si>
    <t>99.81M</t>
  </si>
  <si>
    <t>101.67M</t>
  </si>
  <si>
    <t>-0.74%</t>
  </si>
  <si>
    <t>3.38%</t>
  </si>
  <si>
    <t>-2.87%</t>
  </si>
  <si>
    <t>4.04%</t>
  </si>
  <si>
    <t>40.46M</t>
  </si>
  <si>
    <t>40.79M</t>
  </si>
  <si>
    <t>39.18M</t>
  </si>
  <si>
    <t>886000</t>
  </si>
  <si>
    <t>423000</t>
  </si>
  <si>
    <t>(3,000)</t>
  </si>
  <si>
    <t>17000</t>
  </si>
  <si>
    <t>25.26M</t>
  </si>
  <si>
    <t>27.28M</t>
  </si>
  <si>
    <t>28.33M</t>
  </si>
  <si>
    <t>34.47M</t>
  </si>
  <si>
    <t>30.39M</t>
  </si>
  <si>
    <t>19.45M</t>
  </si>
  <si>
    <t>21.24M</t>
  </si>
  <si>
    <t>22.47M</t>
  </si>
  <si>
    <t>28.89M</t>
  </si>
  <si>
    <t>9.7M</t>
  </si>
  <si>
    <t>93.06M</t>
  </si>
  <si>
    <t>94.55M</t>
  </si>
  <si>
    <t>95.58M</t>
  </si>
  <si>
    <t>98.4M</t>
  </si>
  <si>
    <t>90.31M</t>
  </si>
  <si>
    <t>55.1M</t>
  </si>
  <si>
    <t>55.94M</t>
  </si>
  <si>
    <t>52.84M</t>
  </si>
  <si>
    <t>12.45M</t>
  </si>
  <si>
    <t>14.49M</t>
  </si>
  <si>
    <t>14.17M</t>
  </si>
  <si>
    <t>21.87M</t>
  </si>
  <si>
    <t>20.18M</t>
  </si>
  <si>
    <t>19.52M</t>
  </si>
  <si>
    <t>46.64M</t>
  </si>
  <si>
    <t>47.96M</t>
  </si>
  <si>
    <t>40.59M</t>
  </si>
  <si>
    <t>5.87%</t>
  </si>
  <si>
    <t>-15.37%</t>
  </si>
  <si>
    <t>12.04%</t>
  </si>
  <si>
    <t>31.69%</t>
  </si>
  <si>
    <t>46.63M</t>
  </si>
  <si>
    <t>58.3M</t>
  </si>
  <si>
    <t>-2.85%</t>
  </si>
  <si>
    <t>43.63%</t>
  </si>
  <si>
    <t>40.63%</t>
  </si>
  <si>
    <t>13.82M</t>
  </si>
  <si>
    <t>13.77M</t>
  </si>
  <si>
    <t>10.39M</t>
  </si>
  <si>
    <t>19.88M</t>
  </si>
  <si>
    <t>13.96M</t>
  </si>
  <si>
    <t>13.81M</t>
  </si>
  <si>
    <t>(143,000)</t>
  </si>
  <si>
    <t>(39,000)</t>
  </si>
  <si>
    <t>(924,000)</t>
  </si>
  <si>
    <t>32.81M</t>
  </si>
  <si>
    <t>31.53M</t>
  </si>
  <si>
    <t>38.41M</t>
  </si>
  <si>
    <t>-3.89%</t>
  </si>
  <si>
    <t>-10.59%</t>
  </si>
  <si>
    <t>27.21%</t>
  </si>
  <si>
    <t>2.48</t>
  </si>
  <si>
    <t>2.37</t>
  </si>
  <si>
    <t>2.35</t>
  </si>
  <si>
    <t>3.12</t>
  </si>
  <si>
    <t>-4.44%</t>
  </si>
  <si>
    <t>7.59%</t>
  </si>
  <si>
    <t>32.77%</t>
  </si>
  <si>
    <t>13.31M</t>
  </si>
  <si>
    <t>12.84M</t>
  </si>
  <si>
    <t>87.23M</t>
  </si>
  <si>
    <t>71.03M</t>
  </si>
  <si>
    <t>78.1M</t>
  </si>
  <si>
    <t>-18.57%</t>
  </si>
  <si>
    <t>13.56%</t>
  </si>
  <si>
    <t>-15.43%</t>
  </si>
  <si>
    <t>733.09M</t>
  </si>
  <si>
    <t>939.89M</t>
  </si>
  <si>
    <t>921.46M</t>
  </si>
  <si>
    <t>911.74M</t>
  </si>
  <si>
    <t>871.04M</t>
  </si>
  <si>
    <t>20.8M</t>
  </si>
  <si>
    <t>8M</t>
  </si>
  <si>
    <t>9.82M</t>
  </si>
  <si>
    <t>6.95M</t>
  </si>
  <si>
    <t>199.49M</t>
  </si>
  <si>
    <t>194.99M</t>
  </si>
  <si>
    <t>207.68M</t>
  </si>
  <si>
    <t>214.71M</t>
  </si>
  <si>
    <t>218.92M</t>
  </si>
  <si>
    <t>485.01M</t>
  </si>
  <si>
    <t>710.53M</t>
  </si>
  <si>
    <t>674.08M</t>
  </si>
  <si>
    <t>661.5M</t>
  </si>
  <si>
    <t>622.43M</t>
  </si>
  <si>
    <t>30.1M</t>
  </si>
  <si>
    <t>28.21%</t>
  </si>
  <si>
    <t>-1.06%</t>
  </si>
  <si>
    <t>-4.46%</t>
  </si>
  <si>
    <t>1.51B</t>
  </si>
  <si>
    <t>268.51M</t>
  </si>
  <si>
    <t>268.03M</t>
  </si>
  <si>
    <t>266.66M</t>
  </si>
  <si>
    <t>272.9M</t>
  </si>
  <si>
    <t>305.88M</t>
  </si>
  <si>
    <t>444.45M</t>
  </si>
  <si>
    <t>423.91M</t>
  </si>
  <si>
    <t>(952,000)</t>
  </si>
  <si>
    <t>(21.96M)</t>
  </si>
  <si>
    <t>(20.07M)</t>
  </si>
  <si>
    <t>(18.84M)</t>
  </si>
  <si>
    <t>(19.95M)</t>
  </si>
  <si>
    <t>(18.77M)</t>
  </si>
  <si>
    <t>-3.20%</t>
  </si>
  <si>
    <t>-0.50%</t>
  </si>
  <si>
    <t>47.31M</t>
  </si>
  <si>
    <t>51.45M</t>
  </si>
  <si>
    <t>51.8M</t>
  </si>
  <si>
    <t>178.05M</t>
  </si>
  <si>
    <t>138.98M</t>
  </si>
  <si>
    <t>172.98M</t>
  </si>
  <si>
    <t>145.1M</t>
  </si>
  <si>
    <t>157.99M</t>
  </si>
  <si>
    <t>136.55M</t>
  </si>
  <si>
    <t>94.56M</t>
  </si>
  <si>
    <t>129.59M</t>
  </si>
  <si>
    <t>102.43M</t>
  </si>
  <si>
    <t>121.53M</t>
  </si>
  <si>
    <t>41.51M</t>
  </si>
  <si>
    <t>43.39M</t>
  </si>
  <si>
    <t>42.67M</t>
  </si>
  <si>
    <t>36.46M</t>
  </si>
  <si>
    <t>12.02M</t>
  </si>
  <si>
    <t>11.55M</t>
  </si>
  <si>
    <t>11.59M</t>
  </si>
  <si>
    <t>11.73M</t>
  </si>
  <si>
    <t>12.31M</t>
  </si>
  <si>
    <t>2.99B</t>
  </si>
  <si>
    <t>4.53%</t>
  </si>
  <si>
    <t>-0.79%</t>
  </si>
  <si>
    <t>-0.17%</t>
  </si>
  <si>
    <t>1.28%</t>
  </si>
  <si>
    <t>465.95M</t>
  </si>
  <si>
    <t>506.82M</t>
  </si>
  <si>
    <t>556.39M</t>
  </si>
  <si>
    <t>564.09M</t>
  </si>
  <si>
    <t>1.9B</t>
  </si>
  <si>
    <t>8.02%</t>
  </si>
  <si>
    <t>-0.57%</t>
  </si>
  <si>
    <t>160.26M</t>
  </si>
  <si>
    <t>117.88M</t>
  </si>
  <si>
    <t>60.9M</t>
  </si>
  <si>
    <t>81.12M</t>
  </si>
  <si>
    <t>40.55M</t>
  </si>
  <si>
    <t>104.89M</t>
  </si>
  <si>
    <t>50.31M</t>
  </si>
  <si>
    <t>48.02M</t>
  </si>
  <si>
    <t>119.71M</t>
  </si>
  <si>
    <t>12.99M</t>
  </si>
  <si>
    <t>254000</t>
  </si>
  <si>
    <t>-89.15%</t>
  </si>
  <si>
    <t>-18.49%</t>
  </si>
  <si>
    <t>-97.60%</t>
  </si>
  <si>
    <t>2.03%</t>
  </si>
  <si>
    <t>1.55%</t>
  </si>
  <si>
    <t>2.71%</t>
  </si>
  <si>
    <t>86.9M</t>
  </si>
  <si>
    <t>55.85M</t>
  </si>
  <si>
    <t>90.17M</t>
  </si>
  <si>
    <t>80.39M</t>
  </si>
  <si>
    <t>2.64B</t>
  </si>
  <si>
    <t>372.12M</t>
  </si>
  <si>
    <t>386.2M</t>
  </si>
  <si>
    <t>394.21M</t>
  </si>
  <si>
    <t>410.32M</t>
  </si>
  <si>
    <t>69.99M</t>
  </si>
  <si>
    <t>71.07M</t>
  </si>
  <si>
    <t>72.41M</t>
  </si>
  <si>
    <t>73.4M</t>
  </si>
  <si>
    <t>74.53M</t>
  </si>
  <si>
    <t>338.34M</t>
  </si>
  <si>
    <t>357.08M</t>
  </si>
  <si>
    <t>377.97M</t>
  </si>
  <si>
    <t>395.63M</t>
  </si>
  <si>
    <t>421.83M</t>
  </si>
  <si>
    <t>(3.64M)</t>
  </si>
  <si>
    <t>(7.47M)</t>
  </si>
  <si>
    <t>(10.33M)</t>
  </si>
  <si>
    <t>(24.81M)</t>
  </si>
  <si>
    <t>(18.45M)</t>
  </si>
  <si>
    <t>(13.09M)</t>
  </si>
  <si>
    <t>(30.55M)</t>
  </si>
  <si>
    <t>(29.8M)</t>
  </si>
  <si>
    <t>(43.45M)</t>
  </si>
  <si>
    <t>(51.13M)</t>
  </si>
  <si>
    <t>(69.61M)</t>
  </si>
  <si>
    <t>12.85%</t>
  </si>
  <si>
    <t>12.76%</t>
  </si>
  <si>
    <t>13.13%</t>
  </si>
  <si>
    <t>13.71%</t>
  </si>
  <si>
    <t>13.87%</t>
  </si>
  <si>
    <t>9.32%</t>
  </si>
  <si>
    <t>(11.06M)</t>
  </si>
  <si>
    <t>(5.3M)</t>
  </si>
  <si>
    <t>(3.5M)</t>
  </si>
  <si>
    <t>(3.05M)</t>
  </si>
  <si>
    <t>(10.95M)</t>
  </si>
  <si>
    <t>(3.39M)</t>
  </si>
  <si>
    <t>(114,000)</t>
  </si>
  <si>
    <t>(103,000)</t>
  </si>
  <si>
    <t>177.61M</t>
  </si>
  <si>
    <t>(249.62M)</t>
  </si>
  <si>
    <t>44.23M</t>
  </si>
  <si>
    <t>10.26M</t>
  </si>
  <si>
    <t>(194.66M)</t>
  </si>
  <si>
    <t>(418.01M)</t>
  </si>
  <si>
    <t>(99.97M)</t>
  </si>
  <si>
    <t>(151.02M)</t>
  </si>
  <si>
    <t>(150.91M)</t>
  </si>
  <si>
    <t>173.76M</t>
  </si>
  <si>
    <t>168.39M</t>
  </si>
  <si>
    <t>144.2M</t>
  </si>
  <si>
    <t>161.28M</t>
  </si>
  <si>
    <t>173.45M</t>
  </si>
  <si>
    <t>(137.68M)</t>
  </si>
  <si>
    <t>(72.3M)</t>
  </si>
  <si>
    <t>(80.43M)</t>
  </si>
  <si>
    <t>167.23M</t>
  </si>
  <si>
    <t>41.64M</t>
  </si>
  <si>
    <t>325000</t>
  </si>
  <si>
    <t>(3.87M)</t>
  </si>
  <si>
    <t>(16.37M)</t>
  </si>
  <si>
    <t>35.54M</t>
  </si>
  <si>
    <t>(41.99M)</t>
  </si>
  <si>
    <t>-323.33%</t>
  </si>
  <si>
    <t>317.13%</t>
  </si>
  <si>
    <t>-35.55%</t>
  </si>
  <si>
    <t>-283.32%</t>
  </si>
  <si>
    <t>-14.08%</t>
  </si>
  <si>
    <t>31.35%</t>
  </si>
  <si>
    <t>21.07%</t>
  </si>
  <si>
    <t>-38.38%</t>
  </si>
  <si>
    <t>(12.43M)</t>
  </si>
  <si>
    <t>(12.77M)</t>
  </si>
  <si>
    <t>(12.95M)</t>
  </si>
  <si>
    <t>(12.63M)</t>
  </si>
  <si>
    <t>(12.36M)</t>
  </si>
  <si>
    <t>-2.74%</t>
  </si>
  <si>
    <t>2.45%</t>
  </si>
  <si>
    <t>13.91M</t>
  </si>
  <si>
    <t>(14.63M)</t>
  </si>
  <si>
    <t>(8.7M)</t>
  </si>
  <si>
    <t>(19.4M)</t>
  </si>
  <si>
    <t>(85.56M)</t>
  </si>
  <si>
    <t>(56.58M)</t>
  </si>
  <si>
    <t>(14.1M)</t>
  </si>
  <si>
    <t>34.84M</t>
  </si>
  <si>
    <t>(59.47M)</t>
  </si>
  <si>
    <t>19.04M</t>
  </si>
  <si>
    <t>(11.58M)</t>
  </si>
  <si>
    <t>(14.18M)</t>
  </si>
  <si>
    <t>47.16M</t>
  </si>
  <si>
    <t>(26.09M)</t>
  </si>
  <si>
    <t>(61.1M)</t>
  </si>
  <si>
    <t>88000</t>
  </si>
  <si>
    <t>(12.32M)</t>
  </si>
  <si>
    <t>135M</t>
  </si>
  <si>
    <t>572M</t>
  </si>
  <si>
    <t>36.9M</t>
  </si>
  <si>
    <t>54.35M</t>
  </si>
  <si>
    <t>(196.1M)</t>
  </si>
  <si>
    <t>(617M)</t>
  </si>
  <si>
    <t>(36.81M)</t>
  </si>
  <si>
    <t>(66.67M)</t>
  </si>
  <si>
    <t>(97.84M)</t>
  </si>
  <si>
    <t>(62.53M)</t>
  </si>
  <si>
    <t>(86.31M)</t>
  </si>
  <si>
    <t>(50.33M)</t>
  </si>
  <si>
    <t>(10.83M)</t>
  </si>
  <si>
    <t>36.09%</t>
  </si>
  <si>
    <t>-38.03%</t>
  </si>
  <si>
    <t>78.49%</t>
  </si>
  <si>
    <t>-79.99%</t>
  </si>
  <si>
    <t>-53.80%</t>
  </si>
  <si>
    <t>-76.14%</t>
  </si>
  <si>
    <t>-46.31%</t>
  </si>
  <si>
    <t>-9.90%</t>
  </si>
  <si>
    <t>(47.05M)</t>
  </si>
  <si>
    <t>(16.2M)</t>
  </si>
  <si>
    <t>(13.68M)</t>
  </si>
  <si>
    <t>60.18M</t>
  </si>
  <si>
    <t>36.08M</t>
  </si>
  <si>
    <t>37.68%</t>
  </si>
  <si>
    <t>-12.67%</t>
  </si>
  <si>
    <t>-34.11%</t>
  </si>
  <si>
    <t>3.65%</t>
  </si>
  <si>
    <t>Foreign &amp; Colonial Investment Trust Ord (FRCL.L)</t>
  </si>
  <si>
    <t>602.50</t>
  </si>
  <si>
    <t>604.00</t>
  </si>
  <si>
    <t>603.50</t>
  </si>
  <si>
    <t>410.00 x</t>
  </si>
  <si>
    <t>601.00 - 605.00</t>
  </si>
  <si>
    <t>4.94 - 605.00</t>
  </si>
  <si>
    <t>148724</t>
  </si>
  <si>
    <t>4419</t>
  </si>
  <si>
    <t>5.35</t>
  </si>
  <si>
    <t>FRCL.L</t>
  </si>
  <si>
    <t>4.42k</t>
  </si>
  <si>
    <t>0.10</t>
  </si>
  <si>
    <t>0.02%</t>
  </si>
  <si>
    <t>Franklin Financial Network, Inc. (FSB)</t>
  </si>
  <si>
    <t>39.35</t>
  </si>
  <si>
    <t>39.80</t>
  </si>
  <si>
    <t>32.00 x 100</t>
  </si>
  <si>
    <t>43.05 x 100</t>
  </si>
  <si>
    <t>39.30 - 40.25</t>
  </si>
  <si>
    <t>29.85 - 44.30</t>
  </si>
  <si>
    <t>28913</t>
  </si>
  <si>
    <t>62252</t>
  </si>
  <si>
    <t>515.2M</t>
  </si>
  <si>
    <t>1.50</t>
  </si>
  <si>
    <t>16.11</t>
  </si>
  <si>
    <t>46.33</t>
  </si>
  <si>
    <t>25.9M</t>
  </si>
  <si>
    <t>127.73M</t>
  </si>
  <si>
    <t>23.9M</t>
  </si>
  <si>
    <t>25.5M</t>
  </si>
  <si>
    <t>119M</t>
  </si>
  <si>
    <t>24.66M</t>
  </si>
  <si>
    <t>26.3M</t>
  </si>
  <si>
    <t>104.03M</t>
  </si>
  <si>
    <t>135.46M</t>
  </si>
  <si>
    <t>19.93M</t>
  </si>
  <si>
    <t>91.48M</t>
  </si>
  <si>
    <t>21.80%</t>
  </si>
  <si>
    <t>11.80%</t>
  </si>
  <si>
    <t>24.90%</t>
  </si>
  <si>
    <t>FSB</t>
  </si>
  <si>
    <t>12.90%</t>
  </si>
  <si>
    <t>9.50%</t>
  </si>
  <si>
    <t>29.40%</t>
  </si>
  <si>
    <t>11.47</t>
  </si>
  <si>
    <t>5.36</t>
  </si>
  <si>
    <t>30.98%</t>
  </si>
  <si>
    <t>46.14%</t>
  </si>
  <si>
    <t>12.65%</t>
  </si>
  <si>
    <t>96.06M</t>
  </si>
  <si>
    <t>8.40</t>
  </si>
  <si>
    <t>29.47M</t>
  </si>
  <si>
    <t>27.30%</t>
  </si>
  <si>
    <t>116.7M</t>
  </si>
  <si>
    <t>8.91</t>
  </si>
  <si>
    <t>345.81M</t>
  </si>
  <si>
    <t>21.31</t>
  </si>
  <si>
    <t>41.81M</t>
  </si>
  <si>
    <t>23.60%</t>
  </si>
  <si>
    <t>44.30</t>
  </si>
  <si>
    <t>29.85</t>
  </si>
  <si>
    <t>40.64</t>
  </si>
  <si>
    <t>39.67</t>
  </si>
  <si>
    <t>62.25k</t>
  </si>
  <si>
    <t>65.38k</t>
  </si>
  <si>
    <t>13.09M</t>
  </si>
  <si>
    <t>12.07M</t>
  </si>
  <si>
    <t>5.77%</t>
  </si>
  <si>
    <t>28.80%</t>
  </si>
  <si>
    <t>432.15k</t>
  </si>
  <si>
    <t>5.94</t>
  </si>
  <si>
    <t>3.62%</t>
  </si>
  <si>
    <t>457.42k</t>
  </si>
  <si>
    <t>1/40</t>
  </si>
  <si>
    <t>Dec 4, 2012</t>
  </si>
  <si>
    <t>Mr. Richard E. Herrington</t>
  </si>
  <si>
    <t>Chairman, CEO, Pres, Chairman of Franklin Synergy Bank and CEO of Franklin Synergy Bank</t>
  </si>
  <si>
    <t>531.85k</t>
  </si>
  <si>
    <t>Dr. David H. Kemp Ph.D.</t>
  </si>
  <si>
    <t>7.82k</t>
  </si>
  <si>
    <t>Ms. Sally E. Bowers</t>
  </si>
  <si>
    <t>Chief Mortgage Officer of Franklin Synergy Bank and Exec. VP of Franklin Synergy Bank</t>
  </si>
  <si>
    <t>585.63k</t>
  </si>
  <si>
    <t>Mr. David J. McDaniel</t>
  </si>
  <si>
    <t>Chief Lending Officer, EVP of Franklin Synergy Bank</t>
  </si>
  <si>
    <t>312.16k</t>
  </si>
  <si>
    <t>Ms. Sarah L. Meyerrose</t>
  </si>
  <si>
    <t>Chief Financial Officer and Exec. VP</t>
  </si>
  <si>
    <t>43.43M</t>
  </si>
  <si>
    <t>68.72M</t>
  </si>
  <si>
    <t>99.91M</t>
  </si>
  <si>
    <t>33.59M</t>
  </si>
  <si>
    <t>53.57M</t>
  </si>
  <si>
    <t>78.24M</t>
  </si>
  <si>
    <t>40000</t>
  </si>
  <si>
    <t>3.69M</t>
  </si>
  <si>
    <t>9.77M</t>
  </si>
  <si>
    <t>15.04M</t>
  </si>
  <si>
    <t>21.67M</t>
  </si>
  <si>
    <t>24.89%</t>
  </si>
  <si>
    <t>73.85%</t>
  </si>
  <si>
    <t>58.23%</t>
  </si>
  <si>
    <t>45.38%</t>
  </si>
  <si>
    <t>5.74M</t>
  </si>
  <si>
    <t>18.32M</t>
  </si>
  <si>
    <t>14.23M</t>
  </si>
  <si>
    <t>262000</t>
  </si>
  <si>
    <t>312000</t>
  </si>
  <si>
    <t>45.77%</t>
  </si>
  <si>
    <t>62.15%</t>
  </si>
  <si>
    <t>96.89%</t>
  </si>
  <si>
    <t>15.96M</t>
  </si>
  <si>
    <t>37.69M</t>
  </si>
  <si>
    <t>59.42M</t>
  </si>
  <si>
    <t>81.58M</t>
  </si>
  <si>
    <t>31.89%</t>
  </si>
  <si>
    <t>79.11%</t>
  </si>
  <si>
    <t>57.63%</t>
  </si>
  <si>
    <t>37.31%</t>
  </si>
  <si>
    <t>907000</t>
  </si>
  <si>
    <t>-41.41%</t>
  </si>
  <si>
    <t>161.74%</t>
  </si>
  <si>
    <t>111.88%</t>
  </si>
  <si>
    <t>4.17%</t>
  </si>
  <si>
    <t>20.14M</t>
  </si>
  <si>
    <t>35.32M</t>
  </si>
  <si>
    <t>54.39M</t>
  </si>
  <si>
    <t>76.34M</t>
  </si>
  <si>
    <t>39.77%</t>
  </si>
  <si>
    <t>75.38%</t>
  </si>
  <si>
    <t>53.98%</t>
  </si>
  <si>
    <t>40.38%</t>
  </si>
  <si>
    <t>8.6M</t>
  </si>
  <si>
    <t>6.6M</t>
  </si>
  <si>
    <t>15.14M</t>
  </si>
  <si>
    <t>991000</t>
  </si>
  <si>
    <t>833000</t>
  </si>
  <si>
    <t>2.17M</t>
  </si>
  <si>
    <t>299000</t>
  </si>
  <si>
    <t>5.18M</t>
  </si>
  <si>
    <t>3.25M</t>
  </si>
  <si>
    <t>6.97M</t>
  </si>
  <si>
    <t>643000</t>
  </si>
  <si>
    <t>16.81M</t>
  </si>
  <si>
    <t>19.44M</t>
  </si>
  <si>
    <t>31.73M</t>
  </si>
  <si>
    <t>43.05M</t>
  </si>
  <si>
    <t>13.14M</t>
  </si>
  <si>
    <t>19.16M</t>
  </si>
  <si>
    <t>24.51M</t>
  </si>
  <si>
    <t>10.63M</t>
  </si>
  <si>
    <t>12.17M</t>
  </si>
  <si>
    <t>6.2M</t>
  </si>
  <si>
    <t>13.55M</t>
  </si>
  <si>
    <t>39.8M</t>
  </si>
  <si>
    <t>17.74%</t>
  </si>
  <si>
    <t>85.72%</t>
  </si>
  <si>
    <t>85.27%</t>
  </si>
  <si>
    <t>58.57%</t>
  </si>
  <si>
    <t>11.75M</t>
  </si>
  <si>
    <t>10.08M</t>
  </si>
  <si>
    <t>(396,000)</t>
  </si>
  <si>
    <t>(130,000)</t>
  </si>
  <si>
    <t>(1.06M)</t>
  </si>
  <si>
    <t>(964,000)</t>
  </si>
  <si>
    <t>(94,000)</t>
  </si>
  <si>
    <t>(174,000)</t>
  </si>
  <si>
    <t>4.54M</t>
  </si>
  <si>
    <t>15.91M</t>
  </si>
  <si>
    <t>83.22%</t>
  </si>
  <si>
    <t>91.18%</t>
  </si>
  <si>
    <t>74.61%</t>
  </si>
  <si>
    <t>24.14%</t>
  </si>
  <si>
    <t>27.75M</t>
  </si>
  <si>
    <t>2.56</t>
  </si>
  <si>
    <t>9.71%</t>
  </si>
  <si>
    <t>16.81%</t>
  </si>
  <si>
    <t>22.73%</t>
  </si>
  <si>
    <t>58.02%</t>
  </si>
  <si>
    <t>10.82M</t>
  </si>
  <si>
    <t>-59.96%</t>
  </si>
  <si>
    <t>85.46%</t>
  </si>
  <si>
    <t>103.33%</t>
  </si>
  <si>
    <t>18.22M</t>
  </si>
  <si>
    <t>49.35M</t>
  </si>
  <si>
    <t>52.39M</t>
  </si>
  <si>
    <t>90.93M</t>
  </si>
  <si>
    <t>-27.06%</t>
  </si>
  <si>
    <t>170.88%</t>
  </si>
  <si>
    <t>6.17%</t>
  </si>
  <si>
    <t>73.54%</t>
  </si>
  <si>
    <t>238.26M</t>
  </si>
  <si>
    <t>338.82M</t>
  </si>
  <si>
    <t>473.1M</t>
  </si>
  <si>
    <t>756.37M</t>
  </si>
  <si>
    <t>14.99M</t>
  </si>
  <si>
    <t>22.95M</t>
  </si>
  <si>
    <t>55.72M</t>
  </si>
  <si>
    <t>172.73M</t>
  </si>
  <si>
    <t>250.86M</t>
  </si>
  <si>
    <t>292.83M</t>
  </si>
  <si>
    <t>384.12M</t>
  </si>
  <si>
    <t>551.19M</t>
  </si>
  <si>
    <t>732.59M</t>
  </si>
  <si>
    <t>18.71M</t>
  </si>
  <si>
    <t>24.75M</t>
  </si>
  <si>
    <t>42.21%</t>
  </si>
  <si>
    <t>39.63%</t>
  </si>
  <si>
    <t>59.87%</t>
  </si>
  <si>
    <t>34.89%</t>
  </si>
  <si>
    <t>295.5M</t>
  </si>
  <si>
    <t>416.4M</t>
  </si>
  <si>
    <t>780.51M</t>
  </si>
  <si>
    <t>1.29B</t>
  </si>
  <si>
    <t>299.48M</t>
  </si>
  <si>
    <t>421.3M</t>
  </si>
  <si>
    <t>787.19M</t>
  </si>
  <si>
    <t>1.3B</t>
  </si>
  <si>
    <t>36.4M</t>
  </si>
  <si>
    <t>78.19M</t>
  </si>
  <si>
    <t>658.55M</t>
  </si>
  <si>
    <t>868.01M</t>
  </si>
  <si>
    <t>11.76M</t>
  </si>
  <si>
    <t>8.25M</t>
  </si>
  <si>
    <t>268.04M</t>
  </si>
  <si>
    <t>377.38M</t>
  </si>
  <si>
    <t>641.18M</t>
  </si>
  <si>
    <t>903.02M</t>
  </si>
  <si>
    <t>(593,000)</t>
  </si>
  <si>
    <t>(721,000)</t>
  </si>
  <si>
    <t>(2.48M)</t>
  </si>
  <si>
    <t>(6.68M)</t>
  </si>
  <si>
    <t>(16.55M)</t>
  </si>
  <si>
    <t>40.92%</t>
  </si>
  <si>
    <t>87.44%</t>
  </si>
  <si>
    <t>65.56%</t>
  </si>
  <si>
    <t>35.97%</t>
  </si>
  <si>
    <t>2.94M</t>
  </si>
  <si>
    <t>7.64M</t>
  </si>
  <si>
    <t>12.23M</t>
  </si>
  <si>
    <t>32.17M</t>
  </si>
  <si>
    <t>42.23M</t>
  </si>
  <si>
    <t>40.48M</t>
  </si>
  <si>
    <t>31.06M</t>
  </si>
  <si>
    <t>29.88M</t>
  </si>
  <si>
    <t>157000</t>
  </si>
  <si>
    <t>11.82M</t>
  </si>
  <si>
    <t>11.17M</t>
  </si>
  <si>
    <t>3.55M</t>
  </si>
  <si>
    <t>9.93M</t>
  </si>
  <si>
    <t>577.76M</t>
  </si>
  <si>
    <t>798.07M</t>
  </si>
  <si>
    <t>38.13%</t>
  </si>
  <si>
    <t>70.47%</t>
  </si>
  <si>
    <t>59.63%</t>
  </si>
  <si>
    <t>514.64M</t>
  </si>
  <si>
    <t>681.3M</t>
  </si>
  <si>
    <t>48.09M</t>
  </si>
  <si>
    <t>52.69M</t>
  </si>
  <si>
    <t>150.34M</t>
  </si>
  <si>
    <t>176.74M</t>
  </si>
  <si>
    <t>233.78M</t>
  </si>
  <si>
    <t>466.55M</t>
  </si>
  <si>
    <t>628.61M</t>
  </si>
  <si>
    <t>1.64B</t>
  </si>
  <si>
    <t>2.16B</t>
  </si>
  <si>
    <t>32.38%</t>
  </si>
  <si>
    <t>72.06%</t>
  </si>
  <si>
    <t>54.75%</t>
  </si>
  <si>
    <t>31.85%</t>
  </si>
  <si>
    <t>9.6M</t>
  </si>
  <si>
    <t>58.08M</t>
  </si>
  <si>
    <t>158.09M</t>
  </si>
  <si>
    <t>273.64M</t>
  </si>
  <si>
    <t>24.29M</t>
  </si>
  <si>
    <t>41.08M</t>
  </si>
  <si>
    <t>141.09M</t>
  </si>
  <si>
    <t>93.3M</t>
  </si>
  <si>
    <t>39.08M</t>
  </si>
  <si>
    <t>101.09M</t>
  </si>
  <si>
    <t>83.3M</t>
  </si>
  <si>
    <t>23M</t>
  </si>
  <si>
    <t>17M</t>
  </si>
  <si>
    <t>180.34M</t>
  </si>
  <si>
    <t>187.50%</t>
  </si>
  <si>
    <t>-26.09%</t>
  </si>
  <si>
    <t>960.81%</t>
  </si>
  <si>
    <t>5.93%</t>
  </si>
  <si>
    <t>4.27%</t>
  </si>
  <si>
    <t>7.28%</t>
  </si>
  <si>
    <t>526.41M</t>
  </si>
  <si>
    <t>732.91M</t>
  </si>
  <si>
    <t>41.36M</t>
  </si>
  <si>
    <t>111.8M</t>
  </si>
  <si>
    <t>178.82M</t>
  </si>
  <si>
    <t>270.26M</t>
  </si>
  <si>
    <t>36.79M</t>
  </si>
  <si>
    <t>52.64M</t>
  </si>
  <si>
    <t>94.25M</t>
  </si>
  <si>
    <t>147.78M</t>
  </si>
  <si>
    <t>218.35M</t>
  </si>
  <si>
    <t>7.06M</t>
  </si>
  <si>
    <t>31.35M</t>
  </si>
  <si>
    <t>59.39M</t>
  </si>
  <si>
    <t>929000</t>
  </si>
  <si>
    <t>(4.53M)</t>
  </si>
  <si>
    <t>2.18M</t>
  </si>
  <si>
    <t>(320,000)</t>
  </si>
  <si>
    <t>7.16%</t>
  </si>
  <si>
    <t>6.91%</t>
  </si>
  <si>
    <t>8.22%</t>
  </si>
  <si>
    <t>65.16M</t>
  </si>
  <si>
    <t>121.8M</t>
  </si>
  <si>
    <t>188.82M</t>
  </si>
  <si>
    <t>8.95%</t>
  </si>
  <si>
    <t>8.69%</t>
  </si>
  <si>
    <t>103000</t>
  </si>
  <si>
    <t>270.36M</t>
  </si>
  <si>
    <t>(956,000)</t>
  </si>
  <si>
    <t>(941,000)</t>
  </si>
  <si>
    <t>(3.24M)</t>
  </si>
  <si>
    <t>12.4M</t>
  </si>
  <si>
    <t>(29.94M)</t>
  </si>
  <si>
    <t>(116.42M)</t>
  </si>
  <si>
    <t>(291.22M)</t>
  </si>
  <si>
    <t>(268.86M)</t>
  </si>
  <si>
    <t>(165.67M)</t>
  </si>
  <si>
    <t>(219.67M)</t>
  </si>
  <si>
    <t>(207.8M)</t>
  </si>
  <si>
    <t>(617.95M)</t>
  </si>
  <si>
    <t>(489.63M)</t>
  </si>
  <si>
    <t>135.73M</t>
  </si>
  <si>
    <t>103.26M</t>
  </si>
  <si>
    <t>150.24M</t>
  </si>
  <si>
    <t>326.73M</t>
  </si>
  <si>
    <t>220.77M</t>
  </si>
  <si>
    <t>(72.69M)</t>
  </si>
  <si>
    <t>(122.57M)</t>
  </si>
  <si>
    <t>(181.93M)</t>
  </si>
  <si>
    <t>(817.03M)</t>
  </si>
  <si>
    <t>(473.58M)</t>
  </si>
  <si>
    <t>312.15M</t>
  </si>
  <si>
    <t>(4M)</t>
  </si>
  <si>
    <t>(10.34M)</t>
  </si>
  <si>
    <t>(107.48M)</t>
  </si>
  <si>
    <t>(240.74M)</t>
  </si>
  <si>
    <t>(230.97M)</t>
  </si>
  <si>
    <t>(807.38M)</t>
  </si>
  <si>
    <t>(745.68M)</t>
  </si>
  <si>
    <t>-123.97%</t>
  </si>
  <si>
    <t>-249.56%</t>
  </si>
  <si>
    <t>-537.31%</t>
  </si>
  <si>
    <t>-963.63%</t>
  </si>
  <si>
    <t>-531.81%</t>
  </si>
  <si>
    <t>-1,174.87%</t>
  </si>
  <si>
    <t>-746.38%</t>
  </si>
  <si>
    <t>(458,000)</t>
  </si>
  <si>
    <t>(109,000)</t>
  </si>
  <si>
    <t>(100,000)</t>
  </si>
  <si>
    <t>76.20%</t>
  </si>
  <si>
    <t>77.00%</t>
  </si>
  <si>
    <t>109.04M</t>
  </si>
  <si>
    <t>166.66M</t>
  </si>
  <si>
    <t>246.63M</t>
  </si>
  <si>
    <t>641.87M</t>
  </si>
  <si>
    <t>577.78M</t>
  </si>
  <si>
    <t>660000</t>
  </si>
  <si>
    <t>14.29M</t>
  </si>
  <si>
    <t>50.5M</t>
  </si>
  <si>
    <t>58.93M</t>
  </si>
  <si>
    <t>(514,000)</t>
  </si>
  <si>
    <t>265000</t>
  </si>
  <si>
    <t>68.93M</t>
  </si>
  <si>
    <t>50.42M</t>
  </si>
  <si>
    <t>67.26M</t>
  </si>
  <si>
    <t>(778,000)</t>
  </si>
  <si>
    <t>100.01M</t>
  </si>
  <si>
    <t>115.43M</t>
  </si>
  <si>
    <t>(2.28M)</t>
  </si>
  <si>
    <t>62.01M</t>
  </si>
  <si>
    <t>(17.79M)</t>
  </si>
  <si>
    <t>38M</t>
  </si>
  <si>
    <t>133.21M</t>
  </si>
  <si>
    <t>157M</t>
  </si>
  <si>
    <t>383.21M</t>
  </si>
  <si>
    <t>(119M)</t>
  </si>
  <si>
    <t>(250M)</t>
  </si>
  <si>
    <t>22.63M</t>
  </si>
  <si>
    <t>13.89M</t>
  </si>
  <si>
    <t>22.69M</t>
  </si>
  <si>
    <t>108.46M</t>
  </si>
  <si>
    <t>218.46M</t>
  </si>
  <si>
    <t>250.17M</t>
  </si>
  <si>
    <t>794.11M</t>
  </si>
  <si>
    <t>752.22M</t>
  </si>
  <si>
    <t>101.42%</t>
  </si>
  <si>
    <t>217.42%</t>
  </si>
  <si>
    <t>542.20%</t>
  </si>
  <si>
    <t>874.48%</t>
  </si>
  <si>
    <t>576.01%</t>
  </si>
  <si>
    <t>1,155.56%</t>
  </si>
  <si>
    <t>752.92%</t>
  </si>
  <si>
    <t>1.67M</t>
  </si>
  <si>
    <t>(6.76M)</t>
  </si>
  <si>
    <t>31.13M</t>
  </si>
  <si>
    <t>3.05M</t>
  </si>
  <si>
    <t>(266,000)</t>
  </si>
  <si>
    <t>8.04M</t>
  </si>
  <si>
    <t>15.38M</t>
  </si>
  <si>
    <t>28.76M</t>
  </si>
  <si>
    <t>5,237.22%</t>
  </si>
  <si>
    <t>-41.14%</t>
  </si>
  <si>
    <t>87.03%</t>
  </si>
  <si>
    <t>CIVB</t>
  </si>
  <si>
    <t>Civista Bancshares</t>
  </si>
  <si>
    <t>13.44</t>
  </si>
  <si>
    <t>14.18</t>
  </si>
  <si>
    <t>3.08</t>
  </si>
  <si>
    <t>Franklin Financial Services Corporation (FRAF)</t>
  </si>
  <si>
    <t>32.55</t>
  </si>
  <si>
    <t>32.67</t>
  </si>
  <si>
    <t>32.55 - 32.67</t>
  </si>
  <si>
    <t>23.65 - 33.00</t>
  </si>
  <si>
    <t>9428</t>
  </si>
  <si>
    <t>1326</t>
  </si>
  <si>
    <t>140.85M</t>
  </si>
  <si>
    <t>16.75</t>
  </si>
  <si>
    <t>0.96 (2.98%)</t>
  </si>
  <si>
    <t>FRAF</t>
  </si>
  <si>
    <t>3.69%</t>
  </si>
  <si>
    <t>3.27</t>
  </si>
  <si>
    <t>0.76%</t>
  </si>
  <si>
    <t>7.18%</t>
  </si>
  <si>
    <t>43.13M</t>
  </si>
  <si>
    <t>10.02</t>
  </si>
  <si>
    <t>26.17M</t>
  </si>
  <si>
    <t>6.05</t>
  </si>
  <si>
    <t>27.55</t>
  </si>
  <si>
    <t>15.65M</t>
  </si>
  <si>
    <t>39.53%</t>
  </si>
  <si>
    <t>23.65</t>
  </si>
  <si>
    <t>31.66</t>
  </si>
  <si>
    <t>30.57</t>
  </si>
  <si>
    <t>1.33k</t>
  </si>
  <si>
    <t>1.95k</t>
  </si>
  <si>
    <t>2.98%</t>
  </si>
  <si>
    <t>43.30%</t>
  </si>
  <si>
    <t>125/100</t>
  </si>
  <si>
    <t>Jun 29, 2004</t>
  </si>
  <si>
    <t>Mr. Timothy G. Henry</t>
  </si>
  <si>
    <t>238k</t>
  </si>
  <si>
    <t>Mr. Mark R. Hollar</t>
  </si>
  <si>
    <t>Chief Financial Officer, Sr. VP and Treasurer</t>
  </si>
  <si>
    <t>230.65k</t>
  </si>
  <si>
    <t>2.38k</t>
  </si>
  <si>
    <t>Mr. Ronald L. Cekovich</t>
  </si>
  <si>
    <t>Sr. VP of F&amp;M Trust and Technology Service Mang. of F&amp;M Trust</t>
  </si>
  <si>
    <t>154.06k</t>
  </si>
  <si>
    <t>Mrs. Lise M. Shehan Esq.</t>
  </si>
  <si>
    <t>Sr. VP of F&amp;M Trust and Investment &amp; Trust Services Mang.</t>
  </si>
  <si>
    <t>173.87k</t>
  </si>
  <si>
    <t>Mr. Steven D. Butz</t>
  </si>
  <si>
    <t>Sr. VP of F&amp;M Trust and Commercial Services Market Mang. of F&amp;M Trust</t>
  </si>
  <si>
    <t>192.99k</t>
  </si>
  <si>
    <t>36.04M</t>
  </si>
  <si>
    <t>36.98M</t>
  </si>
  <si>
    <t>32.46M</t>
  </si>
  <si>
    <t>30.38M</t>
  </si>
  <si>
    <t>32.99M</t>
  </si>
  <si>
    <t>207000</t>
  </si>
  <si>
    <t>213000</t>
  </si>
  <si>
    <t>182000</t>
  </si>
  <si>
    <t>247000</t>
  </si>
  <si>
    <t>4.8M</t>
  </si>
  <si>
    <t>4.09M</t>
  </si>
  <si>
    <t>3.7M</t>
  </si>
  <si>
    <t>-1.89%</t>
  </si>
  <si>
    <t>-2.11%</t>
  </si>
  <si>
    <t>3.18M</t>
  </si>
  <si>
    <t>903000</t>
  </si>
  <si>
    <t>491000</t>
  </si>
  <si>
    <t>424000</t>
  </si>
  <si>
    <t>-28.86%</t>
  </si>
  <si>
    <t>-27.36%</t>
  </si>
  <si>
    <t>-30.47%</t>
  </si>
  <si>
    <t>1.54%</t>
  </si>
  <si>
    <t>31.66M</t>
  </si>
  <si>
    <t>32.18M</t>
  </si>
  <si>
    <t>32.4M</t>
  </si>
  <si>
    <t>34.73M</t>
  </si>
  <si>
    <t>-4.01%</t>
  </si>
  <si>
    <t>0.69%</t>
  </si>
  <si>
    <t>3.78M</t>
  </si>
  <si>
    <t>-44.11%</t>
  </si>
  <si>
    <t>-73.84%</t>
  </si>
  <si>
    <t>68.19%</t>
  </si>
  <si>
    <t>193.77%</t>
  </si>
  <si>
    <t>27.76M</t>
  </si>
  <si>
    <t>28.74M</t>
  </si>
  <si>
    <t>31.42M</t>
  </si>
  <si>
    <t>31.12M</t>
  </si>
  <si>
    <t>3.53%</t>
  </si>
  <si>
    <t>-0.95%</t>
  </si>
  <si>
    <t>11.65M</t>
  </si>
  <si>
    <t>44000</t>
  </si>
  <si>
    <t>33000</t>
  </si>
  <si>
    <t>280000</t>
  </si>
  <si>
    <t>8.09M</t>
  </si>
  <si>
    <t>10.19M</t>
  </si>
  <si>
    <t>4M</t>
  </si>
  <si>
    <t>4.95M</t>
  </si>
  <si>
    <t>5.61M</t>
  </si>
  <si>
    <t>5.93M</t>
  </si>
  <si>
    <t>685000</t>
  </si>
  <si>
    <t>845000</t>
  </si>
  <si>
    <t>(111,000)</t>
  </si>
  <si>
    <t>813000</t>
  </si>
  <si>
    <t>30.6M</t>
  </si>
  <si>
    <t>31.09M</t>
  </si>
  <si>
    <t>31.3M</t>
  </si>
  <si>
    <t>31.14M</t>
  </si>
  <si>
    <t>33.18M</t>
  </si>
  <si>
    <t>16.59M</t>
  </si>
  <si>
    <t>17.79M</t>
  </si>
  <si>
    <t>18.77M</t>
  </si>
  <si>
    <t>3.12M</t>
  </si>
  <si>
    <t>8.93M</t>
  </si>
  <si>
    <t>8.12M</t>
  </si>
  <si>
    <t>10.47M</t>
  </si>
  <si>
    <t>9.43M</t>
  </si>
  <si>
    <t>32.31%</t>
  </si>
  <si>
    <t>19.39%</t>
  </si>
  <si>
    <t>381000</t>
  </si>
  <si>
    <t>61000</t>
  </si>
  <si>
    <t>7.53M</t>
  </si>
  <si>
    <t>9.39M</t>
  </si>
  <si>
    <t>28.08%</t>
  </si>
  <si>
    <t>38.28%</t>
  </si>
  <si>
    <t>-24.74%</t>
  </si>
  <si>
    <t>19.31%</t>
  </si>
  <si>
    <t>512000</t>
  </si>
  <si>
    <t>947000</t>
  </si>
  <si>
    <t>367000</t>
  </si>
  <si>
    <t>348000</t>
  </si>
  <si>
    <t>294000</t>
  </si>
  <si>
    <t>(832,000)</t>
  </si>
  <si>
    <t>6.23M</t>
  </si>
  <si>
    <t>16.16%</t>
  </si>
  <si>
    <t>34.82%</t>
  </si>
  <si>
    <t>21.45%</t>
  </si>
  <si>
    <t>-20.75%</t>
  </si>
  <si>
    <t>16.63%</t>
  </si>
  <si>
    <t>2.01</t>
  </si>
  <si>
    <t>2.40</t>
  </si>
  <si>
    <t>14.39%</t>
  </si>
  <si>
    <t>33.11%</t>
  </si>
  <si>
    <t>-21.67%</t>
  </si>
  <si>
    <t>4.07M</t>
  </si>
  <si>
    <t>2.00</t>
  </si>
  <si>
    <t>32.45%</t>
  </si>
  <si>
    <t>20.58M</t>
  </si>
  <si>
    <t>14.26M</t>
  </si>
  <si>
    <t>20.66M</t>
  </si>
  <si>
    <t>16.89M</t>
  </si>
  <si>
    <t>-34.19%</t>
  </si>
  <si>
    <t>5.29%</t>
  </si>
  <si>
    <t>44.93%</t>
  </si>
  <si>
    <t>-18.27%</t>
  </si>
  <si>
    <t>194.22M</t>
  </si>
  <si>
    <t>189.13M</t>
  </si>
  <si>
    <t>206.91M</t>
  </si>
  <si>
    <t>179.22M</t>
  </si>
  <si>
    <t>165.96M</t>
  </si>
  <si>
    <t>12.72M</t>
  </si>
  <si>
    <t>13.84M</t>
  </si>
  <si>
    <t>56.86M</t>
  </si>
  <si>
    <t>68.37M</t>
  </si>
  <si>
    <t>69.19M</t>
  </si>
  <si>
    <t>62.99M</t>
  </si>
  <si>
    <t>51.54M</t>
  </si>
  <si>
    <t>83.04M</t>
  </si>
  <si>
    <t>81.23M</t>
  </si>
  <si>
    <t>70.93M</t>
  </si>
  <si>
    <t>62.42M</t>
  </si>
  <si>
    <t>11.34M</t>
  </si>
  <si>
    <t>6.3M</t>
  </si>
  <si>
    <t>5.75M</t>
  </si>
  <si>
    <t>57.32M</t>
  </si>
  <si>
    <t>27.55M</t>
  </si>
  <si>
    <t>34.72M</t>
  </si>
  <si>
    <t>-13.38%</t>
  </si>
  <si>
    <t>743.2M</t>
  </si>
  <si>
    <t>713.71M</t>
  </si>
  <si>
    <t>717.42M</t>
  </si>
  <si>
    <t>771.93M</t>
  </si>
  <si>
    <t>882.8M</t>
  </si>
  <si>
    <t>753.58M</t>
  </si>
  <si>
    <t>723.41M</t>
  </si>
  <si>
    <t>726.53M</t>
  </si>
  <si>
    <t>782.02M</t>
  </si>
  <si>
    <t>893.87M</t>
  </si>
  <si>
    <t>530.61M</t>
  </si>
  <si>
    <t>499.7M</t>
  </si>
  <si>
    <t>505.55M</t>
  </si>
  <si>
    <t>556.64M</t>
  </si>
  <si>
    <t>661.41M</t>
  </si>
  <si>
    <t>8.58M</t>
  </si>
  <si>
    <t>5.1M</t>
  </si>
  <si>
    <t>4.71M</t>
  </si>
  <si>
    <t>212.32M</t>
  </si>
  <si>
    <t>215.13M</t>
  </si>
  <si>
    <t>214.82M</t>
  </si>
  <si>
    <t>220.28M</t>
  </si>
  <si>
    <t>227.76M</t>
  </si>
  <si>
    <t>(10.38M)</t>
  </si>
  <si>
    <t>(9.7M)</t>
  </si>
  <si>
    <t>(9.11M)</t>
  </si>
  <si>
    <t>(10.09M)</t>
  </si>
  <si>
    <t>(11.08M)</t>
  </si>
  <si>
    <t>-3.97%</t>
  </si>
  <si>
    <t>14.36%</t>
  </si>
  <si>
    <t>17.04M</t>
  </si>
  <si>
    <t>15.05M</t>
  </si>
  <si>
    <t>14.06M</t>
  </si>
  <si>
    <t>41.74M</t>
  </si>
  <si>
    <t>41.9M</t>
  </si>
  <si>
    <t>39.82M</t>
  </si>
  <si>
    <t>37.52M</t>
  </si>
  <si>
    <t>31.6M</t>
  </si>
  <si>
    <t>32.19M</t>
  </si>
  <si>
    <t>27.97M</t>
  </si>
  <si>
    <t>987.55M</t>
  </si>
  <si>
    <t>-4.18%</t>
  </si>
  <si>
    <t>1.68%</t>
  </si>
  <si>
    <t>874.44M</t>
  </si>
  <si>
    <t>845.72M</t>
  </si>
  <si>
    <t>881.18M</t>
  </si>
  <si>
    <t>918.51M</t>
  </si>
  <si>
    <t>982.12M</t>
  </si>
  <si>
    <t>123.62M</t>
  </si>
  <si>
    <t>121.57M</t>
  </si>
  <si>
    <t>136.91M</t>
  </si>
  <si>
    <t>750.82M</t>
  </si>
  <si>
    <t>724.16M</t>
  </si>
  <si>
    <t>744.27M</t>
  </si>
  <si>
    <t>766.42M</t>
  </si>
  <si>
    <t>811.78M</t>
  </si>
  <si>
    <t>4.24%</t>
  </si>
  <si>
    <t>6.93%</t>
  </si>
  <si>
    <t>54.62M</t>
  </si>
  <si>
    <t>42.22M</t>
  </si>
  <si>
    <t>23.83M</t>
  </si>
  <si>
    <t>10.4M</t>
  </si>
  <si>
    <t>-16.18%</t>
  </si>
  <si>
    <t>2.15%</t>
  </si>
  <si>
    <t>7.24M</t>
  </si>
  <si>
    <t>7.67M</t>
  </si>
  <si>
    <t>5.41M</t>
  </si>
  <si>
    <t>939.05M</t>
  </si>
  <si>
    <t>892.16M</t>
  </si>
  <si>
    <t>900.64M</t>
  </si>
  <si>
    <t>926.51M</t>
  </si>
  <si>
    <t>91.63M</t>
  </si>
  <si>
    <t>95.39M</t>
  </si>
  <si>
    <t>111.38M</t>
  </si>
  <si>
    <t>4.61M</t>
  </si>
  <si>
    <t>36.64M</t>
  </si>
  <si>
    <t>38.78M</t>
  </si>
  <si>
    <t>65.9M</t>
  </si>
  <si>
    <t>71.45M</t>
  </si>
  <si>
    <t>78.52M</t>
  </si>
  <si>
    <t>83.08M</t>
  </si>
  <si>
    <t>(489,000)</t>
  </si>
  <si>
    <t>751000</t>
  </si>
  <si>
    <t>(13,000)</t>
  </si>
  <si>
    <t>(4.21M)</t>
  </si>
  <si>
    <t>(4.65M)</t>
  </si>
  <si>
    <t>(4.47M)</t>
  </si>
  <si>
    <t>(4.2M)</t>
  </si>
  <si>
    <t>(7.08M)</t>
  </si>
  <si>
    <t>(7.01M)</t>
  </si>
  <si>
    <t>(6.86M)</t>
  </si>
  <si>
    <t>9.66%</t>
  </si>
  <si>
    <t>10.31%</t>
  </si>
  <si>
    <t>(345,000)</t>
  </si>
  <si>
    <t>(579,000)</t>
  </si>
  <si>
    <t>(29.51M)</t>
  </si>
  <si>
    <t>9.98M</t>
  </si>
  <si>
    <t>(43.67M)</t>
  </si>
  <si>
    <t>(69.1M)</t>
  </si>
  <si>
    <t>(41.22M)</t>
  </si>
  <si>
    <t>(22.03M)</t>
  </si>
  <si>
    <t>(17.59M)</t>
  </si>
  <si>
    <t>39.59M</t>
  </si>
  <si>
    <t>29.84M</t>
  </si>
  <si>
    <t>(4.51M)</t>
  </si>
  <si>
    <t>(58.57M)</t>
  </si>
  <si>
    <t>(123.75M)</t>
  </si>
  <si>
    <t>26.38M</t>
  </si>
  <si>
    <t>8.89M</t>
  </si>
  <si>
    <t>788000</t>
  </si>
  <si>
    <t>(12.94M)</t>
  </si>
  <si>
    <t>(49.63M)</t>
  </si>
  <si>
    <t>(102.75M)</t>
  </si>
  <si>
    <t>21.15%</t>
  </si>
  <si>
    <t>-263.95%</t>
  </si>
  <si>
    <t>-283.47%</t>
  </si>
  <si>
    <t>-107.03%</t>
  </si>
  <si>
    <t>-11.52%</t>
  </si>
  <si>
    <t>-9.87%</t>
  </si>
  <si>
    <t>-36.60%</t>
  </si>
  <si>
    <t>-143.37%</t>
  </si>
  <si>
    <t>-277.86%</t>
  </si>
  <si>
    <t>(3.17M)</t>
  </si>
  <si>
    <t>(2.81M)</t>
  </si>
  <si>
    <t>(2.85M)</t>
  </si>
  <si>
    <t>11.36%</t>
  </si>
  <si>
    <t>-1.32%</t>
  </si>
  <si>
    <t>-10.26%</t>
  </si>
  <si>
    <t>-12.23%</t>
  </si>
  <si>
    <t>64.21M</t>
  </si>
  <si>
    <t>96.65M</t>
  </si>
  <si>
    <t>35.49M</t>
  </si>
  <si>
    <t>35.46M</t>
  </si>
  <si>
    <t>74.7M</t>
  </si>
  <si>
    <t>978000</t>
  </si>
  <si>
    <t>982000</t>
  </si>
  <si>
    <t>958000</t>
  </si>
  <si>
    <t>(795,000)</t>
  </si>
  <si>
    <t>(46.82M)</t>
  </si>
  <si>
    <t>(18.38M)</t>
  </si>
  <si>
    <t>(27.16M)</t>
  </si>
  <si>
    <t>(9.08M)</t>
  </si>
  <si>
    <t>(10.89M)</t>
  </si>
  <si>
    <t>(14.76M)</t>
  </si>
  <si>
    <t>(35.93M)</t>
  </si>
  <si>
    <t>(7,000)</t>
  </si>
  <si>
    <t>(12.4M)</t>
  </si>
  <si>
    <t>37.64M</t>
  </si>
  <si>
    <t>(48.93M)</t>
  </si>
  <si>
    <t>26.45M</t>
  </si>
  <si>
    <t>-229.99%</t>
  </si>
  <si>
    <t>113.15%</t>
  </si>
  <si>
    <t>311.11%</t>
  </si>
  <si>
    <t>222.53%</t>
  </si>
  <si>
    <t>96.16%</t>
  </si>
  <si>
    <t>-135.76%</t>
  </si>
  <si>
    <t>18.19%</t>
  </si>
  <si>
    <t>76.41%</t>
  </si>
  <si>
    <t>230.71%</t>
  </si>
  <si>
    <t>43.69M</t>
  </si>
  <si>
    <t>(37.09M)</t>
  </si>
  <si>
    <t>14.87M</t>
  </si>
  <si>
    <t>14.36M</t>
  </si>
  <si>
    <t>79.96%</t>
  </si>
  <si>
    <t>-5.78%</t>
  </si>
  <si>
    <t>-9.29%</t>
  </si>
  <si>
    <t>12.95%</t>
  </si>
  <si>
    <t>8.80%</t>
  </si>
  <si>
    <t>German American Bancorp, Inc. (GABC)</t>
  </si>
  <si>
    <t>35.33</t>
  </si>
  <si>
    <t>35.39</t>
  </si>
  <si>
    <t>35.74</t>
  </si>
  <si>
    <t>35.11 x 400</t>
  </si>
  <si>
    <t>39.00 x 100</t>
  </si>
  <si>
    <t>35.26 - 35.74</t>
  </si>
  <si>
    <t>22.19 - 36.31</t>
  </si>
  <si>
    <t>47491</t>
  </si>
  <si>
    <t>46568</t>
  </si>
  <si>
    <t>810.1M</t>
  </si>
  <si>
    <t>20.43</t>
  </si>
  <si>
    <t>0.52 (1.49%)</t>
  </si>
  <si>
    <t>2017-05-08</t>
  </si>
  <si>
    <t>33.80</t>
  </si>
  <si>
    <t>33.78M</t>
  </si>
  <si>
    <t>34.55M</t>
  </si>
  <si>
    <t>137.41M</t>
  </si>
  <si>
    <t>144.95M</t>
  </si>
  <si>
    <t>33.7M</t>
  </si>
  <si>
    <t>33.86M</t>
  </si>
  <si>
    <t>138.06M</t>
  </si>
  <si>
    <t>146.07M</t>
  </si>
  <si>
    <t>32.94M</t>
  </si>
  <si>
    <t>126.92M</t>
  </si>
  <si>
    <t>GABC</t>
  </si>
  <si>
    <t>6.81%</t>
  </si>
  <si>
    <t>17.93</t>
  </si>
  <si>
    <t>6.18</t>
  </si>
  <si>
    <t>30.23%</t>
  </si>
  <si>
    <t>44.52%</t>
  </si>
  <si>
    <t>1.37%</t>
  </si>
  <si>
    <t>130.98M</t>
  </si>
  <si>
    <t>85.70%</t>
  </si>
  <si>
    <t>1.7</t>
  </si>
  <si>
    <t>242.94M</t>
  </si>
  <si>
    <t>14.88</t>
  </si>
  <si>
    <t>53.36M</t>
  </si>
  <si>
    <t>36.31</t>
  </si>
  <si>
    <t>22.19</t>
  </si>
  <si>
    <t>33.12</t>
  </si>
  <si>
    <t>32.35</t>
  </si>
  <si>
    <t>46.57k</t>
  </si>
  <si>
    <t>42.12k</t>
  </si>
  <si>
    <t>21.1M</t>
  </si>
  <si>
    <t>24.10%</t>
  </si>
  <si>
    <t>24.7</t>
  </si>
  <si>
    <t>978.29k</t>
  </si>
  <si>
    <t>0.50</t>
  </si>
  <si>
    <t>27.92%</t>
  </si>
  <si>
    <t>May 20, 2017</t>
  </si>
  <si>
    <t>May 8, 2017</t>
  </si>
  <si>
    <t>Apr 24, 2017</t>
  </si>
  <si>
    <t>Mr. Mark A. Schroeder</t>
  </si>
  <si>
    <t>Chairman, CEO &amp; Member of Office of the Pres</t>
  </si>
  <si>
    <t>870.3k</t>
  </si>
  <si>
    <t>Mr. Clay W. Ewing</t>
  </si>
  <si>
    <t>Pres &amp; Sec.</t>
  </si>
  <si>
    <t>544.2k</t>
  </si>
  <si>
    <t>Mr. Bradley M. Rust</t>
  </si>
  <si>
    <t>430.74k</t>
  </si>
  <si>
    <t>Mr. Keith A. Leinenbach</t>
  </si>
  <si>
    <t>Exec. VP &amp; Chief Credit Officer</t>
  </si>
  <si>
    <t>351.89k</t>
  </si>
  <si>
    <t>Mr. Randall L. Braun</t>
  </si>
  <si>
    <t>Exec. VP &amp; Chief Retail Banking &amp; Devel. Officer</t>
  </si>
  <si>
    <t>355.26k</t>
  </si>
  <si>
    <t>81.62M</t>
  </si>
  <si>
    <t>103.37M</t>
  </si>
  <si>
    <t>61.69M</t>
  </si>
  <si>
    <t>61.63M</t>
  </si>
  <si>
    <t>65.6M</t>
  </si>
  <si>
    <t>66.74M</t>
  </si>
  <si>
    <t>86.2M</t>
  </si>
  <si>
    <t>30000</t>
  </si>
  <si>
    <t>-1.93%</t>
  </si>
  <si>
    <t>6.23%</t>
  </si>
  <si>
    <t>26.64%</t>
  </si>
  <si>
    <t>7.16M</t>
  </si>
  <si>
    <t>6.96M</t>
  </si>
  <si>
    <t>5.19M</t>
  </si>
  <si>
    <t>-34.43%</t>
  </si>
  <si>
    <t>-15.49%</t>
  </si>
  <si>
    <t>39.44%</t>
  </si>
  <si>
    <t>66.25M</t>
  </si>
  <si>
    <t>68.52M</t>
  </si>
  <si>
    <t>74.34M</t>
  </si>
  <si>
    <t>75.55M</t>
  </si>
  <si>
    <t>94.9M</t>
  </si>
  <si>
    <t>25.61%</t>
  </si>
  <si>
    <t>2.41M</t>
  </si>
  <si>
    <t>150000</t>
  </si>
  <si>
    <t>-85.49%</t>
  </si>
  <si>
    <t>-57.14%</t>
  </si>
  <si>
    <t>63.84M</t>
  </si>
  <si>
    <t>68.17M</t>
  </si>
  <si>
    <t>74.19M</t>
  </si>
  <si>
    <t>93.7M</t>
  </si>
  <si>
    <t>8.83%</t>
  </si>
  <si>
    <t>1.84%</t>
  </si>
  <si>
    <t>24.03%</t>
  </si>
  <si>
    <t>21.81M</t>
  </si>
  <si>
    <t>23.09M</t>
  </si>
  <si>
    <t>23.92M</t>
  </si>
  <si>
    <t>26.95M</t>
  </si>
  <si>
    <t>30.81M</t>
  </si>
  <si>
    <t>9.36M</t>
  </si>
  <si>
    <t>16.25M</t>
  </si>
  <si>
    <t>11.98M</t>
  </si>
  <si>
    <t>54.38M</t>
  </si>
  <si>
    <t>57.7M</t>
  </si>
  <si>
    <t>71.1M</t>
  </si>
  <si>
    <t>30.3M</t>
  </si>
  <si>
    <t>33.64M</t>
  </si>
  <si>
    <t>7.55M</t>
  </si>
  <si>
    <t>7.74M</t>
  </si>
  <si>
    <t>7.05M</t>
  </si>
  <si>
    <t>13.47M</t>
  </si>
  <si>
    <t>17.35M</t>
  </si>
  <si>
    <t>36.88M</t>
  </si>
  <si>
    <t>40.41M</t>
  </si>
  <si>
    <t>41.67M</t>
  </si>
  <si>
    <t>53.41M</t>
  </si>
  <si>
    <t>6.20%</t>
  </si>
  <si>
    <t>3.11%</t>
  </si>
  <si>
    <t>28.16%</t>
  </si>
  <si>
    <t>39.80%</t>
  </si>
  <si>
    <t>17.90%</t>
  </si>
  <si>
    <t>36.62%</t>
  </si>
  <si>
    <t>10.67M</t>
  </si>
  <si>
    <t>11.61M</t>
  </si>
  <si>
    <t>13.95M</t>
  </si>
  <si>
    <t>9.75M</t>
  </si>
  <si>
    <t>9.57M</t>
  </si>
  <si>
    <t>452000</t>
  </si>
  <si>
    <t>(699,000)</t>
  </si>
  <si>
    <t>28.34M</t>
  </si>
  <si>
    <t>30.06M</t>
  </si>
  <si>
    <t>35.18M</t>
  </si>
  <si>
    <t>5.65%</t>
  </si>
  <si>
    <t>11.53%</t>
  </si>
  <si>
    <t>6.07%</t>
  </si>
  <si>
    <t>17.03%</t>
  </si>
  <si>
    <t>26.22%</t>
  </si>
  <si>
    <t>3.96%</t>
  </si>
  <si>
    <t>18.93M</t>
  </si>
  <si>
    <t>22.39M</t>
  </si>
  <si>
    <t>4.21%</t>
  </si>
  <si>
    <t>8.08%</t>
  </si>
  <si>
    <t>19.89M</t>
  </si>
  <si>
    <t>37.37M</t>
  </si>
  <si>
    <t>40.52M</t>
  </si>
  <si>
    <t>-10.22%</t>
  </si>
  <si>
    <t>8.43%</t>
  </si>
  <si>
    <t>-11.00%</t>
  </si>
  <si>
    <t>34.40%</t>
  </si>
  <si>
    <t>623.1M</t>
  </si>
  <si>
    <t>647.43M</t>
  </si>
  <si>
    <t>646.56M</t>
  </si>
  <si>
    <t>673.22M</t>
  </si>
  <si>
    <t>754.46M</t>
  </si>
  <si>
    <t>22.76M</t>
  </si>
  <si>
    <t>23.47M</t>
  </si>
  <si>
    <t>18.95M</t>
  </si>
  <si>
    <t>19.56M</t>
  </si>
  <si>
    <t>8.34M</t>
  </si>
  <si>
    <t>8.57M</t>
  </si>
  <si>
    <t>76.83M</t>
  </si>
  <si>
    <t>113.77M</t>
  </si>
  <si>
    <t>153.96M</t>
  </si>
  <si>
    <t>203.72M</t>
  </si>
  <si>
    <t>247.52M</t>
  </si>
  <si>
    <t>486.91M</t>
  </si>
  <si>
    <t>473.23M</t>
  </si>
  <si>
    <t>457.3M</t>
  </si>
  <si>
    <t>423.96M</t>
  </si>
  <si>
    <t>461.91M</t>
  </si>
  <si>
    <t>733000</t>
  </si>
  <si>
    <t>353000</t>
  </si>
  <si>
    <t>19.35M</t>
  </si>
  <si>
    <t>31.62M</t>
  </si>
  <si>
    <t>-0.14%</t>
  </si>
  <si>
    <t>12.07%</t>
  </si>
  <si>
    <t>1.99B</t>
  </si>
  <si>
    <t>515.28M</t>
  </si>
  <si>
    <t>543.84M</t>
  </si>
  <si>
    <t>596.85M</t>
  </si>
  <si>
    <t>665.04M</t>
  </si>
  <si>
    <t>760.5M</t>
  </si>
  <si>
    <t>115.54M</t>
  </si>
  <si>
    <t>130.63M</t>
  </si>
  <si>
    <t>134.85M</t>
  </si>
  <si>
    <t>147.93M</t>
  </si>
  <si>
    <t>59.95M</t>
  </si>
  <si>
    <t>577.08M</t>
  </si>
  <si>
    <t>710.75M</t>
  </si>
  <si>
    <t>720.29M</t>
  </si>
  <si>
    <t>755.1M</t>
  </si>
  <si>
    <t>(2.83M)</t>
  </si>
  <si>
    <t>(4.01M)</t>
  </si>
  <si>
    <t>(3.45M)</t>
  </si>
  <si>
    <t>(15.52M)</t>
  </si>
  <si>
    <t>(14.58M)</t>
  </si>
  <si>
    <t>(14.93M)</t>
  </si>
  <si>
    <t>(14.44M)</t>
  </si>
  <si>
    <t>(14.81M)</t>
  </si>
  <si>
    <t>27.44%</t>
  </si>
  <si>
    <t>36.55M</t>
  </si>
  <si>
    <t>40.43M</t>
  </si>
  <si>
    <t>39.93M</t>
  </si>
  <si>
    <t>37.82M</t>
  </si>
  <si>
    <t>48.23M</t>
  </si>
  <si>
    <t>106.61M</t>
  </si>
  <si>
    <t>62.23M</t>
  </si>
  <si>
    <t>54.55M</t>
  </si>
  <si>
    <t>103.54M</t>
  </si>
  <si>
    <t>38.37M</t>
  </si>
  <si>
    <t>45.91M</t>
  </si>
  <si>
    <t>23.86M</t>
  </si>
  <si>
    <t>22.61M</t>
  </si>
  <si>
    <t>56.89M</t>
  </si>
  <si>
    <t>21.98M</t>
  </si>
  <si>
    <t>2.96B</t>
  </si>
  <si>
    <t>24.53%</t>
  </si>
  <si>
    <t>1.32%</t>
  </si>
  <si>
    <t>400.02M</t>
  </si>
  <si>
    <t>428.02M</t>
  </si>
  <si>
    <t>465.36M</t>
  </si>
  <si>
    <t>571.99M</t>
  </si>
  <si>
    <t>329.18M</t>
  </si>
  <si>
    <t>10.43%</t>
  </si>
  <si>
    <t>28.65%</t>
  </si>
  <si>
    <t>161.01M</t>
  </si>
  <si>
    <t>140.77M</t>
  </si>
  <si>
    <t>206.06M</t>
  </si>
  <si>
    <t>273.32M</t>
  </si>
  <si>
    <t>258.11M</t>
  </si>
  <si>
    <t>91.58M</t>
  </si>
  <si>
    <t>96.57M</t>
  </si>
  <si>
    <t>185.52M</t>
  </si>
  <si>
    <t>177.76M</t>
  </si>
  <si>
    <t>191.54M</t>
  </si>
  <si>
    <t>43.04M</t>
  </si>
  <si>
    <t>44.04M</t>
  </si>
  <si>
    <t>45000</t>
  </si>
  <si>
    <t>53.98M</t>
  </si>
  <si>
    <t>71.53M</t>
  </si>
  <si>
    <t>53.53M</t>
  </si>
  <si>
    <t>141.47M</t>
  </si>
  <si>
    <t>177.72M</t>
  </si>
  <si>
    <t>137.55M</t>
  </si>
  <si>
    <t>69.43M</t>
  </si>
  <si>
    <t>44.2M</t>
  </si>
  <si>
    <t>20.55M</t>
  </si>
  <si>
    <t>95.56M</t>
  </si>
  <si>
    <t>66.58M</t>
  </si>
  <si>
    <t>67.11M</t>
  </si>
  <si>
    <t>40.47M</t>
  </si>
  <si>
    <t>16.58M</t>
  </si>
  <si>
    <t>91.68M</t>
  </si>
  <si>
    <t>62.81M</t>
  </si>
  <si>
    <t>2.32M</t>
  </si>
  <si>
    <t>3.73M</t>
  </si>
  <si>
    <t>-36.34%</t>
  </si>
  <si>
    <t>-53.51%</t>
  </si>
  <si>
    <t>365.04%</t>
  </si>
  <si>
    <t>-30.33%</t>
  </si>
  <si>
    <t>7.99%</t>
  </si>
  <si>
    <t>6.47%</t>
  </si>
  <si>
    <t>9.18%</t>
  </si>
  <si>
    <t>11.51%</t>
  </si>
  <si>
    <t>8.73%</t>
  </si>
  <si>
    <t>11.09M</t>
  </si>
  <si>
    <t>10.8M</t>
  </si>
  <si>
    <t>15.55M</t>
  </si>
  <si>
    <t>21.65M</t>
  </si>
  <si>
    <t>18.06M</t>
  </si>
  <si>
    <t>2.12B</t>
  </si>
  <si>
    <t>185.03M</t>
  </si>
  <si>
    <t>200.1M</t>
  </si>
  <si>
    <t>252.35M</t>
  </si>
  <si>
    <t>330.27M</t>
  </si>
  <si>
    <t>13.17M</t>
  </si>
  <si>
    <t>13.28M</t>
  </si>
  <si>
    <t>15.26M</t>
  </si>
  <si>
    <t>95.62M</t>
  </si>
  <si>
    <t>108.02M</t>
  </si>
  <si>
    <t>108.66M</t>
  </si>
  <si>
    <t>110.15M</t>
  </si>
  <si>
    <t>171.74M</t>
  </si>
  <si>
    <t>66.42M</t>
  </si>
  <si>
    <t>84.16M</t>
  </si>
  <si>
    <t>104.06M</t>
  </si>
  <si>
    <t>125.11M</t>
  </si>
  <si>
    <t>149.67M</t>
  </si>
  <si>
    <t>(5.23M)</t>
  </si>
  <si>
    <t>(32,000)</t>
  </si>
  <si>
    <t>(68,000)</t>
  </si>
  <si>
    <t>(78,000)</t>
  </si>
  <si>
    <t>(92,000)</t>
  </si>
  <si>
    <t>10.19%</t>
  </si>
  <si>
    <t>10.63%</t>
  </si>
  <si>
    <t>11.17%</t>
  </si>
  <si>
    <t>(5.11M)</t>
  </si>
  <si>
    <t>(1.02M)</t>
  </si>
  <si>
    <t>(72.89M)</t>
  </si>
  <si>
    <t>(8.75M)</t>
  </si>
  <si>
    <t>(312.06M)</t>
  </si>
  <si>
    <t>(271.22M)</t>
  </si>
  <si>
    <t>(151.74M)</t>
  </si>
  <si>
    <t>(119.34M)</t>
  </si>
  <si>
    <t>(227.81M)</t>
  </si>
  <si>
    <t>239.18M</t>
  </si>
  <si>
    <t>303.37M</t>
  </si>
  <si>
    <t>142.99M</t>
  </si>
  <si>
    <t>111.92M</t>
  </si>
  <si>
    <t>271.92M</t>
  </si>
  <si>
    <t>(98.62M)</t>
  </si>
  <si>
    <t>(103.47M)</t>
  </si>
  <si>
    <t>(255.59M)</t>
  </si>
  <si>
    <t>(249.77M)</t>
  </si>
  <si>
    <t>136.09M</t>
  </si>
  <si>
    <t>139.34M</t>
  </si>
  <si>
    <t>(161.66M)</t>
  </si>
  <si>
    <t>(67.24M)</t>
  </si>
  <si>
    <t>(78.5M)</t>
  </si>
  <si>
    <t>(128.53M)</t>
  </si>
  <si>
    <t>(72.57M)</t>
  </si>
  <si>
    <t>58.41%</t>
  </si>
  <si>
    <t>-16.75%</t>
  </si>
  <si>
    <t>-63.74%</t>
  </si>
  <si>
    <t>43.53%</t>
  </si>
  <si>
    <t>-209.52%</t>
  </si>
  <si>
    <t>-88.85%</t>
  </si>
  <si>
    <t>-97.65%</t>
  </si>
  <si>
    <t>-157.47%</t>
  </si>
  <si>
    <t>-70.21%</t>
  </si>
  <si>
    <t>(7.07M)</t>
  </si>
  <si>
    <t>(8.45M)</t>
  </si>
  <si>
    <t>(9.01M)</t>
  </si>
  <si>
    <t>(10.63M)</t>
  </si>
  <si>
    <t>-8.52%</t>
  </si>
  <si>
    <t>-10.17%</t>
  </si>
  <si>
    <t>84.78M</t>
  </si>
  <si>
    <t>64.65M</t>
  </si>
  <si>
    <t>118.23M</t>
  </si>
  <si>
    <t>20000</t>
  </si>
  <si>
    <t>49000</t>
  </si>
  <si>
    <t>29.95M</t>
  </si>
  <si>
    <t>(20.38M)</t>
  </si>
  <si>
    <t>65.14M</t>
  </si>
  <si>
    <t>(65.07M)</t>
  </si>
  <si>
    <t>(18M)</t>
  </si>
  <si>
    <t>87.94M</t>
  </si>
  <si>
    <t>(40.16M)</t>
  </si>
  <si>
    <t>(1.57M)</t>
  </si>
  <si>
    <t>(2.38M)</t>
  </si>
  <si>
    <t>30.87M</t>
  </si>
  <si>
    <t>(24.91M)</t>
  </si>
  <si>
    <t>(21.57M)</t>
  </si>
  <si>
    <t>(49.38M)</t>
  </si>
  <si>
    <t>(43.12M)</t>
  </si>
  <si>
    <t>(44.14M)</t>
  </si>
  <si>
    <t>(44,000)</t>
  </si>
  <si>
    <t>447000</t>
  </si>
  <si>
    <t>(67,000)</t>
  </si>
  <si>
    <t>(9,000)</t>
  </si>
  <si>
    <t>(37,000)</t>
  </si>
  <si>
    <t>107.65M</t>
  </si>
  <si>
    <t>24.38M</t>
  </si>
  <si>
    <t>105.23M</t>
  </si>
  <si>
    <t>42.58M</t>
  </si>
  <si>
    <t>-65.97%</t>
  </si>
  <si>
    <t>-33.44%</t>
  </si>
  <si>
    <t>331.55%</t>
  </si>
  <si>
    <t>-59.53%</t>
  </si>
  <si>
    <t>139.52%</t>
  </si>
  <si>
    <t>48.41%</t>
  </si>
  <si>
    <t>128.92%</t>
  </si>
  <si>
    <t>41.20%</t>
  </si>
  <si>
    <t>(12.02M)</t>
  </si>
  <si>
    <t>(17.69M)</t>
  </si>
  <si>
    <t>38.38M</t>
  </si>
  <si>
    <t>33.38M</t>
  </si>
  <si>
    <t>37.56M</t>
  </si>
  <si>
    <t>-8.64%</t>
  </si>
  <si>
    <t>-6.36%</t>
  </si>
  <si>
    <t>20.20%</t>
  </si>
  <si>
    <t>ICBK</t>
  </si>
  <si>
    <t>County Bancorp</t>
  </si>
  <si>
    <t>166.69M</t>
  </si>
  <si>
    <t>15.36</t>
  </si>
  <si>
    <t>12.74</t>
  </si>
  <si>
    <t>3.84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</si>
</sst>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26"/>
  <sheetViews>
    <sheetView workbookViewId="0"/>
  </sheetViews>
  <sheetFormatPr defaultRowHeight="14.4" x14ac:dyDescent="0.3"/>
  <sheetData>
    <row r="1" spans="2:2" x14ac:dyDescent="0.3">
      <c r="B1" t="str">
        <f ca="1">ADC!K17</f>
        <v>Agree Realty Corporation will report earnings on Jul 24, 2017. The current stock price is $47.25, at the same price after opening up 1.54% over yesterday's closing price. Agree Realty is expected to be trading at $52.14, based on target estimates which would be a 10.35% increase over the current price. Earnings are expected to increase by 2.56% over last quarter based on the average of 5 analyst estimates (Yahoo Finance). The stock is trading near the middle of its 52 week range. Over the last 4 quarters, there have been positive earnings surprises 4 times, and a negative earnings surprise 0 times.</v>
      </c>
    </row>
    <row r="2" spans="2:2" x14ac:dyDescent="0.3">
      <c r="B2" t="str">
        <f ca="1">ASPS!K17</f>
        <v>Altisource Portfolio Solutions S.A. reports earnings between Jul 24, 2017 and Jul 28, 2017. The current stock price is $22.42, down 2.52% after opening up 1.04% over yesterday's closing price. The one year target estimate for Altisource Portfolio Solutions S.A. is $13.33 which would be a 40.54% decrease from the current price. Earnings are expected to decrease by 20.69% from last quarter based on the average of 2 analyst estimates (Yahoo Finance). The stock is trading in the low end of its 52-week range. Over the last 4 quarters, there has been a, positive earnings surprise 1 time, and a negative earnings surprise 3 times.</v>
      </c>
    </row>
    <row r="3" spans="2:2" x14ac:dyDescent="0.3">
      <c r="B3" t="str">
        <f ca="1">ACC!K17</f>
        <v>American Campus Communities, Inc. is scheduled to report earnings on Jul 24, 2017. The stock is currently trading at $49.00, up .22% after opening up slightly over yesterday's close. American Campus Communities is expected to be trading at $51.92, based on target estimates which would be a 5.96% increase over the current price. Earnings are expected to decrease by 33.33% from last quarter based on the average of 6 analyst estimates (Yahoo Finance). The stock is trading near the middle of its 52 week range. Over the last 4 quarters, there have been positive earnings surprises 2 times, and a negative earnings surprise 2 times.</v>
      </c>
    </row>
    <row r="4" spans="2:2" x14ac:dyDescent="0.3">
      <c r="B4" t="str">
        <f ca="1">ASCL.L!K17</f>
        <v>Ascential plc is slated to report earnings on Jul 24, 2017. The stock is currently trading at $336.40, up .42% after opening up slightly over yesterday's close. Ascential is expected to be trading at $360.38, based on target estimates which would be a 7.13% increase over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5" spans="2:2" x14ac:dyDescent="0.3">
      <c r="B5" t="str">
        <f ca="1">AUBN!K17</f>
        <v>Auburn National Bancorporation, Inc. plans to report earnings between Jul 24, 2017 and Jul 28, 2017. The current stock price is $37.24, up 3.07% after opening down 1.47% from yesterday's closing price. The one year target estimate for Auburn National Bancorporation is $.00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6" spans="2:2" x14ac:dyDescent="0.3">
      <c r="B6" t="str">
        <f ca="1">BOH!K17</f>
        <v>Bank of Hawaii Corporation is going to report earnings on Jul 24, 2017. The current stock price is $81.45, down .63% after opening a bit below yesterday's closing price. Bank of Hawaii is expected to be trading at $84.89, based on target estimates which would be a 4.22% increase over the current price. Earnings are expected to increase by 2.91% over last quarter based on the average of 9 analyst estimates (Yahoo Finance). The stock is trading near the middle of its 52 week range. Over the last 4 quarters, there have been positive earnings surprises 4 times, and a negative earnings surprise 0 times.</v>
      </c>
    </row>
    <row r="7" spans="2:2" x14ac:dyDescent="0.3">
      <c r="B7" t="str">
        <f ca="1">BMRC!K17</f>
        <v>Bank of Marin Bancorp is slated to report earnings on Jul 24, 2017. The stock is currently trading at $61.65, down 3.14% after opening up slightly over yesterday's close. Bank of Marin Ban is expected to be trading at $67.70, based on target estimates which would be a 9.81% increase over the current price. Earnings are expected to increase by 2.5% over last quarter based on the average of 6 analyst estimates (Yahoo Finance). The stock is trading near the middle of its 52 week range. Over the last 4 quarters, there have been positive earnings surprises 3 times, and a negative earnings surprise 1 time.</v>
      </c>
    </row>
    <row r="8" spans="2:2" x14ac:dyDescent="0.3">
      <c r="B8" t="str">
        <f ca="1">CFFI!K17</f>
        <v>C&amp;F Financial Corporation is going to report earnings between Jul 24, 2017 and Jul 28, 2017. The stock is currently trading at $48.85, down .41% after opening up slightly over yesterday's close. The one year target estimate for C&amp;F Financial is $.00 which would be a 100.00% decrease from the current price. Earnings are expected to remain constant over the next quarter based on the average of  analyst estimates (Yahoo Finance). The stock is trading near the middle of its 52 week range. Over the last 4 quarters, there have been positive earnings surprises 4 times, and a negative earnings surprise 0 times.</v>
      </c>
    </row>
    <row r="9" spans="2:2" x14ac:dyDescent="0.3">
      <c r="B9" t="str">
        <f ca="1">CDNS!K17</f>
        <v>Cadence Design Systems, Inc. is going to report earnings on Jul 24, 2017. The current stock price is $34.98, down .31% after opening a bit below yesterday's closing price. The one year target estimate for Cadence Design Systems is $33.71 which would be a 3.63% decrease from the current price. Earnings are expected to increase by 9.37% over last quarter based on the average of 9 analyst estimates (Yahoo Finance). The stock is trading in the high end of its 52-week range. Over the last 4 quarters, there have been positive earnings surprises 4 times, and a negative earnings surprise 0 times.</v>
      </c>
    </row>
    <row r="10" spans="2:2" x14ac:dyDescent="0.3">
      <c r="B10" t="str">
        <f ca="1">CAC!K17</f>
        <v>Camden National Corporation is scheduled to report earnings between Jul 24, 2017 and Jul 28, 2017. The stock is currently trading at $41.55, down .46% after opening up 1.17% over yesterday's close. Camden National is expected to be trading at $47.00, based on target estimates which would be a 13.12% increase over the current price. Earnings are expected to increase by 4.48% over last quarter based on the average of 2 analyst estimates (Yahoo Finance). The stock is trading in the high end of its 52-week range. Over the last 4 quarters, there have been positive earnings surprises 4 times, and a negative earnings surprise 0 times.</v>
      </c>
    </row>
    <row r="11" spans="2:2" x14ac:dyDescent="0.3">
      <c r="B11" t="str">
        <f ca="1">CIZN!K17</f>
        <v>Citizens Holding Company will report earnings between Jul 24, 2017 and Jul 28, 2017. The current stock price is $26.00, up 1.96% after opening up a fraction over yesterday's closing price. The one year target estimate for Citizens Holding is $24.00 which would be a 7.69% decrease from the current price. Earnings are expected to increase by 16.67% over last quarter based on the average of 1 analyst estimates (Yahoo Finance). The stock is trading in the high end of its 52-week range. Over the last 4 quarters, there have been positive earnings surprises 2 times, and a negative earnings surprise 2 times.</v>
      </c>
    </row>
    <row r="12" spans="2:2" x14ac:dyDescent="0.3">
      <c r="B12" t="str">
        <f ca="1">CHCO!K17</f>
        <v>City Holding Company is slated to report earnings between Jul 24, 2017 and Jul 28, 2017. The stock is currently trading at $65.01, down 1.14% after opening up slightly over yesterday's close. City Holding is expected to be trading at $68.67, based on target estimates which would be a 5.63% increase over the current price. Earnings are expected to increase by 2.41% over last quarter based on the average of 5 analyst estimates (Yahoo Finance). The stock is trading near the middle of its 52 week range. Over the last 4 quarters, there have been positive earnings surprises 4 times, and a negative earnings surprise 0 times.</v>
      </c>
    </row>
    <row r="13" spans="2:2" x14ac:dyDescent="0.3">
      <c r="B13" t="str">
        <f ca="1">CLB!K17</f>
        <v>Core Laboratories N.V. plans to report earnings on Jul 24, 2017. The stock is currently trading at $105.69, down 2.02% after opening up slightly over yesterday's close. Core Laboratories N.V. is expected to be trading at $121.00, based on target estimates which would be a 14.49% increase over the current price. Earnings are expected to increase by 17.65% over last quarter based on the average of 16 analyst estimates (Yahoo Finance). The stock is trading in the low end of its 52-week range. Over the last 4 quarters, there have been positive earnings surprises 4 times, and a negative earnings surprise 0 times.</v>
      </c>
    </row>
    <row r="14" spans="2:2" x14ac:dyDescent="0.3">
      <c r="B14" t="str">
        <f ca="1">CR!K17</f>
        <v>Crane Co. will report earnings on Jul 24, 2017. The current stock price is $83.54, up .28% after opening a bit below yesterday's closing price. Crane Co. is expected to be trading at $82.89, based on target estimates which would be a .78% decrease from the current price. Earnings are expected to decrease by 2.56% from last quarter based on the average of 11 analyst estimates (Yahoo Finance). The stock is trading in the high end of its 52-week range. Over the last 4 quarters, there have been positive earnings surprises 4 times, and a negative earnings surprise 0 times.</v>
      </c>
    </row>
    <row r="15" spans="2:2" x14ac:dyDescent="0.3">
      <c r="B15" t="str">
        <f ca="1">DMRC!K17</f>
        <v>Digimarc Corporation plans to report earnings between Jul 24, 2017 and Jul 28, 2017. The stock is currently trading at $30.50, down 6.73% after opening at the same price as yesterday's close. Digimarc is expected to be trading at $44.83, based on target estimates which would be a 46.98% increase over the current price. Earnings are expected to remain constant over the next quarter based on the average of 6 analyst estimates (Yahoo Finance). The stock is trading near the middle of its 52 week range. Over the last 4 quarters, there have been positive earnings surprises 4 times, and a negative earnings surprise 0 times.</v>
      </c>
    </row>
    <row r="16" spans="2:2" x14ac:dyDescent="0.3">
      <c r="B16" t="str">
        <f ca="1">EFSC!K17</f>
        <v>Enterprise Financial Services Corp reports earnings on Jul 24, 2017. The stock is currently trading at $40.25, down .86% after opening up 1.35% over yesterday's close. Enterprise Financial Services is expected to be trading at $47.00, based on target estimates which would be a 16.77% increase over the current price. Earnings are expected to increase by 8.06% over last quarter based on the average of 5 analyst estimates (Yahoo Finance). The stock is trading in the high end of its 52-week range. Over the last 4 quarters, there have been positive earnings surprises 3 times, and a negative earnings surprise 1 time.</v>
      </c>
    </row>
    <row r="17" spans="2:2" x14ac:dyDescent="0.3">
      <c r="B17" t="str">
        <f ca="1">EQC!K17</f>
        <v>Equity Commonwealth plans to report earnings on Jul 24, 2017. The current stock price is $31.82, down .31% after opening up a fraction over yesterday's closing price. Equity Commonwealth is expected to be trading at $33.25, based on target estimates which would be a 4.49% increase over the current price. Earnings are expected to remain constant over the next quarter based on the average of  analyst estimates (Yahoo Finance). The stock is trading in the high end of its 52-week range. Over the last 4 quarters, there have been positive earnings surprises 2 times, and a negative earnings surprise 2 times.</v>
      </c>
    </row>
    <row r="18" spans="2:2" x14ac:dyDescent="0.3">
      <c r="B18" t="str">
        <f ca="1">FMCB!K17</f>
        <v>Farmers &amp; Merchants Bancorp will report earnings between Jul 24, 2017 and Jul 28, 2017. The stock is currently trading at $629.00, up .64% after opening up slightly over yesterday's close. Farmers &amp; Merchants Ban is expected to be trading at $.00, based on target estimates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9" spans="2:2" x14ac:dyDescent="0.3">
      <c r="B19" t="str">
        <f ca="1">FBNC!K17</f>
        <v>First Bancorp is scheduled to report earnings between Jul 24, 2017 and Jul 28, 2017. The current stock price is $30.82, down .39% after opening up 1.03% over yesterday's closing price. First Ban is expected to be trading at $33.33, based on target estimates which would be an 8.14% increase over the current price. Earnings are expected to increase by 6.98% over last quarter based on the average of 6 analyst estimates (Yahoo Finance). The stock is trading in the high end of its 52-week range. Over the last 4 quarters, there have been positive earnings surprises 3 times, and a negative earnings surprise 1 time.</v>
      </c>
    </row>
    <row r="20" spans="2:2" x14ac:dyDescent="0.3">
      <c r="B20" t="str">
        <f ca="1">FBMS!K17</f>
        <v>The First Bancshares, Inc. will report earnings between Jul 24, 2017 and Jul 28, 2017. The stock is currently trading at $26.95, up .75% after opening up 1.68% over yesterday's close. The one year target estimate for The First Bancshares is $33.00 which would be a 22.45% increase over the current price. Earnings are expected to increase by 14.63% over last quarter based on the average of 3 analyst estimates (Yahoo Finance). The stock is trading in the high end of its 52-week range. Over the last 4 quarters, there have been positive earnings surprises 3 times, and a negative earnings surprise 1 time.</v>
      </c>
    </row>
    <row r="21" spans="2:2" x14ac:dyDescent="0.3">
      <c r="B21" t="str">
        <f ca="1">FCBC!K17</f>
        <v>First Community Bancshares, Inc. is going to report earnings between Jul 24, 2017 and Jul 28, 2017. The stock is currently trading at $27.41, down .58% after opening up slightly over yesterday's close. The one year target estimate for First Community Bancshares is $27.50 which would be a .33% increase over the current price. Earnings are expected to increase by 10.81% over last quarter based on the average of 2 analyst estimates (Yahoo Finance). The stock is trading near the middle of its 52 week range. Over the last 4 quarters, there have been positive earnings surprises 4 times, and a negative earnings surprise 0 times.</v>
      </c>
    </row>
    <row r="22" spans="2:2" x14ac:dyDescent="0.3">
      <c r="B22" t="str">
        <f ca="1">THFF!K17</f>
        <v>First Financial Corporation is slated to report earnings between Jul 24, 2017 and Jul 28, 2017. The current stock price is $46.95, down 1.37% after opening up a fraction over yesterday's closing price. First Financial is expected to be trading at $48.00, based on target estimates which would be a 2.24% increase over the current price. Earnings are expected to increase by 4.35% over last quarter based on the average of 3 analyst estimates (Yahoo Finance). The stock is trading near the middle of its 52 week range. Over the last 4 quarters, there have been positive earnings surprises 4 times, and a negative earnings surprise 0 times.</v>
      </c>
    </row>
    <row r="23" spans="2:2" x14ac:dyDescent="0.3">
      <c r="B23" t="str">
        <f ca="1">FRCL.L!K17</f>
        <v>Foreign &amp; Colonial Investment Trust Ord will report earnings on . The current stock price is $602.50, down .25% after opening a bit below yesterday's closing price. Foreign &amp; Colonial Investment Trust Ord is expected to be trading at $.00, based on target estimates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24" spans="2:2" x14ac:dyDescent="0.3">
      <c r="B24" t="str">
        <f ca="1">FSB!K17</f>
        <v>Franklin Financial Network, Inc. plans to report earnings between Jul 24, 2017 and Jul 28, 2017. The current stock price is $39.35, down 1.13% after opening up 1.13% over yesterday's closing price. Franklin Financial Network is expected to be trading at $46.33, based on target estimates which would be a 17.74% increase over the current price. Earnings are expected to increase by 9.37% over last quarter based on the average of 6 analyst estimates (Yahoo Finance). The stock is trading near the middle of its 52 week range. Over the last 4 quarters, there have been positive earnings surprises 3 times, and a negative earnings surprise 1 time.</v>
      </c>
    </row>
    <row r="25" spans="2:2" x14ac:dyDescent="0.3">
      <c r="B25" t="str">
        <f ca="1">FRAF!K17</f>
        <v>Franklin Financial Services Corporation plans to report earnings between Jul 24, 2017 and Jul 28, 2017. The current stock price is $32.55, down 1.36% after opening a bit below yesterday's closing price. Franklin Financial Services is expected to be trading at $.00, based on target estimates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26" spans="2:2" x14ac:dyDescent="0.3">
      <c r="B26" t="str">
        <f ca="1">GABC!K17</f>
        <v>German American Bancorp, Inc. reports earnings between Jul 24, 2017 and Jul 28, 2017. The stock is currently trading at $35.33, down .17% after opening up slightly over yesterday's close. German American Bancorp is expected to be trading at $33.80, based on target estimates which would be a 4.33% decrease from the current price. Earnings are expected to increase by 4.76% over last quarter based on the average of 6 analyst estimates (Yahoo Finance). The stock is trading in the high end of its 52-week range. Over the last 4 quarters, there have been positive earnings surprises 4 times, and a negative earnings surprise 0 times.</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423" zoomScale="53" workbookViewId="0">
      <selection activeCell="J172" sqref="J172"/>
    </sheetView>
  </sheetViews>
  <sheetFormatPr defaultRowHeight="14.4" x14ac:dyDescent="0.3"/>
  <cols>
    <col min="1" max="1" width="0" hidden="1" customWidth="1"/>
    <col min="2" max="7" width="20.6640625" customWidth="1"/>
    <col min="28" max="28" width="11.77734375" customWidth="1"/>
    <col min="38" max="38" width="13.33203125" customWidth="1"/>
    <col min="39" max="39" width="10.77734375" customWidth="1"/>
    <col min="40" max="40" width="14.77734375" customWidth="1"/>
  </cols>
  <sheetData>
    <row r="1" spans="1:16" x14ac:dyDescent="0.3">
      <c r="B1" t="s">
        <v>0</v>
      </c>
      <c r="C1" t="s">
        <v>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Agree Realty</v>
      </c>
    </row>
    <row r="2" spans="1:16" x14ac:dyDescent="0.3">
      <c r="B2" t="s">
        <v>2</v>
      </c>
      <c r="C2" t="s">
        <v>3</v>
      </c>
      <c r="K2" t="str">
        <f>LEFT(C1,FIND("(",C1) - 2)</f>
        <v>Agree Realty Corporation</v>
      </c>
    </row>
    <row r="3" spans="1:16" x14ac:dyDescent="0.3">
      <c r="J3">
        <f ca="1">RANDBETWEEN(1,6)</f>
        <v>3</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$47.25, at the same price after opening up 1.54%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$47.25, at the same price after opening up 1.54% over yesterday's closing price</v>
      </c>
    </row>
    <row r="5" spans="1:16" x14ac:dyDescent="0.3">
      <c r="J5">
        <f ca="1">RANDBETWEEN(1,2)</f>
        <v>2</v>
      </c>
      <c r="K5" t="str">
        <f>"The one year target estimate for " &amp; D1 &amp; " is " &amp; TEXT(C23,"$####.00")</f>
        <v>The one year target estimate for Agree Realty is $52.14</v>
      </c>
      <c r="L5" t="str">
        <f>D1 &amp; " is expected to be trading at " &amp; TEXT(C23, "$####.00") &amp; ", based on target estimates"</f>
        <v>Agree Realty is expected to be trading at $52.14, based on target estimates</v>
      </c>
    </row>
    <row r="6" spans="1:16" x14ac:dyDescent="0.3">
      <c r="K6" t="str">
        <f>" which would be " &amp; IF(OR(LEFT(ABS((C23-C2)/C2*100),1)="8",LEFT(ABS((C23-C2)/C2*100),2)="18"), "an ", "a ")  &amp;TEXT(ABS((C23-C2)/C2),"####.00%")&amp;IF((C23-C2)&gt;0," increase over"," decrease from")&amp;" the current price"</f>
        <v xml:space="preserve"> which would be a 10.35% increase over the current price</v>
      </c>
    </row>
    <row r="7" spans="1:16" x14ac:dyDescent="0.3">
      <c r="A7" s="1">
        <v>0</v>
      </c>
      <c r="B7" t="s">
        <v>5</v>
      </c>
      <c r="C7" t="s">
        <v>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2.56% over last quarter based on the average of 5 analyst estimates (Yahoo Finance)</v>
      </c>
    </row>
    <row r="8" spans="1:16" x14ac:dyDescent="0.3">
      <c r="A8" s="1">
        <v>1</v>
      </c>
      <c r="B8" t="s">
        <v>6</v>
      </c>
      <c r="C8" t="s">
        <v>7</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8</v>
      </c>
      <c r="C9" t="s">
        <v>9</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10</v>
      </c>
      <c r="C10" t="s">
        <v>11</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$0.06 in the 2 months leading up to the earnings report</v>
      </c>
    </row>
    <row r="11" spans="1:16" x14ac:dyDescent="0.3">
      <c r="A11" s="1">
        <v>4</v>
      </c>
      <c r="B11" t="s">
        <v>12</v>
      </c>
      <c r="C11" t="s">
        <v>13</v>
      </c>
      <c r="K11" t="str">
        <f>IF(B145="Interest Income",U42, K42)</f>
        <v>No positive trends</v>
      </c>
    </row>
    <row r="12" spans="1:16" x14ac:dyDescent="0.3">
      <c r="A12" s="1">
        <v>5</v>
      </c>
      <c r="B12" t="s">
        <v>14</v>
      </c>
      <c r="C12" t="s">
        <v>15</v>
      </c>
      <c r="D12" t="str">
        <f>LEFT(C12,FIND("-",C12)-2)</f>
        <v>41.01</v>
      </c>
      <c r="E12" t="str">
        <f>TRIM(RIGHT(C12,FIND("-",C12)-1))</f>
        <v>51.50</v>
      </c>
      <c r="K12" t="str">
        <f ca="1">D78</f>
        <v>Inconclusive</v>
      </c>
    </row>
    <row r="13" spans="1:16" x14ac:dyDescent="0.3">
      <c r="A13" s="1">
        <v>6</v>
      </c>
      <c r="B13" t="s">
        <v>16</v>
      </c>
      <c r="C13" t="s">
        <v>17</v>
      </c>
      <c r="K13" t="str">
        <f ca="1">D89</f>
        <v>Inconclusive</v>
      </c>
    </row>
    <row r="14" spans="1:16" x14ac:dyDescent="0.3">
      <c r="A14" s="1">
        <v>7</v>
      </c>
      <c r="B14" t="s">
        <v>18</v>
      </c>
      <c r="C14" t="s">
        <v>19</v>
      </c>
    </row>
    <row r="16" spans="1:16" x14ac:dyDescent="0.3">
      <c r="A16" s="1">
        <v>0</v>
      </c>
      <c r="B16" t="s">
        <v>20</v>
      </c>
      <c r="C16" t="s">
        <v>21</v>
      </c>
    </row>
    <row r="17" spans="1:23" x14ac:dyDescent="0.3">
      <c r="A17" s="1">
        <v>1</v>
      </c>
      <c r="B17" t="s">
        <v>22</v>
      </c>
      <c r="C17" t="s">
        <v>23</v>
      </c>
      <c r="K17" t="str">
        <f ca="1">K2 &amp; IF(J3=1, K3,IF(J3=2,L3,IF(J3=3,M3,IF(J3=4,N3,IF(J3=5,O3,IF(J3=6,P3)))))) &amp; ". " &amp; IF(J4=1,K4,IF(J4=2,L4)) &amp; ". " &amp; IF(J5=1,K5,IF(J5=2,L5)) &amp; K6 &amp; ". " &amp; K7 &amp; ". " &amp; K8 &amp; ". " &amp; K9 &amp; "."</f>
        <v>Agree Realty Corporation will report earnings on Jul 24, 2017. The current stock price is $47.25, at the same price after opening up 1.54% over yesterday's closing price. Agree Realty is expected to be trading at $52.14, based on target estimates which would be a 10.35% increase over the current price. Earnings are expected to increase by 2.56% over last quarter based on the average of 5 analyst estimates (Yahoo Finance). The stock is trading near the middle of its 52 week range. Over the last 4 quarters, there have been positive earnings surprises 4 times, and a negative earnings surprise 0 times.</v>
      </c>
    </row>
    <row r="18" spans="1:23" x14ac:dyDescent="0.3">
      <c r="A18" s="1">
        <v>2</v>
      </c>
      <c r="B18" t="s">
        <v>24</v>
      </c>
      <c r="C18" t="s">
        <v>25</v>
      </c>
    </row>
    <row r="19" spans="1:23" x14ac:dyDescent="0.3">
      <c r="A19" s="1">
        <v>3</v>
      </c>
      <c r="B19" t="s">
        <v>26</v>
      </c>
      <c r="C19" t="s">
        <v>27</v>
      </c>
    </row>
    <row r="20" spans="1:23" x14ac:dyDescent="0.3">
      <c r="A20" s="1">
        <v>4</v>
      </c>
      <c r="B20" t="s">
        <v>28</v>
      </c>
      <c r="C20" t="s">
        <v>29</v>
      </c>
    </row>
    <row r="21" spans="1:23" x14ac:dyDescent="0.3">
      <c r="A21" s="1">
        <v>5</v>
      </c>
      <c r="B21" t="s">
        <v>30</v>
      </c>
      <c r="C21" t="s">
        <v>31</v>
      </c>
    </row>
    <row r="22" spans="1:23" x14ac:dyDescent="0.3">
      <c r="A22" s="1">
        <v>6</v>
      </c>
      <c r="B22" t="s">
        <v>32</v>
      </c>
      <c r="C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35</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5</v>
      </c>
      <c r="D27">
        <v>5</v>
      </c>
      <c r="E27">
        <v>5</v>
      </c>
      <c r="F27">
        <v>6</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0.39</v>
      </c>
      <c r="D28">
        <v>0.4</v>
      </c>
      <c r="E28">
        <v>1.77</v>
      </c>
      <c r="F28">
        <v>1.7</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0.38</v>
      </c>
      <c r="D29">
        <v>0.38</v>
      </c>
      <c r="E29">
        <v>1.69</v>
      </c>
      <c r="F29">
        <v>1.46</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0.41</v>
      </c>
      <c r="D30">
        <v>0.41</v>
      </c>
      <c r="E30">
        <v>1.86</v>
      </c>
      <c r="F30">
        <v>1.92</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0.48</v>
      </c>
      <c r="D31">
        <v>0.61</v>
      </c>
      <c r="E31">
        <v>1.97</v>
      </c>
      <c r="F31">
        <v>1.77</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47</v>
      </c>
      <c r="D34" t="s">
        <v>47</v>
      </c>
      <c r="E34" t="s">
        <v>47</v>
      </c>
      <c r="F34" t="s">
        <v>47</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48</v>
      </c>
      <c r="D35" t="s">
        <v>49</v>
      </c>
      <c r="E35" t="s">
        <v>50</v>
      </c>
      <c r="F35" t="s">
        <v>51</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52</v>
      </c>
      <c r="D36" t="s">
        <v>53</v>
      </c>
      <c r="E36" t="s">
        <v>54</v>
      </c>
      <c r="F36" t="s">
        <v>55</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56</v>
      </c>
      <c r="D37" t="s">
        <v>57</v>
      </c>
      <c r="E37" t="s">
        <v>58</v>
      </c>
      <c r="F37" t="s">
        <v>59</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61</v>
      </c>
      <c r="D38" t="s">
        <v>62</v>
      </c>
      <c r="E38" t="s">
        <v>63</v>
      </c>
      <c r="F38" t="s">
        <v>50</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64</v>
      </c>
      <c r="C39" t="s">
        <v>65</v>
      </c>
      <c r="D39" t="s">
        <v>66</v>
      </c>
      <c r="E39" t="s">
        <v>67</v>
      </c>
      <c r="F39" t="s">
        <v>68</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69</v>
      </c>
      <c r="C41" s="1" t="s">
        <v>70</v>
      </c>
      <c r="D41" s="1" t="s">
        <v>71</v>
      </c>
      <c r="E41" s="1" t="s">
        <v>72</v>
      </c>
      <c r="F41" s="1" t="s">
        <v>73</v>
      </c>
    </row>
    <row r="42" spans="1:23" x14ac:dyDescent="0.3">
      <c r="A42" s="1">
        <v>0</v>
      </c>
      <c r="B42" t="s">
        <v>74</v>
      </c>
      <c r="C42" t="s">
        <v>75</v>
      </c>
      <c r="D42" t="s">
        <v>76</v>
      </c>
      <c r="E42" t="s">
        <v>77</v>
      </c>
      <c r="F42" t="s">
        <v>76</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79</v>
      </c>
      <c r="D43" t="s">
        <v>80</v>
      </c>
      <c r="E43" t="s">
        <v>81</v>
      </c>
      <c r="F43" t="s">
        <v>82</v>
      </c>
    </row>
    <row r="44" spans="1:23" x14ac:dyDescent="0.3">
      <c r="A44" s="1">
        <v>2</v>
      </c>
      <c r="B44" t="s">
        <v>83</v>
      </c>
      <c r="C44" t="s">
        <v>84</v>
      </c>
      <c r="D44" t="s">
        <v>85</v>
      </c>
      <c r="E44" t="s">
        <v>86</v>
      </c>
      <c r="F44" t="s">
        <v>87</v>
      </c>
    </row>
    <row r="45" spans="1:23" x14ac:dyDescent="0.3">
      <c r="A45" s="1">
        <v>3</v>
      </c>
      <c r="B45" t="s">
        <v>88</v>
      </c>
      <c r="C45" t="s">
        <v>89</v>
      </c>
      <c r="D45" t="s">
        <v>90</v>
      </c>
      <c r="E45" t="s">
        <v>91</v>
      </c>
      <c r="F45" t="s">
        <v>92</v>
      </c>
    </row>
    <row r="47" spans="1:23" x14ac:dyDescent="0.3">
      <c r="B47" s="1" t="s">
        <v>93</v>
      </c>
      <c r="C47" s="1" t="s">
        <v>37</v>
      </c>
      <c r="D47" s="1" t="s">
        <v>38</v>
      </c>
      <c r="E47" s="1" t="s">
        <v>39</v>
      </c>
      <c r="F47" s="1" t="s">
        <v>40</v>
      </c>
    </row>
    <row r="48" spans="1:23" x14ac:dyDescent="0.3">
      <c r="A48" s="1">
        <v>0</v>
      </c>
      <c r="B48" t="s">
        <v>94</v>
      </c>
      <c r="C48">
        <v>0.39</v>
      </c>
      <c r="D48">
        <v>0.4</v>
      </c>
      <c r="E48">
        <v>1.77</v>
      </c>
      <c r="F48">
        <v>1.7</v>
      </c>
    </row>
    <row r="49" spans="1:14" x14ac:dyDescent="0.3">
      <c r="A49" s="1">
        <v>1</v>
      </c>
      <c r="B49" t="s">
        <v>95</v>
      </c>
      <c r="C49">
        <v>0.39</v>
      </c>
      <c r="D49">
        <v>0.4</v>
      </c>
      <c r="E49">
        <v>1.78</v>
      </c>
      <c r="F49">
        <v>1.7</v>
      </c>
    </row>
    <row r="50" spans="1:14" x14ac:dyDescent="0.3">
      <c r="A50" s="1">
        <v>2</v>
      </c>
      <c r="B50" t="s">
        <v>96</v>
      </c>
      <c r="C50">
        <v>0.39</v>
      </c>
      <c r="D50">
        <v>0.4</v>
      </c>
      <c r="E50">
        <v>1.78</v>
      </c>
      <c r="F50">
        <v>1.71</v>
      </c>
    </row>
    <row r="51" spans="1:14" x14ac:dyDescent="0.3">
      <c r="A51" s="1">
        <v>3</v>
      </c>
      <c r="B51" t="s">
        <v>97</v>
      </c>
      <c r="C51">
        <v>0.39</v>
      </c>
      <c r="D51">
        <v>0.4</v>
      </c>
      <c r="E51">
        <v>1.77</v>
      </c>
      <c r="F51">
        <v>1.71</v>
      </c>
    </row>
    <row r="52" spans="1:14" x14ac:dyDescent="0.3">
      <c r="A52" s="1">
        <v>4</v>
      </c>
      <c r="B52" t="s">
        <v>98</v>
      </c>
      <c r="C52">
        <v>0.4</v>
      </c>
      <c r="D52">
        <v>0.42</v>
      </c>
      <c r="E52">
        <v>1.67</v>
      </c>
      <c r="F52">
        <v>1.76</v>
      </c>
    </row>
    <row r="54" spans="1:14" x14ac:dyDescent="0.3">
      <c r="B54" s="1" t="s">
        <v>99</v>
      </c>
      <c r="C54" s="1" t="s">
        <v>37</v>
      </c>
      <c r="D54" s="1" t="s">
        <v>38</v>
      </c>
      <c r="E54" s="1" t="s">
        <v>39</v>
      </c>
      <c r="F54" s="1" t="s">
        <v>40</v>
      </c>
    </row>
    <row r="55" spans="1:14" x14ac:dyDescent="0.3">
      <c r="A55" s="1">
        <v>0</v>
      </c>
      <c r="B55" t="s">
        <v>100</v>
      </c>
    </row>
    <row r="56" spans="1:14" x14ac:dyDescent="0.3">
      <c r="A56" s="1">
        <v>1</v>
      </c>
      <c r="B56" t="s">
        <v>101</v>
      </c>
    </row>
    <row r="57" spans="1:14" x14ac:dyDescent="0.3">
      <c r="A57" s="1">
        <v>2</v>
      </c>
      <c r="B57" t="s">
        <v>102</v>
      </c>
    </row>
    <row r="58" spans="1:14" x14ac:dyDescent="0.3">
      <c r="A58" s="1">
        <v>3</v>
      </c>
      <c r="B58" t="s">
        <v>103</v>
      </c>
      <c r="I58" t="str">
        <f>IF(AND(K60&gt; J60, L60&gt; K60, M60&gt; L60, N60&gt; M60), "pos_trend", IF(AND(K60&lt; J60, L60&lt; K60, M60&lt; L60, N60&lt; M60), "neg_trend", "N/A"))</f>
        <v>N/A</v>
      </c>
    </row>
    <row r="60" spans="1:14" x14ac:dyDescent="0.3">
      <c r="B60" s="1" t="s">
        <v>104</v>
      </c>
      <c r="C60" s="1" t="s">
        <v>105</v>
      </c>
      <c r="D60" s="1" t="s">
        <v>106</v>
      </c>
      <c r="E60" s="1" t="s">
        <v>107</v>
      </c>
      <c r="F60" s="1" t="s">
        <v>108</v>
      </c>
      <c r="I60" t="str">
        <f>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J60" t="str">
        <f>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K60" t="str">
        <f>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L60" t="str">
        <f>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M60" t="str">
        <f>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c r="N60" t="str">
        <f t="shared" ref="N60" si="4">IFERROR(IF(TRIM(H60)="-", "N/A", IF(RIGHT(H60,1)=")",IF(RIGHT(H60,2)="T)",-1000000000000*VALUE(MID(H60,2,LEN(H60)-3)),IF(RIGHT(H60,2)="M)",-1000000*VALUE(MID(H60,2,LEN(H60)-3)),IF(RIGHT(H60,2)="B)",-1000000000*VALUE(MID(H60,2,LEN(H60)-3)),IF(RIGHT(H60,2)="k)",-1000*VALUE(MID(H60,2,LEN(H60)-3)),VALUE(SUBSTITUTE(H60,",","")))))),IF(RIGHT(H60,1)="T",1000000000000*VALUE(LEFT(H60,LEN(H60)-1)),IF(RIGHT(H60,1)="M",1000000*VALUE(LEFT(H60,LEN(H60)-1)),IF(RIGHT(H60,1)="B",1000000000*VALUE(LEFT(H60,LEN(H60)-1)),IF(RIGHT(H60,1)="%",0.01*VALUE(LEFT(H60,LEN(H60)-1)),IF(RIGHT(H60,1)="k",1000*VALUE(LEFT(H60,LEN(H60)-1)),VALUE(SUBSTITUTE(H60,",",""))))))))),"N/A")</f>
        <v>N/A</v>
      </c>
    </row>
    <row r="61" spans="1:14" x14ac:dyDescent="0.3">
      <c r="A61" s="1">
        <v>0</v>
      </c>
      <c r="B61" t="s">
        <v>109</v>
      </c>
      <c r="C61" t="s">
        <v>110</v>
      </c>
      <c r="F61">
        <v>0.19</v>
      </c>
      <c r="I61">
        <f>IFERROR(IF(TRIM(C61)="-", "N/A", IF(RIGHT(C61,1)=")",IF(RIGHT(C61,2)="T)",-1000000000000*VALUE(MID(C61,2,LEN(C61)-3)),IF(RIGHT(C61,2)="M)",-1000000*VALUE(MID(C61,2,LEN(C61)-3)),IF(RIGHT(C61,2)="B)",-1000000000*VALUE(MID(C61,2,LEN(C61)-3)),IF(RIGHT(C61,2)="k)",-1000*VALUE(MID(C61,2,LEN(C61)-3)),VALUE(SUBSTITUTE(C61,",","")))))),IF(RIGHT(C61,1)="T",1000000000000*VALUE(LEFT(C61,LEN(C61)-1)),IF(RIGHT(C61,1)="M",1000000*VALUE(LEFT(C61,LEN(C61)-1)),IF(RIGHT(C61,1)="B",1000000000*VALUE(LEFT(C61,LEN(C61)-1)),IF(RIGHT(C61,1)="%",0.01*VALUE(LEFT(C61,LEN(C61)-1)),IF(RIGHT(C61,1)="k",1000*VALUE(LEFT(C61,LEN(C61)-1)),VALUE(SUBSTITUTE(C61,",",""))))))))),"N/A")</f>
        <v>-0.187</v>
      </c>
      <c r="J61" t="str">
        <f>IFERROR(IF(TRIM(D61)="-", "N/A", IF(RIGHT(D61,1)=")",IF(RIGHT(D61,2)="T)",-1000000000000*VALUE(MID(D61,2,LEN(D61)-3)),IF(RIGHT(D61,2)="M)",-1000000*VALUE(MID(D61,2,LEN(D61)-3)),IF(RIGHT(D61,2)="B)",-1000000000*VALUE(MID(D61,2,LEN(D61)-3)),IF(RIGHT(D61,2)="k)",-1000*VALUE(MID(D61,2,LEN(D61)-3)),VALUE(SUBSTITUTE(D61,",","")))))),IF(RIGHT(D61,1)="T",1000000000000*VALUE(LEFT(D61,LEN(D61)-1)),IF(RIGHT(D61,1)="M",1000000*VALUE(LEFT(D61,LEN(D61)-1)),IF(RIGHT(D61,1)="B",1000000000*VALUE(LEFT(D61,LEN(D61)-1)),IF(RIGHT(D61,1)="%",0.01*VALUE(LEFT(D61,LEN(D61)-1)),IF(RIGHT(D61,1)="k",1000*VALUE(LEFT(D61,LEN(D61)-1)),VALUE(SUBSTITUTE(D61,",",""))))))))),"N/A")</f>
        <v>N/A</v>
      </c>
      <c r="K61" t="str">
        <f>IFERROR(IF(TRIM(E61)="-", "N/A", IF(RIGHT(E61,1)=")",IF(RIGHT(E61,2)="T)",-1000000000000*VALUE(MID(E61,2,LEN(E61)-3)),IF(RIGHT(E61,2)="M)",-1000000*VALUE(MID(E61,2,LEN(E61)-3)),IF(RIGHT(E61,2)="B)",-1000000000*VALUE(MID(E61,2,LEN(E61)-3)),IF(RIGHT(E61,2)="k)",-1000*VALUE(MID(E61,2,LEN(E61)-3)),VALUE(SUBSTITUTE(E61,",","")))))),IF(RIGHT(E61,1)="T",1000000000000*VALUE(LEFT(E61,LEN(E61)-1)),IF(RIGHT(E61,1)="M",1000000*VALUE(LEFT(E61,LEN(E61)-1)),IF(RIGHT(E61,1)="B",1000000000*VALUE(LEFT(E61,LEN(E61)-1)),IF(RIGHT(E61,1)="%",0.01*VALUE(LEFT(E61,LEN(E61)-1)),IF(RIGHT(E61,1)="k",1000*VALUE(LEFT(E61,LEN(E61)-1)),VALUE(SUBSTITUTE(E61,",",""))))))))),"N/A")</f>
        <v>N/A</v>
      </c>
      <c r="L61">
        <f>IFERROR(IF(TRIM(F61)="-", "N/A", IF(RIGHT(F61,1)=")",IF(RIGHT(F61,2)="T)",-1000000000000*VALUE(MID(F61,2,LEN(F61)-3)),IF(RIGHT(F61,2)="M)",-1000000*VALUE(MID(F61,2,LEN(F61)-3)),IF(RIGHT(F61,2)="B)",-1000000000*VALUE(MID(F61,2,LEN(F61)-3)),IF(RIGHT(F61,2)="k)",-1000*VALUE(MID(F61,2,LEN(F61)-3)),VALUE(SUBSTITUTE(F61,",","")))))),IF(RIGHT(F61,1)="T",1000000000000*VALUE(LEFT(F61,LEN(F61)-1)),IF(RIGHT(F61,1)="M",1000000*VALUE(LEFT(F61,LEN(F61)-1)),IF(RIGHT(F61,1)="B",1000000000*VALUE(LEFT(F61,LEN(F61)-1)),IF(RIGHT(F61,1)="%",0.01*VALUE(LEFT(F61,LEN(F61)-1)),IF(RIGHT(F61,1)="k",1000*VALUE(LEFT(F61,LEN(F61)-1)),VALUE(SUBSTITUTE(F61,",",""))))))))),"N/A")</f>
        <v>0.19</v>
      </c>
      <c r="M61" t="str">
        <f>IFERROR(IF(TRIM(G61)="-", "N/A", IF(RIGHT(G61,1)=")",IF(RIGHT(G61,2)="T)",-1000000000000*VALUE(MID(G61,2,LEN(G61)-3)),IF(RIGHT(G61,2)="M)",-1000000*VALUE(MID(G61,2,LEN(G61)-3)),IF(RIGHT(G61,2)="B)",-1000000000*VALUE(MID(G61,2,LEN(G61)-3)),IF(RIGHT(G61,2)="k)",-1000*VALUE(MID(G61,2,LEN(G61)-3)),VALUE(SUBSTITUTE(G61,",","")))))),IF(RIGHT(G61,1)="T",1000000000000*VALUE(LEFT(G61,LEN(G61)-1)),IF(RIGHT(G61,1)="M",1000000*VALUE(LEFT(G61,LEN(G61)-1)),IF(RIGHT(G61,1)="B",1000000000*VALUE(LEFT(G61,LEN(G61)-1)),IF(RIGHT(G61,1)="%",0.01*VALUE(LEFT(G61,LEN(G61)-1)),IF(RIGHT(G61,1)="k",1000*VALUE(LEFT(G61,LEN(G61)-1)),VALUE(SUBSTITUTE(G61,",",""))))))))),"N/A")</f>
        <v>N/A</v>
      </c>
      <c r="N61" t="str">
        <f t="shared" ref="N61:N124" si="5">IFERROR(IF(TRIM(H61)="-", "N/A", IF(RIGHT(H61,1)=")",IF(RIGHT(H61,2)="T)",-1000000000000*VALUE(MID(H61,2,LEN(H61)-3)),IF(RIGHT(H61,2)="M)",-1000000*VALUE(MID(H61,2,LEN(H61)-3)),IF(RIGHT(H61,2)="B)",-1000000000*VALUE(MID(H61,2,LEN(H61)-3)),IF(RIGHT(H61,2)="k)",-1000*VALUE(MID(H61,2,LEN(H61)-3)),VALUE(SUBSTITUTE(H61,",","")))))),IF(RIGHT(H61,1)="T",1000000000000*VALUE(LEFT(H61,LEN(H61)-1)),IF(RIGHT(H61,1)="M",1000000*VALUE(LEFT(H61,LEN(H61)-1)),IF(RIGHT(H61,1)="B",1000000000*VALUE(LEFT(H61,LEN(H61)-1)),IF(RIGHT(H61,1)="%",0.01*VALUE(LEFT(H61,LEN(H61)-1)),IF(RIGHT(H61,1)="k",1000*VALUE(LEFT(H61,LEN(H61)-1)),VALUE(SUBSTITUTE(H61,",",""))))))))),"N/A")</f>
        <v>N/A</v>
      </c>
    </row>
    <row r="62" spans="1:14" x14ac:dyDescent="0.3">
      <c r="A62" s="1">
        <v>1</v>
      </c>
      <c r="B62" t="s">
        <v>111</v>
      </c>
      <c r="C62" t="s">
        <v>112</v>
      </c>
      <c r="F62">
        <v>0.22</v>
      </c>
      <c r="I62">
        <f>IFERROR(IF(TRIM(C62)="-", "N/A", IF(RIGHT(C62,1)=")",IF(RIGHT(C62,2)="T)",-1000000000000*VALUE(MID(C62,2,LEN(C62)-3)),IF(RIGHT(C62,2)="M)",-1000000*VALUE(MID(C62,2,LEN(C62)-3)),IF(RIGHT(C62,2)="B)",-1000000000*VALUE(MID(C62,2,LEN(C62)-3)),IF(RIGHT(C62,2)="k)",-1000*VALUE(MID(C62,2,LEN(C62)-3)),VALUE(SUBSTITUTE(C62,",","")))))),IF(RIGHT(C62,1)="T",1000000000000*VALUE(LEFT(C62,LEN(C62)-1)),IF(RIGHT(C62,1)="M",1000000*VALUE(LEFT(C62,LEN(C62)-1)),IF(RIGHT(C62,1)="B",1000000000*VALUE(LEFT(C62,LEN(C62)-1)),IF(RIGHT(C62,1)="%",0.01*VALUE(LEFT(C62,LEN(C62)-1)),IF(RIGHT(C62,1)="k",1000*VALUE(LEFT(C62,LEN(C62)-1)),VALUE(SUBSTITUTE(C62,",",""))))))))),"N/A")</f>
        <v>-0.34399999999999997</v>
      </c>
      <c r="J62" t="str">
        <f>IFERROR(IF(TRIM(D62)="-", "N/A", IF(RIGHT(D62,1)=")",IF(RIGHT(D62,2)="T)",-1000000000000*VALUE(MID(D62,2,LEN(D62)-3)),IF(RIGHT(D62,2)="M)",-1000000*VALUE(MID(D62,2,LEN(D62)-3)),IF(RIGHT(D62,2)="B)",-1000000000*VALUE(MID(D62,2,LEN(D62)-3)),IF(RIGHT(D62,2)="k)",-1000*VALUE(MID(D62,2,LEN(D62)-3)),VALUE(SUBSTITUTE(D62,",","")))))),IF(RIGHT(D62,1)="T",1000000000000*VALUE(LEFT(D62,LEN(D62)-1)),IF(RIGHT(D62,1)="M",1000000*VALUE(LEFT(D62,LEN(D62)-1)),IF(RIGHT(D62,1)="B",1000000000*VALUE(LEFT(D62,LEN(D62)-1)),IF(RIGHT(D62,1)="%",0.01*VALUE(LEFT(D62,LEN(D62)-1)),IF(RIGHT(D62,1)="k",1000*VALUE(LEFT(D62,LEN(D62)-1)),VALUE(SUBSTITUTE(D62,",",""))))))))),"N/A")</f>
        <v>N/A</v>
      </c>
      <c r="K62" t="str">
        <f>IFERROR(IF(TRIM(E62)="-", "N/A", IF(RIGHT(E62,1)=")",IF(RIGHT(E62,2)="T)",-1000000000000*VALUE(MID(E62,2,LEN(E62)-3)),IF(RIGHT(E62,2)="M)",-1000000*VALUE(MID(E62,2,LEN(E62)-3)),IF(RIGHT(E62,2)="B)",-1000000000*VALUE(MID(E62,2,LEN(E62)-3)),IF(RIGHT(E62,2)="k)",-1000*VALUE(MID(E62,2,LEN(E62)-3)),VALUE(SUBSTITUTE(E62,",","")))))),IF(RIGHT(E62,1)="T",1000000000000*VALUE(LEFT(E62,LEN(E62)-1)),IF(RIGHT(E62,1)="M",1000000*VALUE(LEFT(E62,LEN(E62)-1)),IF(RIGHT(E62,1)="B",1000000000*VALUE(LEFT(E62,LEN(E62)-1)),IF(RIGHT(E62,1)="%",0.01*VALUE(LEFT(E62,LEN(E62)-1)),IF(RIGHT(E62,1)="k",1000*VALUE(LEFT(E62,LEN(E62)-1)),VALUE(SUBSTITUTE(E62,",",""))))))))),"N/A")</f>
        <v>N/A</v>
      </c>
      <c r="L62">
        <f>IFERROR(IF(TRIM(F62)="-", "N/A", IF(RIGHT(F62,1)=")",IF(RIGHT(F62,2)="T)",-1000000000000*VALUE(MID(F62,2,LEN(F62)-3)),IF(RIGHT(F62,2)="M)",-1000000*VALUE(MID(F62,2,LEN(F62)-3)),IF(RIGHT(F62,2)="B)",-1000000000*VALUE(MID(F62,2,LEN(F62)-3)),IF(RIGHT(F62,2)="k)",-1000*VALUE(MID(F62,2,LEN(F62)-3)),VALUE(SUBSTITUTE(F62,",","")))))),IF(RIGHT(F62,1)="T",1000000000000*VALUE(LEFT(F62,LEN(F62)-1)),IF(RIGHT(F62,1)="M",1000000*VALUE(LEFT(F62,LEN(F62)-1)),IF(RIGHT(F62,1)="B",1000000000*VALUE(LEFT(F62,LEN(F62)-1)),IF(RIGHT(F62,1)="%",0.01*VALUE(LEFT(F62,LEN(F62)-1)),IF(RIGHT(F62,1)="k",1000*VALUE(LEFT(F62,LEN(F62)-1)),VALUE(SUBSTITUTE(F62,",",""))))))))),"N/A")</f>
        <v>0.22</v>
      </c>
      <c r="M62" t="str">
        <f>IFERROR(IF(TRIM(G62)="-", "N/A", IF(RIGHT(G62,1)=")",IF(RIGHT(G62,2)="T)",-1000000000000*VALUE(MID(G62,2,LEN(G62)-3)),IF(RIGHT(G62,2)="M)",-1000000*VALUE(MID(G62,2,LEN(G62)-3)),IF(RIGHT(G62,2)="B)",-1000000000*VALUE(MID(G62,2,LEN(G62)-3)),IF(RIGHT(G62,2)="k)",-1000*VALUE(MID(G62,2,LEN(G62)-3)),VALUE(SUBSTITUTE(G62,",","")))))),IF(RIGHT(G62,1)="T",1000000000000*VALUE(LEFT(G62,LEN(G62)-1)),IF(RIGHT(G62,1)="M",1000000*VALUE(LEFT(G62,LEN(G62)-1)),IF(RIGHT(G62,1)="B",1000000000*VALUE(LEFT(G62,LEN(G62)-1)),IF(RIGHT(G62,1)="%",0.01*VALUE(LEFT(G62,LEN(G62)-1)),IF(RIGHT(G62,1)="k",1000*VALUE(LEFT(G62,LEN(G62)-1)),VALUE(SUBSTITUTE(G62,",",""))))))))),"N/A")</f>
        <v>N/A</v>
      </c>
      <c r="N62" t="str">
        <f t="shared" si="5"/>
        <v>N/A</v>
      </c>
    </row>
    <row r="63" spans="1:14" x14ac:dyDescent="0.3">
      <c r="A63" s="1">
        <v>2</v>
      </c>
      <c r="B63" t="s">
        <v>113</v>
      </c>
      <c r="C63" t="s">
        <v>114</v>
      </c>
      <c r="F63">
        <v>0.08</v>
      </c>
      <c r="I63">
        <f>IFERROR(IF(TRIM(C63)="-", "N/A", IF(RIGHT(C63,1)=")",IF(RIGHT(C63,2)="T)",-1000000000000*VALUE(MID(C63,2,LEN(C63)-3)),IF(RIGHT(C63,2)="M)",-1000000*VALUE(MID(C63,2,LEN(C63)-3)),IF(RIGHT(C63,2)="B)",-1000000000*VALUE(MID(C63,2,LEN(C63)-3)),IF(RIGHT(C63,2)="k)",-1000*VALUE(MID(C63,2,LEN(C63)-3)),VALUE(SUBSTITUTE(C63,",","")))))),IF(RIGHT(C63,1)="T",1000000000000*VALUE(LEFT(C63,LEN(C63)-1)),IF(RIGHT(C63,1)="M",1000000*VALUE(LEFT(C63,LEN(C63)-1)),IF(RIGHT(C63,1)="B",1000000000*VALUE(LEFT(C63,LEN(C63)-1)),IF(RIGHT(C63,1)="%",0.01*VALUE(LEFT(C63,LEN(C63)-1)),IF(RIGHT(C63,1)="k",1000*VALUE(LEFT(C63,LEN(C63)-1)),VALUE(SUBSTITUTE(C63,",",""))))))))),"N/A")</f>
        <v>-0.10199999999999999</v>
      </c>
      <c r="J63" t="str">
        <f>IFERROR(IF(TRIM(D63)="-", "N/A", IF(RIGHT(D63,1)=")",IF(RIGHT(D63,2)="T)",-1000000000000*VALUE(MID(D63,2,LEN(D63)-3)),IF(RIGHT(D63,2)="M)",-1000000*VALUE(MID(D63,2,LEN(D63)-3)),IF(RIGHT(D63,2)="B)",-1000000000*VALUE(MID(D63,2,LEN(D63)-3)),IF(RIGHT(D63,2)="k)",-1000*VALUE(MID(D63,2,LEN(D63)-3)),VALUE(SUBSTITUTE(D63,",","")))))),IF(RIGHT(D63,1)="T",1000000000000*VALUE(LEFT(D63,LEN(D63)-1)),IF(RIGHT(D63,1)="M",1000000*VALUE(LEFT(D63,LEN(D63)-1)),IF(RIGHT(D63,1)="B",1000000000*VALUE(LEFT(D63,LEN(D63)-1)),IF(RIGHT(D63,1)="%",0.01*VALUE(LEFT(D63,LEN(D63)-1)),IF(RIGHT(D63,1)="k",1000*VALUE(LEFT(D63,LEN(D63)-1)),VALUE(SUBSTITUTE(D63,",",""))))))))),"N/A")</f>
        <v>N/A</v>
      </c>
      <c r="K63" t="str">
        <f>IFERROR(IF(TRIM(E63)="-", "N/A", IF(RIGHT(E63,1)=")",IF(RIGHT(E63,2)="T)",-1000000000000*VALUE(MID(E63,2,LEN(E63)-3)),IF(RIGHT(E63,2)="M)",-1000000*VALUE(MID(E63,2,LEN(E63)-3)),IF(RIGHT(E63,2)="B)",-1000000000*VALUE(MID(E63,2,LEN(E63)-3)),IF(RIGHT(E63,2)="k)",-1000*VALUE(MID(E63,2,LEN(E63)-3)),VALUE(SUBSTITUTE(E63,",","")))))),IF(RIGHT(E63,1)="T",1000000000000*VALUE(LEFT(E63,LEN(E63)-1)),IF(RIGHT(E63,1)="M",1000000*VALUE(LEFT(E63,LEN(E63)-1)),IF(RIGHT(E63,1)="B",1000000000*VALUE(LEFT(E63,LEN(E63)-1)),IF(RIGHT(E63,1)="%",0.01*VALUE(LEFT(E63,LEN(E63)-1)),IF(RIGHT(E63,1)="k",1000*VALUE(LEFT(E63,LEN(E63)-1)),VALUE(SUBSTITUTE(E63,",",""))))))))),"N/A")</f>
        <v>N/A</v>
      </c>
      <c r="L63">
        <f>IFERROR(IF(TRIM(F63)="-", "N/A", IF(RIGHT(F63,1)=")",IF(RIGHT(F63,2)="T)",-1000000000000*VALUE(MID(F63,2,LEN(F63)-3)),IF(RIGHT(F63,2)="M)",-1000000*VALUE(MID(F63,2,LEN(F63)-3)),IF(RIGHT(F63,2)="B)",-1000000000*VALUE(MID(F63,2,LEN(F63)-3)),IF(RIGHT(F63,2)="k)",-1000*VALUE(MID(F63,2,LEN(F63)-3)),VALUE(SUBSTITUTE(F63,",","")))))),IF(RIGHT(F63,1)="T",1000000000000*VALUE(LEFT(F63,LEN(F63)-1)),IF(RIGHT(F63,1)="M",1000000*VALUE(LEFT(F63,LEN(F63)-1)),IF(RIGHT(F63,1)="B",1000000000*VALUE(LEFT(F63,LEN(F63)-1)),IF(RIGHT(F63,1)="%",0.01*VALUE(LEFT(F63,LEN(F63)-1)),IF(RIGHT(F63,1)="k",1000*VALUE(LEFT(F63,LEN(F63)-1)),VALUE(SUBSTITUTE(F63,",",""))))))))),"N/A")</f>
        <v>0.08</v>
      </c>
      <c r="M63" t="str">
        <f>IFERROR(IF(TRIM(G63)="-", "N/A", IF(RIGHT(G63,1)=")",IF(RIGHT(G63,2)="T)",-1000000000000*VALUE(MID(G63,2,LEN(G63)-3)),IF(RIGHT(G63,2)="M)",-1000000*VALUE(MID(G63,2,LEN(G63)-3)),IF(RIGHT(G63,2)="B)",-1000000000*VALUE(MID(G63,2,LEN(G63)-3)),IF(RIGHT(G63,2)="k)",-1000*VALUE(MID(G63,2,LEN(G63)-3)),VALUE(SUBSTITUTE(G63,",","")))))),IF(RIGHT(G63,1)="T",1000000000000*VALUE(LEFT(G63,LEN(G63)-1)),IF(RIGHT(G63,1)="M",1000000*VALUE(LEFT(G63,LEN(G63)-1)),IF(RIGHT(G63,1)="B",1000000000*VALUE(LEFT(G63,LEN(G63)-1)),IF(RIGHT(G63,1)="%",0.01*VALUE(LEFT(G63,LEN(G63)-1)),IF(RIGHT(G63,1)="k",1000*VALUE(LEFT(G63,LEN(G63)-1)),VALUE(SUBSTITUTE(G63,",",""))))))))),"N/A")</f>
        <v>N/A</v>
      </c>
      <c r="N63" t="str">
        <f t="shared" si="5"/>
        <v>N/A</v>
      </c>
    </row>
    <row r="64" spans="1:14" x14ac:dyDescent="0.3">
      <c r="A64" s="1">
        <v>3</v>
      </c>
      <c r="B64" t="s">
        <v>115</v>
      </c>
      <c r="C64" t="s">
        <v>116</v>
      </c>
      <c r="F64">
        <v>0.12</v>
      </c>
      <c r="I64">
        <f>IFERROR(IF(TRIM(C64)="-", "N/A", IF(RIGHT(C64,1)=")",IF(RIGHT(C64,2)="T)",-1000000000000*VALUE(MID(C64,2,LEN(C64)-3)),IF(RIGHT(C64,2)="M)",-1000000*VALUE(MID(C64,2,LEN(C64)-3)),IF(RIGHT(C64,2)="B)",-1000000000*VALUE(MID(C64,2,LEN(C64)-3)),IF(RIGHT(C64,2)="k)",-1000*VALUE(MID(C64,2,LEN(C64)-3)),VALUE(SUBSTITUTE(C64,",","")))))),IF(RIGHT(C64,1)="T",1000000000000*VALUE(LEFT(C64,LEN(C64)-1)),IF(RIGHT(C64,1)="M",1000000*VALUE(LEFT(C64,LEN(C64)-1)),IF(RIGHT(C64,1)="B",1000000000*VALUE(LEFT(C64,LEN(C64)-1)),IF(RIGHT(C64,1)="%",0.01*VALUE(LEFT(C64,LEN(C64)-1)),IF(RIGHT(C64,1)="k",1000*VALUE(LEFT(C64,LEN(C64)-1)),VALUE(SUBSTITUTE(C64,",",""))))))))),"N/A")</f>
        <v>-0.04</v>
      </c>
      <c r="J64" t="str">
        <f>IFERROR(IF(TRIM(D64)="-", "N/A", IF(RIGHT(D64,1)=")",IF(RIGHT(D64,2)="T)",-1000000000000*VALUE(MID(D64,2,LEN(D64)-3)),IF(RIGHT(D64,2)="M)",-1000000*VALUE(MID(D64,2,LEN(D64)-3)),IF(RIGHT(D64,2)="B)",-1000000000*VALUE(MID(D64,2,LEN(D64)-3)),IF(RIGHT(D64,2)="k)",-1000*VALUE(MID(D64,2,LEN(D64)-3)),VALUE(SUBSTITUTE(D64,",","")))))),IF(RIGHT(D64,1)="T",1000000000000*VALUE(LEFT(D64,LEN(D64)-1)),IF(RIGHT(D64,1)="M",1000000*VALUE(LEFT(D64,LEN(D64)-1)),IF(RIGHT(D64,1)="B",1000000000*VALUE(LEFT(D64,LEN(D64)-1)),IF(RIGHT(D64,1)="%",0.01*VALUE(LEFT(D64,LEN(D64)-1)),IF(RIGHT(D64,1)="k",1000*VALUE(LEFT(D64,LEN(D64)-1)),VALUE(SUBSTITUTE(D64,",",""))))))))),"N/A")</f>
        <v>N/A</v>
      </c>
      <c r="K64" t="str">
        <f>IFERROR(IF(TRIM(E64)="-", "N/A", IF(RIGHT(E64,1)=")",IF(RIGHT(E64,2)="T)",-1000000000000*VALUE(MID(E64,2,LEN(E64)-3)),IF(RIGHT(E64,2)="M)",-1000000*VALUE(MID(E64,2,LEN(E64)-3)),IF(RIGHT(E64,2)="B)",-1000000000*VALUE(MID(E64,2,LEN(E64)-3)),IF(RIGHT(E64,2)="k)",-1000*VALUE(MID(E64,2,LEN(E64)-3)),VALUE(SUBSTITUTE(E64,",","")))))),IF(RIGHT(E64,1)="T",1000000000000*VALUE(LEFT(E64,LEN(E64)-1)),IF(RIGHT(E64,1)="M",1000000*VALUE(LEFT(E64,LEN(E64)-1)),IF(RIGHT(E64,1)="B",1000000000*VALUE(LEFT(E64,LEN(E64)-1)),IF(RIGHT(E64,1)="%",0.01*VALUE(LEFT(E64,LEN(E64)-1)),IF(RIGHT(E64,1)="k",1000*VALUE(LEFT(E64,LEN(E64)-1)),VALUE(SUBSTITUTE(E64,",",""))))))))),"N/A")</f>
        <v>N/A</v>
      </c>
      <c r="L64">
        <f>IFERROR(IF(TRIM(F64)="-", "N/A", IF(RIGHT(F64,1)=")",IF(RIGHT(F64,2)="T)",-1000000000000*VALUE(MID(F64,2,LEN(F64)-3)),IF(RIGHT(F64,2)="M)",-1000000*VALUE(MID(F64,2,LEN(F64)-3)),IF(RIGHT(F64,2)="B)",-1000000000*VALUE(MID(F64,2,LEN(F64)-3)),IF(RIGHT(F64,2)="k)",-1000*VALUE(MID(F64,2,LEN(F64)-3)),VALUE(SUBSTITUTE(F64,",","")))))),IF(RIGHT(F64,1)="T",1000000000000*VALUE(LEFT(F64,LEN(F64)-1)),IF(RIGHT(F64,1)="M",1000000*VALUE(LEFT(F64,LEN(F64)-1)),IF(RIGHT(F64,1)="B",1000000000*VALUE(LEFT(F64,LEN(F64)-1)),IF(RIGHT(F64,1)="%",0.01*VALUE(LEFT(F64,LEN(F64)-1)),IF(RIGHT(F64,1)="k",1000*VALUE(LEFT(F64,LEN(F64)-1)),VALUE(SUBSTITUTE(F64,",",""))))))))),"N/A")</f>
        <v>0.12</v>
      </c>
      <c r="M64" t="str">
        <f>IFERROR(IF(TRIM(G64)="-", "N/A", IF(RIGHT(G64,1)=")",IF(RIGHT(G64,2)="T)",-1000000000000*VALUE(MID(G64,2,LEN(G64)-3)),IF(RIGHT(G64,2)="M)",-1000000*VALUE(MID(G64,2,LEN(G64)-3)),IF(RIGHT(G64,2)="B)",-1000000000*VALUE(MID(G64,2,LEN(G64)-3)),IF(RIGHT(G64,2)="k)",-1000*VALUE(MID(G64,2,LEN(G64)-3)),VALUE(SUBSTITUTE(G64,",","")))))),IF(RIGHT(G64,1)="T",1000000000000*VALUE(LEFT(G64,LEN(G64)-1)),IF(RIGHT(G64,1)="M",1000000*VALUE(LEFT(G64,LEN(G64)-1)),IF(RIGHT(G64,1)="B",1000000000*VALUE(LEFT(G64,LEN(G64)-1)),IF(RIGHT(G64,1)="%",0.01*VALUE(LEFT(G64,LEN(G64)-1)),IF(RIGHT(G64,1)="k",1000*VALUE(LEFT(G64,LEN(G64)-1)),VALUE(SUBSTITUTE(G64,",",""))))))))),"N/A")</f>
        <v>N/A</v>
      </c>
      <c r="N64" t="str">
        <f t="shared" si="5"/>
        <v>N/A</v>
      </c>
    </row>
    <row r="65" spans="1:14" x14ac:dyDescent="0.3">
      <c r="A65" s="1">
        <v>4</v>
      </c>
      <c r="B65" t="s">
        <v>117</v>
      </c>
      <c r="C65" t="s">
        <v>118</v>
      </c>
      <c r="F65">
        <v>0.08</v>
      </c>
      <c r="I65">
        <f>IFERROR(IF(TRIM(C65)="-", "N/A", IF(RIGHT(C65,1)=")",IF(RIGHT(C65,2)="T)",-1000000000000*VALUE(MID(C65,2,LEN(C65)-3)),IF(RIGHT(C65,2)="M)",-1000000*VALUE(MID(C65,2,LEN(C65)-3)),IF(RIGHT(C65,2)="B)",-1000000000*VALUE(MID(C65,2,LEN(C65)-3)),IF(RIGHT(C65,2)="k)",-1000*VALUE(MID(C65,2,LEN(C65)-3)),VALUE(SUBSTITUTE(C65,",","")))))),IF(RIGHT(C65,1)="T",1000000000000*VALUE(LEFT(C65,LEN(C65)-1)),IF(RIGHT(C65,1)="M",1000000*VALUE(LEFT(C65,LEN(C65)-1)),IF(RIGHT(C65,1)="B",1000000000*VALUE(LEFT(C65,LEN(C65)-1)),IF(RIGHT(C65,1)="%",0.01*VALUE(LEFT(C65,LEN(C65)-1)),IF(RIGHT(C65,1)="k",1000*VALUE(LEFT(C65,LEN(C65)-1)),VALUE(SUBSTITUTE(C65,",",""))))))))),"N/A")</f>
        <v>-9.0000000000000011E-3</v>
      </c>
      <c r="J65" t="str">
        <f>IFERROR(IF(TRIM(D65)="-", "N/A", IF(RIGHT(D65,1)=")",IF(RIGHT(D65,2)="T)",-1000000000000*VALUE(MID(D65,2,LEN(D65)-3)),IF(RIGHT(D65,2)="M)",-1000000*VALUE(MID(D65,2,LEN(D65)-3)),IF(RIGHT(D65,2)="B)",-1000000000*VALUE(MID(D65,2,LEN(D65)-3)),IF(RIGHT(D65,2)="k)",-1000*VALUE(MID(D65,2,LEN(D65)-3)),VALUE(SUBSTITUTE(D65,",","")))))),IF(RIGHT(D65,1)="T",1000000000000*VALUE(LEFT(D65,LEN(D65)-1)),IF(RIGHT(D65,1)="M",1000000*VALUE(LEFT(D65,LEN(D65)-1)),IF(RIGHT(D65,1)="B",1000000000*VALUE(LEFT(D65,LEN(D65)-1)),IF(RIGHT(D65,1)="%",0.01*VALUE(LEFT(D65,LEN(D65)-1)),IF(RIGHT(D65,1)="k",1000*VALUE(LEFT(D65,LEN(D65)-1)),VALUE(SUBSTITUTE(D65,",",""))))))))),"N/A")</f>
        <v>N/A</v>
      </c>
      <c r="K65" t="str">
        <f>IFERROR(IF(TRIM(E65)="-", "N/A", IF(RIGHT(E65,1)=")",IF(RIGHT(E65,2)="T)",-1000000000000*VALUE(MID(E65,2,LEN(E65)-3)),IF(RIGHT(E65,2)="M)",-1000000*VALUE(MID(E65,2,LEN(E65)-3)),IF(RIGHT(E65,2)="B)",-1000000000*VALUE(MID(E65,2,LEN(E65)-3)),IF(RIGHT(E65,2)="k)",-1000*VALUE(MID(E65,2,LEN(E65)-3)),VALUE(SUBSTITUTE(E65,",","")))))),IF(RIGHT(E65,1)="T",1000000000000*VALUE(LEFT(E65,LEN(E65)-1)),IF(RIGHT(E65,1)="M",1000000*VALUE(LEFT(E65,LEN(E65)-1)),IF(RIGHT(E65,1)="B",1000000000*VALUE(LEFT(E65,LEN(E65)-1)),IF(RIGHT(E65,1)="%",0.01*VALUE(LEFT(E65,LEN(E65)-1)),IF(RIGHT(E65,1)="k",1000*VALUE(LEFT(E65,LEN(E65)-1)),VALUE(SUBSTITUTE(E65,",",""))))))))),"N/A")</f>
        <v>N/A</v>
      </c>
      <c r="L65">
        <f>IFERROR(IF(TRIM(F65)="-", "N/A", IF(RIGHT(F65,1)=")",IF(RIGHT(F65,2)="T)",-1000000000000*VALUE(MID(F65,2,LEN(F65)-3)),IF(RIGHT(F65,2)="M)",-1000000*VALUE(MID(F65,2,LEN(F65)-3)),IF(RIGHT(F65,2)="B)",-1000000000*VALUE(MID(F65,2,LEN(F65)-3)),IF(RIGHT(F65,2)="k)",-1000*VALUE(MID(F65,2,LEN(F65)-3)),VALUE(SUBSTITUTE(F65,",","")))))),IF(RIGHT(F65,1)="T",1000000000000*VALUE(LEFT(F65,LEN(F65)-1)),IF(RIGHT(F65,1)="M",1000000*VALUE(LEFT(F65,LEN(F65)-1)),IF(RIGHT(F65,1)="B",1000000000*VALUE(LEFT(F65,LEN(F65)-1)),IF(RIGHT(F65,1)="%",0.01*VALUE(LEFT(F65,LEN(F65)-1)),IF(RIGHT(F65,1)="k",1000*VALUE(LEFT(F65,LEN(F65)-1)),VALUE(SUBSTITUTE(F65,",",""))))))))),"N/A")</f>
        <v>0.08</v>
      </c>
      <c r="M65" t="str">
        <f>IFERROR(IF(TRIM(G65)="-", "N/A", IF(RIGHT(G65,1)=")",IF(RIGHT(G65,2)="T)",-1000000000000*VALUE(MID(G65,2,LEN(G65)-3)),IF(RIGHT(G65,2)="M)",-1000000*VALUE(MID(G65,2,LEN(G65)-3)),IF(RIGHT(G65,2)="B)",-1000000000*VALUE(MID(G65,2,LEN(G65)-3)),IF(RIGHT(G65,2)="k)",-1000*VALUE(MID(G65,2,LEN(G65)-3)),VALUE(SUBSTITUTE(G65,",","")))))),IF(RIGHT(G65,1)="T",1000000000000*VALUE(LEFT(G65,LEN(G65)-1)),IF(RIGHT(G65,1)="M",1000000*VALUE(LEFT(G65,LEN(G65)-1)),IF(RIGHT(G65,1)="B",1000000000*VALUE(LEFT(G65,LEN(G65)-1)),IF(RIGHT(G65,1)="%",0.01*VALUE(LEFT(G65,LEN(G65)-1)),IF(RIGHT(G65,1)="k",1000*VALUE(LEFT(G65,LEN(G65)-1)),VALUE(SUBSTITUTE(G65,",",""))))))))),"N/A")</f>
        <v>N/A</v>
      </c>
      <c r="N65" t="str">
        <f t="shared" si="5"/>
        <v>N/A</v>
      </c>
    </row>
    <row r="66" spans="1:14" x14ac:dyDescent="0.3">
      <c r="A66" s="1">
        <v>5</v>
      </c>
      <c r="B66" t="s">
        <v>119</v>
      </c>
      <c r="C66" t="s">
        <v>120</v>
      </c>
      <c r="I66">
        <f>IFERROR(IF(TRIM(C66)="-", "N/A", IF(RIGHT(C66,1)=")",IF(RIGHT(C66,2)="T)",-1000000000000*VALUE(MID(C66,2,LEN(C66)-3)),IF(RIGHT(C66,2)="M)",-1000000*VALUE(MID(C66,2,LEN(C66)-3)),IF(RIGHT(C66,2)="B)",-1000000000*VALUE(MID(C66,2,LEN(C66)-3)),IF(RIGHT(C66,2)="k)",-1000*VALUE(MID(C66,2,LEN(C66)-3)),VALUE(SUBSTITUTE(C66,",","")))))),IF(RIGHT(C66,1)="T",1000000000000*VALUE(LEFT(C66,LEN(C66)-1)),IF(RIGHT(C66,1)="M",1000000*VALUE(LEFT(C66,LEN(C66)-1)),IF(RIGHT(C66,1)="B",1000000000*VALUE(LEFT(C66,LEN(C66)-1)),IF(RIGHT(C66,1)="%",0.01*VALUE(LEFT(C66,LEN(C66)-1)),IF(RIGHT(C66,1)="k",1000*VALUE(LEFT(C66,LEN(C66)-1)),VALUE(SUBSTITUTE(C66,",",""))))))))),"N/A")</f>
        <v>9.0999999999999998E-2</v>
      </c>
      <c r="J66" t="str">
        <f>IFERROR(IF(TRIM(D66)="-", "N/A", IF(RIGHT(D66,1)=")",IF(RIGHT(D66,2)="T)",-1000000000000*VALUE(MID(D66,2,LEN(D66)-3)),IF(RIGHT(D66,2)="M)",-1000000*VALUE(MID(D66,2,LEN(D66)-3)),IF(RIGHT(D66,2)="B)",-1000000000*VALUE(MID(D66,2,LEN(D66)-3)),IF(RIGHT(D66,2)="k)",-1000*VALUE(MID(D66,2,LEN(D66)-3)),VALUE(SUBSTITUTE(D66,",","")))))),IF(RIGHT(D66,1)="T",1000000000000*VALUE(LEFT(D66,LEN(D66)-1)),IF(RIGHT(D66,1)="M",1000000*VALUE(LEFT(D66,LEN(D66)-1)),IF(RIGHT(D66,1)="B",1000000000*VALUE(LEFT(D66,LEN(D66)-1)),IF(RIGHT(D66,1)="%",0.01*VALUE(LEFT(D66,LEN(D66)-1)),IF(RIGHT(D66,1)="k",1000*VALUE(LEFT(D66,LEN(D66)-1)),VALUE(SUBSTITUTE(D66,",",""))))))))),"N/A")</f>
        <v>N/A</v>
      </c>
      <c r="K66" t="str">
        <f>IFERROR(IF(TRIM(E66)="-", "N/A", IF(RIGHT(E66,1)=")",IF(RIGHT(E66,2)="T)",-1000000000000*VALUE(MID(E66,2,LEN(E66)-3)),IF(RIGHT(E66,2)="M)",-1000000*VALUE(MID(E66,2,LEN(E66)-3)),IF(RIGHT(E66,2)="B)",-1000000000*VALUE(MID(E66,2,LEN(E66)-3)),IF(RIGHT(E66,2)="k)",-1000*VALUE(MID(E66,2,LEN(E66)-3)),VALUE(SUBSTITUTE(E66,",","")))))),IF(RIGHT(E66,1)="T",1000000000000*VALUE(LEFT(E66,LEN(E66)-1)),IF(RIGHT(E66,1)="M",1000000*VALUE(LEFT(E66,LEN(E66)-1)),IF(RIGHT(E66,1)="B",1000000000*VALUE(LEFT(E66,LEN(E66)-1)),IF(RIGHT(E66,1)="%",0.01*VALUE(LEFT(E66,LEN(E66)-1)),IF(RIGHT(E66,1)="k",1000*VALUE(LEFT(E66,LEN(E66)-1)),VALUE(SUBSTITUTE(E66,",",""))))))))),"N/A")</f>
        <v>N/A</v>
      </c>
      <c r="L66" t="str">
        <f>IFERROR(IF(TRIM(F66)="-", "N/A", IF(RIGHT(F66,1)=")",IF(RIGHT(F66,2)="T)",-1000000000000*VALUE(MID(F66,2,LEN(F66)-3)),IF(RIGHT(F66,2)="M)",-1000000*VALUE(MID(F66,2,LEN(F66)-3)),IF(RIGHT(F66,2)="B)",-1000000000*VALUE(MID(F66,2,LEN(F66)-3)),IF(RIGHT(F66,2)="k)",-1000*VALUE(MID(F66,2,LEN(F66)-3)),VALUE(SUBSTITUTE(F66,",","")))))),IF(RIGHT(F66,1)="T",1000000000000*VALUE(LEFT(F66,LEN(F66)-1)),IF(RIGHT(F66,1)="M",1000000*VALUE(LEFT(F66,LEN(F66)-1)),IF(RIGHT(F66,1)="B",1000000000*VALUE(LEFT(F66,LEN(F66)-1)),IF(RIGHT(F66,1)="%",0.01*VALUE(LEFT(F66,LEN(F66)-1)),IF(RIGHT(F66,1)="k",1000*VALUE(LEFT(F66,LEN(F66)-1)),VALUE(SUBSTITUTE(F66,",",""))))))))),"N/A")</f>
        <v>N/A</v>
      </c>
      <c r="M66" t="str">
        <f>IFERROR(IF(TRIM(G66)="-", "N/A", IF(RIGHT(G66,1)=")",IF(RIGHT(G66,2)="T)",-1000000000000*VALUE(MID(G66,2,LEN(G66)-3)),IF(RIGHT(G66,2)="M)",-1000000*VALUE(MID(G66,2,LEN(G66)-3)),IF(RIGHT(G66,2)="B)",-1000000000*VALUE(MID(G66,2,LEN(G66)-3)),IF(RIGHT(G66,2)="k)",-1000*VALUE(MID(G66,2,LEN(G66)-3)),VALUE(SUBSTITUTE(G66,",","")))))),IF(RIGHT(G66,1)="T",1000000000000*VALUE(LEFT(G66,LEN(G66)-1)),IF(RIGHT(G66,1)="M",1000000*VALUE(LEFT(G66,LEN(G66)-1)),IF(RIGHT(G66,1)="B",1000000000*VALUE(LEFT(G66,LEN(G66)-1)),IF(RIGHT(G66,1)="%",0.01*VALUE(LEFT(G66,LEN(G66)-1)),IF(RIGHT(G66,1)="k",1000*VALUE(LEFT(G66,LEN(G66)-1)),VALUE(SUBSTITUTE(G66,",",""))))))))),"N/A")</f>
        <v>N/A</v>
      </c>
      <c r="N66" t="str">
        <f t="shared" si="5"/>
        <v>N/A</v>
      </c>
    </row>
    <row r="67" spans="1:14" x14ac:dyDescent="0.3">
      <c r="D67" t="s">
        <v>121</v>
      </c>
      <c r="E67" t="str">
        <f>C1</f>
        <v>Agree Realty Corporation (ADC)</v>
      </c>
      <c r="I67" t="str">
        <f>IFERROR(IF(TRIM(C67)="-", "N/A", IF(RIGHT(C67,1)=")",IF(RIGHT(C67,2)="T)",-1000000000000*VALUE(MID(C67,2,LEN(C67)-3)),IF(RIGHT(C67,2)="M)",-1000000*VALUE(MID(C67,2,LEN(C67)-3)),IF(RIGHT(C67,2)="B)",-1000000000*VALUE(MID(C67,2,LEN(C67)-3)),IF(RIGHT(C67,2)="k)",-1000*VALUE(MID(C67,2,LEN(C67)-3)),VALUE(SUBSTITUTE(C67,",","")))))),IF(RIGHT(C67,1)="T",1000000000000*VALUE(LEFT(C67,LEN(C67)-1)),IF(RIGHT(C67,1)="M",1000000*VALUE(LEFT(C67,LEN(C67)-1)),IF(RIGHT(C67,1)="B",1000000000*VALUE(LEFT(C67,LEN(C67)-1)),IF(RIGHT(C67,1)="%",0.01*VALUE(LEFT(C67,LEN(C67)-1)),IF(RIGHT(C67,1)="k",1000*VALUE(LEFT(C67,LEN(C67)-1)),VALUE(SUBSTITUTE(C67,",",""))))))))),"N/A")</f>
        <v>N/A</v>
      </c>
      <c r="J67" t="str">
        <f>IFERROR(IF(TRIM(D67)="-", "N/A", IF(RIGHT(D67,1)=")",IF(RIGHT(D67,2)="T)",-1000000000000*VALUE(MID(D67,2,LEN(D67)-3)),IF(RIGHT(D67,2)="M)",-1000000*VALUE(MID(D67,2,LEN(D67)-3)),IF(RIGHT(D67,2)="B)",-1000000000*VALUE(MID(D67,2,LEN(D67)-3)),IF(RIGHT(D67,2)="k)",-1000*VALUE(MID(D67,2,LEN(D67)-3)),VALUE(SUBSTITUTE(D67,",","")))))),IF(RIGHT(D67,1)="T",1000000000000*VALUE(LEFT(D67,LEN(D67)-1)),IF(RIGHT(D67,1)="M",1000000*VALUE(LEFT(D67,LEN(D67)-1)),IF(RIGHT(D67,1)="B",1000000000*VALUE(LEFT(D67,LEN(D67)-1)),IF(RIGHT(D67,1)="%",0.01*VALUE(LEFT(D67,LEN(D67)-1)),IF(RIGHT(D67,1)="k",1000*VALUE(LEFT(D67,LEN(D67)-1)),VALUE(SUBSTITUTE(D67,",",""))))))))),"N/A")</f>
        <v>N/A</v>
      </c>
      <c r="K67" t="str">
        <f>IFERROR(IF(TRIM(E67)="-", "N/A", IF(RIGHT(E67,1)=")",IF(RIGHT(E67,2)="T)",-1000000000000*VALUE(MID(E67,2,LEN(E67)-3)),IF(RIGHT(E67,2)="M)",-1000000*VALUE(MID(E67,2,LEN(E67)-3)),IF(RIGHT(E67,2)="B)",-1000000000*VALUE(MID(E67,2,LEN(E67)-3)),IF(RIGHT(E67,2)="k)",-1000*VALUE(MID(E67,2,LEN(E67)-3)),VALUE(SUBSTITUTE(E67,",","")))))),IF(RIGHT(E67,1)="T",1000000000000*VALUE(LEFT(E67,LEN(E67)-1)),IF(RIGHT(E67,1)="M",1000000*VALUE(LEFT(E67,LEN(E67)-1)),IF(RIGHT(E67,1)="B",1000000000*VALUE(LEFT(E67,LEN(E67)-1)),IF(RIGHT(E67,1)="%",0.01*VALUE(LEFT(E67,LEN(E67)-1)),IF(RIGHT(E67,1)="k",1000*VALUE(LEFT(E67,LEN(E67)-1)),VALUE(SUBSTITUTE(E67,",",""))))))))),"N/A")</f>
        <v>N/A</v>
      </c>
      <c r="L67" t="str">
        <f>IFERROR(IF(TRIM(F67)="-", "N/A", IF(RIGHT(F67,1)=")",IF(RIGHT(F67,2)="T)",-1000000000000*VALUE(MID(F67,2,LEN(F67)-3)),IF(RIGHT(F67,2)="M)",-1000000*VALUE(MID(F67,2,LEN(F67)-3)),IF(RIGHT(F67,2)="B)",-1000000000*VALUE(MID(F67,2,LEN(F67)-3)),IF(RIGHT(F67,2)="k)",-1000*VALUE(MID(F67,2,LEN(F67)-3)),VALUE(SUBSTITUTE(F67,",","")))))),IF(RIGHT(F67,1)="T",1000000000000*VALUE(LEFT(F67,LEN(F67)-1)),IF(RIGHT(F67,1)="M",1000000*VALUE(LEFT(F67,LEN(F67)-1)),IF(RIGHT(F67,1)="B",1000000000*VALUE(LEFT(F67,LEN(F67)-1)),IF(RIGHT(F67,1)="%",0.01*VALUE(LEFT(F67,LEN(F67)-1)),IF(RIGHT(F67,1)="k",1000*VALUE(LEFT(F67,LEN(F67)-1)),VALUE(SUBSTITUTE(F67,",",""))))))))),"N/A")</f>
        <v>N/A</v>
      </c>
      <c r="M67" t="str">
        <f>IFERROR(IF(TRIM(G67)="-", "N/A", IF(RIGHT(G67,1)=")",IF(RIGHT(G67,2)="T)",-1000000000000*VALUE(MID(G67,2,LEN(G67)-3)),IF(RIGHT(G67,2)="M)",-1000000*VALUE(MID(G67,2,LEN(G67)-3)),IF(RIGHT(G67,2)="B)",-1000000000*VALUE(MID(G67,2,LEN(G67)-3)),IF(RIGHT(G67,2)="k)",-1000*VALUE(MID(G67,2,LEN(G67)-3)),VALUE(SUBSTITUTE(G67,",","")))))),IF(RIGHT(G67,1)="T",1000000000000*VALUE(LEFT(G67,LEN(G67)-1)),IF(RIGHT(G67,1)="M",1000000*VALUE(LEFT(G67,LEN(G67)-1)),IF(RIGHT(G67,1)="B",1000000000*VALUE(LEFT(G67,LEN(G67)-1)),IF(RIGHT(G67,1)="%",0.01*VALUE(LEFT(G67,LEN(G67)-1)),IF(RIGHT(G67,1)="k",1000*VALUE(LEFT(G67,LEN(G67)-1)),VALUE(SUBSTITUTE(G67,",",""))))))))),"N/A")</f>
        <v>N/A</v>
      </c>
      <c r="N67" t="str">
        <f t="shared" si="5"/>
        <v>N/A</v>
      </c>
    </row>
    <row r="68" spans="1:14" x14ac:dyDescent="0.3">
      <c r="A68" s="1">
        <v>0</v>
      </c>
      <c r="B68" t="s">
        <v>122</v>
      </c>
      <c r="C68" t="s">
        <v>21</v>
      </c>
      <c r="D68" t="e">
        <f ca="1">AVERAGE(VALUE(INDIRECT("J"&amp;(MATCH(B68,B69:B500,0)+68))),VALUE(INDIRECT("J"&amp;(MATCH(B68,B69:B500,0)+79))),VALUE(INDIRECT("J"&amp;(MATCH(B68,B69:B500,0)+90))),VALUE(INDIRECT("J"&amp;(MATCH(B68,B69:B500,0)+101))))</f>
        <v>#VALUE!</v>
      </c>
      <c r="E68" t="e">
        <f ca="1">IF(AND(C68&lt;&gt;"",D68&lt;&gt;0),IF(VALUE(J68)&gt;VALUE(K68),"above average","below average"),"no data")</f>
        <v>#VALUE!</v>
      </c>
      <c r="I68">
        <f>IFERROR(IF(TRIM(C68)="-", "N/A", IF(RIGHT(C68,1)=")",IF(RIGHT(C68,2)="T)",-1000000000000*VALUE(MID(C68,2,LEN(C68)-3)),IF(RIGHT(C68,2)="M)",-1000000*VALUE(MID(C68,2,LEN(C68)-3)),IF(RIGHT(C68,2)="B)",-1000000000*VALUE(MID(C68,2,LEN(C68)-3)),IF(RIGHT(C68,2)="k)",-1000*VALUE(MID(C68,2,LEN(C68)-3)),VALUE(SUBSTITUTE(C68,",","")))))),IF(RIGHT(C68,1)="T",1000000000000*VALUE(LEFT(C68,LEN(C68)-1)),IF(RIGHT(C68,1)="M",1000000*VALUE(LEFT(C68,LEN(C68)-1)),IF(RIGHT(C68,1)="B",1000000000*VALUE(LEFT(C68,LEN(C68)-1)),IF(RIGHT(C68,1)="%",0.01*VALUE(LEFT(C68,LEN(C68)-1)),IF(RIGHT(C68,1)="k",1000*VALUE(LEFT(C68,LEN(C68)-1)),VALUE(SUBSTITUTE(C68,",",""))))))))),"N/A")</f>
        <v>1360000000</v>
      </c>
      <c r="J68" t="str">
        <f ca="1">IFERROR(IF(TRIM(D68)="-", "N/A", IF(RIGHT(D68,1)=")",IF(RIGHT(D68,2)="T)",-1000000000000*VALUE(MID(D68,2,LEN(D68)-3)),IF(RIGHT(D68,2)="M)",-1000000*VALUE(MID(D68,2,LEN(D68)-3)),IF(RIGHT(D68,2)="B)",-1000000000*VALUE(MID(D68,2,LEN(D68)-3)),IF(RIGHT(D68,2)="k)",-1000*VALUE(MID(D68,2,LEN(D68)-3)),VALUE(SUBSTITUTE(D68,",","")))))),IF(RIGHT(D68,1)="T",1000000000000*VALUE(LEFT(D68,LEN(D68)-1)),IF(RIGHT(D68,1)="M",1000000*VALUE(LEFT(D68,LEN(D68)-1)),IF(RIGHT(D68,1)="B",1000000000*VALUE(LEFT(D68,LEN(D68)-1)),IF(RIGHT(D68,1)="%",0.01*VALUE(LEFT(D68,LEN(D68)-1)),IF(RIGHT(D68,1)="k",1000*VALUE(LEFT(D68,LEN(D68)-1)),VALUE(SUBSTITUTE(D68,",",""))))))))),"N/A")</f>
        <v>N/A</v>
      </c>
      <c r="K68" t="str">
        <f ca="1">IFERROR(IF(TRIM(E68)="-", "N/A", IF(RIGHT(E68,1)=")",IF(RIGHT(E68,2)="T)",-1000000000000*VALUE(MID(E68,2,LEN(E68)-3)),IF(RIGHT(E68,2)="M)",-1000000*VALUE(MID(E68,2,LEN(E68)-3)),IF(RIGHT(E68,2)="B)",-1000000000*VALUE(MID(E68,2,LEN(E68)-3)),IF(RIGHT(E68,2)="k)",-1000*VALUE(MID(E68,2,LEN(E68)-3)),VALUE(SUBSTITUTE(E68,",","")))))),IF(RIGHT(E68,1)="T",1000000000000*VALUE(LEFT(E68,LEN(E68)-1)),IF(RIGHT(E68,1)="M",1000000*VALUE(LEFT(E68,LEN(E68)-1)),IF(RIGHT(E68,1)="B",1000000000*VALUE(LEFT(E68,LEN(E68)-1)),IF(RIGHT(E68,1)="%",0.01*VALUE(LEFT(E68,LEN(E68)-1)),IF(RIGHT(E68,1)="k",1000*VALUE(LEFT(E68,LEN(E68)-1)),VALUE(SUBSTITUTE(E68,",",""))))))))),"N/A")</f>
        <v>N/A</v>
      </c>
      <c r="L68" t="str">
        <f>IFERROR(IF(TRIM(F68)="-", "N/A", IF(RIGHT(F68,1)=")",IF(RIGHT(F68,2)="T)",-1000000000000*VALUE(MID(F68,2,LEN(F68)-3)),IF(RIGHT(F68,2)="M)",-1000000*VALUE(MID(F68,2,LEN(F68)-3)),IF(RIGHT(F68,2)="B)",-1000000000*VALUE(MID(F68,2,LEN(F68)-3)),IF(RIGHT(F68,2)="k)",-1000*VALUE(MID(F68,2,LEN(F68)-3)),VALUE(SUBSTITUTE(F68,",","")))))),IF(RIGHT(F68,1)="T",1000000000000*VALUE(LEFT(F68,LEN(F68)-1)),IF(RIGHT(F68,1)="M",1000000*VALUE(LEFT(F68,LEN(F68)-1)),IF(RIGHT(F68,1)="B",1000000000*VALUE(LEFT(F68,LEN(F68)-1)),IF(RIGHT(F68,1)="%",0.01*VALUE(LEFT(F68,LEN(F68)-1)),IF(RIGHT(F68,1)="k",1000*VALUE(LEFT(F68,LEN(F68)-1)),VALUE(SUBSTITUTE(F68,",",""))))))))),"N/A")</f>
        <v>N/A</v>
      </c>
      <c r="M68" t="str">
        <f>IFERROR(IF(TRIM(G68)="-", "N/A", IF(RIGHT(G68,1)=")",IF(RIGHT(G68,2)="T)",-1000000000000*VALUE(MID(G68,2,LEN(G68)-3)),IF(RIGHT(G68,2)="M)",-1000000*VALUE(MID(G68,2,LEN(G68)-3)),IF(RIGHT(G68,2)="B)",-1000000000*VALUE(MID(G68,2,LEN(G68)-3)),IF(RIGHT(G68,2)="k)",-1000*VALUE(MID(G68,2,LEN(G68)-3)),VALUE(SUBSTITUTE(G68,",","")))))),IF(RIGHT(G68,1)="T",1000000000000*VALUE(LEFT(G68,LEN(G68)-1)),IF(RIGHT(G68,1)="M",1000000*VALUE(LEFT(G68,LEN(G68)-1)),IF(RIGHT(G68,1)="B",1000000000*VALUE(LEFT(G68,LEN(G68)-1)),IF(RIGHT(G68,1)="%",0.01*VALUE(LEFT(G68,LEN(G68)-1)),IF(RIGHT(G68,1)="k",1000*VALUE(LEFT(G68,LEN(G68)-1)),VALUE(SUBSTITUTE(G68,",",""))))))))),"N/A")</f>
        <v>N/A</v>
      </c>
      <c r="N68" t="str">
        <f t="shared" si="5"/>
        <v>N/A</v>
      </c>
    </row>
    <row r="69" spans="1:14" x14ac:dyDescent="0.3">
      <c r="A69" s="1">
        <v>1</v>
      </c>
      <c r="B69" t="s">
        <v>123</v>
      </c>
      <c r="D69" t="e">
        <f ca="1">AVERAGE(VALUE(INDIRECT("J"&amp;(MATCH(B69,B70:B501,0)+69))),VALUE(INDIRECT("J"&amp;(MATCH(B69,B70:B501,0)+80))),VALUE(INDIRECT("J"&amp;(MATCH(B69,B70:B501,0)+91))),VALUE(INDIRECT("J"&amp;(MATCH(B69,B70:B501,0)+102))))</f>
        <v>#VALUE!</v>
      </c>
      <c r="E69" t="e">
        <f ca="1">IF(AND(C69&lt;&gt;"",D69&lt;&gt;0),IF(VALUE(J69)&gt;VALUE(K69),"above average","below average"),"no data")</f>
        <v>#VALUE!</v>
      </c>
      <c r="I69" t="str">
        <f>IFERROR(IF(TRIM(C69)="-", "N/A", IF(RIGHT(C69,1)=")",IF(RIGHT(C69,2)="T)",-1000000000000*VALUE(MID(C69,2,LEN(C69)-3)),IF(RIGHT(C69,2)="M)",-1000000*VALUE(MID(C69,2,LEN(C69)-3)),IF(RIGHT(C69,2)="B)",-1000000000*VALUE(MID(C69,2,LEN(C69)-3)),IF(RIGHT(C69,2)="k)",-1000*VALUE(MID(C69,2,LEN(C69)-3)),VALUE(SUBSTITUTE(C69,",","")))))),IF(RIGHT(C69,1)="T",1000000000000*VALUE(LEFT(C69,LEN(C69)-1)),IF(RIGHT(C69,1)="M",1000000*VALUE(LEFT(C69,LEN(C69)-1)),IF(RIGHT(C69,1)="B",1000000000*VALUE(LEFT(C69,LEN(C69)-1)),IF(RIGHT(C69,1)="%",0.01*VALUE(LEFT(C69,LEN(C69)-1)),IF(RIGHT(C69,1)="k",1000*VALUE(LEFT(C69,LEN(C69)-1)),VALUE(SUBSTITUTE(C69,",",""))))))))),"N/A")</f>
        <v>N/A</v>
      </c>
      <c r="J69" t="str">
        <f ca="1">IFERROR(IF(TRIM(D69)="-", "N/A", IF(RIGHT(D69,1)=")",IF(RIGHT(D69,2)="T)",-1000000000000*VALUE(MID(D69,2,LEN(D69)-3)),IF(RIGHT(D69,2)="M)",-1000000*VALUE(MID(D69,2,LEN(D69)-3)),IF(RIGHT(D69,2)="B)",-1000000000*VALUE(MID(D69,2,LEN(D69)-3)),IF(RIGHT(D69,2)="k)",-1000*VALUE(MID(D69,2,LEN(D69)-3)),VALUE(SUBSTITUTE(D69,",","")))))),IF(RIGHT(D69,1)="T",1000000000000*VALUE(LEFT(D69,LEN(D69)-1)),IF(RIGHT(D69,1)="M",1000000*VALUE(LEFT(D69,LEN(D69)-1)),IF(RIGHT(D69,1)="B",1000000000*VALUE(LEFT(D69,LEN(D69)-1)),IF(RIGHT(D69,1)="%",0.01*VALUE(LEFT(D69,LEN(D69)-1)),IF(RIGHT(D69,1)="k",1000*VALUE(LEFT(D69,LEN(D69)-1)),VALUE(SUBSTITUTE(D69,",",""))))))))),"N/A")</f>
        <v>N/A</v>
      </c>
      <c r="K69" t="str">
        <f ca="1">IFERROR(IF(TRIM(E69)="-", "N/A", IF(RIGHT(E69,1)=")",IF(RIGHT(E69,2)="T)",-1000000000000*VALUE(MID(E69,2,LEN(E69)-3)),IF(RIGHT(E69,2)="M)",-1000000*VALUE(MID(E69,2,LEN(E69)-3)),IF(RIGHT(E69,2)="B)",-1000000000*VALUE(MID(E69,2,LEN(E69)-3)),IF(RIGHT(E69,2)="k)",-1000*VALUE(MID(E69,2,LEN(E69)-3)),VALUE(SUBSTITUTE(E69,",","")))))),IF(RIGHT(E69,1)="T",1000000000000*VALUE(LEFT(E69,LEN(E69)-1)),IF(RIGHT(E69,1)="M",1000000*VALUE(LEFT(E69,LEN(E69)-1)),IF(RIGHT(E69,1)="B",1000000000*VALUE(LEFT(E69,LEN(E69)-1)),IF(RIGHT(E69,1)="%",0.01*VALUE(LEFT(E69,LEN(E69)-1)),IF(RIGHT(E69,1)="k",1000*VALUE(LEFT(E69,LEN(E69)-1)),VALUE(SUBSTITUTE(E69,",",""))))))))),"N/A")</f>
        <v>N/A</v>
      </c>
      <c r="L69" t="str">
        <f>IFERROR(IF(TRIM(F69)="-", "N/A", IF(RIGHT(F69,1)=")",IF(RIGHT(F69,2)="T)",-1000000000000*VALUE(MID(F69,2,LEN(F69)-3)),IF(RIGHT(F69,2)="M)",-1000000*VALUE(MID(F69,2,LEN(F69)-3)),IF(RIGHT(F69,2)="B)",-1000000000*VALUE(MID(F69,2,LEN(F69)-3)),IF(RIGHT(F69,2)="k)",-1000*VALUE(MID(F69,2,LEN(F69)-3)),VALUE(SUBSTITUTE(F69,",","")))))),IF(RIGHT(F69,1)="T",1000000000000*VALUE(LEFT(F69,LEN(F69)-1)),IF(RIGHT(F69,1)="M",1000000*VALUE(LEFT(F69,LEN(F69)-1)),IF(RIGHT(F69,1)="B",1000000000*VALUE(LEFT(F69,LEN(F69)-1)),IF(RIGHT(F69,1)="%",0.01*VALUE(LEFT(F69,LEN(F69)-1)),IF(RIGHT(F69,1)="k",1000*VALUE(LEFT(F69,LEN(F69)-1)),VALUE(SUBSTITUTE(F69,",",""))))))))),"N/A")</f>
        <v>N/A</v>
      </c>
      <c r="M69" t="str">
        <f>IFERROR(IF(TRIM(G69)="-", "N/A", IF(RIGHT(G69,1)=")",IF(RIGHT(G69,2)="T)",-1000000000000*VALUE(MID(G69,2,LEN(G69)-3)),IF(RIGHT(G69,2)="M)",-1000000*VALUE(MID(G69,2,LEN(G69)-3)),IF(RIGHT(G69,2)="B)",-1000000000*VALUE(MID(G69,2,LEN(G69)-3)),IF(RIGHT(G69,2)="k)",-1000*VALUE(MID(G69,2,LEN(G69)-3)),VALUE(SUBSTITUTE(G69,",","")))))),IF(RIGHT(G69,1)="T",1000000000000*VALUE(LEFT(G69,LEN(G69)-1)),IF(RIGHT(G69,1)="M",1000000*VALUE(LEFT(G69,LEN(G69)-1)),IF(RIGHT(G69,1)="B",1000000000*VALUE(LEFT(G69,LEN(G69)-1)),IF(RIGHT(G69,1)="%",0.01*VALUE(LEFT(G69,LEN(G69)-1)),IF(RIGHT(G69,1)="k",1000*VALUE(LEFT(G69,LEN(G69)-1)),VALUE(SUBSTITUTE(G69,",",""))))))))),"N/A")</f>
        <v>N/A</v>
      </c>
      <c r="N69" t="str">
        <f t="shared" si="5"/>
        <v>N/A</v>
      </c>
    </row>
    <row r="70" spans="1:14" x14ac:dyDescent="0.3">
      <c r="A70" s="1">
        <v>2</v>
      </c>
      <c r="B70" t="s">
        <v>124</v>
      </c>
      <c r="C70" t="s">
        <v>25</v>
      </c>
      <c r="D70" t="e">
        <f ca="1">AVERAGE(VALUE(INDIRECT("J"&amp;(MATCH(B70,B71:B502,0)+70))),VALUE(INDIRECT("J"&amp;(MATCH(B70,B71:B502,0)+81))),VALUE(INDIRECT("J"&amp;(MATCH(B70,B71:B502,0)+92))),VALUE(INDIRECT("J"&amp;(MATCH(B70,B71:B502,0)+103))))</f>
        <v>#VALUE!</v>
      </c>
      <c r="E70" t="e">
        <f ca="1">IF(AND(C70&lt;&gt;"",D70&lt;&gt;0),IF(VALUE(J70)&gt;VALUE(K70),"above average","below average"),"no data")</f>
        <v>#VALUE!</v>
      </c>
      <c r="F70" t="e">
        <f t="shared" ref="F70:F76" ca="1" si="6">IF(E70="above average",LOWER(TRIM(IF(ISNUMBER(VALUE(RIGHT(B70,1))),REPLACE(B70,LEN(B70),1,""),B70))),"")</f>
        <v>#VALUE!</v>
      </c>
      <c r="G70" t="e">
        <f ca="1">IFERROR(LEFT(F70,FIND("(",F70) - 2),F70)</f>
        <v>#VALUE!</v>
      </c>
      <c r="I70">
        <f>IFERROR(IF(TRIM(C70)="-", "N/A", IF(RIGHT(C70,1)=")",IF(RIGHT(C70,2)="T)",-1000000000000*VALUE(MID(C70,2,LEN(C70)-3)),IF(RIGHT(C70,2)="M)",-1000000*VALUE(MID(C70,2,LEN(C70)-3)),IF(RIGHT(C70,2)="B)",-1000000000*VALUE(MID(C70,2,LEN(C70)-3)),IF(RIGHT(C70,2)="k)",-1000*VALUE(MID(C70,2,LEN(C70)-3)),VALUE(SUBSTITUTE(C70,",","")))))),IF(RIGHT(C70,1)="T",1000000000000*VALUE(LEFT(C70,LEN(C70)-1)),IF(RIGHT(C70,1)="M",1000000*VALUE(LEFT(C70,LEN(C70)-1)),IF(RIGHT(C70,1)="B",1000000000*VALUE(LEFT(C70,LEN(C70)-1)),IF(RIGHT(C70,1)="%",0.01*VALUE(LEFT(C70,LEN(C70)-1)),IF(RIGHT(C70,1)="k",1000*VALUE(LEFT(C70,LEN(C70)-1)),VALUE(SUBSTITUTE(C70,",",""))))))))),"N/A")</f>
        <v>21.94</v>
      </c>
      <c r="J70" t="str">
        <f ca="1">IFERROR(IF(TRIM(D70)="-", "N/A", IF(RIGHT(D70,1)=")",IF(RIGHT(D70,2)="T)",-1000000000000*VALUE(MID(D70,2,LEN(D70)-3)),IF(RIGHT(D70,2)="M)",-1000000*VALUE(MID(D70,2,LEN(D70)-3)),IF(RIGHT(D70,2)="B)",-1000000000*VALUE(MID(D70,2,LEN(D70)-3)),IF(RIGHT(D70,2)="k)",-1000*VALUE(MID(D70,2,LEN(D70)-3)),VALUE(SUBSTITUTE(D70,",","")))))),IF(RIGHT(D70,1)="T",1000000000000*VALUE(LEFT(D70,LEN(D70)-1)),IF(RIGHT(D70,1)="M",1000000*VALUE(LEFT(D70,LEN(D70)-1)),IF(RIGHT(D70,1)="B",1000000000*VALUE(LEFT(D70,LEN(D70)-1)),IF(RIGHT(D70,1)="%",0.01*VALUE(LEFT(D70,LEN(D70)-1)),IF(RIGHT(D70,1)="k",1000*VALUE(LEFT(D70,LEN(D70)-1)),VALUE(SUBSTITUTE(D70,",",""))))))))),"N/A")</f>
        <v>N/A</v>
      </c>
      <c r="K70" t="str">
        <f ca="1">IFERROR(IF(TRIM(E70)="-", "N/A", IF(RIGHT(E70,1)=")",IF(RIGHT(E70,2)="T)",-1000000000000*VALUE(MID(E70,2,LEN(E70)-3)),IF(RIGHT(E70,2)="M)",-1000000*VALUE(MID(E70,2,LEN(E70)-3)),IF(RIGHT(E70,2)="B)",-1000000000*VALUE(MID(E70,2,LEN(E70)-3)),IF(RIGHT(E70,2)="k)",-1000*VALUE(MID(E70,2,LEN(E70)-3)),VALUE(SUBSTITUTE(E70,",","")))))),IF(RIGHT(E70,1)="T",1000000000000*VALUE(LEFT(E70,LEN(E70)-1)),IF(RIGHT(E70,1)="M",1000000*VALUE(LEFT(E70,LEN(E70)-1)),IF(RIGHT(E70,1)="B",1000000000*VALUE(LEFT(E70,LEN(E70)-1)),IF(RIGHT(E70,1)="%",0.01*VALUE(LEFT(E70,LEN(E70)-1)),IF(RIGHT(E70,1)="k",1000*VALUE(LEFT(E70,LEN(E70)-1)),VALUE(SUBSTITUTE(E70,",",""))))))))),"N/A")</f>
        <v>N/A</v>
      </c>
      <c r="L70" t="str">
        <f ca="1">IFERROR(IF(TRIM(F70)="-", "N/A", IF(RIGHT(F70,1)=")",IF(RIGHT(F70,2)="T)",-1000000000000*VALUE(MID(F70,2,LEN(F70)-3)),IF(RIGHT(F70,2)="M)",-1000000*VALUE(MID(F70,2,LEN(F70)-3)),IF(RIGHT(F70,2)="B)",-1000000000*VALUE(MID(F70,2,LEN(F70)-3)),IF(RIGHT(F70,2)="k)",-1000*VALUE(MID(F70,2,LEN(F70)-3)),VALUE(SUBSTITUTE(F70,",","")))))),IF(RIGHT(F70,1)="T",1000000000000*VALUE(LEFT(F70,LEN(F70)-1)),IF(RIGHT(F70,1)="M",1000000*VALUE(LEFT(F70,LEN(F70)-1)),IF(RIGHT(F70,1)="B",1000000000*VALUE(LEFT(F70,LEN(F70)-1)),IF(RIGHT(F70,1)="%",0.01*VALUE(LEFT(F70,LEN(F70)-1)),IF(RIGHT(F70,1)="k",1000*VALUE(LEFT(F70,LEN(F70)-1)),VALUE(SUBSTITUTE(F70,",",""))))))))),"N/A")</f>
        <v>N/A</v>
      </c>
      <c r="M70" t="str">
        <f ca="1">IFERROR(IF(TRIM(G70)="-", "N/A", IF(RIGHT(G70,1)=")",IF(RIGHT(G70,2)="T)",-1000000000000*VALUE(MID(G70,2,LEN(G70)-3)),IF(RIGHT(G70,2)="M)",-1000000*VALUE(MID(G70,2,LEN(G70)-3)),IF(RIGHT(G70,2)="B)",-1000000000*VALUE(MID(G70,2,LEN(G70)-3)),IF(RIGHT(G70,2)="k)",-1000*VALUE(MID(G70,2,LEN(G70)-3)),VALUE(SUBSTITUTE(G70,",","")))))),IF(RIGHT(G70,1)="T",1000000000000*VALUE(LEFT(G70,LEN(G70)-1)),IF(RIGHT(G70,1)="M",1000000*VALUE(LEFT(G70,LEN(G70)-1)),IF(RIGHT(G70,1)="B",1000000000*VALUE(LEFT(G70,LEN(G70)-1)),IF(RIGHT(G70,1)="%",0.01*VALUE(LEFT(G70,LEN(G70)-1)),IF(RIGHT(G70,1)="k",1000*VALUE(LEFT(G70,LEN(G70)-1)),VALUE(SUBSTITUTE(G70,",",""))))))))),"N/A")</f>
        <v>N/A</v>
      </c>
      <c r="N70" t="str">
        <f t="shared" si="5"/>
        <v>N/A</v>
      </c>
    </row>
    <row r="71" spans="1:14" x14ac:dyDescent="0.3">
      <c r="A71" s="1">
        <v>3</v>
      </c>
      <c r="B71" t="s">
        <v>125</v>
      </c>
      <c r="C71" t="s">
        <v>126</v>
      </c>
      <c r="D71" t="e">
        <f ca="1">AVERAGE(VALUE(INDIRECT("J"&amp;(MATCH(B71,B72:B503,0)+71))),VALUE(INDIRECT("J"&amp;(MATCH(B71,B72:B503,0)+82))),VALUE(INDIRECT("J"&amp;(MATCH(B71,B72:B503,0)+93))),VALUE(INDIRECT("J"&amp;(MATCH(B71,B72:B503,0)+104))))</f>
        <v>#VALUE!</v>
      </c>
      <c r="E71" t="e">
        <f ca="1">IF(AND(C71&lt;&gt;"",D71&lt;&gt;0),IF(VALUE(J71)&gt;VALUE(K71),"above average","below average"),"no data")</f>
        <v>#VALUE!</v>
      </c>
      <c r="F71" t="e">
        <f t="shared" ca="1" si="6"/>
        <v>#VALUE!</v>
      </c>
      <c r="G71" t="e">
        <f t="shared" ref="G71:G76" ca="1" si="7">IF(F71&lt;&gt;"", G70 &amp; ", " &amp; IFERROR(LEFT(F71,FIND("(",F71) - 2),F71),G70)</f>
        <v>#VALUE!</v>
      </c>
      <c r="I71">
        <f>IFERROR(IF(TRIM(C71)="-", "N/A", IF(RIGHT(C71,1)=")",IF(RIGHT(C71,2)="T)",-1000000000000*VALUE(MID(C71,2,LEN(C71)-3)),IF(RIGHT(C71,2)="M)",-1000000*VALUE(MID(C71,2,LEN(C71)-3)),IF(RIGHT(C71,2)="B)",-1000000000*VALUE(MID(C71,2,LEN(C71)-3)),IF(RIGHT(C71,2)="k)",-1000*VALUE(MID(C71,2,LEN(C71)-3)),VALUE(SUBSTITUTE(C71,",","")))))),IF(RIGHT(C71,1)="T",1000000000000*VALUE(LEFT(C71,LEN(C71)-1)),IF(RIGHT(C71,1)="M",1000000*VALUE(LEFT(C71,LEN(C71)-1)),IF(RIGHT(C71,1)="B",1000000000*VALUE(LEFT(C71,LEN(C71)-1)),IF(RIGHT(C71,1)="%",0.01*VALUE(LEFT(C71,LEN(C71)-1)),IF(RIGHT(C71,1)="k",1000*VALUE(LEFT(C71,LEN(C71)-1)),VALUE(SUBSTITUTE(C71,",",""))))))))),"N/A")</f>
        <v>27.79</v>
      </c>
      <c r="J71" t="str">
        <f ca="1">IFERROR(IF(TRIM(D71)="-", "N/A", IF(RIGHT(D71,1)=")",IF(RIGHT(D71,2)="T)",-1000000000000*VALUE(MID(D71,2,LEN(D71)-3)),IF(RIGHT(D71,2)="M)",-1000000*VALUE(MID(D71,2,LEN(D71)-3)),IF(RIGHT(D71,2)="B)",-1000000000*VALUE(MID(D71,2,LEN(D71)-3)),IF(RIGHT(D71,2)="k)",-1000*VALUE(MID(D71,2,LEN(D71)-3)),VALUE(SUBSTITUTE(D71,",","")))))),IF(RIGHT(D71,1)="T",1000000000000*VALUE(LEFT(D71,LEN(D71)-1)),IF(RIGHT(D71,1)="M",1000000*VALUE(LEFT(D71,LEN(D71)-1)),IF(RIGHT(D71,1)="B",1000000000*VALUE(LEFT(D71,LEN(D71)-1)),IF(RIGHT(D71,1)="%",0.01*VALUE(LEFT(D71,LEN(D71)-1)),IF(RIGHT(D71,1)="k",1000*VALUE(LEFT(D71,LEN(D71)-1)),VALUE(SUBSTITUTE(D71,",",""))))))))),"N/A")</f>
        <v>N/A</v>
      </c>
      <c r="K71" t="str">
        <f ca="1">IFERROR(IF(TRIM(E71)="-", "N/A", IF(RIGHT(E71,1)=")",IF(RIGHT(E71,2)="T)",-1000000000000*VALUE(MID(E71,2,LEN(E71)-3)),IF(RIGHT(E71,2)="M)",-1000000*VALUE(MID(E71,2,LEN(E71)-3)),IF(RIGHT(E71,2)="B)",-1000000000*VALUE(MID(E71,2,LEN(E71)-3)),IF(RIGHT(E71,2)="k)",-1000*VALUE(MID(E71,2,LEN(E71)-3)),VALUE(SUBSTITUTE(E71,",","")))))),IF(RIGHT(E71,1)="T",1000000000000*VALUE(LEFT(E71,LEN(E71)-1)),IF(RIGHT(E71,1)="M",1000000*VALUE(LEFT(E71,LEN(E71)-1)),IF(RIGHT(E71,1)="B",1000000000*VALUE(LEFT(E71,LEN(E71)-1)),IF(RIGHT(E71,1)="%",0.01*VALUE(LEFT(E71,LEN(E71)-1)),IF(RIGHT(E71,1)="k",1000*VALUE(LEFT(E71,LEN(E71)-1)),VALUE(SUBSTITUTE(E71,",",""))))))))),"N/A")</f>
        <v>N/A</v>
      </c>
      <c r="L71" t="str">
        <f ca="1">IFERROR(IF(TRIM(F71)="-", "N/A", IF(RIGHT(F71,1)=")",IF(RIGHT(F71,2)="T)",-1000000000000*VALUE(MID(F71,2,LEN(F71)-3)),IF(RIGHT(F71,2)="M)",-1000000*VALUE(MID(F71,2,LEN(F71)-3)),IF(RIGHT(F71,2)="B)",-1000000000*VALUE(MID(F71,2,LEN(F71)-3)),IF(RIGHT(F71,2)="k)",-1000*VALUE(MID(F71,2,LEN(F71)-3)),VALUE(SUBSTITUTE(F71,",","")))))),IF(RIGHT(F71,1)="T",1000000000000*VALUE(LEFT(F71,LEN(F71)-1)),IF(RIGHT(F71,1)="M",1000000*VALUE(LEFT(F71,LEN(F71)-1)),IF(RIGHT(F71,1)="B",1000000000*VALUE(LEFT(F71,LEN(F71)-1)),IF(RIGHT(F71,1)="%",0.01*VALUE(LEFT(F71,LEN(F71)-1)),IF(RIGHT(F71,1)="k",1000*VALUE(LEFT(F71,LEN(F71)-1)),VALUE(SUBSTITUTE(F71,",",""))))))))),"N/A")</f>
        <v>N/A</v>
      </c>
      <c r="M71" t="str">
        <f ca="1">IFERROR(IF(TRIM(G71)="-", "N/A", IF(RIGHT(G71,1)=")",IF(RIGHT(G71,2)="T)",-1000000000000*VALUE(MID(G71,2,LEN(G71)-3)),IF(RIGHT(G71,2)="M)",-1000000*VALUE(MID(G71,2,LEN(G71)-3)),IF(RIGHT(G71,2)="B)",-1000000000*VALUE(MID(G71,2,LEN(G71)-3)),IF(RIGHT(G71,2)="k)",-1000*VALUE(MID(G71,2,LEN(G71)-3)),VALUE(SUBSTITUTE(G71,",","")))))),IF(RIGHT(G71,1)="T",1000000000000*VALUE(LEFT(G71,LEN(G71)-1)),IF(RIGHT(G71,1)="M",1000000*VALUE(LEFT(G71,LEN(G71)-1)),IF(RIGHT(G71,1)="B",1000000000*VALUE(LEFT(G71,LEN(G71)-1)),IF(RIGHT(G71,1)="%",0.01*VALUE(LEFT(G71,LEN(G71)-1)),IF(RIGHT(G71,1)="k",1000*VALUE(LEFT(G71,LEN(G71)-1)),VALUE(SUBSTITUTE(G71,",",""))))))))),"N/A")</f>
        <v>N/A</v>
      </c>
      <c r="N71" t="str">
        <f t="shared" si="5"/>
        <v>N/A</v>
      </c>
    </row>
    <row r="72" spans="1:14" x14ac:dyDescent="0.3">
      <c r="A72" s="1">
        <v>4</v>
      </c>
      <c r="B72" t="s">
        <v>127</v>
      </c>
      <c r="C72" t="s">
        <v>128</v>
      </c>
      <c r="D72" t="e">
        <f ca="1">AVERAGE(VALUE(INDIRECT("J"&amp;(MATCH(B72,B73:B504,0)+72))),VALUE(INDIRECT("J"&amp;(MATCH(B72,B73:B504,0)+83))),VALUE(INDIRECT("J"&amp;(MATCH(B72,B73:B504,0)+94))),VALUE(INDIRECT("J"&amp;(MATCH(B72,B73:B504,0)+105))))</f>
        <v>#VALUE!</v>
      </c>
      <c r="E72" t="e">
        <f ca="1">IF(AND(C72&lt;&gt;"",D72&lt;&gt;0),IF(VALUE(J72)&gt;VALUE(K72),"above average","below average"),"no data")</f>
        <v>#VALUE!</v>
      </c>
      <c r="F72" t="e">
        <f t="shared" ca="1" si="6"/>
        <v>#VALUE!</v>
      </c>
      <c r="G72" t="e">
        <f t="shared" ca="1" si="7"/>
        <v>#VALUE!</v>
      </c>
      <c r="I72">
        <f>IFERROR(IF(TRIM(C72)="-", "N/A", IF(RIGHT(C72,1)=")",IF(RIGHT(C72,2)="T)",-1000000000000*VALUE(MID(C72,2,LEN(C72)-3)),IF(RIGHT(C72,2)="M)",-1000000*VALUE(MID(C72,2,LEN(C72)-3)),IF(RIGHT(C72,2)="B)",-1000000000*VALUE(MID(C72,2,LEN(C72)-3)),IF(RIGHT(C72,2)="k)",-1000*VALUE(MID(C72,2,LEN(C72)-3)),VALUE(SUBSTITUTE(C72,",","")))))),IF(RIGHT(C72,1)="T",1000000000000*VALUE(LEFT(C72,LEN(C72)-1)),IF(RIGHT(C72,1)="M",1000000*VALUE(LEFT(C72,LEN(C72)-1)),IF(RIGHT(C72,1)="B",1000000000*VALUE(LEFT(C72,LEN(C72)-1)),IF(RIGHT(C72,1)="%",0.01*VALUE(LEFT(C72,LEN(C72)-1)),IF(RIGHT(C72,1)="k",1000*VALUE(LEFT(C72,LEN(C72)-1)),VALUE(SUBSTITUTE(C72,",",""))))))))),"N/A")</f>
        <v>-29.66</v>
      </c>
      <c r="J72" t="str">
        <f ca="1">IFERROR(IF(TRIM(D72)="-", "N/A", IF(RIGHT(D72,1)=")",IF(RIGHT(D72,2)="T)",-1000000000000*VALUE(MID(D72,2,LEN(D72)-3)),IF(RIGHT(D72,2)="M)",-1000000*VALUE(MID(D72,2,LEN(D72)-3)),IF(RIGHT(D72,2)="B)",-1000000000*VALUE(MID(D72,2,LEN(D72)-3)),IF(RIGHT(D72,2)="k)",-1000*VALUE(MID(D72,2,LEN(D72)-3)),VALUE(SUBSTITUTE(D72,",","")))))),IF(RIGHT(D72,1)="T",1000000000000*VALUE(LEFT(D72,LEN(D72)-1)),IF(RIGHT(D72,1)="M",1000000*VALUE(LEFT(D72,LEN(D72)-1)),IF(RIGHT(D72,1)="B",1000000000*VALUE(LEFT(D72,LEN(D72)-1)),IF(RIGHT(D72,1)="%",0.01*VALUE(LEFT(D72,LEN(D72)-1)),IF(RIGHT(D72,1)="k",1000*VALUE(LEFT(D72,LEN(D72)-1)),VALUE(SUBSTITUTE(D72,",",""))))))))),"N/A")</f>
        <v>N/A</v>
      </c>
      <c r="K72" t="str">
        <f ca="1">IFERROR(IF(TRIM(E72)="-", "N/A", IF(RIGHT(E72,1)=")",IF(RIGHT(E72,2)="T)",-1000000000000*VALUE(MID(E72,2,LEN(E72)-3)),IF(RIGHT(E72,2)="M)",-1000000*VALUE(MID(E72,2,LEN(E72)-3)),IF(RIGHT(E72,2)="B)",-1000000000*VALUE(MID(E72,2,LEN(E72)-3)),IF(RIGHT(E72,2)="k)",-1000*VALUE(MID(E72,2,LEN(E72)-3)),VALUE(SUBSTITUTE(E72,",","")))))),IF(RIGHT(E72,1)="T",1000000000000*VALUE(LEFT(E72,LEN(E72)-1)),IF(RIGHT(E72,1)="M",1000000*VALUE(LEFT(E72,LEN(E72)-1)),IF(RIGHT(E72,1)="B",1000000000*VALUE(LEFT(E72,LEN(E72)-1)),IF(RIGHT(E72,1)="%",0.01*VALUE(LEFT(E72,LEN(E72)-1)),IF(RIGHT(E72,1)="k",1000*VALUE(LEFT(E72,LEN(E72)-1)),VALUE(SUBSTITUTE(E72,",",""))))))))),"N/A")</f>
        <v>N/A</v>
      </c>
      <c r="L72" t="str">
        <f ca="1">IFERROR(IF(TRIM(F72)="-", "N/A", IF(RIGHT(F72,1)=")",IF(RIGHT(F72,2)="T)",-1000000000000*VALUE(MID(F72,2,LEN(F72)-3)),IF(RIGHT(F72,2)="M)",-1000000*VALUE(MID(F72,2,LEN(F72)-3)),IF(RIGHT(F72,2)="B)",-1000000000*VALUE(MID(F72,2,LEN(F72)-3)),IF(RIGHT(F72,2)="k)",-1000*VALUE(MID(F72,2,LEN(F72)-3)),VALUE(SUBSTITUTE(F72,",","")))))),IF(RIGHT(F72,1)="T",1000000000000*VALUE(LEFT(F72,LEN(F72)-1)),IF(RIGHT(F72,1)="M",1000000*VALUE(LEFT(F72,LEN(F72)-1)),IF(RIGHT(F72,1)="B",1000000000*VALUE(LEFT(F72,LEN(F72)-1)),IF(RIGHT(F72,1)="%",0.01*VALUE(LEFT(F72,LEN(F72)-1)),IF(RIGHT(F72,1)="k",1000*VALUE(LEFT(F72,LEN(F72)-1)),VALUE(SUBSTITUTE(F72,",",""))))))))),"N/A")</f>
        <v>N/A</v>
      </c>
      <c r="M72" t="str">
        <f ca="1">IFERROR(IF(TRIM(G72)="-", "N/A", IF(RIGHT(G72,1)=")",IF(RIGHT(G72,2)="T)",-1000000000000*VALUE(MID(G72,2,LEN(G72)-3)),IF(RIGHT(G72,2)="M)",-1000000*VALUE(MID(G72,2,LEN(G72)-3)),IF(RIGHT(G72,2)="B)",-1000000000*VALUE(MID(G72,2,LEN(G72)-3)),IF(RIGHT(G72,2)="k)",-1000*VALUE(MID(G72,2,LEN(G72)-3)),VALUE(SUBSTITUTE(G72,",","")))))),IF(RIGHT(G72,1)="T",1000000000000*VALUE(LEFT(G72,LEN(G72)-1)),IF(RIGHT(G72,1)="M",1000000*VALUE(LEFT(G72,LEN(G72)-1)),IF(RIGHT(G72,1)="B",1000000000*VALUE(LEFT(G72,LEN(G72)-1)),IF(RIGHT(G72,1)="%",0.01*VALUE(LEFT(G72,LEN(G72)-1)),IF(RIGHT(G72,1)="k",1000*VALUE(LEFT(G72,LEN(G72)-1)),VALUE(SUBSTITUTE(G72,",",""))))))))),"N/A")</f>
        <v>N/A</v>
      </c>
      <c r="N72" t="str">
        <f t="shared" si="5"/>
        <v>N/A</v>
      </c>
    </row>
    <row r="73" spans="1:14" x14ac:dyDescent="0.3">
      <c r="A73" s="1">
        <v>5</v>
      </c>
      <c r="B73" t="s">
        <v>129</v>
      </c>
      <c r="C73" t="s">
        <v>130</v>
      </c>
      <c r="D73" t="e">
        <f ca="1">AVERAGE(VALUE(INDIRECT("J"&amp;(MATCH(B73,B74:B505,0)+73))),VALUE(INDIRECT("J"&amp;(MATCH(B73,B74:B505,0)+84))),VALUE(INDIRECT("J"&amp;(MATCH(B73,B74:B505,0)+95))),VALUE(INDIRECT("J"&amp;(MATCH(B73,B74:B505,0)+106))))</f>
        <v>#VALUE!</v>
      </c>
      <c r="E73" t="e">
        <f ca="1">IF(AND(C73&lt;&gt;"",D73&lt;&gt;0),IF(VALUE(J73)&gt;VALUE(K73),"above average","below average"),"no data")</f>
        <v>#VALUE!</v>
      </c>
      <c r="F73" t="e">
        <f t="shared" ca="1" si="6"/>
        <v>#VALUE!</v>
      </c>
      <c r="G73" t="e">
        <f t="shared" ca="1" si="7"/>
        <v>#VALUE!</v>
      </c>
      <c r="I73">
        <f>IFERROR(IF(TRIM(C73)="-", "N/A", IF(RIGHT(C73,1)=")",IF(RIGHT(C73,2)="T)",-1000000000000*VALUE(MID(C73,2,LEN(C73)-3)),IF(RIGHT(C73,2)="M)",-1000000*VALUE(MID(C73,2,LEN(C73)-3)),IF(RIGHT(C73,2)="B)",-1000000000*VALUE(MID(C73,2,LEN(C73)-3)),IF(RIGHT(C73,2)="k)",-1000*VALUE(MID(C73,2,LEN(C73)-3)),VALUE(SUBSTITUTE(C73,",","")))))),IF(RIGHT(C73,1)="T",1000000000000*VALUE(LEFT(C73,LEN(C73)-1)),IF(RIGHT(C73,1)="M",1000000*VALUE(LEFT(C73,LEN(C73)-1)),IF(RIGHT(C73,1)="B",1000000000*VALUE(LEFT(C73,LEN(C73)-1)),IF(RIGHT(C73,1)="%",0.01*VALUE(LEFT(C73,LEN(C73)-1)),IF(RIGHT(C73,1)="k",1000*VALUE(LEFT(C73,LEN(C73)-1)),VALUE(SUBSTITUTE(C73,",",""))))))))),"N/A")</f>
        <v>13.89</v>
      </c>
      <c r="J73" t="str">
        <f ca="1">IFERROR(IF(TRIM(D73)="-", "N/A", IF(RIGHT(D73,1)=")",IF(RIGHT(D73,2)="T)",-1000000000000*VALUE(MID(D73,2,LEN(D73)-3)),IF(RIGHT(D73,2)="M)",-1000000*VALUE(MID(D73,2,LEN(D73)-3)),IF(RIGHT(D73,2)="B)",-1000000000*VALUE(MID(D73,2,LEN(D73)-3)),IF(RIGHT(D73,2)="k)",-1000*VALUE(MID(D73,2,LEN(D73)-3)),VALUE(SUBSTITUTE(D73,",","")))))),IF(RIGHT(D73,1)="T",1000000000000*VALUE(LEFT(D73,LEN(D73)-1)),IF(RIGHT(D73,1)="M",1000000*VALUE(LEFT(D73,LEN(D73)-1)),IF(RIGHT(D73,1)="B",1000000000*VALUE(LEFT(D73,LEN(D73)-1)),IF(RIGHT(D73,1)="%",0.01*VALUE(LEFT(D73,LEN(D73)-1)),IF(RIGHT(D73,1)="k",1000*VALUE(LEFT(D73,LEN(D73)-1)),VALUE(SUBSTITUTE(D73,",",""))))))))),"N/A")</f>
        <v>N/A</v>
      </c>
      <c r="K73" t="str">
        <f ca="1">IFERROR(IF(TRIM(E73)="-", "N/A", IF(RIGHT(E73,1)=")",IF(RIGHT(E73,2)="T)",-1000000000000*VALUE(MID(E73,2,LEN(E73)-3)),IF(RIGHT(E73,2)="M)",-1000000*VALUE(MID(E73,2,LEN(E73)-3)),IF(RIGHT(E73,2)="B)",-1000000000*VALUE(MID(E73,2,LEN(E73)-3)),IF(RIGHT(E73,2)="k)",-1000*VALUE(MID(E73,2,LEN(E73)-3)),VALUE(SUBSTITUTE(E73,",","")))))),IF(RIGHT(E73,1)="T",1000000000000*VALUE(LEFT(E73,LEN(E73)-1)),IF(RIGHT(E73,1)="M",1000000*VALUE(LEFT(E73,LEN(E73)-1)),IF(RIGHT(E73,1)="B",1000000000*VALUE(LEFT(E73,LEN(E73)-1)),IF(RIGHT(E73,1)="%",0.01*VALUE(LEFT(E73,LEN(E73)-1)),IF(RIGHT(E73,1)="k",1000*VALUE(LEFT(E73,LEN(E73)-1)),VALUE(SUBSTITUTE(E73,",",""))))))))),"N/A")</f>
        <v>N/A</v>
      </c>
      <c r="L73" t="str">
        <f ca="1">IFERROR(IF(TRIM(F73)="-", "N/A", IF(RIGHT(F73,1)=")",IF(RIGHT(F73,2)="T)",-1000000000000*VALUE(MID(F73,2,LEN(F73)-3)),IF(RIGHT(F73,2)="M)",-1000000*VALUE(MID(F73,2,LEN(F73)-3)),IF(RIGHT(F73,2)="B)",-1000000000*VALUE(MID(F73,2,LEN(F73)-3)),IF(RIGHT(F73,2)="k)",-1000*VALUE(MID(F73,2,LEN(F73)-3)),VALUE(SUBSTITUTE(F73,",","")))))),IF(RIGHT(F73,1)="T",1000000000000*VALUE(LEFT(F73,LEN(F73)-1)),IF(RIGHT(F73,1)="M",1000000*VALUE(LEFT(F73,LEN(F73)-1)),IF(RIGHT(F73,1)="B",1000000000*VALUE(LEFT(F73,LEN(F73)-1)),IF(RIGHT(F73,1)="%",0.01*VALUE(LEFT(F73,LEN(F73)-1)),IF(RIGHT(F73,1)="k",1000*VALUE(LEFT(F73,LEN(F73)-1)),VALUE(SUBSTITUTE(F73,",",""))))))))),"N/A")</f>
        <v>N/A</v>
      </c>
      <c r="M73" t="str">
        <f ca="1">IFERROR(IF(TRIM(G73)="-", "N/A", IF(RIGHT(G73,1)=")",IF(RIGHT(G73,2)="T)",-1000000000000*VALUE(MID(G73,2,LEN(G73)-3)),IF(RIGHT(G73,2)="M)",-1000000*VALUE(MID(G73,2,LEN(G73)-3)),IF(RIGHT(G73,2)="B)",-1000000000*VALUE(MID(G73,2,LEN(G73)-3)),IF(RIGHT(G73,2)="k)",-1000*VALUE(MID(G73,2,LEN(G73)-3)),VALUE(SUBSTITUTE(G73,",","")))))),IF(RIGHT(G73,1)="T",1000000000000*VALUE(LEFT(G73,LEN(G73)-1)),IF(RIGHT(G73,1)="M",1000000*VALUE(LEFT(G73,LEN(G73)-1)),IF(RIGHT(G73,1)="B",1000000000*VALUE(LEFT(G73,LEN(G73)-1)),IF(RIGHT(G73,1)="%",0.01*VALUE(LEFT(G73,LEN(G73)-1)),IF(RIGHT(G73,1)="k",1000*VALUE(LEFT(G73,LEN(G73)-1)),VALUE(SUBSTITUTE(G73,",",""))))))))),"N/A")</f>
        <v>N/A</v>
      </c>
      <c r="N73" t="str">
        <f t="shared" si="5"/>
        <v>N/A</v>
      </c>
    </row>
    <row r="74" spans="1:14" x14ac:dyDescent="0.3">
      <c r="A74" s="1">
        <v>6</v>
      </c>
      <c r="B74" t="s">
        <v>131</v>
      </c>
      <c r="C74" t="s">
        <v>132</v>
      </c>
      <c r="D74" t="e">
        <f ca="1">AVERAGE(VALUE(INDIRECT("J"&amp;(MATCH(B74,B75:B506,0)+74))),VALUE(INDIRECT("J"&amp;(MATCH(B74,B75:B506,0)+85))),VALUE(INDIRECT("J"&amp;(MATCH(B74,B75:B506,0)+96))),VALUE(INDIRECT("J"&amp;(MATCH(B74,B75:B506,0)+107))))</f>
        <v>#VALUE!</v>
      </c>
      <c r="E74" t="e">
        <f ca="1">IF(AND(C74&lt;&gt;"",D74&lt;&gt;0),IF(VALUE(J74)&gt;VALUE(K74),"above average","below average"),"no data")</f>
        <v>#VALUE!</v>
      </c>
      <c r="F74" t="e">
        <f t="shared" ca="1" si="6"/>
        <v>#VALUE!</v>
      </c>
      <c r="G74" t="e">
        <f t="shared" ca="1" si="7"/>
        <v>#VALUE!</v>
      </c>
      <c r="I74">
        <f>IFERROR(IF(TRIM(C74)="-", "N/A", IF(RIGHT(C74,1)=")",IF(RIGHT(C74,2)="T)",-1000000000000*VALUE(MID(C74,2,LEN(C74)-3)),IF(RIGHT(C74,2)="M)",-1000000*VALUE(MID(C74,2,LEN(C74)-3)),IF(RIGHT(C74,2)="B)",-1000000000*VALUE(MID(C74,2,LEN(C74)-3)),IF(RIGHT(C74,2)="k)",-1000*VALUE(MID(C74,2,LEN(C74)-3)),VALUE(SUBSTITUTE(C74,",","")))))),IF(RIGHT(C74,1)="T",1000000000000*VALUE(LEFT(C74,LEN(C74)-1)),IF(RIGHT(C74,1)="M",1000000*VALUE(LEFT(C74,LEN(C74)-1)),IF(RIGHT(C74,1)="B",1000000000*VALUE(LEFT(C74,LEN(C74)-1)),IF(RIGHT(C74,1)="%",0.01*VALUE(LEFT(C74,LEN(C74)-1)),IF(RIGHT(C74,1)="k",1000*VALUE(LEFT(C74,LEN(C74)-1)),VALUE(SUBSTITUTE(C74,",",""))))))))),"N/A")</f>
        <v>1.79</v>
      </c>
      <c r="J74" t="str">
        <f ca="1">IFERROR(IF(TRIM(D74)="-", "N/A", IF(RIGHT(D74,1)=")",IF(RIGHT(D74,2)="T)",-1000000000000*VALUE(MID(D74,2,LEN(D74)-3)),IF(RIGHT(D74,2)="M)",-1000000*VALUE(MID(D74,2,LEN(D74)-3)),IF(RIGHT(D74,2)="B)",-1000000000*VALUE(MID(D74,2,LEN(D74)-3)),IF(RIGHT(D74,2)="k)",-1000*VALUE(MID(D74,2,LEN(D74)-3)),VALUE(SUBSTITUTE(D74,",","")))))),IF(RIGHT(D74,1)="T",1000000000000*VALUE(LEFT(D74,LEN(D74)-1)),IF(RIGHT(D74,1)="M",1000000*VALUE(LEFT(D74,LEN(D74)-1)),IF(RIGHT(D74,1)="B",1000000000*VALUE(LEFT(D74,LEN(D74)-1)),IF(RIGHT(D74,1)="%",0.01*VALUE(LEFT(D74,LEN(D74)-1)),IF(RIGHT(D74,1)="k",1000*VALUE(LEFT(D74,LEN(D74)-1)),VALUE(SUBSTITUTE(D74,",",""))))))))),"N/A")</f>
        <v>N/A</v>
      </c>
      <c r="K74" t="str">
        <f ca="1">IFERROR(IF(TRIM(E74)="-", "N/A", IF(RIGHT(E74,1)=")",IF(RIGHT(E74,2)="T)",-1000000000000*VALUE(MID(E74,2,LEN(E74)-3)),IF(RIGHT(E74,2)="M)",-1000000*VALUE(MID(E74,2,LEN(E74)-3)),IF(RIGHT(E74,2)="B)",-1000000000*VALUE(MID(E74,2,LEN(E74)-3)),IF(RIGHT(E74,2)="k)",-1000*VALUE(MID(E74,2,LEN(E74)-3)),VALUE(SUBSTITUTE(E74,",","")))))),IF(RIGHT(E74,1)="T",1000000000000*VALUE(LEFT(E74,LEN(E74)-1)),IF(RIGHT(E74,1)="M",1000000*VALUE(LEFT(E74,LEN(E74)-1)),IF(RIGHT(E74,1)="B",1000000000*VALUE(LEFT(E74,LEN(E74)-1)),IF(RIGHT(E74,1)="%",0.01*VALUE(LEFT(E74,LEN(E74)-1)),IF(RIGHT(E74,1)="k",1000*VALUE(LEFT(E74,LEN(E74)-1)),VALUE(SUBSTITUTE(E74,",",""))))))))),"N/A")</f>
        <v>N/A</v>
      </c>
      <c r="L74" t="str">
        <f ca="1">IFERROR(IF(TRIM(F74)="-", "N/A", IF(RIGHT(F74,1)=")",IF(RIGHT(F74,2)="T)",-1000000000000*VALUE(MID(F74,2,LEN(F74)-3)),IF(RIGHT(F74,2)="M)",-1000000*VALUE(MID(F74,2,LEN(F74)-3)),IF(RIGHT(F74,2)="B)",-1000000000*VALUE(MID(F74,2,LEN(F74)-3)),IF(RIGHT(F74,2)="k)",-1000*VALUE(MID(F74,2,LEN(F74)-3)),VALUE(SUBSTITUTE(F74,",","")))))),IF(RIGHT(F74,1)="T",1000000000000*VALUE(LEFT(F74,LEN(F74)-1)),IF(RIGHT(F74,1)="M",1000000*VALUE(LEFT(F74,LEN(F74)-1)),IF(RIGHT(F74,1)="B",1000000000*VALUE(LEFT(F74,LEN(F74)-1)),IF(RIGHT(F74,1)="%",0.01*VALUE(LEFT(F74,LEN(F74)-1)),IF(RIGHT(F74,1)="k",1000*VALUE(LEFT(F74,LEN(F74)-1)),VALUE(SUBSTITUTE(F74,",",""))))))))),"N/A")</f>
        <v>N/A</v>
      </c>
      <c r="M74" t="str">
        <f ca="1">IFERROR(IF(TRIM(G74)="-", "N/A", IF(RIGHT(G74,1)=")",IF(RIGHT(G74,2)="T)",-1000000000000*VALUE(MID(G74,2,LEN(G74)-3)),IF(RIGHT(G74,2)="M)",-1000000*VALUE(MID(G74,2,LEN(G74)-3)),IF(RIGHT(G74,2)="B)",-1000000000*VALUE(MID(G74,2,LEN(G74)-3)),IF(RIGHT(G74,2)="k)",-1000*VALUE(MID(G74,2,LEN(G74)-3)),VALUE(SUBSTITUTE(G74,",","")))))),IF(RIGHT(G74,1)="T",1000000000000*VALUE(LEFT(G74,LEN(G74)-1)),IF(RIGHT(G74,1)="M",1000000*VALUE(LEFT(G74,LEN(G74)-1)),IF(RIGHT(G74,1)="B",1000000000*VALUE(LEFT(G74,LEN(G74)-1)),IF(RIGHT(G74,1)="%",0.01*VALUE(LEFT(G74,LEN(G74)-1)),IF(RIGHT(G74,1)="k",1000*VALUE(LEFT(G74,LEN(G74)-1)),VALUE(SUBSTITUTE(G74,",",""))))))))),"N/A")</f>
        <v>N/A</v>
      </c>
      <c r="N74" t="str">
        <f t="shared" si="5"/>
        <v>N/A</v>
      </c>
    </row>
    <row r="75" spans="1:14" x14ac:dyDescent="0.3">
      <c r="A75" s="1">
        <v>7</v>
      </c>
      <c r="B75" t="s">
        <v>133</v>
      </c>
      <c r="D75" t="e">
        <f ca="1">AVERAGE(VALUE(INDIRECT("J"&amp;(MATCH(B75,B76:B507,0)+75))),VALUE(INDIRECT("J"&amp;(MATCH(B75,B76:B507,0)+86))),VALUE(INDIRECT("J"&amp;(MATCH(B75,B76:B507,0)+97))),VALUE(INDIRECT("J"&amp;(MATCH(B75,B76:B507,0)+108))))</f>
        <v>#VALUE!</v>
      </c>
      <c r="E75" t="e">
        <f ca="1">IF(AND(C75&lt;&gt;"",D75&lt;&gt;0),IF(VALUE(J75)&gt;VALUE(K75),"above average","below average"),"no data")</f>
        <v>#VALUE!</v>
      </c>
      <c r="F75" t="e">
        <f t="shared" ca="1" si="6"/>
        <v>#VALUE!</v>
      </c>
      <c r="G75" t="e">
        <f t="shared" ca="1" si="7"/>
        <v>#VALUE!</v>
      </c>
      <c r="I75" t="str">
        <f>IFERROR(IF(TRIM(C75)="-", "N/A", IF(RIGHT(C75,1)=")",IF(RIGHT(C75,2)="T)",-1000000000000*VALUE(MID(C75,2,LEN(C75)-3)),IF(RIGHT(C75,2)="M)",-1000000*VALUE(MID(C75,2,LEN(C75)-3)),IF(RIGHT(C75,2)="B)",-1000000000*VALUE(MID(C75,2,LEN(C75)-3)),IF(RIGHT(C75,2)="k)",-1000*VALUE(MID(C75,2,LEN(C75)-3)),VALUE(SUBSTITUTE(C75,",","")))))),IF(RIGHT(C75,1)="T",1000000000000*VALUE(LEFT(C75,LEN(C75)-1)),IF(RIGHT(C75,1)="M",1000000*VALUE(LEFT(C75,LEN(C75)-1)),IF(RIGHT(C75,1)="B",1000000000*VALUE(LEFT(C75,LEN(C75)-1)),IF(RIGHT(C75,1)="%",0.01*VALUE(LEFT(C75,LEN(C75)-1)),IF(RIGHT(C75,1)="k",1000*VALUE(LEFT(C75,LEN(C75)-1)),VALUE(SUBSTITUTE(C75,",",""))))))))),"N/A")</f>
        <v>N/A</v>
      </c>
      <c r="J75" t="str">
        <f ca="1">IFERROR(IF(TRIM(D75)="-", "N/A", IF(RIGHT(D75,1)=")",IF(RIGHT(D75,2)="T)",-1000000000000*VALUE(MID(D75,2,LEN(D75)-3)),IF(RIGHT(D75,2)="M)",-1000000*VALUE(MID(D75,2,LEN(D75)-3)),IF(RIGHT(D75,2)="B)",-1000000000*VALUE(MID(D75,2,LEN(D75)-3)),IF(RIGHT(D75,2)="k)",-1000*VALUE(MID(D75,2,LEN(D75)-3)),VALUE(SUBSTITUTE(D75,",","")))))),IF(RIGHT(D75,1)="T",1000000000000*VALUE(LEFT(D75,LEN(D75)-1)),IF(RIGHT(D75,1)="M",1000000*VALUE(LEFT(D75,LEN(D75)-1)),IF(RIGHT(D75,1)="B",1000000000*VALUE(LEFT(D75,LEN(D75)-1)),IF(RIGHT(D75,1)="%",0.01*VALUE(LEFT(D75,LEN(D75)-1)),IF(RIGHT(D75,1)="k",1000*VALUE(LEFT(D75,LEN(D75)-1)),VALUE(SUBSTITUTE(D75,",",""))))))))),"N/A")</f>
        <v>N/A</v>
      </c>
      <c r="K75" t="str">
        <f ca="1">IFERROR(IF(TRIM(E75)="-", "N/A", IF(RIGHT(E75,1)=")",IF(RIGHT(E75,2)="T)",-1000000000000*VALUE(MID(E75,2,LEN(E75)-3)),IF(RIGHT(E75,2)="M)",-1000000*VALUE(MID(E75,2,LEN(E75)-3)),IF(RIGHT(E75,2)="B)",-1000000000*VALUE(MID(E75,2,LEN(E75)-3)),IF(RIGHT(E75,2)="k)",-1000*VALUE(MID(E75,2,LEN(E75)-3)),VALUE(SUBSTITUTE(E75,",","")))))),IF(RIGHT(E75,1)="T",1000000000000*VALUE(LEFT(E75,LEN(E75)-1)),IF(RIGHT(E75,1)="M",1000000*VALUE(LEFT(E75,LEN(E75)-1)),IF(RIGHT(E75,1)="B",1000000000*VALUE(LEFT(E75,LEN(E75)-1)),IF(RIGHT(E75,1)="%",0.01*VALUE(LEFT(E75,LEN(E75)-1)),IF(RIGHT(E75,1)="k",1000*VALUE(LEFT(E75,LEN(E75)-1)),VALUE(SUBSTITUTE(E75,",",""))))))))),"N/A")</f>
        <v>N/A</v>
      </c>
      <c r="L75" t="str">
        <f ca="1">IFERROR(IF(TRIM(F75)="-", "N/A", IF(RIGHT(F75,1)=")",IF(RIGHT(F75,2)="T)",-1000000000000*VALUE(MID(F75,2,LEN(F75)-3)),IF(RIGHT(F75,2)="M)",-1000000*VALUE(MID(F75,2,LEN(F75)-3)),IF(RIGHT(F75,2)="B)",-1000000000*VALUE(MID(F75,2,LEN(F75)-3)),IF(RIGHT(F75,2)="k)",-1000*VALUE(MID(F75,2,LEN(F75)-3)),VALUE(SUBSTITUTE(F75,",","")))))),IF(RIGHT(F75,1)="T",1000000000000*VALUE(LEFT(F75,LEN(F75)-1)),IF(RIGHT(F75,1)="M",1000000*VALUE(LEFT(F75,LEN(F75)-1)),IF(RIGHT(F75,1)="B",1000000000*VALUE(LEFT(F75,LEN(F75)-1)),IF(RIGHT(F75,1)="%",0.01*VALUE(LEFT(F75,LEN(F75)-1)),IF(RIGHT(F75,1)="k",1000*VALUE(LEFT(F75,LEN(F75)-1)),VALUE(SUBSTITUTE(F75,",",""))))))))),"N/A")</f>
        <v>N/A</v>
      </c>
      <c r="M75" t="str">
        <f ca="1">IFERROR(IF(TRIM(G75)="-", "N/A", IF(RIGHT(G75,1)=")",IF(RIGHT(G75,2)="T)",-1000000000000*VALUE(MID(G75,2,LEN(G75)-3)),IF(RIGHT(G75,2)="M)",-1000000*VALUE(MID(G75,2,LEN(G75)-3)),IF(RIGHT(G75,2)="B)",-1000000000*VALUE(MID(G75,2,LEN(G75)-3)),IF(RIGHT(G75,2)="k)",-1000*VALUE(MID(G75,2,LEN(G75)-3)),VALUE(SUBSTITUTE(G75,",","")))))),IF(RIGHT(G75,1)="T",1000000000000*VALUE(LEFT(G75,LEN(G75)-1)),IF(RIGHT(G75,1)="M",1000000*VALUE(LEFT(G75,LEN(G75)-1)),IF(RIGHT(G75,1)="B",1000000000*VALUE(LEFT(G75,LEN(G75)-1)),IF(RIGHT(G75,1)="%",0.01*VALUE(LEFT(G75,LEN(G75)-1)),IF(RIGHT(G75,1)="k",1000*VALUE(LEFT(G75,LEN(G75)-1)),VALUE(SUBSTITUTE(G75,",",""))))))))),"N/A")</f>
        <v>N/A</v>
      </c>
      <c r="N75" t="str">
        <f t="shared" si="5"/>
        <v>N/A</v>
      </c>
    </row>
    <row r="76" spans="1:14" x14ac:dyDescent="0.3">
      <c r="A76" s="1">
        <v>8</v>
      </c>
      <c r="B76" t="s">
        <v>134</v>
      </c>
      <c r="D76" t="e">
        <f ca="1">AVERAGE(VALUE(INDIRECT("J"&amp;(MATCH(B76,B77:B508,0)+76))),VALUE(INDIRECT("J"&amp;(MATCH(B76,B77:B508,0)+87))),VALUE(INDIRECT("J"&amp;(MATCH(B76,B77:B508,0)+98))),VALUE(INDIRECT("J"&amp;(MATCH(B76,B77:B508,0)+109))))</f>
        <v>#VALUE!</v>
      </c>
      <c r="E76" t="e">
        <f ca="1">IF(AND(C76&lt;&gt;"",D76&lt;&gt;0),IF(VALUE(J76)&gt;VALUE(K76),"above average","below average"),"no data")</f>
        <v>#VALUE!</v>
      </c>
      <c r="F76" t="e">
        <f t="shared" ca="1" si="6"/>
        <v>#VALUE!</v>
      </c>
      <c r="G76" t="e">
        <f t="shared" ca="1" si="7"/>
        <v>#VALUE!</v>
      </c>
      <c r="I76" t="str">
        <f>IFERROR(IF(TRIM(C76)="-", "N/A", IF(RIGHT(C76,1)=")",IF(RIGHT(C76,2)="T)",-1000000000000*VALUE(MID(C76,2,LEN(C76)-3)),IF(RIGHT(C76,2)="M)",-1000000*VALUE(MID(C76,2,LEN(C76)-3)),IF(RIGHT(C76,2)="B)",-1000000000*VALUE(MID(C76,2,LEN(C76)-3)),IF(RIGHT(C76,2)="k)",-1000*VALUE(MID(C76,2,LEN(C76)-3)),VALUE(SUBSTITUTE(C76,",","")))))),IF(RIGHT(C76,1)="T",1000000000000*VALUE(LEFT(C76,LEN(C76)-1)),IF(RIGHT(C76,1)="M",1000000*VALUE(LEFT(C76,LEN(C76)-1)),IF(RIGHT(C76,1)="B",1000000000*VALUE(LEFT(C76,LEN(C76)-1)),IF(RIGHT(C76,1)="%",0.01*VALUE(LEFT(C76,LEN(C76)-1)),IF(RIGHT(C76,1)="k",1000*VALUE(LEFT(C76,LEN(C76)-1)),VALUE(SUBSTITUTE(C76,",",""))))))))),"N/A")</f>
        <v>N/A</v>
      </c>
      <c r="J76" t="str">
        <f ca="1">IFERROR(IF(TRIM(D76)="-", "N/A", IF(RIGHT(D76,1)=")",IF(RIGHT(D76,2)="T)",-1000000000000*VALUE(MID(D76,2,LEN(D76)-3)),IF(RIGHT(D76,2)="M)",-1000000*VALUE(MID(D76,2,LEN(D76)-3)),IF(RIGHT(D76,2)="B)",-1000000000*VALUE(MID(D76,2,LEN(D76)-3)),IF(RIGHT(D76,2)="k)",-1000*VALUE(MID(D76,2,LEN(D76)-3)),VALUE(SUBSTITUTE(D76,",","")))))),IF(RIGHT(D76,1)="T",1000000000000*VALUE(LEFT(D76,LEN(D76)-1)),IF(RIGHT(D76,1)="M",1000000*VALUE(LEFT(D76,LEN(D76)-1)),IF(RIGHT(D76,1)="B",1000000000*VALUE(LEFT(D76,LEN(D76)-1)),IF(RIGHT(D76,1)="%",0.01*VALUE(LEFT(D76,LEN(D76)-1)),IF(RIGHT(D76,1)="k",1000*VALUE(LEFT(D76,LEN(D76)-1)),VALUE(SUBSTITUTE(D76,",",""))))))))),"N/A")</f>
        <v>N/A</v>
      </c>
      <c r="K76" t="str">
        <f ca="1">IFERROR(IF(TRIM(E76)="-", "N/A", IF(RIGHT(E76,1)=")",IF(RIGHT(E76,2)="T)",-1000000000000*VALUE(MID(E76,2,LEN(E76)-3)),IF(RIGHT(E76,2)="M)",-1000000*VALUE(MID(E76,2,LEN(E76)-3)),IF(RIGHT(E76,2)="B)",-1000000000*VALUE(MID(E76,2,LEN(E76)-3)),IF(RIGHT(E76,2)="k)",-1000*VALUE(MID(E76,2,LEN(E76)-3)),VALUE(SUBSTITUTE(E76,",","")))))),IF(RIGHT(E76,1)="T",1000000000000*VALUE(LEFT(E76,LEN(E76)-1)),IF(RIGHT(E76,1)="M",1000000*VALUE(LEFT(E76,LEN(E76)-1)),IF(RIGHT(E76,1)="B",1000000000*VALUE(LEFT(E76,LEN(E76)-1)),IF(RIGHT(E76,1)="%",0.01*VALUE(LEFT(E76,LEN(E76)-1)),IF(RIGHT(E76,1)="k",1000*VALUE(LEFT(E76,LEN(E76)-1)),VALUE(SUBSTITUTE(E76,",",""))))))))),"N/A")</f>
        <v>N/A</v>
      </c>
      <c r="L76" t="str">
        <f ca="1">IFERROR(IF(TRIM(F76)="-", "N/A", IF(RIGHT(F76,1)=")",IF(RIGHT(F76,2)="T)",-1000000000000*VALUE(MID(F76,2,LEN(F76)-3)),IF(RIGHT(F76,2)="M)",-1000000*VALUE(MID(F76,2,LEN(F76)-3)),IF(RIGHT(F76,2)="B)",-1000000000*VALUE(MID(F76,2,LEN(F76)-3)),IF(RIGHT(F76,2)="k)",-1000*VALUE(MID(F76,2,LEN(F76)-3)),VALUE(SUBSTITUTE(F76,",","")))))),IF(RIGHT(F76,1)="T",1000000000000*VALUE(LEFT(F76,LEN(F76)-1)),IF(RIGHT(F76,1)="M",1000000*VALUE(LEFT(F76,LEN(F76)-1)),IF(RIGHT(F76,1)="B",1000000000*VALUE(LEFT(F76,LEN(F76)-1)),IF(RIGHT(F76,1)="%",0.01*VALUE(LEFT(F76,LEN(F76)-1)),IF(RIGHT(F76,1)="k",1000*VALUE(LEFT(F76,LEN(F76)-1)),VALUE(SUBSTITUTE(F76,",",""))))))))),"N/A")</f>
        <v>N/A</v>
      </c>
      <c r="M76" t="str">
        <f ca="1">IFERROR(IF(TRIM(G76)="-", "N/A", IF(RIGHT(G76,1)=")",IF(RIGHT(G76,2)="T)",-1000000000000*VALUE(MID(G76,2,LEN(G76)-3)),IF(RIGHT(G76,2)="M)",-1000000*VALUE(MID(G76,2,LEN(G76)-3)),IF(RIGHT(G76,2)="B)",-1000000000*VALUE(MID(G76,2,LEN(G76)-3)),IF(RIGHT(G76,2)="k)",-1000*VALUE(MID(G76,2,LEN(G76)-3)),VALUE(SUBSTITUTE(G76,",","")))))),IF(RIGHT(G76,1)="T",1000000000000*VALUE(LEFT(G76,LEN(G76)-1)),IF(RIGHT(G76,1)="M",1000000*VALUE(LEFT(G76,LEN(G76)-1)),IF(RIGHT(G76,1)="B",1000000000*VALUE(LEFT(G76,LEN(G76)-1)),IF(RIGHT(G76,1)="%",0.01*VALUE(LEFT(G76,LEN(G76)-1)),IF(RIGHT(G76,1)="k",1000*VALUE(LEFT(G76,LEN(G76)-1)),VALUE(SUBSTITUTE(G76,",",""))))))))),"N/A")</f>
        <v>N/A</v>
      </c>
      <c r="N76" t="str">
        <f t="shared" si="5"/>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IFERROR(IF(TRIM(C77)="-", "N/A", IF(RIGHT(C77,1)=")",IF(RIGHT(C77,2)="T)",-1000000000000*VALUE(MID(C77,2,LEN(C77)-3)),IF(RIGHT(C77,2)="M)",-1000000*VALUE(MID(C77,2,LEN(C77)-3)),IF(RIGHT(C77,2)="B)",-1000000000*VALUE(MID(C77,2,LEN(C77)-3)),IF(RIGHT(C77,2)="k)",-1000*VALUE(MID(C77,2,LEN(C77)-3)),VALUE(SUBSTITUTE(C77,",","")))))),IF(RIGHT(C77,1)="T",1000000000000*VALUE(LEFT(C77,LEN(C77)-1)),IF(RIGHT(C77,1)="M",1000000*VALUE(LEFT(C77,LEN(C77)-1)),IF(RIGHT(C77,1)="B",1000000000*VALUE(LEFT(C77,LEN(C77)-1)),IF(RIGHT(C77,1)="%",0.01*VALUE(LEFT(C77,LEN(C77)-1)),IF(RIGHT(C77,1)="k",1000*VALUE(LEFT(C77,LEN(C77)-1)),VALUE(SUBSTITUTE(C77,",",""))))))))),"N/A")</f>
        <v>N/A</v>
      </c>
      <c r="J77" t="str">
        <f>IFERROR(IF(TRIM(D77)="-", "N/A", IF(RIGHT(D77,1)=")",IF(RIGHT(D77,2)="T)",-1000000000000*VALUE(MID(D77,2,LEN(D77)-3)),IF(RIGHT(D77,2)="M)",-1000000*VALUE(MID(D77,2,LEN(D77)-3)),IF(RIGHT(D77,2)="B)",-1000000000*VALUE(MID(D77,2,LEN(D77)-3)),IF(RIGHT(D77,2)="k)",-1000*VALUE(MID(D77,2,LEN(D77)-3)),VALUE(SUBSTITUTE(D77,",","")))))),IF(RIGHT(D77,1)="T",1000000000000*VALUE(LEFT(D77,LEN(D77)-1)),IF(RIGHT(D77,1)="M",1000000*VALUE(LEFT(D77,LEN(D77)-1)),IF(RIGHT(D77,1)="B",1000000000*VALUE(LEFT(D77,LEN(D77)-1)),IF(RIGHT(D77,1)="%",0.01*VALUE(LEFT(D77,LEN(D77)-1)),IF(RIGHT(D77,1)="k",1000*VALUE(LEFT(D77,LEN(D77)-1)),VALUE(SUBSTITUTE(D77,",",""))))))))),"N/A")</f>
        <v>N/A</v>
      </c>
      <c r="K77" t="str">
        <f>IFERROR(IF(TRIM(E77)="-", "N/A", IF(RIGHT(E77,1)=")",IF(RIGHT(E77,2)="T)",-1000000000000*VALUE(MID(E77,2,LEN(E77)-3)),IF(RIGHT(E77,2)="M)",-1000000*VALUE(MID(E77,2,LEN(E77)-3)),IF(RIGHT(E77,2)="B)",-1000000000*VALUE(MID(E77,2,LEN(E77)-3)),IF(RIGHT(E77,2)="k)",-1000*VALUE(MID(E77,2,LEN(E77)-3)),VALUE(SUBSTITUTE(E77,",","")))))),IF(RIGHT(E77,1)="T",1000000000000*VALUE(LEFT(E77,LEN(E77)-1)),IF(RIGHT(E77,1)="M",1000000*VALUE(LEFT(E77,LEN(E77)-1)),IF(RIGHT(E77,1)="B",1000000000*VALUE(LEFT(E77,LEN(E77)-1)),IF(RIGHT(E77,1)="%",0.01*VALUE(LEFT(E77,LEN(E77)-1)),IF(RIGHT(E77,1)="k",1000*VALUE(LEFT(E77,LEN(E77)-1)),VALUE(SUBSTITUTE(E77,",",""))))))))),"N/A")</f>
        <v>N/A</v>
      </c>
      <c r="L77" t="str">
        <f ca="1">IFERROR(IF(TRIM(F77)="-", "N/A", IF(RIGHT(F77,1)=")",IF(RIGHT(F77,2)="T)",-1000000000000*VALUE(MID(F77,2,LEN(F77)-3)),IF(RIGHT(F77,2)="M)",-1000000*VALUE(MID(F77,2,LEN(F77)-3)),IF(RIGHT(F77,2)="B)",-1000000000*VALUE(MID(F77,2,LEN(F77)-3)),IF(RIGHT(F77,2)="k)",-1000*VALUE(MID(F77,2,LEN(F77)-3)),VALUE(SUBSTITUTE(F77,",","")))))),IF(RIGHT(F77,1)="T",1000000000000*VALUE(LEFT(F77,LEN(F77)-1)),IF(RIGHT(F77,1)="M",1000000*VALUE(LEFT(F77,LEN(F77)-1)),IF(RIGHT(F77,1)="B",1000000000*VALUE(LEFT(F77,LEN(F77)-1)),IF(RIGHT(F77,1)="%",0.01*VALUE(LEFT(F77,LEN(F77)-1)),IF(RIGHT(F77,1)="k",1000*VALUE(LEFT(F77,LEN(F77)-1)),VALUE(SUBSTITUTE(F77,",",""))))))))),"N/A")</f>
        <v>N/A</v>
      </c>
      <c r="M77" t="str">
        <f ca="1">IFERROR(IF(TRIM(G77)="-", "N/A", IF(RIGHT(G77,1)=")",IF(RIGHT(G77,2)="T)",-1000000000000*VALUE(MID(G77,2,LEN(G77)-3)),IF(RIGHT(G77,2)="M)",-1000000*VALUE(MID(G77,2,LEN(G77)-3)),IF(RIGHT(G77,2)="B)",-1000000000*VALUE(MID(G77,2,LEN(G77)-3)),IF(RIGHT(G77,2)="k)",-1000*VALUE(MID(G77,2,LEN(G77)-3)),VALUE(SUBSTITUTE(G77,",","")))))),IF(RIGHT(G77,1)="T",1000000000000*VALUE(LEFT(G77,LEN(G77)-1)),IF(RIGHT(G77,1)="M",1000000*VALUE(LEFT(G77,LEN(G77)-1)),IF(RIGHT(G77,1)="B",1000000000*VALUE(LEFT(G77,LEN(G77)-1)),IF(RIGHT(G77,1)="%",0.01*VALUE(LEFT(G77,LEN(G77)-1)),IF(RIGHT(G77,1)="k",1000*VALUE(LEFT(G77,LEN(G77)-1)),VALUE(SUBSTITUTE(G77,",",""))))))))),"N/A")</f>
        <v>N/A</v>
      </c>
      <c r="N77" t="str">
        <f t="shared" si="5"/>
        <v>N/A</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Inconclusive</v>
      </c>
      <c r="I78" t="str">
        <f>IFERROR(IF(TRIM(C78)="-", "N/A", IF(RIGHT(C78,1)=")",IF(RIGHT(C78,2)="T)",-1000000000000*VALUE(MID(C78,2,LEN(C78)-3)),IF(RIGHT(C78,2)="M)",-1000000*VALUE(MID(C78,2,LEN(C78)-3)),IF(RIGHT(C78,2)="B)",-1000000000*VALUE(MID(C78,2,LEN(C78)-3)),IF(RIGHT(C78,2)="k)",-1000*VALUE(MID(C78,2,LEN(C78)-3)),VALUE(SUBSTITUTE(C78,",","")))))),IF(RIGHT(C78,1)="T",1000000000000*VALUE(LEFT(C78,LEN(C78)-1)),IF(RIGHT(C78,1)="M",1000000*VALUE(LEFT(C78,LEN(C78)-1)),IF(RIGHT(C78,1)="B",1000000000*VALUE(LEFT(C78,LEN(C78)-1)),IF(RIGHT(C78,1)="%",0.01*VALUE(LEFT(C78,LEN(C78)-1)),IF(RIGHT(C78,1)="k",1000*VALUE(LEFT(C78,LEN(C78)-1)),VALUE(SUBSTITUTE(C78,",",""))))))))),"N/A")</f>
        <v>N/A</v>
      </c>
      <c r="J78" t="str">
        <f ca="1">IFERROR(IF(TRIM(D78)="-", "N/A", IF(RIGHT(D78,1)=")",IF(RIGHT(D78,2)="T)",-1000000000000*VALUE(MID(D78,2,LEN(D78)-3)),IF(RIGHT(D78,2)="M)",-1000000*VALUE(MID(D78,2,LEN(D78)-3)),IF(RIGHT(D78,2)="B)",-1000000000*VALUE(MID(D78,2,LEN(D78)-3)),IF(RIGHT(D78,2)="k)",-1000*VALUE(MID(D78,2,LEN(D78)-3)),VALUE(SUBSTITUTE(D78,",","")))))),IF(RIGHT(D78,1)="T",1000000000000*VALUE(LEFT(D78,LEN(D78)-1)),IF(RIGHT(D78,1)="M",1000000*VALUE(LEFT(D78,LEN(D78)-1)),IF(RIGHT(D78,1)="B",1000000000*VALUE(LEFT(D78,LEN(D78)-1)),IF(RIGHT(D78,1)="%",0.01*VALUE(LEFT(D78,LEN(D78)-1)),IF(RIGHT(D78,1)="k",1000*VALUE(LEFT(D78,LEN(D78)-1)),VALUE(SUBSTITUTE(D78,",",""))))))))),"N/A")</f>
        <v>N/A</v>
      </c>
      <c r="K78" t="str">
        <f>IFERROR(IF(TRIM(E78)="-", "N/A", IF(RIGHT(E78,1)=")",IF(RIGHT(E78,2)="T)",-1000000000000*VALUE(MID(E78,2,LEN(E78)-3)),IF(RIGHT(E78,2)="M)",-1000000*VALUE(MID(E78,2,LEN(E78)-3)),IF(RIGHT(E78,2)="B)",-1000000000*VALUE(MID(E78,2,LEN(E78)-3)),IF(RIGHT(E78,2)="k)",-1000*VALUE(MID(E78,2,LEN(E78)-3)),VALUE(SUBSTITUTE(E78,",","")))))),IF(RIGHT(E78,1)="T",1000000000000*VALUE(LEFT(E78,LEN(E78)-1)),IF(RIGHT(E78,1)="M",1000000*VALUE(LEFT(E78,LEN(E78)-1)),IF(RIGHT(E78,1)="B",1000000000*VALUE(LEFT(E78,LEN(E78)-1)),IF(RIGHT(E78,1)="%",0.01*VALUE(LEFT(E78,LEN(E78)-1)),IF(RIGHT(E78,1)="k",1000*VALUE(LEFT(E78,LEN(E78)-1)),VALUE(SUBSTITUTE(E78,",",""))))))))),"N/A")</f>
        <v>N/A</v>
      </c>
      <c r="L78" t="str">
        <f>IFERROR(IF(TRIM(F78)="-", "N/A", IF(RIGHT(F78,1)=")",IF(RIGHT(F78,2)="T)",-1000000000000*VALUE(MID(F78,2,LEN(F78)-3)),IF(RIGHT(F78,2)="M)",-1000000*VALUE(MID(F78,2,LEN(F78)-3)),IF(RIGHT(F78,2)="B)",-1000000000*VALUE(MID(F78,2,LEN(F78)-3)),IF(RIGHT(F78,2)="k)",-1000*VALUE(MID(F78,2,LEN(F78)-3)),VALUE(SUBSTITUTE(F78,",","")))))),IF(RIGHT(F78,1)="T",1000000000000*VALUE(LEFT(F78,LEN(F78)-1)),IF(RIGHT(F78,1)="M",1000000*VALUE(LEFT(F78,LEN(F78)-1)),IF(RIGHT(F78,1)="B",1000000000*VALUE(LEFT(F78,LEN(F78)-1)),IF(RIGHT(F78,1)="%",0.01*VALUE(LEFT(F78,LEN(F78)-1)),IF(RIGHT(F78,1)="k",1000*VALUE(LEFT(F78,LEN(F78)-1)),VALUE(SUBSTITUTE(F78,",",""))))))))),"N/A")</f>
        <v>N/A</v>
      </c>
      <c r="M78" t="str">
        <f>IFERROR(IF(TRIM(G78)="-", "N/A", IF(RIGHT(G78,1)=")",IF(RIGHT(G78,2)="T)",-1000000000000*VALUE(MID(G78,2,LEN(G78)-3)),IF(RIGHT(G78,2)="M)",-1000000*VALUE(MID(G78,2,LEN(G78)-3)),IF(RIGHT(G78,2)="B)",-1000000000*VALUE(MID(G78,2,LEN(G78)-3)),IF(RIGHT(G78,2)="k)",-1000*VALUE(MID(G78,2,LEN(G78)-3)),VALUE(SUBSTITUTE(G78,",","")))))),IF(RIGHT(G78,1)="T",1000000000000*VALUE(LEFT(G78,LEN(G78)-1)),IF(RIGHT(G78,1)="M",1000000*VALUE(LEFT(G78,LEN(G78)-1)),IF(RIGHT(G78,1)="B",1000000000*VALUE(LEFT(G78,LEN(G78)-1)),IF(RIGHT(G78,1)="%",0.01*VALUE(LEFT(G78,LEN(G78)-1)),IF(RIGHT(G78,1)="k",1000*VALUE(LEFT(G78,LEN(G78)-1)),VALUE(SUBSTITUTE(G78,",",""))))))))),"N/A")</f>
        <v>N/A</v>
      </c>
      <c r="N78" t="str">
        <f t="shared" si="5"/>
        <v>N/A</v>
      </c>
    </row>
    <row r="79" spans="1:14" x14ac:dyDescent="0.3">
      <c r="A79" s="1">
        <v>1</v>
      </c>
      <c r="B79" t="s">
        <v>137</v>
      </c>
      <c r="C79" t="s">
        <v>138</v>
      </c>
      <c r="I79" t="str">
        <f>IFERROR(IF(TRIM(C79)="-", "N/A", IF(RIGHT(C79,1)=")",IF(RIGHT(C79,2)="T)",-1000000000000*VALUE(MID(C79,2,LEN(C79)-3)),IF(RIGHT(C79,2)="M)",-1000000*VALUE(MID(C79,2,LEN(C79)-3)),IF(RIGHT(C79,2)="B)",-1000000000*VALUE(MID(C79,2,LEN(C79)-3)),IF(RIGHT(C79,2)="k)",-1000*VALUE(MID(C79,2,LEN(C79)-3)),VALUE(SUBSTITUTE(C79,",","")))))),IF(RIGHT(C79,1)="T",1000000000000*VALUE(LEFT(C79,LEN(C79)-1)),IF(RIGHT(C79,1)="M",1000000*VALUE(LEFT(C79,LEN(C79)-1)),IF(RIGHT(C79,1)="B",1000000000*VALUE(LEFT(C79,LEN(C79)-1)),IF(RIGHT(C79,1)="%",0.01*VALUE(LEFT(C79,LEN(C79)-1)),IF(RIGHT(C79,1)="k",1000*VALUE(LEFT(C79,LEN(C79)-1)),VALUE(SUBSTITUTE(C79,",",""))))))))),"N/A")</f>
        <v>N/A</v>
      </c>
      <c r="J79" t="str">
        <f>IFERROR(IF(TRIM(D79)="-", "N/A", IF(RIGHT(D79,1)=")",IF(RIGHT(D79,2)="T)",-1000000000000*VALUE(MID(D79,2,LEN(D79)-3)),IF(RIGHT(D79,2)="M)",-1000000*VALUE(MID(D79,2,LEN(D79)-3)),IF(RIGHT(D79,2)="B)",-1000000000*VALUE(MID(D79,2,LEN(D79)-3)),IF(RIGHT(D79,2)="k)",-1000*VALUE(MID(D79,2,LEN(D79)-3)),VALUE(SUBSTITUTE(D79,",","")))))),IF(RIGHT(D79,1)="T",1000000000000*VALUE(LEFT(D79,LEN(D79)-1)),IF(RIGHT(D79,1)="M",1000000*VALUE(LEFT(D79,LEN(D79)-1)),IF(RIGHT(D79,1)="B",1000000000*VALUE(LEFT(D79,LEN(D79)-1)),IF(RIGHT(D79,1)="%",0.01*VALUE(LEFT(D79,LEN(D79)-1)),IF(RIGHT(D79,1)="k",1000*VALUE(LEFT(D79,LEN(D79)-1)),VALUE(SUBSTITUTE(D79,",",""))))))))),"N/A")</f>
        <v>N/A</v>
      </c>
      <c r="K79" t="str">
        <f>IFERROR(IF(TRIM(E79)="-", "N/A", IF(RIGHT(E79,1)=")",IF(RIGHT(E79,2)="T)",-1000000000000*VALUE(MID(E79,2,LEN(E79)-3)),IF(RIGHT(E79,2)="M)",-1000000*VALUE(MID(E79,2,LEN(E79)-3)),IF(RIGHT(E79,2)="B)",-1000000000*VALUE(MID(E79,2,LEN(E79)-3)),IF(RIGHT(E79,2)="k)",-1000*VALUE(MID(E79,2,LEN(E79)-3)),VALUE(SUBSTITUTE(E79,",","")))))),IF(RIGHT(E79,1)="T",1000000000000*VALUE(LEFT(E79,LEN(E79)-1)),IF(RIGHT(E79,1)="M",1000000*VALUE(LEFT(E79,LEN(E79)-1)),IF(RIGHT(E79,1)="B",1000000000*VALUE(LEFT(E79,LEN(E79)-1)),IF(RIGHT(E79,1)="%",0.01*VALUE(LEFT(E79,LEN(E79)-1)),IF(RIGHT(E79,1)="k",1000*VALUE(LEFT(E79,LEN(E79)-1)),VALUE(SUBSTITUTE(E79,",",""))))))))),"N/A")</f>
        <v>N/A</v>
      </c>
      <c r="L79" t="str">
        <f>IFERROR(IF(TRIM(F79)="-", "N/A", IF(RIGHT(F79,1)=")",IF(RIGHT(F79,2)="T)",-1000000000000*VALUE(MID(F79,2,LEN(F79)-3)),IF(RIGHT(F79,2)="M)",-1000000*VALUE(MID(F79,2,LEN(F79)-3)),IF(RIGHT(F79,2)="B)",-1000000000*VALUE(MID(F79,2,LEN(F79)-3)),IF(RIGHT(F79,2)="k)",-1000*VALUE(MID(F79,2,LEN(F79)-3)),VALUE(SUBSTITUTE(F79,",","")))))),IF(RIGHT(F79,1)="T",1000000000000*VALUE(LEFT(F79,LEN(F79)-1)),IF(RIGHT(F79,1)="M",1000000*VALUE(LEFT(F79,LEN(F79)-1)),IF(RIGHT(F79,1)="B",1000000000*VALUE(LEFT(F79,LEN(F79)-1)),IF(RIGHT(F79,1)="%",0.01*VALUE(LEFT(F79,LEN(F79)-1)),IF(RIGHT(F79,1)="k",1000*VALUE(LEFT(F79,LEN(F79)-1)),VALUE(SUBSTITUTE(F79,",",""))))))))),"N/A")</f>
        <v>N/A</v>
      </c>
      <c r="M79" t="str">
        <f>IFERROR(IF(TRIM(G79)="-", "N/A", IF(RIGHT(G79,1)=")",IF(RIGHT(G79,2)="T)",-1000000000000*VALUE(MID(G79,2,LEN(G79)-3)),IF(RIGHT(G79,2)="M)",-1000000*VALUE(MID(G79,2,LEN(G79)-3)),IF(RIGHT(G79,2)="B)",-1000000000*VALUE(MID(G79,2,LEN(G79)-3)),IF(RIGHT(G79,2)="k)",-1000*VALUE(MID(G79,2,LEN(G79)-3)),VALUE(SUBSTITUTE(G79,",","")))))),IF(RIGHT(G79,1)="T",1000000000000*VALUE(LEFT(G79,LEN(G79)-1)),IF(RIGHT(G79,1)="M",1000000*VALUE(LEFT(G79,LEN(G79)-1)),IF(RIGHT(G79,1)="B",1000000000*VALUE(LEFT(G79,LEN(G79)-1)),IF(RIGHT(G79,1)="%",0.01*VALUE(LEFT(G79,LEN(G79)-1)),IF(RIGHT(G79,1)="k",1000*VALUE(LEFT(G79,LEN(G79)-1)),VALUE(SUBSTITUTE(G79,",",""))))))))),"N/A")</f>
        <v>N/A</v>
      </c>
      <c r="N79" t="str">
        <f t="shared" si="5"/>
        <v>N/A</v>
      </c>
    </row>
    <row r="80" spans="1:14" x14ac:dyDescent="0.3">
      <c r="I80" t="str">
        <f>IFERROR(IF(TRIM(C80)="-", "N/A", IF(RIGHT(C80,1)=")",IF(RIGHT(C80,2)="T)",-1000000000000*VALUE(MID(C80,2,LEN(C80)-3)),IF(RIGHT(C80,2)="M)",-1000000*VALUE(MID(C80,2,LEN(C80)-3)),IF(RIGHT(C80,2)="B)",-1000000000*VALUE(MID(C80,2,LEN(C80)-3)),IF(RIGHT(C80,2)="k)",-1000*VALUE(MID(C80,2,LEN(C80)-3)),VALUE(SUBSTITUTE(C80,",","")))))),IF(RIGHT(C80,1)="T",1000000000000*VALUE(LEFT(C80,LEN(C80)-1)),IF(RIGHT(C80,1)="M",1000000*VALUE(LEFT(C80,LEN(C80)-1)),IF(RIGHT(C80,1)="B",1000000000*VALUE(LEFT(C80,LEN(C80)-1)),IF(RIGHT(C80,1)="%",0.01*VALUE(LEFT(C80,LEN(C80)-1)),IF(RIGHT(C80,1)="k",1000*VALUE(LEFT(C80,LEN(C80)-1)),VALUE(SUBSTITUTE(C80,",",""))))))))),"N/A")</f>
        <v>N/A</v>
      </c>
      <c r="J80" t="str">
        <f>IFERROR(IF(TRIM(D80)="-", "N/A", IF(RIGHT(D80,1)=")",IF(RIGHT(D80,2)="T)",-1000000000000*VALUE(MID(D80,2,LEN(D80)-3)),IF(RIGHT(D80,2)="M)",-1000000*VALUE(MID(D80,2,LEN(D80)-3)),IF(RIGHT(D80,2)="B)",-1000000000*VALUE(MID(D80,2,LEN(D80)-3)),IF(RIGHT(D80,2)="k)",-1000*VALUE(MID(D80,2,LEN(D80)-3)),VALUE(SUBSTITUTE(D80,",","")))))),IF(RIGHT(D80,1)="T",1000000000000*VALUE(LEFT(D80,LEN(D80)-1)),IF(RIGHT(D80,1)="M",1000000*VALUE(LEFT(D80,LEN(D80)-1)),IF(RIGHT(D80,1)="B",1000000000*VALUE(LEFT(D80,LEN(D80)-1)),IF(RIGHT(D80,1)="%",0.01*VALUE(LEFT(D80,LEN(D80)-1)),IF(RIGHT(D80,1)="k",1000*VALUE(LEFT(D80,LEN(D80)-1)),VALUE(SUBSTITUTE(D80,",",""))))))))),"N/A")</f>
        <v>N/A</v>
      </c>
      <c r="K80" t="str">
        <f>IFERROR(IF(TRIM(E80)="-", "N/A", IF(RIGHT(E80,1)=")",IF(RIGHT(E80,2)="T)",-1000000000000*VALUE(MID(E80,2,LEN(E80)-3)),IF(RIGHT(E80,2)="M)",-1000000*VALUE(MID(E80,2,LEN(E80)-3)),IF(RIGHT(E80,2)="B)",-1000000000*VALUE(MID(E80,2,LEN(E80)-3)),IF(RIGHT(E80,2)="k)",-1000*VALUE(MID(E80,2,LEN(E80)-3)),VALUE(SUBSTITUTE(E80,",","")))))),IF(RIGHT(E80,1)="T",1000000000000*VALUE(LEFT(E80,LEN(E80)-1)),IF(RIGHT(E80,1)="M",1000000*VALUE(LEFT(E80,LEN(E80)-1)),IF(RIGHT(E80,1)="B",1000000000*VALUE(LEFT(E80,LEN(E80)-1)),IF(RIGHT(E80,1)="%",0.01*VALUE(LEFT(E80,LEN(E80)-1)),IF(RIGHT(E80,1)="k",1000*VALUE(LEFT(E80,LEN(E80)-1)),VALUE(SUBSTITUTE(E80,",",""))))))))),"N/A")</f>
        <v>N/A</v>
      </c>
      <c r="L80" t="str">
        <f>IFERROR(IF(TRIM(F80)="-", "N/A", IF(RIGHT(F80,1)=")",IF(RIGHT(F80,2)="T)",-1000000000000*VALUE(MID(F80,2,LEN(F80)-3)),IF(RIGHT(F80,2)="M)",-1000000*VALUE(MID(F80,2,LEN(F80)-3)),IF(RIGHT(F80,2)="B)",-1000000000*VALUE(MID(F80,2,LEN(F80)-3)),IF(RIGHT(F80,2)="k)",-1000*VALUE(MID(F80,2,LEN(F80)-3)),VALUE(SUBSTITUTE(F80,",","")))))),IF(RIGHT(F80,1)="T",1000000000000*VALUE(LEFT(F80,LEN(F80)-1)),IF(RIGHT(F80,1)="M",1000000*VALUE(LEFT(F80,LEN(F80)-1)),IF(RIGHT(F80,1)="B",1000000000*VALUE(LEFT(F80,LEN(F80)-1)),IF(RIGHT(F80,1)="%",0.01*VALUE(LEFT(F80,LEN(F80)-1)),IF(RIGHT(F80,1)="k",1000*VALUE(LEFT(F80,LEN(F80)-1)),VALUE(SUBSTITUTE(F80,",",""))))))))),"N/A")</f>
        <v>N/A</v>
      </c>
      <c r="M80" t="str">
        <f>IFERROR(IF(TRIM(G80)="-", "N/A", IF(RIGHT(G80,1)=")",IF(RIGHT(G80,2)="T)",-1000000000000*VALUE(MID(G80,2,LEN(G80)-3)),IF(RIGHT(G80,2)="M)",-1000000*VALUE(MID(G80,2,LEN(G80)-3)),IF(RIGHT(G80,2)="B)",-1000000000*VALUE(MID(G80,2,LEN(G80)-3)),IF(RIGHT(G80,2)="k)",-1000*VALUE(MID(G80,2,LEN(G80)-3)),VALUE(SUBSTITUTE(G80,",","")))))),IF(RIGHT(G80,1)="T",1000000000000*VALUE(LEFT(G80,LEN(G80)-1)),IF(RIGHT(G80,1)="M",1000000*VALUE(LEFT(G80,LEN(G80)-1)),IF(RIGHT(G80,1)="B",1000000000*VALUE(LEFT(G80,LEN(G80)-1)),IF(RIGHT(G80,1)="%",0.01*VALUE(LEFT(G80,LEN(G80)-1)),IF(RIGHT(G80,1)="k",1000*VALUE(LEFT(G80,LEN(G80)-1)),VALUE(SUBSTITUTE(G80,",",""))))))))),"N/A")</f>
        <v>N/A</v>
      </c>
      <c r="N80" t="str">
        <f t="shared" si="5"/>
        <v>N/A</v>
      </c>
    </row>
    <row r="81" spans="1:14" x14ac:dyDescent="0.3">
      <c r="A81" s="1">
        <v>0</v>
      </c>
      <c r="B81" t="s">
        <v>139</v>
      </c>
      <c r="C81" t="s">
        <v>140</v>
      </c>
      <c r="F81" t="e">
        <f t="shared" ref="F81:F87" ca="1" si="8">IF(E70="below average",LOWER(TRIM(IF(ISNUMBER(VALUE(RIGHT(B70,1))),REPLACE(B70,LEN(B70),1,""),B70))),"")</f>
        <v>#VALUE!</v>
      </c>
      <c r="G81" t="e">
        <f ca="1">IFERROR(LEFT(F81,FIND("(",F81) - 2),F81)</f>
        <v>#VALUE!</v>
      </c>
      <c r="I81">
        <f>IFERROR(IF(TRIM(C81)="-", "N/A", IF(RIGHT(C81,1)=")",IF(RIGHT(C81,2)="T)",-1000000000000*VALUE(MID(C81,2,LEN(C81)-3)),IF(RIGHT(C81,2)="M)",-1000000*VALUE(MID(C81,2,LEN(C81)-3)),IF(RIGHT(C81,2)="B)",-1000000000*VALUE(MID(C81,2,LEN(C81)-3)),IF(RIGHT(C81,2)="k)",-1000*VALUE(MID(C81,2,LEN(C81)-3)),VALUE(SUBSTITUTE(C81,",","")))))),IF(RIGHT(C81,1)="T",1000000000000*VALUE(LEFT(C81,LEN(C81)-1)),IF(RIGHT(C81,1)="M",1000000*VALUE(LEFT(C81,LEN(C81)-1)),IF(RIGHT(C81,1)="B",1000000000*VALUE(LEFT(C81,LEN(C81)-1)),IF(RIGHT(C81,1)="%",0.01*VALUE(LEFT(C81,LEN(C81)-1)),IF(RIGHT(C81,1)="k",1000*VALUE(LEFT(C81,LEN(C81)-1)),VALUE(SUBSTITUTE(C81,",",""))))))))),"N/A")</f>
        <v>0.53369999999999995</v>
      </c>
      <c r="J81" t="str">
        <f>IFERROR(IF(TRIM(D81)="-", "N/A", IF(RIGHT(D81,1)=")",IF(RIGHT(D81,2)="T)",-1000000000000*VALUE(MID(D81,2,LEN(D81)-3)),IF(RIGHT(D81,2)="M)",-1000000*VALUE(MID(D81,2,LEN(D81)-3)),IF(RIGHT(D81,2)="B)",-1000000000*VALUE(MID(D81,2,LEN(D81)-3)),IF(RIGHT(D81,2)="k)",-1000*VALUE(MID(D81,2,LEN(D81)-3)),VALUE(SUBSTITUTE(D81,",","")))))),IF(RIGHT(D81,1)="T",1000000000000*VALUE(LEFT(D81,LEN(D81)-1)),IF(RIGHT(D81,1)="M",1000000*VALUE(LEFT(D81,LEN(D81)-1)),IF(RIGHT(D81,1)="B",1000000000*VALUE(LEFT(D81,LEN(D81)-1)),IF(RIGHT(D81,1)="%",0.01*VALUE(LEFT(D81,LEN(D81)-1)),IF(RIGHT(D81,1)="k",1000*VALUE(LEFT(D81,LEN(D81)-1)),VALUE(SUBSTITUTE(D81,",",""))))))))),"N/A")</f>
        <v>N/A</v>
      </c>
      <c r="K81" t="str">
        <f>IFERROR(IF(TRIM(E81)="-", "N/A", IF(RIGHT(E81,1)=")",IF(RIGHT(E81,2)="T)",-1000000000000*VALUE(MID(E81,2,LEN(E81)-3)),IF(RIGHT(E81,2)="M)",-1000000*VALUE(MID(E81,2,LEN(E81)-3)),IF(RIGHT(E81,2)="B)",-1000000000*VALUE(MID(E81,2,LEN(E81)-3)),IF(RIGHT(E81,2)="k)",-1000*VALUE(MID(E81,2,LEN(E81)-3)),VALUE(SUBSTITUTE(E81,",","")))))),IF(RIGHT(E81,1)="T",1000000000000*VALUE(LEFT(E81,LEN(E81)-1)),IF(RIGHT(E81,1)="M",1000000*VALUE(LEFT(E81,LEN(E81)-1)),IF(RIGHT(E81,1)="B",1000000000*VALUE(LEFT(E81,LEN(E81)-1)),IF(RIGHT(E81,1)="%",0.01*VALUE(LEFT(E81,LEN(E81)-1)),IF(RIGHT(E81,1)="k",1000*VALUE(LEFT(E81,LEN(E81)-1)),VALUE(SUBSTITUTE(E81,",",""))))))))),"N/A")</f>
        <v>N/A</v>
      </c>
      <c r="L81" t="str">
        <f ca="1">IFERROR(IF(TRIM(F81)="-", "N/A", IF(RIGHT(F81,1)=")",IF(RIGHT(F81,2)="T)",-1000000000000*VALUE(MID(F81,2,LEN(F81)-3)),IF(RIGHT(F81,2)="M)",-1000000*VALUE(MID(F81,2,LEN(F81)-3)),IF(RIGHT(F81,2)="B)",-1000000000*VALUE(MID(F81,2,LEN(F81)-3)),IF(RIGHT(F81,2)="k)",-1000*VALUE(MID(F81,2,LEN(F81)-3)),VALUE(SUBSTITUTE(F81,",","")))))),IF(RIGHT(F81,1)="T",1000000000000*VALUE(LEFT(F81,LEN(F81)-1)),IF(RIGHT(F81,1)="M",1000000*VALUE(LEFT(F81,LEN(F81)-1)),IF(RIGHT(F81,1)="B",1000000000*VALUE(LEFT(F81,LEN(F81)-1)),IF(RIGHT(F81,1)="%",0.01*VALUE(LEFT(F81,LEN(F81)-1)),IF(RIGHT(F81,1)="k",1000*VALUE(LEFT(F81,LEN(F81)-1)),VALUE(SUBSTITUTE(F81,",",""))))))))),"N/A")</f>
        <v>N/A</v>
      </c>
      <c r="M81" t="str">
        <f ca="1">IFERROR(IF(TRIM(G81)="-", "N/A", IF(RIGHT(G81,1)=")",IF(RIGHT(G81,2)="T)",-1000000000000*VALUE(MID(G81,2,LEN(G81)-3)),IF(RIGHT(G81,2)="M)",-1000000*VALUE(MID(G81,2,LEN(G81)-3)),IF(RIGHT(G81,2)="B)",-1000000000*VALUE(MID(G81,2,LEN(G81)-3)),IF(RIGHT(G81,2)="k)",-1000*VALUE(MID(G81,2,LEN(G81)-3)),VALUE(SUBSTITUTE(G81,",","")))))),IF(RIGHT(G81,1)="T",1000000000000*VALUE(LEFT(G81,LEN(G81)-1)),IF(RIGHT(G81,1)="M",1000000*VALUE(LEFT(G81,LEN(G81)-1)),IF(RIGHT(G81,1)="B",1000000000*VALUE(LEFT(G81,LEN(G81)-1)),IF(RIGHT(G81,1)="%",0.01*VALUE(LEFT(G81,LEN(G81)-1)),IF(RIGHT(G81,1)="k",1000*VALUE(LEFT(G81,LEN(G81)-1)),VALUE(SUBSTITUTE(G81,",",""))))))))),"N/A")</f>
        <v>N/A</v>
      </c>
      <c r="N81" t="str">
        <f t="shared" si="5"/>
        <v>N/A</v>
      </c>
    </row>
    <row r="82" spans="1:14" x14ac:dyDescent="0.3">
      <c r="A82" s="1">
        <v>1</v>
      </c>
      <c r="B82" t="s">
        <v>141</v>
      </c>
      <c r="C82" t="s">
        <v>142</v>
      </c>
      <c r="F82" t="e">
        <f t="shared" ca="1" si="8"/>
        <v>#VALUE!</v>
      </c>
      <c r="G82" t="e">
        <f t="shared" ref="G82:G87" ca="1" si="9">IF(F82&lt;&gt;"", G81 &amp; ", " &amp; IFERROR(LEFT(F82,FIND("(",F82) - 2),F82),G81)</f>
        <v>#VALUE!</v>
      </c>
      <c r="I82">
        <f>IFERROR(IF(TRIM(C82)="-", "N/A", IF(RIGHT(C82,1)=")",IF(RIGHT(C82,2)="T)",-1000000000000*VALUE(MID(C82,2,LEN(C82)-3)),IF(RIGHT(C82,2)="M)",-1000000*VALUE(MID(C82,2,LEN(C82)-3)),IF(RIGHT(C82,2)="B)",-1000000000*VALUE(MID(C82,2,LEN(C82)-3)),IF(RIGHT(C82,2)="k)",-1000*VALUE(MID(C82,2,LEN(C82)-3)),VALUE(SUBSTITUTE(C82,",","")))))),IF(RIGHT(C82,1)="T",1000000000000*VALUE(LEFT(C82,LEN(C82)-1)),IF(RIGHT(C82,1)="M",1000000*VALUE(LEFT(C82,LEN(C82)-1)),IF(RIGHT(C82,1)="B",1000000000*VALUE(LEFT(C82,LEN(C82)-1)),IF(RIGHT(C82,1)="%",0.01*VALUE(LEFT(C82,LEN(C82)-1)),IF(RIGHT(C82,1)="k",1000*VALUE(LEFT(C82,LEN(C82)-1)),VALUE(SUBSTITUTE(C82,",",""))))))))),"N/A")</f>
        <v>0.55630000000000002</v>
      </c>
      <c r="J82" t="str">
        <f>IFERROR(IF(TRIM(D82)="-", "N/A", IF(RIGHT(D82,1)=")",IF(RIGHT(D82,2)="T)",-1000000000000*VALUE(MID(D82,2,LEN(D82)-3)),IF(RIGHT(D82,2)="M)",-1000000*VALUE(MID(D82,2,LEN(D82)-3)),IF(RIGHT(D82,2)="B)",-1000000000*VALUE(MID(D82,2,LEN(D82)-3)),IF(RIGHT(D82,2)="k)",-1000*VALUE(MID(D82,2,LEN(D82)-3)),VALUE(SUBSTITUTE(D82,",","")))))),IF(RIGHT(D82,1)="T",1000000000000*VALUE(LEFT(D82,LEN(D82)-1)),IF(RIGHT(D82,1)="M",1000000*VALUE(LEFT(D82,LEN(D82)-1)),IF(RIGHT(D82,1)="B",1000000000*VALUE(LEFT(D82,LEN(D82)-1)),IF(RIGHT(D82,1)="%",0.01*VALUE(LEFT(D82,LEN(D82)-1)),IF(RIGHT(D82,1)="k",1000*VALUE(LEFT(D82,LEN(D82)-1)),VALUE(SUBSTITUTE(D82,",",""))))))))),"N/A")</f>
        <v>N/A</v>
      </c>
      <c r="K82" t="str">
        <f>IFERROR(IF(TRIM(E82)="-", "N/A", IF(RIGHT(E82,1)=")",IF(RIGHT(E82,2)="T)",-1000000000000*VALUE(MID(E82,2,LEN(E82)-3)),IF(RIGHT(E82,2)="M)",-1000000*VALUE(MID(E82,2,LEN(E82)-3)),IF(RIGHT(E82,2)="B)",-1000000000*VALUE(MID(E82,2,LEN(E82)-3)),IF(RIGHT(E82,2)="k)",-1000*VALUE(MID(E82,2,LEN(E82)-3)),VALUE(SUBSTITUTE(E82,",","")))))),IF(RIGHT(E82,1)="T",1000000000000*VALUE(LEFT(E82,LEN(E82)-1)),IF(RIGHT(E82,1)="M",1000000*VALUE(LEFT(E82,LEN(E82)-1)),IF(RIGHT(E82,1)="B",1000000000*VALUE(LEFT(E82,LEN(E82)-1)),IF(RIGHT(E82,1)="%",0.01*VALUE(LEFT(E82,LEN(E82)-1)),IF(RIGHT(E82,1)="k",1000*VALUE(LEFT(E82,LEN(E82)-1)),VALUE(SUBSTITUTE(E82,",",""))))))))),"N/A")</f>
        <v>N/A</v>
      </c>
      <c r="L82" t="str">
        <f ca="1">IFERROR(IF(TRIM(F82)="-", "N/A", IF(RIGHT(F82,1)=")",IF(RIGHT(F82,2)="T)",-1000000000000*VALUE(MID(F82,2,LEN(F82)-3)),IF(RIGHT(F82,2)="M)",-1000000*VALUE(MID(F82,2,LEN(F82)-3)),IF(RIGHT(F82,2)="B)",-1000000000*VALUE(MID(F82,2,LEN(F82)-3)),IF(RIGHT(F82,2)="k)",-1000*VALUE(MID(F82,2,LEN(F82)-3)),VALUE(SUBSTITUTE(F82,",","")))))),IF(RIGHT(F82,1)="T",1000000000000*VALUE(LEFT(F82,LEN(F82)-1)),IF(RIGHT(F82,1)="M",1000000*VALUE(LEFT(F82,LEN(F82)-1)),IF(RIGHT(F82,1)="B",1000000000*VALUE(LEFT(F82,LEN(F82)-1)),IF(RIGHT(F82,1)="%",0.01*VALUE(LEFT(F82,LEN(F82)-1)),IF(RIGHT(F82,1)="k",1000*VALUE(LEFT(F82,LEN(F82)-1)),VALUE(SUBSTITUTE(F82,",",""))))))))),"N/A")</f>
        <v>N/A</v>
      </c>
      <c r="M82" t="str">
        <f ca="1">IFERROR(IF(TRIM(G82)="-", "N/A", IF(RIGHT(G82,1)=")",IF(RIGHT(G82,2)="T)",-1000000000000*VALUE(MID(G82,2,LEN(G82)-3)),IF(RIGHT(G82,2)="M)",-1000000*VALUE(MID(G82,2,LEN(G82)-3)),IF(RIGHT(G82,2)="B)",-1000000000*VALUE(MID(G82,2,LEN(G82)-3)),IF(RIGHT(G82,2)="k)",-1000*VALUE(MID(G82,2,LEN(G82)-3)),VALUE(SUBSTITUTE(G82,",","")))))),IF(RIGHT(G82,1)="T",1000000000000*VALUE(LEFT(G82,LEN(G82)-1)),IF(RIGHT(G82,1)="M",1000000*VALUE(LEFT(G82,LEN(G82)-1)),IF(RIGHT(G82,1)="B",1000000000*VALUE(LEFT(G82,LEN(G82)-1)),IF(RIGHT(G82,1)="%",0.01*VALUE(LEFT(G82,LEN(G82)-1)),IF(RIGHT(G82,1)="k",1000*VALUE(LEFT(G82,LEN(G82)-1)),VALUE(SUBSTITUTE(G82,",",""))))))))),"N/A")</f>
        <v>N/A</v>
      </c>
      <c r="N82" t="str">
        <f t="shared" si="5"/>
        <v>N/A</v>
      </c>
    </row>
    <row r="83" spans="1:14" x14ac:dyDescent="0.3">
      <c r="F83" t="e">
        <f t="shared" ca="1" si="8"/>
        <v>#VALUE!</v>
      </c>
      <c r="G83" t="e">
        <f t="shared" ca="1" si="9"/>
        <v>#VALUE!</v>
      </c>
      <c r="I83" t="str">
        <f>IFERROR(IF(TRIM(C83)="-", "N/A", IF(RIGHT(C83,1)=")",IF(RIGHT(C83,2)="T)",-1000000000000*VALUE(MID(C83,2,LEN(C83)-3)),IF(RIGHT(C83,2)="M)",-1000000*VALUE(MID(C83,2,LEN(C83)-3)),IF(RIGHT(C83,2)="B)",-1000000000*VALUE(MID(C83,2,LEN(C83)-3)),IF(RIGHT(C83,2)="k)",-1000*VALUE(MID(C83,2,LEN(C83)-3)),VALUE(SUBSTITUTE(C83,",","")))))),IF(RIGHT(C83,1)="T",1000000000000*VALUE(LEFT(C83,LEN(C83)-1)),IF(RIGHT(C83,1)="M",1000000*VALUE(LEFT(C83,LEN(C83)-1)),IF(RIGHT(C83,1)="B",1000000000*VALUE(LEFT(C83,LEN(C83)-1)),IF(RIGHT(C83,1)="%",0.01*VALUE(LEFT(C83,LEN(C83)-1)),IF(RIGHT(C83,1)="k",1000*VALUE(LEFT(C83,LEN(C83)-1)),VALUE(SUBSTITUTE(C83,",",""))))))))),"N/A")</f>
        <v>N/A</v>
      </c>
      <c r="J83" t="str">
        <f>IFERROR(IF(TRIM(D83)="-", "N/A", IF(RIGHT(D83,1)=")",IF(RIGHT(D83,2)="T)",-1000000000000*VALUE(MID(D83,2,LEN(D83)-3)),IF(RIGHT(D83,2)="M)",-1000000*VALUE(MID(D83,2,LEN(D83)-3)),IF(RIGHT(D83,2)="B)",-1000000000*VALUE(MID(D83,2,LEN(D83)-3)),IF(RIGHT(D83,2)="k)",-1000*VALUE(MID(D83,2,LEN(D83)-3)),VALUE(SUBSTITUTE(D83,",","")))))),IF(RIGHT(D83,1)="T",1000000000000*VALUE(LEFT(D83,LEN(D83)-1)),IF(RIGHT(D83,1)="M",1000000*VALUE(LEFT(D83,LEN(D83)-1)),IF(RIGHT(D83,1)="B",1000000000*VALUE(LEFT(D83,LEN(D83)-1)),IF(RIGHT(D83,1)="%",0.01*VALUE(LEFT(D83,LEN(D83)-1)),IF(RIGHT(D83,1)="k",1000*VALUE(LEFT(D83,LEN(D83)-1)),VALUE(SUBSTITUTE(D83,",",""))))))))),"N/A")</f>
        <v>N/A</v>
      </c>
      <c r="K83" t="str">
        <f>IFERROR(IF(TRIM(E83)="-", "N/A", IF(RIGHT(E83,1)=")",IF(RIGHT(E83,2)="T)",-1000000000000*VALUE(MID(E83,2,LEN(E83)-3)),IF(RIGHT(E83,2)="M)",-1000000*VALUE(MID(E83,2,LEN(E83)-3)),IF(RIGHT(E83,2)="B)",-1000000000*VALUE(MID(E83,2,LEN(E83)-3)),IF(RIGHT(E83,2)="k)",-1000*VALUE(MID(E83,2,LEN(E83)-3)),VALUE(SUBSTITUTE(E83,",","")))))),IF(RIGHT(E83,1)="T",1000000000000*VALUE(LEFT(E83,LEN(E83)-1)),IF(RIGHT(E83,1)="M",1000000*VALUE(LEFT(E83,LEN(E83)-1)),IF(RIGHT(E83,1)="B",1000000000*VALUE(LEFT(E83,LEN(E83)-1)),IF(RIGHT(E83,1)="%",0.01*VALUE(LEFT(E83,LEN(E83)-1)),IF(RIGHT(E83,1)="k",1000*VALUE(LEFT(E83,LEN(E83)-1)),VALUE(SUBSTITUTE(E83,",",""))))))))),"N/A")</f>
        <v>N/A</v>
      </c>
      <c r="L83" t="str">
        <f ca="1">IFERROR(IF(TRIM(F83)="-", "N/A", IF(RIGHT(F83,1)=")",IF(RIGHT(F83,2)="T)",-1000000000000*VALUE(MID(F83,2,LEN(F83)-3)),IF(RIGHT(F83,2)="M)",-1000000*VALUE(MID(F83,2,LEN(F83)-3)),IF(RIGHT(F83,2)="B)",-1000000000*VALUE(MID(F83,2,LEN(F83)-3)),IF(RIGHT(F83,2)="k)",-1000*VALUE(MID(F83,2,LEN(F83)-3)),VALUE(SUBSTITUTE(F83,",","")))))),IF(RIGHT(F83,1)="T",1000000000000*VALUE(LEFT(F83,LEN(F83)-1)),IF(RIGHT(F83,1)="M",1000000*VALUE(LEFT(F83,LEN(F83)-1)),IF(RIGHT(F83,1)="B",1000000000*VALUE(LEFT(F83,LEN(F83)-1)),IF(RIGHT(F83,1)="%",0.01*VALUE(LEFT(F83,LEN(F83)-1)),IF(RIGHT(F83,1)="k",1000*VALUE(LEFT(F83,LEN(F83)-1)),VALUE(SUBSTITUTE(F83,",",""))))))))),"N/A")</f>
        <v>N/A</v>
      </c>
      <c r="M83" t="str">
        <f ca="1">IFERROR(IF(TRIM(G83)="-", "N/A", IF(RIGHT(G83,1)=")",IF(RIGHT(G83,2)="T)",-1000000000000*VALUE(MID(G83,2,LEN(G83)-3)),IF(RIGHT(G83,2)="M)",-1000000*VALUE(MID(G83,2,LEN(G83)-3)),IF(RIGHT(G83,2)="B)",-1000000000*VALUE(MID(G83,2,LEN(G83)-3)),IF(RIGHT(G83,2)="k)",-1000*VALUE(MID(G83,2,LEN(G83)-3)),VALUE(SUBSTITUTE(G83,",","")))))),IF(RIGHT(G83,1)="T",1000000000000*VALUE(LEFT(G83,LEN(G83)-1)),IF(RIGHT(G83,1)="M",1000000*VALUE(LEFT(G83,LEN(G83)-1)),IF(RIGHT(G83,1)="B",1000000000*VALUE(LEFT(G83,LEN(G83)-1)),IF(RIGHT(G83,1)="%",0.01*VALUE(LEFT(G83,LEN(G83)-1)),IF(RIGHT(G83,1)="k",1000*VALUE(LEFT(G83,LEN(G83)-1)),VALUE(SUBSTITUTE(G83,",",""))))))))),"N/A")</f>
        <v>N/A</v>
      </c>
      <c r="N83" t="str">
        <f t="shared" si="5"/>
        <v>N/A</v>
      </c>
    </row>
    <row r="84" spans="1:14" x14ac:dyDescent="0.3">
      <c r="A84" s="1">
        <v>0</v>
      </c>
      <c r="B84" t="s">
        <v>143</v>
      </c>
      <c r="C84" t="s">
        <v>144</v>
      </c>
      <c r="F84" t="e">
        <f t="shared" ca="1" si="8"/>
        <v>#VALUE!</v>
      </c>
      <c r="G84" t="e">
        <f t="shared" ca="1" si="9"/>
        <v>#VALUE!</v>
      </c>
      <c r="I84">
        <f>IFERROR(IF(TRIM(C84)="-", "N/A", IF(RIGHT(C84,1)=")",IF(RIGHT(C84,2)="T)",-1000000000000*VALUE(MID(C84,2,LEN(C84)-3)),IF(RIGHT(C84,2)="M)",-1000000*VALUE(MID(C84,2,LEN(C84)-3)),IF(RIGHT(C84,2)="B)",-1000000000*VALUE(MID(C84,2,LEN(C84)-3)),IF(RIGHT(C84,2)="k)",-1000*VALUE(MID(C84,2,LEN(C84)-3)),VALUE(SUBSTITUTE(C84,",","")))))),IF(RIGHT(C84,1)="T",1000000000000*VALUE(LEFT(C84,LEN(C84)-1)),IF(RIGHT(C84,1)="M",1000000*VALUE(LEFT(C84,LEN(C84)-1)),IF(RIGHT(C84,1)="B",1000000000*VALUE(LEFT(C84,LEN(C84)-1)),IF(RIGHT(C84,1)="%",0.01*VALUE(LEFT(C84,LEN(C84)-1)),IF(RIGHT(C84,1)="k",1000*VALUE(LEFT(C84,LEN(C84)-1)),VALUE(SUBSTITUTE(C84,",",""))))))))),"N/A")</f>
        <v>3.4300000000000004E-2</v>
      </c>
      <c r="J84" t="str">
        <f>IFERROR(IF(TRIM(D84)="-", "N/A", IF(RIGHT(D84,1)=")",IF(RIGHT(D84,2)="T)",-1000000000000*VALUE(MID(D84,2,LEN(D84)-3)),IF(RIGHT(D84,2)="M)",-1000000*VALUE(MID(D84,2,LEN(D84)-3)),IF(RIGHT(D84,2)="B)",-1000000000*VALUE(MID(D84,2,LEN(D84)-3)),IF(RIGHT(D84,2)="k)",-1000*VALUE(MID(D84,2,LEN(D84)-3)),VALUE(SUBSTITUTE(D84,",","")))))),IF(RIGHT(D84,1)="T",1000000000000*VALUE(LEFT(D84,LEN(D84)-1)),IF(RIGHT(D84,1)="M",1000000*VALUE(LEFT(D84,LEN(D84)-1)),IF(RIGHT(D84,1)="B",1000000000*VALUE(LEFT(D84,LEN(D84)-1)),IF(RIGHT(D84,1)="%",0.01*VALUE(LEFT(D84,LEN(D84)-1)),IF(RIGHT(D84,1)="k",1000*VALUE(LEFT(D84,LEN(D84)-1)),VALUE(SUBSTITUTE(D84,",",""))))))))),"N/A")</f>
        <v>N/A</v>
      </c>
      <c r="K84" t="str">
        <f>IFERROR(IF(TRIM(E84)="-", "N/A", IF(RIGHT(E84,1)=")",IF(RIGHT(E84,2)="T)",-1000000000000*VALUE(MID(E84,2,LEN(E84)-3)),IF(RIGHT(E84,2)="M)",-1000000*VALUE(MID(E84,2,LEN(E84)-3)),IF(RIGHT(E84,2)="B)",-1000000000*VALUE(MID(E84,2,LEN(E84)-3)),IF(RIGHT(E84,2)="k)",-1000*VALUE(MID(E84,2,LEN(E84)-3)),VALUE(SUBSTITUTE(E84,",","")))))),IF(RIGHT(E84,1)="T",1000000000000*VALUE(LEFT(E84,LEN(E84)-1)),IF(RIGHT(E84,1)="M",1000000*VALUE(LEFT(E84,LEN(E84)-1)),IF(RIGHT(E84,1)="B",1000000000*VALUE(LEFT(E84,LEN(E84)-1)),IF(RIGHT(E84,1)="%",0.01*VALUE(LEFT(E84,LEN(E84)-1)),IF(RIGHT(E84,1)="k",1000*VALUE(LEFT(E84,LEN(E84)-1)),VALUE(SUBSTITUTE(E84,",",""))))))))),"N/A")</f>
        <v>N/A</v>
      </c>
      <c r="L84" t="str">
        <f ca="1">IFERROR(IF(TRIM(F84)="-", "N/A", IF(RIGHT(F84,1)=")",IF(RIGHT(F84,2)="T)",-1000000000000*VALUE(MID(F84,2,LEN(F84)-3)),IF(RIGHT(F84,2)="M)",-1000000*VALUE(MID(F84,2,LEN(F84)-3)),IF(RIGHT(F84,2)="B)",-1000000000*VALUE(MID(F84,2,LEN(F84)-3)),IF(RIGHT(F84,2)="k)",-1000*VALUE(MID(F84,2,LEN(F84)-3)),VALUE(SUBSTITUTE(F84,",","")))))),IF(RIGHT(F84,1)="T",1000000000000*VALUE(LEFT(F84,LEN(F84)-1)),IF(RIGHT(F84,1)="M",1000000*VALUE(LEFT(F84,LEN(F84)-1)),IF(RIGHT(F84,1)="B",1000000000*VALUE(LEFT(F84,LEN(F84)-1)),IF(RIGHT(F84,1)="%",0.01*VALUE(LEFT(F84,LEN(F84)-1)),IF(RIGHT(F84,1)="k",1000*VALUE(LEFT(F84,LEN(F84)-1)),VALUE(SUBSTITUTE(F84,",",""))))))))),"N/A")</f>
        <v>N/A</v>
      </c>
      <c r="M84" t="str">
        <f ca="1">IFERROR(IF(TRIM(G84)="-", "N/A", IF(RIGHT(G84,1)=")",IF(RIGHT(G84,2)="T)",-1000000000000*VALUE(MID(G84,2,LEN(G84)-3)),IF(RIGHT(G84,2)="M)",-1000000*VALUE(MID(G84,2,LEN(G84)-3)),IF(RIGHT(G84,2)="B)",-1000000000*VALUE(MID(G84,2,LEN(G84)-3)),IF(RIGHT(G84,2)="k)",-1000*VALUE(MID(G84,2,LEN(G84)-3)),VALUE(SUBSTITUTE(G84,",","")))))),IF(RIGHT(G84,1)="T",1000000000000*VALUE(LEFT(G84,LEN(G84)-1)),IF(RIGHT(G84,1)="M",1000000*VALUE(LEFT(G84,LEN(G84)-1)),IF(RIGHT(G84,1)="B",1000000000*VALUE(LEFT(G84,LEN(G84)-1)),IF(RIGHT(G84,1)="%",0.01*VALUE(LEFT(G84,LEN(G84)-1)),IF(RIGHT(G84,1)="k",1000*VALUE(LEFT(G84,LEN(G84)-1)),VALUE(SUBSTITUTE(G84,",",""))))))))),"N/A")</f>
        <v>N/A</v>
      </c>
      <c r="N84" t="str">
        <f t="shared" si="5"/>
        <v>N/A</v>
      </c>
    </row>
    <row r="85" spans="1:14" x14ac:dyDescent="0.3">
      <c r="A85" s="1">
        <v>1</v>
      </c>
      <c r="B85" t="s">
        <v>145</v>
      </c>
      <c r="C85" t="s">
        <v>146</v>
      </c>
      <c r="F85" t="e">
        <f t="shared" ca="1" si="8"/>
        <v>#VALUE!</v>
      </c>
      <c r="G85" t="e">
        <f t="shared" ca="1" si="9"/>
        <v>#VALUE!</v>
      </c>
      <c r="I85">
        <f>IFERROR(IF(TRIM(C85)="-", "N/A", IF(RIGHT(C85,1)=")",IF(RIGHT(C85,2)="T)",-1000000000000*VALUE(MID(C85,2,LEN(C85)-3)),IF(RIGHT(C85,2)="M)",-1000000*VALUE(MID(C85,2,LEN(C85)-3)),IF(RIGHT(C85,2)="B)",-1000000000*VALUE(MID(C85,2,LEN(C85)-3)),IF(RIGHT(C85,2)="k)",-1000*VALUE(MID(C85,2,LEN(C85)-3)),VALUE(SUBSTITUTE(C85,",","")))))),IF(RIGHT(C85,1)="T",1000000000000*VALUE(LEFT(C85,LEN(C85)-1)),IF(RIGHT(C85,1)="M",1000000*VALUE(LEFT(C85,LEN(C85)-1)),IF(RIGHT(C85,1)="B",1000000000*VALUE(LEFT(C85,LEN(C85)-1)),IF(RIGHT(C85,1)="%",0.01*VALUE(LEFT(C85,LEN(C85)-1)),IF(RIGHT(C85,1)="k",1000*VALUE(LEFT(C85,LEN(C85)-1)),VALUE(SUBSTITUTE(C85,",",""))))))))),"N/A")</f>
        <v>9.3100000000000002E-2</v>
      </c>
      <c r="J85" t="str">
        <f>IFERROR(IF(TRIM(D85)="-", "N/A", IF(RIGHT(D85,1)=")",IF(RIGHT(D85,2)="T)",-1000000000000*VALUE(MID(D85,2,LEN(D85)-3)),IF(RIGHT(D85,2)="M)",-1000000*VALUE(MID(D85,2,LEN(D85)-3)),IF(RIGHT(D85,2)="B)",-1000000000*VALUE(MID(D85,2,LEN(D85)-3)),IF(RIGHT(D85,2)="k)",-1000*VALUE(MID(D85,2,LEN(D85)-3)),VALUE(SUBSTITUTE(D85,",","")))))),IF(RIGHT(D85,1)="T",1000000000000*VALUE(LEFT(D85,LEN(D85)-1)),IF(RIGHT(D85,1)="M",1000000*VALUE(LEFT(D85,LEN(D85)-1)),IF(RIGHT(D85,1)="B",1000000000*VALUE(LEFT(D85,LEN(D85)-1)),IF(RIGHT(D85,1)="%",0.01*VALUE(LEFT(D85,LEN(D85)-1)),IF(RIGHT(D85,1)="k",1000*VALUE(LEFT(D85,LEN(D85)-1)),VALUE(SUBSTITUTE(D85,",",""))))))))),"N/A")</f>
        <v>N/A</v>
      </c>
      <c r="K85" t="str">
        <f>IFERROR(IF(TRIM(E85)="-", "N/A", IF(RIGHT(E85,1)=")",IF(RIGHT(E85,2)="T)",-1000000000000*VALUE(MID(E85,2,LEN(E85)-3)),IF(RIGHT(E85,2)="M)",-1000000*VALUE(MID(E85,2,LEN(E85)-3)),IF(RIGHT(E85,2)="B)",-1000000000*VALUE(MID(E85,2,LEN(E85)-3)),IF(RIGHT(E85,2)="k)",-1000*VALUE(MID(E85,2,LEN(E85)-3)),VALUE(SUBSTITUTE(E85,",","")))))),IF(RIGHT(E85,1)="T",1000000000000*VALUE(LEFT(E85,LEN(E85)-1)),IF(RIGHT(E85,1)="M",1000000*VALUE(LEFT(E85,LEN(E85)-1)),IF(RIGHT(E85,1)="B",1000000000*VALUE(LEFT(E85,LEN(E85)-1)),IF(RIGHT(E85,1)="%",0.01*VALUE(LEFT(E85,LEN(E85)-1)),IF(RIGHT(E85,1)="k",1000*VALUE(LEFT(E85,LEN(E85)-1)),VALUE(SUBSTITUTE(E85,",",""))))))))),"N/A")</f>
        <v>N/A</v>
      </c>
      <c r="L85" t="str">
        <f ca="1">IFERROR(IF(TRIM(F85)="-", "N/A", IF(RIGHT(F85,1)=")",IF(RIGHT(F85,2)="T)",-1000000000000*VALUE(MID(F85,2,LEN(F85)-3)),IF(RIGHT(F85,2)="M)",-1000000*VALUE(MID(F85,2,LEN(F85)-3)),IF(RIGHT(F85,2)="B)",-1000000000*VALUE(MID(F85,2,LEN(F85)-3)),IF(RIGHT(F85,2)="k)",-1000*VALUE(MID(F85,2,LEN(F85)-3)),VALUE(SUBSTITUTE(F85,",","")))))),IF(RIGHT(F85,1)="T",1000000000000*VALUE(LEFT(F85,LEN(F85)-1)),IF(RIGHT(F85,1)="M",1000000*VALUE(LEFT(F85,LEN(F85)-1)),IF(RIGHT(F85,1)="B",1000000000*VALUE(LEFT(F85,LEN(F85)-1)),IF(RIGHT(F85,1)="%",0.01*VALUE(LEFT(F85,LEN(F85)-1)),IF(RIGHT(F85,1)="k",1000*VALUE(LEFT(F85,LEN(F85)-1)),VALUE(SUBSTITUTE(F85,",",""))))))))),"N/A")</f>
        <v>N/A</v>
      </c>
      <c r="M85" t="str">
        <f ca="1">IFERROR(IF(TRIM(G85)="-", "N/A", IF(RIGHT(G85,1)=")",IF(RIGHT(G85,2)="T)",-1000000000000*VALUE(MID(G85,2,LEN(G85)-3)),IF(RIGHT(G85,2)="M)",-1000000*VALUE(MID(G85,2,LEN(G85)-3)),IF(RIGHT(G85,2)="B)",-1000000000*VALUE(MID(G85,2,LEN(G85)-3)),IF(RIGHT(G85,2)="k)",-1000*VALUE(MID(G85,2,LEN(G85)-3)),VALUE(SUBSTITUTE(G85,",","")))))),IF(RIGHT(G85,1)="T",1000000000000*VALUE(LEFT(G85,LEN(G85)-1)),IF(RIGHT(G85,1)="M",1000000*VALUE(LEFT(G85,LEN(G85)-1)),IF(RIGHT(G85,1)="B",1000000000*VALUE(LEFT(G85,LEN(G85)-1)),IF(RIGHT(G85,1)="%",0.01*VALUE(LEFT(G85,LEN(G85)-1)),IF(RIGHT(G85,1)="k",1000*VALUE(LEFT(G85,LEN(G85)-1)),VALUE(SUBSTITUTE(G85,",",""))))))))),"N/A")</f>
        <v>N/A</v>
      </c>
      <c r="N85" t="str">
        <f t="shared" si="5"/>
        <v>N/A</v>
      </c>
    </row>
    <row r="86" spans="1:14" x14ac:dyDescent="0.3">
      <c r="F86" t="e">
        <f t="shared" ca="1" si="8"/>
        <v>#VALUE!</v>
      </c>
      <c r="G86" t="e">
        <f t="shared" ca="1" si="9"/>
        <v>#VALUE!</v>
      </c>
      <c r="I86" t="str">
        <f>IFERROR(IF(TRIM(C86)="-", "N/A", IF(RIGHT(C86,1)=")",IF(RIGHT(C86,2)="T)",-1000000000000*VALUE(MID(C86,2,LEN(C86)-3)),IF(RIGHT(C86,2)="M)",-1000000*VALUE(MID(C86,2,LEN(C86)-3)),IF(RIGHT(C86,2)="B)",-1000000000*VALUE(MID(C86,2,LEN(C86)-3)),IF(RIGHT(C86,2)="k)",-1000*VALUE(MID(C86,2,LEN(C86)-3)),VALUE(SUBSTITUTE(C86,",","")))))),IF(RIGHT(C86,1)="T",1000000000000*VALUE(LEFT(C86,LEN(C86)-1)),IF(RIGHT(C86,1)="M",1000000*VALUE(LEFT(C86,LEN(C86)-1)),IF(RIGHT(C86,1)="B",1000000000*VALUE(LEFT(C86,LEN(C86)-1)),IF(RIGHT(C86,1)="%",0.01*VALUE(LEFT(C86,LEN(C86)-1)),IF(RIGHT(C86,1)="k",1000*VALUE(LEFT(C86,LEN(C86)-1)),VALUE(SUBSTITUTE(C86,",",""))))))))),"N/A")</f>
        <v>N/A</v>
      </c>
      <c r="J86" t="str">
        <f>IFERROR(IF(TRIM(D86)="-", "N/A", IF(RIGHT(D86,1)=")",IF(RIGHT(D86,2)="T)",-1000000000000*VALUE(MID(D86,2,LEN(D86)-3)),IF(RIGHT(D86,2)="M)",-1000000*VALUE(MID(D86,2,LEN(D86)-3)),IF(RIGHT(D86,2)="B)",-1000000000*VALUE(MID(D86,2,LEN(D86)-3)),IF(RIGHT(D86,2)="k)",-1000*VALUE(MID(D86,2,LEN(D86)-3)),VALUE(SUBSTITUTE(D86,",","")))))),IF(RIGHT(D86,1)="T",1000000000000*VALUE(LEFT(D86,LEN(D86)-1)),IF(RIGHT(D86,1)="M",1000000*VALUE(LEFT(D86,LEN(D86)-1)),IF(RIGHT(D86,1)="B",1000000000*VALUE(LEFT(D86,LEN(D86)-1)),IF(RIGHT(D86,1)="%",0.01*VALUE(LEFT(D86,LEN(D86)-1)),IF(RIGHT(D86,1)="k",1000*VALUE(LEFT(D86,LEN(D86)-1)),VALUE(SUBSTITUTE(D86,",",""))))))))),"N/A")</f>
        <v>N/A</v>
      </c>
      <c r="K86" t="str">
        <f>IFERROR(IF(TRIM(E86)="-", "N/A", IF(RIGHT(E86,1)=")",IF(RIGHT(E86,2)="T)",-1000000000000*VALUE(MID(E86,2,LEN(E86)-3)),IF(RIGHT(E86,2)="M)",-1000000*VALUE(MID(E86,2,LEN(E86)-3)),IF(RIGHT(E86,2)="B)",-1000000000*VALUE(MID(E86,2,LEN(E86)-3)),IF(RIGHT(E86,2)="k)",-1000*VALUE(MID(E86,2,LEN(E86)-3)),VALUE(SUBSTITUTE(E86,",","")))))),IF(RIGHT(E86,1)="T",1000000000000*VALUE(LEFT(E86,LEN(E86)-1)),IF(RIGHT(E86,1)="M",1000000*VALUE(LEFT(E86,LEN(E86)-1)),IF(RIGHT(E86,1)="B",1000000000*VALUE(LEFT(E86,LEN(E86)-1)),IF(RIGHT(E86,1)="%",0.01*VALUE(LEFT(E86,LEN(E86)-1)),IF(RIGHT(E86,1)="k",1000*VALUE(LEFT(E86,LEN(E86)-1)),VALUE(SUBSTITUTE(E86,",",""))))))))),"N/A")</f>
        <v>N/A</v>
      </c>
      <c r="L86" t="str">
        <f ca="1">IFERROR(IF(TRIM(F86)="-", "N/A", IF(RIGHT(F86,1)=")",IF(RIGHT(F86,2)="T)",-1000000000000*VALUE(MID(F86,2,LEN(F86)-3)),IF(RIGHT(F86,2)="M)",-1000000*VALUE(MID(F86,2,LEN(F86)-3)),IF(RIGHT(F86,2)="B)",-1000000000*VALUE(MID(F86,2,LEN(F86)-3)),IF(RIGHT(F86,2)="k)",-1000*VALUE(MID(F86,2,LEN(F86)-3)),VALUE(SUBSTITUTE(F86,",","")))))),IF(RIGHT(F86,1)="T",1000000000000*VALUE(LEFT(F86,LEN(F86)-1)),IF(RIGHT(F86,1)="M",1000000*VALUE(LEFT(F86,LEN(F86)-1)),IF(RIGHT(F86,1)="B",1000000000*VALUE(LEFT(F86,LEN(F86)-1)),IF(RIGHT(F86,1)="%",0.01*VALUE(LEFT(F86,LEN(F86)-1)),IF(RIGHT(F86,1)="k",1000*VALUE(LEFT(F86,LEN(F86)-1)),VALUE(SUBSTITUTE(F86,",",""))))))))),"N/A")</f>
        <v>N/A</v>
      </c>
      <c r="M86" t="str">
        <f ca="1">IFERROR(IF(TRIM(G86)="-", "N/A", IF(RIGHT(G86,1)=")",IF(RIGHT(G86,2)="T)",-1000000000000*VALUE(MID(G86,2,LEN(G86)-3)),IF(RIGHT(G86,2)="M)",-1000000*VALUE(MID(G86,2,LEN(G86)-3)),IF(RIGHT(G86,2)="B)",-1000000000*VALUE(MID(G86,2,LEN(G86)-3)),IF(RIGHT(G86,2)="k)",-1000*VALUE(MID(G86,2,LEN(G86)-3)),VALUE(SUBSTITUTE(G86,",","")))))),IF(RIGHT(G86,1)="T",1000000000000*VALUE(LEFT(G86,LEN(G86)-1)),IF(RIGHT(G86,1)="M",1000000*VALUE(LEFT(G86,LEN(G86)-1)),IF(RIGHT(G86,1)="B",1000000000*VALUE(LEFT(G86,LEN(G86)-1)),IF(RIGHT(G86,1)="%",0.01*VALUE(LEFT(G86,LEN(G86)-1)),IF(RIGHT(G86,1)="k",1000*VALUE(LEFT(G86,LEN(G86)-1)),VALUE(SUBSTITUTE(G86,",",""))))))))),"N/A")</f>
        <v>N/A</v>
      </c>
      <c r="N86" t="str">
        <f t="shared" si="5"/>
        <v>N/A</v>
      </c>
    </row>
    <row r="87" spans="1:14" x14ac:dyDescent="0.3">
      <c r="A87" s="1">
        <v>0</v>
      </c>
      <c r="B87" t="s">
        <v>147</v>
      </c>
      <c r="C87" t="s">
        <v>148</v>
      </c>
      <c r="F87" t="e">
        <f t="shared" ca="1" si="8"/>
        <v>#VALUE!</v>
      </c>
      <c r="G87" t="e">
        <f t="shared" ca="1" si="9"/>
        <v>#VALUE!</v>
      </c>
      <c r="I87">
        <f>IFERROR(IF(TRIM(C87)="-", "N/A", IF(RIGHT(C87,1)=")",IF(RIGHT(C87,2)="T)",-1000000000000*VALUE(MID(C87,2,LEN(C87)-3)),IF(RIGHT(C87,2)="M)",-1000000*VALUE(MID(C87,2,LEN(C87)-3)),IF(RIGHT(C87,2)="B)",-1000000000*VALUE(MID(C87,2,LEN(C87)-3)),IF(RIGHT(C87,2)="k)",-1000*VALUE(MID(C87,2,LEN(C87)-3)),VALUE(SUBSTITUTE(C87,",","")))))),IF(RIGHT(C87,1)="T",1000000000000*VALUE(LEFT(C87,LEN(C87)-1)),IF(RIGHT(C87,1)="M",1000000*VALUE(LEFT(C87,LEN(C87)-1)),IF(RIGHT(C87,1)="B",1000000000*VALUE(LEFT(C87,LEN(C87)-1)),IF(RIGHT(C87,1)="%",0.01*VALUE(LEFT(C87,LEN(C87)-1)),IF(RIGHT(C87,1)="k",1000*VALUE(LEFT(C87,LEN(C87)-1)),VALUE(SUBSTITUTE(C87,",",""))))))))),"N/A")</f>
        <v>97860000</v>
      </c>
      <c r="J87" t="str">
        <f>IFERROR(IF(TRIM(D87)="-", "N/A", IF(RIGHT(D87,1)=")",IF(RIGHT(D87,2)="T)",-1000000000000*VALUE(MID(D87,2,LEN(D87)-3)),IF(RIGHT(D87,2)="M)",-1000000*VALUE(MID(D87,2,LEN(D87)-3)),IF(RIGHT(D87,2)="B)",-1000000000*VALUE(MID(D87,2,LEN(D87)-3)),IF(RIGHT(D87,2)="k)",-1000*VALUE(MID(D87,2,LEN(D87)-3)),VALUE(SUBSTITUTE(D87,",","")))))),IF(RIGHT(D87,1)="T",1000000000000*VALUE(LEFT(D87,LEN(D87)-1)),IF(RIGHT(D87,1)="M",1000000*VALUE(LEFT(D87,LEN(D87)-1)),IF(RIGHT(D87,1)="B",1000000000*VALUE(LEFT(D87,LEN(D87)-1)),IF(RIGHT(D87,1)="%",0.01*VALUE(LEFT(D87,LEN(D87)-1)),IF(RIGHT(D87,1)="k",1000*VALUE(LEFT(D87,LEN(D87)-1)),VALUE(SUBSTITUTE(D87,",",""))))))))),"N/A")</f>
        <v>N/A</v>
      </c>
      <c r="K87" t="str">
        <f>IFERROR(IF(TRIM(E87)="-", "N/A", IF(RIGHT(E87,1)=")",IF(RIGHT(E87,2)="T)",-1000000000000*VALUE(MID(E87,2,LEN(E87)-3)),IF(RIGHT(E87,2)="M)",-1000000*VALUE(MID(E87,2,LEN(E87)-3)),IF(RIGHT(E87,2)="B)",-1000000000*VALUE(MID(E87,2,LEN(E87)-3)),IF(RIGHT(E87,2)="k)",-1000*VALUE(MID(E87,2,LEN(E87)-3)),VALUE(SUBSTITUTE(E87,",","")))))),IF(RIGHT(E87,1)="T",1000000000000*VALUE(LEFT(E87,LEN(E87)-1)),IF(RIGHT(E87,1)="M",1000000*VALUE(LEFT(E87,LEN(E87)-1)),IF(RIGHT(E87,1)="B",1000000000*VALUE(LEFT(E87,LEN(E87)-1)),IF(RIGHT(E87,1)="%",0.01*VALUE(LEFT(E87,LEN(E87)-1)),IF(RIGHT(E87,1)="k",1000*VALUE(LEFT(E87,LEN(E87)-1)),VALUE(SUBSTITUTE(E87,",",""))))))))),"N/A")</f>
        <v>N/A</v>
      </c>
      <c r="L87" t="str">
        <f ca="1">IFERROR(IF(TRIM(F87)="-", "N/A", IF(RIGHT(F87,1)=")",IF(RIGHT(F87,2)="T)",-1000000000000*VALUE(MID(F87,2,LEN(F87)-3)),IF(RIGHT(F87,2)="M)",-1000000*VALUE(MID(F87,2,LEN(F87)-3)),IF(RIGHT(F87,2)="B)",-1000000000*VALUE(MID(F87,2,LEN(F87)-3)),IF(RIGHT(F87,2)="k)",-1000*VALUE(MID(F87,2,LEN(F87)-3)),VALUE(SUBSTITUTE(F87,",","")))))),IF(RIGHT(F87,1)="T",1000000000000*VALUE(LEFT(F87,LEN(F87)-1)),IF(RIGHT(F87,1)="M",1000000*VALUE(LEFT(F87,LEN(F87)-1)),IF(RIGHT(F87,1)="B",1000000000*VALUE(LEFT(F87,LEN(F87)-1)),IF(RIGHT(F87,1)="%",0.01*VALUE(LEFT(F87,LEN(F87)-1)),IF(RIGHT(F87,1)="k",1000*VALUE(LEFT(F87,LEN(F87)-1)),VALUE(SUBSTITUTE(F87,",",""))))))))),"N/A")</f>
        <v>N/A</v>
      </c>
      <c r="M87" t="str">
        <f ca="1">IFERROR(IF(TRIM(G87)="-", "N/A", IF(RIGHT(G87,1)=")",IF(RIGHT(G87,2)="T)",-1000000000000*VALUE(MID(G87,2,LEN(G87)-3)),IF(RIGHT(G87,2)="M)",-1000000*VALUE(MID(G87,2,LEN(G87)-3)),IF(RIGHT(G87,2)="B)",-1000000000*VALUE(MID(G87,2,LEN(G87)-3)),IF(RIGHT(G87,2)="k)",-1000*VALUE(MID(G87,2,LEN(G87)-3)),VALUE(SUBSTITUTE(G87,",","")))))),IF(RIGHT(G87,1)="T",1000000000000*VALUE(LEFT(G87,LEN(G87)-1)),IF(RIGHT(G87,1)="M",1000000*VALUE(LEFT(G87,LEN(G87)-1)),IF(RIGHT(G87,1)="B",1000000000*VALUE(LEFT(G87,LEN(G87)-1)),IF(RIGHT(G87,1)="%",0.01*VALUE(LEFT(G87,LEN(G87)-1)),IF(RIGHT(G87,1)="k",1000*VALUE(LEFT(G87,LEN(G87)-1)),VALUE(SUBSTITUTE(G87,",",""))))))))),"N/A")</f>
        <v>N/A</v>
      </c>
      <c r="N87" t="str">
        <f t="shared" si="5"/>
        <v>N/A</v>
      </c>
    </row>
    <row r="88" spans="1:14" x14ac:dyDescent="0.3">
      <c r="A88" s="1">
        <v>1</v>
      </c>
      <c r="B88" t="s">
        <v>149</v>
      </c>
      <c r="C88" t="s">
        <v>150</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f>IFERROR(IF(TRIM(C88)="-", "N/A", IF(RIGHT(C88,1)=")",IF(RIGHT(C88,2)="T)",-1000000000000*VALUE(MID(C88,2,LEN(C88)-3)),IF(RIGHT(C88,2)="M)",-1000000*VALUE(MID(C88,2,LEN(C88)-3)),IF(RIGHT(C88,2)="B)",-1000000000*VALUE(MID(C88,2,LEN(C88)-3)),IF(RIGHT(C88,2)="k)",-1000*VALUE(MID(C88,2,LEN(C88)-3)),VALUE(SUBSTITUTE(C88,",","")))))),IF(RIGHT(C88,1)="T",1000000000000*VALUE(LEFT(C88,LEN(C88)-1)),IF(RIGHT(C88,1)="M",1000000*VALUE(LEFT(C88,LEN(C88)-1)),IF(RIGHT(C88,1)="B",1000000000*VALUE(LEFT(C88,LEN(C88)-1)),IF(RIGHT(C88,1)="%",0.01*VALUE(LEFT(C88,LEN(C88)-1)),IF(RIGHT(C88,1)="k",1000*VALUE(LEFT(C88,LEN(C88)-1)),VALUE(SUBSTITUTE(C88,",",""))))))))),"N/A")</f>
        <v>4.04</v>
      </c>
      <c r="J88" t="str">
        <f>IFERROR(IF(TRIM(D88)="-", "N/A", IF(RIGHT(D88,1)=")",IF(RIGHT(D88,2)="T)",-1000000000000*VALUE(MID(D88,2,LEN(D88)-3)),IF(RIGHT(D88,2)="M)",-1000000*VALUE(MID(D88,2,LEN(D88)-3)),IF(RIGHT(D88,2)="B)",-1000000000*VALUE(MID(D88,2,LEN(D88)-3)),IF(RIGHT(D88,2)="k)",-1000*VALUE(MID(D88,2,LEN(D88)-3)),VALUE(SUBSTITUTE(D88,",","")))))),IF(RIGHT(D88,1)="T",1000000000000*VALUE(LEFT(D88,LEN(D88)-1)),IF(RIGHT(D88,1)="M",1000000*VALUE(LEFT(D88,LEN(D88)-1)),IF(RIGHT(D88,1)="B",1000000000*VALUE(LEFT(D88,LEN(D88)-1)),IF(RIGHT(D88,1)="%",0.01*VALUE(LEFT(D88,LEN(D88)-1)),IF(RIGHT(D88,1)="k",1000*VALUE(LEFT(D88,LEN(D88)-1)),VALUE(SUBSTITUTE(D88,",",""))))))))),"N/A")</f>
        <v>N/A</v>
      </c>
      <c r="K88" t="str">
        <f>IFERROR(IF(TRIM(E88)="-", "N/A", IF(RIGHT(E88,1)=")",IF(RIGHT(E88,2)="T)",-1000000000000*VALUE(MID(E88,2,LEN(E88)-3)),IF(RIGHT(E88,2)="M)",-1000000*VALUE(MID(E88,2,LEN(E88)-3)),IF(RIGHT(E88,2)="B)",-1000000000*VALUE(MID(E88,2,LEN(E88)-3)),IF(RIGHT(E88,2)="k)",-1000*VALUE(MID(E88,2,LEN(E88)-3)),VALUE(SUBSTITUTE(E88,",","")))))),IF(RIGHT(E88,1)="T",1000000000000*VALUE(LEFT(E88,LEN(E88)-1)),IF(RIGHT(E88,1)="M",1000000*VALUE(LEFT(E88,LEN(E88)-1)),IF(RIGHT(E88,1)="B",1000000000*VALUE(LEFT(E88,LEN(E88)-1)),IF(RIGHT(E88,1)="%",0.01*VALUE(LEFT(E88,LEN(E88)-1)),IF(RIGHT(E88,1)="k",1000*VALUE(LEFT(E88,LEN(E88)-1)),VALUE(SUBSTITUTE(E88,",",""))))))))),"N/A")</f>
        <v>N/A</v>
      </c>
      <c r="L88" t="str">
        <f ca="1">IFERROR(IF(TRIM(F88)="-", "N/A", IF(RIGHT(F88,1)=")",IF(RIGHT(F88,2)="T)",-1000000000000*VALUE(MID(F88,2,LEN(F88)-3)),IF(RIGHT(F88,2)="M)",-1000000*VALUE(MID(F88,2,LEN(F88)-3)),IF(RIGHT(F88,2)="B)",-1000000000*VALUE(MID(F88,2,LEN(F88)-3)),IF(RIGHT(F88,2)="k)",-1000*VALUE(MID(F88,2,LEN(F88)-3)),VALUE(SUBSTITUTE(F88,",","")))))),IF(RIGHT(F88,1)="T",1000000000000*VALUE(LEFT(F88,LEN(F88)-1)),IF(RIGHT(F88,1)="M",1000000*VALUE(LEFT(F88,LEN(F88)-1)),IF(RIGHT(F88,1)="B",1000000000*VALUE(LEFT(F88,LEN(F88)-1)),IF(RIGHT(F88,1)="%",0.01*VALUE(LEFT(F88,LEN(F88)-1)),IF(RIGHT(F88,1)="k",1000*VALUE(LEFT(F88,LEN(F88)-1)),VALUE(SUBSTITUTE(F88,",",""))))))))),"N/A")</f>
        <v>N/A</v>
      </c>
      <c r="M88" t="str">
        <f ca="1">IFERROR(IF(TRIM(G88)="-", "N/A", IF(RIGHT(G88,1)=")",IF(RIGHT(G88,2)="T)",-1000000000000*VALUE(MID(G88,2,LEN(G88)-3)),IF(RIGHT(G88,2)="M)",-1000000*VALUE(MID(G88,2,LEN(G88)-3)),IF(RIGHT(G88,2)="B)",-1000000000*VALUE(MID(G88,2,LEN(G88)-3)),IF(RIGHT(G88,2)="k)",-1000*VALUE(MID(G88,2,LEN(G88)-3)),VALUE(SUBSTITUTE(G88,",","")))))),IF(RIGHT(G88,1)="T",1000000000000*VALUE(LEFT(G88,LEN(G88)-1)),IF(RIGHT(G88,1)="M",1000000*VALUE(LEFT(G88,LEN(G88)-1)),IF(RIGHT(G88,1)="B",1000000000*VALUE(LEFT(G88,LEN(G88)-1)),IF(RIGHT(G88,1)="%",0.01*VALUE(LEFT(G88,LEN(G88)-1)),IF(RIGHT(G88,1)="k",1000*VALUE(LEFT(G88,LEN(G88)-1)),VALUE(SUBSTITUTE(G88,",",""))))))))),"N/A")</f>
        <v>N/A</v>
      </c>
      <c r="N88" t="str">
        <f t="shared" si="5"/>
        <v>N/A</v>
      </c>
    </row>
    <row r="89" spans="1:14" x14ac:dyDescent="0.3">
      <c r="A89" s="1">
        <v>2</v>
      </c>
      <c r="B89" t="s">
        <v>151</v>
      </c>
      <c r="C89" t="s">
        <v>152</v>
      </c>
      <c r="D89" t="str">
        <f ca="1">IF(COUNTIF(E70:E76,"=below average")&gt;0,"There are some indications that "&amp;D1&amp;" may be undervalued. The company has a lower " &amp; G88 &amp; " than the comparable average", "Inconclusive")</f>
        <v>Inconclusive</v>
      </c>
      <c r="I89">
        <f>IFERROR(IF(TRIM(C89)="-", "N/A", IF(RIGHT(C89,1)=")",IF(RIGHT(C89,2)="T)",-1000000000000*VALUE(MID(C89,2,LEN(C89)-3)),IF(RIGHT(C89,2)="M)",-1000000*VALUE(MID(C89,2,LEN(C89)-3)),IF(RIGHT(C89,2)="B)",-1000000000*VALUE(MID(C89,2,LEN(C89)-3)),IF(RIGHT(C89,2)="k)",-1000*VALUE(MID(C89,2,LEN(C89)-3)),VALUE(SUBSTITUTE(C89,",","")))))),IF(RIGHT(C89,1)="T",1000000000000*VALUE(LEFT(C89,LEN(C89)-1)),IF(RIGHT(C89,1)="M",1000000*VALUE(LEFT(C89,LEN(C89)-1)),IF(RIGHT(C89,1)="B",1000000000*VALUE(LEFT(C89,LEN(C89)-1)),IF(RIGHT(C89,1)="%",0.01*VALUE(LEFT(C89,LEN(C89)-1)),IF(RIGHT(C89,1)="k",1000*VALUE(LEFT(C89,LEN(C89)-1)),VALUE(SUBSTITUTE(C89,",",""))))))))),"N/A")</f>
        <v>0.313</v>
      </c>
      <c r="J89" t="str">
        <f ca="1">IFERROR(IF(TRIM(D89)="-", "N/A", IF(RIGHT(D89,1)=")",IF(RIGHT(D89,2)="T)",-1000000000000*VALUE(MID(D89,2,LEN(D89)-3)),IF(RIGHT(D89,2)="M)",-1000000*VALUE(MID(D89,2,LEN(D89)-3)),IF(RIGHT(D89,2)="B)",-1000000000*VALUE(MID(D89,2,LEN(D89)-3)),IF(RIGHT(D89,2)="k)",-1000*VALUE(MID(D89,2,LEN(D89)-3)),VALUE(SUBSTITUTE(D89,",","")))))),IF(RIGHT(D89,1)="T",1000000000000*VALUE(LEFT(D89,LEN(D89)-1)),IF(RIGHT(D89,1)="M",1000000*VALUE(LEFT(D89,LEN(D89)-1)),IF(RIGHT(D89,1)="B",1000000000*VALUE(LEFT(D89,LEN(D89)-1)),IF(RIGHT(D89,1)="%",0.01*VALUE(LEFT(D89,LEN(D89)-1)),IF(RIGHT(D89,1)="k",1000*VALUE(LEFT(D89,LEN(D89)-1)),VALUE(SUBSTITUTE(D89,",",""))))))))),"N/A")</f>
        <v>N/A</v>
      </c>
      <c r="K89" t="str">
        <f>IFERROR(IF(TRIM(E89)="-", "N/A", IF(RIGHT(E89,1)=")",IF(RIGHT(E89,2)="T)",-1000000000000*VALUE(MID(E89,2,LEN(E89)-3)),IF(RIGHT(E89,2)="M)",-1000000*VALUE(MID(E89,2,LEN(E89)-3)),IF(RIGHT(E89,2)="B)",-1000000000*VALUE(MID(E89,2,LEN(E89)-3)),IF(RIGHT(E89,2)="k)",-1000*VALUE(MID(E89,2,LEN(E89)-3)),VALUE(SUBSTITUTE(E89,",","")))))),IF(RIGHT(E89,1)="T",1000000000000*VALUE(LEFT(E89,LEN(E89)-1)),IF(RIGHT(E89,1)="M",1000000*VALUE(LEFT(E89,LEN(E89)-1)),IF(RIGHT(E89,1)="B",1000000000*VALUE(LEFT(E89,LEN(E89)-1)),IF(RIGHT(E89,1)="%",0.01*VALUE(LEFT(E89,LEN(E89)-1)),IF(RIGHT(E89,1)="k",1000*VALUE(LEFT(E89,LEN(E89)-1)),VALUE(SUBSTITUTE(E89,",",""))))))))),"N/A")</f>
        <v>N/A</v>
      </c>
      <c r="L89" t="str">
        <f>IFERROR(IF(TRIM(F89)="-", "N/A", IF(RIGHT(F89,1)=")",IF(RIGHT(F89,2)="T)",-1000000000000*VALUE(MID(F89,2,LEN(F89)-3)),IF(RIGHT(F89,2)="M)",-1000000*VALUE(MID(F89,2,LEN(F89)-3)),IF(RIGHT(F89,2)="B)",-1000000000*VALUE(MID(F89,2,LEN(F89)-3)),IF(RIGHT(F89,2)="k)",-1000*VALUE(MID(F89,2,LEN(F89)-3)),VALUE(SUBSTITUTE(F89,",","")))))),IF(RIGHT(F89,1)="T",1000000000000*VALUE(LEFT(F89,LEN(F89)-1)),IF(RIGHT(F89,1)="M",1000000*VALUE(LEFT(F89,LEN(F89)-1)),IF(RIGHT(F89,1)="B",1000000000*VALUE(LEFT(F89,LEN(F89)-1)),IF(RIGHT(F89,1)="%",0.01*VALUE(LEFT(F89,LEN(F89)-1)),IF(RIGHT(F89,1)="k",1000*VALUE(LEFT(F89,LEN(F89)-1)),VALUE(SUBSTITUTE(F89,",",""))))))))),"N/A")</f>
        <v>N/A</v>
      </c>
      <c r="M89" t="str">
        <f>IFERROR(IF(TRIM(G89)="-", "N/A", IF(RIGHT(G89,1)=")",IF(RIGHT(G89,2)="T)",-1000000000000*VALUE(MID(G89,2,LEN(G89)-3)),IF(RIGHT(G89,2)="M)",-1000000*VALUE(MID(G89,2,LEN(G89)-3)),IF(RIGHT(G89,2)="B)",-1000000000*VALUE(MID(G89,2,LEN(G89)-3)),IF(RIGHT(G89,2)="k)",-1000*VALUE(MID(G89,2,LEN(G89)-3)),VALUE(SUBSTITUTE(G89,",","")))))),IF(RIGHT(G89,1)="T",1000000000000*VALUE(LEFT(G89,LEN(G89)-1)),IF(RIGHT(G89,1)="M",1000000*VALUE(LEFT(G89,LEN(G89)-1)),IF(RIGHT(G89,1)="B",1000000000*VALUE(LEFT(G89,LEN(G89)-1)),IF(RIGHT(G89,1)="%",0.01*VALUE(LEFT(G89,LEN(G89)-1)),IF(RIGHT(G89,1)="k",1000*VALUE(LEFT(G89,LEN(G89)-1)),VALUE(SUBSTITUTE(G89,",",""))))))))),"N/A")</f>
        <v>N/A</v>
      </c>
      <c r="N89" t="str">
        <f t="shared" si="5"/>
        <v>N/A</v>
      </c>
    </row>
    <row r="90" spans="1:14" x14ac:dyDescent="0.3">
      <c r="A90" s="1">
        <v>3</v>
      </c>
      <c r="B90" t="s">
        <v>153</v>
      </c>
      <c r="C90" t="s">
        <v>154</v>
      </c>
      <c r="I90">
        <f>IFERROR(IF(TRIM(C90)="-", "N/A", IF(RIGHT(C90,1)=")",IF(RIGHT(C90,2)="T)",-1000000000000*VALUE(MID(C90,2,LEN(C90)-3)),IF(RIGHT(C90,2)="M)",-1000000*VALUE(MID(C90,2,LEN(C90)-3)),IF(RIGHT(C90,2)="B)",-1000000000*VALUE(MID(C90,2,LEN(C90)-3)),IF(RIGHT(C90,2)="k)",-1000*VALUE(MID(C90,2,LEN(C90)-3)),VALUE(SUBSTITUTE(C90,",","")))))),IF(RIGHT(C90,1)="T",1000000000000*VALUE(LEFT(C90,LEN(C90)-1)),IF(RIGHT(C90,1)="M",1000000*VALUE(LEFT(C90,LEN(C90)-1)),IF(RIGHT(C90,1)="B",1000000000*VALUE(LEFT(C90,LEN(C90)-1)),IF(RIGHT(C90,1)="%",0.01*VALUE(LEFT(C90,LEN(C90)-1)),IF(RIGHT(C90,1)="k",1000*VALUE(LEFT(C90,LEN(C90)-1)),VALUE(SUBSTITUTE(C90,",",""))))))))),"N/A")</f>
        <v>82930000</v>
      </c>
      <c r="J90" t="str">
        <f>IFERROR(IF(TRIM(D90)="-", "N/A", IF(RIGHT(D90,1)=")",IF(RIGHT(D90,2)="T)",-1000000000000*VALUE(MID(D90,2,LEN(D90)-3)),IF(RIGHT(D90,2)="M)",-1000000*VALUE(MID(D90,2,LEN(D90)-3)),IF(RIGHT(D90,2)="B)",-1000000000*VALUE(MID(D90,2,LEN(D90)-3)),IF(RIGHT(D90,2)="k)",-1000*VALUE(MID(D90,2,LEN(D90)-3)),VALUE(SUBSTITUTE(D90,",","")))))),IF(RIGHT(D90,1)="T",1000000000000*VALUE(LEFT(D90,LEN(D90)-1)),IF(RIGHT(D90,1)="M",1000000*VALUE(LEFT(D90,LEN(D90)-1)),IF(RIGHT(D90,1)="B",1000000000*VALUE(LEFT(D90,LEN(D90)-1)),IF(RIGHT(D90,1)="%",0.01*VALUE(LEFT(D90,LEN(D90)-1)),IF(RIGHT(D90,1)="k",1000*VALUE(LEFT(D90,LEN(D90)-1)),VALUE(SUBSTITUTE(D90,",",""))))))))),"N/A")</f>
        <v>N/A</v>
      </c>
      <c r="K90" t="str">
        <f>IFERROR(IF(TRIM(E90)="-", "N/A", IF(RIGHT(E90,1)=")",IF(RIGHT(E90,2)="T)",-1000000000000*VALUE(MID(E90,2,LEN(E90)-3)),IF(RIGHT(E90,2)="M)",-1000000*VALUE(MID(E90,2,LEN(E90)-3)),IF(RIGHT(E90,2)="B)",-1000000000*VALUE(MID(E90,2,LEN(E90)-3)),IF(RIGHT(E90,2)="k)",-1000*VALUE(MID(E90,2,LEN(E90)-3)),VALUE(SUBSTITUTE(E90,",","")))))),IF(RIGHT(E90,1)="T",1000000000000*VALUE(LEFT(E90,LEN(E90)-1)),IF(RIGHT(E90,1)="M",1000000*VALUE(LEFT(E90,LEN(E90)-1)),IF(RIGHT(E90,1)="B",1000000000*VALUE(LEFT(E90,LEN(E90)-1)),IF(RIGHT(E90,1)="%",0.01*VALUE(LEFT(E90,LEN(E90)-1)),IF(RIGHT(E90,1)="k",1000*VALUE(LEFT(E90,LEN(E90)-1)),VALUE(SUBSTITUTE(E90,",",""))))))))),"N/A")</f>
        <v>N/A</v>
      </c>
      <c r="L90" t="str">
        <f>IFERROR(IF(TRIM(F90)="-", "N/A", IF(RIGHT(F90,1)=")",IF(RIGHT(F90,2)="T)",-1000000000000*VALUE(MID(F90,2,LEN(F90)-3)),IF(RIGHT(F90,2)="M)",-1000000*VALUE(MID(F90,2,LEN(F90)-3)),IF(RIGHT(F90,2)="B)",-1000000000*VALUE(MID(F90,2,LEN(F90)-3)),IF(RIGHT(F90,2)="k)",-1000*VALUE(MID(F90,2,LEN(F90)-3)),VALUE(SUBSTITUTE(F90,",","")))))),IF(RIGHT(F90,1)="T",1000000000000*VALUE(LEFT(F90,LEN(F90)-1)),IF(RIGHT(F90,1)="M",1000000*VALUE(LEFT(F90,LEN(F90)-1)),IF(RIGHT(F90,1)="B",1000000000*VALUE(LEFT(F90,LEN(F90)-1)),IF(RIGHT(F90,1)="%",0.01*VALUE(LEFT(F90,LEN(F90)-1)),IF(RIGHT(F90,1)="k",1000*VALUE(LEFT(F90,LEN(F90)-1)),VALUE(SUBSTITUTE(F90,",",""))))))))),"N/A")</f>
        <v>N/A</v>
      </c>
      <c r="M90" t="str">
        <f>IFERROR(IF(TRIM(G90)="-", "N/A", IF(RIGHT(G90,1)=")",IF(RIGHT(G90,2)="T)",-1000000000000*VALUE(MID(G90,2,LEN(G90)-3)),IF(RIGHT(G90,2)="M)",-1000000*VALUE(MID(G90,2,LEN(G90)-3)),IF(RIGHT(G90,2)="B)",-1000000000*VALUE(MID(G90,2,LEN(G90)-3)),IF(RIGHT(G90,2)="k)",-1000*VALUE(MID(G90,2,LEN(G90)-3)),VALUE(SUBSTITUTE(G90,",","")))))),IF(RIGHT(G90,1)="T",1000000000000*VALUE(LEFT(G90,LEN(G90)-1)),IF(RIGHT(G90,1)="M",1000000*VALUE(LEFT(G90,LEN(G90)-1)),IF(RIGHT(G90,1)="B",1000000000*VALUE(LEFT(G90,LEN(G90)-1)),IF(RIGHT(G90,1)="%",0.01*VALUE(LEFT(G90,LEN(G90)-1)),IF(RIGHT(G90,1)="k",1000*VALUE(LEFT(G90,LEN(G90)-1)),VALUE(SUBSTITUTE(G90,",",""))))))))),"N/A")</f>
        <v>N/A</v>
      </c>
      <c r="N90" t="str">
        <f t="shared" si="5"/>
        <v>N/A</v>
      </c>
    </row>
    <row r="91" spans="1:14" x14ac:dyDescent="0.3">
      <c r="A91" s="1">
        <v>4</v>
      </c>
      <c r="B91" t="s">
        <v>155</v>
      </c>
      <c r="C91" t="s">
        <v>156</v>
      </c>
      <c r="I91">
        <f>IFERROR(IF(TRIM(C91)="-", "N/A", IF(RIGHT(C91,1)=")",IF(RIGHT(C91,2)="T)",-1000000000000*VALUE(MID(C91,2,LEN(C91)-3)),IF(RIGHT(C91,2)="M)",-1000000*VALUE(MID(C91,2,LEN(C91)-3)),IF(RIGHT(C91,2)="B)",-1000000000*VALUE(MID(C91,2,LEN(C91)-3)),IF(RIGHT(C91,2)="k)",-1000*VALUE(MID(C91,2,LEN(C91)-3)),VALUE(SUBSTITUTE(C91,",","")))))),IF(RIGHT(C91,1)="T",1000000000000*VALUE(LEFT(C91,LEN(C91)-1)),IF(RIGHT(C91,1)="M",1000000*VALUE(LEFT(C91,LEN(C91)-1)),IF(RIGHT(C91,1)="B",1000000000*VALUE(LEFT(C91,LEN(C91)-1)),IF(RIGHT(C91,1)="%",0.01*VALUE(LEFT(C91,LEN(C91)-1)),IF(RIGHT(C91,1)="k",1000*VALUE(LEFT(C91,LEN(C91)-1)),VALUE(SUBSTITUTE(C91,",",""))))))))),"N/A")</f>
        <v>79640000</v>
      </c>
      <c r="J91" t="str">
        <f>IFERROR(IF(TRIM(D91)="-", "N/A", IF(RIGHT(D91,1)=")",IF(RIGHT(D91,2)="T)",-1000000000000*VALUE(MID(D91,2,LEN(D91)-3)),IF(RIGHT(D91,2)="M)",-1000000*VALUE(MID(D91,2,LEN(D91)-3)),IF(RIGHT(D91,2)="B)",-1000000000*VALUE(MID(D91,2,LEN(D91)-3)),IF(RIGHT(D91,2)="k)",-1000*VALUE(MID(D91,2,LEN(D91)-3)),VALUE(SUBSTITUTE(D91,",","")))))),IF(RIGHT(D91,1)="T",1000000000000*VALUE(LEFT(D91,LEN(D91)-1)),IF(RIGHT(D91,1)="M",1000000*VALUE(LEFT(D91,LEN(D91)-1)),IF(RIGHT(D91,1)="B",1000000000*VALUE(LEFT(D91,LEN(D91)-1)),IF(RIGHT(D91,1)="%",0.01*VALUE(LEFT(D91,LEN(D91)-1)),IF(RIGHT(D91,1)="k",1000*VALUE(LEFT(D91,LEN(D91)-1)),VALUE(SUBSTITUTE(D91,",",""))))))))),"N/A")</f>
        <v>N/A</v>
      </c>
      <c r="K91" t="str">
        <f>IFERROR(IF(TRIM(E91)="-", "N/A", IF(RIGHT(E91,1)=")",IF(RIGHT(E91,2)="T)",-1000000000000*VALUE(MID(E91,2,LEN(E91)-3)),IF(RIGHT(E91,2)="M)",-1000000*VALUE(MID(E91,2,LEN(E91)-3)),IF(RIGHT(E91,2)="B)",-1000000000*VALUE(MID(E91,2,LEN(E91)-3)),IF(RIGHT(E91,2)="k)",-1000*VALUE(MID(E91,2,LEN(E91)-3)),VALUE(SUBSTITUTE(E91,",","")))))),IF(RIGHT(E91,1)="T",1000000000000*VALUE(LEFT(E91,LEN(E91)-1)),IF(RIGHT(E91,1)="M",1000000*VALUE(LEFT(E91,LEN(E91)-1)),IF(RIGHT(E91,1)="B",1000000000*VALUE(LEFT(E91,LEN(E91)-1)),IF(RIGHT(E91,1)="%",0.01*VALUE(LEFT(E91,LEN(E91)-1)),IF(RIGHT(E91,1)="k",1000*VALUE(LEFT(E91,LEN(E91)-1)),VALUE(SUBSTITUTE(E91,",",""))))))))),"N/A")</f>
        <v>N/A</v>
      </c>
      <c r="L91" t="str">
        <f>IFERROR(IF(TRIM(F91)="-", "N/A", IF(RIGHT(F91,1)=")",IF(RIGHT(F91,2)="T)",-1000000000000*VALUE(MID(F91,2,LEN(F91)-3)),IF(RIGHT(F91,2)="M)",-1000000*VALUE(MID(F91,2,LEN(F91)-3)),IF(RIGHT(F91,2)="B)",-1000000000*VALUE(MID(F91,2,LEN(F91)-3)),IF(RIGHT(F91,2)="k)",-1000*VALUE(MID(F91,2,LEN(F91)-3)),VALUE(SUBSTITUTE(F91,",","")))))),IF(RIGHT(F91,1)="T",1000000000000*VALUE(LEFT(F91,LEN(F91)-1)),IF(RIGHT(F91,1)="M",1000000*VALUE(LEFT(F91,LEN(F91)-1)),IF(RIGHT(F91,1)="B",1000000000*VALUE(LEFT(F91,LEN(F91)-1)),IF(RIGHT(F91,1)="%",0.01*VALUE(LEFT(F91,LEN(F91)-1)),IF(RIGHT(F91,1)="k",1000*VALUE(LEFT(F91,LEN(F91)-1)),VALUE(SUBSTITUTE(F91,",",""))))))))),"N/A")</f>
        <v>N/A</v>
      </c>
      <c r="M91" t="str">
        <f>IFERROR(IF(TRIM(G91)="-", "N/A", IF(RIGHT(G91,1)=")",IF(RIGHT(G91,2)="T)",-1000000000000*VALUE(MID(G91,2,LEN(G91)-3)),IF(RIGHT(G91,2)="M)",-1000000*VALUE(MID(G91,2,LEN(G91)-3)),IF(RIGHT(G91,2)="B)",-1000000000*VALUE(MID(G91,2,LEN(G91)-3)),IF(RIGHT(G91,2)="k)",-1000*VALUE(MID(G91,2,LEN(G91)-3)),VALUE(SUBSTITUTE(G91,",","")))))),IF(RIGHT(G91,1)="T",1000000000000*VALUE(LEFT(G91,LEN(G91)-1)),IF(RIGHT(G91,1)="M",1000000*VALUE(LEFT(G91,LEN(G91)-1)),IF(RIGHT(G91,1)="B",1000000000*VALUE(LEFT(G91,LEN(G91)-1)),IF(RIGHT(G91,1)="%",0.01*VALUE(LEFT(G91,LEN(G91)-1)),IF(RIGHT(G91,1)="k",1000*VALUE(LEFT(G91,LEN(G91)-1)),VALUE(SUBSTITUTE(G91,",",""))))))))),"N/A")</f>
        <v>N/A</v>
      </c>
      <c r="N91" t="str">
        <f t="shared" si="5"/>
        <v>N/A</v>
      </c>
    </row>
    <row r="92" spans="1:14" x14ac:dyDescent="0.3">
      <c r="A92" s="1">
        <v>5</v>
      </c>
      <c r="B92" t="s">
        <v>157</v>
      </c>
      <c r="C92" t="s">
        <v>158</v>
      </c>
      <c r="I92">
        <f>IFERROR(IF(TRIM(C92)="-", "N/A", IF(RIGHT(C92,1)=")",IF(RIGHT(C92,2)="T)",-1000000000000*VALUE(MID(C92,2,LEN(C92)-3)),IF(RIGHT(C92,2)="M)",-1000000*VALUE(MID(C92,2,LEN(C92)-3)),IF(RIGHT(C92,2)="B)",-1000000000*VALUE(MID(C92,2,LEN(C92)-3)),IF(RIGHT(C92,2)="k)",-1000*VALUE(MID(C92,2,LEN(C92)-3)),VALUE(SUBSTITUTE(C92,",","")))))),IF(RIGHT(C92,1)="T",1000000000000*VALUE(LEFT(C92,LEN(C92)-1)),IF(RIGHT(C92,1)="M",1000000*VALUE(LEFT(C92,LEN(C92)-1)),IF(RIGHT(C92,1)="B",1000000000*VALUE(LEFT(C92,LEN(C92)-1)),IF(RIGHT(C92,1)="%",0.01*VALUE(LEFT(C92,LEN(C92)-1)),IF(RIGHT(C92,1)="k",1000*VALUE(LEFT(C92,LEN(C92)-1)),VALUE(SUBSTITUTE(C92,",",""))))))))),"N/A")</f>
        <v>52230000</v>
      </c>
      <c r="J92" t="str">
        <f>IFERROR(IF(TRIM(D92)="-", "N/A", IF(RIGHT(D92,1)=")",IF(RIGHT(D92,2)="T)",-1000000000000*VALUE(MID(D92,2,LEN(D92)-3)),IF(RIGHT(D92,2)="M)",-1000000*VALUE(MID(D92,2,LEN(D92)-3)),IF(RIGHT(D92,2)="B)",-1000000000*VALUE(MID(D92,2,LEN(D92)-3)),IF(RIGHT(D92,2)="k)",-1000*VALUE(MID(D92,2,LEN(D92)-3)),VALUE(SUBSTITUTE(D92,",","")))))),IF(RIGHT(D92,1)="T",1000000000000*VALUE(LEFT(D92,LEN(D92)-1)),IF(RIGHT(D92,1)="M",1000000*VALUE(LEFT(D92,LEN(D92)-1)),IF(RIGHT(D92,1)="B",1000000000*VALUE(LEFT(D92,LEN(D92)-1)),IF(RIGHT(D92,1)="%",0.01*VALUE(LEFT(D92,LEN(D92)-1)),IF(RIGHT(D92,1)="k",1000*VALUE(LEFT(D92,LEN(D92)-1)),VALUE(SUBSTITUTE(D92,",",""))))))))),"N/A")</f>
        <v>N/A</v>
      </c>
      <c r="K92" t="str">
        <f>IFERROR(IF(TRIM(E92)="-", "N/A", IF(RIGHT(E92,1)=")",IF(RIGHT(E92,2)="T)",-1000000000000*VALUE(MID(E92,2,LEN(E92)-3)),IF(RIGHT(E92,2)="M)",-1000000*VALUE(MID(E92,2,LEN(E92)-3)),IF(RIGHT(E92,2)="B)",-1000000000*VALUE(MID(E92,2,LEN(E92)-3)),IF(RIGHT(E92,2)="k)",-1000*VALUE(MID(E92,2,LEN(E92)-3)),VALUE(SUBSTITUTE(E92,",","")))))),IF(RIGHT(E92,1)="T",1000000000000*VALUE(LEFT(E92,LEN(E92)-1)),IF(RIGHT(E92,1)="M",1000000*VALUE(LEFT(E92,LEN(E92)-1)),IF(RIGHT(E92,1)="B",1000000000*VALUE(LEFT(E92,LEN(E92)-1)),IF(RIGHT(E92,1)="%",0.01*VALUE(LEFT(E92,LEN(E92)-1)),IF(RIGHT(E92,1)="k",1000*VALUE(LEFT(E92,LEN(E92)-1)),VALUE(SUBSTITUTE(E92,",",""))))))))),"N/A")</f>
        <v>N/A</v>
      </c>
      <c r="L92" t="str">
        <f>IFERROR(IF(TRIM(F92)="-", "N/A", IF(RIGHT(F92,1)=")",IF(RIGHT(F92,2)="T)",-1000000000000*VALUE(MID(F92,2,LEN(F92)-3)),IF(RIGHT(F92,2)="M)",-1000000*VALUE(MID(F92,2,LEN(F92)-3)),IF(RIGHT(F92,2)="B)",-1000000000*VALUE(MID(F92,2,LEN(F92)-3)),IF(RIGHT(F92,2)="k)",-1000*VALUE(MID(F92,2,LEN(F92)-3)),VALUE(SUBSTITUTE(F92,",","")))))),IF(RIGHT(F92,1)="T",1000000000000*VALUE(LEFT(F92,LEN(F92)-1)),IF(RIGHT(F92,1)="M",1000000*VALUE(LEFT(F92,LEN(F92)-1)),IF(RIGHT(F92,1)="B",1000000000*VALUE(LEFT(F92,LEN(F92)-1)),IF(RIGHT(F92,1)="%",0.01*VALUE(LEFT(F92,LEN(F92)-1)),IF(RIGHT(F92,1)="k",1000*VALUE(LEFT(F92,LEN(F92)-1)),VALUE(SUBSTITUTE(F92,",",""))))))))),"N/A")</f>
        <v>N/A</v>
      </c>
      <c r="M92" t="str">
        <f>IFERROR(IF(TRIM(G92)="-", "N/A", IF(RIGHT(G92,1)=")",IF(RIGHT(G92,2)="T)",-1000000000000*VALUE(MID(G92,2,LEN(G92)-3)),IF(RIGHT(G92,2)="M)",-1000000*VALUE(MID(G92,2,LEN(G92)-3)),IF(RIGHT(G92,2)="B)",-1000000000*VALUE(MID(G92,2,LEN(G92)-3)),IF(RIGHT(G92,2)="k)",-1000*VALUE(MID(G92,2,LEN(G92)-3)),VALUE(SUBSTITUTE(G92,",","")))))),IF(RIGHT(G92,1)="T",1000000000000*VALUE(LEFT(G92,LEN(G92)-1)),IF(RIGHT(G92,1)="M",1000000*VALUE(LEFT(G92,LEN(G92)-1)),IF(RIGHT(G92,1)="B",1000000000*VALUE(LEFT(G92,LEN(G92)-1)),IF(RIGHT(G92,1)="%",0.01*VALUE(LEFT(G92,LEN(G92)-1)),IF(RIGHT(G92,1)="k",1000*VALUE(LEFT(G92,LEN(G92)-1)),VALUE(SUBSTITUTE(G92,",",""))))))))),"N/A")</f>
        <v>N/A</v>
      </c>
      <c r="N92" t="str">
        <f t="shared" si="5"/>
        <v>N/A</v>
      </c>
    </row>
    <row r="93" spans="1:14" x14ac:dyDescent="0.3">
      <c r="A93" s="1">
        <v>6</v>
      </c>
      <c r="B93" t="s">
        <v>159</v>
      </c>
      <c r="C93" t="s">
        <v>27</v>
      </c>
      <c r="I93">
        <f>IFERROR(IF(TRIM(C93)="-", "N/A", IF(RIGHT(C93,1)=")",IF(RIGHT(C93,2)="T)",-1000000000000*VALUE(MID(C93,2,LEN(C93)-3)),IF(RIGHT(C93,2)="M)",-1000000*VALUE(MID(C93,2,LEN(C93)-3)),IF(RIGHT(C93,2)="B)",-1000000000*VALUE(MID(C93,2,LEN(C93)-3)),IF(RIGHT(C93,2)="k)",-1000*VALUE(MID(C93,2,LEN(C93)-3)),VALUE(SUBSTITUTE(C93,",","")))))),IF(RIGHT(C93,1)="T",1000000000000*VALUE(LEFT(C93,LEN(C93)-1)),IF(RIGHT(C93,1)="M",1000000*VALUE(LEFT(C93,LEN(C93)-1)),IF(RIGHT(C93,1)="B",1000000000*VALUE(LEFT(C93,LEN(C93)-1)),IF(RIGHT(C93,1)="%",0.01*VALUE(LEFT(C93,LEN(C93)-1)),IF(RIGHT(C93,1)="k",1000*VALUE(LEFT(C93,LEN(C93)-1)),VALUE(SUBSTITUTE(C93,",",""))))))))),"N/A")</f>
        <v>2.15</v>
      </c>
      <c r="J93" t="str">
        <f>IFERROR(IF(TRIM(D93)="-", "N/A", IF(RIGHT(D93,1)=")",IF(RIGHT(D93,2)="T)",-1000000000000*VALUE(MID(D93,2,LEN(D93)-3)),IF(RIGHT(D93,2)="M)",-1000000*VALUE(MID(D93,2,LEN(D93)-3)),IF(RIGHT(D93,2)="B)",-1000000000*VALUE(MID(D93,2,LEN(D93)-3)),IF(RIGHT(D93,2)="k)",-1000*VALUE(MID(D93,2,LEN(D93)-3)),VALUE(SUBSTITUTE(D93,",","")))))),IF(RIGHT(D93,1)="T",1000000000000*VALUE(LEFT(D93,LEN(D93)-1)),IF(RIGHT(D93,1)="M",1000000*VALUE(LEFT(D93,LEN(D93)-1)),IF(RIGHT(D93,1)="B",1000000000*VALUE(LEFT(D93,LEN(D93)-1)),IF(RIGHT(D93,1)="%",0.01*VALUE(LEFT(D93,LEN(D93)-1)),IF(RIGHT(D93,1)="k",1000*VALUE(LEFT(D93,LEN(D93)-1)),VALUE(SUBSTITUTE(D93,",",""))))))))),"N/A")</f>
        <v>N/A</v>
      </c>
      <c r="K93" t="str">
        <f>IFERROR(IF(TRIM(E93)="-", "N/A", IF(RIGHT(E93,1)=")",IF(RIGHT(E93,2)="T)",-1000000000000*VALUE(MID(E93,2,LEN(E93)-3)),IF(RIGHT(E93,2)="M)",-1000000*VALUE(MID(E93,2,LEN(E93)-3)),IF(RIGHT(E93,2)="B)",-1000000000*VALUE(MID(E93,2,LEN(E93)-3)),IF(RIGHT(E93,2)="k)",-1000*VALUE(MID(E93,2,LEN(E93)-3)),VALUE(SUBSTITUTE(E93,",","")))))),IF(RIGHT(E93,1)="T",1000000000000*VALUE(LEFT(E93,LEN(E93)-1)),IF(RIGHT(E93,1)="M",1000000*VALUE(LEFT(E93,LEN(E93)-1)),IF(RIGHT(E93,1)="B",1000000000*VALUE(LEFT(E93,LEN(E93)-1)),IF(RIGHT(E93,1)="%",0.01*VALUE(LEFT(E93,LEN(E93)-1)),IF(RIGHT(E93,1)="k",1000*VALUE(LEFT(E93,LEN(E93)-1)),VALUE(SUBSTITUTE(E93,",",""))))))))),"N/A")</f>
        <v>N/A</v>
      </c>
      <c r="L93" t="str">
        <f>IFERROR(IF(TRIM(F93)="-", "N/A", IF(RIGHT(F93,1)=")",IF(RIGHT(F93,2)="T)",-1000000000000*VALUE(MID(F93,2,LEN(F93)-3)),IF(RIGHT(F93,2)="M)",-1000000*VALUE(MID(F93,2,LEN(F93)-3)),IF(RIGHT(F93,2)="B)",-1000000000*VALUE(MID(F93,2,LEN(F93)-3)),IF(RIGHT(F93,2)="k)",-1000*VALUE(MID(F93,2,LEN(F93)-3)),VALUE(SUBSTITUTE(F93,",","")))))),IF(RIGHT(F93,1)="T",1000000000000*VALUE(LEFT(F93,LEN(F93)-1)),IF(RIGHT(F93,1)="M",1000000*VALUE(LEFT(F93,LEN(F93)-1)),IF(RIGHT(F93,1)="B",1000000000*VALUE(LEFT(F93,LEN(F93)-1)),IF(RIGHT(F93,1)="%",0.01*VALUE(LEFT(F93,LEN(F93)-1)),IF(RIGHT(F93,1)="k",1000*VALUE(LEFT(F93,LEN(F93)-1)),VALUE(SUBSTITUTE(F93,",",""))))))))),"N/A")</f>
        <v>N/A</v>
      </c>
      <c r="M93" t="str">
        <f>IFERROR(IF(TRIM(G93)="-", "N/A", IF(RIGHT(G93,1)=")",IF(RIGHT(G93,2)="T)",-1000000000000*VALUE(MID(G93,2,LEN(G93)-3)),IF(RIGHT(G93,2)="M)",-1000000*VALUE(MID(G93,2,LEN(G93)-3)),IF(RIGHT(G93,2)="B)",-1000000000*VALUE(MID(G93,2,LEN(G93)-3)),IF(RIGHT(G93,2)="k)",-1000*VALUE(MID(G93,2,LEN(G93)-3)),VALUE(SUBSTITUTE(G93,",","")))))),IF(RIGHT(G93,1)="T",1000000000000*VALUE(LEFT(G93,LEN(G93)-1)),IF(RIGHT(G93,1)="M",1000000*VALUE(LEFT(G93,LEN(G93)-1)),IF(RIGHT(G93,1)="B",1000000000*VALUE(LEFT(G93,LEN(G93)-1)),IF(RIGHT(G93,1)="%",0.01*VALUE(LEFT(G93,LEN(G93)-1)),IF(RIGHT(G93,1)="k",1000*VALUE(LEFT(G93,LEN(G93)-1)),VALUE(SUBSTITUTE(G93,",",""))))))))),"N/A")</f>
        <v>N/A</v>
      </c>
      <c r="N93" t="str">
        <f t="shared" si="5"/>
        <v>N/A</v>
      </c>
    </row>
    <row r="94" spans="1:14" x14ac:dyDescent="0.3">
      <c r="A94" s="1">
        <v>7</v>
      </c>
      <c r="B94" t="s">
        <v>160</v>
      </c>
      <c r="C94" t="s">
        <v>161</v>
      </c>
      <c r="I94">
        <f>IFERROR(IF(TRIM(C94)="-", "N/A", IF(RIGHT(C94,1)=")",IF(RIGHT(C94,2)="T)",-1000000000000*VALUE(MID(C94,2,LEN(C94)-3)),IF(RIGHT(C94,2)="M)",-1000000*VALUE(MID(C94,2,LEN(C94)-3)),IF(RIGHT(C94,2)="B)",-1000000000*VALUE(MID(C94,2,LEN(C94)-3)),IF(RIGHT(C94,2)="k)",-1000*VALUE(MID(C94,2,LEN(C94)-3)),VALUE(SUBSTITUTE(C94,",","")))))),IF(RIGHT(C94,1)="T",1000000000000*VALUE(LEFT(C94,LEN(C94)-1)),IF(RIGHT(C94,1)="M",1000000*VALUE(LEFT(C94,LEN(C94)-1)),IF(RIGHT(C94,1)="B",1000000000*VALUE(LEFT(C94,LEN(C94)-1)),IF(RIGHT(C94,1)="%",0.01*VALUE(LEFT(C94,LEN(C94)-1)),IF(RIGHT(C94,1)="k",1000*VALUE(LEFT(C94,LEN(C94)-1)),VALUE(SUBSTITUTE(C94,",",""))))))))),"N/A")</f>
        <v>0.95299999999999996</v>
      </c>
      <c r="J94" t="str">
        <f>IFERROR(IF(TRIM(D94)="-", "N/A", IF(RIGHT(D94,1)=")",IF(RIGHT(D94,2)="T)",-1000000000000*VALUE(MID(D94,2,LEN(D94)-3)),IF(RIGHT(D94,2)="M)",-1000000*VALUE(MID(D94,2,LEN(D94)-3)),IF(RIGHT(D94,2)="B)",-1000000000*VALUE(MID(D94,2,LEN(D94)-3)),IF(RIGHT(D94,2)="k)",-1000*VALUE(MID(D94,2,LEN(D94)-3)),VALUE(SUBSTITUTE(D94,",","")))))),IF(RIGHT(D94,1)="T",1000000000000*VALUE(LEFT(D94,LEN(D94)-1)),IF(RIGHT(D94,1)="M",1000000*VALUE(LEFT(D94,LEN(D94)-1)),IF(RIGHT(D94,1)="B",1000000000*VALUE(LEFT(D94,LEN(D94)-1)),IF(RIGHT(D94,1)="%",0.01*VALUE(LEFT(D94,LEN(D94)-1)),IF(RIGHT(D94,1)="k",1000*VALUE(LEFT(D94,LEN(D94)-1)),VALUE(SUBSTITUTE(D94,",",""))))))))),"N/A")</f>
        <v>N/A</v>
      </c>
      <c r="K94" t="str">
        <f>IFERROR(IF(TRIM(E94)="-", "N/A", IF(RIGHT(E94,1)=")",IF(RIGHT(E94,2)="T)",-1000000000000*VALUE(MID(E94,2,LEN(E94)-3)),IF(RIGHT(E94,2)="M)",-1000000*VALUE(MID(E94,2,LEN(E94)-3)),IF(RIGHT(E94,2)="B)",-1000000000*VALUE(MID(E94,2,LEN(E94)-3)),IF(RIGHT(E94,2)="k)",-1000*VALUE(MID(E94,2,LEN(E94)-3)),VALUE(SUBSTITUTE(E94,",","")))))),IF(RIGHT(E94,1)="T",1000000000000*VALUE(LEFT(E94,LEN(E94)-1)),IF(RIGHT(E94,1)="M",1000000*VALUE(LEFT(E94,LEN(E94)-1)),IF(RIGHT(E94,1)="B",1000000000*VALUE(LEFT(E94,LEN(E94)-1)),IF(RIGHT(E94,1)="%",0.01*VALUE(LEFT(E94,LEN(E94)-1)),IF(RIGHT(E94,1)="k",1000*VALUE(LEFT(E94,LEN(E94)-1)),VALUE(SUBSTITUTE(E94,",",""))))))))),"N/A")</f>
        <v>N/A</v>
      </c>
      <c r="L94" t="str">
        <f>IFERROR(IF(TRIM(F94)="-", "N/A", IF(RIGHT(F94,1)=")",IF(RIGHT(F94,2)="T)",-1000000000000*VALUE(MID(F94,2,LEN(F94)-3)),IF(RIGHT(F94,2)="M)",-1000000*VALUE(MID(F94,2,LEN(F94)-3)),IF(RIGHT(F94,2)="B)",-1000000000*VALUE(MID(F94,2,LEN(F94)-3)),IF(RIGHT(F94,2)="k)",-1000*VALUE(MID(F94,2,LEN(F94)-3)),VALUE(SUBSTITUTE(F94,",","")))))),IF(RIGHT(F94,1)="T",1000000000000*VALUE(LEFT(F94,LEN(F94)-1)),IF(RIGHT(F94,1)="M",1000000*VALUE(LEFT(F94,LEN(F94)-1)),IF(RIGHT(F94,1)="B",1000000000*VALUE(LEFT(F94,LEN(F94)-1)),IF(RIGHT(F94,1)="%",0.01*VALUE(LEFT(F94,LEN(F94)-1)),IF(RIGHT(F94,1)="k",1000*VALUE(LEFT(F94,LEN(F94)-1)),VALUE(SUBSTITUTE(F94,",",""))))))))),"N/A")</f>
        <v>N/A</v>
      </c>
      <c r="M94" t="str">
        <f>IFERROR(IF(TRIM(G94)="-", "N/A", IF(RIGHT(G94,1)=")",IF(RIGHT(G94,2)="T)",-1000000000000*VALUE(MID(G94,2,LEN(G94)-3)),IF(RIGHT(G94,2)="M)",-1000000*VALUE(MID(G94,2,LEN(G94)-3)),IF(RIGHT(G94,2)="B)",-1000000000*VALUE(MID(G94,2,LEN(G94)-3)),IF(RIGHT(G94,2)="k)",-1000*VALUE(MID(G94,2,LEN(G94)-3)),VALUE(SUBSTITUTE(G94,",","")))))),IF(RIGHT(G94,1)="T",1000000000000*VALUE(LEFT(G94,LEN(G94)-1)),IF(RIGHT(G94,1)="M",1000000*VALUE(LEFT(G94,LEN(G94)-1)),IF(RIGHT(G94,1)="B",1000000000*VALUE(LEFT(G94,LEN(G94)-1)),IF(RIGHT(G94,1)="%",0.01*VALUE(LEFT(G94,LEN(G94)-1)),IF(RIGHT(G94,1)="k",1000*VALUE(LEFT(G94,LEN(G94)-1)),VALUE(SUBSTITUTE(G94,",",""))))))))),"N/A")</f>
        <v>N/A</v>
      </c>
      <c r="N94" t="str">
        <f t="shared" si="5"/>
        <v>N/A</v>
      </c>
    </row>
    <row r="95" spans="1:14" x14ac:dyDescent="0.3">
      <c r="I95" t="str">
        <f>IFERROR(IF(TRIM(C95)="-", "N/A", IF(RIGHT(C95,1)=")",IF(RIGHT(C95,2)="T)",-1000000000000*VALUE(MID(C95,2,LEN(C95)-3)),IF(RIGHT(C95,2)="M)",-1000000*VALUE(MID(C95,2,LEN(C95)-3)),IF(RIGHT(C95,2)="B)",-1000000000*VALUE(MID(C95,2,LEN(C95)-3)),IF(RIGHT(C95,2)="k)",-1000*VALUE(MID(C95,2,LEN(C95)-3)),VALUE(SUBSTITUTE(C95,",","")))))),IF(RIGHT(C95,1)="T",1000000000000*VALUE(LEFT(C95,LEN(C95)-1)),IF(RIGHT(C95,1)="M",1000000*VALUE(LEFT(C95,LEN(C95)-1)),IF(RIGHT(C95,1)="B",1000000000*VALUE(LEFT(C95,LEN(C95)-1)),IF(RIGHT(C95,1)="%",0.01*VALUE(LEFT(C95,LEN(C95)-1)),IF(RIGHT(C95,1)="k",1000*VALUE(LEFT(C95,LEN(C95)-1)),VALUE(SUBSTITUTE(C95,",",""))))))))),"N/A")</f>
        <v>N/A</v>
      </c>
      <c r="J95" t="str">
        <f>IFERROR(IF(TRIM(D95)="-", "N/A", IF(RIGHT(D95,1)=")",IF(RIGHT(D95,2)="T)",-1000000000000*VALUE(MID(D95,2,LEN(D95)-3)),IF(RIGHT(D95,2)="M)",-1000000*VALUE(MID(D95,2,LEN(D95)-3)),IF(RIGHT(D95,2)="B)",-1000000000*VALUE(MID(D95,2,LEN(D95)-3)),IF(RIGHT(D95,2)="k)",-1000*VALUE(MID(D95,2,LEN(D95)-3)),VALUE(SUBSTITUTE(D95,",","")))))),IF(RIGHT(D95,1)="T",1000000000000*VALUE(LEFT(D95,LEN(D95)-1)),IF(RIGHT(D95,1)="M",1000000*VALUE(LEFT(D95,LEN(D95)-1)),IF(RIGHT(D95,1)="B",1000000000*VALUE(LEFT(D95,LEN(D95)-1)),IF(RIGHT(D95,1)="%",0.01*VALUE(LEFT(D95,LEN(D95)-1)),IF(RIGHT(D95,1)="k",1000*VALUE(LEFT(D95,LEN(D95)-1)),VALUE(SUBSTITUTE(D95,",",""))))))))),"N/A")</f>
        <v>N/A</v>
      </c>
      <c r="K95" t="str">
        <f>IFERROR(IF(TRIM(E95)="-", "N/A", IF(RIGHT(E95,1)=")",IF(RIGHT(E95,2)="T)",-1000000000000*VALUE(MID(E95,2,LEN(E95)-3)),IF(RIGHT(E95,2)="M)",-1000000*VALUE(MID(E95,2,LEN(E95)-3)),IF(RIGHT(E95,2)="B)",-1000000000*VALUE(MID(E95,2,LEN(E95)-3)),IF(RIGHT(E95,2)="k)",-1000*VALUE(MID(E95,2,LEN(E95)-3)),VALUE(SUBSTITUTE(E95,",","")))))),IF(RIGHT(E95,1)="T",1000000000000*VALUE(LEFT(E95,LEN(E95)-1)),IF(RIGHT(E95,1)="M",1000000*VALUE(LEFT(E95,LEN(E95)-1)),IF(RIGHT(E95,1)="B",1000000000*VALUE(LEFT(E95,LEN(E95)-1)),IF(RIGHT(E95,1)="%",0.01*VALUE(LEFT(E95,LEN(E95)-1)),IF(RIGHT(E95,1)="k",1000*VALUE(LEFT(E95,LEN(E95)-1)),VALUE(SUBSTITUTE(E95,",",""))))))))),"N/A")</f>
        <v>N/A</v>
      </c>
      <c r="L95" t="str">
        <f>IFERROR(IF(TRIM(F95)="-", "N/A", IF(RIGHT(F95,1)=")",IF(RIGHT(F95,2)="T)",-1000000000000*VALUE(MID(F95,2,LEN(F95)-3)),IF(RIGHT(F95,2)="M)",-1000000*VALUE(MID(F95,2,LEN(F95)-3)),IF(RIGHT(F95,2)="B)",-1000000000*VALUE(MID(F95,2,LEN(F95)-3)),IF(RIGHT(F95,2)="k)",-1000*VALUE(MID(F95,2,LEN(F95)-3)),VALUE(SUBSTITUTE(F95,",","")))))),IF(RIGHT(F95,1)="T",1000000000000*VALUE(LEFT(F95,LEN(F95)-1)),IF(RIGHT(F95,1)="M",1000000*VALUE(LEFT(F95,LEN(F95)-1)),IF(RIGHT(F95,1)="B",1000000000*VALUE(LEFT(F95,LEN(F95)-1)),IF(RIGHT(F95,1)="%",0.01*VALUE(LEFT(F95,LEN(F95)-1)),IF(RIGHT(F95,1)="k",1000*VALUE(LEFT(F95,LEN(F95)-1)),VALUE(SUBSTITUTE(F95,",",""))))))))),"N/A")</f>
        <v>N/A</v>
      </c>
      <c r="M95" t="str">
        <f>IFERROR(IF(TRIM(G95)="-", "N/A", IF(RIGHT(G95,1)=")",IF(RIGHT(G95,2)="T)",-1000000000000*VALUE(MID(G95,2,LEN(G95)-3)),IF(RIGHT(G95,2)="M)",-1000000*VALUE(MID(G95,2,LEN(G95)-3)),IF(RIGHT(G95,2)="B)",-1000000000*VALUE(MID(G95,2,LEN(G95)-3)),IF(RIGHT(G95,2)="k)",-1000*VALUE(MID(G95,2,LEN(G95)-3)),VALUE(SUBSTITUTE(G95,",","")))))),IF(RIGHT(G95,1)="T",1000000000000*VALUE(LEFT(G95,LEN(G95)-1)),IF(RIGHT(G95,1)="M",1000000*VALUE(LEFT(G95,LEN(G95)-1)),IF(RIGHT(G95,1)="B",1000000000*VALUE(LEFT(G95,LEN(G95)-1)),IF(RIGHT(G95,1)="%",0.01*VALUE(LEFT(G95,LEN(G95)-1)),IF(RIGHT(G95,1)="k",1000*VALUE(LEFT(G95,LEN(G95)-1)),VALUE(SUBSTITUTE(G95,",",""))))))))),"N/A")</f>
        <v>N/A</v>
      </c>
      <c r="N95" t="str">
        <f t="shared" si="5"/>
        <v>N/A</v>
      </c>
    </row>
    <row r="96" spans="1:14" x14ac:dyDescent="0.3">
      <c r="A96" s="1">
        <v>0</v>
      </c>
      <c r="B96" t="s">
        <v>162</v>
      </c>
      <c r="C96" t="s">
        <v>163</v>
      </c>
      <c r="I96">
        <f>IFERROR(IF(TRIM(C96)="-", "N/A", IF(RIGHT(C96,1)=")",IF(RIGHT(C96,2)="T)",-1000000000000*VALUE(MID(C96,2,LEN(C96)-3)),IF(RIGHT(C96,2)="M)",-1000000*VALUE(MID(C96,2,LEN(C96)-3)),IF(RIGHT(C96,2)="B)",-1000000000*VALUE(MID(C96,2,LEN(C96)-3)),IF(RIGHT(C96,2)="k)",-1000*VALUE(MID(C96,2,LEN(C96)-3)),VALUE(SUBSTITUTE(C96,",","")))))),IF(RIGHT(C96,1)="T",1000000000000*VALUE(LEFT(C96,LEN(C96)-1)),IF(RIGHT(C96,1)="M",1000000*VALUE(LEFT(C96,LEN(C96)-1)),IF(RIGHT(C96,1)="B",1000000000*VALUE(LEFT(C96,LEN(C96)-1)),IF(RIGHT(C96,1)="%",0.01*VALUE(LEFT(C96,LEN(C96)-1)),IF(RIGHT(C96,1)="k",1000*VALUE(LEFT(C96,LEN(C96)-1)),VALUE(SUBSTITUTE(C96,",",""))))))))),"N/A")</f>
        <v>3860000</v>
      </c>
      <c r="J96" t="str">
        <f>IFERROR(IF(TRIM(D96)="-", "N/A", IF(RIGHT(D96,1)=")",IF(RIGHT(D96,2)="T)",-1000000000000*VALUE(MID(D96,2,LEN(D96)-3)),IF(RIGHT(D96,2)="M)",-1000000*VALUE(MID(D96,2,LEN(D96)-3)),IF(RIGHT(D96,2)="B)",-1000000000*VALUE(MID(D96,2,LEN(D96)-3)),IF(RIGHT(D96,2)="k)",-1000*VALUE(MID(D96,2,LEN(D96)-3)),VALUE(SUBSTITUTE(D96,",","")))))),IF(RIGHT(D96,1)="T",1000000000000*VALUE(LEFT(D96,LEN(D96)-1)),IF(RIGHT(D96,1)="M",1000000*VALUE(LEFT(D96,LEN(D96)-1)),IF(RIGHT(D96,1)="B",1000000000*VALUE(LEFT(D96,LEN(D96)-1)),IF(RIGHT(D96,1)="%",0.01*VALUE(LEFT(D96,LEN(D96)-1)),IF(RIGHT(D96,1)="k",1000*VALUE(LEFT(D96,LEN(D96)-1)),VALUE(SUBSTITUTE(D96,",",""))))))))),"N/A")</f>
        <v>N/A</v>
      </c>
      <c r="K96" t="str">
        <f>IFERROR(IF(TRIM(E96)="-", "N/A", IF(RIGHT(E96,1)=")",IF(RIGHT(E96,2)="T)",-1000000000000*VALUE(MID(E96,2,LEN(E96)-3)),IF(RIGHT(E96,2)="M)",-1000000*VALUE(MID(E96,2,LEN(E96)-3)),IF(RIGHT(E96,2)="B)",-1000000000*VALUE(MID(E96,2,LEN(E96)-3)),IF(RIGHT(E96,2)="k)",-1000*VALUE(MID(E96,2,LEN(E96)-3)),VALUE(SUBSTITUTE(E96,",","")))))),IF(RIGHT(E96,1)="T",1000000000000*VALUE(LEFT(E96,LEN(E96)-1)),IF(RIGHT(E96,1)="M",1000000*VALUE(LEFT(E96,LEN(E96)-1)),IF(RIGHT(E96,1)="B",1000000000*VALUE(LEFT(E96,LEN(E96)-1)),IF(RIGHT(E96,1)="%",0.01*VALUE(LEFT(E96,LEN(E96)-1)),IF(RIGHT(E96,1)="k",1000*VALUE(LEFT(E96,LEN(E96)-1)),VALUE(SUBSTITUTE(E96,",",""))))))))),"N/A")</f>
        <v>N/A</v>
      </c>
      <c r="L96" t="str">
        <f>IFERROR(IF(TRIM(F96)="-", "N/A", IF(RIGHT(F96,1)=")",IF(RIGHT(F96,2)="T)",-1000000000000*VALUE(MID(F96,2,LEN(F96)-3)),IF(RIGHT(F96,2)="M)",-1000000*VALUE(MID(F96,2,LEN(F96)-3)),IF(RIGHT(F96,2)="B)",-1000000000*VALUE(MID(F96,2,LEN(F96)-3)),IF(RIGHT(F96,2)="k)",-1000*VALUE(MID(F96,2,LEN(F96)-3)),VALUE(SUBSTITUTE(F96,",","")))))),IF(RIGHT(F96,1)="T",1000000000000*VALUE(LEFT(F96,LEN(F96)-1)),IF(RIGHT(F96,1)="M",1000000*VALUE(LEFT(F96,LEN(F96)-1)),IF(RIGHT(F96,1)="B",1000000000*VALUE(LEFT(F96,LEN(F96)-1)),IF(RIGHT(F96,1)="%",0.01*VALUE(LEFT(F96,LEN(F96)-1)),IF(RIGHT(F96,1)="k",1000*VALUE(LEFT(F96,LEN(F96)-1)),VALUE(SUBSTITUTE(F96,",",""))))))))),"N/A")</f>
        <v>N/A</v>
      </c>
      <c r="M96" t="str">
        <f>IFERROR(IF(TRIM(G96)="-", "N/A", IF(RIGHT(G96,1)=")",IF(RIGHT(G96,2)="T)",-1000000000000*VALUE(MID(G96,2,LEN(G96)-3)),IF(RIGHT(G96,2)="M)",-1000000*VALUE(MID(G96,2,LEN(G96)-3)),IF(RIGHT(G96,2)="B)",-1000000000*VALUE(MID(G96,2,LEN(G96)-3)),IF(RIGHT(G96,2)="k)",-1000*VALUE(MID(G96,2,LEN(G96)-3)),VALUE(SUBSTITUTE(G96,",","")))))),IF(RIGHT(G96,1)="T",1000000000000*VALUE(LEFT(G96,LEN(G96)-1)),IF(RIGHT(G96,1)="M",1000000*VALUE(LEFT(G96,LEN(G96)-1)),IF(RIGHT(G96,1)="B",1000000000*VALUE(LEFT(G96,LEN(G96)-1)),IF(RIGHT(G96,1)="%",0.01*VALUE(LEFT(G96,LEN(G96)-1)),IF(RIGHT(G96,1)="k",1000*VALUE(LEFT(G96,LEN(G96)-1)),VALUE(SUBSTITUTE(G96,",",""))))))))),"N/A")</f>
        <v>N/A</v>
      </c>
      <c r="N96" t="str">
        <f t="shared" si="5"/>
        <v>N/A</v>
      </c>
    </row>
    <row r="97" spans="1:14" x14ac:dyDescent="0.3">
      <c r="A97" s="1">
        <v>1</v>
      </c>
      <c r="B97" t="s">
        <v>164</v>
      </c>
      <c r="C97" t="s">
        <v>165</v>
      </c>
      <c r="I97">
        <f>IFERROR(IF(TRIM(C97)="-", "N/A", IF(RIGHT(C97,1)=")",IF(RIGHT(C97,2)="T)",-1000000000000*VALUE(MID(C97,2,LEN(C97)-3)),IF(RIGHT(C97,2)="M)",-1000000*VALUE(MID(C97,2,LEN(C97)-3)),IF(RIGHT(C97,2)="B)",-1000000000*VALUE(MID(C97,2,LEN(C97)-3)),IF(RIGHT(C97,2)="k)",-1000*VALUE(MID(C97,2,LEN(C97)-3)),VALUE(SUBSTITUTE(C97,",","")))))),IF(RIGHT(C97,1)="T",1000000000000*VALUE(LEFT(C97,LEN(C97)-1)),IF(RIGHT(C97,1)="M",1000000*VALUE(LEFT(C97,LEN(C97)-1)),IF(RIGHT(C97,1)="B",1000000000*VALUE(LEFT(C97,LEN(C97)-1)),IF(RIGHT(C97,1)="%",0.01*VALUE(LEFT(C97,LEN(C97)-1)),IF(RIGHT(C97,1)="k",1000*VALUE(LEFT(C97,LEN(C97)-1)),VALUE(SUBSTITUTE(C97,",",""))))))))),"N/A")</f>
        <v>0.15</v>
      </c>
      <c r="J97" t="str">
        <f>IFERROR(IF(TRIM(D97)="-", "N/A", IF(RIGHT(D97,1)=")",IF(RIGHT(D97,2)="T)",-1000000000000*VALUE(MID(D97,2,LEN(D97)-3)),IF(RIGHT(D97,2)="M)",-1000000*VALUE(MID(D97,2,LEN(D97)-3)),IF(RIGHT(D97,2)="B)",-1000000000*VALUE(MID(D97,2,LEN(D97)-3)),IF(RIGHT(D97,2)="k)",-1000*VALUE(MID(D97,2,LEN(D97)-3)),VALUE(SUBSTITUTE(D97,",","")))))),IF(RIGHT(D97,1)="T",1000000000000*VALUE(LEFT(D97,LEN(D97)-1)),IF(RIGHT(D97,1)="M",1000000*VALUE(LEFT(D97,LEN(D97)-1)),IF(RIGHT(D97,1)="B",1000000000*VALUE(LEFT(D97,LEN(D97)-1)),IF(RIGHT(D97,1)="%",0.01*VALUE(LEFT(D97,LEN(D97)-1)),IF(RIGHT(D97,1)="k",1000*VALUE(LEFT(D97,LEN(D97)-1)),VALUE(SUBSTITUTE(D97,",",""))))))))),"N/A")</f>
        <v>N/A</v>
      </c>
      <c r="K97" t="str">
        <f>IFERROR(IF(TRIM(E97)="-", "N/A", IF(RIGHT(E97,1)=")",IF(RIGHT(E97,2)="T)",-1000000000000*VALUE(MID(E97,2,LEN(E97)-3)),IF(RIGHT(E97,2)="M)",-1000000*VALUE(MID(E97,2,LEN(E97)-3)),IF(RIGHT(E97,2)="B)",-1000000000*VALUE(MID(E97,2,LEN(E97)-3)),IF(RIGHT(E97,2)="k)",-1000*VALUE(MID(E97,2,LEN(E97)-3)),VALUE(SUBSTITUTE(E97,",","")))))),IF(RIGHT(E97,1)="T",1000000000000*VALUE(LEFT(E97,LEN(E97)-1)),IF(RIGHT(E97,1)="M",1000000*VALUE(LEFT(E97,LEN(E97)-1)),IF(RIGHT(E97,1)="B",1000000000*VALUE(LEFT(E97,LEN(E97)-1)),IF(RIGHT(E97,1)="%",0.01*VALUE(LEFT(E97,LEN(E97)-1)),IF(RIGHT(E97,1)="k",1000*VALUE(LEFT(E97,LEN(E97)-1)),VALUE(SUBSTITUTE(E97,",",""))))))))),"N/A")</f>
        <v>N/A</v>
      </c>
      <c r="L97" t="str">
        <f>IFERROR(IF(TRIM(F97)="-", "N/A", IF(RIGHT(F97,1)=")",IF(RIGHT(F97,2)="T)",-1000000000000*VALUE(MID(F97,2,LEN(F97)-3)),IF(RIGHT(F97,2)="M)",-1000000*VALUE(MID(F97,2,LEN(F97)-3)),IF(RIGHT(F97,2)="B)",-1000000000*VALUE(MID(F97,2,LEN(F97)-3)),IF(RIGHT(F97,2)="k)",-1000*VALUE(MID(F97,2,LEN(F97)-3)),VALUE(SUBSTITUTE(F97,",","")))))),IF(RIGHT(F97,1)="T",1000000000000*VALUE(LEFT(F97,LEN(F97)-1)),IF(RIGHT(F97,1)="M",1000000*VALUE(LEFT(F97,LEN(F97)-1)),IF(RIGHT(F97,1)="B",1000000000*VALUE(LEFT(F97,LEN(F97)-1)),IF(RIGHT(F97,1)="%",0.01*VALUE(LEFT(F97,LEN(F97)-1)),IF(RIGHT(F97,1)="k",1000*VALUE(LEFT(F97,LEN(F97)-1)),VALUE(SUBSTITUTE(F97,",",""))))))))),"N/A")</f>
        <v>N/A</v>
      </c>
      <c r="M97" t="str">
        <f>IFERROR(IF(TRIM(G97)="-", "N/A", IF(RIGHT(G97,1)=")",IF(RIGHT(G97,2)="T)",-1000000000000*VALUE(MID(G97,2,LEN(G97)-3)),IF(RIGHT(G97,2)="M)",-1000000*VALUE(MID(G97,2,LEN(G97)-3)),IF(RIGHT(G97,2)="B)",-1000000000*VALUE(MID(G97,2,LEN(G97)-3)),IF(RIGHT(G97,2)="k)",-1000*VALUE(MID(G97,2,LEN(G97)-3)),VALUE(SUBSTITUTE(G97,",","")))))),IF(RIGHT(G97,1)="T",1000000000000*VALUE(LEFT(G97,LEN(G97)-1)),IF(RIGHT(G97,1)="M",1000000*VALUE(LEFT(G97,LEN(G97)-1)),IF(RIGHT(G97,1)="B",1000000000*VALUE(LEFT(G97,LEN(G97)-1)),IF(RIGHT(G97,1)="%",0.01*VALUE(LEFT(G97,LEN(G97)-1)),IF(RIGHT(G97,1)="k",1000*VALUE(LEFT(G97,LEN(G97)-1)),VALUE(SUBSTITUTE(G97,",",""))))))))),"N/A")</f>
        <v>N/A</v>
      </c>
      <c r="N97" t="str">
        <f t="shared" si="5"/>
        <v>N/A</v>
      </c>
    </row>
    <row r="98" spans="1:14" x14ac:dyDescent="0.3">
      <c r="A98" s="1">
        <v>2</v>
      </c>
      <c r="B98" t="s">
        <v>166</v>
      </c>
      <c r="C98" t="s">
        <v>167</v>
      </c>
      <c r="I98">
        <f>IFERROR(IF(TRIM(C98)="-", "N/A", IF(RIGHT(C98,1)=")",IF(RIGHT(C98,2)="T)",-1000000000000*VALUE(MID(C98,2,LEN(C98)-3)),IF(RIGHT(C98,2)="M)",-1000000*VALUE(MID(C98,2,LEN(C98)-3)),IF(RIGHT(C98,2)="B)",-1000000000*VALUE(MID(C98,2,LEN(C98)-3)),IF(RIGHT(C98,2)="k)",-1000*VALUE(MID(C98,2,LEN(C98)-3)),VALUE(SUBSTITUTE(C98,",","")))))),IF(RIGHT(C98,1)="T",1000000000000*VALUE(LEFT(C98,LEN(C98)-1)),IF(RIGHT(C98,1)="M",1000000*VALUE(LEFT(C98,LEN(C98)-1)),IF(RIGHT(C98,1)="B",1000000000*VALUE(LEFT(C98,LEN(C98)-1)),IF(RIGHT(C98,1)="%",0.01*VALUE(LEFT(C98,LEN(C98)-1)),IF(RIGHT(C98,1)="k",1000*VALUE(LEFT(C98,LEN(C98)-1)),VALUE(SUBSTITUTE(C98,",",""))))))))),"N/A")</f>
        <v>416700000</v>
      </c>
      <c r="J98" t="str">
        <f>IFERROR(IF(TRIM(D98)="-", "N/A", IF(RIGHT(D98,1)=")",IF(RIGHT(D98,2)="T)",-1000000000000*VALUE(MID(D98,2,LEN(D98)-3)),IF(RIGHT(D98,2)="M)",-1000000*VALUE(MID(D98,2,LEN(D98)-3)),IF(RIGHT(D98,2)="B)",-1000000000*VALUE(MID(D98,2,LEN(D98)-3)),IF(RIGHT(D98,2)="k)",-1000*VALUE(MID(D98,2,LEN(D98)-3)),VALUE(SUBSTITUTE(D98,",","")))))),IF(RIGHT(D98,1)="T",1000000000000*VALUE(LEFT(D98,LEN(D98)-1)),IF(RIGHT(D98,1)="M",1000000*VALUE(LEFT(D98,LEN(D98)-1)),IF(RIGHT(D98,1)="B",1000000000*VALUE(LEFT(D98,LEN(D98)-1)),IF(RIGHT(D98,1)="%",0.01*VALUE(LEFT(D98,LEN(D98)-1)),IF(RIGHT(D98,1)="k",1000*VALUE(LEFT(D98,LEN(D98)-1)),VALUE(SUBSTITUTE(D98,",",""))))))))),"N/A")</f>
        <v>N/A</v>
      </c>
      <c r="K98" t="str">
        <f>IFERROR(IF(TRIM(E98)="-", "N/A", IF(RIGHT(E98,1)=")",IF(RIGHT(E98,2)="T)",-1000000000000*VALUE(MID(E98,2,LEN(E98)-3)),IF(RIGHT(E98,2)="M)",-1000000*VALUE(MID(E98,2,LEN(E98)-3)),IF(RIGHT(E98,2)="B)",-1000000000*VALUE(MID(E98,2,LEN(E98)-3)),IF(RIGHT(E98,2)="k)",-1000*VALUE(MID(E98,2,LEN(E98)-3)),VALUE(SUBSTITUTE(E98,",","")))))),IF(RIGHT(E98,1)="T",1000000000000*VALUE(LEFT(E98,LEN(E98)-1)),IF(RIGHT(E98,1)="M",1000000*VALUE(LEFT(E98,LEN(E98)-1)),IF(RIGHT(E98,1)="B",1000000000*VALUE(LEFT(E98,LEN(E98)-1)),IF(RIGHT(E98,1)="%",0.01*VALUE(LEFT(E98,LEN(E98)-1)),IF(RIGHT(E98,1)="k",1000*VALUE(LEFT(E98,LEN(E98)-1)),VALUE(SUBSTITUTE(E98,",",""))))))))),"N/A")</f>
        <v>N/A</v>
      </c>
      <c r="L98" t="str">
        <f>IFERROR(IF(TRIM(F98)="-", "N/A", IF(RIGHT(F98,1)=")",IF(RIGHT(F98,2)="T)",-1000000000000*VALUE(MID(F98,2,LEN(F98)-3)),IF(RIGHT(F98,2)="M)",-1000000*VALUE(MID(F98,2,LEN(F98)-3)),IF(RIGHT(F98,2)="B)",-1000000000*VALUE(MID(F98,2,LEN(F98)-3)),IF(RIGHT(F98,2)="k)",-1000*VALUE(MID(F98,2,LEN(F98)-3)),VALUE(SUBSTITUTE(F98,",","")))))),IF(RIGHT(F98,1)="T",1000000000000*VALUE(LEFT(F98,LEN(F98)-1)),IF(RIGHT(F98,1)="M",1000000*VALUE(LEFT(F98,LEN(F98)-1)),IF(RIGHT(F98,1)="B",1000000000*VALUE(LEFT(F98,LEN(F98)-1)),IF(RIGHT(F98,1)="%",0.01*VALUE(LEFT(F98,LEN(F98)-1)),IF(RIGHT(F98,1)="k",1000*VALUE(LEFT(F98,LEN(F98)-1)),VALUE(SUBSTITUTE(F98,",",""))))))))),"N/A")</f>
        <v>N/A</v>
      </c>
      <c r="M98" t="str">
        <f>IFERROR(IF(TRIM(G98)="-", "N/A", IF(RIGHT(G98,1)=")",IF(RIGHT(G98,2)="T)",-1000000000000*VALUE(MID(G98,2,LEN(G98)-3)),IF(RIGHT(G98,2)="M)",-1000000*VALUE(MID(G98,2,LEN(G98)-3)),IF(RIGHT(G98,2)="B)",-1000000000*VALUE(MID(G98,2,LEN(G98)-3)),IF(RIGHT(G98,2)="k)",-1000*VALUE(MID(G98,2,LEN(G98)-3)),VALUE(SUBSTITUTE(G98,",","")))))),IF(RIGHT(G98,1)="T",1000000000000*VALUE(LEFT(G98,LEN(G98)-1)),IF(RIGHT(G98,1)="M",1000000*VALUE(LEFT(G98,LEN(G98)-1)),IF(RIGHT(G98,1)="B",1000000000*VALUE(LEFT(G98,LEN(G98)-1)),IF(RIGHT(G98,1)="%",0.01*VALUE(LEFT(G98,LEN(G98)-1)),IF(RIGHT(G98,1)="k",1000*VALUE(LEFT(G98,LEN(G98)-1)),VALUE(SUBSTITUTE(G98,",",""))))))))),"N/A")</f>
        <v>N/A</v>
      </c>
      <c r="N98" t="str">
        <f t="shared" si="5"/>
        <v>N/A</v>
      </c>
    </row>
    <row r="99" spans="1:14" x14ac:dyDescent="0.3">
      <c r="A99" s="1">
        <v>3</v>
      </c>
      <c r="B99" t="s">
        <v>168</v>
      </c>
      <c r="C99" t="s">
        <v>169</v>
      </c>
      <c r="I99">
        <f>IFERROR(IF(TRIM(C99)="-", "N/A", IF(RIGHT(C99,1)=")",IF(RIGHT(C99,2)="T)",-1000000000000*VALUE(MID(C99,2,LEN(C99)-3)),IF(RIGHT(C99,2)="M)",-1000000*VALUE(MID(C99,2,LEN(C99)-3)),IF(RIGHT(C99,2)="B)",-1000000000*VALUE(MID(C99,2,LEN(C99)-3)),IF(RIGHT(C99,2)="k)",-1000*VALUE(MID(C99,2,LEN(C99)-3)),VALUE(SUBSTITUTE(C99,",","")))))),IF(RIGHT(C99,1)="T",1000000000000*VALUE(LEFT(C99,LEN(C99)-1)),IF(RIGHT(C99,1)="M",1000000*VALUE(LEFT(C99,LEN(C99)-1)),IF(RIGHT(C99,1)="B",1000000000*VALUE(LEFT(C99,LEN(C99)-1)),IF(RIGHT(C99,1)="%",0.01*VALUE(LEFT(C99,LEN(C99)-1)),IF(RIGHT(C99,1)="k",1000*VALUE(LEFT(C99,LEN(C99)-1)),VALUE(SUBSTITUTE(C99,",",""))))))))),"N/A")</f>
        <v>60.61</v>
      </c>
      <c r="J99" t="str">
        <f>IFERROR(IF(TRIM(D99)="-", "N/A", IF(RIGHT(D99,1)=")",IF(RIGHT(D99,2)="T)",-1000000000000*VALUE(MID(D99,2,LEN(D99)-3)),IF(RIGHT(D99,2)="M)",-1000000*VALUE(MID(D99,2,LEN(D99)-3)),IF(RIGHT(D99,2)="B)",-1000000000*VALUE(MID(D99,2,LEN(D99)-3)),IF(RIGHT(D99,2)="k)",-1000*VALUE(MID(D99,2,LEN(D99)-3)),VALUE(SUBSTITUTE(D99,",","")))))),IF(RIGHT(D99,1)="T",1000000000000*VALUE(LEFT(D99,LEN(D99)-1)),IF(RIGHT(D99,1)="M",1000000*VALUE(LEFT(D99,LEN(D99)-1)),IF(RIGHT(D99,1)="B",1000000000*VALUE(LEFT(D99,LEN(D99)-1)),IF(RIGHT(D99,1)="%",0.01*VALUE(LEFT(D99,LEN(D99)-1)),IF(RIGHT(D99,1)="k",1000*VALUE(LEFT(D99,LEN(D99)-1)),VALUE(SUBSTITUTE(D99,",",""))))))))),"N/A")</f>
        <v>N/A</v>
      </c>
      <c r="K99" t="str">
        <f>IFERROR(IF(TRIM(E99)="-", "N/A", IF(RIGHT(E99,1)=")",IF(RIGHT(E99,2)="T)",-1000000000000*VALUE(MID(E99,2,LEN(E99)-3)),IF(RIGHT(E99,2)="M)",-1000000*VALUE(MID(E99,2,LEN(E99)-3)),IF(RIGHT(E99,2)="B)",-1000000000*VALUE(MID(E99,2,LEN(E99)-3)),IF(RIGHT(E99,2)="k)",-1000*VALUE(MID(E99,2,LEN(E99)-3)),VALUE(SUBSTITUTE(E99,",","")))))),IF(RIGHT(E99,1)="T",1000000000000*VALUE(LEFT(E99,LEN(E99)-1)),IF(RIGHT(E99,1)="M",1000000*VALUE(LEFT(E99,LEN(E99)-1)),IF(RIGHT(E99,1)="B",1000000000*VALUE(LEFT(E99,LEN(E99)-1)),IF(RIGHT(E99,1)="%",0.01*VALUE(LEFT(E99,LEN(E99)-1)),IF(RIGHT(E99,1)="k",1000*VALUE(LEFT(E99,LEN(E99)-1)),VALUE(SUBSTITUTE(E99,",",""))))))))),"N/A")</f>
        <v>N/A</v>
      </c>
      <c r="L99" t="str">
        <f>IFERROR(IF(TRIM(F99)="-", "N/A", IF(RIGHT(F99,1)=")",IF(RIGHT(F99,2)="T)",-1000000000000*VALUE(MID(F99,2,LEN(F99)-3)),IF(RIGHT(F99,2)="M)",-1000000*VALUE(MID(F99,2,LEN(F99)-3)),IF(RIGHT(F99,2)="B)",-1000000000*VALUE(MID(F99,2,LEN(F99)-3)),IF(RIGHT(F99,2)="k)",-1000*VALUE(MID(F99,2,LEN(F99)-3)),VALUE(SUBSTITUTE(F99,",","")))))),IF(RIGHT(F99,1)="T",1000000000000*VALUE(LEFT(F99,LEN(F99)-1)),IF(RIGHT(F99,1)="M",1000000*VALUE(LEFT(F99,LEN(F99)-1)),IF(RIGHT(F99,1)="B",1000000000*VALUE(LEFT(F99,LEN(F99)-1)),IF(RIGHT(F99,1)="%",0.01*VALUE(LEFT(F99,LEN(F99)-1)),IF(RIGHT(F99,1)="k",1000*VALUE(LEFT(F99,LEN(F99)-1)),VALUE(SUBSTITUTE(F99,",",""))))))))),"N/A")</f>
        <v>N/A</v>
      </c>
      <c r="M99" t="str">
        <f>IFERROR(IF(TRIM(G99)="-", "N/A", IF(RIGHT(G99,1)=")",IF(RIGHT(G99,2)="T)",-1000000000000*VALUE(MID(G99,2,LEN(G99)-3)),IF(RIGHT(G99,2)="M)",-1000000*VALUE(MID(G99,2,LEN(G99)-3)),IF(RIGHT(G99,2)="B)",-1000000000*VALUE(MID(G99,2,LEN(G99)-3)),IF(RIGHT(G99,2)="k)",-1000*VALUE(MID(G99,2,LEN(G99)-3)),VALUE(SUBSTITUTE(G99,",","")))))),IF(RIGHT(G99,1)="T",1000000000000*VALUE(LEFT(G99,LEN(G99)-1)),IF(RIGHT(G99,1)="M",1000000*VALUE(LEFT(G99,LEN(G99)-1)),IF(RIGHT(G99,1)="B",1000000000*VALUE(LEFT(G99,LEN(G99)-1)),IF(RIGHT(G99,1)="%",0.01*VALUE(LEFT(G99,LEN(G99)-1)),IF(RIGHT(G99,1)="k",1000*VALUE(LEFT(G99,LEN(G99)-1)),VALUE(SUBSTITUTE(G99,",",""))))))))),"N/A")</f>
        <v>N/A</v>
      </c>
      <c r="N99" t="str">
        <f t="shared" si="5"/>
        <v>N/A</v>
      </c>
    </row>
    <row r="100" spans="1:14" x14ac:dyDescent="0.3">
      <c r="A100" s="1">
        <v>4</v>
      </c>
      <c r="B100" t="s">
        <v>170</v>
      </c>
      <c r="C100" t="s">
        <v>171</v>
      </c>
      <c r="I100">
        <f>IFERROR(IF(TRIM(C100)="-", "N/A", IF(RIGHT(C100,1)=")",IF(RIGHT(C100,2)="T)",-1000000000000*VALUE(MID(C100,2,LEN(C100)-3)),IF(RIGHT(C100,2)="M)",-1000000*VALUE(MID(C100,2,LEN(C100)-3)),IF(RIGHT(C100,2)="B)",-1000000000*VALUE(MID(C100,2,LEN(C100)-3)),IF(RIGHT(C100,2)="k)",-1000*VALUE(MID(C100,2,LEN(C100)-3)),VALUE(SUBSTITUTE(C100,",","")))))),IF(RIGHT(C100,1)="T",1000000000000*VALUE(LEFT(C100,LEN(C100)-1)),IF(RIGHT(C100,1)="M",1000000*VALUE(LEFT(C100,LEN(C100)-1)),IF(RIGHT(C100,1)="B",1000000000*VALUE(LEFT(C100,LEN(C100)-1)),IF(RIGHT(C100,1)="%",0.01*VALUE(LEFT(C100,LEN(C100)-1)),IF(RIGHT(C100,1)="k",1000*VALUE(LEFT(C100,LEN(C100)-1)),VALUE(SUBSTITUTE(C100,",",""))))))))),"N/A")</f>
        <v>0.81</v>
      </c>
      <c r="J100" t="str">
        <f>IFERROR(IF(TRIM(D100)="-", "N/A", IF(RIGHT(D100,1)=")",IF(RIGHT(D100,2)="T)",-1000000000000*VALUE(MID(D100,2,LEN(D100)-3)),IF(RIGHT(D100,2)="M)",-1000000*VALUE(MID(D100,2,LEN(D100)-3)),IF(RIGHT(D100,2)="B)",-1000000000*VALUE(MID(D100,2,LEN(D100)-3)),IF(RIGHT(D100,2)="k)",-1000*VALUE(MID(D100,2,LEN(D100)-3)),VALUE(SUBSTITUTE(D100,",","")))))),IF(RIGHT(D100,1)="T",1000000000000*VALUE(LEFT(D100,LEN(D100)-1)),IF(RIGHT(D100,1)="M",1000000*VALUE(LEFT(D100,LEN(D100)-1)),IF(RIGHT(D100,1)="B",1000000000*VALUE(LEFT(D100,LEN(D100)-1)),IF(RIGHT(D100,1)="%",0.01*VALUE(LEFT(D100,LEN(D100)-1)),IF(RIGHT(D100,1)="k",1000*VALUE(LEFT(D100,LEN(D100)-1)),VALUE(SUBSTITUTE(D100,",",""))))))))),"N/A")</f>
        <v>N/A</v>
      </c>
      <c r="K100" t="str">
        <f>IFERROR(IF(TRIM(E100)="-", "N/A", IF(RIGHT(E100,1)=")",IF(RIGHT(E100,2)="T)",-1000000000000*VALUE(MID(E100,2,LEN(E100)-3)),IF(RIGHT(E100,2)="M)",-1000000*VALUE(MID(E100,2,LEN(E100)-3)),IF(RIGHT(E100,2)="B)",-1000000000*VALUE(MID(E100,2,LEN(E100)-3)),IF(RIGHT(E100,2)="k)",-1000*VALUE(MID(E100,2,LEN(E100)-3)),VALUE(SUBSTITUTE(E100,",","")))))),IF(RIGHT(E100,1)="T",1000000000000*VALUE(LEFT(E100,LEN(E100)-1)),IF(RIGHT(E100,1)="M",1000000*VALUE(LEFT(E100,LEN(E100)-1)),IF(RIGHT(E100,1)="B",1000000000*VALUE(LEFT(E100,LEN(E100)-1)),IF(RIGHT(E100,1)="%",0.01*VALUE(LEFT(E100,LEN(E100)-1)),IF(RIGHT(E100,1)="k",1000*VALUE(LEFT(E100,LEN(E100)-1)),VALUE(SUBSTITUTE(E100,",",""))))))))),"N/A")</f>
        <v>N/A</v>
      </c>
      <c r="L100" t="str">
        <f>IFERROR(IF(TRIM(F100)="-", "N/A", IF(RIGHT(F100,1)=")",IF(RIGHT(F100,2)="T)",-1000000000000*VALUE(MID(F100,2,LEN(F100)-3)),IF(RIGHT(F100,2)="M)",-1000000*VALUE(MID(F100,2,LEN(F100)-3)),IF(RIGHT(F100,2)="B)",-1000000000*VALUE(MID(F100,2,LEN(F100)-3)),IF(RIGHT(F100,2)="k)",-1000*VALUE(MID(F100,2,LEN(F100)-3)),VALUE(SUBSTITUTE(F100,",","")))))),IF(RIGHT(F100,1)="T",1000000000000*VALUE(LEFT(F100,LEN(F100)-1)),IF(RIGHT(F100,1)="M",1000000*VALUE(LEFT(F100,LEN(F100)-1)),IF(RIGHT(F100,1)="B",1000000000*VALUE(LEFT(F100,LEN(F100)-1)),IF(RIGHT(F100,1)="%",0.01*VALUE(LEFT(F100,LEN(F100)-1)),IF(RIGHT(F100,1)="k",1000*VALUE(LEFT(F100,LEN(F100)-1)),VALUE(SUBSTITUTE(F100,",",""))))))))),"N/A")</f>
        <v>N/A</v>
      </c>
      <c r="M100" t="str">
        <f>IFERROR(IF(TRIM(G100)="-", "N/A", IF(RIGHT(G100,1)=")",IF(RIGHT(G100,2)="T)",-1000000000000*VALUE(MID(G100,2,LEN(G100)-3)),IF(RIGHT(G100,2)="M)",-1000000*VALUE(MID(G100,2,LEN(G100)-3)),IF(RIGHT(G100,2)="B)",-1000000000*VALUE(MID(G100,2,LEN(G100)-3)),IF(RIGHT(G100,2)="k)",-1000*VALUE(MID(G100,2,LEN(G100)-3)),VALUE(SUBSTITUTE(G100,",","")))))),IF(RIGHT(G100,1)="T",1000000000000*VALUE(LEFT(G100,LEN(G100)-1)),IF(RIGHT(G100,1)="M",1000000*VALUE(LEFT(G100,LEN(G100)-1)),IF(RIGHT(G100,1)="B",1000000000*VALUE(LEFT(G100,LEN(G100)-1)),IF(RIGHT(G100,1)="%",0.01*VALUE(LEFT(G100,LEN(G100)-1)),IF(RIGHT(G100,1)="k",1000*VALUE(LEFT(G100,LEN(G100)-1)),VALUE(SUBSTITUTE(G100,",",""))))))))),"N/A")</f>
        <v>N/A</v>
      </c>
      <c r="N100" t="str">
        <f t="shared" si="5"/>
        <v>N/A</v>
      </c>
    </row>
    <row r="101" spans="1:14" x14ac:dyDescent="0.3">
      <c r="A101" s="1">
        <v>5</v>
      </c>
      <c r="B101" t="s">
        <v>172</v>
      </c>
      <c r="C101" t="s">
        <v>173</v>
      </c>
      <c r="I101">
        <f>IFERROR(IF(TRIM(C101)="-", "N/A", IF(RIGHT(C101,1)=")",IF(RIGHT(C101,2)="T)",-1000000000000*VALUE(MID(C101,2,LEN(C101)-3)),IF(RIGHT(C101,2)="M)",-1000000*VALUE(MID(C101,2,LEN(C101)-3)),IF(RIGHT(C101,2)="B)",-1000000000*VALUE(MID(C101,2,LEN(C101)-3)),IF(RIGHT(C101,2)="k)",-1000*VALUE(MID(C101,2,LEN(C101)-3)),VALUE(SUBSTITUTE(C101,",","")))))),IF(RIGHT(C101,1)="T",1000000000000*VALUE(LEFT(C101,LEN(C101)-1)),IF(RIGHT(C101,1)="M",1000000*VALUE(LEFT(C101,LEN(C101)-1)),IF(RIGHT(C101,1)="B",1000000000*VALUE(LEFT(C101,LEN(C101)-1)),IF(RIGHT(C101,1)="%",0.01*VALUE(LEFT(C101,LEN(C101)-1)),IF(RIGHT(C101,1)="k",1000*VALUE(LEFT(C101,LEN(C101)-1)),VALUE(SUBSTITUTE(C101,",",""))))))))),"N/A")</f>
        <v>26.36</v>
      </c>
      <c r="J101" t="str">
        <f>IFERROR(IF(TRIM(D101)="-", "N/A", IF(RIGHT(D101,1)=")",IF(RIGHT(D101,2)="T)",-1000000000000*VALUE(MID(D101,2,LEN(D101)-3)),IF(RIGHT(D101,2)="M)",-1000000*VALUE(MID(D101,2,LEN(D101)-3)),IF(RIGHT(D101,2)="B)",-1000000000*VALUE(MID(D101,2,LEN(D101)-3)),IF(RIGHT(D101,2)="k)",-1000*VALUE(MID(D101,2,LEN(D101)-3)),VALUE(SUBSTITUTE(D101,",","")))))),IF(RIGHT(D101,1)="T",1000000000000*VALUE(LEFT(D101,LEN(D101)-1)),IF(RIGHT(D101,1)="M",1000000*VALUE(LEFT(D101,LEN(D101)-1)),IF(RIGHT(D101,1)="B",1000000000*VALUE(LEFT(D101,LEN(D101)-1)),IF(RIGHT(D101,1)="%",0.01*VALUE(LEFT(D101,LEN(D101)-1)),IF(RIGHT(D101,1)="k",1000*VALUE(LEFT(D101,LEN(D101)-1)),VALUE(SUBSTITUTE(D101,",",""))))))))),"N/A")</f>
        <v>N/A</v>
      </c>
      <c r="K101" t="str">
        <f>IFERROR(IF(TRIM(E101)="-", "N/A", IF(RIGHT(E101,1)=")",IF(RIGHT(E101,2)="T)",-1000000000000*VALUE(MID(E101,2,LEN(E101)-3)),IF(RIGHT(E101,2)="M)",-1000000*VALUE(MID(E101,2,LEN(E101)-3)),IF(RIGHT(E101,2)="B)",-1000000000*VALUE(MID(E101,2,LEN(E101)-3)),IF(RIGHT(E101,2)="k)",-1000*VALUE(MID(E101,2,LEN(E101)-3)),VALUE(SUBSTITUTE(E101,",","")))))),IF(RIGHT(E101,1)="T",1000000000000*VALUE(LEFT(E101,LEN(E101)-1)),IF(RIGHT(E101,1)="M",1000000*VALUE(LEFT(E101,LEN(E101)-1)),IF(RIGHT(E101,1)="B",1000000000*VALUE(LEFT(E101,LEN(E101)-1)),IF(RIGHT(E101,1)="%",0.01*VALUE(LEFT(E101,LEN(E101)-1)),IF(RIGHT(E101,1)="k",1000*VALUE(LEFT(E101,LEN(E101)-1)),VALUE(SUBSTITUTE(E101,",",""))))))))),"N/A")</f>
        <v>N/A</v>
      </c>
      <c r="L101" t="str">
        <f>IFERROR(IF(TRIM(F101)="-", "N/A", IF(RIGHT(F101,1)=")",IF(RIGHT(F101,2)="T)",-1000000000000*VALUE(MID(F101,2,LEN(F101)-3)),IF(RIGHT(F101,2)="M)",-1000000*VALUE(MID(F101,2,LEN(F101)-3)),IF(RIGHT(F101,2)="B)",-1000000000*VALUE(MID(F101,2,LEN(F101)-3)),IF(RIGHT(F101,2)="k)",-1000*VALUE(MID(F101,2,LEN(F101)-3)),VALUE(SUBSTITUTE(F101,",","")))))),IF(RIGHT(F101,1)="T",1000000000000*VALUE(LEFT(F101,LEN(F101)-1)),IF(RIGHT(F101,1)="M",1000000*VALUE(LEFT(F101,LEN(F101)-1)),IF(RIGHT(F101,1)="B",1000000000*VALUE(LEFT(F101,LEN(F101)-1)),IF(RIGHT(F101,1)="%",0.01*VALUE(LEFT(F101,LEN(F101)-1)),IF(RIGHT(F101,1)="k",1000*VALUE(LEFT(F101,LEN(F101)-1)),VALUE(SUBSTITUTE(F101,",",""))))))))),"N/A")</f>
        <v>N/A</v>
      </c>
      <c r="M101" t="str">
        <f>IFERROR(IF(TRIM(G101)="-", "N/A", IF(RIGHT(G101,1)=")",IF(RIGHT(G101,2)="T)",-1000000000000*VALUE(MID(G101,2,LEN(G101)-3)),IF(RIGHT(G101,2)="M)",-1000000*VALUE(MID(G101,2,LEN(G101)-3)),IF(RIGHT(G101,2)="B)",-1000000000*VALUE(MID(G101,2,LEN(G101)-3)),IF(RIGHT(G101,2)="k)",-1000*VALUE(MID(G101,2,LEN(G101)-3)),VALUE(SUBSTITUTE(G101,",","")))))),IF(RIGHT(G101,1)="T",1000000000000*VALUE(LEFT(G101,LEN(G101)-1)),IF(RIGHT(G101,1)="M",1000000*VALUE(LEFT(G101,LEN(G101)-1)),IF(RIGHT(G101,1)="B",1000000000*VALUE(LEFT(G101,LEN(G101)-1)),IF(RIGHT(G101,1)="%",0.01*VALUE(LEFT(G101,LEN(G101)-1)),IF(RIGHT(G101,1)="k",1000*VALUE(LEFT(G101,LEN(G101)-1)),VALUE(SUBSTITUTE(G101,",",""))))))))),"N/A")</f>
        <v>N/A</v>
      </c>
      <c r="N101" t="str">
        <f t="shared" si="5"/>
        <v>N/A</v>
      </c>
    </row>
    <row r="102" spans="1:14" x14ac:dyDescent="0.3">
      <c r="I102" t="str">
        <f>IFERROR(IF(TRIM(C102)="-", "N/A", IF(RIGHT(C102,1)=")",IF(RIGHT(C102,2)="T)",-1000000000000*VALUE(MID(C102,2,LEN(C102)-3)),IF(RIGHT(C102,2)="M)",-1000000*VALUE(MID(C102,2,LEN(C102)-3)),IF(RIGHT(C102,2)="B)",-1000000000*VALUE(MID(C102,2,LEN(C102)-3)),IF(RIGHT(C102,2)="k)",-1000*VALUE(MID(C102,2,LEN(C102)-3)),VALUE(SUBSTITUTE(C102,",","")))))),IF(RIGHT(C102,1)="T",1000000000000*VALUE(LEFT(C102,LEN(C102)-1)),IF(RIGHT(C102,1)="M",1000000*VALUE(LEFT(C102,LEN(C102)-1)),IF(RIGHT(C102,1)="B",1000000000*VALUE(LEFT(C102,LEN(C102)-1)),IF(RIGHT(C102,1)="%",0.01*VALUE(LEFT(C102,LEN(C102)-1)),IF(RIGHT(C102,1)="k",1000*VALUE(LEFT(C102,LEN(C102)-1)),VALUE(SUBSTITUTE(C102,",",""))))))))),"N/A")</f>
        <v>N/A</v>
      </c>
      <c r="J102" t="str">
        <f>IFERROR(IF(TRIM(D102)="-", "N/A", IF(RIGHT(D102,1)=")",IF(RIGHT(D102,2)="T)",-1000000000000*VALUE(MID(D102,2,LEN(D102)-3)),IF(RIGHT(D102,2)="M)",-1000000*VALUE(MID(D102,2,LEN(D102)-3)),IF(RIGHT(D102,2)="B)",-1000000000*VALUE(MID(D102,2,LEN(D102)-3)),IF(RIGHT(D102,2)="k)",-1000*VALUE(MID(D102,2,LEN(D102)-3)),VALUE(SUBSTITUTE(D102,",","")))))),IF(RIGHT(D102,1)="T",1000000000000*VALUE(LEFT(D102,LEN(D102)-1)),IF(RIGHT(D102,1)="M",1000000*VALUE(LEFT(D102,LEN(D102)-1)),IF(RIGHT(D102,1)="B",1000000000*VALUE(LEFT(D102,LEN(D102)-1)),IF(RIGHT(D102,1)="%",0.01*VALUE(LEFT(D102,LEN(D102)-1)),IF(RIGHT(D102,1)="k",1000*VALUE(LEFT(D102,LEN(D102)-1)),VALUE(SUBSTITUTE(D102,",",""))))))))),"N/A")</f>
        <v>N/A</v>
      </c>
      <c r="K102" t="str">
        <f>IFERROR(IF(TRIM(E102)="-", "N/A", IF(RIGHT(E102,1)=")",IF(RIGHT(E102,2)="T)",-1000000000000*VALUE(MID(E102,2,LEN(E102)-3)),IF(RIGHT(E102,2)="M)",-1000000*VALUE(MID(E102,2,LEN(E102)-3)),IF(RIGHT(E102,2)="B)",-1000000000*VALUE(MID(E102,2,LEN(E102)-3)),IF(RIGHT(E102,2)="k)",-1000*VALUE(MID(E102,2,LEN(E102)-3)),VALUE(SUBSTITUTE(E102,",","")))))),IF(RIGHT(E102,1)="T",1000000000000*VALUE(LEFT(E102,LEN(E102)-1)),IF(RIGHT(E102,1)="M",1000000*VALUE(LEFT(E102,LEN(E102)-1)),IF(RIGHT(E102,1)="B",1000000000*VALUE(LEFT(E102,LEN(E102)-1)),IF(RIGHT(E102,1)="%",0.01*VALUE(LEFT(E102,LEN(E102)-1)),IF(RIGHT(E102,1)="k",1000*VALUE(LEFT(E102,LEN(E102)-1)),VALUE(SUBSTITUTE(E102,",",""))))))))),"N/A")</f>
        <v>N/A</v>
      </c>
      <c r="L102" t="str">
        <f>IFERROR(IF(TRIM(F102)="-", "N/A", IF(RIGHT(F102,1)=")",IF(RIGHT(F102,2)="T)",-1000000000000*VALUE(MID(F102,2,LEN(F102)-3)),IF(RIGHT(F102,2)="M)",-1000000*VALUE(MID(F102,2,LEN(F102)-3)),IF(RIGHT(F102,2)="B)",-1000000000*VALUE(MID(F102,2,LEN(F102)-3)),IF(RIGHT(F102,2)="k)",-1000*VALUE(MID(F102,2,LEN(F102)-3)),VALUE(SUBSTITUTE(F102,",","")))))),IF(RIGHT(F102,1)="T",1000000000000*VALUE(LEFT(F102,LEN(F102)-1)),IF(RIGHT(F102,1)="M",1000000*VALUE(LEFT(F102,LEN(F102)-1)),IF(RIGHT(F102,1)="B",1000000000*VALUE(LEFT(F102,LEN(F102)-1)),IF(RIGHT(F102,1)="%",0.01*VALUE(LEFT(F102,LEN(F102)-1)),IF(RIGHT(F102,1)="k",1000*VALUE(LEFT(F102,LEN(F102)-1)),VALUE(SUBSTITUTE(F102,",",""))))))))),"N/A")</f>
        <v>N/A</v>
      </c>
      <c r="M102" t="str">
        <f>IFERROR(IF(TRIM(G102)="-", "N/A", IF(RIGHT(G102,1)=")",IF(RIGHT(G102,2)="T)",-1000000000000*VALUE(MID(G102,2,LEN(G102)-3)),IF(RIGHT(G102,2)="M)",-1000000*VALUE(MID(G102,2,LEN(G102)-3)),IF(RIGHT(G102,2)="B)",-1000000000*VALUE(MID(G102,2,LEN(G102)-3)),IF(RIGHT(G102,2)="k)",-1000*VALUE(MID(G102,2,LEN(G102)-3)),VALUE(SUBSTITUTE(G102,",","")))))),IF(RIGHT(G102,1)="T",1000000000000*VALUE(LEFT(G102,LEN(G102)-1)),IF(RIGHT(G102,1)="M",1000000*VALUE(LEFT(G102,LEN(G102)-1)),IF(RIGHT(G102,1)="B",1000000000*VALUE(LEFT(G102,LEN(G102)-1)),IF(RIGHT(G102,1)="%",0.01*VALUE(LEFT(G102,LEN(G102)-1)),IF(RIGHT(G102,1)="k",1000*VALUE(LEFT(G102,LEN(G102)-1)),VALUE(SUBSTITUTE(G102,",",""))))))))),"N/A")</f>
        <v>N/A</v>
      </c>
      <c r="N102" t="str">
        <f t="shared" si="5"/>
        <v>N/A</v>
      </c>
    </row>
    <row r="103" spans="1:14" x14ac:dyDescent="0.3">
      <c r="A103" s="1">
        <v>0</v>
      </c>
      <c r="B103" t="s">
        <v>174</v>
      </c>
      <c r="C103" t="s">
        <v>175</v>
      </c>
      <c r="I103">
        <f>IFERROR(IF(TRIM(C103)="-", "N/A", IF(RIGHT(C103,1)=")",IF(RIGHT(C103,2)="T)",-1000000000000*VALUE(MID(C103,2,LEN(C103)-3)),IF(RIGHT(C103,2)="M)",-1000000*VALUE(MID(C103,2,LEN(C103)-3)),IF(RIGHT(C103,2)="B)",-1000000000*VALUE(MID(C103,2,LEN(C103)-3)),IF(RIGHT(C103,2)="k)",-1000*VALUE(MID(C103,2,LEN(C103)-3)),VALUE(SUBSTITUTE(C103,",","")))))),IF(RIGHT(C103,1)="T",1000000000000*VALUE(LEFT(C103,LEN(C103)-1)),IF(RIGHT(C103,1)="M",1000000*VALUE(LEFT(C103,LEN(C103)-1)),IF(RIGHT(C103,1)="B",1000000000*VALUE(LEFT(C103,LEN(C103)-1)),IF(RIGHT(C103,1)="%",0.01*VALUE(LEFT(C103,LEN(C103)-1)),IF(RIGHT(C103,1)="k",1000*VALUE(LEFT(C103,LEN(C103)-1)),VALUE(SUBSTITUTE(C103,",",""))))))))),"N/A")</f>
        <v>60770000</v>
      </c>
      <c r="J103" t="str">
        <f>IFERROR(IF(TRIM(D103)="-", "N/A", IF(RIGHT(D103,1)=")",IF(RIGHT(D103,2)="T)",-1000000000000*VALUE(MID(D103,2,LEN(D103)-3)),IF(RIGHT(D103,2)="M)",-1000000*VALUE(MID(D103,2,LEN(D103)-3)),IF(RIGHT(D103,2)="B)",-1000000000*VALUE(MID(D103,2,LEN(D103)-3)),IF(RIGHT(D103,2)="k)",-1000*VALUE(MID(D103,2,LEN(D103)-3)),VALUE(SUBSTITUTE(D103,",","")))))),IF(RIGHT(D103,1)="T",1000000000000*VALUE(LEFT(D103,LEN(D103)-1)),IF(RIGHT(D103,1)="M",1000000*VALUE(LEFT(D103,LEN(D103)-1)),IF(RIGHT(D103,1)="B",1000000000*VALUE(LEFT(D103,LEN(D103)-1)),IF(RIGHT(D103,1)="%",0.01*VALUE(LEFT(D103,LEN(D103)-1)),IF(RIGHT(D103,1)="k",1000*VALUE(LEFT(D103,LEN(D103)-1)),VALUE(SUBSTITUTE(D103,",",""))))))))),"N/A")</f>
        <v>N/A</v>
      </c>
      <c r="K103" t="str">
        <f>IFERROR(IF(TRIM(E103)="-", "N/A", IF(RIGHT(E103,1)=")",IF(RIGHT(E103,2)="T)",-1000000000000*VALUE(MID(E103,2,LEN(E103)-3)),IF(RIGHT(E103,2)="M)",-1000000*VALUE(MID(E103,2,LEN(E103)-3)),IF(RIGHT(E103,2)="B)",-1000000000*VALUE(MID(E103,2,LEN(E103)-3)),IF(RIGHT(E103,2)="k)",-1000*VALUE(MID(E103,2,LEN(E103)-3)),VALUE(SUBSTITUTE(E103,",","")))))),IF(RIGHT(E103,1)="T",1000000000000*VALUE(LEFT(E103,LEN(E103)-1)),IF(RIGHT(E103,1)="M",1000000*VALUE(LEFT(E103,LEN(E103)-1)),IF(RIGHT(E103,1)="B",1000000000*VALUE(LEFT(E103,LEN(E103)-1)),IF(RIGHT(E103,1)="%",0.01*VALUE(LEFT(E103,LEN(E103)-1)),IF(RIGHT(E103,1)="k",1000*VALUE(LEFT(E103,LEN(E103)-1)),VALUE(SUBSTITUTE(E103,",",""))))))))),"N/A")</f>
        <v>N/A</v>
      </c>
      <c r="L103" t="str">
        <f>IFERROR(IF(TRIM(F103)="-", "N/A", IF(RIGHT(F103,1)=")",IF(RIGHT(F103,2)="T)",-1000000000000*VALUE(MID(F103,2,LEN(F103)-3)),IF(RIGHT(F103,2)="M)",-1000000*VALUE(MID(F103,2,LEN(F103)-3)),IF(RIGHT(F103,2)="B)",-1000000000*VALUE(MID(F103,2,LEN(F103)-3)),IF(RIGHT(F103,2)="k)",-1000*VALUE(MID(F103,2,LEN(F103)-3)),VALUE(SUBSTITUTE(F103,",","")))))),IF(RIGHT(F103,1)="T",1000000000000*VALUE(LEFT(F103,LEN(F103)-1)),IF(RIGHT(F103,1)="M",1000000*VALUE(LEFT(F103,LEN(F103)-1)),IF(RIGHT(F103,1)="B",1000000000*VALUE(LEFT(F103,LEN(F103)-1)),IF(RIGHT(F103,1)="%",0.01*VALUE(LEFT(F103,LEN(F103)-1)),IF(RIGHT(F103,1)="k",1000*VALUE(LEFT(F103,LEN(F103)-1)),VALUE(SUBSTITUTE(F103,",",""))))))))),"N/A")</f>
        <v>N/A</v>
      </c>
      <c r="M103" t="str">
        <f>IFERROR(IF(TRIM(G103)="-", "N/A", IF(RIGHT(G103,1)=")",IF(RIGHT(G103,2)="T)",-1000000000000*VALUE(MID(G103,2,LEN(G103)-3)),IF(RIGHT(G103,2)="M)",-1000000*VALUE(MID(G103,2,LEN(G103)-3)),IF(RIGHT(G103,2)="B)",-1000000000*VALUE(MID(G103,2,LEN(G103)-3)),IF(RIGHT(G103,2)="k)",-1000*VALUE(MID(G103,2,LEN(G103)-3)),VALUE(SUBSTITUTE(G103,",","")))))),IF(RIGHT(G103,1)="T",1000000000000*VALUE(LEFT(G103,LEN(G103)-1)),IF(RIGHT(G103,1)="M",1000000*VALUE(LEFT(G103,LEN(G103)-1)),IF(RIGHT(G103,1)="B",1000000000*VALUE(LEFT(G103,LEN(G103)-1)),IF(RIGHT(G103,1)="%",0.01*VALUE(LEFT(G103,LEN(G103)-1)),IF(RIGHT(G103,1)="k",1000*VALUE(LEFT(G103,LEN(G103)-1)),VALUE(SUBSTITUTE(G103,",",""))))))))),"N/A")</f>
        <v>N/A</v>
      </c>
      <c r="N103" t="str">
        <f t="shared" si="5"/>
        <v>N/A</v>
      </c>
    </row>
    <row r="104" spans="1:14" x14ac:dyDescent="0.3">
      <c r="A104" s="1">
        <v>1</v>
      </c>
      <c r="B104" t="s">
        <v>176</v>
      </c>
      <c r="C104" t="s">
        <v>177</v>
      </c>
      <c r="I104">
        <f>IFERROR(IF(TRIM(C104)="-", "N/A", IF(RIGHT(C104,1)=")",IF(RIGHT(C104,2)="T)",-1000000000000*VALUE(MID(C104,2,LEN(C104)-3)),IF(RIGHT(C104,2)="M)",-1000000*VALUE(MID(C104,2,LEN(C104)-3)),IF(RIGHT(C104,2)="B)",-1000000000*VALUE(MID(C104,2,LEN(C104)-3)),IF(RIGHT(C104,2)="k)",-1000*VALUE(MID(C104,2,LEN(C104)-3)),VALUE(SUBSTITUTE(C104,",","")))))),IF(RIGHT(C104,1)="T",1000000000000*VALUE(LEFT(C104,LEN(C104)-1)),IF(RIGHT(C104,1)="M",1000000*VALUE(LEFT(C104,LEN(C104)-1)),IF(RIGHT(C104,1)="B",1000000000*VALUE(LEFT(C104,LEN(C104)-1)),IF(RIGHT(C104,1)="%",0.01*VALUE(LEFT(C104,LEN(C104)-1)),IF(RIGHT(C104,1)="k",1000*VALUE(LEFT(C104,LEN(C104)-1)),VALUE(SUBSTITUTE(C104,",",""))))))))),"N/A")</f>
        <v>50520000</v>
      </c>
      <c r="J104" t="str">
        <f>IFERROR(IF(TRIM(D104)="-", "N/A", IF(RIGHT(D104,1)=")",IF(RIGHT(D104,2)="T)",-1000000000000*VALUE(MID(D104,2,LEN(D104)-3)),IF(RIGHT(D104,2)="M)",-1000000*VALUE(MID(D104,2,LEN(D104)-3)),IF(RIGHT(D104,2)="B)",-1000000000*VALUE(MID(D104,2,LEN(D104)-3)),IF(RIGHT(D104,2)="k)",-1000*VALUE(MID(D104,2,LEN(D104)-3)),VALUE(SUBSTITUTE(D104,",","")))))),IF(RIGHT(D104,1)="T",1000000000000*VALUE(LEFT(D104,LEN(D104)-1)),IF(RIGHT(D104,1)="M",1000000*VALUE(LEFT(D104,LEN(D104)-1)),IF(RIGHT(D104,1)="B",1000000000*VALUE(LEFT(D104,LEN(D104)-1)),IF(RIGHT(D104,1)="%",0.01*VALUE(LEFT(D104,LEN(D104)-1)),IF(RIGHT(D104,1)="k",1000*VALUE(LEFT(D104,LEN(D104)-1)),VALUE(SUBSTITUTE(D104,",",""))))))))),"N/A")</f>
        <v>N/A</v>
      </c>
      <c r="K104" t="str">
        <f>IFERROR(IF(TRIM(E104)="-", "N/A", IF(RIGHT(E104,1)=")",IF(RIGHT(E104,2)="T)",-1000000000000*VALUE(MID(E104,2,LEN(E104)-3)),IF(RIGHT(E104,2)="M)",-1000000*VALUE(MID(E104,2,LEN(E104)-3)),IF(RIGHT(E104,2)="B)",-1000000000*VALUE(MID(E104,2,LEN(E104)-3)),IF(RIGHT(E104,2)="k)",-1000*VALUE(MID(E104,2,LEN(E104)-3)),VALUE(SUBSTITUTE(E104,",","")))))),IF(RIGHT(E104,1)="T",1000000000000*VALUE(LEFT(E104,LEN(E104)-1)),IF(RIGHT(E104,1)="M",1000000*VALUE(LEFT(E104,LEN(E104)-1)),IF(RIGHT(E104,1)="B",1000000000*VALUE(LEFT(E104,LEN(E104)-1)),IF(RIGHT(E104,1)="%",0.01*VALUE(LEFT(E104,LEN(E104)-1)),IF(RIGHT(E104,1)="k",1000*VALUE(LEFT(E104,LEN(E104)-1)),VALUE(SUBSTITUTE(E104,",",""))))))))),"N/A")</f>
        <v>N/A</v>
      </c>
      <c r="L104" t="str">
        <f>IFERROR(IF(TRIM(F104)="-", "N/A", IF(RIGHT(F104,1)=")",IF(RIGHT(F104,2)="T)",-1000000000000*VALUE(MID(F104,2,LEN(F104)-3)),IF(RIGHT(F104,2)="M)",-1000000*VALUE(MID(F104,2,LEN(F104)-3)),IF(RIGHT(F104,2)="B)",-1000000000*VALUE(MID(F104,2,LEN(F104)-3)),IF(RIGHT(F104,2)="k)",-1000*VALUE(MID(F104,2,LEN(F104)-3)),VALUE(SUBSTITUTE(F104,",","")))))),IF(RIGHT(F104,1)="T",1000000000000*VALUE(LEFT(F104,LEN(F104)-1)),IF(RIGHT(F104,1)="M",1000000*VALUE(LEFT(F104,LEN(F104)-1)),IF(RIGHT(F104,1)="B",1000000000*VALUE(LEFT(F104,LEN(F104)-1)),IF(RIGHT(F104,1)="%",0.01*VALUE(LEFT(F104,LEN(F104)-1)),IF(RIGHT(F104,1)="k",1000*VALUE(LEFT(F104,LEN(F104)-1)),VALUE(SUBSTITUTE(F104,",",""))))))))),"N/A")</f>
        <v>N/A</v>
      </c>
      <c r="M104" t="str">
        <f>IFERROR(IF(TRIM(G104)="-", "N/A", IF(RIGHT(G104,1)=")",IF(RIGHT(G104,2)="T)",-1000000000000*VALUE(MID(G104,2,LEN(G104)-3)),IF(RIGHT(G104,2)="M)",-1000000*VALUE(MID(G104,2,LEN(G104)-3)),IF(RIGHT(G104,2)="B)",-1000000000*VALUE(MID(G104,2,LEN(G104)-3)),IF(RIGHT(G104,2)="k)",-1000*VALUE(MID(G104,2,LEN(G104)-3)),VALUE(SUBSTITUTE(G104,",","")))))),IF(RIGHT(G104,1)="T",1000000000000*VALUE(LEFT(G104,LEN(G104)-1)),IF(RIGHT(G104,1)="M",1000000*VALUE(LEFT(G104,LEN(G104)-1)),IF(RIGHT(G104,1)="B",1000000000*VALUE(LEFT(G104,LEN(G104)-1)),IF(RIGHT(G104,1)="%",0.01*VALUE(LEFT(G104,LEN(G104)-1)),IF(RIGHT(G104,1)="k",1000*VALUE(LEFT(G104,LEN(G104)-1)),VALUE(SUBSTITUTE(G104,",",""))))))))),"N/A")</f>
        <v>N/A</v>
      </c>
      <c r="N104" t="str">
        <f t="shared" si="5"/>
        <v>N/A</v>
      </c>
    </row>
    <row r="105" spans="1:14" x14ac:dyDescent="0.3">
      <c r="I105" t="str">
        <f>IFERROR(IF(TRIM(C105)="-", "N/A", IF(RIGHT(C105,1)=")",IF(RIGHT(C105,2)="T)",-1000000000000*VALUE(MID(C105,2,LEN(C105)-3)),IF(RIGHT(C105,2)="M)",-1000000*VALUE(MID(C105,2,LEN(C105)-3)),IF(RIGHT(C105,2)="B)",-1000000000*VALUE(MID(C105,2,LEN(C105)-3)),IF(RIGHT(C105,2)="k)",-1000*VALUE(MID(C105,2,LEN(C105)-3)),VALUE(SUBSTITUTE(C105,",","")))))),IF(RIGHT(C105,1)="T",1000000000000*VALUE(LEFT(C105,LEN(C105)-1)),IF(RIGHT(C105,1)="M",1000000*VALUE(LEFT(C105,LEN(C105)-1)),IF(RIGHT(C105,1)="B",1000000000*VALUE(LEFT(C105,LEN(C105)-1)),IF(RIGHT(C105,1)="%",0.01*VALUE(LEFT(C105,LEN(C105)-1)),IF(RIGHT(C105,1)="k",1000*VALUE(LEFT(C105,LEN(C105)-1)),VALUE(SUBSTITUTE(C105,",",""))))))))),"N/A")</f>
        <v>N/A</v>
      </c>
      <c r="J105" t="str">
        <f>IFERROR(IF(TRIM(D105)="-", "N/A", IF(RIGHT(D105,1)=")",IF(RIGHT(D105,2)="T)",-1000000000000*VALUE(MID(D105,2,LEN(D105)-3)),IF(RIGHT(D105,2)="M)",-1000000*VALUE(MID(D105,2,LEN(D105)-3)),IF(RIGHT(D105,2)="B)",-1000000000*VALUE(MID(D105,2,LEN(D105)-3)),IF(RIGHT(D105,2)="k)",-1000*VALUE(MID(D105,2,LEN(D105)-3)),VALUE(SUBSTITUTE(D105,",","")))))),IF(RIGHT(D105,1)="T",1000000000000*VALUE(LEFT(D105,LEN(D105)-1)),IF(RIGHT(D105,1)="M",1000000*VALUE(LEFT(D105,LEN(D105)-1)),IF(RIGHT(D105,1)="B",1000000000*VALUE(LEFT(D105,LEN(D105)-1)),IF(RIGHT(D105,1)="%",0.01*VALUE(LEFT(D105,LEN(D105)-1)),IF(RIGHT(D105,1)="k",1000*VALUE(LEFT(D105,LEN(D105)-1)),VALUE(SUBSTITUTE(D105,",",""))))))))),"N/A")</f>
        <v>N/A</v>
      </c>
      <c r="K105" t="str">
        <f>IFERROR(IF(TRIM(E105)="-", "N/A", IF(RIGHT(E105,1)=")",IF(RIGHT(E105,2)="T)",-1000000000000*VALUE(MID(E105,2,LEN(E105)-3)),IF(RIGHT(E105,2)="M)",-1000000*VALUE(MID(E105,2,LEN(E105)-3)),IF(RIGHT(E105,2)="B)",-1000000000*VALUE(MID(E105,2,LEN(E105)-3)),IF(RIGHT(E105,2)="k)",-1000*VALUE(MID(E105,2,LEN(E105)-3)),VALUE(SUBSTITUTE(E105,",","")))))),IF(RIGHT(E105,1)="T",1000000000000*VALUE(LEFT(E105,LEN(E105)-1)),IF(RIGHT(E105,1)="M",1000000*VALUE(LEFT(E105,LEN(E105)-1)),IF(RIGHT(E105,1)="B",1000000000*VALUE(LEFT(E105,LEN(E105)-1)),IF(RIGHT(E105,1)="%",0.01*VALUE(LEFT(E105,LEN(E105)-1)),IF(RIGHT(E105,1)="k",1000*VALUE(LEFT(E105,LEN(E105)-1)),VALUE(SUBSTITUTE(E105,",",""))))))))),"N/A")</f>
        <v>N/A</v>
      </c>
      <c r="L105" t="str">
        <f>IFERROR(IF(TRIM(F105)="-", "N/A", IF(RIGHT(F105,1)=")",IF(RIGHT(F105,2)="T)",-1000000000000*VALUE(MID(F105,2,LEN(F105)-3)),IF(RIGHT(F105,2)="M)",-1000000*VALUE(MID(F105,2,LEN(F105)-3)),IF(RIGHT(F105,2)="B)",-1000000000*VALUE(MID(F105,2,LEN(F105)-3)),IF(RIGHT(F105,2)="k)",-1000*VALUE(MID(F105,2,LEN(F105)-3)),VALUE(SUBSTITUTE(F105,",","")))))),IF(RIGHT(F105,1)="T",1000000000000*VALUE(LEFT(F105,LEN(F105)-1)),IF(RIGHT(F105,1)="M",1000000*VALUE(LEFT(F105,LEN(F105)-1)),IF(RIGHT(F105,1)="B",1000000000*VALUE(LEFT(F105,LEN(F105)-1)),IF(RIGHT(F105,1)="%",0.01*VALUE(LEFT(F105,LEN(F105)-1)),IF(RIGHT(F105,1)="k",1000*VALUE(LEFT(F105,LEN(F105)-1)),VALUE(SUBSTITUTE(F105,",",""))))))))),"N/A")</f>
        <v>N/A</v>
      </c>
      <c r="M105" t="str">
        <f>IFERROR(IF(TRIM(G105)="-", "N/A", IF(RIGHT(G105,1)=")",IF(RIGHT(G105,2)="T)",-1000000000000*VALUE(MID(G105,2,LEN(G105)-3)),IF(RIGHT(G105,2)="M)",-1000000*VALUE(MID(G105,2,LEN(G105)-3)),IF(RIGHT(G105,2)="B)",-1000000000*VALUE(MID(G105,2,LEN(G105)-3)),IF(RIGHT(G105,2)="k)",-1000*VALUE(MID(G105,2,LEN(G105)-3)),VALUE(SUBSTITUTE(G105,",","")))))),IF(RIGHT(G105,1)="T",1000000000000*VALUE(LEFT(G105,LEN(G105)-1)),IF(RIGHT(G105,1)="M",1000000*VALUE(LEFT(G105,LEN(G105)-1)),IF(RIGHT(G105,1)="B",1000000000*VALUE(LEFT(G105,LEN(G105)-1)),IF(RIGHT(G105,1)="%",0.01*VALUE(LEFT(G105,LEN(G105)-1)),IF(RIGHT(G105,1)="k",1000*VALUE(LEFT(G105,LEN(G105)-1)),VALUE(SUBSTITUTE(G105,",",""))))))))),"N/A")</f>
        <v>N/A</v>
      </c>
      <c r="N105" t="str">
        <f t="shared" si="5"/>
        <v>N/A</v>
      </c>
    </row>
    <row r="106" spans="1:14" x14ac:dyDescent="0.3">
      <c r="A106" s="1">
        <v>0</v>
      </c>
      <c r="B106" t="s">
        <v>22</v>
      </c>
      <c r="C106" t="s">
        <v>23</v>
      </c>
      <c r="I106">
        <f>IFERROR(IF(TRIM(C106)="-", "N/A", IF(RIGHT(C106,1)=")",IF(RIGHT(C106,2)="T)",-1000000000000*VALUE(MID(C106,2,LEN(C106)-3)),IF(RIGHT(C106,2)="M)",-1000000*VALUE(MID(C106,2,LEN(C106)-3)),IF(RIGHT(C106,2)="B)",-1000000000*VALUE(MID(C106,2,LEN(C106)-3)),IF(RIGHT(C106,2)="k)",-1000*VALUE(MID(C106,2,LEN(C106)-3)),VALUE(SUBSTITUTE(C106,",","")))))),IF(RIGHT(C106,1)="T",1000000000000*VALUE(LEFT(C106,LEN(C106)-1)),IF(RIGHT(C106,1)="M",1000000*VALUE(LEFT(C106,LEN(C106)-1)),IF(RIGHT(C106,1)="B",1000000000*VALUE(LEFT(C106,LEN(C106)-1)),IF(RIGHT(C106,1)="%",0.01*VALUE(LEFT(C106,LEN(C106)-1)),IF(RIGHT(C106,1)="k",1000*VALUE(LEFT(C106,LEN(C106)-1)),VALUE(SUBSTITUTE(C106,",",""))))))))),"N/A")</f>
        <v>0.25</v>
      </c>
      <c r="J106" t="str">
        <f>IFERROR(IF(TRIM(D106)="-", "N/A", IF(RIGHT(D106,1)=")",IF(RIGHT(D106,2)="T)",-1000000000000*VALUE(MID(D106,2,LEN(D106)-3)),IF(RIGHT(D106,2)="M)",-1000000*VALUE(MID(D106,2,LEN(D106)-3)),IF(RIGHT(D106,2)="B)",-1000000000*VALUE(MID(D106,2,LEN(D106)-3)),IF(RIGHT(D106,2)="k)",-1000*VALUE(MID(D106,2,LEN(D106)-3)),VALUE(SUBSTITUTE(D106,",","")))))),IF(RIGHT(D106,1)="T",1000000000000*VALUE(LEFT(D106,LEN(D106)-1)),IF(RIGHT(D106,1)="M",1000000*VALUE(LEFT(D106,LEN(D106)-1)),IF(RIGHT(D106,1)="B",1000000000*VALUE(LEFT(D106,LEN(D106)-1)),IF(RIGHT(D106,1)="%",0.01*VALUE(LEFT(D106,LEN(D106)-1)),IF(RIGHT(D106,1)="k",1000*VALUE(LEFT(D106,LEN(D106)-1)),VALUE(SUBSTITUTE(D106,",",""))))))))),"N/A")</f>
        <v>N/A</v>
      </c>
      <c r="K106" t="str">
        <f>IFERROR(IF(TRIM(E106)="-", "N/A", IF(RIGHT(E106,1)=")",IF(RIGHT(E106,2)="T)",-1000000000000*VALUE(MID(E106,2,LEN(E106)-3)),IF(RIGHT(E106,2)="M)",-1000000*VALUE(MID(E106,2,LEN(E106)-3)),IF(RIGHT(E106,2)="B)",-1000000000*VALUE(MID(E106,2,LEN(E106)-3)),IF(RIGHT(E106,2)="k)",-1000*VALUE(MID(E106,2,LEN(E106)-3)),VALUE(SUBSTITUTE(E106,",","")))))),IF(RIGHT(E106,1)="T",1000000000000*VALUE(LEFT(E106,LEN(E106)-1)),IF(RIGHT(E106,1)="M",1000000*VALUE(LEFT(E106,LEN(E106)-1)),IF(RIGHT(E106,1)="B",1000000000*VALUE(LEFT(E106,LEN(E106)-1)),IF(RIGHT(E106,1)="%",0.01*VALUE(LEFT(E106,LEN(E106)-1)),IF(RIGHT(E106,1)="k",1000*VALUE(LEFT(E106,LEN(E106)-1)),VALUE(SUBSTITUTE(E106,",",""))))))))),"N/A")</f>
        <v>N/A</v>
      </c>
      <c r="L106" t="str">
        <f>IFERROR(IF(TRIM(F106)="-", "N/A", IF(RIGHT(F106,1)=")",IF(RIGHT(F106,2)="T)",-1000000000000*VALUE(MID(F106,2,LEN(F106)-3)),IF(RIGHT(F106,2)="M)",-1000000*VALUE(MID(F106,2,LEN(F106)-3)),IF(RIGHT(F106,2)="B)",-1000000000*VALUE(MID(F106,2,LEN(F106)-3)),IF(RIGHT(F106,2)="k)",-1000*VALUE(MID(F106,2,LEN(F106)-3)),VALUE(SUBSTITUTE(F106,",","")))))),IF(RIGHT(F106,1)="T",1000000000000*VALUE(LEFT(F106,LEN(F106)-1)),IF(RIGHT(F106,1)="M",1000000*VALUE(LEFT(F106,LEN(F106)-1)),IF(RIGHT(F106,1)="B",1000000000*VALUE(LEFT(F106,LEN(F106)-1)),IF(RIGHT(F106,1)="%",0.01*VALUE(LEFT(F106,LEN(F106)-1)),IF(RIGHT(F106,1)="k",1000*VALUE(LEFT(F106,LEN(F106)-1)),VALUE(SUBSTITUTE(F106,",",""))))))))),"N/A")</f>
        <v>N/A</v>
      </c>
      <c r="M106" t="str">
        <f>IFERROR(IF(TRIM(G106)="-", "N/A", IF(RIGHT(G106,1)=")",IF(RIGHT(G106,2)="T)",-1000000000000*VALUE(MID(G106,2,LEN(G106)-3)),IF(RIGHT(G106,2)="M)",-1000000*VALUE(MID(G106,2,LEN(G106)-3)),IF(RIGHT(G106,2)="B)",-1000000000*VALUE(MID(G106,2,LEN(G106)-3)),IF(RIGHT(G106,2)="k)",-1000*VALUE(MID(G106,2,LEN(G106)-3)),VALUE(SUBSTITUTE(G106,",","")))))),IF(RIGHT(G106,1)="T",1000000000000*VALUE(LEFT(G106,LEN(G106)-1)),IF(RIGHT(G106,1)="M",1000000*VALUE(LEFT(G106,LEN(G106)-1)),IF(RIGHT(G106,1)="B",1000000000*VALUE(LEFT(G106,LEN(G106)-1)),IF(RIGHT(G106,1)="%",0.01*VALUE(LEFT(G106,LEN(G106)-1)),IF(RIGHT(G106,1)="k",1000*VALUE(LEFT(G106,LEN(G106)-1)),VALUE(SUBSTITUTE(G106,",",""))))))))),"N/A")</f>
        <v>N/A</v>
      </c>
      <c r="N106" t="str">
        <f t="shared" si="5"/>
        <v>N/A</v>
      </c>
    </row>
    <row r="107" spans="1:14" x14ac:dyDescent="0.3">
      <c r="A107" s="1">
        <v>1</v>
      </c>
      <c r="B107" t="s">
        <v>178</v>
      </c>
      <c r="C107" t="s">
        <v>179</v>
      </c>
      <c r="I107">
        <f>IFERROR(IF(TRIM(C107)="-", "N/A", IF(RIGHT(C107,1)=")",IF(RIGHT(C107,2)="T)",-1000000000000*VALUE(MID(C107,2,LEN(C107)-3)),IF(RIGHT(C107,2)="M)",-1000000*VALUE(MID(C107,2,LEN(C107)-3)),IF(RIGHT(C107,2)="B)",-1000000000*VALUE(MID(C107,2,LEN(C107)-3)),IF(RIGHT(C107,2)="k)",-1000*VALUE(MID(C107,2,LEN(C107)-3)),VALUE(SUBSTITUTE(C107,",","")))))),IF(RIGHT(C107,1)="T",1000000000000*VALUE(LEFT(C107,LEN(C107)-1)),IF(RIGHT(C107,1)="M",1000000*VALUE(LEFT(C107,LEN(C107)-1)),IF(RIGHT(C107,1)="B",1000000000*VALUE(LEFT(C107,LEN(C107)-1)),IF(RIGHT(C107,1)="%",0.01*VALUE(LEFT(C107,LEN(C107)-1)),IF(RIGHT(C107,1)="k",1000*VALUE(LEFT(C107,LEN(C107)-1)),VALUE(SUBSTITUTE(C107,",",""))))))))),"N/A")</f>
        <v>-5.3099999999999994E-2</v>
      </c>
      <c r="J107" t="str">
        <f>IFERROR(IF(TRIM(D107)="-", "N/A", IF(RIGHT(D107,1)=")",IF(RIGHT(D107,2)="T)",-1000000000000*VALUE(MID(D107,2,LEN(D107)-3)),IF(RIGHT(D107,2)="M)",-1000000*VALUE(MID(D107,2,LEN(D107)-3)),IF(RIGHT(D107,2)="B)",-1000000000*VALUE(MID(D107,2,LEN(D107)-3)),IF(RIGHT(D107,2)="k)",-1000*VALUE(MID(D107,2,LEN(D107)-3)),VALUE(SUBSTITUTE(D107,",","")))))),IF(RIGHT(D107,1)="T",1000000000000*VALUE(LEFT(D107,LEN(D107)-1)),IF(RIGHT(D107,1)="M",1000000*VALUE(LEFT(D107,LEN(D107)-1)),IF(RIGHT(D107,1)="B",1000000000*VALUE(LEFT(D107,LEN(D107)-1)),IF(RIGHT(D107,1)="%",0.01*VALUE(LEFT(D107,LEN(D107)-1)),IF(RIGHT(D107,1)="k",1000*VALUE(LEFT(D107,LEN(D107)-1)),VALUE(SUBSTITUTE(D107,",",""))))))))),"N/A")</f>
        <v>N/A</v>
      </c>
      <c r="K107" t="str">
        <f>IFERROR(IF(TRIM(E107)="-", "N/A", IF(RIGHT(E107,1)=")",IF(RIGHT(E107,2)="T)",-1000000000000*VALUE(MID(E107,2,LEN(E107)-3)),IF(RIGHT(E107,2)="M)",-1000000*VALUE(MID(E107,2,LEN(E107)-3)),IF(RIGHT(E107,2)="B)",-1000000000*VALUE(MID(E107,2,LEN(E107)-3)),IF(RIGHT(E107,2)="k)",-1000*VALUE(MID(E107,2,LEN(E107)-3)),VALUE(SUBSTITUTE(E107,",","")))))),IF(RIGHT(E107,1)="T",1000000000000*VALUE(LEFT(E107,LEN(E107)-1)),IF(RIGHT(E107,1)="M",1000000*VALUE(LEFT(E107,LEN(E107)-1)),IF(RIGHT(E107,1)="B",1000000000*VALUE(LEFT(E107,LEN(E107)-1)),IF(RIGHT(E107,1)="%",0.01*VALUE(LEFT(E107,LEN(E107)-1)),IF(RIGHT(E107,1)="k",1000*VALUE(LEFT(E107,LEN(E107)-1)),VALUE(SUBSTITUTE(E107,",",""))))))))),"N/A")</f>
        <v>N/A</v>
      </c>
      <c r="L107" t="str">
        <f>IFERROR(IF(TRIM(F107)="-", "N/A", IF(RIGHT(F107,1)=")",IF(RIGHT(F107,2)="T)",-1000000000000*VALUE(MID(F107,2,LEN(F107)-3)),IF(RIGHT(F107,2)="M)",-1000000*VALUE(MID(F107,2,LEN(F107)-3)),IF(RIGHT(F107,2)="B)",-1000000000*VALUE(MID(F107,2,LEN(F107)-3)),IF(RIGHT(F107,2)="k)",-1000*VALUE(MID(F107,2,LEN(F107)-3)),VALUE(SUBSTITUTE(F107,",","")))))),IF(RIGHT(F107,1)="T",1000000000000*VALUE(LEFT(F107,LEN(F107)-1)),IF(RIGHT(F107,1)="M",1000000*VALUE(LEFT(F107,LEN(F107)-1)),IF(RIGHT(F107,1)="B",1000000000*VALUE(LEFT(F107,LEN(F107)-1)),IF(RIGHT(F107,1)="%",0.01*VALUE(LEFT(F107,LEN(F107)-1)),IF(RIGHT(F107,1)="k",1000*VALUE(LEFT(F107,LEN(F107)-1)),VALUE(SUBSTITUTE(F107,",",""))))))))),"N/A")</f>
        <v>N/A</v>
      </c>
      <c r="M107" t="str">
        <f>IFERROR(IF(TRIM(G107)="-", "N/A", IF(RIGHT(G107,1)=")",IF(RIGHT(G107,2)="T)",-1000000000000*VALUE(MID(G107,2,LEN(G107)-3)),IF(RIGHT(G107,2)="M)",-1000000*VALUE(MID(G107,2,LEN(G107)-3)),IF(RIGHT(G107,2)="B)",-1000000000*VALUE(MID(G107,2,LEN(G107)-3)),IF(RIGHT(G107,2)="k)",-1000*VALUE(MID(G107,2,LEN(G107)-3)),VALUE(SUBSTITUTE(G107,",","")))))),IF(RIGHT(G107,1)="T",1000000000000*VALUE(LEFT(G107,LEN(G107)-1)),IF(RIGHT(G107,1)="M",1000000*VALUE(LEFT(G107,LEN(G107)-1)),IF(RIGHT(G107,1)="B",1000000000*VALUE(LEFT(G107,LEN(G107)-1)),IF(RIGHT(G107,1)="%",0.01*VALUE(LEFT(G107,LEN(G107)-1)),IF(RIGHT(G107,1)="k",1000*VALUE(LEFT(G107,LEN(G107)-1)),VALUE(SUBSTITUTE(G107,",",""))))))))),"N/A")</f>
        <v>N/A</v>
      </c>
      <c r="N107" t="str">
        <f t="shared" si="5"/>
        <v>N/A</v>
      </c>
    </row>
    <row r="108" spans="1:14" x14ac:dyDescent="0.3">
      <c r="A108" s="1">
        <v>2</v>
      </c>
      <c r="B108" t="s">
        <v>180</v>
      </c>
      <c r="C108" t="s">
        <v>181</v>
      </c>
      <c r="I108">
        <f>IFERROR(IF(TRIM(C108)="-", "N/A", IF(RIGHT(C108,1)=")",IF(RIGHT(C108,2)="T)",-1000000000000*VALUE(MID(C108,2,LEN(C108)-3)),IF(RIGHT(C108,2)="M)",-1000000*VALUE(MID(C108,2,LEN(C108)-3)),IF(RIGHT(C108,2)="B)",-1000000000*VALUE(MID(C108,2,LEN(C108)-3)),IF(RIGHT(C108,2)="k)",-1000*VALUE(MID(C108,2,LEN(C108)-3)),VALUE(SUBSTITUTE(C108,",","")))))),IF(RIGHT(C108,1)="T",1000000000000*VALUE(LEFT(C108,LEN(C108)-1)),IF(RIGHT(C108,1)="M",1000000*VALUE(LEFT(C108,LEN(C108)-1)),IF(RIGHT(C108,1)="B",1000000000*VALUE(LEFT(C108,LEN(C108)-1)),IF(RIGHT(C108,1)="%",0.01*VALUE(LEFT(C108,LEN(C108)-1)),IF(RIGHT(C108,1)="k",1000*VALUE(LEFT(C108,LEN(C108)-1)),VALUE(SUBSTITUTE(C108,",",""))))))))),"N/A")</f>
        <v>0.13720000000000002</v>
      </c>
      <c r="J108" t="str">
        <f>IFERROR(IF(TRIM(D108)="-", "N/A", IF(RIGHT(D108,1)=")",IF(RIGHT(D108,2)="T)",-1000000000000*VALUE(MID(D108,2,LEN(D108)-3)),IF(RIGHT(D108,2)="M)",-1000000*VALUE(MID(D108,2,LEN(D108)-3)),IF(RIGHT(D108,2)="B)",-1000000000*VALUE(MID(D108,2,LEN(D108)-3)),IF(RIGHT(D108,2)="k)",-1000*VALUE(MID(D108,2,LEN(D108)-3)),VALUE(SUBSTITUTE(D108,",","")))))),IF(RIGHT(D108,1)="T",1000000000000*VALUE(LEFT(D108,LEN(D108)-1)),IF(RIGHT(D108,1)="M",1000000*VALUE(LEFT(D108,LEN(D108)-1)),IF(RIGHT(D108,1)="B",1000000000*VALUE(LEFT(D108,LEN(D108)-1)),IF(RIGHT(D108,1)="%",0.01*VALUE(LEFT(D108,LEN(D108)-1)),IF(RIGHT(D108,1)="k",1000*VALUE(LEFT(D108,LEN(D108)-1)),VALUE(SUBSTITUTE(D108,",",""))))))))),"N/A")</f>
        <v>N/A</v>
      </c>
      <c r="K108" t="str">
        <f>IFERROR(IF(TRIM(E108)="-", "N/A", IF(RIGHT(E108,1)=")",IF(RIGHT(E108,2)="T)",-1000000000000*VALUE(MID(E108,2,LEN(E108)-3)),IF(RIGHT(E108,2)="M)",-1000000*VALUE(MID(E108,2,LEN(E108)-3)),IF(RIGHT(E108,2)="B)",-1000000000*VALUE(MID(E108,2,LEN(E108)-3)),IF(RIGHT(E108,2)="k)",-1000*VALUE(MID(E108,2,LEN(E108)-3)),VALUE(SUBSTITUTE(E108,",","")))))),IF(RIGHT(E108,1)="T",1000000000000*VALUE(LEFT(E108,LEN(E108)-1)),IF(RIGHT(E108,1)="M",1000000*VALUE(LEFT(E108,LEN(E108)-1)),IF(RIGHT(E108,1)="B",1000000000*VALUE(LEFT(E108,LEN(E108)-1)),IF(RIGHT(E108,1)="%",0.01*VALUE(LEFT(E108,LEN(E108)-1)),IF(RIGHT(E108,1)="k",1000*VALUE(LEFT(E108,LEN(E108)-1)),VALUE(SUBSTITUTE(E108,",",""))))))))),"N/A")</f>
        <v>N/A</v>
      </c>
      <c r="L108" t="str">
        <f>IFERROR(IF(TRIM(F108)="-", "N/A", IF(RIGHT(F108,1)=")",IF(RIGHT(F108,2)="T)",-1000000000000*VALUE(MID(F108,2,LEN(F108)-3)),IF(RIGHT(F108,2)="M)",-1000000*VALUE(MID(F108,2,LEN(F108)-3)),IF(RIGHT(F108,2)="B)",-1000000000*VALUE(MID(F108,2,LEN(F108)-3)),IF(RIGHT(F108,2)="k)",-1000*VALUE(MID(F108,2,LEN(F108)-3)),VALUE(SUBSTITUTE(F108,",","")))))),IF(RIGHT(F108,1)="T",1000000000000*VALUE(LEFT(F108,LEN(F108)-1)),IF(RIGHT(F108,1)="M",1000000*VALUE(LEFT(F108,LEN(F108)-1)),IF(RIGHT(F108,1)="B",1000000000*VALUE(LEFT(F108,LEN(F108)-1)),IF(RIGHT(F108,1)="%",0.01*VALUE(LEFT(F108,LEN(F108)-1)),IF(RIGHT(F108,1)="k",1000*VALUE(LEFT(F108,LEN(F108)-1)),VALUE(SUBSTITUTE(F108,",",""))))))))),"N/A")</f>
        <v>N/A</v>
      </c>
      <c r="M108" t="str">
        <f>IFERROR(IF(TRIM(G108)="-", "N/A", IF(RIGHT(G108,1)=")",IF(RIGHT(G108,2)="T)",-1000000000000*VALUE(MID(G108,2,LEN(G108)-3)),IF(RIGHT(G108,2)="M)",-1000000*VALUE(MID(G108,2,LEN(G108)-3)),IF(RIGHT(G108,2)="B)",-1000000000*VALUE(MID(G108,2,LEN(G108)-3)),IF(RIGHT(G108,2)="k)",-1000*VALUE(MID(G108,2,LEN(G108)-3)),VALUE(SUBSTITUTE(G108,",","")))))),IF(RIGHT(G108,1)="T",1000000000000*VALUE(LEFT(G108,LEN(G108)-1)),IF(RIGHT(G108,1)="M",1000000*VALUE(LEFT(G108,LEN(G108)-1)),IF(RIGHT(G108,1)="B",1000000000*VALUE(LEFT(G108,LEN(G108)-1)),IF(RIGHT(G108,1)="%",0.01*VALUE(LEFT(G108,LEN(G108)-1)),IF(RIGHT(G108,1)="k",1000*VALUE(LEFT(G108,LEN(G108)-1)),VALUE(SUBSTITUTE(G108,",",""))))))))),"N/A")</f>
        <v>N/A</v>
      </c>
      <c r="N108" t="str">
        <f t="shared" si="5"/>
        <v>N/A</v>
      </c>
    </row>
    <row r="109" spans="1:14" x14ac:dyDescent="0.3">
      <c r="A109" s="1">
        <v>3</v>
      </c>
      <c r="B109" t="s">
        <v>182</v>
      </c>
      <c r="C109" t="s">
        <v>183</v>
      </c>
      <c r="I109">
        <f>IFERROR(IF(TRIM(C109)="-", "N/A", IF(RIGHT(C109,1)=")",IF(RIGHT(C109,2)="T)",-1000000000000*VALUE(MID(C109,2,LEN(C109)-3)),IF(RIGHT(C109,2)="M)",-1000000*VALUE(MID(C109,2,LEN(C109)-3)),IF(RIGHT(C109,2)="B)",-1000000000*VALUE(MID(C109,2,LEN(C109)-3)),IF(RIGHT(C109,2)="k)",-1000*VALUE(MID(C109,2,LEN(C109)-3)),VALUE(SUBSTITUTE(C109,",","")))))),IF(RIGHT(C109,1)="T",1000000000000*VALUE(LEFT(C109,LEN(C109)-1)),IF(RIGHT(C109,1)="M",1000000*VALUE(LEFT(C109,LEN(C109)-1)),IF(RIGHT(C109,1)="B",1000000000*VALUE(LEFT(C109,LEN(C109)-1)),IF(RIGHT(C109,1)="%",0.01*VALUE(LEFT(C109,LEN(C109)-1)),IF(RIGHT(C109,1)="k",1000*VALUE(LEFT(C109,LEN(C109)-1)),VALUE(SUBSTITUTE(C109,",",""))))))))),"N/A")</f>
        <v>51.5</v>
      </c>
      <c r="J109" t="str">
        <f>IFERROR(IF(TRIM(D109)="-", "N/A", IF(RIGHT(D109,1)=")",IF(RIGHT(D109,2)="T)",-1000000000000*VALUE(MID(D109,2,LEN(D109)-3)),IF(RIGHT(D109,2)="M)",-1000000*VALUE(MID(D109,2,LEN(D109)-3)),IF(RIGHT(D109,2)="B)",-1000000000*VALUE(MID(D109,2,LEN(D109)-3)),IF(RIGHT(D109,2)="k)",-1000*VALUE(MID(D109,2,LEN(D109)-3)),VALUE(SUBSTITUTE(D109,",","")))))),IF(RIGHT(D109,1)="T",1000000000000*VALUE(LEFT(D109,LEN(D109)-1)),IF(RIGHT(D109,1)="M",1000000*VALUE(LEFT(D109,LEN(D109)-1)),IF(RIGHT(D109,1)="B",1000000000*VALUE(LEFT(D109,LEN(D109)-1)),IF(RIGHT(D109,1)="%",0.01*VALUE(LEFT(D109,LEN(D109)-1)),IF(RIGHT(D109,1)="k",1000*VALUE(LEFT(D109,LEN(D109)-1)),VALUE(SUBSTITUTE(D109,",",""))))))))),"N/A")</f>
        <v>N/A</v>
      </c>
      <c r="K109" t="str">
        <f>IFERROR(IF(TRIM(E109)="-", "N/A", IF(RIGHT(E109,1)=")",IF(RIGHT(E109,2)="T)",-1000000000000*VALUE(MID(E109,2,LEN(E109)-3)),IF(RIGHT(E109,2)="M)",-1000000*VALUE(MID(E109,2,LEN(E109)-3)),IF(RIGHT(E109,2)="B)",-1000000000*VALUE(MID(E109,2,LEN(E109)-3)),IF(RIGHT(E109,2)="k)",-1000*VALUE(MID(E109,2,LEN(E109)-3)),VALUE(SUBSTITUTE(E109,",","")))))),IF(RIGHT(E109,1)="T",1000000000000*VALUE(LEFT(E109,LEN(E109)-1)),IF(RIGHT(E109,1)="M",1000000*VALUE(LEFT(E109,LEN(E109)-1)),IF(RIGHT(E109,1)="B",1000000000*VALUE(LEFT(E109,LEN(E109)-1)),IF(RIGHT(E109,1)="%",0.01*VALUE(LEFT(E109,LEN(E109)-1)),IF(RIGHT(E109,1)="k",1000*VALUE(LEFT(E109,LEN(E109)-1)),VALUE(SUBSTITUTE(E109,",",""))))))))),"N/A")</f>
        <v>N/A</v>
      </c>
      <c r="L109" t="str">
        <f>IFERROR(IF(TRIM(F109)="-", "N/A", IF(RIGHT(F109,1)=")",IF(RIGHT(F109,2)="T)",-1000000000000*VALUE(MID(F109,2,LEN(F109)-3)),IF(RIGHT(F109,2)="M)",-1000000*VALUE(MID(F109,2,LEN(F109)-3)),IF(RIGHT(F109,2)="B)",-1000000000*VALUE(MID(F109,2,LEN(F109)-3)),IF(RIGHT(F109,2)="k)",-1000*VALUE(MID(F109,2,LEN(F109)-3)),VALUE(SUBSTITUTE(F109,",","")))))),IF(RIGHT(F109,1)="T",1000000000000*VALUE(LEFT(F109,LEN(F109)-1)),IF(RIGHT(F109,1)="M",1000000*VALUE(LEFT(F109,LEN(F109)-1)),IF(RIGHT(F109,1)="B",1000000000*VALUE(LEFT(F109,LEN(F109)-1)),IF(RIGHT(F109,1)="%",0.01*VALUE(LEFT(F109,LEN(F109)-1)),IF(RIGHT(F109,1)="k",1000*VALUE(LEFT(F109,LEN(F109)-1)),VALUE(SUBSTITUTE(F109,",",""))))))))),"N/A")</f>
        <v>N/A</v>
      </c>
      <c r="M109" t="str">
        <f>IFERROR(IF(TRIM(G109)="-", "N/A", IF(RIGHT(G109,1)=")",IF(RIGHT(G109,2)="T)",-1000000000000*VALUE(MID(G109,2,LEN(G109)-3)),IF(RIGHT(G109,2)="M)",-1000000*VALUE(MID(G109,2,LEN(G109)-3)),IF(RIGHT(G109,2)="B)",-1000000000*VALUE(MID(G109,2,LEN(G109)-3)),IF(RIGHT(G109,2)="k)",-1000*VALUE(MID(G109,2,LEN(G109)-3)),VALUE(SUBSTITUTE(G109,",","")))))),IF(RIGHT(G109,1)="T",1000000000000*VALUE(LEFT(G109,LEN(G109)-1)),IF(RIGHT(G109,1)="M",1000000*VALUE(LEFT(G109,LEN(G109)-1)),IF(RIGHT(G109,1)="B",1000000000*VALUE(LEFT(G109,LEN(G109)-1)),IF(RIGHT(G109,1)="%",0.01*VALUE(LEFT(G109,LEN(G109)-1)),IF(RIGHT(G109,1)="k",1000*VALUE(LEFT(G109,LEN(G109)-1)),VALUE(SUBSTITUTE(G109,",",""))))))))),"N/A")</f>
        <v>N/A</v>
      </c>
      <c r="N109" t="str">
        <f t="shared" si="5"/>
        <v>N/A</v>
      </c>
    </row>
    <row r="110" spans="1:14" x14ac:dyDescent="0.3">
      <c r="A110" s="1">
        <v>4</v>
      </c>
      <c r="B110" t="s">
        <v>184</v>
      </c>
      <c r="C110" t="s">
        <v>185</v>
      </c>
      <c r="I110">
        <f>IFERROR(IF(TRIM(C110)="-", "N/A", IF(RIGHT(C110,1)=")",IF(RIGHT(C110,2)="T)",-1000000000000*VALUE(MID(C110,2,LEN(C110)-3)),IF(RIGHT(C110,2)="M)",-1000000*VALUE(MID(C110,2,LEN(C110)-3)),IF(RIGHT(C110,2)="B)",-1000000000*VALUE(MID(C110,2,LEN(C110)-3)),IF(RIGHT(C110,2)="k)",-1000*VALUE(MID(C110,2,LEN(C110)-3)),VALUE(SUBSTITUTE(C110,",","")))))),IF(RIGHT(C110,1)="T",1000000000000*VALUE(LEFT(C110,LEN(C110)-1)),IF(RIGHT(C110,1)="M",1000000*VALUE(LEFT(C110,LEN(C110)-1)),IF(RIGHT(C110,1)="B",1000000000*VALUE(LEFT(C110,LEN(C110)-1)),IF(RIGHT(C110,1)="%",0.01*VALUE(LEFT(C110,LEN(C110)-1)),IF(RIGHT(C110,1)="k",1000*VALUE(LEFT(C110,LEN(C110)-1)),VALUE(SUBSTITUTE(C110,",",""))))))))),"N/A")</f>
        <v>41.01</v>
      </c>
      <c r="J110" t="str">
        <f>IFERROR(IF(TRIM(D110)="-", "N/A", IF(RIGHT(D110,1)=")",IF(RIGHT(D110,2)="T)",-1000000000000*VALUE(MID(D110,2,LEN(D110)-3)),IF(RIGHT(D110,2)="M)",-1000000*VALUE(MID(D110,2,LEN(D110)-3)),IF(RIGHT(D110,2)="B)",-1000000000*VALUE(MID(D110,2,LEN(D110)-3)),IF(RIGHT(D110,2)="k)",-1000*VALUE(MID(D110,2,LEN(D110)-3)),VALUE(SUBSTITUTE(D110,",","")))))),IF(RIGHT(D110,1)="T",1000000000000*VALUE(LEFT(D110,LEN(D110)-1)),IF(RIGHT(D110,1)="M",1000000*VALUE(LEFT(D110,LEN(D110)-1)),IF(RIGHT(D110,1)="B",1000000000*VALUE(LEFT(D110,LEN(D110)-1)),IF(RIGHT(D110,1)="%",0.01*VALUE(LEFT(D110,LEN(D110)-1)),IF(RIGHT(D110,1)="k",1000*VALUE(LEFT(D110,LEN(D110)-1)),VALUE(SUBSTITUTE(D110,",",""))))))))),"N/A")</f>
        <v>N/A</v>
      </c>
      <c r="K110" t="str">
        <f>IFERROR(IF(TRIM(E110)="-", "N/A", IF(RIGHT(E110,1)=")",IF(RIGHT(E110,2)="T)",-1000000000000*VALUE(MID(E110,2,LEN(E110)-3)),IF(RIGHT(E110,2)="M)",-1000000*VALUE(MID(E110,2,LEN(E110)-3)),IF(RIGHT(E110,2)="B)",-1000000000*VALUE(MID(E110,2,LEN(E110)-3)),IF(RIGHT(E110,2)="k)",-1000*VALUE(MID(E110,2,LEN(E110)-3)),VALUE(SUBSTITUTE(E110,",","")))))),IF(RIGHT(E110,1)="T",1000000000000*VALUE(LEFT(E110,LEN(E110)-1)),IF(RIGHT(E110,1)="M",1000000*VALUE(LEFT(E110,LEN(E110)-1)),IF(RIGHT(E110,1)="B",1000000000*VALUE(LEFT(E110,LEN(E110)-1)),IF(RIGHT(E110,1)="%",0.01*VALUE(LEFT(E110,LEN(E110)-1)),IF(RIGHT(E110,1)="k",1000*VALUE(LEFT(E110,LEN(E110)-1)),VALUE(SUBSTITUTE(E110,",",""))))))))),"N/A")</f>
        <v>N/A</v>
      </c>
      <c r="L110" t="str">
        <f>IFERROR(IF(TRIM(F110)="-", "N/A", IF(RIGHT(F110,1)=")",IF(RIGHT(F110,2)="T)",-1000000000000*VALUE(MID(F110,2,LEN(F110)-3)),IF(RIGHT(F110,2)="M)",-1000000*VALUE(MID(F110,2,LEN(F110)-3)),IF(RIGHT(F110,2)="B)",-1000000000*VALUE(MID(F110,2,LEN(F110)-3)),IF(RIGHT(F110,2)="k)",-1000*VALUE(MID(F110,2,LEN(F110)-3)),VALUE(SUBSTITUTE(F110,",","")))))),IF(RIGHT(F110,1)="T",1000000000000*VALUE(LEFT(F110,LEN(F110)-1)),IF(RIGHT(F110,1)="M",1000000*VALUE(LEFT(F110,LEN(F110)-1)),IF(RIGHT(F110,1)="B",1000000000*VALUE(LEFT(F110,LEN(F110)-1)),IF(RIGHT(F110,1)="%",0.01*VALUE(LEFT(F110,LEN(F110)-1)),IF(RIGHT(F110,1)="k",1000*VALUE(LEFT(F110,LEN(F110)-1)),VALUE(SUBSTITUTE(F110,",",""))))))))),"N/A")</f>
        <v>N/A</v>
      </c>
      <c r="M110" t="str">
        <f>IFERROR(IF(TRIM(G110)="-", "N/A", IF(RIGHT(G110,1)=")",IF(RIGHT(G110,2)="T)",-1000000000000*VALUE(MID(G110,2,LEN(G110)-3)),IF(RIGHT(G110,2)="M)",-1000000*VALUE(MID(G110,2,LEN(G110)-3)),IF(RIGHT(G110,2)="B)",-1000000000*VALUE(MID(G110,2,LEN(G110)-3)),IF(RIGHT(G110,2)="k)",-1000*VALUE(MID(G110,2,LEN(G110)-3)),VALUE(SUBSTITUTE(G110,",","")))))),IF(RIGHT(G110,1)="T",1000000000000*VALUE(LEFT(G110,LEN(G110)-1)),IF(RIGHT(G110,1)="M",1000000*VALUE(LEFT(G110,LEN(G110)-1)),IF(RIGHT(G110,1)="B",1000000000*VALUE(LEFT(G110,LEN(G110)-1)),IF(RIGHT(G110,1)="%",0.01*VALUE(LEFT(G110,LEN(G110)-1)),IF(RIGHT(G110,1)="k",1000*VALUE(LEFT(G110,LEN(G110)-1)),VALUE(SUBSTITUTE(G110,",",""))))))))),"N/A")</f>
        <v>N/A</v>
      </c>
      <c r="N110" t="str">
        <f t="shared" si="5"/>
        <v>N/A</v>
      </c>
    </row>
    <row r="111" spans="1:14" x14ac:dyDescent="0.3">
      <c r="A111" s="1">
        <v>5</v>
      </c>
      <c r="B111" t="s">
        <v>186</v>
      </c>
      <c r="C111" t="s">
        <v>187</v>
      </c>
      <c r="I111">
        <f>IFERROR(IF(TRIM(C111)="-", "N/A", IF(RIGHT(C111,1)=")",IF(RIGHT(C111,2)="T)",-1000000000000*VALUE(MID(C111,2,LEN(C111)-3)),IF(RIGHT(C111,2)="M)",-1000000*VALUE(MID(C111,2,LEN(C111)-3)),IF(RIGHT(C111,2)="B)",-1000000000*VALUE(MID(C111,2,LEN(C111)-3)),IF(RIGHT(C111,2)="k)",-1000*VALUE(MID(C111,2,LEN(C111)-3)),VALUE(SUBSTITUTE(C111,",","")))))),IF(RIGHT(C111,1)="T",1000000000000*VALUE(LEFT(C111,LEN(C111)-1)),IF(RIGHT(C111,1)="M",1000000*VALUE(LEFT(C111,LEN(C111)-1)),IF(RIGHT(C111,1)="B",1000000000*VALUE(LEFT(C111,LEN(C111)-1)),IF(RIGHT(C111,1)="%",0.01*VALUE(LEFT(C111,LEN(C111)-1)),IF(RIGHT(C111,1)="k",1000*VALUE(LEFT(C111,LEN(C111)-1)),VALUE(SUBSTITUTE(C111,",",""))))))))),"N/A")</f>
        <v>46.93</v>
      </c>
      <c r="J111" t="str">
        <f>IFERROR(IF(TRIM(D111)="-", "N/A", IF(RIGHT(D111,1)=")",IF(RIGHT(D111,2)="T)",-1000000000000*VALUE(MID(D111,2,LEN(D111)-3)),IF(RIGHT(D111,2)="M)",-1000000*VALUE(MID(D111,2,LEN(D111)-3)),IF(RIGHT(D111,2)="B)",-1000000000*VALUE(MID(D111,2,LEN(D111)-3)),IF(RIGHT(D111,2)="k)",-1000*VALUE(MID(D111,2,LEN(D111)-3)),VALUE(SUBSTITUTE(D111,",","")))))),IF(RIGHT(D111,1)="T",1000000000000*VALUE(LEFT(D111,LEN(D111)-1)),IF(RIGHT(D111,1)="M",1000000*VALUE(LEFT(D111,LEN(D111)-1)),IF(RIGHT(D111,1)="B",1000000000*VALUE(LEFT(D111,LEN(D111)-1)),IF(RIGHT(D111,1)="%",0.01*VALUE(LEFT(D111,LEN(D111)-1)),IF(RIGHT(D111,1)="k",1000*VALUE(LEFT(D111,LEN(D111)-1)),VALUE(SUBSTITUTE(D111,",",""))))))))),"N/A")</f>
        <v>N/A</v>
      </c>
      <c r="K111" t="str">
        <f>IFERROR(IF(TRIM(E111)="-", "N/A", IF(RIGHT(E111,1)=")",IF(RIGHT(E111,2)="T)",-1000000000000*VALUE(MID(E111,2,LEN(E111)-3)),IF(RIGHT(E111,2)="M)",-1000000*VALUE(MID(E111,2,LEN(E111)-3)),IF(RIGHT(E111,2)="B)",-1000000000*VALUE(MID(E111,2,LEN(E111)-3)),IF(RIGHT(E111,2)="k)",-1000*VALUE(MID(E111,2,LEN(E111)-3)),VALUE(SUBSTITUTE(E111,",","")))))),IF(RIGHT(E111,1)="T",1000000000000*VALUE(LEFT(E111,LEN(E111)-1)),IF(RIGHT(E111,1)="M",1000000*VALUE(LEFT(E111,LEN(E111)-1)),IF(RIGHT(E111,1)="B",1000000000*VALUE(LEFT(E111,LEN(E111)-1)),IF(RIGHT(E111,1)="%",0.01*VALUE(LEFT(E111,LEN(E111)-1)),IF(RIGHT(E111,1)="k",1000*VALUE(LEFT(E111,LEN(E111)-1)),VALUE(SUBSTITUTE(E111,",",""))))))))),"N/A")</f>
        <v>N/A</v>
      </c>
      <c r="L111" t="str">
        <f>IFERROR(IF(TRIM(F111)="-", "N/A", IF(RIGHT(F111,1)=")",IF(RIGHT(F111,2)="T)",-1000000000000*VALUE(MID(F111,2,LEN(F111)-3)),IF(RIGHT(F111,2)="M)",-1000000*VALUE(MID(F111,2,LEN(F111)-3)),IF(RIGHT(F111,2)="B)",-1000000000*VALUE(MID(F111,2,LEN(F111)-3)),IF(RIGHT(F111,2)="k)",-1000*VALUE(MID(F111,2,LEN(F111)-3)),VALUE(SUBSTITUTE(F111,",","")))))),IF(RIGHT(F111,1)="T",1000000000000*VALUE(LEFT(F111,LEN(F111)-1)),IF(RIGHT(F111,1)="M",1000000*VALUE(LEFT(F111,LEN(F111)-1)),IF(RIGHT(F111,1)="B",1000000000*VALUE(LEFT(F111,LEN(F111)-1)),IF(RIGHT(F111,1)="%",0.01*VALUE(LEFT(F111,LEN(F111)-1)),IF(RIGHT(F111,1)="k",1000*VALUE(LEFT(F111,LEN(F111)-1)),VALUE(SUBSTITUTE(F111,",",""))))))))),"N/A")</f>
        <v>N/A</v>
      </c>
      <c r="M111" t="str">
        <f>IFERROR(IF(TRIM(G111)="-", "N/A", IF(RIGHT(G111,1)=")",IF(RIGHT(G111,2)="T)",-1000000000000*VALUE(MID(G111,2,LEN(G111)-3)),IF(RIGHT(G111,2)="M)",-1000000*VALUE(MID(G111,2,LEN(G111)-3)),IF(RIGHT(G111,2)="B)",-1000000000*VALUE(MID(G111,2,LEN(G111)-3)),IF(RIGHT(G111,2)="k)",-1000*VALUE(MID(G111,2,LEN(G111)-3)),VALUE(SUBSTITUTE(G111,",","")))))),IF(RIGHT(G111,1)="T",1000000000000*VALUE(LEFT(G111,LEN(G111)-1)),IF(RIGHT(G111,1)="M",1000000*VALUE(LEFT(G111,LEN(G111)-1)),IF(RIGHT(G111,1)="B",1000000000*VALUE(LEFT(G111,LEN(G111)-1)),IF(RIGHT(G111,1)="%",0.01*VALUE(LEFT(G111,LEN(G111)-1)),IF(RIGHT(G111,1)="k",1000*VALUE(LEFT(G111,LEN(G111)-1)),VALUE(SUBSTITUTE(G111,",",""))))))))),"N/A")</f>
        <v>N/A</v>
      </c>
      <c r="N111" t="str">
        <f t="shared" si="5"/>
        <v>N/A</v>
      </c>
    </row>
    <row r="112" spans="1:14" x14ac:dyDescent="0.3">
      <c r="A112" s="1">
        <v>6</v>
      </c>
      <c r="B112" t="s">
        <v>188</v>
      </c>
      <c r="C112" t="s">
        <v>189</v>
      </c>
      <c r="I112">
        <f>IFERROR(IF(TRIM(C112)="-", "N/A", IF(RIGHT(C112,1)=")",IF(RIGHT(C112,2)="T)",-1000000000000*VALUE(MID(C112,2,LEN(C112)-3)),IF(RIGHT(C112,2)="M)",-1000000*VALUE(MID(C112,2,LEN(C112)-3)),IF(RIGHT(C112,2)="B)",-1000000000*VALUE(MID(C112,2,LEN(C112)-3)),IF(RIGHT(C112,2)="k)",-1000*VALUE(MID(C112,2,LEN(C112)-3)),VALUE(SUBSTITUTE(C112,",","")))))),IF(RIGHT(C112,1)="T",1000000000000*VALUE(LEFT(C112,LEN(C112)-1)),IF(RIGHT(C112,1)="M",1000000*VALUE(LEFT(C112,LEN(C112)-1)),IF(RIGHT(C112,1)="B",1000000000*VALUE(LEFT(C112,LEN(C112)-1)),IF(RIGHT(C112,1)="%",0.01*VALUE(LEFT(C112,LEN(C112)-1)),IF(RIGHT(C112,1)="k",1000*VALUE(LEFT(C112,LEN(C112)-1)),VALUE(SUBSTITUTE(C112,",",""))))))))),"N/A")</f>
        <v>47.34</v>
      </c>
      <c r="J112" t="str">
        <f>IFERROR(IF(TRIM(D112)="-", "N/A", IF(RIGHT(D112,1)=")",IF(RIGHT(D112,2)="T)",-1000000000000*VALUE(MID(D112,2,LEN(D112)-3)),IF(RIGHT(D112,2)="M)",-1000000*VALUE(MID(D112,2,LEN(D112)-3)),IF(RIGHT(D112,2)="B)",-1000000000*VALUE(MID(D112,2,LEN(D112)-3)),IF(RIGHT(D112,2)="k)",-1000*VALUE(MID(D112,2,LEN(D112)-3)),VALUE(SUBSTITUTE(D112,",","")))))),IF(RIGHT(D112,1)="T",1000000000000*VALUE(LEFT(D112,LEN(D112)-1)),IF(RIGHT(D112,1)="M",1000000*VALUE(LEFT(D112,LEN(D112)-1)),IF(RIGHT(D112,1)="B",1000000000*VALUE(LEFT(D112,LEN(D112)-1)),IF(RIGHT(D112,1)="%",0.01*VALUE(LEFT(D112,LEN(D112)-1)),IF(RIGHT(D112,1)="k",1000*VALUE(LEFT(D112,LEN(D112)-1)),VALUE(SUBSTITUTE(D112,",",""))))))))),"N/A")</f>
        <v>N/A</v>
      </c>
      <c r="K112" t="str">
        <f>IFERROR(IF(TRIM(E112)="-", "N/A", IF(RIGHT(E112,1)=")",IF(RIGHT(E112,2)="T)",-1000000000000*VALUE(MID(E112,2,LEN(E112)-3)),IF(RIGHT(E112,2)="M)",-1000000*VALUE(MID(E112,2,LEN(E112)-3)),IF(RIGHT(E112,2)="B)",-1000000000*VALUE(MID(E112,2,LEN(E112)-3)),IF(RIGHT(E112,2)="k)",-1000*VALUE(MID(E112,2,LEN(E112)-3)),VALUE(SUBSTITUTE(E112,",","")))))),IF(RIGHT(E112,1)="T",1000000000000*VALUE(LEFT(E112,LEN(E112)-1)),IF(RIGHT(E112,1)="M",1000000*VALUE(LEFT(E112,LEN(E112)-1)),IF(RIGHT(E112,1)="B",1000000000*VALUE(LEFT(E112,LEN(E112)-1)),IF(RIGHT(E112,1)="%",0.01*VALUE(LEFT(E112,LEN(E112)-1)),IF(RIGHT(E112,1)="k",1000*VALUE(LEFT(E112,LEN(E112)-1)),VALUE(SUBSTITUTE(E112,",",""))))))))),"N/A")</f>
        <v>N/A</v>
      </c>
      <c r="L112" t="str">
        <f>IFERROR(IF(TRIM(F112)="-", "N/A", IF(RIGHT(F112,1)=")",IF(RIGHT(F112,2)="T)",-1000000000000*VALUE(MID(F112,2,LEN(F112)-3)),IF(RIGHT(F112,2)="M)",-1000000*VALUE(MID(F112,2,LEN(F112)-3)),IF(RIGHT(F112,2)="B)",-1000000000*VALUE(MID(F112,2,LEN(F112)-3)),IF(RIGHT(F112,2)="k)",-1000*VALUE(MID(F112,2,LEN(F112)-3)),VALUE(SUBSTITUTE(F112,",","")))))),IF(RIGHT(F112,1)="T",1000000000000*VALUE(LEFT(F112,LEN(F112)-1)),IF(RIGHT(F112,1)="M",1000000*VALUE(LEFT(F112,LEN(F112)-1)),IF(RIGHT(F112,1)="B",1000000000*VALUE(LEFT(F112,LEN(F112)-1)),IF(RIGHT(F112,1)="%",0.01*VALUE(LEFT(F112,LEN(F112)-1)),IF(RIGHT(F112,1)="k",1000*VALUE(LEFT(F112,LEN(F112)-1)),VALUE(SUBSTITUTE(F112,",",""))))))))),"N/A")</f>
        <v>N/A</v>
      </c>
      <c r="M112" t="str">
        <f>IFERROR(IF(TRIM(G112)="-", "N/A", IF(RIGHT(G112,1)=")",IF(RIGHT(G112,2)="T)",-1000000000000*VALUE(MID(G112,2,LEN(G112)-3)),IF(RIGHT(G112,2)="M)",-1000000*VALUE(MID(G112,2,LEN(G112)-3)),IF(RIGHT(G112,2)="B)",-1000000000*VALUE(MID(G112,2,LEN(G112)-3)),IF(RIGHT(G112,2)="k)",-1000*VALUE(MID(G112,2,LEN(G112)-3)),VALUE(SUBSTITUTE(G112,",","")))))),IF(RIGHT(G112,1)="T",1000000000000*VALUE(LEFT(G112,LEN(G112)-1)),IF(RIGHT(G112,1)="M",1000000*VALUE(LEFT(G112,LEN(G112)-1)),IF(RIGHT(G112,1)="B",1000000000*VALUE(LEFT(G112,LEN(G112)-1)),IF(RIGHT(G112,1)="%",0.01*VALUE(LEFT(G112,LEN(G112)-1)),IF(RIGHT(G112,1)="k",1000*VALUE(LEFT(G112,LEN(G112)-1)),VALUE(SUBSTITUTE(G112,",",""))))))))),"N/A")</f>
        <v>N/A</v>
      </c>
      <c r="N112" t="str">
        <f t="shared" si="5"/>
        <v>N/A</v>
      </c>
    </row>
    <row r="113" spans="1:14" x14ac:dyDescent="0.3">
      <c r="I113" t="str">
        <f>IFERROR(IF(TRIM(C113)="-", "N/A", IF(RIGHT(C113,1)=")",IF(RIGHT(C113,2)="T)",-1000000000000*VALUE(MID(C113,2,LEN(C113)-3)),IF(RIGHT(C113,2)="M)",-1000000*VALUE(MID(C113,2,LEN(C113)-3)),IF(RIGHT(C113,2)="B)",-1000000000*VALUE(MID(C113,2,LEN(C113)-3)),IF(RIGHT(C113,2)="k)",-1000*VALUE(MID(C113,2,LEN(C113)-3)),VALUE(SUBSTITUTE(C113,",","")))))),IF(RIGHT(C113,1)="T",1000000000000*VALUE(LEFT(C113,LEN(C113)-1)),IF(RIGHT(C113,1)="M",1000000*VALUE(LEFT(C113,LEN(C113)-1)),IF(RIGHT(C113,1)="B",1000000000*VALUE(LEFT(C113,LEN(C113)-1)),IF(RIGHT(C113,1)="%",0.01*VALUE(LEFT(C113,LEN(C113)-1)),IF(RIGHT(C113,1)="k",1000*VALUE(LEFT(C113,LEN(C113)-1)),VALUE(SUBSTITUTE(C113,",",""))))))))),"N/A")</f>
        <v>N/A</v>
      </c>
      <c r="J113" t="str">
        <f>IFERROR(IF(TRIM(D113)="-", "N/A", IF(RIGHT(D113,1)=")",IF(RIGHT(D113,2)="T)",-1000000000000*VALUE(MID(D113,2,LEN(D113)-3)),IF(RIGHT(D113,2)="M)",-1000000*VALUE(MID(D113,2,LEN(D113)-3)),IF(RIGHT(D113,2)="B)",-1000000000*VALUE(MID(D113,2,LEN(D113)-3)),IF(RIGHT(D113,2)="k)",-1000*VALUE(MID(D113,2,LEN(D113)-3)),VALUE(SUBSTITUTE(D113,",","")))))),IF(RIGHT(D113,1)="T",1000000000000*VALUE(LEFT(D113,LEN(D113)-1)),IF(RIGHT(D113,1)="M",1000000*VALUE(LEFT(D113,LEN(D113)-1)),IF(RIGHT(D113,1)="B",1000000000*VALUE(LEFT(D113,LEN(D113)-1)),IF(RIGHT(D113,1)="%",0.01*VALUE(LEFT(D113,LEN(D113)-1)),IF(RIGHT(D113,1)="k",1000*VALUE(LEFT(D113,LEN(D113)-1)),VALUE(SUBSTITUTE(D113,",",""))))))))),"N/A")</f>
        <v>N/A</v>
      </c>
      <c r="K113" t="str">
        <f>IFERROR(IF(TRIM(E113)="-", "N/A", IF(RIGHT(E113,1)=")",IF(RIGHT(E113,2)="T)",-1000000000000*VALUE(MID(E113,2,LEN(E113)-3)),IF(RIGHT(E113,2)="M)",-1000000*VALUE(MID(E113,2,LEN(E113)-3)),IF(RIGHT(E113,2)="B)",-1000000000*VALUE(MID(E113,2,LEN(E113)-3)),IF(RIGHT(E113,2)="k)",-1000*VALUE(MID(E113,2,LEN(E113)-3)),VALUE(SUBSTITUTE(E113,",","")))))),IF(RIGHT(E113,1)="T",1000000000000*VALUE(LEFT(E113,LEN(E113)-1)),IF(RIGHT(E113,1)="M",1000000*VALUE(LEFT(E113,LEN(E113)-1)),IF(RIGHT(E113,1)="B",1000000000*VALUE(LEFT(E113,LEN(E113)-1)),IF(RIGHT(E113,1)="%",0.01*VALUE(LEFT(E113,LEN(E113)-1)),IF(RIGHT(E113,1)="k",1000*VALUE(LEFT(E113,LEN(E113)-1)),VALUE(SUBSTITUTE(E113,",",""))))))))),"N/A")</f>
        <v>N/A</v>
      </c>
      <c r="L113" t="str">
        <f>IFERROR(IF(TRIM(F113)="-", "N/A", IF(RIGHT(F113,1)=")",IF(RIGHT(F113,2)="T)",-1000000000000*VALUE(MID(F113,2,LEN(F113)-3)),IF(RIGHT(F113,2)="M)",-1000000*VALUE(MID(F113,2,LEN(F113)-3)),IF(RIGHT(F113,2)="B)",-1000000000*VALUE(MID(F113,2,LEN(F113)-3)),IF(RIGHT(F113,2)="k)",-1000*VALUE(MID(F113,2,LEN(F113)-3)),VALUE(SUBSTITUTE(F113,",","")))))),IF(RIGHT(F113,1)="T",1000000000000*VALUE(LEFT(F113,LEN(F113)-1)),IF(RIGHT(F113,1)="M",1000000*VALUE(LEFT(F113,LEN(F113)-1)),IF(RIGHT(F113,1)="B",1000000000*VALUE(LEFT(F113,LEN(F113)-1)),IF(RIGHT(F113,1)="%",0.01*VALUE(LEFT(F113,LEN(F113)-1)),IF(RIGHT(F113,1)="k",1000*VALUE(LEFT(F113,LEN(F113)-1)),VALUE(SUBSTITUTE(F113,",",""))))))))),"N/A")</f>
        <v>N/A</v>
      </c>
      <c r="M113" t="str">
        <f>IFERROR(IF(TRIM(G113)="-", "N/A", IF(RIGHT(G113,1)=")",IF(RIGHT(G113,2)="T)",-1000000000000*VALUE(MID(G113,2,LEN(G113)-3)),IF(RIGHT(G113,2)="M)",-1000000*VALUE(MID(G113,2,LEN(G113)-3)),IF(RIGHT(G113,2)="B)",-1000000000*VALUE(MID(G113,2,LEN(G113)-3)),IF(RIGHT(G113,2)="k)",-1000*VALUE(MID(G113,2,LEN(G113)-3)),VALUE(SUBSTITUTE(G113,",","")))))),IF(RIGHT(G113,1)="T",1000000000000*VALUE(LEFT(G113,LEN(G113)-1)),IF(RIGHT(G113,1)="M",1000000*VALUE(LEFT(G113,LEN(G113)-1)),IF(RIGHT(G113,1)="B",1000000000*VALUE(LEFT(G113,LEN(G113)-1)),IF(RIGHT(G113,1)="%",0.01*VALUE(LEFT(G113,LEN(G113)-1)),IF(RIGHT(G113,1)="k",1000*VALUE(LEFT(G113,LEN(G113)-1)),VALUE(SUBSTITUTE(G113,",",""))))))))),"N/A")</f>
        <v>N/A</v>
      </c>
      <c r="N113" t="str">
        <f t="shared" si="5"/>
        <v>N/A</v>
      </c>
    </row>
    <row r="114" spans="1:14" x14ac:dyDescent="0.3">
      <c r="A114" s="1">
        <v>0</v>
      </c>
      <c r="B114" t="s">
        <v>190</v>
      </c>
      <c r="C114" t="s">
        <v>191</v>
      </c>
      <c r="I114">
        <f>IFERROR(IF(TRIM(C114)="-", "N/A", IF(RIGHT(C114,1)=")",IF(RIGHT(C114,2)="T)",-1000000000000*VALUE(MID(C114,2,LEN(C114)-3)),IF(RIGHT(C114,2)="M)",-1000000*VALUE(MID(C114,2,LEN(C114)-3)),IF(RIGHT(C114,2)="B)",-1000000000*VALUE(MID(C114,2,LEN(C114)-3)),IF(RIGHT(C114,2)="k)",-1000*VALUE(MID(C114,2,LEN(C114)-3)),VALUE(SUBSTITUTE(C114,",","")))))),IF(RIGHT(C114,1)="T",1000000000000*VALUE(LEFT(C114,LEN(C114)-1)),IF(RIGHT(C114,1)="M",1000000*VALUE(LEFT(C114,LEN(C114)-1)),IF(RIGHT(C114,1)="B",1000000000*VALUE(LEFT(C114,LEN(C114)-1)),IF(RIGHT(C114,1)="%",0.01*VALUE(LEFT(C114,LEN(C114)-1)),IF(RIGHT(C114,1)="k",1000*VALUE(LEFT(C114,LEN(C114)-1)),VALUE(SUBSTITUTE(C114,",",""))))))))),"N/A")</f>
        <v>265880</v>
      </c>
      <c r="J114" t="str">
        <f>IFERROR(IF(TRIM(D114)="-", "N/A", IF(RIGHT(D114,1)=")",IF(RIGHT(D114,2)="T)",-1000000000000*VALUE(MID(D114,2,LEN(D114)-3)),IF(RIGHT(D114,2)="M)",-1000000*VALUE(MID(D114,2,LEN(D114)-3)),IF(RIGHT(D114,2)="B)",-1000000000*VALUE(MID(D114,2,LEN(D114)-3)),IF(RIGHT(D114,2)="k)",-1000*VALUE(MID(D114,2,LEN(D114)-3)),VALUE(SUBSTITUTE(D114,",","")))))),IF(RIGHT(D114,1)="T",1000000000000*VALUE(LEFT(D114,LEN(D114)-1)),IF(RIGHT(D114,1)="M",1000000*VALUE(LEFT(D114,LEN(D114)-1)),IF(RIGHT(D114,1)="B",1000000000*VALUE(LEFT(D114,LEN(D114)-1)),IF(RIGHT(D114,1)="%",0.01*VALUE(LEFT(D114,LEN(D114)-1)),IF(RIGHT(D114,1)="k",1000*VALUE(LEFT(D114,LEN(D114)-1)),VALUE(SUBSTITUTE(D114,",",""))))))))),"N/A")</f>
        <v>N/A</v>
      </c>
      <c r="K114" t="str">
        <f>IFERROR(IF(TRIM(E114)="-", "N/A", IF(RIGHT(E114,1)=")",IF(RIGHT(E114,2)="T)",-1000000000000*VALUE(MID(E114,2,LEN(E114)-3)),IF(RIGHT(E114,2)="M)",-1000000*VALUE(MID(E114,2,LEN(E114)-3)),IF(RIGHT(E114,2)="B)",-1000000000*VALUE(MID(E114,2,LEN(E114)-3)),IF(RIGHT(E114,2)="k)",-1000*VALUE(MID(E114,2,LEN(E114)-3)),VALUE(SUBSTITUTE(E114,",","")))))),IF(RIGHT(E114,1)="T",1000000000000*VALUE(LEFT(E114,LEN(E114)-1)),IF(RIGHT(E114,1)="M",1000000*VALUE(LEFT(E114,LEN(E114)-1)),IF(RIGHT(E114,1)="B",1000000000*VALUE(LEFT(E114,LEN(E114)-1)),IF(RIGHT(E114,1)="%",0.01*VALUE(LEFT(E114,LEN(E114)-1)),IF(RIGHT(E114,1)="k",1000*VALUE(LEFT(E114,LEN(E114)-1)),VALUE(SUBSTITUTE(E114,",",""))))))))),"N/A")</f>
        <v>N/A</v>
      </c>
      <c r="L114" t="str">
        <f>IFERROR(IF(TRIM(F114)="-", "N/A", IF(RIGHT(F114,1)=")",IF(RIGHT(F114,2)="T)",-1000000000000*VALUE(MID(F114,2,LEN(F114)-3)),IF(RIGHT(F114,2)="M)",-1000000*VALUE(MID(F114,2,LEN(F114)-3)),IF(RIGHT(F114,2)="B)",-1000000000*VALUE(MID(F114,2,LEN(F114)-3)),IF(RIGHT(F114,2)="k)",-1000*VALUE(MID(F114,2,LEN(F114)-3)),VALUE(SUBSTITUTE(F114,",","")))))),IF(RIGHT(F114,1)="T",1000000000000*VALUE(LEFT(F114,LEN(F114)-1)),IF(RIGHT(F114,1)="M",1000000*VALUE(LEFT(F114,LEN(F114)-1)),IF(RIGHT(F114,1)="B",1000000000*VALUE(LEFT(F114,LEN(F114)-1)),IF(RIGHT(F114,1)="%",0.01*VALUE(LEFT(F114,LEN(F114)-1)),IF(RIGHT(F114,1)="k",1000*VALUE(LEFT(F114,LEN(F114)-1)),VALUE(SUBSTITUTE(F114,",",""))))))))),"N/A")</f>
        <v>N/A</v>
      </c>
      <c r="M114" t="str">
        <f>IFERROR(IF(TRIM(G114)="-", "N/A", IF(RIGHT(G114,1)=")",IF(RIGHT(G114,2)="T)",-1000000000000*VALUE(MID(G114,2,LEN(G114)-3)),IF(RIGHT(G114,2)="M)",-1000000*VALUE(MID(G114,2,LEN(G114)-3)),IF(RIGHT(G114,2)="B)",-1000000000*VALUE(MID(G114,2,LEN(G114)-3)),IF(RIGHT(G114,2)="k)",-1000*VALUE(MID(G114,2,LEN(G114)-3)),VALUE(SUBSTITUTE(G114,",","")))))),IF(RIGHT(G114,1)="T",1000000000000*VALUE(LEFT(G114,LEN(G114)-1)),IF(RIGHT(G114,1)="M",1000000*VALUE(LEFT(G114,LEN(G114)-1)),IF(RIGHT(G114,1)="B",1000000000*VALUE(LEFT(G114,LEN(G114)-1)),IF(RIGHT(G114,1)="%",0.01*VALUE(LEFT(G114,LEN(G114)-1)),IF(RIGHT(G114,1)="k",1000*VALUE(LEFT(G114,LEN(G114)-1)),VALUE(SUBSTITUTE(G114,",",""))))))))),"N/A")</f>
        <v>N/A</v>
      </c>
      <c r="N114" t="str">
        <f t="shared" si="5"/>
        <v>N/A</v>
      </c>
    </row>
    <row r="115" spans="1:14" x14ac:dyDescent="0.3">
      <c r="A115" s="1">
        <v>1</v>
      </c>
      <c r="B115" t="s">
        <v>192</v>
      </c>
      <c r="C115" t="s">
        <v>193</v>
      </c>
      <c r="I115">
        <f>IFERROR(IF(TRIM(C115)="-", "N/A", IF(RIGHT(C115,1)=")",IF(RIGHT(C115,2)="T)",-1000000000000*VALUE(MID(C115,2,LEN(C115)-3)),IF(RIGHT(C115,2)="M)",-1000000*VALUE(MID(C115,2,LEN(C115)-3)),IF(RIGHT(C115,2)="B)",-1000000000*VALUE(MID(C115,2,LEN(C115)-3)),IF(RIGHT(C115,2)="k)",-1000*VALUE(MID(C115,2,LEN(C115)-3)),VALUE(SUBSTITUTE(C115,",","")))))),IF(RIGHT(C115,1)="T",1000000000000*VALUE(LEFT(C115,LEN(C115)-1)),IF(RIGHT(C115,1)="M",1000000*VALUE(LEFT(C115,LEN(C115)-1)),IF(RIGHT(C115,1)="B",1000000000*VALUE(LEFT(C115,LEN(C115)-1)),IF(RIGHT(C115,1)="%",0.01*VALUE(LEFT(C115,LEN(C115)-1)),IF(RIGHT(C115,1)="k",1000*VALUE(LEFT(C115,LEN(C115)-1)),VALUE(SUBSTITUTE(C115,",",""))))))))),"N/A")</f>
        <v>192940</v>
      </c>
      <c r="J115" t="str">
        <f>IFERROR(IF(TRIM(D115)="-", "N/A", IF(RIGHT(D115,1)=")",IF(RIGHT(D115,2)="T)",-1000000000000*VALUE(MID(D115,2,LEN(D115)-3)),IF(RIGHT(D115,2)="M)",-1000000*VALUE(MID(D115,2,LEN(D115)-3)),IF(RIGHT(D115,2)="B)",-1000000000*VALUE(MID(D115,2,LEN(D115)-3)),IF(RIGHT(D115,2)="k)",-1000*VALUE(MID(D115,2,LEN(D115)-3)),VALUE(SUBSTITUTE(D115,",","")))))),IF(RIGHT(D115,1)="T",1000000000000*VALUE(LEFT(D115,LEN(D115)-1)),IF(RIGHT(D115,1)="M",1000000*VALUE(LEFT(D115,LEN(D115)-1)),IF(RIGHT(D115,1)="B",1000000000*VALUE(LEFT(D115,LEN(D115)-1)),IF(RIGHT(D115,1)="%",0.01*VALUE(LEFT(D115,LEN(D115)-1)),IF(RIGHT(D115,1)="k",1000*VALUE(LEFT(D115,LEN(D115)-1)),VALUE(SUBSTITUTE(D115,",",""))))))))),"N/A")</f>
        <v>N/A</v>
      </c>
      <c r="K115" t="str">
        <f>IFERROR(IF(TRIM(E115)="-", "N/A", IF(RIGHT(E115,1)=")",IF(RIGHT(E115,2)="T)",-1000000000000*VALUE(MID(E115,2,LEN(E115)-3)),IF(RIGHT(E115,2)="M)",-1000000*VALUE(MID(E115,2,LEN(E115)-3)),IF(RIGHT(E115,2)="B)",-1000000000*VALUE(MID(E115,2,LEN(E115)-3)),IF(RIGHT(E115,2)="k)",-1000*VALUE(MID(E115,2,LEN(E115)-3)),VALUE(SUBSTITUTE(E115,",","")))))),IF(RIGHT(E115,1)="T",1000000000000*VALUE(LEFT(E115,LEN(E115)-1)),IF(RIGHT(E115,1)="M",1000000*VALUE(LEFT(E115,LEN(E115)-1)),IF(RIGHT(E115,1)="B",1000000000*VALUE(LEFT(E115,LEN(E115)-1)),IF(RIGHT(E115,1)="%",0.01*VALUE(LEFT(E115,LEN(E115)-1)),IF(RIGHT(E115,1)="k",1000*VALUE(LEFT(E115,LEN(E115)-1)),VALUE(SUBSTITUTE(E115,",",""))))))))),"N/A")</f>
        <v>N/A</v>
      </c>
      <c r="L115" t="str">
        <f>IFERROR(IF(TRIM(F115)="-", "N/A", IF(RIGHT(F115,1)=")",IF(RIGHT(F115,2)="T)",-1000000000000*VALUE(MID(F115,2,LEN(F115)-3)),IF(RIGHT(F115,2)="M)",-1000000*VALUE(MID(F115,2,LEN(F115)-3)),IF(RIGHT(F115,2)="B)",-1000000000*VALUE(MID(F115,2,LEN(F115)-3)),IF(RIGHT(F115,2)="k)",-1000*VALUE(MID(F115,2,LEN(F115)-3)),VALUE(SUBSTITUTE(F115,",","")))))),IF(RIGHT(F115,1)="T",1000000000000*VALUE(LEFT(F115,LEN(F115)-1)),IF(RIGHT(F115,1)="M",1000000*VALUE(LEFT(F115,LEN(F115)-1)),IF(RIGHT(F115,1)="B",1000000000*VALUE(LEFT(F115,LEN(F115)-1)),IF(RIGHT(F115,1)="%",0.01*VALUE(LEFT(F115,LEN(F115)-1)),IF(RIGHT(F115,1)="k",1000*VALUE(LEFT(F115,LEN(F115)-1)),VALUE(SUBSTITUTE(F115,",",""))))))))),"N/A")</f>
        <v>N/A</v>
      </c>
      <c r="M115" t="str">
        <f>IFERROR(IF(TRIM(G115)="-", "N/A", IF(RIGHT(G115,1)=")",IF(RIGHT(G115,2)="T)",-1000000000000*VALUE(MID(G115,2,LEN(G115)-3)),IF(RIGHT(G115,2)="M)",-1000000*VALUE(MID(G115,2,LEN(G115)-3)),IF(RIGHT(G115,2)="B)",-1000000000*VALUE(MID(G115,2,LEN(G115)-3)),IF(RIGHT(G115,2)="k)",-1000*VALUE(MID(G115,2,LEN(G115)-3)),VALUE(SUBSTITUTE(G115,",","")))))),IF(RIGHT(G115,1)="T",1000000000000*VALUE(LEFT(G115,LEN(G115)-1)),IF(RIGHT(G115,1)="M",1000000*VALUE(LEFT(G115,LEN(G115)-1)),IF(RIGHT(G115,1)="B",1000000000*VALUE(LEFT(G115,LEN(G115)-1)),IF(RIGHT(G115,1)="%",0.01*VALUE(LEFT(G115,LEN(G115)-1)),IF(RIGHT(G115,1)="k",1000*VALUE(LEFT(G115,LEN(G115)-1)),VALUE(SUBSTITUTE(G115,",",""))))))))),"N/A")</f>
        <v>N/A</v>
      </c>
      <c r="N115" t="str">
        <f t="shared" si="5"/>
        <v>N/A</v>
      </c>
    </row>
    <row r="116" spans="1:14" x14ac:dyDescent="0.3">
      <c r="A116" s="1">
        <v>2</v>
      </c>
      <c r="B116" t="s">
        <v>194</v>
      </c>
      <c r="C116" t="s">
        <v>195</v>
      </c>
      <c r="I116">
        <f>IFERROR(IF(TRIM(C116)="-", "N/A", IF(RIGHT(C116,1)=")",IF(RIGHT(C116,2)="T)",-1000000000000*VALUE(MID(C116,2,LEN(C116)-3)),IF(RIGHT(C116,2)="M)",-1000000*VALUE(MID(C116,2,LEN(C116)-3)),IF(RIGHT(C116,2)="B)",-1000000000*VALUE(MID(C116,2,LEN(C116)-3)),IF(RIGHT(C116,2)="k)",-1000*VALUE(MID(C116,2,LEN(C116)-3)),VALUE(SUBSTITUTE(C116,",","")))))),IF(RIGHT(C116,1)="T",1000000000000*VALUE(LEFT(C116,LEN(C116)-1)),IF(RIGHT(C116,1)="M",1000000*VALUE(LEFT(C116,LEN(C116)-1)),IF(RIGHT(C116,1)="B",1000000000*VALUE(LEFT(C116,LEN(C116)-1)),IF(RIGHT(C116,1)="%",0.01*VALUE(LEFT(C116,LEN(C116)-1)),IF(RIGHT(C116,1)="k",1000*VALUE(LEFT(C116,LEN(C116)-1)),VALUE(SUBSTITUTE(C116,",",""))))))))),"N/A")</f>
        <v>28410000</v>
      </c>
      <c r="J116" t="str">
        <f>IFERROR(IF(TRIM(D116)="-", "N/A", IF(RIGHT(D116,1)=")",IF(RIGHT(D116,2)="T)",-1000000000000*VALUE(MID(D116,2,LEN(D116)-3)),IF(RIGHT(D116,2)="M)",-1000000*VALUE(MID(D116,2,LEN(D116)-3)),IF(RIGHT(D116,2)="B)",-1000000000*VALUE(MID(D116,2,LEN(D116)-3)),IF(RIGHT(D116,2)="k)",-1000*VALUE(MID(D116,2,LEN(D116)-3)),VALUE(SUBSTITUTE(D116,",","")))))),IF(RIGHT(D116,1)="T",1000000000000*VALUE(LEFT(D116,LEN(D116)-1)),IF(RIGHT(D116,1)="M",1000000*VALUE(LEFT(D116,LEN(D116)-1)),IF(RIGHT(D116,1)="B",1000000000*VALUE(LEFT(D116,LEN(D116)-1)),IF(RIGHT(D116,1)="%",0.01*VALUE(LEFT(D116,LEN(D116)-1)),IF(RIGHT(D116,1)="k",1000*VALUE(LEFT(D116,LEN(D116)-1)),VALUE(SUBSTITUTE(D116,",",""))))))))),"N/A")</f>
        <v>N/A</v>
      </c>
      <c r="K116" t="str">
        <f>IFERROR(IF(TRIM(E116)="-", "N/A", IF(RIGHT(E116,1)=")",IF(RIGHT(E116,2)="T)",-1000000000000*VALUE(MID(E116,2,LEN(E116)-3)),IF(RIGHT(E116,2)="M)",-1000000*VALUE(MID(E116,2,LEN(E116)-3)),IF(RIGHT(E116,2)="B)",-1000000000*VALUE(MID(E116,2,LEN(E116)-3)),IF(RIGHT(E116,2)="k)",-1000*VALUE(MID(E116,2,LEN(E116)-3)),VALUE(SUBSTITUTE(E116,",","")))))),IF(RIGHT(E116,1)="T",1000000000000*VALUE(LEFT(E116,LEN(E116)-1)),IF(RIGHT(E116,1)="M",1000000*VALUE(LEFT(E116,LEN(E116)-1)),IF(RIGHT(E116,1)="B",1000000000*VALUE(LEFT(E116,LEN(E116)-1)),IF(RIGHT(E116,1)="%",0.01*VALUE(LEFT(E116,LEN(E116)-1)),IF(RIGHT(E116,1)="k",1000*VALUE(LEFT(E116,LEN(E116)-1)),VALUE(SUBSTITUTE(E116,",",""))))))))),"N/A")</f>
        <v>N/A</v>
      </c>
      <c r="L116" t="str">
        <f>IFERROR(IF(TRIM(F116)="-", "N/A", IF(RIGHT(F116,1)=")",IF(RIGHT(F116,2)="T)",-1000000000000*VALUE(MID(F116,2,LEN(F116)-3)),IF(RIGHT(F116,2)="M)",-1000000*VALUE(MID(F116,2,LEN(F116)-3)),IF(RIGHT(F116,2)="B)",-1000000000*VALUE(MID(F116,2,LEN(F116)-3)),IF(RIGHT(F116,2)="k)",-1000*VALUE(MID(F116,2,LEN(F116)-3)),VALUE(SUBSTITUTE(F116,",","")))))),IF(RIGHT(F116,1)="T",1000000000000*VALUE(LEFT(F116,LEN(F116)-1)),IF(RIGHT(F116,1)="M",1000000*VALUE(LEFT(F116,LEN(F116)-1)),IF(RIGHT(F116,1)="B",1000000000*VALUE(LEFT(F116,LEN(F116)-1)),IF(RIGHT(F116,1)="%",0.01*VALUE(LEFT(F116,LEN(F116)-1)),IF(RIGHT(F116,1)="k",1000*VALUE(LEFT(F116,LEN(F116)-1)),VALUE(SUBSTITUTE(F116,",",""))))))))),"N/A")</f>
        <v>N/A</v>
      </c>
      <c r="M116" t="str">
        <f>IFERROR(IF(TRIM(G116)="-", "N/A", IF(RIGHT(G116,1)=")",IF(RIGHT(G116,2)="T)",-1000000000000*VALUE(MID(G116,2,LEN(G116)-3)),IF(RIGHT(G116,2)="M)",-1000000*VALUE(MID(G116,2,LEN(G116)-3)),IF(RIGHT(G116,2)="B)",-1000000000*VALUE(MID(G116,2,LEN(G116)-3)),IF(RIGHT(G116,2)="k)",-1000*VALUE(MID(G116,2,LEN(G116)-3)),VALUE(SUBSTITUTE(G116,",","")))))),IF(RIGHT(G116,1)="T",1000000000000*VALUE(LEFT(G116,LEN(G116)-1)),IF(RIGHT(G116,1)="M",1000000*VALUE(LEFT(G116,LEN(G116)-1)),IF(RIGHT(G116,1)="B",1000000000*VALUE(LEFT(G116,LEN(G116)-1)),IF(RIGHT(G116,1)="%",0.01*VALUE(LEFT(G116,LEN(G116)-1)),IF(RIGHT(G116,1)="k",1000*VALUE(LEFT(G116,LEN(G116)-1)),VALUE(SUBSTITUTE(G116,",",""))))))))),"N/A")</f>
        <v>N/A</v>
      </c>
      <c r="N116" t="str">
        <f t="shared" si="5"/>
        <v>N/A</v>
      </c>
    </row>
    <row r="117" spans="1:14" x14ac:dyDescent="0.3">
      <c r="A117" s="1">
        <v>3</v>
      </c>
      <c r="B117" t="s">
        <v>196</v>
      </c>
      <c r="C117" t="s">
        <v>197</v>
      </c>
      <c r="I117">
        <f>IFERROR(IF(TRIM(C117)="-", "N/A", IF(RIGHT(C117,1)=")",IF(RIGHT(C117,2)="T)",-1000000000000*VALUE(MID(C117,2,LEN(C117)-3)),IF(RIGHT(C117,2)="M)",-1000000*VALUE(MID(C117,2,LEN(C117)-3)),IF(RIGHT(C117,2)="B)",-1000000000*VALUE(MID(C117,2,LEN(C117)-3)),IF(RIGHT(C117,2)="k)",-1000*VALUE(MID(C117,2,LEN(C117)-3)),VALUE(SUBSTITUTE(C117,",","")))))),IF(RIGHT(C117,1)="T",1000000000000*VALUE(LEFT(C117,LEN(C117)-1)),IF(RIGHT(C117,1)="M",1000000*VALUE(LEFT(C117,LEN(C117)-1)),IF(RIGHT(C117,1)="B",1000000000*VALUE(LEFT(C117,LEN(C117)-1)),IF(RIGHT(C117,1)="%",0.01*VALUE(LEFT(C117,LEN(C117)-1)),IF(RIGHT(C117,1)="k",1000*VALUE(LEFT(C117,LEN(C117)-1)),VALUE(SUBSTITUTE(C117,",",""))))))))),"N/A")</f>
        <v>24910000</v>
      </c>
      <c r="J117" t="str">
        <f>IFERROR(IF(TRIM(D117)="-", "N/A", IF(RIGHT(D117,1)=")",IF(RIGHT(D117,2)="T)",-1000000000000*VALUE(MID(D117,2,LEN(D117)-3)),IF(RIGHT(D117,2)="M)",-1000000*VALUE(MID(D117,2,LEN(D117)-3)),IF(RIGHT(D117,2)="B)",-1000000000*VALUE(MID(D117,2,LEN(D117)-3)),IF(RIGHT(D117,2)="k)",-1000*VALUE(MID(D117,2,LEN(D117)-3)),VALUE(SUBSTITUTE(D117,",","")))))),IF(RIGHT(D117,1)="T",1000000000000*VALUE(LEFT(D117,LEN(D117)-1)),IF(RIGHT(D117,1)="M",1000000*VALUE(LEFT(D117,LEN(D117)-1)),IF(RIGHT(D117,1)="B",1000000000*VALUE(LEFT(D117,LEN(D117)-1)),IF(RIGHT(D117,1)="%",0.01*VALUE(LEFT(D117,LEN(D117)-1)),IF(RIGHT(D117,1)="k",1000*VALUE(LEFT(D117,LEN(D117)-1)),VALUE(SUBSTITUTE(D117,",",""))))))))),"N/A")</f>
        <v>N/A</v>
      </c>
      <c r="K117" t="str">
        <f>IFERROR(IF(TRIM(E117)="-", "N/A", IF(RIGHT(E117,1)=")",IF(RIGHT(E117,2)="T)",-1000000000000*VALUE(MID(E117,2,LEN(E117)-3)),IF(RIGHT(E117,2)="M)",-1000000*VALUE(MID(E117,2,LEN(E117)-3)),IF(RIGHT(E117,2)="B)",-1000000000*VALUE(MID(E117,2,LEN(E117)-3)),IF(RIGHT(E117,2)="k)",-1000*VALUE(MID(E117,2,LEN(E117)-3)),VALUE(SUBSTITUTE(E117,",","")))))),IF(RIGHT(E117,1)="T",1000000000000*VALUE(LEFT(E117,LEN(E117)-1)),IF(RIGHT(E117,1)="M",1000000*VALUE(LEFT(E117,LEN(E117)-1)),IF(RIGHT(E117,1)="B",1000000000*VALUE(LEFT(E117,LEN(E117)-1)),IF(RIGHT(E117,1)="%",0.01*VALUE(LEFT(E117,LEN(E117)-1)),IF(RIGHT(E117,1)="k",1000*VALUE(LEFT(E117,LEN(E117)-1)),VALUE(SUBSTITUTE(E117,",",""))))))))),"N/A")</f>
        <v>N/A</v>
      </c>
      <c r="L117" t="str">
        <f>IFERROR(IF(TRIM(F117)="-", "N/A", IF(RIGHT(F117,1)=")",IF(RIGHT(F117,2)="T)",-1000000000000*VALUE(MID(F117,2,LEN(F117)-3)),IF(RIGHT(F117,2)="M)",-1000000*VALUE(MID(F117,2,LEN(F117)-3)),IF(RIGHT(F117,2)="B)",-1000000000*VALUE(MID(F117,2,LEN(F117)-3)),IF(RIGHT(F117,2)="k)",-1000*VALUE(MID(F117,2,LEN(F117)-3)),VALUE(SUBSTITUTE(F117,",","")))))),IF(RIGHT(F117,1)="T",1000000000000*VALUE(LEFT(F117,LEN(F117)-1)),IF(RIGHT(F117,1)="M",1000000*VALUE(LEFT(F117,LEN(F117)-1)),IF(RIGHT(F117,1)="B",1000000000*VALUE(LEFT(F117,LEN(F117)-1)),IF(RIGHT(F117,1)="%",0.01*VALUE(LEFT(F117,LEN(F117)-1)),IF(RIGHT(F117,1)="k",1000*VALUE(LEFT(F117,LEN(F117)-1)),VALUE(SUBSTITUTE(F117,",",""))))))))),"N/A")</f>
        <v>N/A</v>
      </c>
      <c r="M117" t="str">
        <f>IFERROR(IF(TRIM(G117)="-", "N/A", IF(RIGHT(G117,1)=")",IF(RIGHT(G117,2)="T)",-1000000000000*VALUE(MID(G117,2,LEN(G117)-3)),IF(RIGHT(G117,2)="M)",-1000000*VALUE(MID(G117,2,LEN(G117)-3)),IF(RIGHT(G117,2)="B)",-1000000000*VALUE(MID(G117,2,LEN(G117)-3)),IF(RIGHT(G117,2)="k)",-1000*VALUE(MID(G117,2,LEN(G117)-3)),VALUE(SUBSTITUTE(G117,",","")))))),IF(RIGHT(G117,1)="T",1000000000000*VALUE(LEFT(G117,LEN(G117)-1)),IF(RIGHT(G117,1)="M",1000000*VALUE(LEFT(G117,LEN(G117)-1)),IF(RIGHT(G117,1)="B",1000000000*VALUE(LEFT(G117,LEN(G117)-1)),IF(RIGHT(G117,1)="%",0.01*VALUE(LEFT(G117,LEN(G117)-1)),IF(RIGHT(G117,1)="k",1000*VALUE(LEFT(G117,LEN(G117)-1)),VALUE(SUBSTITUTE(G117,",",""))))))))),"N/A")</f>
        <v>N/A</v>
      </c>
      <c r="N117" t="str">
        <f t="shared" si="5"/>
        <v>N/A</v>
      </c>
    </row>
    <row r="118" spans="1:14" x14ac:dyDescent="0.3">
      <c r="A118" s="1">
        <v>4</v>
      </c>
      <c r="B118" t="s">
        <v>198</v>
      </c>
      <c r="C118" t="s">
        <v>199</v>
      </c>
      <c r="I118">
        <f>IFERROR(IF(TRIM(C118)="-", "N/A", IF(RIGHT(C118,1)=")",IF(RIGHT(C118,2)="T)",-1000000000000*VALUE(MID(C118,2,LEN(C118)-3)),IF(RIGHT(C118,2)="M)",-1000000*VALUE(MID(C118,2,LEN(C118)-3)),IF(RIGHT(C118,2)="B)",-1000000000*VALUE(MID(C118,2,LEN(C118)-3)),IF(RIGHT(C118,2)="k)",-1000*VALUE(MID(C118,2,LEN(C118)-3)),VALUE(SUBSTITUTE(C118,",","")))))),IF(RIGHT(C118,1)="T",1000000000000*VALUE(LEFT(C118,LEN(C118)-1)),IF(RIGHT(C118,1)="M",1000000*VALUE(LEFT(C118,LEN(C118)-1)),IF(RIGHT(C118,1)="B",1000000000*VALUE(LEFT(C118,LEN(C118)-1)),IF(RIGHT(C118,1)="%",0.01*VALUE(LEFT(C118,LEN(C118)-1)),IF(RIGHT(C118,1)="k",1000*VALUE(LEFT(C118,LEN(C118)-1)),VALUE(SUBSTITUTE(C118,",",""))))))))),"N/A")</f>
        <v>5.2499999999999998E-2</v>
      </c>
      <c r="J118" t="str">
        <f>IFERROR(IF(TRIM(D118)="-", "N/A", IF(RIGHT(D118,1)=")",IF(RIGHT(D118,2)="T)",-1000000000000*VALUE(MID(D118,2,LEN(D118)-3)),IF(RIGHT(D118,2)="M)",-1000000*VALUE(MID(D118,2,LEN(D118)-3)),IF(RIGHT(D118,2)="B)",-1000000000*VALUE(MID(D118,2,LEN(D118)-3)),IF(RIGHT(D118,2)="k)",-1000*VALUE(MID(D118,2,LEN(D118)-3)),VALUE(SUBSTITUTE(D118,",","")))))),IF(RIGHT(D118,1)="T",1000000000000*VALUE(LEFT(D118,LEN(D118)-1)),IF(RIGHT(D118,1)="M",1000000*VALUE(LEFT(D118,LEN(D118)-1)),IF(RIGHT(D118,1)="B",1000000000*VALUE(LEFT(D118,LEN(D118)-1)),IF(RIGHT(D118,1)="%",0.01*VALUE(LEFT(D118,LEN(D118)-1)),IF(RIGHT(D118,1)="k",1000*VALUE(LEFT(D118,LEN(D118)-1)),VALUE(SUBSTITUTE(D118,",",""))))))))),"N/A")</f>
        <v>N/A</v>
      </c>
      <c r="K118" t="str">
        <f>IFERROR(IF(TRIM(E118)="-", "N/A", IF(RIGHT(E118,1)=")",IF(RIGHT(E118,2)="T)",-1000000000000*VALUE(MID(E118,2,LEN(E118)-3)),IF(RIGHT(E118,2)="M)",-1000000*VALUE(MID(E118,2,LEN(E118)-3)),IF(RIGHT(E118,2)="B)",-1000000000*VALUE(MID(E118,2,LEN(E118)-3)),IF(RIGHT(E118,2)="k)",-1000*VALUE(MID(E118,2,LEN(E118)-3)),VALUE(SUBSTITUTE(E118,",","")))))),IF(RIGHT(E118,1)="T",1000000000000*VALUE(LEFT(E118,LEN(E118)-1)),IF(RIGHT(E118,1)="M",1000000*VALUE(LEFT(E118,LEN(E118)-1)),IF(RIGHT(E118,1)="B",1000000000*VALUE(LEFT(E118,LEN(E118)-1)),IF(RIGHT(E118,1)="%",0.01*VALUE(LEFT(E118,LEN(E118)-1)),IF(RIGHT(E118,1)="k",1000*VALUE(LEFT(E118,LEN(E118)-1)),VALUE(SUBSTITUTE(E118,",",""))))))))),"N/A")</f>
        <v>N/A</v>
      </c>
      <c r="L118" t="str">
        <f>IFERROR(IF(TRIM(F118)="-", "N/A", IF(RIGHT(F118,1)=")",IF(RIGHT(F118,2)="T)",-1000000000000*VALUE(MID(F118,2,LEN(F118)-3)),IF(RIGHT(F118,2)="M)",-1000000*VALUE(MID(F118,2,LEN(F118)-3)),IF(RIGHT(F118,2)="B)",-1000000000*VALUE(MID(F118,2,LEN(F118)-3)),IF(RIGHT(F118,2)="k)",-1000*VALUE(MID(F118,2,LEN(F118)-3)),VALUE(SUBSTITUTE(F118,",","")))))),IF(RIGHT(F118,1)="T",1000000000000*VALUE(LEFT(F118,LEN(F118)-1)),IF(RIGHT(F118,1)="M",1000000*VALUE(LEFT(F118,LEN(F118)-1)),IF(RIGHT(F118,1)="B",1000000000*VALUE(LEFT(F118,LEN(F118)-1)),IF(RIGHT(F118,1)="%",0.01*VALUE(LEFT(F118,LEN(F118)-1)),IF(RIGHT(F118,1)="k",1000*VALUE(LEFT(F118,LEN(F118)-1)),VALUE(SUBSTITUTE(F118,",",""))))))))),"N/A")</f>
        <v>N/A</v>
      </c>
      <c r="M118" t="str">
        <f>IFERROR(IF(TRIM(G118)="-", "N/A", IF(RIGHT(G118,1)=")",IF(RIGHT(G118,2)="T)",-1000000000000*VALUE(MID(G118,2,LEN(G118)-3)),IF(RIGHT(G118,2)="M)",-1000000*VALUE(MID(G118,2,LEN(G118)-3)),IF(RIGHT(G118,2)="B)",-1000000000*VALUE(MID(G118,2,LEN(G118)-3)),IF(RIGHT(G118,2)="k)",-1000*VALUE(MID(G118,2,LEN(G118)-3)),VALUE(SUBSTITUTE(G118,",","")))))),IF(RIGHT(G118,1)="T",1000000000000*VALUE(LEFT(G118,LEN(G118)-1)),IF(RIGHT(G118,1)="M",1000000*VALUE(LEFT(G118,LEN(G118)-1)),IF(RIGHT(G118,1)="B",1000000000*VALUE(LEFT(G118,LEN(G118)-1)),IF(RIGHT(G118,1)="%",0.01*VALUE(LEFT(G118,LEN(G118)-1)),IF(RIGHT(G118,1)="k",1000*VALUE(LEFT(G118,LEN(G118)-1)),VALUE(SUBSTITUTE(G118,",",""))))))))),"N/A")</f>
        <v>N/A</v>
      </c>
      <c r="N118" t="str">
        <f t="shared" si="5"/>
        <v>N/A</v>
      </c>
    </row>
    <row r="119" spans="1:14" x14ac:dyDescent="0.3">
      <c r="A119" s="1">
        <v>5</v>
      </c>
      <c r="B119" t="s">
        <v>200</v>
      </c>
      <c r="C119" t="s">
        <v>201</v>
      </c>
      <c r="I119">
        <f>IFERROR(IF(TRIM(C119)="-", "N/A", IF(RIGHT(C119,1)=")",IF(RIGHT(C119,2)="T)",-1000000000000*VALUE(MID(C119,2,LEN(C119)-3)),IF(RIGHT(C119,2)="M)",-1000000*VALUE(MID(C119,2,LEN(C119)-3)),IF(RIGHT(C119,2)="B)",-1000000000*VALUE(MID(C119,2,LEN(C119)-3)),IF(RIGHT(C119,2)="k)",-1000*VALUE(MID(C119,2,LEN(C119)-3)),VALUE(SUBSTITUTE(C119,",","")))))),IF(RIGHT(C119,1)="T",1000000000000*VALUE(LEFT(C119,LEN(C119)-1)),IF(RIGHT(C119,1)="M",1000000*VALUE(LEFT(C119,LEN(C119)-1)),IF(RIGHT(C119,1)="B",1000000000*VALUE(LEFT(C119,LEN(C119)-1)),IF(RIGHT(C119,1)="%",0.01*VALUE(LEFT(C119,LEN(C119)-1)),IF(RIGHT(C119,1)="k",1000*VALUE(LEFT(C119,LEN(C119)-1)),VALUE(SUBSTITUTE(C119,",",""))))))))),"N/A")</f>
        <v>0.72799999999999998</v>
      </c>
      <c r="J119" t="str">
        <f>IFERROR(IF(TRIM(D119)="-", "N/A", IF(RIGHT(D119,1)=")",IF(RIGHT(D119,2)="T)",-1000000000000*VALUE(MID(D119,2,LEN(D119)-3)),IF(RIGHT(D119,2)="M)",-1000000*VALUE(MID(D119,2,LEN(D119)-3)),IF(RIGHT(D119,2)="B)",-1000000000*VALUE(MID(D119,2,LEN(D119)-3)),IF(RIGHT(D119,2)="k)",-1000*VALUE(MID(D119,2,LEN(D119)-3)),VALUE(SUBSTITUTE(D119,",","")))))),IF(RIGHT(D119,1)="T",1000000000000*VALUE(LEFT(D119,LEN(D119)-1)),IF(RIGHT(D119,1)="M",1000000*VALUE(LEFT(D119,LEN(D119)-1)),IF(RIGHT(D119,1)="B",1000000000*VALUE(LEFT(D119,LEN(D119)-1)),IF(RIGHT(D119,1)="%",0.01*VALUE(LEFT(D119,LEN(D119)-1)),IF(RIGHT(D119,1)="k",1000*VALUE(LEFT(D119,LEN(D119)-1)),VALUE(SUBSTITUTE(D119,",",""))))))))),"N/A")</f>
        <v>N/A</v>
      </c>
      <c r="K119" t="str">
        <f>IFERROR(IF(TRIM(E119)="-", "N/A", IF(RIGHT(E119,1)=")",IF(RIGHT(E119,2)="T)",-1000000000000*VALUE(MID(E119,2,LEN(E119)-3)),IF(RIGHT(E119,2)="M)",-1000000*VALUE(MID(E119,2,LEN(E119)-3)),IF(RIGHT(E119,2)="B)",-1000000000*VALUE(MID(E119,2,LEN(E119)-3)),IF(RIGHT(E119,2)="k)",-1000*VALUE(MID(E119,2,LEN(E119)-3)),VALUE(SUBSTITUTE(E119,",","")))))),IF(RIGHT(E119,1)="T",1000000000000*VALUE(LEFT(E119,LEN(E119)-1)),IF(RIGHT(E119,1)="M",1000000*VALUE(LEFT(E119,LEN(E119)-1)),IF(RIGHT(E119,1)="B",1000000000*VALUE(LEFT(E119,LEN(E119)-1)),IF(RIGHT(E119,1)="%",0.01*VALUE(LEFT(E119,LEN(E119)-1)),IF(RIGHT(E119,1)="k",1000*VALUE(LEFT(E119,LEN(E119)-1)),VALUE(SUBSTITUTE(E119,",",""))))))))),"N/A")</f>
        <v>N/A</v>
      </c>
      <c r="L119" t="str">
        <f>IFERROR(IF(TRIM(F119)="-", "N/A", IF(RIGHT(F119,1)=")",IF(RIGHT(F119,2)="T)",-1000000000000*VALUE(MID(F119,2,LEN(F119)-3)),IF(RIGHT(F119,2)="M)",-1000000*VALUE(MID(F119,2,LEN(F119)-3)),IF(RIGHT(F119,2)="B)",-1000000000*VALUE(MID(F119,2,LEN(F119)-3)),IF(RIGHT(F119,2)="k)",-1000*VALUE(MID(F119,2,LEN(F119)-3)),VALUE(SUBSTITUTE(F119,",","")))))),IF(RIGHT(F119,1)="T",1000000000000*VALUE(LEFT(F119,LEN(F119)-1)),IF(RIGHT(F119,1)="M",1000000*VALUE(LEFT(F119,LEN(F119)-1)),IF(RIGHT(F119,1)="B",1000000000*VALUE(LEFT(F119,LEN(F119)-1)),IF(RIGHT(F119,1)="%",0.01*VALUE(LEFT(F119,LEN(F119)-1)),IF(RIGHT(F119,1)="k",1000*VALUE(LEFT(F119,LEN(F119)-1)),VALUE(SUBSTITUTE(F119,",",""))))))))),"N/A")</f>
        <v>N/A</v>
      </c>
      <c r="M119" t="str">
        <f>IFERROR(IF(TRIM(G119)="-", "N/A", IF(RIGHT(G119,1)=")",IF(RIGHT(G119,2)="T)",-1000000000000*VALUE(MID(G119,2,LEN(G119)-3)),IF(RIGHT(G119,2)="M)",-1000000*VALUE(MID(G119,2,LEN(G119)-3)),IF(RIGHT(G119,2)="B)",-1000000000*VALUE(MID(G119,2,LEN(G119)-3)),IF(RIGHT(G119,2)="k)",-1000*VALUE(MID(G119,2,LEN(G119)-3)),VALUE(SUBSTITUTE(G119,",","")))))),IF(RIGHT(G119,1)="T",1000000000000*VALUE(LEFT(G119,LEN(G119)-1)),IF(RIGHT(G119,1)="M",1000000*VALUE(LEFT(G119,LEN(G119)-1)),IF(RIGHT(G119,1)="B",1000000000*VALUE(LEFT(G119,LEN(G119)-1)),IF(RIGHT(G119,1)="%",0.01*VALUE(LEFT(G119,LEN(G119)-1)),IF(RIGHT(G119,1)="k",1000*VALUE(LEFT(G119,LEN(G119)-1)),VALUE(SUBSTITUTE(G119,",",""))))))))),"N/A")</f>
        <v>N/A</v>
      </c>
      <c r="N119" t="str">
        <f t="shared" si="5"/>
        <v>N/A</v>
      </c>
    </row>
    <row r="120" spans="1:14" x14ac:dyDescent="0.3">
      <c r="A120" s="1">
        <v>6</v>
      </c>
      <c r="B120" t="s">
        <v>202</v>
      </c>
      <c r="C120" t="s">
        <v>203</v>
      </c>
      <c r="I120">
        <f>IFERROR(IF(TRIM(C120)="-", "N/A", IF(RIGHT(C120,1)=")",IF(RIGHT(C120,2)="T)",-1000000000000*VALUE(MID(C120,2,LEN(C120)-3)),IF(RIGHT(C120,2)="M)",-1000000*VALUE(MID(C120,2,LEN(C120)-3)),IF(RIGHT(C120,2)="B)",-1000000000*VALUE(MID(C120,2,LEN(C120)-3)),IF(RIGHT(C120,2)="k)",-1000*VALUE(MID(C120,2,LEN(C120)-3)),VALUE(SUBSTITUTE(C120,",","")))))),IF(RIGHT(C120,1)="T",1000000000000*VALUE(LEFT(C120,LEN(C120)-1)),IF(RIGHT(C120,1)="M",1000000*VALUE(LEFT(C120,LEN(C120)-1)),IF(RIGHT(C120,1)="B",1000000000*VALUE(LEFT(C120,LEN(C120)-1)),IF(RIGHT(C120,1)="%",0.01*VALUE(LEFT(C120,LEN(C120)-1)),IF(RIGHT(C120,1)="k",1000*VALUE(LEFT(C120,LEN(C120)-1)),VALUE(SUBSTITUTE(C120,",",""))))))))),"N/A")</f>
        <v>603770</v>
      </c>
      <c r="J120" t="str">
        <f>IFERROR(IF(TRIM(D120)="-", "N/A", IF(RIGHT(D120,1)=")",IF(RIGHT(D120,2)="T)",-1000000000000*VALUE(MID(D120,2,LEN(D120)-3)),IF(RIGHT(D120,2)="M)",-1000000*VALUE(MID(D120,2,LEN(D120)-3)),IF(RIGHT(D120,2)="B)",-1000000000*VALUE(MID(D120,2,LEN(D120)-3)),IF(RIGHT(D120,2)="k)",-1000*VALUE(MID(D120,2,LEN(D120)-3)),VALUE(SUBSTITUTE(D120,",","")))))),IF(RIGHT(D120,1)="T",1000000000000*VALUE(LEFT(D120,LEN(D120)-1)),IF(RIGHT(D120,1)="M",1000000*VALUE(LEFT(D120,LEN(D120)-1)),IF(RIGHT(D120,1)="B",1000000000*VALUE(LEFT(D120,LEN(D120)-1)),IF(RIGHT(D120,1)="%",0.01*VALUE(LEFT(D120,LEN(D120)-1)),IF(RIGHT(D120,1)="k",1000*VALUE(LEFT(D120,LEN(D120)-1)),VALUE(SUBSTITUTE(D120,",",""))))))))),"N/A")</f>
        <v>N/A</v>
      </c>
      <c r="K120" t="str">
        <f>IFERROR(IF(TRIM(E120)="-", "N/A", IF(RIGHT(E120,1)=")",IF(RIGHT(E120,2)="T)",-1000000000000*VALUE(MID(E120,2,LEN(E120)-3)),IF(RIGHT(E120,2)="M)",-1000000*VALUE(MID(E120,2,LEN(E120)-3)),IF(RIGHT(E120,2)="B)",-1000000000*VALUE(MID(E120,2,LEN(E120)-3)),IF(RIGHT(E120,2)="k)",-1000*VALUE(MID(E120,2,LEN(E120)-3)),VALUE(SUBSTITUTE(E120,",","")))))),IF(RIGHT(E120,1)="T",1000000000000*VALUE(LEFT(E120,LEN(E120)-1)),IF(RIGHT(E120,1)="M",1000000*VALUE(LEFT(E120,LEN(E120)-1)),IF(RIGHT(E120,1)="B",1000000000*VALUE(LEFT(E120,LEN(E120)-1)),IF(RIGHT(E120,1)="%",0.01*VALUE(LEFT(E120,LEN(E120)-1)),IF(RIGHT(E120,1)="k",1000*VALUE(LEFT(E120,LEN(E120)-1)),VALUE(SUBSTITUTE(E120,",",""))))))))),"N/A")</f>
        <v>N/A</v>
      </c>
      <c r="L120" t="str">
        <f>IFERROR(IF(TRIM(F120)="-", "N/A", IF(RIGHT(F120,1)=")",IF(RIGHT(F120,2)="T)",-1000000000000*VALUE(MID(F120,2,LEN(F120)-3)),IF(RIGHT(F120,2)="M)",-1000000*VALUE(MID(F120,2,LEN(F120)-3)),IF(RIGHT(F120,2)="B)",-1000000000*VALUE(MID(F120,2,LEN(F120)-3)),IF(RIGHT(F120,2)="k)",-1000*VALUE(MID(F120,2,LEN(F120)-3)),VALUE(SUBSTITUTE(F120,",","")))))),IF(RIGHT(F120,1)="T",1000000000000*VALUE(LEFT(F120,LEN(F120)-1)),IF(RIGHT(F120,1)="M",1000000*VALUE(LEFT(F120,LEN(F120)-1)),IF(RIGHT(F120,1)="B",1000000000*VALUE(LEFT(F120,LEN(F120)-1)),IF(RIGHT(F120,1)="%",0.01*VALUE(LEFT(F120,LEN(F120)-1)),IF(RIGHT(F120,1)="k",1000*VALUE(LEFT(F120,LEN(F120)-1)),VALUE(SUBSTITUTE(F120,",",""))))))))),"N/A")</f>
        <v>N/A</v>
      </c>
      <c r="M120" t="str">
        <f>IFERROR(IF(TRIM(G120)="-", "N/A", IF(RIGHT(G120,1)=")",IF(RIGHT(G120,2)="T)",-1000000000000*VALUE(MID(G120,2,LEN(G120)-3)),IF(RIGHT(G120,2)="M)",-1000000*VALUE(MID(G120,2,LEN(G120)-3)),IF(RIGHT(G120,2)="B)",-1000000000*VALUE(MID(G120,2,LEN(G120)-3)),IF(RIGHT(G120,2)="k)",-1000*VALUE(MID(G120,2,LEN(G120)-3)),VALUE(SUBSTITUTE(G120,",","")))))),IF(RIGHT(G120,1)="T",1000000000000*VALUE(LEFT(G120,LEN(G120)-1)),IF(RIGHT(G120,1)="M",1000000*VALUE(LEFT(G120,LEN(G120)-1)),IF(RIGHT(G120,1)="B",1000000000*VALUE(LEFT(G120,LEN(G120)-1)),IF(RIGHT(G120,1)="%",0.01*VALUE(LEFT(G120,LEN(G120)-1)),IF(RIGHT(G120,1)="k",1000*VALUE(LEFT(G120,LEN(G120)-1)),VALUE(SUBSTITUTE(G120,",",""))))))))),"N/A")</f>
        <v>N/A</v>
      </c>
      <c r="N120" t="str">
        <f t="shared" si="5"/>
        <v>N/A</v>
      </c>
    </row>
    <row r="121" spans="1:14" x14ac:dyDescent="0.3">
      <c r="A121" s="1">
        <v>7</v>
      </c>
      <c r="B121" t="s">
        <v>204</v>
      </c>
      <c r="C121" t="s">
        <v>205</v>
      </c>
      <c r="I121">
        <f>IFERROR(IF(TRIM(C121)="-", "N/A", IF(RIGHT(C121,1)=")",IF(RIGHT(C121,2)="T)",-1000000000000*VALUE(MID(C121,2,LEN(C121)-3)),IF(RIGHT(C121,2)="M)",-1000000*VALUE(MID(C121,2,LEN(C121)-3)),IF(RIGHT(C121,2)="B)",-1000000000*VALUE(MID(C121,2,LEN(C121)-3)),IF(RIGHT(C121,2)="k)",-1000*VALUE(MID(C121,2,LEN(C121)-3)),VALUE(SUBSTITUTE(C121,",","")))))),IF(RIGHT(C121,1)="T",1000000000000*VALUE(LEFT(C121,LEN(C121)-1)),IF(RIGHT(C121,1)="M",1000000*VALUE(LEFT(C121,LEN(C121)-1)),IF(RIGHT(C121,1)="B",1000000000*VALUE(LEFT(C121,LEN(C121)-1)),IF(RIGHT(C121,1)="%",0.01*VALUE(LEFT(C121,LEN(C121)-1)),IF(RIGHT(C121,1)="k",1000*VALUE(LEFT(C121,LEN(C121)-1)),VALUE(SUBSTITUTE(C121,",",""))))))))),"N/A")</f>
        <v>2.61</v>
      </c>
      <c r="J121" t="str">
        <f>IFERROR(IF(TRIM(D121)="-", "N/A", IF(RIGHT(D121,1)=")",IF(RIGHT(D121,2)="T)",-1000000000000*VALUE(MID(D121,2,LEN(D121)-3)),IF(RIGHT(D121,2)="M)",-1000000*VALUE(MID(D121,2,LEN(D121)-3)),IF(RIGHT(D121,2)="B)",-1000000000*VALUE(MID(D121,2,LEN(D121)-3)),IF(RIGHT(D121,2)="k)",-1000*VALUE(MID(D121,2,LEN(D121)-3)),VALUE(SUBSTITUTE(D121,",","")))))),IF(RIGHT(D121,1)="T",1000000000000*VALUE(LEFT(D121,LEN(D121)-1)),IF(RIGHT(D121,1)="M",1000000*VALUE(LEFT(D121,LEN(D121)-1)),IF(RIGHT(D121,1)="B",1000000000*VALUE(LEFT(D121,LEN(D121)-1)),IF(RIGHT(D121,1)="%",0.01*VALUE(LEFT(D121,LEN(D121)-1)),IF(RIGHT(D121,1)="k",1000*VALUE(LEFT(D121,LEN(D121)-1)),VALUE(SUBSTITUTE(D121,",",""))))))))),"N/A")</f>
        <v>N/A</v>
      </c>
      <c r="K121" t="str">
        <f>IFERROR(IF(TRIM(E121)="-", "N/A", IF(RIGHT(E121,1)=")",IF(RIGHT(E121,2)="T)",-1000000000000*VALUE(MID(E121,2,LEN(E121)-3)),IF(RIGHT(E121,2)="M)",-1000000*VALUE(MID(E121,2,LEN(E121)-3)),IF(RIGHT(E121,2)="B)",-1000000000*VALUE(MID(E121,2,LEN(E121)-3)),IF(RIGHT(E121,2)="k)",-1000*VALUE(MID(E121,2,LEN(E121)-3)),VALUE(SUBSTITUTE(E121,",","")))))),IF(RIGHT(E121,1)="T",1000000000000*VALUE(LEFT(E121,LEN(E121)-1)),IF(RIGHT(E121,1)="M",1000000*VALUE(LEFT(E121,LEN(E121)-1)),IF(RIGHT(E121,1)="B",1000000000*VALUE(LEFT(E121,LEN(E121)-1)),IF(RIGHT(E121,1)="%",0.01*VALUE(LEFT(E121,LEN(E121)-1)),IF(RIGHT(E121,1)="k",1000*VALUE(LEFT(E121,LEN(E121)-1)),VALUE(SUBSTITUTE(E121,",",""))))))))),"N/A")</f>
        <v>N/A</v>
      </c>
      <c r="L121" t="str">
        <f>IFERROR(IF(TRIM(F121)="-", "N/A", IF(RIGHT(F121,1)=")",IF(RIGHT(F121,2)="T)",-1000000000000*VALUE(MID(F121,2,LEN(F121)-3)),IF(RIGHT(F121,2)="M)",-1000000*VALUE(MID(F121,2,LEN(F121)-3)),IF(RIGHT(F121,2)="B)",-1000000000*VALUE(MID(F121,2,LEN(F121)-3)),IF(RIGHT(F121,2)="k)",-1000*VALUE(MID(F121,2,LEN(F121)-3)),VALUE(SUBSTITUTE(F121,",","")))))),IF(RIGHT(F121,1)="T",1000000000000*VALUE(LEFT(F121,LEN(F121)-1)),IF(RIGHT(F121,1)="M",1000000*VALUE(LEFT(F121,LEN(F121)-1)),IF(RIGHT(F121,1)="B",1000000000*VALUE(LEFT(F121,LEN(F121)-1)),IF(RIGHT(F121,1)="%",0.01*VALUE(LEFT(F121,LEN(F121)-1)),IF(RIGHT(F121,1)="k",1000*VALUE(LEFT(F121,LEN(F121)-1)),VALUE(SUBSTITUTE(F121,",",""))))))))),"N/A")</f>
        <v>N/A</v>
      </c>
      <c r="M121" t="str">
        <f>IFERROR(IF(TRIM(G121)="-", "N/A", IF(RIGHT(G121,1)=")",IF(RIGHT(G121,2)="T)",-1000000000000*VALUE(MID(G121,2,LEN(G121)-3)),IF(RIGHT(G121,2)="M)",-1000000*VALUE(MID(G121,2,LEN(G121)-3)),IF(RIGHT(G121,2)="B)",-1000000000*VALUE(MID(G121,2,LEN(G121)-3)),IF(RIGHT(G121,2)="k)",-1000*VALUE(MID(G121,2,LEN(G121)-3)),VALUE(SUBSTITUTE(G121,",","")))))),IF(RIGHT(G121,1)="T",1000000000000*VALUE(LEFT(G121,LEN(G121)-1)),IF(RIGHT(G121,1)="M",1000000*VALUE(LEFT(G121,LEN(G121)-1)),IF(RIGHT(G121,1)="B",1000000000*VALUE(LEFT(G121,LEN(G121)-1)),IF(RIGHT(G121,1)="%",0.01*VALUE(LEFT(G121,LEN(G121)-1)),IF(RIGHT(G121,1)="k",1000*VALUE(LEFT(G121,LEN(G121)-1)),VALUE(SUBSTITUTE(G121,",",""))))))))),"N/A")</f>
        <v>N/A</v>
      </c>
      <c r="N121" t="str">
        <f t="shared" si="5"/>
        <v>N/A</v>
      </c>
    </row>
    <row r="122" spans="1:14" x14ac:dyDescent="0.3">
      <c r="A122" s="1">
        <v>8</v>
      </c>
      <c r="B122" t="s">
        <v>206</v>
      </c>
      <c r="C122" t="s">
        <v>207</v>
      </c>
      <c r="I122">
        <f>IFERROR(IF(TRIM(C122)="-", "N/A", IF(RIGHT(C122,1)=")",IF(RIGHT(C122,2)="T)",-1000000000000*VALUE(MID(C122,2,LEN(C122)-3)),IF(RIGHT(C122,2)="M)",-1000000*VALUE(MID(C122,2,LEN(C122)-3)),IF(RIGHT(C122,2)="B)",-1000000000*VALUE(MID(C122,2,LEN(C122)-3)),IF(RIGHT(C122,2)="k)",-1000*VALUE(MID(C122,2,LEN(C122)-3)),VALUE(SUBSTITUTE(C122,",","")))))),IF(RIGHT(C122,1)="T",1000000000000*VALUE(LEFT(C122,LEN(C122)-1)),IF(RIGHT(C122,1)="M",1000000*VALUE(LEFT(C122,LEN(C122)-1)),IF(RIGHT(C122,1)="B",1000000000*VALUE(LEFT(C122,LEN(C122)-1)),IF(RIGHT(C122,1)="%",0.01*VALUE(LEFT(C122,LEN(C122)-1)),IF(RIGHT(C122,1)="k",1000*VALUE(LEFT(C122,LEN(C122)-1)),VALUE(SUBSTITUTE(C122,",",""))))))))),"N/A")</f>
        <v>3.6700000000000003E-2</v>
      </c>
      <c r="J122" t="str">
        <f>IFERROR(IF(TRIM(D122)="-", "N/A", IF(RIGHT(D122,1)=")",IF(RIGHT(D122,2)="T)",-1000000000000*VALUE(MID(D122,2,LEN(D122)-3)),IF(RIGHT(D122,2)="M)",-1000000*VALUE(MID(D122,2,LEN(D122)-3)),IF(RIGHT(D122,2)="B)",-1000000000*VALUE(MID(D122,2,LEN(D122)-3)),IF(RIGHT(D122,2)="k)",-1000*VALUE(MID(D122,2,LEN(D122)-3)),VALUE(SUBSTITUTE(D122,",","")))))),IF(RIGHT(D122,1)="T",1000000000000*VALUE(LEFT(D122,LEN(D122)-1)),IF(RIGHT(D122,1)="M",1000000*VALUE(LEFT(D122,LEN(D122)-1)),IF(RIGHT(D122,1)="B",1000000000*VALUE(LEFT(D122,LEN(D122)-1)),IF(RIGHT(D122,1)="%",0.01*VALUE(LEFT(D122,LEN(D122)-1)),IF(RIGHT(D122,1)="k",1000*VALUE(LEFT(D122,LEN(D122)-1)),VALUE(SUBSTITUTE(D122,",",""))))))))),"N/A")</f>
        <v>N/A</v>
      </c>
      <c r="K122" t="str">
        <f>IFERROR(IF(TRIM(E122)="-", "N/A", IF(RIGHT(E122,1)=")",IF(RIGHT(E122,2)="T)",-1000000000000*VALUE(MID(E122,2,LEN(E122)-3)),IF(RIGHT(E122,2)="M)",-1000000*VALUE(MID(E122,2,LEN(E122)-3)),IF(RIGHT(E122,2)="B)",-1000000000*VALUE(MID(E122,2,LEN(E122)-3)),IF(RIGHT(E122,2)="k)",-1000*VALUE(MID(E122,2,LEN(E122)-3)),VALUE(SUBSTITUTE(E122,",","")))))),IF(RIGHT(E122,1)="T",1000000000000*VALUE(LEFT(E122,LEN(E122)-1)),IF(RIGHT(E122,1)="M",1000000*VALUE(LEFT(E122,LEN(E122)-1)),IF(RIGHT(E122,1)="B",1000000000*VALUE(LEFT(E122,LEN(E122)-1)),IF(RIGHT(E122,1)="%",0.01*VALUE(LEFT(E122,LEN(E122)-1)),IF(RIGHT(E122,1)="k",1000*VALUE(LEFT(E122,LEN(E122)-1)),VALUE(SUBSTITUTE(E122,",",""))))))))),"N/A")</f>
        <v>N/A</v>
      </c>
      <c r="L122" t="str">
        <f>IFERROR(IF(TRIM(F122)="-", "N/A", IF(RIGHT(F122,1)=")",IF(RIGHT(F122,2)="T)",-1000000000000*VALUE(MID(F122,2,LEN(F122)-3)),IF(RIGHT(F122,2)="M)",-1000000*VALUE(MID(F122,2,LEN(F122)-3)),IF(RIGHT(F122,2)="B)",-1000000000*VALUE(MID(F122,2,LEN(F122)-3)),IF(RIGHT(F122,2)="k)",-1000*VALUE(MID(F122,2,LEN(F122)-3)),VALUE(SUBSTITUTE(F122,",","")))))),IF(RIGHT(F122,1)="T",1000000000000*VALUE(LEFT(F122,LEN(F122)-1)),IF(RIGHT(F122,1)="M",1000000*VALUE(LEFT(F122,LEN(F122)-1)),IF(RIGHT(F122,1)="B",1000000000*VALUE(LEFT(F122,LEN(F122)-1)),IF(RIGHT(F122,1)="%",0.01*VALUE(LEFT(F122,LEN(F122)-1)),IF(RIGHT(F122,1)="k",1000*VALUE(LEFT(F122,LEN(F122)-1)),VALUE(SUBSTITUTE(F122,",",""))))))))),"N/A")</f>
        <v>N/A</v>
      </c>
      <c r="M122" t="str">
        <f>IFERROR(IF(TRIM(G122)="-", "N/A", IF(RIGHT(G122,1)=")",IF(RIGHT(G122,2)="T)",-1000000000000*VALUE(MID(G122,2,LEN(G122)-3)),IF(RIGHT(G122,2)="M)",-1000000*VALUE(MID(G122,2,LEN(G122)-3)),IF(RIGHT(G122,2)="B)",-1000000000*VALUE(MID(G122,2,LEN(G122)-3)),IF(RIGHT(G122,2)="k)",-1000*VALUE(MID(G122,2,LEN(G122)-3)),VALUE(SUBSTITUTE(G122,",","")))))),IF(RIGHT(G122,1)="T",1000000000000*VALUE(LEFT(G122,LEN(G122)-1)),IF(RIGHT(G122,1)="M",1000000*VALUE(LEFT(G122,LEN(G122)-1)),IF(RIGHT(G122,1)="B",1000000000*VALUE(LEFT(G122,LEN(G122)-1)),IF(RIGHT(G122,1)="%",0.01*VALUE(LEFT(G122,LEN(G122)-1)),IF(RIGHT(G122,1)="k",1000*VALUE(LEFT(G122,LEN(G122)-1)),VALUE(SUBSTITUTE(G122,",",""))))))))),"N/A")</f>
        <v>N/A</v>
      </c>
      <c r="N122" t="str">
        <f t="shared" si="5"/>
        <v>N/A</v>
      </c>
    </row>
    <row r="123" spans="1:14" x14ac:dyDescent="0.3">
      <c r="A123" s="1">
        <v>9</v>
      </c>
      <c r="B123" t="s">
        <v>208</v>
      </c>
      <c r="C123" t="s">
        <v>209</v>
      </c>
      <c r="I123">
        <f>IFERROR(IF(TRIM(C123)="-", "N/A", IF(RIGHT(C123,1)=")",IF(RIGHT(C123,2)="T)",-1000000000000*VALUE(MID(C123,2,LEN(C123)-3)),IF(RIGHT(C123,2)="M)",-1000000*VALUE(MID(C123,2,LEN(C123)-3)),IF(RIGHT(C123,2)="B)",-1000000000*VALUE(MID(C123,2,LEN(C123)-3)),IF(RIGHT(C123,2)="k)",-1000*VALUE(MID(C123,2,LEN(C123)-3)),VALUE(SUBSTITUTE(C123,",","")))))),IF(RIGHT(C123,1)="T",1000000000000*VALUE(LEFT(C123,LEN(C123)-1)),IF(RIGHT(C123,1)="M",1000000*VALUE(LEFT(C123,LEN(C123)-1)),IF(RIGHT(C123,1)="B",1000000000*VALUE(LEFT(C123,LEN(C123)-1)),IF(RIGHT(C123,1)="%",0.01*VALUE(LEFT(C123,LEN(C123)-1)),IF(RIGHT(C123,1)="k",1000*VALUE(LEFT(C123,LEN(C123)-1)),VALUE(SUBSTITUTE(C123,",",""))))))))),"N/A")</f>
        <v>773290</v>
      </c>
      <c r="J123" t="str">
        <f>IFERROR(IF(TRIM(D123)="-", "N/A", IF(RIGHT(D123,1)=")",IF(RIGHT(D123,2)="T)",-1000000000000*VALUE(MID(D123,2,LEN(D123)-3)),IF(RIGHT(D123,2)="M)",-1000000*VALUE(MID(D123,2,LEN(D123)-3)),IF(RIGHT(D123,2)="B)",-1000000000*VALUE(MID(D123,2,LEN(D123)-3)),IF(RIGHT(D123,2)="k)",-1000*VALUE(MID(D123,2,LEN(D123)-3)),VALUE(SUBSTITUTE(D123,",","")))))),IF(RIGHT(D123,1)="T",1000000000000*VALUE(LEFT(D123,LEN(D123)-1)),IF(RIGHT(D123,1)="M",1000000*VALUE(LEFT(D123,LEN(D123)-1)),IF(RIGHT(D123,1)="B",1000000000*VALUE(LEFT(D123,LEN(D123)-1)),IF(RIGHT(D123,1)="%",0.01*VALUE(LEFT(D123,LEN(D123)-1)),IF(RIGHT(D123,1)="k",1000*VALUE(LEFT(D123,LEN(D123)-1)),VALUE(SUBSTITUTE(D123,",",""))))))))),"N/A")</f>
        <v>N/A</v>
      </c>
      <c r="K123" t="str">
        <f>IFERROR(IF(TRIM(E123)="-", "N/A", IF(RIGHT(E123,1)=")",IF(RIGHT(E123,2)="T)",-1000000000000*VALUE(MID(E123,2,LEN(E123)-3)),IF(RIGHT(E123,2)="M)",-1000000*VALUE(MID(E123,2,LEN(E123)-3)),IF(RIGHT(E123,2)="B)",-1000000000*VALUE(MID(E123,2,LEN(E123)-3)),IF(RIGHT(E123,2)="k)",-1000*VALUE(MID(E123,2,LEN(E123)-3)),VALUE(SUBSTITUTE(E123,",","")))))),IF(RIGHT(E123,1)="T",1000000000000*VALUE(LEFT(E123,LEN(E123)-1)),IF(RIGHT(E123,1)="M",1000000*VALUE(LEFT(E123,LEN(E123)-1)),IF(RIGHT(E123,1)="B",1000000000*VALUE(LEFT(E123,LEN(E123)-1)),IF(RIGHT(E123,1)="%",0.01*VALUE(LEFT(E123,LEN(E123)-1)),IF(RIGHT(E123,1)="k",1000*VALUE(LEFT(E123,LEN(E123)-1)),VALUE(SUBSTITUTE(E123,",",""))))))))),"N/A")</f>
        <v>N/A</v>
      </c>
      <c r="L123" t="str">
        <f>IFERROR(IF(TRIM(F123)="-", "N/A", IF(RIGHT(F123,1)=")",IF(RIGHT(F123,2)="T)",-1000000000000*VALUE(MID(F123,2,LEN(F123)-3)),IF(RIGHT(F123,2)="M)",-1000000*VALUE(MID(F123,2,LEN(F123)-3)),IF(RIGHT(F123,2)="B)",-1000000000*VALUE(MID(F123,2,LEN(F123)-3)),IF(RIGHT(F123,2)="k)",-1000*VALUE(MID(F123,2,LEN(F123)-3)),VALUE(SUBSTITUTE(F123,",","")))))),IF(RIGHT(F123,1)="T",1000000000000*VALUE(LEFT(F123,LEN(F123)-1)),IF(RIGHT(F123,1)="M",1000000*VALUE(LEFT(F123,LEN(F123)-1)),IF(RIGHT(F123,1)="B",1000000000*VALUE(LEFT(F123,LEN(F123)-1)),IF(RIGHT(F123,1)="%",0.01*VALUE(LEFT(F123,LEN(F123)-1)),IF(RIGHT(F123,1)="k",1000*VALUE(LEFT(F123,LEN(F123)-1)),VALUE(SUBSTITUTE(F123,",",""))))))))),"N/A")</f>
        <v>N/A</v>
      </c>
      <c r="M123" t="str">
        <f>IFERROR(IF(TRIM(G123)="-", "N/A", IF(RIGHT(G123,1)=")",IF(RIGHT(G123,2)="T)",-1000000000000*VALUE(MID(G123,2,LEN(G123)-3)),IF(RIGHT(G123,2)="M)",-1000000*VALUE(MID(G123,2,LEN(G123)-3)),IF(RIGHT(G123,2)="B)",-1000000000*VALUE(MID(G123,2,LEN(G123)-3)),IF(RIGHT(G123,2)="k)",-1000*VALUE(MID(G123,2,LEN(G123)-3)),VALUE(SUBSTITUTE(G123,",","")))))),IF(RIGHT(G123,1)="T",1000000000000*VALUE(LEFT(G123,LEN(G123)-1)),IF(RIGHT(G123,1)="M",1000000*VALUE(LEFT(G123,LEN(G123)-1)),IF(RIGHT(G123,1)="B",1000000000*VALUE(LEFT(G123,LEN(G123)-1)),IF(RIGHT(G123,1)="%",0.01*VALUE(LEFT(G123,LEN(G123)-1)),IF(RIGHT(G123,1)="k",1000*VALUE(LEFT(G123,LEN(G123)-1)),VALUE(SUBSTITUTE(G123,",",""))))))))),"N/A")</f>
        <v>N/A</v>
      </c>
      <c r="N123" t="str">
        <f t="shared" si="5"/>
        <v>N/A</v>
      </c>
    </row>
    <row r="124" spans="1:14" x14ac:dyDescent="0.3">
      <c r="I124" t="str">
        <f>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J124" t="str">
        <f>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K124" t="str">
        <f>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L124" t="str">
        <f>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M124" t="str">
        <f>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c r="N124" t="str">
        <f t="shared" si="5"/>
        <v>N/A</v>
      </c>
    </row>
    <row r="125" spans="1:14" x14ac:dyDescent="0.3">
      <c r="A125" s="1">
        <v>0</v>
      </c>
      <c r="B125" t="s">
        <v>210</v>
      </c>
      <c r="C125" t="s">
        <v>211</v>
      </c>
      <c r="I125">
        <f>IFERROR(IF(TRIM(C125)="-", "N/A", IF(RIGHT(C125,1)=")",IF(RIGHT(C125,2)="T)",-1000000000000*VALUE(MID(C125,2,LEN(C125)-3)),IF(RIGHT(C125,2)="M)",-1000000*VALUE(MID(C125,2,LEN(C125)-3)),IF(RIGHT(C125,2)="B)",-1000000000*VALUE(MID(C125,2,LEN(C125)-3)),IF(RIGHT(C125,2)="k)",-1000*VALUE(MID(C125,2,LEN(C125)-3)),VALUE(SUBSTITUTE(C125,",","")))))),IF(RIGHT(C125,1)="T",1000000000000*VALUE(LEFT(C125,LEN(C125)-1)),IF(RIGHT(C125,1)="M",1000000*VALUE(LEFT(C125,LEN(C125)-1)),IF(RIGHT(C125,1)="B",1000000000*VALUE(LEFT(C125,LEN(C125)-1)),IF(RIGHT(C125,1)="%",0.01*VALUE(LEFT(C125,LEN(C125)-1)),IF(RIGHT(C125,1)="k",1000*VALUE(LEFT(C125,LEN(C125)-1)),VALUE(SUBSTITUTE(C125,",",""))))))))),"N/A")</f>
        <v>2.02</v>
      </c>
      <c r="J125" t="str">
        <f>IFERROR(IF(TRIM(D125)="-", "N/A", IF(RIGHT(D125,1)=")",IF(RIGHT(D125,2)="T)",-1000000000000*VALUE(MID(D125,2,LEN(D125)-3)),IF(RIGHT(D125,2)="M)",-1000000*VALUE(MID(D125,2,LEN(D125)-3)),IF(RIGHT(D125,2)="B)",-1000000000*VALUE(MID(D125,2,LEN(D125)-3)),IF(RIGHT(D125,2)="k)",-1000*VALUE(MID(D125,2,LEN(D125)-3)),VALUE(SUBSTITUTE(D125,",","")))))),IF(RIGHT(D125,1)="T",1000000000000*VALUE(LEFT(D125,LEN(D125)-1)),IF(RIGHT(D125,1)="M",1000000*VALUE(LEFT(D125,LEN(D125)-1)),IF(RIGHT(D125,1)="B",1000000000*VALUE(LEFT(D125,LEN(D125)-1)),IF(RIGHT(D125,1)="%",0.01*VALUE(LEFT(D125,LEN(D125)-1)),IF(RIGHT(D125,1)="k",1000*VALUE(LEFT(D125,LEN(D125)-1)),VALUE(SUBSTITUTE(D125,",",""))))))))),"N/A")</f>
        <v>N/A</v>
      </c>
      <c r="K125" t="str">
        <f>IFERROR(IF(TRIM(E125)="-", "N/A", IF(RIGHT(E125,1)=")",IF(RIGHT(E125,2)="T)",-1000000000000*VALUE(MID(E125,2,LEN(E125)-3)),IF(RIGHT(E125,2)="M)",-1000000*VALUE(MID(E125,2,LEN(E125)-3)),IF(RIGHT(E125,2)="B)",-1000000000*VALUE(MID(E125,2,LEN(E125)-3)),IF(RIGHT(E125,2)="k)",-1000*VALUE(MID(E125,2,LEN(E125)-3)),VALUE(SUBSTITUTE(E125,",","")))))),IF(RIGHT(E125,1)="T",1000000000000*VALUE(LEFT(E125,LEN(E125)-1)),IF(RIGHT(E125,1)="M",1000000*VALUE(LEFT(E125,LEN(E125)-1)),IF(RIGHT(E125,1)="B",1000000000*VALUE(LEFT(E125,LEN(E125)-1)),IF(RIGHT(E125,1)="%",0.01*VALUE(LEFT(E125,LEN(E125)-1)),IF(RIGHT(E125,1)="k",1000*VALUE(LEFT(E125,LEN(E125)-1)),VALUE(SUBSTITUTE(E125,",",""))))))))),"N/A")</f>
        <v>N/A</v>
      </c>
      <c r="L125" t="str">
        <f>IFERROR(IF(TRIM(F125)="-", "N/A", IF(RIGHT(F125,1)=")",IF(RIGHT(F125,2)="T)",-1000000000000*VALUE(MID(F125,2,LEN(F125)-3)),IF(RIGHT(F125,2)="M)",-1000000*VALUE(MID(F125,2,LEN(F125)-3)),IF(RIGHT(F125,2)="B)",-1000000000*VALUE(MID(F125,2,LEN(F125)-3)),IF(RIGHT(F125,2)="k)",-1000*VALUE(MID(F125,2,LEN(F125)-3)),VALUE(SUBSTITUTE(F125,",","")))))),IF(RIGHT(F125,1)="T",1000000000000*VALUE(LEFT(F125,LEN(F125)-1)),IF(RIGHT(F125,1)="M",1000000*VALUE(LEFT(F125,LEN(F125)-1)),IF(RIGHT(F125,1)="B",1000000000*VALUE(LEFT(F125,LEN(F125)-1)),IF(RIGHT(F125,1)="%",0.01*VALUE(LEFT(F125,LEN(F125)-1)),IF(RIGHT(F125,1)="k",1000*VALUE(LEFT(F125,LEN(F125)-1)),VALUE(SUBSTITUTE(F125,",",""))))))))),"N/A")</f>
        <v>N/A</v>
      </c>
      <c r="M125" t="str">
        <f>IFERROR(IF(TRIM(G125)="-", "N/A", IF(RIGHT(G125,1)=")",IF(RIGHT(G125,2)="T)",-1000000000000*VALUE(MID(G125,2,LEN(G125)-3)),IF(RIGHT(G125,2)="M)",-1000000*VALUE(MID(G125,2,LEN(G125)-3)),IF(RIGHT(G125,2)="B)",-1000000000*VALUE(MID(G125,2,LEN(G125)-3)),IF(RIGHT(G125,2)="k)",-1000*VALUE(MID(G125,2,LEN(G125)-3)),VALUE(SUBSTITUTE(G125,",","")))))),IF(RIGHT(G125,1)="T",1000000000000*VALUE(LEFT(G125,LEN(G125)-1)),IF(RIGHT(G125,1)="M",1000000*VALUE(LEFT(G125,LEN(G125)-1)),IF(RIGHT(G125,1)="B",1000000000*VALUE(LEFT(G125,LEN(G125)-1)),IF(RIGHT(G125,1)="%",0.01*VALUE(LEFT(G125,LEN(G125)-1)),IF(RIGHT(G125,1)="k",1000*VALUE(LEFT(G125,LEN(G125)-1)),VALUE(SUBSTITUTE(G125,",",""))))))))),"N/A")</f>
        <v>N/A</v>
      </c>
      <c r="N125" t="str">
        <f t="shared" ref="N125:N188" si="10">IFERROR(IF(TRIM(H125)="-", "N/A", IF(RIGHT(H125,1)=")",IF(RIGHT(H125,2)="T)",-1000000000000*VALUE(MID(H125,2,LEN(H125)-3)),IF(RIGHT(H125,2)="M)",-1000000*VALUE(MID(H125,2,LEN(H125)-3)),IF(RIGHT(H125,2)="B)",-1000000000*VALUE(MID(H125,2,LEN(H125)-3)),IF(RIGHT(H125,2)="k)",-1000*VALUE(MID(H125,2,LEN(H125)-3)),VALUE(SUBSTITUTE(H125,",","")))))),IF(RIGHT(H125,1)="T",1000000000000*VALUE(LEFT(H125,LEN(H125)-1)),IF(RIGHT(H125,1)="M",1000000*VALUE(LEFT(H125,LEN(H125)-1)),IF(RIGHT(H125,1)="B",1000000000*VALUE(LEFT(H125,LEN(H125)-1)),IF(RIGHT(H125,1)="%",0.01*VALUE(LEFT(H125,LEN(H125)-1)),IF(RIGHT(H125,1)="k",1000*VALUE(LEFT(H125,LEN(H125)-1)),VALUE(SUBSTITUTE(H125,",",""))))))))),"N/A")</f>
        <v>N/A</v>
      </c>
    </row>
    <row r="126" spans="1:14" x14ac:dyDescent="0.3">
      <c r="A126" s="1">
        <v>1</v>
      </c>
      <c r="B126" t="s">
        <v>212</v>
      </c>
      <c r="C126" t="s">
        <v>213</v>
      </c>
      <c r="I126">
        <f>IFERROR(IF(TRIM(C126)="-", "N/A", IF(RIGHT(C126,1)=")",IF(RIGHT(C126,2)="T)",-1000000000000*VALUE(MID(C126,2,LEN(C126)-3)),IF(RIGHT(C126,2)="M)",-1000000*VALUE(MID(C126,2,LEN(C126)-3)),IF(RIGHT(C126,2)="B)",-1000000000*VALUE(MID(C126,2,LEN(C126)-3)),IF(RIGHT(C126,2)="k)",-1000*VALUE(MID(C126,2,LEN(C126)-3)),VALUE(SUBSTITUTE(C126,",","")))))),IF(RIGHT(C126,1)="T",1000000000000*VALUE(LEFT(C126,LEN(C126)-1)),IF(RIGHT(C126,1)="M",1000000*VALUE(LEFT(C126,LEN(C126)-1)),IF(RIGHT(C126,1)="B",1000000000*VALUE(LEFT(C126,LEN(C126)-1)),IF(RIGHT(C126,1)="%",0.01*VALUE(LEFT(C126,LEN(C126)-1)),IF(RIGHT(C126,1)="k",1000*VALUE(LEFT(C126,LEN(C126)-1)),VALUE(SUBSTITUTE(C126,",",""))))))))),"N/A")</f>
        <v>4.2599999999999999E-2</v>
      </c>
      <c r="J126" t="str">
        <f>IFERROR(IF(TRIM(D126)="-", "N/A", IF(RIGHT(D126,1)=")",IF(RIGHT(D126,2)="T)",-1000000000000*VALUE(MID(D126,2,LEN(D126)-3)),IF(RIGHT(D126,2)="M)",-1000000*VALUE(MID(D126,2,LEN(D126)-3)),IF(RIGHT(D126,2)="B)",-1000000000*VALUE(MID(D126,2,LEN(D126)-3)),IF(RIGHT(D126,2)="k)",-1000*VALUE(MID(D126,2,LEN(D126)-3)),VALUE(SUBSTITUTE(D126,",","")))))),IF(RIGHT(D126,1)="T",1000000000000*VALUE(LEFT(D126,LEN(D126)-1)),IF(RIGHT(D126,1)="M",1000000*VALUE(LEFT(D126,LEN(D126)-1)),IF(RIGHT(D126,1)="B",1000000000*VALUE(LEFT(D126,LEN(D126)-1)),IF(RIGHT(D126,1)="%",0.01*VALUE(LEFT(D126,LEN(D126)-1)),IF(RIGHT(D126,1)="k",1000*VALUE(LEFT(D126,LEN(D126)-1)),VALUE(SUBSTITUTE(D126,",",""))))))))),"N/A")</f>
        <v>N/A</v>
      </c>
      <c r="K126" t="str">
        <f>IFERROR(IF(TRIM(E126)="-", "N/A", IF(RIGHT(E126,1)=")",IF(RIGHT(E126,2)="T)",-1000000000000*VALUE(MID(E126,2,LEN(E126)-3)),IF(RIGHT(E126,2)="M)",-1000000*VALUE(MID(E126,2,LEN(E126)-3)),IF(RIGHT(E126,2)="B)",-1000000000*VALUE(MID(E126,2,LEN(E126)-3)),IF(RIGHT(E126,2)="k)",-1000*VALUE(MID(E126,2,LEN(E126)-3)),VALUE(SUBSTITUTE(E126,",","")))))),IF(RIGHT(E126,1)="T",1000000000000*VALUE(LEFT(E126,LEN(E126)-1)),IF(RIGHT(E126,1)="M",1000000*VALUE(LEFT(E126,LEN(E126)-1)),IF(RIGHT(E126,1)="B",1000000000*VALUE(LEFT(E126,LEN(E126)-1)),IF(RIGHT(E126,1)="%",0.01*VALUE(LEFT(E126,LEN(E126)-1)),IF(RIGHT(E126,1)="k",1000*VALUE(LEFT(E126,LEN(E126)-1)),VALUE(SUBSTITUTE(E126,",",""))))))))),"N/A")</f>
        <v>N/A</v>
      </c>
      <c r="L126" t="str">
        <f>IFERROR(IF(TRIM(F126)="-", "N/A", IF(RIGHT(F126,1)=")",IF(RIGHT(F126,2)="T)",-1000000000000*VALUE(MID(F126,2,LEN(F126)-3)),IF(RIGHT(F126,2)="M)",-1000000*VALUE(MID(F126,2,LEN(F126)-3)),IF(RIGHT(F126,2)="B)",-1000000000*VALUE(MID(F126,2,LEN(F126)-3)),IF(RIGHT(F126,2)="k)",-1000*VALUE(MID(F126,2,LEN(F126)-3)),VALUE(SUBSTITUTE(F126,",","")))))),IF(RIGHT(F126,1)="T",1000000000000*VALUE(LEFT(F126,LEN(F126)-1)),IF(RIGHT(F126,1)="M",1000000*VALUE(LEFT(F126,LEN(F126)-1)),IF(RIGHT(F126,1)="B",1000000000*VALUE(LEFT(F126,LEN(F126)-1)),IF(RIGHT(F126,1)="%",0.01*VALUE(LEFT(F126,LEN(F126)-1)),IF(RIGHT(F126,1)="k",1000*VALUE(LEFT(F126,LEN(F126)-1)),VALUE(SUBSTITUTE(F126,",",""))))))))),"N/A")</f>
        <v>N/A</v>
      </c>
      <c r="M126" t="str">
        <f>IFERROR(IF(TRIM(G126)="-", "N/A", IF(RIGHT(G126,1)=")",IF(RIGHT(G126,2)="T)",-1000000000000*VALUE(MID(G126,2,LEN(G126)-3)),IF(RIGHT(G126,2)="M)",-1000000*VALUE(MID(G126,2,LEN(G126)-3)),IF(RIGHT(G126,2)="B)",-1000000000*VALUE(MID(G126,2,LEN(G126)-3)),IF(RIGHT(G126,2)="k)",-1000*VALUE(MID(G126,2,LEN(G126)-3)),VALUE(SUBSTITUTE(G126,",","")))))),IF(RIGHT(G126,1)="T",1000000000000*VALUE(LEFT(G126,LEN(G126)-1)),IF(RIGHT(G126,1)="M",1000000*VALUE(LEFT(G126,LEN(G126)-1)),IF(RIGHT(G126,1)="B",1000000000*VALUE(LEFT(G126,LEN(G126)-1)),IF(RIGHT(G126,1)="%",0.01*VALUE(LEFT(G126,LEN(G126)-1)),IF(RIGHT(G126,1)="k",1000*VALUE(LEFT(G126,LEN(G126)-1)),VALUE(SUBSTITUTE(G126,",",""))))))))),"N/A")</f>
        <v>N/A</v>
      </c>
      <c r="N126" t="str">
        <f t="shared" si="10"/>
        <v>N/A</v>
      </c>
    </row>
    <row r="127" spans="1:14" x14ac:dyDescent="0.3">
      <c r="A127" s="1">
        <v>2</v>
      </c>
      <c r="B127" t="s">
        <v>214</v>
      </c>
      <c r="C127" t="s">
        <v>215</v>
      </c>
      <c r="I127">
        <f>IFERROR(IF(TRIM(C127)="-", "N/A", IF(RIGHT(C127,1)=")",IF(RIGHT(C127,2)="T)",-1000000000000*VALUE(MID(C127,2,LEN(C127)-3)),IF(RIGHT(C127,2)="M)",-1000000*VALUE(MID(C127,2,LEN(C127)-3)),IF(RIGHT(C127,2)="B)",-1000000000*VALUE(MID(C127,2,LEN(C127)-3)),IF(RIGHT(C127,2)="k)",-1000*VALUE(MID(C127,2,LEN(C127)-3)),VALUE(SUBSTITUTE(C127,",","")))))),IF(RIGHT(C127,1)="T",1000000000000*VALUE(LEFT(C127,LEN(C127)-1)),IF(RIGHT(C127,1)="M",1000000*VALUE(LEFT(C127,LEN(C127)-1)),IF(RIGHT(C127,1)="B",1000000000*VALUE(LEFT(C127,LEN(C127)-1)),IF(RIGHT(C127,1)="%",0.01*VALUE(LEFT(C127,LEN(C127)-1)),IF(RIGHT(C127,1)="k",1000*VALUE(LEFT(C127,LEN(C127)-1)),VALUE(SUBSTITUTE(C127,",",""))))))))),"N/A")</f>
        <v>1.95</v>
      </c>
      <c r="J127" t="str">
        <f>IFERROR(IF(TRIM(D127)="-", "N/A", IF(RIGHT(D127,1)=")",IF(RIGHT(D127,2)="T)",-1000000000000*VALUE(MID(D127,2,LEN(D127)-3)),IF(RIGHT(D127,2)="M)",-1000000*VALUE(MID(D127,2,LEN(D127)-3)),IF(RIGHT(D127,2)="B)",-1000000000*VALUE(MID(D127,2,LEN(D127)-3)),IF(RIGHT(D127,2)="k)",-1000*VALUE(MID(D127,2,LEN(D127)-3)),VALUE(SUBSTITUTE(D127,",","")))))),IF(RIGHT(D127,1)="T",1000000000000*VALUE(LEFT(D127,LEN(D127)-1)),IF(RIGHT(D127,1)="M",1000000*VALUE(LEFT(D127,LEN(D127)-1)),IF(RIGHT(D127,1)="B",1000000000*VALUE(LEFT(D127,LEN(D127)-1)),IF(RIGHT(D127,1)="%",0.01*VALUE(LEFT(D127,LEN(D127)-1)),IF(RIGHT(D127,1)="k",1000*VALUE(LEFT(D127,LEN(D127)-1)),VALUE(SUBSTITUTE(D127,",",""))))))))),"N/A")</f>
        <v>N/A</v>
      </c>
      <c r="K127" t="str">
        <f>IFERROR(IF(TRIM(E127)="-", "N/A", IF(RIGHT(E127,1)=")",IF(RIGHT(E127,2)="T)",-1000000000000*VALUE(MID(E127,2,LEN(E127)-3)),IF(RIGHT(E127,2)="M)",-1000000*VALUE(MID(E127,2,LEN(E127)-3)),IF(RIGHT(E127,2)="B)",-1000000000*VALUE(MID(E127,2,LEN(E127)-3)),IF(RIGHT(E127,2)="k)",-1000*VALUE(MID(E127,2,LEN(E127)-3)),VALUE(SUBSTITUTE(E127,",","")))))),IF(RIGHT(E127,1)="T",1000000000000*VALUE(LEFT(E127,LEN(E127)-1)),IF(RIGHT(E127,1)="M",1000000*VALUE(LEFT(E127,LEN(E127)-1)),IF(RIGHT(E127,1)="B",1000000000*VALUE(LEFT(E127,LEN(E127)-1)),IF(RIGHT(E127,1)="%",0.01*VALUE(LEFT(E127,LEN(E127)-1)),IF(RIGHT(E127,1)="k",1000*VALUE(LEFT(E127,LEN(E127)-1)),VALUE(SUBSTITUTE(E127,",",""))))))))),"N/A")</f>
        <v>N/A</v>
      </c>
      <c r="L127" t="str">
        <f>IFERROR(IF(TRIM(F127)="-", "N/A", IF(RIGHT(F127,1)=")",IF(RIGHT(F127,2)="T)",-1000000000000*VALUE(MID(F127,2,LEN(F127)-3)),IF(RIGHT(F127,2)="M)",-1000000*VALUE(MID(F127,2,LEN(F127)-3)),IF(RIGHT(F127,2)="B)",-1000000000*VALUE(MID(F127,2,LEN(F127)-3)),IF(RIGHT(F127,2)="k)",-1000*VALUE(MID(F127,2,LEN(F127)-3)),VALUE(SUBSTITUTE(F127,",","")))))),IF(RIGHT(F127,1)="T",1000000000000*VALUE(LEFT(F127,LEN(F127)-1)),IF(RIGHT(F127,1)="M",1000000*VALUE(LEFT(F127,LEN(F127)-1)),IF(RIGHT(F127,1)="B",1000000000*VALUE(LEFT(F127,LEN(F127)-1)),IF(RIGHT(F127,1)="%",0.01*VALUE(LEFT(F127,LEN(F127)-1)),IF(RIGHT(F127,1)="k",1000*VALUE(LEFT(F127,LEN(F127)-1)),VALUE(SUBSTITUTE(F127,",",""))))))))),"N/A")</f>
        <v>N/A</v>
      </c>
      <c r="M127" t="str">
        <f>IFERROR(IF(TRIM(G127)="-", "N/A", IF(RIGHT(G127,1)=")",IF(RIGHT(G127,2)="T)",-1000000000000*VALUE(MID(G127,2,LEN(G127)-3)),IF(RIGHT(G127,2)="M)",-1000000*VALUE(MID(G127,2,LEN(G127)-3)),IF(RIGHT(G127,2)="B)",-1000000000*VALUE(MID(G127,2,LEN(G127)-3)),IF(RIGHT(G127,2)="k)",-1000*VALUE(MID(G127,2,LEN(G127)-3)),VALUE(SUBSTITUTE(G127,",","")))))),IF(RIGHT(G127,1)="T",1000000000000*VALUE(LEFT(G127,LEN(G127)-1)),IF(RIGHT(G127,1)="M",1000000*VALUE(LEFT(G127,LEN(G127)-1)),IF(RIGHT(G127,1)="B",1000000000*VALUE(LEFT(G127,LEN(G127)-1)),IF(RIGHT(G127,1)="%",0.01*VALUE(LEFT(G127,LEN(G127)-1)),IF(RIGHT(G127,1)="k",1000*VALUE(LEFT(G127,LEN(G127)-1)),VALUE(SUBSTITUTE(G127,",",""))))))))),"N/A")</f>
        <v>N/A</v>
      </c>
      <c r="N127" t="str">
        <f t="shared" si="10"/>
        <v>N/A</v>
      </c>
    </row>
    <row r="128" spans="1:14" x14ac:dyDescent="0.3">
      <c r="A128" s="1">
        <v>3</v>
      </c>
      <c r="B128" t="s">
        <v>216</v>
      </c>
      <c r="C128" t="s">
        <v>217</v>
      </c>
      <c r="I128">
        <f>IFERROR(IF(TRIM(C128)="-", "N/A", IF(RIGHT(C128,1)=")",IF(RIGHT(C128,2)="T)",-1000000000000*VALUE(MID(C128,2,LEN(C128)-3)),IF(RIGHT(C128,2)="M)",-1000000*VALUE(MID(C128,2,LEN(C128)-3)),IF(RIGHT(C128,2)="B)",-1000000000*VALUE(MID(C128,2,LEN(C128)-3)),IF(RIGHT(C128,2)="k)",-1000*VALUE(MID(C128,2,LEN(C128)-3)),VALUE(SUBSTITUTE(C128,",","")))))),IF(RIGHT(C128,1)="T",1000000000000*VALUE(LEFT(C128,LEN(C128)-1)),IF(RIGHT(C128,1)="M",1000000*VALUE(LEFT(C128,LEN(C128)-1)),IF(RIGHT(C128,1)="B",1000000000*VALUE(LEFT(C128,LEN(C128)-1)),IF(RIGHT(C128,1)="%",0.01*VALUE(LEFT(C128,LEN(C128)-1)),IF(RIGHT(C128,1)="k",1000*VALUE(LEFT(C128,LEN(C128)-1)),VALUE(SUBSTITUTE(C128,",",""))))))))),"N/A")</f>
        <v>4.1299999999999996E-2</v>
      </c>
      <c r="J128" t="str">
        <f>IFERROR(IF(TRIM(D128)="-", "N/A", IF(RIGHT(D128,1)=")",IF(RIGHT(D128,2)="T)",-1000000000000*VALUE(MID(D128,2,LEN(D128)-3)),IF(RIGHT(D128,2)="M)",-1000000*VALUE(MID(D128,2,LEN(D128)-3)),IF(RIGHT(D128,2)="B)",-1000000000*VALUE(MID(D128,2,LEN(D128)-3)),IF(RIGHT(D128,2)="k)",-1000*VALUE(MID(D128,2,LEN(D128)-3)),VALUE(SUBSTITUTE(D128,",","")))))),IF(RIGHT(D128,1)="T",1000000000000*VALUE(LEFT(D128,LEN(D128)-1)),IF(RIGHT(D128,1)="M",1000000*VALUE(LEFT(D128,LEN(D128)-1)),IF(RIGHT(D128,1)="B",1000000000*VALUE(LEFT(D128,LEN(D128)-1)),IF(RIGHT(D128,1)="%",0.01*VALUE(LEFT(D128,LEN(D128)-1)),IF(RIGHT(D128,1)="k",1000*VALUE(LEFT(D128,LEN(D128)-1)),VALUE(SUBSTITUTE(D128,",",""))))))))),"N/A")</f>
        <v>N/A</v>
      </c>
      <c r="K128" t="str">
        <f>IFERROR(IF(TRIM(E128)="-", "N/A", IF(RIGHT(E128,1)=")",IF(RIGHT(E128,2)="T)",-1000000000000*VALUE(MID(E128,2,LEN(E128)-3)),IF(RIGHT(E128,2)="M)",-1000000*VALUE(MID(E128,2,LEN(E128)-3)),IF(RIGHT(E128,2)="B)",-1000000000*VALUE(MID(E128,2,LEN(E128)-3)),IF(RIGHT(E128,2)="k)",-1000*VALUE(MID(E128,2,LEN(E128)-3)),VALUE(SUBSTITUTE(E128,",","")))))),IF(RIGHT(E128,1)="T",1000000000000*VALUE(LEFT(E128,LEN(E128)-1)),IF(RIGHT(E128,1)="M",1000000*VALUE(LEFT(E128,LEN(E128)-1)),IF(RIGHT(E128,1)="B",1000000000*VALUE(LEFT(E128,LEN(E128)-1)),IF(RIGHT(E128,1)="%",0.01*VALUE(LEFT(E128,LEN(E128)-1)),IF(RIGHT(E128,1)="k",1000*VALUE(LEFT(E128,LEN(E128)-1)),VALUE(SUBSTITUTE(E128,",",""))))))))),"N/A")</f>
        <v>N/A</v>
      </c>
      <c r="L128" t="str">
        <f>IFERROR(IF(TRIM(F128)="-", "N/A", IF(RIGHT(F128,1)=")",IF(RIGHT(F128,2)="T)",-1000000000000*VALUE(MID(F128,2,LEN(F128)-3)),IF(RIGHT(F128,2)="M)",-1000000*VALUE(MID(F128,2,LEN(F128)-3)),IF(RIGHT(F128,2)="B)",-1000000000*VALUE(MID(F128,2,LEN(F128)-3)),IF(RIGHT(F128,2)="k)",-1000*VALUE(MID(F128,2,LEN(F128)-3)),VALUE(SUBSTITUTE(F128,",","")))))),IF(RIGHT(F128,1)="T",1000000000000*VALUE(LEFT(F128,LEN(F128)-1)),IF(RIGHT(F128,1)="M",1000000*VALUE(LEFT(F128,LEN(F128)-1)),IF(RIGHT(F128,1)="B",1000000000*VALUE(LEFT(F128,LEN(F128)-1)),IF(RIGHT(F128,1)="%",0.01*VALUE(LEFT(F128,LEN(F128)-1)),IF(RIGHT(F128,1)="k",1000*VALUE(LEFT(F128,LEN(F128)-1)),VALUE(SUBSTITUTE(F128,",",""))))))))),"N/A")</f>
        <v>N/A</v>
      </c>
      <c r="M128" t="str">
        <f>IFERROR(IF(TRIM(G128)="-", "N/A", IF(RIGHT(G128,1)=")",IF(RIGHT(G128,2)="T)",-1000000000000*VALUE(MID(G128,2,LEN(G128)-3)),IF(RIGHT(G128,2)="M)",-1000000*VALUE(MID(G128,2,LEN(G128)-3)),IF(RIGHT(G128,2)="B)",-1000000000*VALUE(MID(G128,2,LEN(G128)-3)),IF(RIGHT(G128,2)="k)",-1000*VALUE(MID(G128,2,LEN(G128)-3)),VALUE(SUBSTITUTE(G128,",","")))))),IF(RIGHT(G128,1)="T",1000000000000*VALUE(LEFT(G128,LEN(G128)-1)),IF(RIGHT(G128,1)="M",1000000*VALUE(LEFT(G128,LEN(G128)-1)),IF(RIGHT(G128,1)="B",1000000000*VALUE(LEFT(G128,LEN(G128)-1)),IF(RIGHT(G128,1)="%",0.01*VALUE(LEFT(G128,LEN(G128)-1)),IF(RIGHT(G128,1)="k",1000*VALUE(LEFT(G128,LEN(G128)-1)),VALUE(SUBSTITUTE(G128,",",""))))))))),"N/A")</f>
        <v>N/A</v>
      </c>
      <c r="N128" t="str">
        <f t="shared" si="10"/>
        <v>N/A</v>
      </c>
    </row>
    <row r="129" spans="1:14" x14ac:dyDescent="0.3">
      <c r="A129" s="1">
        <v>4</v>
      </c>
      <c r="B129" t="s">
        <v>218</v>
      </c>
      <c r="C129" t="s">
        <v>219</v>
      </c>
      <c r="I129">
        <f>IFERROR(IF(TRIM(C129)="-", "N/A", IF(RIGHT(C129,1)=")",IF(RIGHT(C129,2)="T)",-1000000000000*VALUE(MID(C129,2,LEN(C129)-3)),IF(RIGHT(C129,2)="M)",-1000000*VALUE(MID(C129,2,LEN(C129)-3)),IF(RIGHT(C129,2)="B)",-1000000000*VALUE(MID(C129,2,LEN(C129)-3)),IF(RIGHT(C129,2)="k)",-1000*VALUE(MID(C129,2,LEN(C129)-3)),VALUE(SUBSTITUTE(C129,",","")))))),IF(RIGHT(C129,1)="T",1000000000000*VALUE(LEFT(C129,LEN(C129)-1)),IF(RIGHT(C129,1)="M",1000000*VALUE(LEFT(C129,LEN(C129)-1)),IF(RIGHT(C129,1)="B",1000000000*VALUE(LEFT(C129,LEN(C129)-1)),IF(RIGHT(C129,1)="%",0.01*VALUE(LEFT(C129,LEN(C129)-1)),IF(RIGHT(C129,1)="k",1000*VALUE(LEFT(C129,LEN(C129)-1)),VALUE(SUBSTITUTE(C129,",",""))))))))),"N/A")</f>
        <v>5.25</v>
      </c>
      <c r="J129" t="str">
        <f>IFERROR(IF(TRIM(D129)="-", "N/A", IF(RIGHT(D129,1)=")",IF(RIGHT(D129,2)="T)",-1000000000000*VALUE(MID(D129,2,LEN(D129)-3)),IF(RIGHT(D129,2)="M)",-1000000*VALUE(MID(D129,2,LEN(D129)-3)),IF(RIGHT(D129,2)="B)",-1000000000*VALUE(MID(D129,2,LEN(D129)-3)),IF(RIGHT(D129,2)="k)",-1000*VALUE(MID(D129,2,LEN(D129)-3)),VALUE(SUBSTITUTE(D129,",","")))))),IF(RIGHT(D129,1)="T",1000000000000*VALUE(LEFT(D129,LEN(D129)-1)),IF(RIGHT(D129,1)="M",1000000*VALUE(LEFT(D129,LEN(D129)-1)),IF(RIGHT(D129,1)="B",1000000000*VALUE(LEFT(D129,LEN(D129)-1)),IF(RIGHT(D129,1)="%",0.01*VALUE(LEFT(D129,LEN(D129)-1)),IF(RIGHT(D129,1)="k",1000*VALUE(LEFT(D129,LEN(D129)-1)),VALUE(SUBSTITUTE(D129,",",""))))))))),"N/A")</f>
        <v>N/A</v>
      </c>
      <c r="K129" t="str">
        <f>IFERROR(IF(TRIM(E129)="-", "N/A", IF(RIGHT(E129,1)=")",IF(RIGHT(E129,2)="T)",-1000000000000*VALUE(MID(E129,2,LEN(E129)-3)),IF(RIGHT(E129,2)="M)",-1000000*VALUE(MID(E129,2,LEN(E129)-3)),IF(RIGHT(E129,2)="B)",-1000000000*VALUE(MID(E129,2,LEN(E129)-3)),IF(RIGHT(E129,2)="k)",-1000*VALUE(MID(E129,2,LEN(E129)-3)),VALUE(SUBSTITUTE(E129,",","")))))),IF(RIGHT(E129,1)="T",1000000000000*VALUE(LEFT(E129,LEN(E129)-1)),IF(RIGHT(E129,1)="M",1000000*VALUE(LEFT(E129,LEN(E129)-1)),IF(RIGHT(E129,1)="B",1000000000*VALUE(LEFT(E129,LEN(E129)-1)),IF(RIGHT(E129,1)="%",0.01*VALUE(LEFT(E129,LEN(E129)-1)),IF(RIGHT(E129,1)="k",1000*VALUE(LEFT(E129,LEN(E129)-1)),VALUE(SUBSTITUTE(E129,",",""))))))))),"N/A")</f>
        <v>N/A</v>
      </c>
      <c r="L129" t="str">
        <f>IFERROR(IF(TRIM(F129)="-", "N/A", IF(RIGHT(F129,1)=")",IF(RIGHT(F129,2)="T)",-1000000000000*VALUE(MID(F129,2,LEN(F129)-3)),IF(RIGHT(F129,2)="M)",-1000000*VALUE(MID(F129,2,LEN(F129)-3)),IF(RIGHT(F129,2)="B)",-1000000000*VALUE(MID(F129,2,LEN(F129)-3)),IF(RIGHT(F129,2)="k)",-1000*VALUE(MID(F129,2,LEN(F129)-3)),VALUE(SUBSTITUTE(F129,",","")))))),IF(RIGHT(F129,1)="T",1000000000000*VALUE(LEFT(F129,LEN(F129)-1)),IF(RIGHT(F129,1)="M",1000000*VALUE(LEFT(F129,LEN(F129)-1)),IF(RIGHT(F129,1)="B",1000000000*VALUE(LEFT(F129,LEN(F129)-1)),IF(RIGHT(F129,1)="%",0.01*VALUE(LEFT(F129,LEN(F129)-1)),IF(RIGHT(F129,1)="k",1000*VALUE(LEFT(F129,LEN(F129)-1)),VALUE(SUBSTITUTE(F129,",",""))))))))),"N/A")</f>
        <v>N/A</v>
      </c>
      <c r="M129" t="str">
        <f>IFERROR(IF(TRIM(G129)="-", "N/A", IF(RIGHT(G129,1)=")",IF(RIGHT(G129,2)="T)",-1000000000000*VALUE(MID(G129,2,LEN(G129)-3)),IF(RIGHT(G129,2)="M)",-1000000*VALUE(MID(G129,2,LEN(G129)-3)),IF(RIGHT(G129,2)="B)",-1000000000*VALUE(MID(G129,2,LEN(G129)-3)),IF(RIGHT(G129,2)="k)",-1000*VALUE(MID(G129,2,LEN(G129)-3)),VALUE(SUBSTITUTE(G129,",","")))))),IF(RIGHT(G129,1)="T",1000000000000*VALUE(LEFT(G129,LEN(G129)-1)),IF(RIGHT(G129,1)="M",1000000*VALUE(LEFT(G129,LEN(G129)-1)),IF(RIGHT(G129,1)="B",1000000000*VALUE(LEFT(G129,LEN(G129)-1)),IF(RIGHT(G129,1)="%",0.01*VALUE(LEFT(G129,LEN(G129)-1)),IF(RIGHT(G129,1)="k",1000*VALUE(LEFT(G129,LEN(G129)-1)),VALUE(SUBSTITUTE(G129,",",""))))))))),"N/A")</f>
        <v>N/A</v>
      </c>
      <c r="N129" t="str">
        <f t="shared" si="10"/>
        <v>N/A</v>
      </c>
    </row>
    <row r="130" spans="1:14" x14ac:dyDescent="0.3">
      <c r="A130" s="1">
        <v>5</v>
      </c>
      <c r="B130" t="s">
        <v>220</v>
      </c>
      <c r="C130" t="s">
        <v>221</v>
      </c>
      <c r="I130">
        <f>IFERROR(IF(TRIM(C130)="-", "N/A", IF(RIGHT(C130,1)=")",IF(RIGHT(C130,2)="T)",-1000000000000*VALUE(MID(C130,2,LEN(C130)-3)),IF(RIGHT(C130,2)="M)",-1000000*VALUE(MID(C130,2,LEN(C130)-3)),IF(RIGHT(C130,2)="B)",-1000000000*VALUE(MID(C130,2,LEN(C130)-3)),IF(RIGHT(C130,2)="k)",-1000*VALUE(MID(C130,2,LEN(C130)-3)),VALUE(SUBSTITUTE(C130,",","")))))),IF(RIGHT(C130,1)="T",1000000000000*VALUE(LEFT(C130,LEN(C130)-1)),IF(RIGHT(C130,1)="M",1000000*VALUE(LEFT(C130,LEN(C130)-1)),IF(RIGHT(C130,1)="B",1000000000*VALUE(LEFT(C130,LEN(C130)-1)),IF(RIGHT(C130,1)="%",0.01*VALUE(LEFT(C130,LEN(C130)-1)),IF(RIGHT(C130,1)="k",1000*VALUE(LEFT(C130,LEN(C130)-1)),VALUE(SUBSTITUTE(C130,",",""))))))))),"N/A")</f>
        <v>0.89860000000000007</v>
      </c>
      <c r="J130" t="str">
        <f>IFERROR(IF(TRIM(D130)="-", "N/A", IF(RIGHT(D130,1)=")",IF(RIGHT(D130,2)="T)",-1000000000000*VALUE(MID(D130,2,LEN(D130)-3)),IF(RIGHT(D130,2)="M)",-1000000*VALUE(MID(D130,2,LEN(D130)-3)),IF(RIGHT(D130,2)="B)",-1000000000*VALUE(MID(D130,2,LEN(D130)-3)),IF(RIGHT(D130,2)="k)",-1000*VALUE(MID(D130,2,LEN(D130)-3)),VALUE(SUBSTITUTE(D130,",","")))))),IF(RIGHT(D130,1)="T",1000000000000*VALUE(LEFT(D130,LEN(D130)-1)),IF(RIGHT(D130,1)="M",1000000*VALUE(LEFT(D130,LEN(D130)-1)),IF(RIGHT(D130,1)="B",1000000000*VALUE(LEFT(D130,LEN(D130)-1)),IF(RIGHT(D130,1)="%",0.01*VALUE(LEFT(D130,LEN(D130)-1)),IF(RIGHT(D130,1)="k",1000*VALUE(LEFT(D130,LEN(D130)-1)),VALUE(SUBSTITUTE(D130,",",""))))))))),"N/A")</f>
        <v>N/A</v>
      </c>
      <c r="K130" t="str">
        <f>IFERROR(IF(TRIM(E130)="-", "N/A", IF(RIGHT(E130,1)=")",IF(RIGHT(E130,2)="T)",-1000000000000*VALUE(MID(E130,2,LEN(E130)-3)),IF(RIGHT(E130,2)="M)",-1000000*VALUE(MID(E130,2,LEN(E130)-3)),IF(RIGHT(E130,2)="B)",-1000000000*VALUE(MID(E130,2,LEN(E130)-3)),IF(RIGHT(E130,2)="k)",-1000*VALUE(MID(E130,2,LEN(E130)-3)),VALUE(SUBSTITUTE(E130,",","")))))),IF(RIGHT(E130,1)="T",1000000000000*VALUE(LEFT(E130,LEN(E130)-1)),IF(RIGHT(E130,1)="M",1000000*VALUE(LEFT(E130,LEN(E130)-1)),IF(RIGHT(E130,1)="B",1000000000*VALUE(LEFT(E130,LEN(E130)-1)),IF(RIGHT(E130,1)="%",0.01*VALUE(LEFT(E130,LEN(E130)-1)),IF(RIGHT(E130,1)="k",1000*VALUE(LEFT(E130,LEN(E130)-1)),VALUE(SUBSTITUTE(E130,",",""))))))))),"N/A")</f>
        <v>N/A</v>
      </c>
      <c r="L130" t="str">
        <f>IFERROR(IF(TRIM(F130)="-", "N/A", IF(RIGHT(F130,1)=")",IF(RIGHT(F130,2)="T)",-1000000000000*VALUE(MID(F130,2,LEN(F130)-3)),IF(RIGHT(F130,2)="M)",-1000000*VALUE(MID(F130,2,LEN(F130)-3)),IF(RIGHT(F130,2)="B)",-1000000000*VALUE(MID(F130,2,LEN(F130)-3)),IF(RIGHT(F130,2)="k)",-1000*VALUE(MID(F130,2,LEN(F130)-3)),VALUE(SUBSTITUTE(F130,",","")))))),IF(RIGHT(F130,1)="T",1000000000000*VALUE(LEFT(F130,LEN(F130)-1)),IF(RIGHT(F130,1)="M",1000000*VALUE(LEFT(F130,LEN(F130)-1)),IF(RIGHT(F130,1)="B",1000000000*VALUE(LEFT(F130,LEN(F130)-1)),IF(RIGHT(F130,1)="%",0.01*VALUE(LEFT(F130,LEN(F130)-1)),IF(RIGHT(F130,1)="k",1000*VALUE(LEFT(F130,LEN(F130)-1)),VALUE(SUBSTITUTE(F130,",",""))))))))),"N/A")</f>
        <v>N/A</v>
      </c>
      <c r="M130" t="str">
        <f>IFERROR(IF(TRIM(G130)="-", "N/A", IF(RIGHT(G130,1)=")",IF(RIGHT(G130,2)="T)",-1000000000000*VALUE(MID(G130,2,LEN(G130)-3)),IF(RIGHT(G130,2)="M)",-1000000*VALUE(MID(G130,2,LEN(G130)-3)),IF(RIGHT(G130,2)="B)",-1000000000*VALUE(MID(G130,2,LEN(G130)-3)),IF(RIGHT(G130,2)="k)",-1000*VALUE(MID(G130,2,LEN(G130)-3)),VALUE(SUBSTITUTE(G130,",","")))))),IF(RIGHT(G130,1)="T",1000000000000*VALUE(LEFT(G130,LEN(G130)-1)),IF(RIGHT(G130,1)="M",1000000*VALUE(LEFT(G130,LEN(G130)-1)),IF(RIGHT(G130,1)="B",1000000000*VALUE(LEFT(G130,LEN(G130)-1)),IF(RIGHT(G130,1)="%",0.01*VALUE(LEFT(G130,LEN(G130)-1)),IF(RIGHT(G130,1)="k",1000*VALUE(LEFT(G130,LEN(G130)-1)),VALUE(SUBSTITUTE(G130,",",""))))))))),"N/A")</f>
        <v>N/A</v>
      </c>
      <c r="N130" t="str">
        <f t="shared" si="10"/>
        <v>N/A</v>
      </c>
    </row>
    <row r="131" spans="1:14" x14ac:dyDescent="0.3">
      <c r="A131" s="1">
        <v>6</v>
      </c>
      <c r="B131" t="s">
        <v>222</v>
      </c>
      <c r="C131" t="s">
        <v>223</v>
      </c>
      <c r="I131" t="str">
        <f>IFERROR(IF(TRIM(C131)="-", "N/A", IF(RIGHT(C131,1)=")",IF(RIGHT(C131,2)="T)",-1000000000000*VALUE(MID(C131,2,LEN(C131)-3)),IF(RIGHT(C131,2)="M)",-1000000*VALUE(MID(C131,2,LEN(C131)-3)),IF(RIGHT(C131,2)="B)",-1000000000*VALUE(MID(C131,2,LEN(C131)-3)),IF(RIGHT(C131,2)="k)",-1000*VALUE(MID(C131,2,LEN(C131)-3)),VALUE(SUBSTITUTE(C131,",","")))))),IF(RIGHT(C131,1)="T",1000000000000*VALUE(LEFT(C131,LEN(C131)-1)),IF(RIGHT(C131,1)="M",1000000*VALUE(LEFT(C131,LEN(C131)-1)),IF(RIGHT(C131,1)="B",1000000000*VALUE(LEFT(C131,LEN(C131)-1)),IF(RIGHT(C131,1)="%",0.01*VALUE(LEFT(C131,LEN(C131)-1)),IF(RIGHT(C131,1)="k",1000*VALUE(LEFT(C131,LEN(C131)-1)),VALUE(SUBSTITUTE(C131,",",""))))))))),"N/A")</f>
        <v>N/A</v>
      </c>
      <c r="J131" t="str">
        <f>IFERROR(IF(TRIM(D131)="-", "N/A", IF(RIGHT(D131,1)=")",IF(RIGHT(D131,2)="T)",-1000000000000*VALUE(MID(D131,2,LEN(D131)-3)),IF(RIGHT(D131,2)="M)",-1000000*VALUE(MID(D131,2,LEN(D131)-3)),IF(RIGHT(D131,2)="B)",-1000000000*VALUE(MID(D131,2,LEN(D131)-3)),IF(RIGHT(D131,2)="k)",-1000*VALUE(MID(D131,2,LEN(D131)-3)),VALUE(SUBSTITUTE(D131,",","")))))),IF(RIGHT(D131,1)="T",1000000000000*VALUE(LEFT(D131,LEN(D131)-1)),IF(RIGHT(D131,1)="M",1000000*VALUE(LEFT(D131,LEN(D131)-1)),IF(RIGHT(D131,1)="B",1000000000*VALUE(LEFT(D131,LEN(D131)-1)),IF(RIGHT(D131,1)="%",0.01*VALUE(LEFT(D131,LEN(D131)-1)),IF(RIGHT(D131,1)="k",1000*VALUE(LEFT(D131,LEN(D131)-1)),VALUE(SUBSTITUTE(D131,",",""))))))))),"N/A")</f>
        <v>N/A</v>
      </c>
      <c r="K131" t="str">
        <f>IFERROR(IF(TRIM(E131)="-", "N/A", IF(RIGHT(E131,1)=")",IF(RIGHT(E131,2)="T)",-1000000000000*VALUE(MID(E131,2,LEN(E131)-3)),IF(RIGHT(E131,2)="M)",-1000000*VALUE(MID(E131,2,LEN(E131)-3)),IF(RIGHT(E131,2)="B)",-1000000000*VALUE(MID(E131,2,LEN(E131)-3)),IF(RIGHT(E131,2)="k)",-1000*VALUE(MID(E131,2,LEN(E131)-3)),VALUE(SUBSTITUTE(E131,",","")))))),IF(RIGHT(E131,1)="T",1000000000000*VALUE(LEFT(E131,LEN(E131)-1)),IF(RIGHT(E131,1)="M",1000000*VALUE(LEFT(E131,LEN(E131)-1)),IF(RIGHT(E131,1)="B",1000000000*VALUE(LEFT(E131,LEN(E131)-1)),IF(RIGHT(E131,1)="%",0.01*VALUE(LEFT(E131,LEN(E131)-1)),IF(RIGHT(E131,1)="k",1000*VALUE(LEFT(E131,LEN(E131)-1)),VALUE(SUBSTITUTE(E131,",",""))))))))),"N/A")</f>
        <v>N/A</v>
      </c>
      <c r="L131" t="str">
        <f>IFERROR(IF(TRIM(F131)="-", "N/A", IF(RIGHT(F131,1)=")",IF(RIGHT(F131,2)="T)",-1000000000000*VALUE(MID(F131,2,LEN(F131)-3)),IF(RIGHT(F131,2)="M)",-1000000*VALUE(MID(F131,2,LEN(F131)-3)),IF(RIGHT(F131,2)="B)",-1000000000*VALUE(MID(F131,2,LEN(F131)-3)),IF(RIGHT(F131,2)="k)",-1000*VALUE(MID(F131,2,LEN(F131)-3)),VALUE(SUBSTITUTE(F131,",","")))))),IF(RIGHT(F131,1)="T",1000000000000*VALUE(LEFT(F131,LEN(F131)-1)),IF(RIGHT(F131,1)="M",1000000*VALUE(LEFT(F131,LEN(F131)-1)),IF(RIGHT(F131,1)="B",1000000000*VALUE(LEFT(F131,LEN(F131)-1)),IF(RIGHT(F131,1)="%",0.01*VALUE(LEFT(F131,LEN(F131)-1)),IF(RIGHT(F131,1)="k",1000*VALUE(LEFT(F131,LEN(F131)-1)),VALUE(SUBSTITUTE(F131,",",""))))))))),"N/A")</f>
        <v>N/A</v>
      </c>
      <c r="M131" t="str">
        <f>IFERROR(IF(TRIM(G131)="-", "N/A", IF(RIGHT(G131,1)=")",IF(RIGHT(G131,2)="T)",-1000000000000*VALUE(MID(G131,2,LEN(G131)-3)),IF(RIGHT(G131,2)="M)",-1000000*VALUE(MID(G131,2,LEN(G131)-3)),IF(RIGHT(G131,2)="B)",-1000000000*VALUE(MID(G131,2,LEN(G131)-3)),IF(RIGHT(G131,2)="k)",-1000*VALUE(MID(G131,2,LEN(G131)-3)),VALUE(SUBSTITUTE(G131,",","")))))),IF(RIGHT(G131,1)="T",1000000000000*VALUE(LEFT(G131,LEN(G131)-1)),IF(RIGHT(G131,1)="M",1000000*VALUE(LEFT(G131,LEN(G131)-1)),IF(RIGHT(G131,1)="B",1000000000*VALUE(LEFT(G131,LEN(G131)-1)),IF(RIGHT(G131,1)="%",0.01*VALUE(LEFT(G131,LEN(G131)-1)),IF(RIGHT(G131,1)="k",1000*VALUE(LEFT(G131,LEN(G131)-1)),VALUE(SUBSTITUTE(G131,",",""))))))))),"N/A")</f>
        <v>N/A</v>
      </c>
      <c r="N131" t="str">
        <f t="shared" si="10"/>
        <v>N/A</v>
      </c>
    </row>
    <row r="132" spans="1:14" x14ac:dyDescent="0.3">
      <c r="A132" s="1">
        <v>7</v>
      </c>
      <c r="B132" t="s">
        <v>224</v>
      </c>
      <c r="C132" t="s">
        <v>225</v>
      </c>
      <c r="I132" t="str">
        <f>IFERROR(IF(TRIM(C132)="-", "N/A", IF(RIGHT(C132,1)=")",IF(RIGHT(C132,2)="T)",-1000000000000*VALUE(MID(C132,2,LEN(C132)-3)),IF(RIGHT(C132,2)="M)",-1000000*VALUE(MID(C132,2,LEN(C132)-3)),IF(RIGHT(C132,2)="B)",-1000000000*VALUE(MID(C132,2,LEN(C132)-3)),IF(RIGHT(C132,2)="k)",-1000*VALUE(MID(C132,2,LEN(C132)-3)),VALUE(SUBSTITUTE(C132,",","")))))),IF(RIGHT(C132,1)="T",1000000000000*VALUE(LEFT(C132,LEN(C132)-1)),IF(RIGHT(C132,1)="M",1000000*VALUE(LEFT(C132,LEN(C132)-1)),IF(RIGHT(C132,1)="B",1000000000*VALUE(LEFT(C132,LEN(C132)-1)),IF(RIGHT(C132,1)="%",0.01*VALUE(LEFT(C132,LEN(C132)-1)),IF(RIGHT(C132,1)="k",1000*VALUE(LEFT(C132,LEN(C132)-1)),VALUE(SUBSTITUTE(C132,",",""))))))))),"N/A")</f>
        <v>N/A</v>
      </c>
      <c r="J132" t="str">
        <f>IFERROR(IF(TRIM(D132)="-", "N/A", IF(RIGHT(D132,1)=")",IF(RIGHT(D132,2)="T)",-1000000000000*VALUE(MID(D132,2,LEN(D132)-3)),IF(RIGHT(D132,2)="M)",-1000000*VALUE(MID(D132,2,LEN(D132)-3)),IF(RIGHT(D132,2)="B)",-1000000000*VALUE(MID(D132,2,LEN(D132)-3)),IF(RIGHT(D132,2)="k)",-1000*VALUE(MID(D132,2,LEN(D132)-3)),VALUE(SUBSTITUTE(D132,",","")))))),IF(RIGHT(D132,1)="T",1000000000000*VALUE(LEFT(D132,LEN(D132)-1)),IF(RIGHT(D132,1)="M",1000000*VALUE(LEFT(D132,LEN(D132)-1)),IF(RIGHT(D132,1)="B",1000000000*VALUE(LEFT(D132,LEN(D132)-1)),IF(RIGHT(D132,1)="%",0.01*VALUE(LEFT(D132,LEN(D132)-1)),IF(RIGHT(D132,1)="k",1000*VALUE(LEFT(D132,LEN(D132)-1)),VALUE(SUBSTITUTE(D132,",",""))))))))),"N/A")</f>
        <v>N/A</v>
      </c>
      <c r="K132" t="str">
        <f>IFERROR(IF(TRIM(E132)="-", "N/A", IF(RIGHT(E132,1)=")",IF(RIGHT(E132,2)="T)",-1000000000000*VALUE(MID(E132,2,LEN(E132)-3)),IF(RIGHT(E132,2)="M)",-1000000*VALUE(MID(E132,2,LEN(E132)-3)),IF(RIGHT(E132,2)="B)",-1000000000*VALUE(MID(E132,2,LEN(E132)-3)),IF(RIGHT(E132,2)="k)",-1000*VALUE(MID(E132,2,LEN(E132)-3)),VALUE(SUBSTITUTE(E132,",","")))))),IF(RIGHT(E132,1)="T",1000000000000*VALUE(LEFT(E132,LEN(E132)-1)),IF(RIGHT(E132,1)="M",1000000*VALUE(LEFT(E132,LEN(E132)-1)),IF(RIGHT(E132,1)="B",1000000000*VALUE(LEFT(E132,LEN(E132)-1)),IF(RIGHT(E132,1)="%",0.01*VALUE(LEFT(E132,LEN(E132)-1)),IF(RIGHT(E132,1)="k",1000*VALUE(LEFT(E132,LEN(E132)-1)),VALUE(SUBSTITUTE(E132,",",""))))))))),"N/A")</f>
        <v>N/A</v>
      </c>
      <c r="L132" t="str">
        <f>IFERROR(IF(TRIM(F132)="-", "N/A", IF(RIGHT(F132,1)=")",IF(RIGHT(F132,2)="T)",-1000000000000*VALUE(MID(F132,2,LEN(F132)-3)),IF(RIGHT(F132,2)="M)",-1000000*VALUE(MID(F132,2,LEN(F132)-3)),IF(RIGHT(F132,2)="B)",-1000000000*VALUE(MID(F132,2,LEN(F132)-3)),IF(RIGHT(F132,2)="k)",-1000*VALUE(MID(F132,2,LEN(F132)-3)),VALUE(SUBSTITUTE(F132,",","")))))),IF(RIGHT(F132,1)="T",1000000000000*VALUE(LEFT(F132,LEN(F132)-1)),IF(RIGHT(F132,1)="M",1000000*VALUE(LEFT(F132,LEN(F132)-1)),IF(RIGHT(F132,1)="B",1000000000*VALUE(LEFT(F132,LEN(F132)-1)),IF(RIGHT(F132,1)="%",0.01*VALUE(LEFT(F132,LEN(F132)-1)),IF(RIGHT(F132,1)="k",1000*VALUE(LEFT(F132,LEN(F132)-1)),VALUE(SUBSTITUTE(F132,",",""))))))))),"N/A")</f>
        <v>N/A</v>
      </c>
      <c r="M132" t="str">
        <f>IFERROR(IF(TRIM(G132)="-", "N/A", IF(RIGHT(G132,1)=")",IF(RIGHT(G132,2)="T)",-1000000000000*VALUE(MID(G132,2,LEN(G132)-3)),IF(RIGHT(G132,2)="M)",-1000000*VALUE(MID(G132,2,LEN(G132)-3)),IF(RIGHT(G132,2)="B)",-1000000000*VALUE(MID(G132,2,LEN(G132)-3)),IF(RIGHT(G132,2)="k)",-1000*VALUE(MID(G132,2,LEN(G132)-3)),VALUE(SUBSTITUTE(G132,",","")))))),IF(RIGHT(G132,1)="T",1000000000000*VALUE(LEFT(G132,LEN(G132)-1)),IF(RIGHT(G132,1)="M",1000000*VALUE(LEFT(G132,LEN(G132)-1)),IF(RIGHT(G132,1)="B",1000000000*VALUE(LEFT(G132,LEN(G132)-1)),IF(RIGHT(G132,1)="%",0.01*VALUE(LEFT(G132,LEN(G132)-1)),IF(RIGHT(G132,1)="k",1000*VALUE(LEFT(G132,LEN(G132)-1)),VALUE(SUBSTITUTE(G132,",",""))))))))),"N/A")</f>
        <v>N/A</v>
      </c>
      <c r="N132" t="str">
        <f t="shared" si="10"/>
        <v>N/A</v>
      </c>
    </row>
    <row r="133" spans="1:14" x14ac:dyDescent="0.3">
      <c r="A133" s="1">
        <v>8</v>
      </c>
      <c r="B133" t="s">
        <v>226</v>
      </c>
      <c r="I133" t="str">
        <f>IFERROR(IF(TRIM(C133)="-", "N/A", IF(RIGHT(C133,1)=")",IF(RIGHT(C133,2)="T)",-1000000000000*VALUE(MID(C133,2,LEN(C133)-3)),IF(RIGHT(C133,2)="M)",-1000000*VALUE(MID(C133,2,LEN(C133)-3)),IF(RIGHT(C133,2)="B)",-1000000000*VALUE(MID(C133,2,LEN(C133)-3)),IF(RIGHT(C133,2)="k)",-1000*VALUE(MID(C133,2,LEN(C133)-3)),VALUE(SUBSTITUTE(C133,",","")))))),IF(RIGHT(C133,1)="T",1000000000000*VALUE(LEFT(C133,LEN(C133)-1)),IF(RIGHT(C133,1)="M",1000000*VALUE(LEFT(C133,LEN(C133)-1)),IF(RIGHT(C133,1)="B",1000000000*VALUE(LEFT(C133,LEN(C133)-1)),IF(RIGHT(C133,1)="%",0.01*VALUE(LEFT(C133,LEN(C133)-1)),IF(RIGHT(C133,1)="k",1000*VALUE(LEFT(C133,LEN(C133)-1)),VALUE(SUBSTITUTE(C133,",",""))))))))),"N/A")</f>
        <v>N/A</v>
      </c>
      <c r="J133" t="str">
        <f>IFERROR(IF(TRIM(D133)="-", "N/A", IF(RIGHT(D133,1)=")",IF(RIGHT(D133,2)="T)",-1000000000000*VALUE(MID(D133,2,LEN(D133)-3)),IF(RIGHT(D133,2)="M)",-1000000*VALUE(MID(D133,2,LEN(D133)-3)),IF(RIGHT(D133,2)="B)",-1000000000*VALUE(MID(D133,2,LEN(D133)-3)),IF(RIGHT(D133,2)="k)",-1000*VALUE(MID(D133,2,LEN(D133)-3)),VALUE(SUBSTITUTE(D133,",","")))))),IF(RIGHT(D133,1)="T",1000000000000*VALUE(LEFT(D133,LEN(D133)-1)),IF(RIGHT(D133,1)="M",1000000*VALUE(LEFT(D133,LEN(D133)-1)),IF(RIGHT(D133,1)="B",1000000000*VALUE(LEFT(D133,LEN(D133)-1)),IF(RIGHT(D133,1)="%",0.01*VALUE(LEFT(D133,LEN(D133)-1)),IF(RIGHT(D133,1)="k",1000*VALUE(LEFT(D133,LEN(D133)-1)),VALUE(SUBSTITUTE(D133,",",""))))))))),"N/A")</f>
        <v>N/A</v>
      </c>
      <c r="K133" t="str">
        <f>IFERROR(IF(TRIM(E133)="-", "N/A", IF(RIGHT(E133,1)=")",IF(RIGHT(E133,2)="T)",-1000000000000*VALUE(MID(E133,2,LEN(E133)-3)),IF(RIGHT(E133,2)="M)",-1000000*VALUE(MID(E133,2,LEN(E133)-3)),IF(RIGHT(E133,2)="B)",-1000000000*VALUE(MID(E133,2,LEN(E133)-3)),IF(RIGHT(E133,2)="k)",-1000*VALUE(MID(E133,2,LEN(E133)-3)),VALUE(SUBSTITUTE(E133,",","")))))),IF(RIGHT(E133,1)="T",1000000000000*VALUE(LEFT(E133,LEN(E133)-1)),IF(RIGHT(E133,1)="M",1000000*VALUE(LEFT(E133,LEN(E133)-1)),IF(RIGHT(E133,1)="B",1000000000*VALUE(LEFT(E133,LEN(E133)-1)),IF(RIGHT(E133,1)="%",0.01*VALUE(LEFT(E133,LEN(E133)-1)),IF(RIGHT(E133,1)="k",1000*VALUE(LEFT(E133,LEN(E133)-1)),VALUE(SUBSTITUTE(E133,",",""))))))))),"N/A")</f>
        <v>N/A</v>
      </c>
      <c r="L133" t="str">
        <f>IFERROR(IF(TRIM(F133)="-", "N/A", IF(RIGHT(F133,1)=")",IF(RIGHT(F133,2)="T)",-1000000000000*VALUE(MID(F133,2,LEN(F133)-3)),IF(RIGHT(F133,2)="M)",-1000000*VALUE(MID(F133,2,LEN(F133)-3)),IF(RIGHT(F133,2)="B)",-1000000000*VALUE(MID(F133,2,LEN(F133)-3)),IF(RIGHT(F133,2)="k)",-1000*VALUE(MID(F133,2,LEN(F133)-3)),VALUE(SUBSTITUTE(F133,",","")))))),IF(RIGHT(F133,1)="T",1000000000000*VALUE(LEFT(F133,LEN(F133)-1)),IF(RIGHT(F133,1)="M",1000000*VALUE(LEFT(F133,LEN(F133)-1)),IF(RIGHT(F133,1)="B",1000000000*VALUE(LEFT(F133,LEN(F133)-1)),IF(RIGHT(F133,1)="%",0.01*VALUE(LEFT(F133,LEN(F133)-1)),IF(RIGHT(F133,1)="k",1000*VALUE(LEFT(F133,LEN(F133)-1)),VALUE(SUBSTITUTE(F133,",",""))))))))),"N/A")</f>
        <v>N/A</v>
      </c>
      <c r="M133" t="str">
        <f>IFERROR(IF(TRIM(G133)="-", "N/A", IF(RIGHT(G133,1)=")",IF(RIGHT(G133,2)="T)",-1000000000000*VALUE(MID(G133,2,LEN(G133)-3)),IF(RIGHT(G133,2)="M)",-1000000*VALUE(MID(G133,2,LEN(G133)-3)),IF(RIGHT(G133,2)="B)",-1000000000*VALUE(MID(G133,2,LEN(G133)-3)),IF(RIGHT(G133,2)="k)",-1000*VALUE(MID(G133,2,LEN(G133)-3)),VALUE(SUBSTITUTE(G133,",","")))))),IF(RIGHT(G133,1)="T",1000000000000*VALUE(LEFT(G133,LEN(G133)-1)),IF(RIGHT(G133,1)="M",1000000*VALUE(LEFT(G133,LEN(G133)-1)),IF(RIGHT(G133,1)="B",1000000000*VALUE(LEFT(G133,LEN(G133)-1)),IF(RIGHT(G133,1)="%",0.01*VALUE(LEFT(G133,LEN(G133)-1)),IF(RIGHT(G133,1)="k",1000*VALUE(LEFT(G133,LEN(G133)-1)),VALUE(SUBSTITUTE(G133,",",""))))))))),"N/A")</f>
        <v>N/A</v>
      </c>
      <c r="N133" t="str">
        <f t="shared" si="10"/>
        <v>N/A</v>
      </c>
    </row>
    <row r="134" spans="1:14" x14ac:dyDescent="0.3">
      <c r="A134" s="1">
        <v>9</v>
      </c>
      <c r="B134" t="s">
        <v>227</v>
      </c>
      <c r="I134" t="str">
        <f>IFERROR(IF(TRIM(C134)="-", "N/A", IF(RIGHT(C134,1)=")",IF(RIGHT(C134,2)="T)",-1000000000000*VALUE(MID(C134,2,LEN(C134)-3)),IF(RIGHT(C134,2)="M)",-1000000*VALUE(MID(C134,2,LEN(C134)-3)),IF(RIGHT(C134,2)="B)",-1000000000*VALUE(MID(C134,2,LEN(C134)-3)),IF(RIGHT(C134,2)="k)",-1000*VALUE(MID(C134,2,LEN(C134)-3)),VALUE(SUBSTITUTE(C134,",","")))))),IF(RIGHT(C134,1)="T",1000000000000*VALUE(LEFT(C134,LEN(C134)-1)),IF(RIGHT(C134,1)="M",1000000*VALUE(LEFT(C134,LEN(C134)-1)),IF(RIGHT(C134,1)="B",1000000000*VALUE(LEFT(C134,LEN(C134)-1)),IF(RIGHT(C134,1)="%",0.01*VALUE(LEFT(C134,LEN(C134)-1)),IF(RIGHT(C134,1)="k",1000*VALUE(LEFT(C134,LEN(C134)-1)),VALUE(SUBSTITUTE(C134,",",""))))))))),"N/A")</f>
        <v>N/A</v>
      </c>
      <c r="J134" t="str">
        <f>IFERROR(IF(TRIM(D134)="-", "N/A", IF(RIGHT(D134,1)=")",IF(RIGHT(D134,2)="T)",-1000000000000*VALUE(MID(D134,2,LEN(D134)-3)),IF(RIGHT(D134,2)="M)",-1000000*VALUE(MID(D134,2,LEN(D134)-3)),IF(RIGHT(D134,2)="B)",-1000000000*VALUE(MID(D134,2,LEN(D134)-3)),IF(RIGHT(D134,2)="k)",-1000*VALUE(MID(D134,2,LEN(D134)-3)),VALUE(SUBSTITUTE(D134,",","")))))),IF(RIGHT(D134,1)="T",1000000000000*VALUE(LEFT(D134,LEN(D134)-1)),IF(RIGHT(D134,1)="M",1000000*VALUE(LEFT(D134,LEN(D134)-1)),IF(RIGHT(D134,1)="B",1000000000*VALUE(LEFT(D134,LEN(D134)-1)),IF(RIGHT(D134,1)="%",0.01*VALUE(LEFT(D134,LEN(D134)-1)),IF(RIGHT(D134,1)="k",1000*VALUE(LEFT(D134,LEN(D134)-1)),VALUE(SUBSTITUTE(D134,",",""))))))))),"N/A")</f>
        <v>N/A</v>
      </c>
      <c r="K134" t="str">
        <f>IFERROR(IF(TRIM(E134)="-", "N/A", IF(RIGHT(E134,1)=")",IF(RIGHT(E134,2)="T)",-1000000000000*VALUE(MID(E134,2,LEN(E134)-3)),IF(RIGHT(E134,2)="M)",-1000000*VALUE(MID(E134,2,LEN(E134)-3)),IF(RIGHT(E134,2)="B)",-1000000000*VALUE(MID(E134,2,LEN(E134)-3)),IF(RIGHT(E134,2)="k)",-1000*VALUE(MID(E134,2,LEN(E134)-3)),VALUE(SUBSTITUTE(E134,",","")))))),IF(RIGHT(E134,1)="T",1000000000000*VALUE(LEFT(E134,LEN(E134)-1)),IF(RIGHT(E134,1)="M",1000000*VALUE(LEFT(E134,LEN(E134)-1)),IF(RIGHT(E134,1)="B",1000000000*VALUE(LEFT(E134,LEN(E134)-1)),IF(RIGHT(E134,1)="%",0.01*VALUE(LEFT(E134,LEN(E134)-1)),IF(RIGHT(E134,1)="k",1000*VALUE(LEFT(E134,LEN(E134)-1)),VALUE(SUBSTITUTE(E134,",",""))))))))),"N/A")</f>
        <v>N/A</v>
      </c>
      <c r="L134" t="str">
        <f>IFERROR(IF(TRIM(F134)="-", "N/A", IF(RIGHT(F134,1)=")",IF(RIGHT(F134,2)="T)",-1000000000000*VALUE(MID(F134,2,LEN(F134)-3)),IF(RIGHT(F134,2)="M)",-1000000*VALUE(MID(F134,2,LEN(F134)-3)),IF(RIGHT(F134,2)="B)",-1000000000*VALUE(MID(F134,2,LEN(F134)-3)),IF(RIGHT(F134,2)="k)",-1000*VALUE(MID(F134,2,LEN(F134)-3)),VALUE(SUBSTITUTE(F134,",","")))))),IF(RIGHT(F134,1)="T",1000000000000*VALUE(LEFT(F134,LEN(F134)-1)),IF(RIGHT(F134,1)="M",1000000*VALUE(LEFT(F134,LEN(F134)-1)),IF(RIGHT(F134,1)="B",1000000000*VALUE(LEFT(F134,LEN(F134)-1)),IF(RIGHT(F134,1)="%",0.01*VALUE(LEFT(F134,LEN(F134)-1)),IF(RIGHT(F134,1)="k",1000*VALUE(LEFT(F134,LEN(F134)-1)),VALUE(SUBSTITUTE(F134,",",""))))))))),"N/A")</f>
        <v>N/A</v>
      </c>
      <c r="M134" t="str">
        <f>IFERROR(IF(TRIM(G134)="-", "N/A", IF(RIGHT(G134,1)=")",IF(RIGHT(G134,2)="T)",-1000000000000*VALUE(MID(G134,2,LEN(G134)-3)),IF(RIGHT(G134,2)="M)",-1000000*VALUE(MID(G134,2,LEN(G134)-3)),IF(RIGHT(G134,2)="B)",-1000000000*VALUE(MID(G134,2,LEN(G134)-3)),IF(RIGHT(G134,2)="k)",-1000*VALUE(MID(G134,2,LEN(G134)-3)),VALUE(SUBSTITUTE(G134,",","")))))),IF(RIGHT(G134,1)="T",1000000000000*VALUE(LEFT(G134,LEN(G134)-1)),IF(RIGHT(G134,1)="M",1000000*VALUE(LEFT(G134,LEN(G134)-1)),IF(RIGHT(G134,1)="B",1000000000*VALUE(LEFT(G134,LEN(G134)-1)),IF(RIGHT(G134,1)="%",0.01*VALUE(LEFT(G134,LEN(G134)-1)),IF(RIGHT(G134,1)="k",1000*VALUE(LEFT(G134,LEN(G134)-1)),VALUE(SUBSTITUTE(G134,",",""))))))))),"N/A")</f>
        <v>N/A</v>
      </c>
      <c r="N134" t="str">
        <f t="shared" si="10"/>
        <v>N/A</v>
      </c>
    </row>
    <row r="135" spans="1:14" x14ac:dyDescent="0.3">
      <c r="I135" t="str">
        <f>IFERROR(IF(TRIM(C135)="-", "N/A", IF(RIGHT(C135,1)=")",IF(RIGHT(C135,2)="T)",-1000000000000*VALUE(MID(C135,2,LEN(C135)-3)),IF(RIGHT(C135,2)="M)",-1000000*VALUE(MID(C135,2,LEN(C135)-3)),IF(RIGHT(C135,2)="B)",-1000000000*VALUE(MID(C135,2,LEN(C135)-3)),IF(RIGHT(C135,2)="k)",-1000*VALUE(MID(C135,2,LEN(C135)-3)),VALUE(SUBSTITUTE(C135,",","")))))),IF(RIGHT(C135,1)="T",1000000000000*VALUE(LEFT(C135,LEN(C135)-1)),IF(RIGHT(C135,1)="M",1000000*VALUE(LEFT(C135,LEN(C135)-1)),IF(RIGHT(C135,1)="B",1000000000*VALUE(LEFT(C135,LEN(C135)-1)),IF(RIGHT(C135,1)="%",0.01*VALUE(LEFT(C135,LEN(C135)-1)),IF(RIGHT(C135,1)="k",1000*VALUE(LEFT(C135,LEN(C135)-1)),VALUE(SUBSTITUTE(C135,",",""))))))))),"N/A")</f>
        <v>N/A</v>
      </c>
      <c r="J135" t="str">
        <f>IFERROR(IF(TRIM(D135)="-", "N/A", IF(RIGHT(D135,1)=")",IF(RIGHT(D135,2)="T)",-1000000000000*VALUE(MID(D135,2,LEN(D135)-3)),IF(RIGHT(D135,2)="M)",-1000000*VALUE(MID(D135,2,LEN(D135)-3)),IF(RIGHT(D135,2)="B)",-1000000000*VALUE(MID(D135,2,LEN(D135)-3)),IF(RIGHT(D135,2)="k)",-1000*VALUE(MID(D135,2,LEN(D135)-3)),VALUE(SUBSTITUTE(D135,",","")))))),IF(RIGHT(D135,1)="T",1000000000000*VALUE(LEFT(D135,LEN(D135)-1)),IF(RIGHT(D135,1)="M",1000000*VALUE(LEFT(D135,LEN(D135)-1)),IF(RIGHT(D135,1)="B",1000000000*VALUE(LEFT(D135,LEN(D135)-1)),IF(RIGHT(D135,1)="%",0.01*VALUE(LEFT(D135,LEN(D135)-1)),IF(RIGHT(D135,1)="k",1000*VALUE(LEFT(D135,LEN(D135)-1)),VALUE(SUBSTITUTE(D135,",",""))))))))),"N/A")</f>
        <v>N/A</v>
      </c>
      <c r="K135" t="str">
        <f>IFERROR(IF(TRIM(E135)="-", "N/A", IF(RIGHT(E135,1)=")",IF(RIGHT(E135,2)="T)",-1000000000000*VALUE(MID(E135,2,LEN(E135)-3)),IF(RIGHT(E135,2)="M)",-1000000*VALUE(MID(E135,2,LEN(E135)-3)),IF(RIGHT(E135,2)="B)",-1000000000*VALUE(MID(E135,2,LEN(E135)-3)),IF(RIGHT(E135,2)="k)",-1000*VALUE(MID(E135,2,LEN(E135)-3)),VALUE(SUBSTITUTE(E135,",","")))))),IF(RIGHT(E135,1)="T",1000000000000*VALUE(LEFT(E135,LEN(E135)-1)),IF(RIGHT(E135,1)="M",1000000*VALUE(LEFT(E135,LEN(E135)-1)),IF(RIGHT(E135,1)="B",1000000000*VALUE(LEFT(E135,LEN(E135)-1)),IF(RIGHT(E135,1)="%",0.01*VALUE(LEFT(E135,LEN(E135)-1)),IF(RIGHT(E135,1)="k",1000*VALUE(LEFT(E135,LEN(E135)-1)),VALUE(SUBSTITUTE(E135,",",""))))))))),"N/A")</f>
        <v>N/A</v>
      </c>
      <c r="L135" t="str">
        <f>IFERROR(IF(TRIM(F135)="-", "N/A", IF(RIGHT(F135,1)=")",IF(RIGHT(F135,2)="T)",-1000000000000*VALUE(MID(F135,2,LEN(F135)-3)),IF(RIGHT(F135,2)="M)",-1000000*VALUE(MID(F135,2,LEN(F135)-3)),IF(RIGHT(F135,2)="B)",-1000000000*VALUE(MID(F135,2,LEN(F135)-3)),IF(RIGHT(F135,2)="k)",-1000*VALUE(MID(F135,2,LEN(F135)-3)),VALUE(SUBSTITUTE(F135,",","")))))),IF(RIGHT(F135,1)="T",1000000000000*VALUE(LEFT(F135,LEN(F135)-1)),IF(RIGHT(F135,1)="M",1000000*VALUE(LEFT(F135,LEN(F135)-1)),IF(RIGHT(F135,1)="B",1000000000*VALUE(LEFT(F135,LEN(F135)-1)),IF(RIGHT(F135,1)="%",0.01*VALUE(LEFT(F135,LEN(F135)-1)),IF(RIGHT(F135,1)="k",1000*VALUE(LEFT(F135,LEN(F135)-1)),VALUE(SUBSTITUTE(F135,",",""))))))))),"N/A")</f>
        <v>N/A</v>
      </c>
      <c r="M135" t="str">
        <f>IFERROR(IF(TRIM(G135)="-", "N/A", IF(RIGHT(G135,1)=")",IF(RIGHT(G135,2)="T)",-1000000000000*VALUE(MID(G135,2,LEN(G135)-3)),IF(RIGHT(G135,2)="M)",-1000000*VALUE(MID(G135,2,LEN(G135)-3)),IF(RIGHT(G135,2)="B)",-1000000000*VALUE(MID(G135,2,LEN(G135)-3)),IF(RIGHT(G135,2)="k)",-1000*VALUE(MID(G135,2,LEN(G135)-3)),VALUE(SUBSTITUTE(G135,",","")))))),IF(RIGHT(G135,1)="T",1000000000000*VALUE(LEFT(G135,LEN(G135)-1)),IF(RIGHT(G135,1)="M",1000000*VALUE(LEFT(G135,LEN(G135)-1)),IF(RIGHT(G135,1)="B",1000000000*VALUE(LEFT(G135,LEN(G135)-1)),IF(RIGHT(G135,1)="%",0.01*VALUE(LEFT(G135,LEN(G135)-1)),IF(RIGHT(G135,1)="k",1000*VALUE(LEFT(G135,LEN(G135)-1)),VALUE(SUBSTITUTE(G135,",",""))))))))),"N/A")</f>
        <v>N/A</v>
      </c>
      <c r="N135" t="str">
        <f t="shared" si="10"/>
        <v>N/A</v>
      </c>
    </row>
    <row r="136" spans="1:14" x14ac:dyDescent="0.3">
      <c r="I136" t="str">
        <f>IFERROR(IF(TRIM(C136)="-", "N/A", IF(RIGHT(C136,1)=")",IF(RIGHT(C136,2)="T)",-1000000000000*VALUE(MID(C136,2,LEN(C136)-3)),IF(RIGHT(C136,2)="M)",-1000000*VALUE(MID(C136,2,LEN(C136)-3)),IF(RIGHT(C136,2)="B)",-1000000000*VALUE(MID(C136,2,LEN(C136)-3)),IF(RIGHT(C136,2)="k)",-1000*VALUE(MID(C136,2,LEN(C136)-3)),VALUE(SUBSTITUTE(C136,",","")))))),IF(RIGHT(C136,1)="T",1000000000000*VALUE(LEFT(C136,LEN(C136)-1)),IF(RIGHT(C136,1)="M",1000000*VALUE(LEFT(C136,LEN(C136)-1)),IF(RIGHT(C136,1)="B",1000000000*VALUE(LEFT(C136,LEN(C136)-1)),IF(RIGHT(C136,1)="%",0.01*VALUE(LEFT(C136,LEN(C136)-1)),IF(RIGHT(C136,1)="k",1000*VALUE(LEFT(C136,LEN(C136)-1)),VALUE(SUBSTITUTE(C136,",",""))))))))),"N/A")</f>
        <v>N/A</v>
      </c>
      <c r="J136" t="str">
        <f>IFERROR(IF(TRIM(D136)="-", "N/A", IF(RIGHT(D136,1)=")",IF(RIGHT(D136,2)="T)",-1000000000000*VALUE(MID(D136,2,LEN(D136)-3)),IF(RIGHT(D136,2)="M)",-1000000*VALUE(MID(D136,2,LEN(D136)-3)),IF(RIGHT(D136,2)="B)",-1000000000*VALUE(MID(D136,2,LEN(D136)-3)),IF(RIGHT(D136,2)="k)",-1000*VALUE(MID(D136,2,LEN(D136)-3)),VALUE(SUBSTITUTE(D136,",","")))))),IF(RIGHT(D136,1)="T",1000000000000*VALUE(LEFT(D136,LEN(D136)-1)),IF(RIGHT(D136,1)="M",1000000*VALUE(LEFT(D136,LEN(D136)-1)),IF(RIGHT(D136,1)="B",1000000000*VALUE(LEFT(D136,LEN(D136)-1)),IF(RIGHT(D136,1)="%",0.01*VALUE(LEFT(D136,LEN(D136)-1)),IF(RIGHT(D136,1)="k",1000*VALUE(LEFT(D136,LEN(D136)-1)),VALUE(SUBSTITUTE(D136,",",""))))))))),"N/A")</f>
        <v>N/A</v>
      </c>
      <c r="K136" t="str">
        <f>IFERROR(IF(TRIM(E136)="-", "N/A", IF(RIGHT(E136,1)=")",IF(RIGHT(E136,2)="T)",-1000000000000*VALUE(MID(E136,2,LEN(E136)-3)),IF(RIGHT(E136,2)="M)",-1000000*VALUE(MID(E136,2,LEN(E136)-3)),IF(RIGHT(E136,2)="B)",-1000000000*VALUE(MID(E136,2,LEN(E136)-3)),IF(RIGHT(E136,2)="k)",-1000*VALUE(MID(E136,2,LEN(E136)-3)),VALUE(SUBSTITUTE(E136,",","")))))),IF(RIGHT(E136,1)="T",1000000000000*VALUE(LEFT(E136,LEN(E136)-1)),IF(RIGHT(E136,1)="M",1000000*VALUE(LEFT(E136,LEN(E136)-1)),IF(RIGHT(E136,1)="B",1000000000*VALUE(LEFT(E136,LEN(E136)-1)),IF(RIGHT(E136,1)="%",0.01*VALUE(LEFT(E136,LEN(E136)-1)),IF(RIGHT(E136,1)="k",1000*VALUE(LEFT(E136,LEN(E136)-1)),VALUE(SUBSTITUTE(E136,",",""))))))))),"N/A")</f>
        <v>N/A</v>
      </c>
      <c r="L136" t="str">
        <f>IFERROR(IF(TRIM(F136)="-", "N/A", IF(RIGHT(F136,1)=")",IF(RIGHT(F136,2)="T)",-1000000000000*VALUE(MID(F136,2,LEN(F136)-3)),IF(RIGHT(F136,2)="M)",-1000000*VALUE(MID(F136,2,LEN(F136)-3)),IF(RIGHT(F136,2)="B)",-1000000000*VALUE(MID(F136,2,LEN(F136)-3)),IF(RIGHT(F136,2)="k)",-1000*VALUE(MID(F136,2,LEN(F136)-3)),VALUE(SUBSTITUTE(F136,",","")))))),IF(RIGHT(F136,1)="T",1000000000000*VALUE(LEFT(F136,LEN(F136)-1)),IF(RIGHT(F136,1)="M",1000000*VALUE(LEFT(F136,LEN(F136)-1)),IF(RIGHT(F136,1)="B",1000000000*VALUE(LEFT(F136,LEN(F136)-1)),IF(RIGHT(F136,1)="%",0.01*VALUE(LEFT(F136,LEN(F136)-1)),IF(RIGHT(F136,1)="k",1000*VALUE(LEFT(F136,LEN(F136)-1)),VALUE(SUBSTITUTE(F136,",",""))))))))),"N/A")</f>
        <v>N/A</v>
      </c>
      <c r="M136" t="str">
        <f>IFERROR(IF(TRIM(G136)="-", "N/A", IF(RIGHT(G136,1)=")",IF(RIGHT(G136,2)="T)",-1000000000000*VALUE(MID(G136,2,LEN(G136)-3)),IF(RIGHT(G136,2)="M)",-1000000*VALUE(MID(G136,2,LEN(G136)-3)),IF(RIGHT(G136,2)="B)",-1000000000*VALUE(MID(G136,2,LEN(G136)-3)),IF(RIGHT(G136,2)="k)",-1000*VALUE(MID(G136,2,LEN(G136)-3)),VALUE(SUBSTITUTE(G136,",","")))))),IF(RIGHT(G136,1)="T",1000000000000*VALUE(LEFT(G136,LEN(G136)-1)),IF(RIGHT(G136,1)="M",1000000*VALUE(LEFT(G136,LEN(G136)-1)),IF(RIGHT(G136,1)="B",1000000000*VALUE(LEFT(G136,LEN(G136)-1)),IF(RIGHT(G136,1)="%",0.01*VALUE(LEFT(G136,LEN(G136)-1)),IF(RIGHT(G136,1)="k",1000*VALUE(LEFT(G136,LEN(G136)-1)),VALUE(SUBSTITUTE(G136,",",""))))))))),"N/A")</f>
        <v>N/A</v>
      </c>
      <c r="N136" t="str">
        <f t="shared" si="10"/>
        <v>N/A</v>
      </c>
    </row>
    <row r="137" spans="1:14" x14ac:dyDescent="0.3">
      <c r="B137" s="1" t="s">
        <v>228</v>
      </c>
      <c r="C137" s="1" t="s">
        <v>229</v>
      </c>
      <c r="D137" s="1" t="s">
        <v>230</v>
      </c>
      <c r="E137" s="1" t="s">
        <v>231</v>
      </c>
      <c r="F137" s="1" t="s">
        <v>232</v>
      </c>
      <c r="I137" t="str">
        <f>IFERROR(IF(TRIM(C137)="-", "N/A", IF(RIGHT(C137,1)=")",IF(RIGHT(C137,2)="T)",-1000000000000*VALUE(MID(C137,2,LEN(C137)-3)),IF(RIGHT(C137,2)="M)",-1000000*VALUE(MID(C137,2,LEN(C137)-3)),IF(RIGHT(C137,2)="B)",-1000000000*VALUE(MID(C137,2,LEN(C137)-3)),IF(RIGHT(C137,2)="k)",-1000*VALUE(MID(C137,2,LEN(C137)-3)),VALUE(SUBSTITUTE(C137,",","")))))),IF(RIGHT(C137,1)="T",1000000000000*VALUE(LEFT(C137,LEN(C137)-1)),IF(RIGHT(C137,1)="M",1000000*VALUE(LEFT(C137,LEN(C137)-1)),IF(RIGHT(C137,1)="B",1000000000*VALUE(LEFT(C137,LEN(C137)-1)),IF(RIGHT(C137,1)="%",0.01*VALUE(LEFT(C137,LEN(C137)-1)),IF(RIGHT(C137,1)="k",1000*VALUE(LEFT(C137,LEN(C137)-1)),VALUE(SUBSTITUTE(C137,",",""))))))))),"N/A")</f>
        <v>N/A</v>
      </c>
      <c r="J137" t="str">
        <f>IFERROR(IF(TRIM(D137)="-", "N/A", IF(RIGHT(D137,1)=")",IF(RIGHT(D137,2)="T)",-1000000000000*VALUE(MID(D137,2,LEN(D137)-3)),IF(RIGHT(D137,2)="M)",-1000000*VALUE(MID(D137,2,LEN(D137)-3)),IF(RIGHT(D137,2)="B)",-1000000000*VALUE(MID(D137,2,LEN(D137)-3)),IF(RIGHT(D137,2)="k)",-1000*VALUE(MID(D137,2,LEN(D137)-3)),VALUE(SUBSTITUTE(D137,",","")))))),IF(RIGHT(D137,1)="T",1000000000000*VALUE(LEFT(D137,LEN(D137)-1)),IF(RIGHT(D137,1)="M",1000000*VALUE(LEFT(D137,LEN(D137)-1)),IF(RIGHT(D137,1)="B",1000000000*VALUE(LEFT(D137,LEN(D137)-1)),IF(RIGHT(D137,1)="%",0.01*VALUE(LEFT(D137,LEN(D137)-1)),IF(RIGHT(D137,1)="k",1000*VALUE(LEFT(D137,LEN(D137)-1)),VALUE(SUBSTITUTE(D137,",",""))))))))),"N/A")</f>
        <v>N/A</v>
      </c>
      <c r="K137" t="str">
        <f>IFERROR(IF(TRIM(E137)="-", "N/A", IF(RIGHT(E137,1)=")",IF(RIGHT(E137,2)="T)",-1000000000000*VALUE(MID(E137,2,LEN(E137)-3)),IF(RIGHT(E137,2)="M)",-1000000*VALUE(MID(E137,2,LEN(E137)-3)),IF(RIGHT(E137,2)="B)",-1000000000*VALUE(MID(E137,2,LEN(E137)-3)),IF(RIGHT(E137,2)="k)",-1000*VALUE(MID(E137,2,LEN(E137)-3)),VALUE(SUBSTITUTE(E137,",","")))))),IF(RIGHT(E137,1)="T",1000000000000*VALUE(LEFT(E137,LEN(E137)-1)),IF(RIGHT(E137,1)="M",1000000*VALUE(LEFT(E137,LEN(E137)-1)),IF(RIGHT(E137,1)="B",1000000000*VALUE(LEFT(E137,LEN(E137)-1)),IF(RIGHT(E137,1)="%",0.01*VALUE(LEFT(E137,LEN(E137)-1)),IF(RIGHT(E137,1)="k",1000*VALUE(LEFT(E137,LEN(E137)-1)),VALUE(SUBSTITUTE(E137,",",""))))))))),"N/A")</f>
        <v>N/A</v>
      </c>
      <c r="L137" t="str">
        <f>IFERROR(IF(TRIM(F137)="-", "N/A", IF(RIGHT(F137,1)=")",IF(RIGHT(F137,2)="T)",-1000000000000*VALUE(MID(F137,2,LEN(F137)-3)),IF(RIGHT(F137,2)="M)",-1000000*VALUE(MID(F137,2,LEN(F137)-3)),IF(RIGHT(F137,2)="B)",-1000000000*VALUE(MID(F137,2,LEN(F137)-3)),IF(RIGHT(F137,2)="k)",-1000*VALUE(MID(F137,2,LEN(F137)-3)),VALUE(SUBSTITUTE(F137,",","")))))),IF(RIGHT(F137,1)="T",1000000000000*VALUE(LEFT(F137,LEN(F137)-1)),IF(RIGHT(F137,1)="M",1000000*VALUE(LEFT(F137,LEN(F137)-1)),IF(RIGHT(F137,1)="B",1000000000*VALUE(LEFT(F137,LEN(F137)-1)),IF(RIGHT(F137,1)="%",0.01*VALUE(LEFT(F137,LEN(F137)-1)),IF(RIGHT(F137,1)="k",1000*VALUE(LEFT(F137,LEN(F137)-1)),VALUE(SUBSTITUTE(F137,",",""))))))))),"N/A")</f>
        <v>N/A</v>
      </c>
      <c r="M137" t="str">
        <f>IFERROR(IF(TRIM(G137)="-", "N/A", IF(RIGHT(G137,1)=")",IF(RIGHT(G137,2)="T)",-1000000000000*VALUE(MID(G137,2,LEN(G137)-3)),IF(RIGHT(G137,2)="M)",-1000000*VALUE(MID(G137,2,LEN(G137)-3)),IF(RIGHT(G137,2)="B)",-1000000000*VALUE(MID(G137,2,LEN(G137)-3)),IF(RIGHT(G137,2)="k)",-1000*VALUE(MID(G137,2,LEN(G137)-3)),VALUE(SUBSTITUTE(G137,",","")))))),IF(RIGHT(G137,1)="T",1000000000000*VALUE(LEFT(G137,LEN(G137)-1)),IF(RIGHT(G137,1)="M",1000000*VALUE(LEFT(G137,LEN(G137)-1)),IF(RIGHT(G137,1)="B",1000000000*VALUE(LEFT(G137,LEN(G137)-1)),IF(RIGHT(G137,1)="%",0.01*VALUE(LEFT(G137,LEN(G137)-1)),IF(RIGHT(G137,1)="k",1000*VALUE(LEFT(G137,LEN(G137)-1)),VALUE(SUBSTITUTE(G137,",",""))))))))),"N/A")</f>
        <v>N/A</v>
      </c>
      <c r="N137" t="str">
        <f t="shared" si="10"/>
        <v>N/A</v>
      </c>
    </row>
    <row r="138" spans="1:14" x14ac:dyDescent="0.3">
      <c r="A138" s="1">
        <v>0</v>
      </c>
      <c r="B138" t="s">
        <v>233</v>
      </c>
      <c r="C138" t="s">
        <v>234</v>
      </c>
      <c r="D138" t="s">
        <v>235</v>
      </c>
      <c r="F138">
        <v>73</v>
      </c>
      <c r="I138" t="str">
        <f>IFERROR(IF(TRIM(C138)="-", "N/A", IF(RIGHT(C138,1)=")",IF(RIGHT(C138,2)="T)",-1000000000000*VALUE(MID(C138,2,LEN(C138)-3)),IF(RIGHT(C138,2)="M)",-1000000*VALUE(MID(C138,2,LEN(C138)-3)),IF(RIGHT(C138,2)="B)",-1000000000*VALUE(MID(C138,2,LEN(C138)-3)),IF(RIGHT(C138,2)="k)",-1000*VALUE(MID(C138,2,LEN(C138)-3)),VALUE(SUBSTITUTE(C138,",","")))))),IF(RIGHT(C138,1)="T",1000000000000*VALUE(LEFT(C138,LEN(C138)-1)),IF(RIGHT(C138,1)="M",1000000*VALUE(LEFT(C138,LEN(C138)-1)),IF(RIGHT(C138,1)="B",1000000000*VALUE(LEFT(C138,LEN(C138)-1)),IF(RIGHT(C138,1)="%",0.01*VALUE(LEFT(C138,LEN(C138)-1)),IF(RIGHT(C138,1)="k",1000*VALUE(LEFT(C138,LEN(C138)-1)),VALUE(SUBSTITUTE(C138,",",""))))))))),"N/A")</f>
        <v>N/A</v>
      </c>
      <c r="J138">
        <f>IFERROR(IF(TRIM(D138)="-", "N/A", IF(RIGHT(D138,1)=")",IF(RIGHT(D138,2)="T)",-1000000000000*VALUE(MID(D138,2,LEN(D138)-3)),IF(RIGHT(D138,2)="M)",-1000000*VALUE(MID(D138,2,LEN(D138)-3)),IF(RIGHT(D138,2)="B)",-1000000000*VALUE(MID(D138,2,LEN(D138)-3)),IF(RIGHT(D138,2)="k)",-1000*VALUE(MID(D138,2,LEN(D138)-3)),VALUE(SUBSTITUTE(D138,",","")))))),IF(RIGHT(D138,1)="T",1000000000000*VALUE(LEFT(D138,LEN(D138)-1)),IF(RIGHT(D138,1)="M",1000000*VALUE(LEFT(D138,LEN(D138)-1)),IF(RIGHT(D138,1)="B",1000000000*VALUE(LEFT(D138,LEN(D138)-1)),IF(RIGHT(D138,1)="%",0.01*VALUE(LEFT(D138,LEN(D138)-1)),IF(RIGHT(D138,1)="k",1000*VALUE(LEFT(D138,LEN(D138)-1)),VALUE(SUBSTITUTE(D138,",",""))))))))),"N/A")</f>
        <v>178490</v>
      </c>
      <c r="K138" t="str">
        <f>IFERROR(IF(TRIM(E138)="-", "N/A", IF(RIGHT(E138,1)=")",IF(RIGHT(E138,2)="T)",-1000000000000*VALUE(MID(E138,2,LEN(E138)-3)),IF(RIGHT(E138,2)="M)",-1000000*VALUE(MID(E138,2,LEN(E138)-3)),IF(RIGHT(E138,2)="B)",-1000000000*VALUE(MID(E138,2,LEN(E138)-3)),IF(RIGHT(E138,2)="k)",-1000*VALUE(MID(E138,2,LEN(E138)-3)),VALUE(SUBSTITUTE(E138,",","")))))),IF(RIGHT(E138,1)="T",1000000000000*VALUE(LEFT(E138,LEN(E138)-1)),IF(RIGHT(E138,1)="M",1000000*VALUE(LEFT(E138,LEN(E138)-1)),IF(RIGHT(E138,1)="B",1000000000*VALUE(LEFT(E138,LEN(E138)-1)),IF(RIGHT(E138,1)="%",0.01*VALUE(LEFT(E138,LEN(E138)-1)),IF(RIGHT(E138,1)="k",1000*VALUE(LEFT(E138,LEN(E138)-1)),VALUE(SUBSTITUTE(E138,",",""))))))))),"N/A")</f>
        <v>N/A</v>
      </c>
      <c r="L138">
        <f>IFERROR(IF(TRIM(F138)="-", "N/A", IF(RIGHT(F138,1)=")",IF(RIGHT(F138,2)="T)",-1000000000000*VALUE(MID(F138,2,LEN(F138)-3)),IF(RIGHT(F138,2)="M)",-1000000*VALUE(MID(F138,2,LEN(F138)-3)),IF(RIGHT(F138,2)="B)",-1000000000*VALUE(MID(F138,2,LEN(F138)-3)),IF(RIGHT(F138,2)="k)",-1000*VALUE(MID(F138,2,LEN(F138)-3)),VALUE(SUBSTITUTE(F138,",","")))))),IF(RIGHT(F138,1)="T",1000000000000*VALUE(LEFT(F138,LEN(F138)-1)),IF(RIGHT(F138,1)="M",1000000*VALUE(LEFT(F138,LEN(F138)-1)),IF(RIGHT(F138,1)="B",1000000000*VALUE(LEFT(F138,LEN(F138)-1)),IF(RIGHT(F138,1)="%",0.01*VALUE(LEFT(F138,LEN(F138)-1)),IF(RIGHT(F138,1)="k",1000*VALUE(LEFT(F138,LEN(F138)-1)),VALUE(SUBSTITUTE(F138,",",""))))))))),"N/A")</f>
        <v>73</v>
      </c>
      <c r="M138" t="str">
        <f>IFERROR(IF(TRIM(G138)="-", "N/A", IF(RIGHT(G138,1)=")",IF(RIGHT(G138,2)="T)",-1000000000000*VALUE(MID(G138,2,LEN(G138)-3)),IF(RIGHT(G138,2)="M)",-1000000*VALUE(MID(G138,2,LEN(G138)-3)),IF(RIGHT(G138,2)="B)",-1000000000*VALUE(MID(G138,2,LEN(G138)-3)),IF(RIGHT(G138,2)="k)",-1000*VALUE(MID(G138,2,LEN(G138)-3)),VALUE(SUBSTITUTE(G138,",","")))))),IF(RIGHT(G138,1)="T",1000000000000*VALUE(LEFT(G138,LEN(G138)-1)),IF(RIGHT(G138,1)="M",1000000*VALUE(LEFT(G138,LEN(G138)-1)),IF(RIGHT(G138,1)="B",1000000000*VALUE(LEFT(G138,LEN(G138)-1)),IF(RIGHT(G138,1)="%",0.01*VALUE(LEFT(G138,LEN(G138)-1)),IF(RIGHT(G138,1)="k",1000*VALUE(LEFT(G138,LEN(G138)-1)),VALUE(SUBSTITUTE(G138,",",""))))))))),"N/A")</f>
        <v>N/A</v>
      </c>
      <c r="N138" t="str">
        <f t="shared" si="10"/>
        <v>N/A</v>
      </c>
    </row>
    <row r="139" spans="1:14" x14ac:dyDescent="0.3">
      <c r="A139" s="1">
        <v>1</v>
      </c>
      <c r="B139" t="s">
        <v>236</v>
      </c>
      <c r="C139" t="s">
        <v>237</v>
      </c>
      <c r="D139" t="s">
        <v>238</v>
      </c>
      <c r="F139">
        <v>38</v>
      </c>
      <c r="I139" t="str">
        <f>IFERROR(IF(TRIM(C139)="-", "N/A", IF(RIGHT(C139,1)=")",IF(RIGHT(C139,2)="T)",-1000000000000*VALUE(MID(C139,2,LEN(C139)-3)),IF(RIGHT(C139,2)="M)",-1000000*VALUE(MID(C139,2,LEN(C139)-3)),IF(RIGHT(C139,2)="B)",-1000000000*VALUE(MID(C139,2,LEN(C139)-3)),IF(RIGHT(C139,2)="k)",-1000*VALUE(MID(C139,2,LEN(C139)-3)),VALUE(SUBSTITUTE(C139,",","")))))),IF(RIGHT(C139,1)="T",1000000000000*VALUE(LEFT(C139,LEN(C139)-1)),IF(RIGHT(C139,1)="M",1000000*VALUE(LEFT(C139,LEN(C139)-1)),IF(RIGHT(C139,1)="B",1000000000*VALUE(LEFT(C139,LEN(C139)-1)),IF(RIGHT(C139,1)="%",0.01*VALUE(LEFT(C139,LEN(C139)-1)),IF(RIGHT(C139,1)="k",1000*VALUE(LEFT(C139,LEN(C139)-1)),VALUE(SUBSTITUTE(C139,",",""))))))))),"N/A")</f>
        <v>N/A</v>
      </c>
      <c r="J139">
        <f>IFERROR(IF(TRIM(D139)="-", "N/A", IF(RIGHT(D139,1)=")",IF(RIGHT(D139,2)="T)",-1000000000000*VALUE(MID(D139,2,LEN(D139)-3)),IF(RIGHT(D139,2)="M)",-1000000*VALUE(MID(D139,2,LEN(D139)-3)),IF(RIGHT(D139,2)="B)",-1000000000*VALUE(MID(D139,2,LEN(D139)-3)),IF(RIGHT(D139,2)="k)",-1000*VALUE(MID(D139,2,LEN(D139)-3)),VALUE(SUBSTITUTE(D139,",","")))))),IF(RIGHT(D139,1)="T",1000000000000*VALUE(LEFT(D139,LEN(D139)-1)),IF(RIGHT(D139,1)="M",1000000*VALUE(LEFT(D139,LEN(D139)-1)),IF(RIGHT(D139,1)="B",1000000000*VALUE(LEFT(D139,LEN(D139)-1)),IF(RIGHT(D139,1)="%",0.01*VALUE(LEFT(D139,LEN(D139)-1)),IF(RIGHT(D139,1)="k",1000*VALUE(LEFT(D139,LEN(D139)-1)),VALUE(SUBSTITUTE(D139,",",""))))))))),"N/A")</f>
        <v>1200000</v>
      </c>
      <c r="K139" t="str">
        <f>IFERROR(IF(TRIM(E139)="-", "N/A", IF(RIGHT(E139,1)=")",IF(RIGHT(E139,2)="T)",-1000000000000*VALUE(MID(E139,2,LEN(E139)-3)),IF(RIGHT(E139,2)="M)",-1000000*VALUE(MID(E139,2,LEN(E139)-3)),IF(RIGHT(E139,2)="B)",-1000000000*VALUE(MID(E139,2,LEN(E139)-3)),IF(RIGHT(E139,2)="k)",-1000*VALUE(MID(E139,2,LEN(E139)-3)),VALUE(SUBSTITUTE(E139,",","")))))),IF(RIGHT(E139,1)="T",1000000000000*VALUE(LEFT(E139,LEN(E139)-1)),IF(RIGHT(E139,1)="M",1000000*VALUE(LEFT(E139,LEN(E139)-1)),IF(RIGHT(E139,1)="B",1000000000*VALUE(LEFT(E139,LEN(E139)-1)),IF(RIGHT(E139,1)="%",0.01*VALUE(LEFT(E139,LEN(E139)-1)),IF(RIGHT(E139,1)="k",1000*VALUE(LEFT(E139,LEN(E139)-1)),VALUE(SUBSTITUTE(E139,",",""))))))))),"N/A")</f>
        <v>N/A</v>
      </c>
      <c r="L139">
        <f>IFERROR(IF(TRIM(F139)="-", "N/A", IF(RIGHT(F139,1)=")",IF(RIGHT(F139,2)="T)",-1000000000000*VALUE(MID(F139,2,LEN(F139)-3)),IF(RIGHT(F139,2)="M)",-1000000*VALUE(MID(F139,2,LEN(F139)-3)),IF(RIGHT(F139,2)="B)",-1000000000*VALUE(MID(F139,2,LEN(F139)-3)),IF(RIGHT(F139,2)="k)",-1000*VALUE(MID(F139,2,LEN(F139)-3)),VALUE(SUBSTITUTE(F139,",","")))))),IF(RIGHT(F139,1)="T",1000000000000*VALUE(LEFT(F139,LEN(F139)-1)),IF(RIGHT(F139,1)="M",1000000*VALUE(LEFT(F139,LEN(F139)-1)),IF(RIGHT(F139,1)="B",1000000000*VALUE(LEFT(F139,LEN(F139)-1)),IF(RIGHT(F139,1)="%",0.01*VALUE(LEFT(F139,LEN(F139)-1)),IF(RIGHT(F139,1)="k",1000*VALUE(LEFT(F139,LEN(F139)-1)),VALUE(SUBSTITUTE(F139,",",""))))))))),"N/A")</f>
        <v>38</v>
      </c>
      <c r="M139" t="str">
        <f>IFERROR(IF(TRIM(G139)="-", "N/A", IF(RIGHT(G139,1)=")",IF(RIGHT(G139,2)="T)",-1000000000000*VALUE(MID(G139,2,LEN(G139)-3)),IF(RIGHT(G139,2)="M)",-1000000*VALUE(MID(G139,2,LEN(G139)-3)),IF(RIGHT(G139,2)="B)",-1000000000*VALUE(MID(G139,2,LEN(G139)-3)),IF(RIGHT(G139,2)="k)",-1000*VALUE(MID(G139,2,LEN(G139)-3)),VALUE(SUBSTITUTE(G139,",","")))))),IF(RIGHT(G139,1)="T",1000000000000*VALUE(LEFT(G139,LEN(G139)-1)),IF(RIGHT(G139,1)="M",1000000*VALUE(LEFT(G139,LEN(G139)-1)),IF(RIGHT(G139,1)="B",1000000000*VALUE(LEFT(G139,LEN(G139)-1)),IF(RIGHT(G139,1)="%",0.01*VALUE(LEFT(G139,LEN(G139)-1)),IF(RIGHT(G139,1)="k",1000*VALUE(LEFT(G139,LEN(G139)-1)),VALUE(SUBSTITUTE(G139,",",""))))))))),"N/A")</f>
        <v>N/A</v>
      </c>
      <c r="N139" t="str">
        <f t="shared" si="10"/>
        <v>N/A</v>
      </c>
    </row>
    <row r="140" spans="1:14" x14ac:dyDescent="0.3">
      <c r="A140" s="1">
        <v>2</v>
      </c>
      <c r="B140" t="s">
        <v>239</v>
      </c>
      <c r="C140" t="s">
        <v>240</v>
      </c>
      <c r="D140" t="s">
        <v>241</v>
      </c>
      <c r="F140">
        <v>33</v>
      </c>
      <c r="I140" t="str">
        <f>IFERROR(IF(TRIM(C140)="-", "N/A", IF(RIGHT(C140,1)=")",IF(RIGHT(C140,2)="T)",-1000000000000*VALUE(MID(C140,2,LEN(C140)-3)),IF(RIGHT(C140,2)="M)",-1000000*VALUE(MID(C140,2,LEN(C140)-3)),IF(RIGHT(C140,2)="B)",-1000000000*VALUE(MID(C140,2,LEN(C140)-3)),IF(RIGHT(C140,2)="k)",-1000*VALUE(MID(C140,2,LEN(C140)-3)),VALUE(SUBSTITUTE(C140,",","")))))),IF(RIGHT(C140,1)="T",1000000000000*VALUE(LEFT(C140,LEN(C140)-1)),IF(RIGHT(C140,1)="M",1000000*VALUE(LEFT(C140,LEN(C140)-1)),IF(RIGHT(C140,1)="B",1000000000*VALUE(LEFT(C140,LEN(C140)-1)),IF(RIGHT(C140,1)="%",0.01*VALUE(LEFT(C140,LEN(C140)-1)),IF(RIGHT(C140,1)="k",1000*VALUE(LEFT(C140,LEN(C140)-1)),VALUE(SUBSTITUTE(C140,",",""))))))))),"N/A")</f>
        <v>N/A</v>
      </c>
      <c r="J140">
        <f>IFERROR(IF(TRIM(D140)="-", "N/A", IF(RIGHT(D140,1)=")",IF(RIGHT(D140,2)="T)",-1000000000000*VALUE(MID(D140,2,LEN(D140)-3)),IF(RIGHT(D140,2)="M)",-1000000*VALUE(MID(D140,2,LEN(D140)-3)),IF(RIGHT(D140,2)="B)",-1000000000*VALUE(MID(D140,2,LEN(D140)-3)),IF(RIGHT(D140,2)="k)",-1000*VALUE(MID(D140,2,LEN(D140)-3)),VALUE(SUBSTITUTE(D140,",","")))))),IF(RIGHT(D140,1)="T",1000000000000*VALUE(LEFT(D140,LEN(D140)-1)),IF(RIGHT(D140,1)="M",1000000*VALUE(LEFT(D140,LEN(D140)-1)),IF(RIGHT(D140,1)="B",1000000000*VALUE(LEFT(D140,LEN(D140)-1)),IF(RIGHT(D140,1)="%",0.01*VALUE(LEFT(D140,LEN(D140)-1)),IF(RIGHT(D140,1)="k",1000*VALUE(LEFT(D140,LEN(D140)-1)),VALUE(SUBSTITUTE(D140,",",""))))))))),"N/A")</f>
        <v>297380</v>
      </c>
      <c r="K140" t="str">
        <f>IFERROR(IF(TRIM(E140)="-", "N/A", IF(RIGHT(E140,1)=")",IF(RIGHT(E140,2)="T)",-1000000000000*VALUE(MID(E140,2,LEN(E140)-3)),IF(RIGHT(E140,2)="M)",-1000000*VALUE(MID(E140,2,LEN(E140)-3)),IF(RIGHT(E140,2)="B)",-1000000000*VALUE(MID(E140,2,LEN(E140)-3)),IF(RIGHT(E140,2)="k)",-1000*VALUE(MID(E140,2,LEN(E140)-3)),VALUE(SUBSTITUTE(E140,",","")))))),IF(RIGHT(E140,1)="T",1000000000000*VALUE(LEFT(E140,LEN(E140)-1)),IF(RIGHT(E140,1)="M",1000000*VALUE(LEFT(E140,LEN(E140)-1)),IF(RIGHT(E140,1)="B",1000000000*VALUE(LEFT(E140,LEN(E140)-1)),IF(RIGHT(E140,1)="%",0.01*VALUE(LEFT(E140,LEN(E140)-1)),IF(RIGHT(E140,1)="k",1000*VALUE(LEFT(E140,LEN(E140)-1)),VALUE(SUBSTITUTE(E140,",",""))))))))),"N/A")</f>
        <v>N/A</v>
      </c>
      <c r="L140">
        <f>IFERROR(IF(TRIM(F140)="-", "N/A", IF(RIGHT(F140,1)=")",IF(RIGHT(F140,2)="T)",-1000000000000*VALUE(MID(F140,2,LEN(F140)-3)),IF(RIGHT(F140,2)="M)",-1000000*VALUE(MID(F140,2,LEN(F140)-3)),IF(RIGHT(F140,2)="B)",-1000000000*VALUE(MID(F140,2,LEN(F140)-3)),IF(RIGHT(F140,2)="k)",-1000*VALUE(MID(F140,2,LEN(F140)-3)),VALUE(SUBSTITUTE(F140,",","")))))),IF(RIGHT(F140,1)="T",1000000000000*VALUE(LEFT(F140,LEN(F140)-1)),IF(RIGHT(F140,1)="M",1000000*VALUE(LEFT(F140,LEN(F140)-1)),IF(RIGHT(F140,1)="B",1000000000*VALUE(LEFT(F140,LEN(F140)-1)),IF(RIGHT(F140,1)="%",0.01*VALUE(LEFT(F140,LEN(F140)-1)),IF(RIGHT(F140,1)="k",1000*VALUE(LEFT(F140,LEN(F140)-1)),VALUE(SUBSTITUTE(F140,",",""))))))))),"N/A")</f>
        <v>33</v>
      </c>
      <c r="M140" t="str">
        <f>IFERROR(IF(TRIM(G140)="-", "N/A", IF(RIGHT(G140,1)=")",IF(RIGHT(G140,2)="T)",-1000000000000*VALUE(MID(G140,2,LEN(G140)-3)),IF(RIGHT(G140,2)="M)",-1000000*VALUE(MID(G140,2,LEN(G140)-3)),IF(RIGHT(G140,2)="B)",-1000000000*VALUE(MID(G140,2,LEN(G140)-3)),IF(RIGHT(G140,2)="k)",-1000*VALUE(MID(G140,2,LEN(G140)-3)),VALUE(SUBSTITUTE(G140,",","")))))),IF(RIGHT(G140,1)="T",1000000000000*VALUE(LEFT(G140,LEN(G140)-1)),IF(RIGHT(G140,1)="M",1000000*VALUE(LEFT(G140,LEN(G140)-1)),IF(RIGHT(G140,1)="B",1000000000*VALUE(LEFT(G140,LEN(G140)-1)),IF(RIGHT(G140,1)="%",0.01*VALUE(LEFT(G140,LEN(G140)-1)),IF(RIGHT(G140,1)="k",1000*VALUE(LEFT(G140,LEN(G140)-1)),VALUE(SUBSTITUTE(G140,",",""))))))))),"N/A")</f>
        <v>N/A</v>
      </c>
      <c r="N140" t="str">
        <f t="shared" si="10"/>
        <v>N/A</v>
      </c>
    </row>
    <row r="141" spans="1:14" x14ac:dyDescent="0.3">
      <c r="A141" s="1">
        <v>3</v>
      </c>
      <c r="B141" t="s">
        <v>242</v>
      </c>
      <c r="C141" t="s">
        <v>243</v>
      </c>
      <c r="D141" t="s">
        <v>244</v>
      </c>
      <c r="F141">
        <v>46</v>
      </c>
      <c r="I141" t="str">
        <f>IFERROR(IF(TRIM(C141)="-", "N/A", IF(RIGHT(C141,1)=")",IF(RIGHT(C141,2)="T)",-1000000000000*VALUE(MID(C141,2,LEN(C141)-3)),IF(RIGHT(C141,2)="M)",-1000000*VALUE(MID(C141,2,LEN(C141)-3)),IF(RIGHT(C141,2)="B)",-1000000000*VALUE(MID(C141,2,LEN(C141)-3)),IF(RIGHT(C141,2)="k)",-1000*VALUE(MID(C141,2,LEN(C141)-3)),VALUE(SUBSTITUTE(C141,",","")))))),IF(RIGHT(C141,1)="T",1000000000000*VALUE(LEFT(C141,LEN(C141)-1)),IF(RIGHT(C141,1)="M",1000000*VALUE(LEFT(C141,LEN(C141)-1)),IF(RIGHT(C141,1)="B",1000000000*VALUE(LEFT(C141,LEN(C141)-1)),IF(RIGHT(C141,1)="%",0.01*VALUE(LEFT(C141,LEN(C141)-1)),IF(RIGHT(C141,1)="k",1000*VALUE(LEFT(C141,LEN(C141)-1)),VALUE(SUBSTITUTE(C141,",",""))))))))),"N/A")</f>
        <v>N/A</v>
      </c>
      <c r="J141">
        <f>IFERROR(IF(TRIM(D141)="-", "N/A", IF(RIGHT(D141,1)=")",IF(RIGHT(D141,2)="T)",-1000000000000*VALUE(MID(D141,2,LEN(D141)-3)),IF(RIGHT(D141,2)="M)",-1000000*VALUE(MID(D141,2,LEN(D141)-3)),IF(RIGHT(D141,2)="B)",-1000000000*VALUE(MID(D141,2,LEN(D141)-3)),IF(RIGHT(D141,2)="k)",-1000*VALUE(MID(D141,2,LEN(D141)-3)),VALUE(SUBSTITUTE(D141,",","")))))),IF(RIGHT(D141,1)="T",1000000000000*VALUE(LEFT(D141,LEN(D141)-1)),IF(RIGHT(D141,1)="M",1000000*VALUE(LEFT(D141,LEN(D141)-1)),IF(RIGHT(D141,1)="B",1000000000*VALUE(LEFT(D141,LEN(D141)-1)),IF(RIGHT(D141,1)="%",0.01*VALUE(LEFT(D141,LEN(D141)-1)),IF(RIGHT(D141,1)="k",1000*VALUE(LEFT(D141,LEN(D141)-1)),VALUE(SUBSTITUTE(D141,",",""))))))))),"N/A")</f>
        <v>378570</v>
      </c>
      <c r="K141" t="str">
        <f>IFERROR(IF(TRIM(E141)="-", "N/A", IF(RIGHT(E141,1)=")",IF(RIGHT(E141,2)="T)",-1000000000000*VALUE(MID(E141,2,LEN(E141)-3)),IF(RIGHT(E141,2)="M)",-1000000*VALUE(MID(E141,2,LEN(E141)-3)),IF(RIGHT(E141,2)="B)",-1000000000*VALUE(MID(E141,2,LEN(E141)-3)),IF(RIGHT(E141,2)="k)",-1000*VALUE(MID(E141,2,LEN(E141)-3)),VALUE(SUBSTITUTE(E141,",","")))))),IF(RIGHT(E141,1)="T",1000000000000*VALUE(LEFT(E141,LEN(E141)-1)),IF(RIGHT(E141,1)="M",1000000*VALUE(LEFT(E141,LEN(E141)-1)),IF(RIGHT(E141,1)="B",1000000000*VALUE(LEFT(E141,LEN(E141)-1)),IF(RIGHT(E141,1)="%",0.01*VALUE(LEFT(E141,LEN(E141)-1)),IF(RIGHT(E141,1)="k",1000*VALUE(LEFT(E141,LEN(E141)-1)),VALUE(SUBSTITUTE(E141,",",""))))))))),"N/A")</f>
        <v>N/A</v>
      </c>
      <c r="L141">
        <f>IFERROR(IF(TRIM(F141)="-", "N/A", IF(RIGHT(F141,1)=")",IF(RIGHT(F141,2)="T)",-1000000000000*VALUE(MID(F141,2,LEN(F141)-3)),IF(RIGHT(F141,2)="M)",-1000000*VALUE(MID(F141,2,LEN(F141)-3)),IF(RIGHT(F141,2)="B)",-1000000000*VALUE(MID(F141,2,LEN(F141)-3)),IF(RIGHT(F141,2)="k)",-1000*VALUE(MID(F141,2,LEN(F141)-3)),VALUE(SUBSTITUTE(F141,",","")))))),IF(RIGHT(F141,1)="T",1000000000000*VALUE(LEFT(F141,LEN(F141)-1)),IF(RIGHT(F141,1)="M",1000000*VALUE(LEFT(F141,LEN(F141)-1)),IF(RIGHT(F141,1)="B",1000000000*VALUE(LEFT(F141,LEN(F141)-1)),IF(RIGHT(F141,1)="%",0.01*VALUE(LEFT(F141,LEN(F141)-1)),IF(RIGHT(F141,1)="k",1000*VALUE(LEFT(F141,LEN(F141)-1)),VALUE(SUBSTITUTE(F141,",",""))))))))),"N/A")</f>
        <v>46</v>
      </c>
      <c r="M141" t="str">
        <f>IFERROR(IF(TRIM(G141)="-", "N/A", IF(RIGHT(G141,1)=")",IF(RIGHT(G141,2)="T)",-1000000000000*VALUE(MID(G141,2,LEN(G141)-3)),IF(RIGHT(G141,2)="M)",-1000000*VALUE(MID(G141,2,LEN(G141)-3)),IF(RIGHT(G141,2)="B)",-1000000000*VALUE(MID(G141,2,LEN(G141)-3)),IF(RIGHT(G141,2)="k)",-1000*VALUE(MID(G141,2,LEN(G141)-3)),VALUE(SUBSTITUTE(G141,",","")))))),IF(RIGHT(G141,1)="T",1000000000000*VALUE(LEFT(G141,LEN(G141)-1)),IF(RIGHT(G141,1)="M",1000000*VALUE(LEFT(G141,LEN(G141)-1)),IF(RIGHT(G141,1)="B",1000000000*VALUE(LEFT(G141,LEN(G141)-1)),IF(RIGHT(G141,1)="%",0.01*VALUE(LEFT(G141,LEN(G141)-1)),IF(RIGHT(G141,1)="k",1000*VALUE(LEFT(G141,LEN(G141)-1)),VALUE(SUBSTITUTE(G141,",",""))))))))),"N/A")</f>
        <v>N/A</v>
      </c>
      <c r="N141" t="str">
        <f t="shared" si="10"/>
        <v>N/A</v>
      </c>
    </row>
    <row r="142" spans="1:14" x14ac:dyDescent="0.3">
      <c r="A142" s="1">
        <v>4</v>
      </c>
      <c r="B142" t="s">
        <v>245</v>
      </c>
      <c r="C142" t="s">
        <v>246</v>
      </c>
      <c r="I142" t="str">
        <f>IFERROR(IF(TRIM(C142)="-", "N/A", IF(RIGHT(C142,1)=")",IF(RIGHT(C142,2)="T)",-1000000000000*VALUE(MID(C142,2,LEN(C142)-3)),IF(RIGHT(C142,2)="M)",-1000000*VALUE(MID(C142,2,LEN(C142)-3)),IF(RIGHT(C142,2)="B)",-1000000000*VALUE(MID(C142,2,LEN(C142)-3)),IF(RIGHT(C142,2)="k)",-1000*VALUE(MID(C142,2,LEN(C142)-3)),VALUE(SUBSTITUTE(C142,",","")))))),IF(RIGHT(C142,1)="T",1000000000000*VALUE(LEFT(C142,LEN(C142)-1)),IF(RIGHT(C142,1)="M",1000000*VALUE(LEFT(C142,LEN(C142)-1)),IF(RIGHT(C142,1)="B",1000000000*VALUE(LEFT(C142,LEN(C142)-1)),IF(RIGHT(C142,1)="%",0.01*VALUE(LEFT(C142,LEN(C142)-1)),IF(RIGHT(C142,1)="k",1000*VALUE(LEFT(C142,LEN(C142)-1)),VALUE(SUBSTITUTE(C142,",",""))))))))),"N/A")</f>
        <v>N/A</v>
      </c>
      <c r="J142" t="str">
        <f>IFERROR(IF(TRIM(D142)="-", "N/A", IF(RIGHT(D142,1)=")",IF(RIGHT(D142,2)="T)",-1000000000000*VALUE(MID(D142,2,LEN(D142)-3)),IF(RIGHT(D142,2)="M)",-1000000*VALUE(MID(D142,2,LEN(D142)-3)),IF(RIGHT(D142,2)="B)",-1000000000*VALUE(MID(D142,2,LEN(D142)-3)),IF(RIGHT(D142,2)="k)",-1000*VALUE(MID(D142,2,LEN(D142)-3)),VALUE(SUBSTITUTE(D142,",","")))))),IF(RIGHT(D142,1)="T",1000000000000*VALUE(LEFT(D142,LEN(D142)-1)),IF(RIGHT(D142,1)="M",1000000*VALUE(LEFT(D142,LEN(D142)-1)),IF(RIGHT(D142,1)="B",1000000000*VALUE(LEFT(D142,LEN(D142)-1)),IF(RIGHT(D142,1)="%",0.01*VALUE(LEFT(D142,LEN(D142)-1)),IF(RIGHT(D142,1)="k",1000*VALUE(LEFT(D142,LEN(D142)-1)),VALUE(SUBSTITUTE(D142,",",""))))))))),"N/A")</f>
        <v>N/A</v>
      </c>
      <c r="K142" t="str">
        <f>IFERROR(IF(TRIM(E142)="-", "N/A", IF(RIGHT(E142,1)=")",IF(RIGHT(E142,2)="T)",-1000000000000*VALUE(MID(E142,2,LEN(E142)-3)),IF(RIGHT(E142,2)="M)",-1000000*VALUE(MID(E142,2,LEN(E142)-3)),IF(RIGHT(E142,2)="B)",-1000000000*VALUE(MID(E142,2,LEN(E142)-3)),IF(RIGHT(E142,2)="k)",-1000*VALUE(MID(E142,2,LEN(E142)-3)),VALUE(SUBSTITUTE(E142,",","")))))),IF(RIGHT(E142,1)="T",1000000000000*VALUE(LEFT(E142,LEN(E142)-1)),IF(RIGHT(E142,1)="M",1000000*VALUE(LEFT(E142,LEN(E142)-1)),IF(RIGHT(E142,1)="B",1000000000*VALUE(LEFT(E142,LEN(E142)-1)),IF(RIGHT(E142,1)="%",0.01*VALUE(LEFT(E142,LEN(E142)-1)),IF(RIGHT(E142,1)="k",1000*VALUE(LEFT(E142,LEN(E142)-1)),VALUE(SUBSTITUTE(E142,",",""))))))))),"N/A")</f>
        <v>N/A</v>
      </c>
      <c r="L142" t="str">
        <f>IFERROR(IF(TRIM(F142)="-", "N/A", IF(RIGHT(F142,1)=")",IF(RIGHT(F142,2)="T)",-1000000000000*VALUE(MID(F142,2,LEN(F142)-3)),IF(RIGHT(F142,2)="M)",-1000000*VALUE(MID(F142,2,LEN(F142)-3)),IF(RIGHT(F142,2)="B)",-1000000000*VALUE(MID(F142,2,LEN(F142)-3)),IF(RIGHT(F142,2)="k)",-1000*VALUE(MID(F142,2,LEN(F142)-3)),VALUE(SUBSTITUTE(F142,",","")))))),IF(RIGHT(F142,1)="T",1000000000000*VALUE(LEFT(F142,LEN(F142)-1)),IF(RIGHT(F142,1)="M",1000000*VALUE(LEFT(F142,LEN(F142)-1)),IF(RIGHT(F142,1)="B",1000000000*VALUE(LEFT(F142,LEN(F142)-1)),IF(RIGHT(F142,1)="%",0.01*VALUE(LEFT(F142,LEN(F142)-1)),IF(RIGHT(F142,1)="k",1000*VALUE(LEFT(F142,LEN(F142)-1)),VALUE(SUBSTITUTE(F142,",",""))))))))),"N/A")</f>
        <v>N/A</v>
      </c>
      <c r="M142" t="str">
        <f>IFERROR(IF(TRIM(G142)="-", "N/A", IF(RIGHT(G142,1)=")",IF(RIGHT(G142,2)="T)",-1000000000000*VALUE(MID(G142,2,LEN(G142)-3)),IF(RIGHT(G142,2)="M)",-1000000*VALUE(MID(G142,2,LEN(G142)-3)),IF(RIGHT(G142,2)="B)",-1000000000*VALUE(MID(G142,2,LEN(G142)-3)),IF(RIGHT(G142,2)="k)",-1000*VALUE(MID(G142,2,LEN(G142)-3)),VALUE(SUBSTITUTE(G142,",","")))))),IF(RIGHT(G142,1)="T",1000000000000*VALUE(LEFT(G142,LEN(G142)-1)),IF(RIGHT(G142,1)="M",1000000*VALUE(LEFT(G142,LEN(G142)-1)),IF(RIGHT(G142,1)="B",1000000000*VALUE(LEFT(G142,LEN(G142)-1)),IF(RIGHT(G142,1)="%",0.01*VALUE(LEFT(G142,LEN(G142)-1)),IF(RIGHT(G142,1)="k",1000*VALUE(LEFT(G142,LEN(G142)-1)),VALUE(SUBSTITUTE(G142,",",""))))))))),"N/A")</f>
        <v>N/A</v>
      </c>
      <c r="N142" t="str">
        <f t="shared" si="10"/>
        <v>N/A</v>
      </c>
    </row>
    <row r="143" spans="1:14" x14ac:dyDescent="0.3">
      <c r="I143" t="str">
        <f>IFERROR(IF(TRIM(C143)="-", "N/A", IF(RIGHT(C143,1)=")",IF(RIGHT(C143,2)="T)",-1000000000000*VALUE(MID(C143,2,LEN(C143)-3)),IF(RIGHT(C143,2)="M)",-1000000*VALUE(MID(C143,2,LEN(C143)-3)),IF(RIGHT(C143,2)="B)",-1000000000*VALUE(MID(C143,2,LEN(C143)-3)),IF(RIGHT(C143,2)="k)",-1000*VALUE(MID(C143,2,LEN(C143)-3)),VALUE(SUBSTITUTE(C143,",","")))))),IF(RIGHT(C143,1)="T",1000000000000*VALUE(LEFT(C143,LEN(C143)-1)),IF(RIGHT(C143,1)="M",1000000*VALUE(LEFT(C143,LEN(C143)-1)),IF(RIGHT(C143,1)="B",1000000000*VALUE(LEFT(C143,LEN(C143)-1)),IF(RIGHT(C143,1)="%",0.01*VALUE(LEFT(C143,LEN(C143)-1)),IF(RIGHT(C143,1)="k",1000*VALUE(LEFT(C143,LEN(C143)-1)),VALUE(SUBSTITUTE(C143,",",""))))))))),"N/A")</f>
        <v>N/A</v>
      </c>
      <c r="J143" t="str">
        <f>IFERROR(IF(TRIM(D143)="-", "N/A", IF(RIGHT(D143,1)=")",IF(RIGHT(D143,2)="T)",-1000000000000*VALUE(MID(D143,2,LEN(D143)-3)),IF(RIGHT(D143,2)="M)",-1000000*VALUE(MID(D143,2,LEN(D143)-3)),IF(RIGHT(D143,2)="B)",-1000000000*VALUE(MID(D143,2,LEN(D143)-3)),IF(RIGHT(D143,2)="k)",-1000*VALUE(MID(D143,2,LEN(D143)-3)),VALUE(SUBSTITUTE(D143,",","")))))),IF(RIGHT(D143,1)="T",1000000000000*VALUE(LEFT(D143,LEN(D143)-1)),IF(RIGHT(D143,1)="M",1000000*VALUE(LEFT(D143,LEN(D143)-1)),IF(RIGHT(D143,1)="B",1000000000*VALUE(LEFT(D143,LEN(D143)-1)),IF(RIGHT(D143,1)="%",0.01*VALUE(LEFT(D143,LEN(D143)-1)),IF(RIGHT(D143,1)="k",1000*VALUE(LEFT(D143,LEN(D143)-1)),VALUE(SUBSTITUTE(D143,",",""))))))))),"N/A")</f>
        <v>N/A</v>
      </c>
      <c r="K143" t="str">
        <f>IFERROR(IF(TRIM(E143)="-", "N/A", IF(RIGHT(E143,1)=")",IF(RIGHT(E143,2)="T)",-1000000000000*VALUE(MID(E143,2,LEN(E143)-3)),IF(RIGHT(E143,2)="M)",-1000000*VALUE(MID(E143,2,LEN(E143)-3)),IF(RIGHT(E143,2)="B)",-1000000000*VALUE(MID(E143,2,LEN(E143)-3)),IF(RIGHT(E143,2)="k)",-1000*VALUE(MID(E143,2,LEN(E143)-3)),VALUE(SUBSTITUTE(E143,",","")))))),IF(RIGHT(E143,1)="T",1000000000000*VALUE(LEFT(E143,LEN(E143)-1)),IF(RIGHT(E143,1)="M",1000000*VALUE(LEFT(E143,LEN(E143)-1)),IF(RIGHT(E143,1)="B",1000000000*VALUE(LEFT(E143,LEN(E143)-1)),IF(RIGHT(E143,1)="%",0.01*VALUE(LEFT(E143,LEN(E143)-1)),IF(RIGHT(E143,1)="k",1000*VALUE(LEFT(E143,LEN(E143)-1)),VALUE(SUBSTITUTE(E143,",",""))))))))),"N/A")</f>
        <v>N/A</v>
      </c>
      <c r="L143" t="str">
        <f>IFERROR(IF(TRIM(F143)="-", "N/A", IF(RIGHT(F143,1)=")",IF(RIGHT(F143,2)="T)",-1000000000000*VALUE(MID(F143,2,LEN(F143)-3)),IF(RIGHT(F143,2)="M)",-1000000*VALUE(MID(F143,2,LEN(F143)-3)),IF(RIGHT(F143,2)="B)",-1000000000*VALUE(MID(F143,2,LEN(F143)-3)),IF(RIGHT(F143,2)="k)",-1000*VALUE(MID(F143,2,LEN(F143)-3)),VALUE(SUBSTITUTE(F143,",","")))))),IF(RIGHT(F143,1)="T",1000000000000*VALUE(LEFT(F143,LEN(F143)-1)),IF(RIGHT(F143,1)="M",1000000*VALUE(LEFT(F143,LEN(F143)-1)),IF(RIGHT(F143,1)="B",1000000000*VALUE(LEFT(F143,LEN(F143)-1)),IF(RIGHT(F143,1)="%",0.01*VALUE(LEFT(F143,LEN(F143)-1)),IF(RIGHT(F143,1)="k",1000*VALUE(LEFT(F143,LEN(F143)-1)),VALUE(SUBSTITUTE(F143,",",""))))))))),"N/A")</f>
        <v>N/A</v>
      </c>
      <c r="M143" t="str">
        <f>IFERROR(IF(TRIM(G143)="-", "N/A", IF(RIGHT(G143,1)=")",IF(RIGHT(G143,2)="T)",-1000000000000*VALUE(MID(G143,2,LEN(G143)-3)),IF(RIGHT(G143,2)="M)",-1000000*VALUE(MID(G143,2,LEN(G143)-3)),IF(RIGHT(G143,2)="B)",-1000000000*VALUE(MID(G143,2,LEN(G143)-3)),IF(RIGHT(G143,2)="k)",-1000*VALUE(MID(G143,2,LEN(G143)-3)),VALUE(SUBSTITUTE(G143,",","")))))),IF(RIGHT(G143,1)="T",1000000000000*VALUE(LEFT(G143,LEN(G143)-1)),IF(RIGHT(G143,1)="M",1000000*VALUE(LEFT(G143,LEN(G143)-1)),IF(RIGHT(G143,1)="B",1000000000*VALUE(LEFT(G143,LEN(G143)-1)),IF(RIGHT(G143,1)="%",0.01*VALUE(LEFT(G143,LEN(G143)-1)),IF(RIGHT(G143,1)="k",1000*VALUE(LEFT(G143,LEN(G143)-1)),VALUE(SUBSTITUTE(G143,",",""))))))))),"N/A")</f>
        <v>N/A</v>
      </c>
      <c r="N143" t="str">
        <f t="shared" si="10"/>
        <v>N/A</v>
      </c>
    </row>
    <row r="144" spans="1:14" x14ac:dyDescent="0.3">
      <c r="B144" s="1" t="s">
        <v>247</v>
      </c>
      <c r="C144" s="1" t="s">
        <v>248</v>
      </c>
      <c r="D144" s="1" t="s">
        <v>249</v>
      </c>
      <c r="E144" s="1" t="s">
        <v>250</v>
      </c>
      <c r="F144" s="1" t="s">
        <v>251</v>
      </c>
      <c r="G144" s="1" t="s">
        <v>252</v>
      </c>
      <c r="H144" s="1" t="s">
        <v>253</v>
      </c>
      <c r="I144">
        <f>IFERROR(IF(TRIM(C144)="-", "N/A", IF(RIGHT(C144,1)=")",IF(RIGHT(C144,2)="T)",-1000000000000*VALUE(MID(C144,2,LEN(C144)-3)),IF(RIGHT(C144,2)="M)",-1000000*VALUE(MID(C144,2,LEN(C144)-3)),IF(RIGHT(C144,2)="B)",-1000000000*VALUE(MID(C144,2,LEN(C144)-3)),IF(RIGHT(C144,2)="k)",-1000*VALUE(MID(C144,2,LEN(C144)-3)),VALUE(SUBSTITUTE(C144,",","")))))),IF(RIGHT(C144,1)="T",1000000000000*VALUE(LEFT(C144,LEN(C144)-1)),IF(RIGHT(C144,1)="M",1000000*VALUE(LEFT(C144,LEN(C144)-1)),IF(RIGHT(C144,1)="B",1000000000*VALUE(LEFT(C144,LEN(C144)-1)),IF(RIGHT(C144,1)="%",0.01*VALUE(LEFT(C144,LEN(C144)-1)),IF(RIGHT(C144,1)="k",1000*VALUE(LEFT(C144,LEN(C144)-1)),VALUE(SUBSTITUTE(C144,",",""))))))))),"N/A")</f>
        <v>2012</v>
      </c>
      <c r="J144">
        <f>IFERROR(IF(TRIM(D144)="-", "N/A", IF(RIGHT(D144,1)=")",IF(RIGHT(D144,2)="T)",-1000000000000*VALUE(MID(D144,2,LEN(D144)-3)),IF(RIGHT(D144,2)="M)",-1000000*VALUE(MID(D144,2,LEN(D144)-3)),IF(RIGHT(D144,2)="B)",-1000000000*VALUE(MID(D144,2,LEN(D144)-3)),IF(RIGHT(D144,2)="k)",-1000*VALUE(MID(D144,2,LEN(D144)-3)),VALUE(SUBSTITUTE(D144,",","")))))),IF(RIGHT(D144,1)="T",1000000000000*VALUE(LEFT(D144,LEN(D144)-1)),IF(RIGHT(D144,1)="M",1000000*VALUE(LEFT(D144,LEN(D144)-1)),IF(RIGHT(D144,1)="B",1000000000*VALUE(LEFT(D144,LEN(D144)-1)),IF(RIGHT(D144,1)="%",0.01*VALUE(LEFT(D144,LEN(D144)-1)),IF(RIGHT(D144,1)="k",1000*VALUE(LEFT(D144,LEN(D144)-1)),VALUE(SUBSTITUTE(D144,",",""))))))))),"N/A")</f>
        <v>2013</v>
      </c>
      <c r="K144">
        <f>IFERROR(IF(TRIM(E144)="-", "N/A", IF(RIGHT(E144,1)=")",IF(RIGHT(E144,2)="T)",-1000000000000*VALUE(MID(E144,2,LEN(E144)-3)),IF(RIGHT(E144,2)="M)",-1000000*VALUE(MID(E144,2,LEN(E144)-3)),IF(RIGHT(E144,2)="B)",-1000000000*VALUE(MID(E144,2,LEN(E144)-3)),IF(RIGHT(E144,2)="k)",-1000*VALUE(MID(E144,2,LEN(E144)-3)),VALUE(SUBSTITUTE(E144,",","")))))),IF(RIGHT(E144,1)="T",1000000000000*VALUE(LEFT(E144,LEN(E144)-1)),IF(RIGHT(E144,1)="M",1000000*VALUE(LEFT(E144,LEN(E144)-1)),IF(RIGHT(E144,1)="B",1000000000*VALUE(LEFT(E144,LEN(E144)-1)),IF(RIGHT(E144,1)="%",0.01*VALUE(LEFT(E144,LEN(E144)-1)),IF(RIGHT(E144,1)="k",1000*VALUE(LEFT(E144,LEN(E144)-1)),VALUE(SUBSTITUTE(E144,",",""))))))))),"N/A")</f>
        <v>2014</v>
      </c>
      <c r="L144">
        <f>IFERROR(IF(TRIM(F144)="-", "N/A", IF(RIGHT(F144,1)=")",IF(RIGHT(F144,2)="T)",-1000000000000*VALUE(MID(F144,2,LEN(F144)-3)),IF(RIGHT(F144,2)="M)",-1000000*VALUE(MID(F144,2,LEN(F144)-3)),IF(RIGHT(F144,2)="B)",-1000000000*VALUE(MID(F144,2,LEN(F144)-3)),IF(RIGHT(F144,2)="k)",-1000*VALUE(MID(F144,2,LEN(F144)-3)),VALUE(SUBSTITUTE(F144,",","")))))),IF(RIGHT(F144,1)="T",1000000000000*VALUE(LEFT(F144,LEN(F144)-1)),IF(RIGHT(F144,1)="M",1000000*VALUE(LEFT(F144,LEN(F144)-1)),IF(RIGHT(F144,1)="B",1000000000*VALUE(LEFT(F144,LEN(F144)-1)),IF(RIGHT(F144,1)="%",0.01*VALUE(LEFT(F144,LEN(F144)-1)),IF(RIGHT(F144,1)="k",1000*VALUE(LEFT(F144,LEN(F144)-1)),VALUE(SUBSTITUTE(F144,",",""))))))))),"N/A")</f>
        <v>2015</v>
      </c>
      <c r="M144">
        <f>IFERROR(IF(TRIM(G144)="-", "N/A", IF(RIGHT(G144,1)=")",IF(RIGHT(G144,2)="T)",-1000000000000*VALUE(MID(G144,2,LEN(G144)-3)),IF(RIGHT(G144,2)="M)",-1000000*VALUE(MID(G144,2,LEN(G144)-3)),IF(RIGHT(G144,2)="B)",-1000000000*VALUE(MID(G144,2,LEN(G144)-3)),IF(RIGHT(G144,2)="k)",-1000*VALUE(MID(G144,2,LEN(G144)-3)),VALUE(SUBSTITUTE(G144,",","")))))),IF(RIGHT(G144,1)="T",1000000000000*VALUE(LEFT(G144,LEN(G144)-1)),IF(RIGHT(G144,1)="M",1000000*VALUE(LEFT(G144,LEN(G144)-1)),IF(RIGHT(G144,1)="B",1000000000*VALUE(LEFT(G144,LEN(G144)-1)),IF(RIGHT(G144,1)="%",0.01*VALUE(LEFT(G144,LEN(G144)-1)),IF(RIGHT(G144,1)="k",1000*VALUE(LEFT(G144,LEN(G144)-1)),VALUE(SUBSTITUTE(G144,",",""))))))))),"N/A")</f>
        <v>2016</v>
      </c>
      <c r="N144" t="str">
        <f t="shared" si="10"/>
        <v>N/A</v>
      </c>
    </row>
    <row r="145" spans="1:14" x14ac:dyDescent="0.3">
      <c r="A145" s="1">
        <v>0</v>
      </c>
      <c r="B145" t="s">
        <v>254</v>
      </c>
      <c r="C145" t="s">
        <v>255</v>
      </c>
      <c r="D145" t="s">
        <v>256</v>
      </c>
      <c r="E145" t="s">
        <v>257</v>
      </c>
      <c r="F145" t="s">
        <v>258</v>
      </c>
      <c r="G145" t="s">
        <v>259</v>
      </c>
      <c r="I145">
        <f>IFERROR(IF(TRIM(C145)="-", "N/A", IF(RIGHT(C145,1)=")",IF(RIGHT(C145,2)="T)",-1000000000000*VALUE(MID(C145,2,LEN(C145)-3)),IF(RIGHT(C145,2)="M)",-1000000*VALUE(MID(C145,2,LEN(C145)-3)),IF(RIGHT(C145,2)="B)",-1000000000*VALUE(MID(C145,2,LEN(C145)-3)),IF(RIGHT(C145,2)="k)",-1000*VALUE(MID(C145,2,LEN(C145)-3)),VALUE(SUBSTITUTE(C145,",","")))))),IF(RIGHT(C145,1)="T",1000000000000*VALUE(LEFT(C145,LEN(C145)-1)),IF(RIGHT(C145,1)="M",1000000*VALUE(LEFT(C145,LEN(C145)-1)),IF(RIGHT(C145,1)="B",1000000000*VALUE(LEFT(C145,LEN(C145)-1)),IF(RIGHT(C145,1)="%",0.01*VALUE(LEFT(C145,LEN(C145)-1)),IF(RIGHT(C145,1)="k",1000*VALUE(LEFT(C145,LEN(C145)-1)),VALUE(SUBSTITUTE(C145,",",""))))))))),"N/A")</f>
        <v>35790000</v>
      </c>
      <c r="J145">
        <f>IFERROR(IF(TRIM(D145)="-", "N/A", IF(RIGHT(D145,1)=")",IF(RIGHT(D145,2)="T)",-1000000000000*VALUE(MID(D145,2,LEN(D145)-3)),IF(RIGHT(D145,2)="M)",-1000000*VALUE(MID(D145,2,LEN(D145)-3)),IF(RIGHT(D145,2)="B)",-1000000000*VALUE(MID(D145,2,LEN(D145)-3)),IF(RIGHT(D145,2)="k)",-1000*VALUE(MID(D145,2,LEN(D145)-3)),VALUE(SUBSTITUTE(D145,",","")))))),IF(RIGHT(D145,1)="T",1000000000000*VALUE(LEFT(D145,LEN(D145)-1)),IF(RIGHT(D145,1)="M",1000000*VALUE(LEFT(D145,LEN(D145)-1)),IF(RIGHT(D145,1)="B",1000000000*VALUE(LEFT(D145,LEN(D145)-1)),IF(RIGHT(D145,1)="%",0.01*VALUE(LEFT(D145,LEN(D145)-1)),IF(RIGHT(D145,1)="k",1000*VALUE(LEFT(D145,LEN(D145)-1)),VALUE(SUBSTITUTE(D145,",",""))))))))),"N/A")</f>
        <v>42740000</v>
      </c>
      <c r="K145">
        <f>IFERROR(IF(TRIM(E145)="-", "N/A", IF(RIGHT(E145,1)=")",IF(RIGHT(E145,2)="T)",-1000000000000*VALUE(MID(E145,2,LEN(E145)-3)),IF(RIGHT(E145,2)="M)",-1000000*VALUE(MID(E145,2,LEN(E145)-3)),IF(RIGHT(E145,2)="B)",-1000000000*VALUE(MID(E145,2,LEN(E145)-3)),IF(RIGHT(E145,2)="k)",-1000*VALUE(MID(E145,2,LEN(E145)-3)),VALUE(SUBSTITUTE(E145,",","")))))),IF(RIGHT(E145,1)="T",1000000000000*VALUE(LEFT(E145,LEN(E145)-1)),IF(RIGHT(E145,1)="M",1000000*VALUE(LEFT(E145,LEN(E145)-1)),IF(RIGHT(E145,1)="B",1000000000*VALUE(LEFT(E145,LEN(E145)-1)),IF(RIGHT(E145,1)="%",0.01*VALUE(LEFT(E145,LEN(E145)-1)),IF(RIGHT(E145,1)="k",1000*VALUE(LEFT(E145,LEN(E145)-1)),VALUE(SUBSTITUTE(E145,",",""))))))))),"N/A")</f>
        <v>51680000</v>
      </c>
      <c r="L145">
        <f>IFERROR(IF(TRIM(F145)="-", "N/A", IF(RIGHT(F145,1)=")",IF(RIGHT(F145,2)="T)",-1000000000000*VALUE(MID(F145,2,LEN(F145)-3)),IF(RIGHT(F145,2)="M)",-1000000*VALUE(MID(F145,2,LEN(F145)-3)),IF(RIGHT(F145,2)="B)",-1000000000*VALUE(MID(F145,2,LEN(F145)-3)),IF(RIGHT(F145,2)="k)",-1000*VALUE(MID(F145,2,LEN(F145)-3)),VALUE(SUBSTITUTE(F145,",","")))))),IF(RIGHT(F145,1)="T",1000000000000*VALUE(LEFT(F145,LEN(F145)-1)),IF(RIGHT(F145,1)="M",1000000*VALUE(LEFT(F145,LEN(F145)-1)),IF(RIGHT(F145,1)="B",1000000000*VALUE(LEFT(F145,LEN(F145)-1)),IF(RIGHT(F145,1)="%",0.01*VALUE(LEFT(F145,LEN(F145)-1)),IF(RIGHT(F145,1)="k",1000*VALUE(LEFT(F145,LEN(F145)-1)),VALUE(SUBSTITUTE(F145,",",""))))))))),"N/A")</f>
        <v>67170000</v>
      </c>
      <c r="M145">
        <f>IFERROR(IF(TRIM(G145)="-", "N/A", IF(RIGHT(G145,1)=")",IF(RIGHT(G145,2)="T)",-1000000000000*VALUE(MID(G145,2,LEN(G145)-3)),IF(RIGHT(G145,2)="M)",-1000000*VALUE(MID(G145,2,LEN(G145)-3)),IF(RIGHT(G145,2)="B)",-1000000000*VALUE(MID(G145,2,LEN(G145)-3)),IF(RIGHT(G145,2)="k)",-1000*VALUE(MID(G145,2,LEN(G145)-3)),VALUE(SUBSTITUTE(G145,",","")))))),IF(RIGHT(G145,1)="T",1000000000000*VALUE(LEFT(G145,LEN(G145)-1)),IF(RIGHT(G145,1)="M",1000000*VALUE(LEFT(G145,LEN(G145)-1)),IF(RIGHT(G145,1)="B",1000000000*VALUE(LEFT(G145,LEN(G145)-1)),IF(RIGHT(G145,1)="%",0.01*VALUE(LEFT(G145,LEN(G145)-1)),IF(RIGHT(G145,1)="k",1000*VALUE(LEFT(G145,LEN(G145)-1)),VALUE(SUBSTITUTE(G145,",",""))))))))),"N/A")</f>
        <v>89030000</v>
      </c>
      <c r="N145" t="str">
        <f t="shared" si="10"/>
        <v>N/A</v>
      </c>
    </row>
    <row r="146" spans="1:14" x14ac:dyDescent="0.3">
      <c r="A146" s="1">
        <v>1</v>
      </c>
      <c r="B146" t="s">
        <v>260</v>
      </c>
      <c r="C146" t="s">
        <v>261</v>
      </c>
      <c r="D146" t="s">
        <v>261</v>
      </c>
      <c r="E146" t="s">
        <v>261</v>
      </c>
      <c r="F146" t="s">
        <v>261</v>
      </c>
      <c r="G146" t="s">
        <v>261</v>
      </c>
      <c r="I146" t="str">
        <f>IFERROR(IF(TRIM(C146)="-", "N/A", IF(RIGHT(C146,1)=")",IF(RIGHT(C146,2)="T)",-1000000000000*VALUE(MID(C146,2,LEN(C146)-3)),IF(RIGHT(C146,2)="M)",-1000000*VALUE(MID(C146,2,LEN(C146)-3)),IF(RIGHT(C146,2)="B)",-1000000000*VALUE(MID(C146,2,LEN(C146)-3)),IF(RIGHT(C146,2)="k)",-1000*VALUE(MID(C146,2,LEN(C146)-3)),VALUE(SUBSTITUTE(C146,",","")))))),IF(RIGHT(C146,1)="T",1000000000000*VALUE(LEFT(C146,LEN(C146)-1)),IF(RIGHT(C146,1)="M",1000000*VALUE(LEFT(C146,LEN(C146)-1)),IF(RIGHT(C146,1)="B",1000000000*VALUE(LEFT(C146,LEN(C146)-1)),IF(RIGHT(C146,1)="%",0.01*VALUE(LEFT(C146,LEN(C146)-1)),IF(RIGHT(C146,1)="k",1000*VALUE(LEFT(C146,LEN(C146)-1)),VALUE(SUBSTITUTE(C146,",",""))))))))),"N/A")</f>
        <v>N/A</v>
      </c>
      <c r="J146" t="str">
        <f>IFERROR(IF(TRIM(D146)="-", "N/A", IF(RIGHT(D146,1)=")",IF(RIGHT(D146,2)="T)",-1000000000000*VALUE(MID(D146,2,LEN(D146)-3)),IF(RIGHT(D146,2)="M)",-1000000*VALUE(MID(D146,2,LEN(D146)-3)),IF(RIGHT(D146,2)="B)",-1000000000*VALUE(MID(D146,2,LEN(D146)-3)),IF(RIGHT(D146,2)="k)",-1000*VALUE(MID(D146,2,LEN(D146)-3)),VALUE(SUBSTITUTE(D146,",","")))))),IF(RIGHT(D146,1)="T",1000000000000*VALUE(LEFT(D146,LEN(D146)-1)),IF(RIGHT(D146,1)="M",1000000*VALUE(LEFT(D146,LEN(D146)-1)),IF(RIGHT(D146,1)="B",1000000000*VALUE(LEFT(D146,LEN(D146)-1)),IF(RIGHT(D146,1)="%",0.01*VALUE(LEFT(D146,LEN(D146)-1)),IF(RIGHT(D146,1)="k",1000*VALUE(LEFT(D146,LEN(D146)-1)),VALUE(SUBSTITUTE(D146,",",""))))))))),"N/A")</f>
        <v>N/A</v>
      </c>
      <c r="K146" t="str">
        <f>IFERROR(IF(TRIM(E146)="-", "N/A", IF(RIGHT(E146,1)=")",IF(RIGHT(E146,2)="T)",-1000000000000*VALUE(MID(E146,2,LEN(E146)-3)),IF(RIGHT(E146,2)="M)",-1000000*VALUE(MID(E146,2,LEN(E146)-3)),IF(RIGHT(E146,2)="B)",-1000000000*VALUE(MID(E146,2,LEN(E146)-3)),IF(RIGHT(E146,2)="k)",-1000*VALUE(MID(E146,2,LEN(E146)-3)),VALUE(SUBSTITUTE(E146,",","")))))),IF(RIGHT(E146,1)="T",1000000000000*VALUE(LEFT(E146,LEN(E146)-1)),IF(RIGHT(E146,1)="M",1000000*VALUE(LEFT(E146,LEN(E146)-1)),IF(RIGHT(E146,1)="B",1000000000*VALUE(LEFT(E146,LEN(E146)-1)),IF(RIGHT(E146,1)="%",0.01*VALUE(LEFT(E146,LEN(E146)-1)),IF(RIGHT(E146,1)="k",1000*VALUE(LEFT(E146,LEN(E146)-1)),VALUE(SUBSTITUTE(E146,",",""))))))))),"N/A")</f>
        <v>N/A</v>
      </c>
      <c r="L146" t="str">
        <f>IFERROR(IF(TRIM(F146)="-", "N/A", IF(RIGHT(F146,1)=")",IF(RIGHT(F146,2)="T)",-1000000000000*VALUE(MID(F146,2,LEN(F146)-3)),IF(RIGHT(F146,2)="M)",-1000000*VALUE(MID(F146,2,LEN(F146)-3)),IF(RIGHT(F146,2)="B)",-1000000000*VALUE(MID(F146,2,LEN(F146)-3)),IF(RIGHT(F146,2)="k)",-1000*VALUE(MID(F146,2,LEN(F146)-3)),VALUE(SUBSTITUTE(F146,",","")))))),IF(RIGHT(F146,1)="T",1000000000000*VALUE(LEFT(F146,LEN(F146)-1)),IF(RIGHT(F146,1)="M",1000000*VALUE(LEFT(F146,LEN(F146)-1)),IF(RIGHT(F146,1)="B",1000000000*VALUE(LEFT(F146,LEN(F146)-1)),IF(RIGHT(F146,1)="%",0.01*VALUE(LEFT(F146,LEN(F146)-1)),IF(RIGHT(F146,1)="k",1000*VALUE(LEFT(F146,LEN(F146)-1)),VALUE(SUBSTITUTE(F146,",",""))))))))),"N/A")</f>
        <v>N/A</v>
      </c>
      <c r="M146" t="str">
        <f>IFERROR(IF(TRIM(G146)="-", "N/A", IF(RIGHT(G146,1)=")",IF(RIGHT(G146,2)="T)",-1000000000000*VALUE(MID(G146,2,LEN(G146)-3)),IF(RIGHT(G146,2)="M)",-1000000*VALUE(MID(G146,2,LEN(G146)-3)),IF(RIGHT(G146,2)="B)",-1000000000*VALUE(MID(G146,2,LEN(G146)-3)),IF(RIGHT(G146,2)="k)",-1000*VALUE(MID(G146,2,LEN(G146)-3)),VALUE(SUBSTITUTE(G146,",","")))))),IF(RIGHT(G146,1)="T",1000000000000*VALUE(LEFT(G146,LEN(G146)-1)),IF(RIGHT(G146,1)="M",1000000*VALUE(LEFT(G146,LEN(G146)-1)),IF(RIGHT(G146,1)="B",1000000000*VALUE(LEFT(G146,LEN(G146)-1)),IF(RIGHT(G146,1)="%",0.01*VALUE(LEFT(G146,LEN(G146)-1)),IF(RIGHT(G146,1)="k",1000*VALUE(LEFT(G146,LEN(G146)-1)),VALUE(SUBSTITUTE(G146,",",""))))))))),"N/A")</f>
        <v>N/A</v>
      </c>
      <c r="N146" t="str">
        <f t="shared" si="10"/>
        <v>N/A</v>
      </c>
    </row>
    <row r="147" spans="1:14" x14ac:dyDescent="0.3">
      <c r="A147" s="1">
        <v>2</v>
      </c>
      <c r="B147" t="s">
        <v>262</v>
      </c>
      <c r="C147" t="s">
        <v>263</v>
      </c>
      <c r="D147" t="s">
        <v>264</v>
      </c>
      <c r="E147" t="s">
        <v>265</v>
      </c>
      <c r="F147" t="s">
        <v>266</v>
      </c>
      <c r="G147" t="s">
        <v>267</v>
      </c>
      <c r="I147">
        <f>IFERROR(IF(TRIM(C147)="-", "N/A", IF(RIGHT(C147,1)=")",IF(RIGHT(C147,2)="T)",-1000000000000*VALUE(MID(C147,2,LEN(C147)-3)),IF(RIGHT(C147,2)="M)",-1000000*VALUE(MID(C147,2,LEN(C147)-3)),IF(RIGHT(C147,2)="B)",-1000000000*VALUE(MID(C147,2,LEN(C147)-3)),IF(RIGHT(C147,2)="k)",-1000*VALUE(MID(C147,2,LEN(C147)-3)),VALUE(SUBSTITUTE(C147,",","")))))),IF(RIGHT(C147,1)="T",1000000000000*VALUE(LEFT(C147,LEN(C147)-1)),IF(RIGHT(C147,1)="M",1000000*VALUE(LEFT(C147,LEN(C147)-1)),IF(RIGHT(C147,1)="B",1000000000*VALUE(LEFT(C147,LEN(C147)-1)),IF(RIGHT(C147,1)="%",0.01*VALUE(LEFT(C147,LEN(C147)-1)),IF(RIGHT(C147,1)="k",1000*VALUE(LEFT(C147,LEN(C147)-1)),VALUE(SUBSTITUTE(C147,",",""))))))))),"N/A")</f>
        <v>2220000</v>
      </c>
      <c r="J147">
        <f>IFERROR(IF(TRIM(D147)="-", "N/A", IF(RIGHT(D147,1)=")",IF(RIGHT(D147,2)="T)",-1000000000000*VALUE(MID(D147,2,LEN(D147)-3)),IF(RIGHT(D147,2)="M)",-1000000*VALUE(MID(D147,2,LEN(D147)-3)),IF(RIGHT(D147,2)="B)",-1000000000*VALUE(MID(D147,2,LEN(D147)-3)),IF(RIGHT(D147,2)="k)",-1000*VALUE(MID(D147,2,LEN(D147)-3)),VALUE(SUBSTITUTE(D147,",","")))))),IF(RIGHT(D147,1)="T",1000000000000*VALUE(LEFT(D147,LEN(D147)-1)),IF(RIGHT(D147,1)="M",1000000*VALUE(LEFT(D147,LEN(D147)-1)),IF(RIGHT(D147,1)="B",1000000000*VALUE(LEFT(D147,LEN(D147)-1)),IF(RIGHT(D147,1)="%",0.01*VALUE(LEFT(D147,LEN(D147)-1)),IF(RIGHT(D147,1)="k",1000*VALUE(LEFT(D147,LEN(D147)-1)),VALUE(SUBSTITUTE(D147,",",""))))))))),"N/A")</f>
        <v>1810000</v>
      </c>
      <c r="K147">
        <f>IFERROR(IF(TRIM(E147)="-", "N/A", IF(RIGHT(E147,1)=")",IF(RIGHT(E147,2)="T)",-1000000000000*VALUE(MID(E147,2,LEN(E147)-3)),IF(RIGHT(E147,2)="M)",-1000000*VALUE(MID(E147,2,LEN(E147)-3)),IF(RIGHT(E147,2)="B)",-1000000000*VALUE(MID(E147,2,LEN(E147)-3)),IF(RIGHT(E147,2)="k)",-1000*VALUE(MID(E147,2,LEN(E147)-3)),VALUE(SUBSTITUTE(E147,",","")))))),IF(RIGHT(E147,1)="T",1000000000000*VALUE(LEFT(E147,LEN(E147)-1)),IF(RIGHT(E147,1)="M",1000000*VALUE(LEFT(E147,LEN(E147)-1)),IF(RIGHT(E147,1)="B",1000000000*VALUE(LEFT(E147,LEN(E147)-1)),IF(RIGHT(E147,1)="%",0.01*VALUE(LEFT(E147,LEN(E147)-1)),IF(RIGHT(E147,1)="k",1000*VALUE(LEFT(E147,LEN(E147)-1)),VALUE(SUBSTITUTE(E147,",",""))))))))),"N/A")</f>
        <v>2120000</v>
      </c>
      <c r="L147">
        <f>IFERROR(IF(TRIM(F147)="-", "N/A", IF(RIGHT(F147,1)=")",IF(RIGHT(F147,2)="T)",-1000000000000*VALUE(MID(F147,2,LEN(F147)-3)),IF(RIGHT(F147,2)="M)",-1000000*VALUE(MID(F147,2,LEN(F147)-3)),IF(RIGHT(F147,2)="B)",-1000000000*VALUE(MID(F147,2,LEN(F147)-3)),IF(RIGHT(F147,2)="k)",-1000*VALUE(MID(F147,2,LEN(F147)-3)),VALUE(SUBSTITUTE(F147,",","")))))),IF(RIGHT(F147,1)="T",1000000000000*VALUE(LEFT(F147,LEN(F147)-1)),IF(RIGHT(F147,1)="M",1000000*VALUE(LEFT(F147,LEN(F147)-1)),IF(RIGHT(F147,1)="B",1000000000*VALUE(LEFT(F147,LEN(F147)-1)),IF(RIGHT(F147,1)="%",0.01*VALUE(LEFT(F147,LEN(F147)-1)),IF(RIGHT(F147,1)="k",1000*VALUE(LEFT(F147,LEN(F147)-1)),VALUE(SUBSTITUTE(F147,",",""))))))))),"N/A")</f>
        <v>2710000</v>
      </c>
      <c r="M147">
        <f>IFERROR(IF(TRIM(G147)="-", "N/A", IF(RIGHT(G147,1)=")",IF(RIGHT(G147,2)="T)",-1000000000000*VALUE(MID(G147,2,LEN(G147)-3)),IF(RIGHT(G147,2)="M)",-1000000*VALUE(MID(G147,2,LEN(G147)-3)),IF(RIGHT(G147,2)="B)",-1000000000*VALUE(MID(G147,2,LEN(G147)-3)),IF(RIGHT(G147,2)="k)",-1000*VALUE(MID(G147,2,LEN(G147)-3)),VALUE(SUBSTITUTE(G147,",","")))))),IF(RIGHT(G147,1)="T",1000000000000*VALUE(LEFT(G147,LEN(G147)-1)),IF(RIGHT(G147,1)="M",1000000*VALUE(LEFT(G147,LEN(G147)-1)),IF(RIGHT(G147,1)="B",1000000000*VALUE(LEFT(G147,LEN(G147)-1)),IF(RIGHT(G147,1)="%",0.01*VALUE(LEFT(G147,LEN(G147)-1)),IF(RIGHT(G147,1)="k",1000*VALUE(LEFT(G147,LEN(G147)-1)),VALUE(SUBSTITUTE(G147,",",""))))))))),"N/A")</f>
        <v>4810000</v>
      </c>
      <c r="N147" t="str">
        <f t="shared" si="10"/>
        <v>N/A</v>
      </c>
    </row>
    <row r="148" spans="1:14" x14ac:dyDescent="0.3">
      <c r="A148" s="1">
        <v>3</v>
      </c>
      <c r="B148" t="s">
        <v>268</v>
      </c>
      <c r="C148" t="s">
        <v>261</v>
      </c>
      <c r="D148" t="s">
        <v>261</v>
      </c>
      <c r="E148" t="s">
        <v>261</v>
      </c>
      <c r="F148" t="s">
        <v>261</v>
      </c>
      <c r="G148" t="s">
        <v>261</v>
      </c>
      <c r="I148" t="str">
        <f>IFERROR(IF(TRIM(C148)="-", "N/A", IF(RIGHT(C148,1)=")",IF(RIGHT(C148,2)="T)",-1000000000000*VALUE(MID(C148,2,LEN(C148)-3)),IF(RIGHT(C148,2)="M)",-1000000*VALUE(MID(C148,2,LEN(C148)-3)),IF(RIGHT(C148,2)="B)",-1000000000*VALUE(MID(C148,2,LEN(C148)-3)),IF(RIGHT(C148,2)="k)",-1000*VALUE(MID(C148,2,LEN(C148)-3)),VALUE(SUBSTITUTE(C148,",","")))))),IF(RIGHT(C148,1)="T",1000000000000*VALUE(LEFT(C148,LEN(C148)-1)),IF(RIGHT(C148,1)="M",1000000*VALUE(LEFT(C148,LEN(C148)-1)),IF(RIGHT(C148,1)="B",1000000000*VALUE(LEFT(C148,LEN(C148)-1)),IF(RIGHT(C148,1)="%",0.01*VALUE(LEFT(C148,LEN(C148)-1)),IF(RIGHT(C148,1)="k",1000*VALUE(LEFT(C148,LEN(C148)-1)),VALUE(SUBSTITUTE(C148,",",""))))))))),"N/A")</f>
        <v>N/A</v>
      </c>
      <c r="J148" t="str">
        <f>IFERROR(IF(TRIM(D148)="-", "N/A", IF(RIGHT(D148,1)=")",IF(RIGHT(D148,2)="T)",-1000000000000*VALUE(MID(D148,2,LEN(D148)-3)),IF(RIGHT(D148,2)="M)",-1000000*VALUE(MID(D148,2,LEN(D148)-3)),IF(RIGHT(D148,2)="B)",-1000000000*VALUE(MID(D148,2,LEN(D148)-3)),IF(RIGHT(D148,2)="k)",-1000*VALUE(MID(D148,2,LEN(D148)-3)),VALUE(SUBSTITUTE(D148,",","")))))),IF(RIGHT(D148,1)="T",1000000000000*VALUE(LEFT(D148,LEN(D148)-1)),IF(RIGHT(D148,1)="M",1000000*VALUE(LEFT(D148,LEN(D148)-1)),IF(RIGHT(D148,1)="B",1000000000*VALUE(LEFT(D148,LEN(D148)-1)),IF(RIGHT(D148,1)="%",0.01*VALUE(LEFT(D148,LEN(D148)-1)),IF(RIGHT(D148,1)="k",1000*VALUE(LEFT(D148,LEN(D148)-1)),VALUE(SUBSTITUTE(D148,",",""))))))))),"N/A")</f>
        <v>N/A</v>
      </c>
      <c r="K148" t="str">
        <f>IFERROR(IF(TRIM(E148)="-", "N/A", IF(RIGHT(E148,1)=")",IF(RIGHT(E148,2)="T)",-1000000000000*VALUE(MID(E148,2,LEN(E148)-3)),IF(RIGHT(E148,2)="M)",-1000000*VALUE(MID(E148,2,LEN(E148)-3)),IF(RIGHT(E148,2)="B)",-1000000000*VALUE(MID(E148,2,LEN(E148)-3)),IF(RIGHT(E148,2)="k)",-1000*VALUE(MID(E148,2,LEN(E148)-3)),VALUE(SUBSTITUTE(E148,",","")))))),IF(RIGHT(E148,1)="T",1000000000000*VALUE(LEFT(E148,LEN(E148)-1)),IF(RIGHT(E148,1)="M",1000000*VALUE(LEFT(E148,LEN(E148)-1)),IF(RIGHT(E148,1)="B",1000000000*VALUE(LEFT(E148,LEN(E148)-1)),IF(RIGHT(E148,1)="%",0.01*VALUE(LEFT(E148,LEN(E148)-1)),IF(RIGHT(E148,1)="k",1000*VALUE(LEFT(E148,LEN(E148)-1)),VALUE(SUBSTITUTE(E148,",",""))))))))),"N/A")</f>
        <v>N/A</v>
      </c>
      <c r="L148" t="str">
        <f>IFERROR(IF(TRIM(F148)="-", "N/A", IF(RIGHT(F148,1)=")",IF(RIGHT(F148,2)="T)",-1000000000000*VALUE(MID(F148,2,LEN(F148)-3)),IF(RIGHT(F148,2)="M)",-1000000*VALUE(MID(F148,2,LEN(F148)-3)),IF(RIGHT(F148,2)="B)",-1000000000*VALUE(MID(F148,2,LEN(F148)-3)),IF(RIGHT(F148,2)="k)",-1000*VALUE(MID(F148,2,LEN(F148)-3)),VALUE(SUBSTITUTE(F148,",","")))))),IF(RIGHT(F148,1)="T",1000000000000*VALUE(LEFT(F148,LEN(F148)-1)),IF(RIGHT(F148,1)="M",1000000*VALUE(LEFT(F148,LEN(F148)-1)),IF(RIGHT(F148,1)="B",1000000000*VALUE(LEFT(F148,LEN(F148)-1)),IF(RIGHT(F148,1)="%",0.01*VALUE(LEFT(F148,LEN(F148)-1)),IF(RIGHT(F148,1)="k",1000*VALUE(LEFT(F148,LEN(F148)-1)),VALUE(SUBSTITUTE(F148,",",""))))))))),"N/A")</f>
        <v>N/A</v>
      </c>
      <c r="M148" t="str">
        <f>IFERROR(IF(TRIM(G148)="-", "N/A", IF(RIGHT(G148,1)=")",IF(RIGHT(G148,2)="T)",-1000000000000*VALUE(MID(G148,2,LEN(G148)-3)),IF(RIGHT(G148,2)="M)",-1000000*VALUE(MID(G148,2,LEN(G148)-3)),IF(RIGHT(G148,2)="B)",-1000000000*VALUE(MID(G148,2,LEN(G148)-3)),IF(RIGHT(G148,2)="k)",-1000*VALUE(MID(G148,2,LEN(G148)-3)),VALUE(SUBSTITUTE(G148,",","")))))),IF(RIGHT(G148,1)="T",1000000000000*VALUE(LEFT(G148,LEN(G148)-1)),IF(RIGHT(G148,1)="M",1000000*VALUE(LEFT(G148,LEN(G148)-1)),IF(RIGHT(G148,1)="B",1000000000*VALUE(LEFT(G148,LEN(G148)-1)),IF(RIGHT(G148,1)="%",0.01*VALUE(LEFT(G148,LEN(G148)-1)),IF(RIGHT(G148,1)="k",1000*VALUE(LEFT(G148,LEN(G148)-1)),VALUE(SUBSTITUTE(G148,",",""))))))))),"N/A")</f>
        <v>N/A</v>
      </c>
      <c r="N148" t="str">
        <f t="shared" si="10"/>
        <v>N/A</v>
      </c>
    </row>
    <row r="149" spans="1:14" x14ac:dyDescent="0.3">
      <c r="A149" s="1">
        <v>4</v>
      </c>
      <c r="B149" t="s">
        <v>269</v>
      </c>
      <c r="C149" t="s">
        <v>261</v>
      </c>
      <c r="D149" t="s">
        <v>261</v>
      </c>
      <c r="E149" t="s">
        <v>261</v>
      </c>
      <c r="F149" t="s">
        <v>261</v>
      </c>
      <c r="G149" t="s">
        <v>261</v>
      </c>
      <c r="I149" t="str">
        <f>IFERROR(IF(TRIM(C149)="-", "N/A", IF(RIGHT(C149,1)=")",IF(RIGHT(C149,2)="T)",-1000000000000*VALUE(MID(C149,2,LEN(C149)-3)),IF(RIGHT(C149,2)="M)",-1000000*VALUE(MID(C149,2,LEN(C149)-3)),IF(RIGHT(C149,2)="B)",-1000000000*VALUE(MID(C149,2,LEN(C149)-3)),IF(RIGHT(C149,2)="k)",-1000*VALUE(MID(C149,2,LEN(C149)-3)),VALUE(SUBSTITUTE(C149,",","")))))),IF(RIGHT(C149,1)="T",1000000000000*VALUE(LEFT(C149,LEN(C149)-1)),IF(RIGHT(C149,1)="M",1000000*VALUE(LEFT(C149,LEN(C149)-1)),IF(RIGHT(C149,1)="B",1000000000*VALUE(LEFT(C149,LEN(C149)-1)),IF(RIGHT(C149,1)="%",0.01*VALUE(LEFT(C149,LEN(C149)-1)),IF(RIGHT(C149,1)="k",1000*VALUE(LEFT(C149,LEN(C149)-1)),VALUE(SUBSTITUTE(C149,",",""))))))))),"N/A")</f>
        <v>N/A</v>
      </c>
      <c r="J149" t="str">
        <f>IFERROR(IF(TRIM(D149)="-", "N/A", IF(RIGHT(D149,1)=")",IF(RIGHT(D149,2)="T)",-1000000000000*VALUE(MID(D149,2,LEN(D149)-3)),IF(RIGHT(D149,2)="M)",-1000000*VALUE(MID(D149,2,LEN(D149)-3)),IF(RIGHT(D149,2)="B)",-1000000000*VALUE(MID(D149,2,LEN(D149)-3)),IF(RIGHT(D149,2)="k)",-1000*VALUE(MID(D149,2,LEN(D149)-3)),VALUE(SUBSTITUTE(D149,",","")))))),IF(RIGHT(D149,1)="T",1000000000000*VALUE(LEFT(D149,LEN(D149)-1)),IF(RIGHT(D149,1)="M",1000000*VALUE(LEFT(D149,LEN(D149)-1)),IF(RIGHT(D149,1)="B",1000000000*VALUE(LEFT(D149,LEN(D149)-1)),IF(RIGHT(D149,1)="%",0.01*VALUE(LEFT(D149,LEN(D149)-1)),IF(RIGHT(D149,1)="k",1000*VALUE(LEFT(D149,LEN(D149)-1)),VALUE(SUBSTITUTE(D149,",",""))))))))),"N/A")</f>
        <v>N/A</v>
      </c>
      <c r="K149" t="str">
        <f>IFERROR(IF(TRIM(E149)="-", "N/A", IF(RIGHT(E149,1)=")",IF(RIGHT(E149,2)="T)",-1000000000000*VALUE(MID(E149,2,LEN(E149)-3)),IF(RIGHT(E149,2)="M)",-1000000*VALUE(MID(E149,2,LEN(E149)-3)),IF(RIGHT(E149,2)="B)",-1000000000*VALUE(MID(E149,2,LEN(E149)-3)),IF(RIGHT(E149,2)="k)",-1000*VALUE(MID(E149,2,LEN(E149)-3)),VALUE(SUBSTITUTE(E149,",","")))))),IF(RIGHT(E149,1)="T",1000000000000*VALUE(LEFT(E149,LEN(E149)-1)),IF(RIGHT(E149,1)="M",1000000*VALUE(LEFT(E149,LEN(E149)-1)),IF(RIGHT(E149,1)="B",1000000000*VALUE(LEFT(E149,LEN(E149)-1)),IF(RIGHT(E149,1)="%",0.01*VALUE(LEFT(E149,LEN(E149)-1)),IF(RIGHT(E149,1)="k",1000*VALUE(LEFT(E149,LEN(E149)-1)),VALUE(SUBSTITUTE(E149,",",""))))))))),"N/A")</f>
        <v>N/A</v>
      </c>
      <c r="L149" t="str">
        <f>IFERROR(IF(TRIM(F149)="-", "N/A", IF(RIGHT(F149,1)=")",IF(RIGHT(F149,2)="T)",-1000000000000*VALUE(MID(F149,2,LEN(F149)-3)),IF(RIGHT(F149,2)="M)",-1000000*VALUE(MID(F149,2,LEN(F149)-3)),IF(RIGHT(F149,2)="B)",-1000000000*VALUE(MID(F149,2,LEN(F149)-3)),IF(RIGHT(F149,2)="k)",-1000*VALUE(MID(F149,2,LEN(F149)-3)),VALUE(SUBSTITUTE(F149,",","")))))),IF(RIGHT(F149,1)="T",1000000000000*VALUE(LEFT(F149,LEN(F149)-1)),IF(RIGHT(F149,1)="M",1000000*VALUE(LEFT(F149,LEN(F149)-1)),IF(RIGHT(F149,1)="B",1000000000*VALUE(LEFT(F149,LEN(F149)-1)),IF(RIGHT(F149,1)="%",0.01*VALUE(LEFT(F149,LEN(F149)-1)),IF(RIGHT(F149,1)="k",1000*VALUE(LEFT(F149,LEN(F149)-1)),VALUE(SUBSTITUTE(F149,",",""))))))))),"N/A")</f>
        <v>N/A</v>
      </c>
      <c r="M149" t="str">
        <f>IFERROR(IF(TRIM(G149)="-", "N/A", IF(RIGHT(G149,1)=")",IF(RIGHT(G149,2)="T)",-1000000000000*VALUE(MID(G149,2,LEN(G149)-3)),IF(RIGHT(G149,2)="M)",-1000000*VALUE(MID(G149,2,LEN(G149)-3)),IF(RIGHT(G149,2)="B)",-1000000000*VALUE(MID(G149,2,LEN(G149)-3)),IF(RIGHT(G149,2)="k)",-1000*VALUE(MID(G149,2,LEN(G149)-3)),VALUE(SUBSTITUTE(G149,",","")))))),IF(RIGHT(G149,1)="T",1000000000000*VALUE(LEFT(G149,LEN(G149)-1)),IF(RIGHT(G149,1)="M",1000000*VALUE(LEFT(G149,LEN(G149)-1)),IF(RIGHT(G149,1)="B",1000000000*VALUE(LEFT(G149,LEN(G149)-1)),IF(RIGHT(G149,1)="%",0.01*VALUE(LEFT(G149,LEN(G149)-1)),IF(RIGHT(G149,1)="k",1000*VALUE(LEFT(G149,LEN(G149)-1)),VALUE(SUBSTITUTE(G149,",",""))))))))),"N/A")</f>
        <v>N/A</v>
      </c>
      <c r="N149" t="str">
        <f t="shared" si="10"/>
        <v>N/A</v>
      </c>
    </row>
    <row r="150" spans="1:14" x14ac:dyDescent="0.3">
      <c r="A150" s="1">
        <v>5</v>
      </c>
      <c r="B150" t="s">
        <v>270</v>
      </c>
      <c r="C150" t="s">
        <v>261</v>
      </c>
      <c r="D150" t="s">
        <v>261</v>
      </c>
      <c r="E150" t="s">
        <v>261</v>
      </c>
      <c r="F150" t="s">
        <v>261</v>
      </c>
      <c r="G150" t="s">
        <v>261</v>
      </c>
      <c r="I150" t="str">
        <f>IFERROR(IF(TRIM(C150)="-", "N/A", IF(RIGHT(C150,1)=")",IF(RIGHT(C150,2)="T)",-1000000000000*VALUE(MID(C150,2,LEN(C150)-3)),IF(RIGHT(C150,2)="M)",-1000000*VALUE(MID(C150,2,LEN(C150)-3)),IF(RIGHT(C150,2)="B)",-1000000000*VALUE(MID(C150,2,LEN(C150)-3)),IF(RIGHT(C150,2)="k)",-1000*VALUE(MID(C150,2,LEN(C150)-3)),VALUE(SUBSTITUTE(C150,",","")))))),IF(RIGHT(C150,1)="T",1000000000000*VALUE(LEFT(C150,LEN(C150)-1)),IF(RIGHT(C150,1)="M",1000000*VALUE(LEFT(C150,LEN(C150)-1)),IF(RIGHT(C150,1)="B",1000000000*VALUE(LEFT(C150,LEN(C150)-1)),IF(RIGHT(C150,1)="%",0.01*VALUE(LEFT(C150,LEN(C150)-1)),IF(RIGHT(C150,1)="k",1000*VALUE(LEFT(C150,LEN(C150)-1)),VALUE(SUBSTITUTE(C150,",",""))))))))),"N/A")</f>
        <v>N/A</v>
      </c>
      <c r="J150" t="str">
        <f>IFERROR(IF(TRIM(D150)="-", "N/A", IF(RIGHT(D150,1)=")",IF(RIGHT(D150,2)="T)",-1000000000000*VALUE(MID(D150,2,LEN(D150)-3)),IF(RIGHT(D150,2)="M)",-1000000*VALUE(MID(D150,2,LEN(D150)-3)),IF(RIGHT(D150,2)="B)",-1000000000*VALUE(MID(D150,2,LEN(D150)-3)),IF(RIGHT(D150,2)="k)",-1000*VALUE(MID(D150,2,LEN(D150)-3)),VALUE(SUBSTITUTE(D150,",","")))))),IF(RIGHT(D150,1)="T",1000000000000*VALUE(LEFT(D150,LEN(D150)-1)),IF(RIGHT(D150,1)="M",1000000*VALUE(LEFT(D150,LEN(D150)-1)),IF(RIGHT(D150,1)="B",1000000000*VALUE(LEFT(D150,LEN(D150)-1)),IF(RIGHT(D150,1)="%",0.01*VALUE(LEFT(D150,LEN(D150)-1)),IF(RIGHT(D150,1)="k",1000*VALUE(LEFT(D150,LEN(D150)-1)),VALUE(SUBSTITUTE(D150,",",""))))))))),"N/A")</f>
        <v>N/A</v>
      </c>
      <c r="K150" t="str">
        <f>IFERROR(IF(TRIM(E150)="-", "N/A", IF(RIGHT(E150,1)=")",IF(RIGHT(E150,2)="T)",-1000000000000*VALUE(MID(E150,2,LEN(E150)-3)),IF(RIGHT(E150,2)="M)",-1000000*VALUE(MID(E150,2,LEN(E150)-3)),IF(RIGHT(E150,2)="B)",-1000000000*VALUE(MID(E150,2,LEN(E150)-3)),IF(RIGHT(E150,2)="k)",-1000*VALUE(MID(E150,2,LEN(E150)-3)),VALUE(SUBSTITUTE(E150,",","")))))),IF(RIGHT(E150,1)="T",1000000000000*VALUE(LEFT(E150,LEN(E150)-1)),IF(RIGHT(E150,1)="M",1000000*VALUE(LEFT(E150,LEN(E150)-1)),IF(RIGHT(E150,1)="B",1000000000*VALUE(LEFT(E150,LEN(E150)-1)),IF(RIGHT(E150,1)="%",0.01*VALUE(LEFT(E150,LEN(E150)-1)),IF(RIGHT(E150,1)="k",1000*VALUE(LEFT(E150,LEN(E150)-1)),VALUE(SUBSTITUTE(E150,",",""))))))))),"N/A")</f>
        <v>N/A</v>
      </c>
      <c r="L150" t="str">
        <f>IFERROR(IF(TRIM(F150)="-", "N/A", IF(RIGHT(F150,1)=")",IF(RIGHT(F150,2)="T)",-1000000000000*VALUE(MID(F150,2,LEN(F150)-3)),IF(RIGHT(F150,2)="M)",-1000000*VALUE(MID(F150,2,LEN(F150)-3)),IF(RIGHT(F150,2)="B)",-1000000000*VALUE(MID(F150,2,LEN(F150)-3)),IF(RIGHT(F150,2)="k)",-1000*VALUE(MID(F150,2,LEN(F150)-3)),VALUE(SUBSTITUTE(F150,",","")))))),IF(RIGHT(F150,1)="T",1000000000000*VALUE(LEFT(F150,LEN(F150)-1)),IF(RIGHT(F150,1)="M",1000000*VALUE(LEFT(F150,LEN(F150)-1)),IF(RIGHT(F150,1)="B",1000000000*VALUE(LEFT(F150,LEN(F150)-1)),IF(RIGHT(F150,1)="%",0.01*VALUE(LEFT(F150,LEN(F150)-1)),IF(RIGHT(F150,1)="k",1000*VALUE(LEFT(F150,LEN(F150)-1)),VALUE(SUBSTITUTE(F150,",",""))))))))),"N/A")</f>
        <v>N/A</v>
      </c>
      <c r="M150" t="str">
        <f>IFERROR(IF(TRIM(G150)="-", "N/A", IF(RIGHT(G150,1)=")",IF(RIGHT(G150,2)="T)",-1000000000000*VALUE(MID(G150,2,LEN(G150)-3)),IF(RIGHT(G150,2)="M)",-1000000*VALUE(MID(G150,2,LEN(G150)-3)),IF(RIGHT(G150,2)="B)",-1000000000*VALUE(MID(G150,2,LEN(G150)-3)),IF(RIGHT(G150,2)="k)",-1000*VALUE(MID(G150,2,LEN(G150)-3)),VALUE(SUBSTITUTE(G150,",","")))))),IF(RIGHT(G150,1)="T",1000000000000*VALUE(LEFT(G150,LEN(G150)-1)),IF(RIGHT(G150,1)="M",1000000*VALUE(LEFT(G150,LEN(G150)-1)),IF(RIGHT(G150,1)="B",1000000000*VALUE(LEFT(G150,LEN(G150)-1)),IF(RIGHT(G150,1)="%",0.01*VALUE(LEFT(G150,LEN(G150)-1)),IF(RIGHT(G150,1)="k",1000*VALUE(LEFT(G150,LEN(G150)-1)),VALUE(SUBSTITUTE(G150,",",""))))))))),"N/A")</f>
        <v>N/A</v>
      </c>
      <c r="N150" t="str">
        <f>IFERROR(IF(TRIM(H150)="-", "N/A", IF(RIGHT(H150,1)=")",IF(RIGHT(H150,2)="T)",-1000000000000*VALUE(MID(H150,2,LEN(H150)-3)),IF(RIGHT(H150,2)="M)",-1000000*VALUE(MID(H150,2,LEN(H150)-3)),IF(RIGHT(H150,2)="B)",-1000000000*VALUE(MID(H150,2,LEN(H150)-3)),IF(RIGHT(H150,2)="k)",-1000*VALUE(MID(H150,2,LEN(H150)-3)),VALUE(SUBSTITUTE(H150,",","")))))),IF(RIGHT(H150,1)="T",1000000000000*VALUE(LEFT(H150,LEN(H150)-1)),IF(RIGHT(H150,1)="M",1000000*VALUE(LEFT(H150,LEN(H150)-1)),IF(RIGHT(H150,1)="B",1000000000*VALUE(LEFT(H150,LEN(H150)-1)),IF(RIGHT(H150,1)="%",0.01*VALUE(LEFT(H150,LEN(H150)-1)),IF(RIGHT(H150,1)="k",1000*VALUE(LEFT(H150,LEN(H150)-1)),VALUE(SUBSTITUTE(H150,",",""))))))))),"N/A")</f>
        <v>N/A</v>
      </c>
    </row>
    <row r="151" spans="1:14" x14ac:dyDescent="0.3">
      <c r="A151" s="1">
        <v>6</v>
      </c>
      <c r="B151" t="s">
        <v>271</v>
      </c>
      <c r="C151" t="s">
        <v>261</v>
      </c>
      <c r="D151" t="s">
        <v>272</v>
      </c>
      <c r="E151" t="s">
        <v>273</v>
      </c>
      <c r="F151" t="s">
        <v>274</v>
      </c>
      <c r="G151" t="s">
        <v>275</v>
      </c>
      <c r="I151" t="str">
        <f>IFERROR(IF(TRIM(C151)="-", "N/A", IF(RIGHT(C151,1)=")",IF(RIGHT(C151,2)="T)",-1000000000000*VALUE(MID(C151,2,LEN(C151)-3)),IF(RIGHT(C151,2)="M)",-1000000*VALUE(MID(C151,2,LEN(C151)-3)),IF(RIGHT(C151,2)="B)",-1000000000*VALUE(MID(C151,2,LEN(C151)-3)),IF(RIGHT(C151,2)="k)",-1000*VALUE(MID(C151,2,LEN(C151)-3)),VALUE(SUBSTITUTE(C151,",","")))))),IF(RIGHT(C151,1)="T",1000000000000*VALUE(LEFT(C151,LEN(C151)-1)),IF(RIGHT(C151,1)="M",1000000*VALUE(LEFT(C151,LEN(C151)-1)),IF(RIGHT(C151,1)="B",1000000000*VALUE(LEFT(C151,LEN(C151)-1)),IF(RIGHT(C151,1)="%",0.01*VALUE(LEFT(C151,LEN(C151)-1)),IF(RIGHT(C151,1)="k",1000*VALUE(LEFT(C151,LEN(C151)-1)),VALUE(SUBSTITUTE(C151,",",""))))))))),"N/A")</f>
        <v>N/A</v>
      </c>
      <c r="J151">
        <f>IFERROR(IF(TRIM(D151)="-", "N/A", IF(RIGHT(D151,1)=")",IF(RIGHT(D151,2)="T)",-1000000000000*VALUE(MID(D151,2,LEN(D151)-3)),IF(RIGHT(D151,2)="M)",-1000000*VALUE(MID(D151,2,LEN(D151)-3)),IF(RIGHT(D151,2)="B)",-1000000000*VALUE(MID(D151,2,LEN(D151)-3)),IF(RIGHT(D151,2)="k)",-1000*VALUE(MID(D151,2,LEN(D151)-3)),VALUE(SUBSTITUTE(D151,",","")))))),IF(RIGHT(D151,1)="T",1000000000000*VALUE(LEFT(D151,LEN(D151)-1)),IF(RIGHT(D151,1)="M",1000000*VALUE(LEFT(D151,LEN(D151)-1)),IF(RIGHT(D151,1)="B",1000000000*VALUE(LEFT(D151,LEN(D151)-1)),IF(RIGHT(D151,1)="%",0.01*VALUE(LEFT(D151,LEN(D151)-1)),IF(RIGHT(D151,1)="k",1000*VALUE(LEFT(D151,LEN(D151)-1)),VALUE(SUBSTITUTE(D151,",",""))))))))),"N/A")</f>
        <v>0.1943</v>
      </c>
      <c r="K151">
        <f>IFERROR(IF(TRIM(E151)="-", "N/A", IF(RIGHT(E151,1)=")",IF(RIGHT(E151,2)="T)",-1000000000000*VALUE(MID(E151,2,LEN(E151)-3)),IF(RIGHT(E151,2)="M)",-1000000*VALUE(MID(E151,2,LEN(E151)-3)),IF(RIGHT(E151,2)="B)",-1000000000*VALUE(MID(E151,2,LEN(E151)-3)),IF(RIGHT(E151,2)="k)",-1000*VALUE(MID(E151,2,LEN(E151)-3)),VALUE(SUBSTITUTE(E151,",","")))))),IF(RIGHT(E151,1)="T",1000000000000*VALUE(LEFT(E151,LEN(E151)-1)),IF(RIGHT(E151,1)="M",1000000*VALUE(LEFT(E151,LEN(E151)-1)),IF(RIGHT(E151,1)="B",1000000000*VALUE(LEFT(E151,LEN(E151)-1)),IF(RIGHT(E151,1)="%",0.01*VALUE(LEFT(E151,LEN(E151)-1)),IF(RIGHT(E151,1)="k",1000*VALUE(LEFT(E151,LEN(E151)-1)),VALUE(SUBSTITUTE(E151,",",""))))))))),"N/A")</f>
        <v>0.20910000000000001</v>
      </c>
      <c r="L151">
        <f>IFERROR(IF(TRIM(F151)="-", "N/A", IF(RIGHT(F151,1)=")",IF(RIGHT(F151,2)="T)",-1000000000000*VALUE(MID(F151,2,LEN(F151)-3)),IF(RIGHT(F151,2)="M)",-1000000*VALUE(MID(F151,2,LEN(F151)-3)),IF(RIGHT(F151,2)="B)",-1000000000*VALUE(MID(F151,2,LEN(F151)-3)),IF(RIGHT(F151,2)="k)",-1000*VALUE(MID(F151,2,LEN(F151)-3)),VALUE(SUBSTITUTE(F151,",","")))))),IF(RIGHT(F151,1)="T",1000000000000*VALUE(LEFT(F151,LEN(F151)-1)),IF(RIGHT(F151,1)="M",1000000*VALUE(LEFT(F151,LEN(F151)-1)),IF(RIGHT(F151,1)="B",1000000000*VALUE(LEFT(F151,LEN(F151)-1)),IF(RIGHT(F151,1)="%",0.01*VALUE(LEFT(F151,LEN(F151)-1)),IF(RIGHT(F151,1)="k",1000*VALUE(LEFT(F151,LEN(F151)-1)),VALUE(SUBSTITUTE(F151,",",""))))))))),"N/A")</f>
        <v>0.29960000000000003</v>
      </c>
      <c r="M151">
        <f>IFERROR(IF(TRIM(G151)="-", "N/A", IF(RIGHT(G151,1)=")",IF(RIGHT(G151,2)="T)",-1000000000000*VALUE(MID(G151,2,LEN(G151)-3)),IF(RIGHT(G151,2)="M)",-1000000*VALUE(MID(G151,2,LEN(G151)-3)),IF(RIGHT(G151,2)="B)",-1000000000*VALUE(MID(G151,2,LEN(G151)-3)),IF(RIGHT(G151,2)="k)",-1000*VALUE(MID(G151,2,LEN(G151)-3)),VALUE(SUBSTITUTE(G151,",","")))))),IF(RIGHT(G151,1)="T",1000000000000*VALUE(LEFT(G151,LEN(G151)-1)),IF(RIGHT(G151,1)="M",1000000*VALUE(LEFT(G151,LEN(G151)-1)),IF(RIGHT(G151,1)="B",1000000000*VALUE(LEFT(G151,LEN(G151)-1)),IF(RIGHT(G151,1)="%",0.01*VALUE(LEFT(G151,LEN(G151)-1)),IF(RIGHT(G151,1)="k",1000*VALUE(LEFT(G151,LEN(G151)-1)),VALUE(SUBSTITUTE(G151,",",""))))))))),"N/A")</f>
        <v>0.32549999999999996</v>
      </c>
      <c r="N151" t="str">
        <f t="shared" si="10"/>
        <v>N/A</v>
      </c>
    </row>
    <row r="152" spans="1:14" x14ac:dyDescent="0.3">
      <c r="A152" s="1">
        <v>7</v>
      </c>
      <c r="B152" t="s">
        <v>276</v>
      </c>
      <c r="C152" t="s">
        <v>277</v>
      </c>
      <c r="D152" t="s">
        <v>278</v>
      </c>
      <c r="E152" t="s">
        <v>279</v>
      </c>
      <c r="F152" t="s">
        <v>280</v>
      </c>
      <c r="G152" t="s">
        <v>281</v>
      </c>
      <c r="I152">
        <f>IFERROR(IF(TRIM(C152)="-", "N/A", IF(RIGHT(C152,1)=")",IF(RIGHT(C152,2)="T)",-1000000000000*VALUE(MID(C152,2,LEN(C152)-3)),IF(RIGHT(C152,2)="M)",-1000000*VALUE(MID(C152,2,LEN(C152)-3)),IF(RIGHT(C152,2)="B)",-1000000000*VALUE(MID(C152,2,LEN(C152)-3)),IF(RIGHT(C152,2)="k)",-1000*VALUE(MID(C152,2,LEN(C152)-3)),VALUE(SUBSTITUTE(C152,",","")))))),IF(RIGHT(C152,1)="T",1000000000000*VALUE(LEFT(C152,LEN(C152)-1)),IF(RIGHT(C152,1)="M",1000000*VALUE(LEFT(C152,LEN(C152)-1)),IF(RIGHT(C152,1)="B",1000000000*VALUE(LEFT(C152,LEN(C152)-1)),IF(RIGHT(C152,1)="%",0.01*VALUE(LEFT(C152,LEN(C152)-1)),IF(RIGHT(C152,1)="k",1000*VALUE(LEFT(C152,LEN(C152)-1)),VALUE(SUBSTITUTE(C152,",",""))))))))),"N/A")</f>
        <v>20870000</v>
      </c>
      <c r="J152">
        <f>IFERROR(IF(TRIM(D152)="-", "N/A", IF(RIGHT(D152,1)=")",IF(RIGHT(D152,2)="T)",-1000000000000*VALUE(MID(D152,2,LEN(D152)-3)),IF(RIGHT(D152,2)="M)",-1000000*VALUE(MID(D152,2,LEN(D152)-3)),IF(RIGHT(D152,2)="B)",-1000000000*VALUE(MID(D152,2,LEN(D152)-3)),IF(RIGHT(D152,2)="k)",-1000*VALUE(MID(D152,2,LEN(D152)-3)),VALUE(SUBSTITUTE(D152,",","")))))),IF(RIGHT(D152,1)="T",1000000000000*VALUE(LEFT(D152,LEN(D152)-1)),IF(RIGHT(D152,1)="M",1000000*VALUE(LEFT(D152,LEN(D152)-1)),IF(RIGHT(D152,1)="B",1000000000*VALUE(LEFT(D152,LEN(D152)-1)),IF(RIGHT(D152,1)="%",0.01*VALUE(LEFT(D152,LEN(D152)-1)),IF(RIGHT(D152,1)="k",1000*VALUE(LEFT(D152,LEN(D152)-1)),VALUE(SUBSTITUTE(D152,",",""))))))))),"N/A")</f>
        <v>23800000</v>
      </c>
      <c r="K152">
        <f>IFERROR(IF(TRIM(E152)="-", "N/A", IF(RIGHT(E152,1)=")",IF(RIGHT(E152,2)="T)",-1000000000000*VALUE(MID(E152,2,LEN(E152)-3)),IF(RIGHT(E152,2)="M)",-1000000*VALUE(MID(E152,2,LEN(E152)-3)),IF(RIGHT(E152,2)="B)",-1000000000*VALUE(MID(E152,2,LEN(E152)-3)),IF(RIGHT(E152,2)="k)",-1000*VALUE(MID(E152,2,LEN(E152)-3)),VALUE(SUBSTITUTE(E152,",","")))))),IF(RIGHT(E152,1)="T",1000000000000*VALUE(LEFT(E152,LEN(E152)-1)),IF(RIGHT(E152,1)="M",1000000*VALUE(LEFT(E152,LEN(E152)-1)),IF(RIGHT(E152,1)="B",1000000000*VALUE(LEFT(E152,LEN(E152)-1)),IF(RIGHT(E152,1)="%",0.01*VALUE(LEFT(E152,LEN(E152)-1)),IF(RIGHT(E152,1)="k",1000*VALUE(LEFT(E152,LEN(E152)-1)),VALUE(SUBSTITUTE(E152,",",""))))))))),"N/A")</f>
        <v>29360000</v>
      </c>
      <c r="L152">
        <f>IFERROR(IF(TRIM(F152)="-", "N/A", IF(RIGHT(F152,1)=")",IF(RIGHT(F152,2)="T)",-1000000000000*VALUE(MID(F152,2,LEN(F152)-3)),IF(RIGHT(F152,2)="M)",-1000000*VALUE(MID(F152,2,LEN(F152)-3)),IF(RIGHT(F152,2)="B)",-1000000000*VALUE(MID(F152,2,LEN(F152)-3)),IF(RIGHT(F152,2)="k)",-1000*VALUE(MID(F152,2,LEN(F152)-3)),VALUE(SUBSTITUTE(F152,",","")))))),IF(RIGHT(F152,1)="T",1000000000000*VALUE(LEFT(F152,LEN(F152)-1)),IF(RIGHT(F152,1)="M",1000000*VALUE(LEFT(F152,LEN(F152)-1)),IF(RIGHT(F152,1)="B",1000000000*VALUE(LEFT(F152,LEN(F152)-1)),IF(RIGHT(F152,1)="%",0.01*VALUE(LEFT(F152,LEN(F152)-1)),IF(RIGHT(F152,1)="k",1000*VALUE(LEFT(F152,LEN(F152)-1)),VALUE(SUBSTITUTE(F152,",",""))))))))),"N/A")</f>
        <v>39360000</v>
      </c>
      <c r="M152">
        <f>IFERROR(IF(TRIM(G152)="-", "N/A", IF(RIGHT(G152,1)=")",IF(RIGHT(G152,2)="T)",-1000000000000*VALUE(MID(G152,2,LEN(G152)-3)),IF(RIGHT(G152,2)="M)",-1000000*VALUE(MID(G152,2,LEN(G152)-3)),IF(RIGHT(G152,2)="B)",-1000000000*VALUE(MID(G152,2,LEN(G152)-3)),IF(RIGHT(G152,2)="k)",-1000*VALUE(MID(G152,2,LEN(G152)-3)),VALUE(SUBSTITUTE(G152,",","")))))),IF(RIGHT(G152,1)="T",1000000000000*VALUE(LEFT(G152,LEN(G152)-1)),IF(RIGHT(G152,1)="M",1000000*VALUE(LEFT(G152,LEN(G152)-1)),IF(RIGHT(G152,1)="B",1000000000*VALUE(LEFT(G152,LEN(G152)-1)),IF(RIGHT(G152,1)="%",0.01*VALUE(LEFT(G152,LEN(G152)-1)),IF(RIGHT(G152,1)="k",1000*VALUE(LEFT(G152,LEN(G152)-1)),VALUE(SUBSTITUTE(G152,",",""))))))))),"N/A")</f>
        <v>52870000</v>
      </c>
      <c r="N152" t="str">
        <f t="shared" si="10"/>
        <v>N/A</v>
      </c>
    </row>
    <row r="153" spans="1:14" x14ac:dyDescent="0.3">
      <c r="A153" s="1">
        <v>8</v>
      </c>
      <c r="B153" t="s">
        <v>282</v>
      </c>
      <c r="C153" t="s">
        <v>283</v>
      </c>
      <c r="D153" t="s">
        <v>284</v>
      </c>
      <c r="E153" t="s">
        <v>285</v>
      </c>
      <c r="F153" t="s">
        <v>286</v>
      </c>
      <c r="G153" t="s">
        <v>287</v>
      </c>
      <c r="I153">
        <f>IFERROR(IF(TRIM(C153)="-", "N/A", IF(RIGHT(C153,1)=")",IF(RIGHT(C153,2)="T)",-1000000000000*VALUE(MID(C153,2,LEN(C153)-3)),IF(RIGHT(C153,2)="M)",-1000000*VALUE(MID(C153,2,LEN(C153)-3)),IF(RIGHT(C153,2)="B)",-1000000000*VALUE(MID(C153,2,LEN(C153)-3)),IF(RIGHT(C153,2)="k)",-1000*VALUE(MID(C153,2,LEN(C153)-3)),VALUE(SUBSTITUTE(C153,",","")))))),IF(RIGHT(C153,1)="T",1000000000000*VALUE(LEFT(C153,LEN(C153)-1)),IF(RIGHT(C153,1)="M",1000000*VALUE(LEFT(C153,LEN(C153)-1)),IF(RIGHT(C153,1)="B",1000000000*VALUE(LEFT(C153,LEN(C153)-1)),IF(RIGHT(C153,1)="%",0.01*VALUE(LEFT(C153,LEN(C153)-1)),IF(RIGHT(C153,1)="k",1000*VALUE(LEFT(C153,LEN(C153)-1)),VALUE(SUBSTITUTE(C153,",",""))))))))),"N/A")</f>
        <v>4660000</v>
      </c>
      <c r="J153">
        <f>IFERROR(IF(TRIM(D153)="-", "N/A", IF(RIGHT(D153,1)=")",IF(RIGHT(D153,2)="T)",-1000000000000*VALUE(MID(D153,2,LEN(D153)-3)),IF(RIGHT(D153,2)="M)",-1000000*VALUE(MID(D153,2,LEN(D153)-3)),IF(RIGHT(D153,2)="B)",-1000000000*VALUE(MID(D153,2,LEN(D153)-3)),IF(RIGHT(D153,2)="k)",-1000*VALUE(MID(D153,2,LEN(D153)-3)),VALUE(SUBSTITUTE(D153,",","")))))),IF(RIGHT(D153,1)="T",1000000000000*VALUE(LEFT(D153,LEN(D153)-1)),IF(RIGHT(D153,1)="M",1000000*VALUE(LEFT(D153,LEN(D153)-1)),IF(RIGHT(D153,1)="B",1000000000*VALUE(LEFT(D153,LEN(D153)-1)),IF(RIGHT(D153,1)="%",0.01*VALUE(LEFT(D153,LEN(D153)-1)),IF(RIGHT(D153,1)="k",1000*VALUE(LEFT(D153,LEN(D153)-1)),VALUE(SUBSTITUTE(D153,",",""))))))))),"N/A")</f>
        <v>5700000</v>
      </c>
      <c r="K153">
        <f>IFERROR(IF(TRIM(E153)="-", "N/A", IF(RIGHT(E153,1)=")",IF(RIGHT(E153,2)="T)",-1000000000000*VALUE(MID(E153,2,LEN(E153)-3)),IF(RIGHT(E153,2)="M)",-1000000*VALUE(MID(E153,2,LEN(E153)-3)),IF(RIGHT(E153,2)="B)",-1000000000*VALUE(MID(E153,2,LEN(E153)-3)),IF(RIGHT(E153,2)="k)",-1000*VALUE(MID(E153,2,LEN(E153)-3)),VALUE(SUBSTITUTE(E153,",","")))))),IF(RIGHT(E153,1)="T",1000000000000*VALUE(LEFT(E153,LEN(E153)-1)),IF(RIGHT(E153,1)="M",1000000*VALUE(LEFT(E153,LEN(E153)-1)),IF(RIGHT(E153,1)="B",1000000000*VALUE(LEFT(E153,LEN(E153)-1)),IF(RIGHT(E153,1)="%",0.01*VALUE(LEFT(E153,LEN(E153)-1)),IF(RIGHT(E153,1)="k",1000*VALUE(LEFT(E153,LEN(E153)-1)),VALUE(SUBSTITUTE(E153,",",""))))))))),"N/A")</f>
        <v>6710000</v>
      </c>
      <c r="L153">
        <f>IFERROR(IF(TRIM(F153)="-", "N/A", IF(RIGHT(F153,1)=")",IF(RIGHT(F153,2)="T)",-1000000000000*VALUE(MID(F153,2,LEN(F153)-3)),IF(RIGHT(F153,2)="M)",-1000000*VALUE(MID(F153,2,LEN(F153)-3)),IF(RIGHT(F153,2)="B)",-1000000000*VALUE(MID(F153,2,LEN(F153)-3)),IF(RIGHT(F153,2)="k)",-1000*VALUE(MID(F153,2,LEN(F153)-3)),VALUE(SUBSTITUTE(F153,",","")))))),IF(RIGHT(F153,1)="T",1000000000000*VALUE(LEFT(F153,LEN(F153)-1)),IF(RIGHT(F153,1)="M",1000000*VALUE(LEFT(F153,LEN(F153)-1)),IF(RIGHT(F153,1)="B",1000000000*VALUE(LEFT(F153,LEN(F153)-1)),IF(RIGHT(F153,1)="%",0.01*VALUE(LEFT(F153,LEN(F153)-1)),IF(RIGHT(F153,1)="k",1000*VALUE(LEFT(F153,LEN(F153)-1)),VALUE(SUBSTITUTE(F153,",",""))))))))),"N/A")</f>
        <v>9510000</v>
      </c>
      <c r="M153">
        <f>IFERROR(IF(TRIM(G153)="-", "N/A", IF(RIGHT(G153,1)=")",IF(RIGHT(G153,2)="T)",-1000000000000*VALUE(MID(G153,2,LEN(G153)-3)),IF(RIGHT(G153,2)="M)",-1000000*VALUE(MID(G153,2,LEN(G153)-3)),IF(RIGHT(G153,2)="B)",-1000000000*VALUE(MID(G153,2,LEN(G153)-3)),IF(RIGHT(G153,2)="k)",-1000*VALUE(MID(G153,2,LEN(G153)-3)),VALUE(SUBSTITUTE(G153,",","")))))),IF(RIGHT(G153,1)="T",1000000000000*VALUE(LEFT(G153,LEN(G153)-1)),IF(RIGHT(G153,1)="M",1000000*VALUE(LEFT(G153,LEN(G153)-1)),IF(RIGHT(G153,1)="B",1000000000*VALUE(LEFT(G153,LEN(G153)-1)),IF(RIGHT(G153,1)="%",0.01*VALUE(LEFT(G153,LEN(G153)-1)),IF(RIGHT(G153,1)="k",1000*VALUE(LEFT(G153,LEN(G153)-1)),VALUE(SUBSTITUTE(G153,",",""))))))))),"N/A")</f>
        <v>12850000</v>
      </c>
      <c r="N153" t="str">
        <f t="shared" si="10"/>
        <v>N/A</v>
      </c>
    </row>
    <row r="154" spans="1:14" x14ac:dyDescent="0.3">
      <c r="A154" s="1">
        <v>9</v>
      </c>
      <c r="B154" t="s">
        <v>288</v>
      </c>
      <c r="C154" t="s">
        <v>289</v>
      </c>
      <c r="D154" t="s">
        <v>290</v>
      </c>
      <c r="E154" t="s">
        <v>291</v>
      </c>
      <c r="F154" t="s">
        <v>292</v>
      </c>
      <c r="G154" t="s">
        <v>293</v>
      </c>
      <c r="I154">
        <f>IFERROR(IF(TRIM(C154)="-", "N/A", IF(RIGHT(C154,1)=")",IF(RIGHT(C154,2)="T)",-1000000000000*VALUE(MID(C154,2,LEN(C154)-3)),IF(RIGHT(C154,2)="M)",-1000000*VALUE(MID(C154,2,LEN(C154)-3)),IF(RIGHT(C154,2)="B)",-1000000000*VALUE(MID(C154,2,LEN(C154)-3)),IF(RIGHT(C154,2)="k)",-1000*VALUE(MID(C154,2,LEN(C154)-3)),VALUE(SUBSTITUTE(C154,",","")))))),IF(RIGHT(C154,1)="T",1000000000000*VALUE(LEFT(C154,LEN(C154)-1)),IF(RIGHT(C154,1)="M",1000000*VALUE(LEFT(C154,LEN(C154)-1)),IF(RIGHT(C154,1)="B",1000000000*VALUE(LEFT(C154,LEN(C154)-1)),IF(RIGHT(C154,1)="%",0.01*VALUE(LEFT(C154,LEN(C154)-1)),IF(RIGHT(C154,1)="k",1000*VALUE(LEFT(C154,LEN(C154)-1)),VALUE(SUBSTITUTE(C154,",",""))))))))),"N/A")</f>
        <v>6470000</v>
      </c>
      <c r="J154">
        <f>IFERROR(IF(TRIM(D154)="-", "N/A", IF(RIGHT(D154,1)=")",IF(RIGHT(D154,2)="T)",-1000000000000*VALUE(MID(D154,2,LEN(D154)-3)),IF(RIGHT(D154,2)="M)",-1000000*VALUE(MID(D154,2,LEN(D154)-3)),IF(RIGHT(D154,2)="B)",-1000000000*VALUE(MID(D154,2,LEN(D154)-3)),IF(RIGHT(D154,2)="k)",-1000*VALUE(MID(D154,2,LEN(D154)-3)),VALUE(SUBSTITUTE(D154,",","")))))),IF(RIGHT(D154,1)="T",1000000000000*VALUE(LEFT(D154,LEN(D154)-1)),IF(RIGHT(D154,1)="M",1000000*VALUE(LEFT(D154,LEN(D154)-1)),IF(RIGHT(D154,1)="B",1000000000*VALUE(LEFT(D154,LEN(D154)-1)),IF(RIGHT(D154,1)="%",0.01*VALUE(LEFT(D154,LEN(D154)-1)),IF(RIGHT(D154,1)="k",1000*VALUE(LEFT(D154,LEN(D154)-1)),VALUE(SUBSTITUTE(D154,",",""))))))))),"N/A")</f>
        <v>8740000</v>
      </c>
      <c r="K154">
        <f>IFERROR(IF(TRIM(E154)="-", "N/A", IF(RIGHT(E154,1)=")",IF(RIGHT(E154,2)="T)",-1000000000000*VALUE(MID(E154,2,LEN(E154)-3)),IF(RIGHT(E154,2)="M)",-1000000*VALUE(MID(E154,2,LEN(E154)-3)),IF(RIGHT(E154,2)="B)",-1000000000*VALUE(MID(E154,2,LEN(E154)-3)),IF(RIGHT(E154,2)="k)",-1000*VALUE(MID(E154,2,LEN(E154)-3)),VALUE(SUBSTITUTE(E154,",","")))))),IF(RIGHT(E154,1)="T",1000000000000*VALUE(LEFT(E154,LEN(E154)-1)),IF(RIGHT(E154,1)="M",1000000*VALUE(LEFT(E154,LEN(E154)-1)),IF(RIGHT(E154,1)="B",1000000000*VALUE(LEFT(E154,LEN(E154)-1)),IF(RIGHT(E154,1)="%",0.01*VALUE(LEFT(E154,LEN(E154)-1)),IF(RIGHT(E154,1)="k",1000*VALUE(LEFT(E154,LEN(E154)-1)),VALUE(SUBSTITUTE(E154,",",""))))))))),"N/A")</f>
        <v>11100000</v>
      </c>
      <c r="L154">
        <f>IFERROR(IF(TRIM(F154)="-", "N/A", IF(RIGHT(F154,1)=")",IF(RIGHT(F154,2)="T)",-1000000000000*VALUE(MID(F154,2,LEN(F154)-3)),IF(RIGHT(F154,2)="M)",-1000000*VALUE(MID(F154,2,LEN(F154)-3)),IF(RIGHT(F154,2)="B)",-1000000000*VALUE(MID(F154,2,LEN(F154)-3)),IF(RIGHT(F154,2)="k)",-1000*VALUE(MID(F154,2,LEN(F154)-3)),VALUE(SUBSTITUTE(F154,",","")))))),IF(RIGHT(F154,1)="T",1000000000000*VALUE(LEFT(F154,LEN(F154)-1)),IF(RIGHT(F154,1)="M",1000000*VALUE(LEFT(F154,LEN(F154)-1)),IF(RIGHT(F154,1)="B",1000000000*VALUE(LEFT(F154,LEN(F154)-1)),IF(RIGHT(F154,1)="%",0.01*VALUE(LEFT(F154,LEN(F154)-1)),IF(RIGHT(F154,1)="k",1000*VALUE(LEFT(F154,LEN(F154)-1)),VALUE(SUBSTITUTE(F154,",",""))))))))),"N/A")</f>
        <v>16489999.999999998</v>
      </c>
      <c r="M154">
        <f>IFERROR(IF(TRIM(G154)="-", "N/A", IF(RIGHT(G154,1)=")",IF(RIGHT(G154,2)="T)",-1000000000000*VALUE(MID(G154,2,LEN(G154)-3)),IF(RIGHT(G154,2)="M)",-1000000*VALUE(MID(G154,2,LEN(G154)-3)),IF(RIGHT(G154,2)="B)",-1000000000*VALUE(MID(G154,2,LEN(G154)-3)),IF(RIGHT(G154,2)="k)",-1000*VALUE(MID(G154,2,LEN(G154)-3)),VALUE(SUBSTITUTE(G154,",","")))))),IF(RIGHT(G154,1)="T",1000000000000*VALUE(LEFT(G154,LEN(G154)-1)),IF(RIGHT(G154,1)="M",1000000*VALUE(LEFT(G154,LEN(G154)-1)),IF(RIGHT(G154,1)="B",1000000000*VALUE(LEFT(G154,LEN(G154)-1)),IF(RIGHT(G154,1)="%",0.01*VALUE(LEFT(G154,LEN(G154)-1)),IF(RIGHT(G154,1)="k",1000*VALUE(LEFT(G154,LEN(G154)-1)),VALUE(SUBSTITUTE(G154,",",""))))))))),"N/A")</f>
        <v>23410000</v>
      </c>
      <c r="N154" t="str">
        <f t="shared" si="10"/>
        <v>N/A</v>
      </c>
    </row>
    <row r="155" spans="1:14" x14ac:dyDescent="0.3">
      <c r="A155" s="1">
        <v>10</v>
      </c>
      <c r="B155" t="s">
        <v>294</v>
      </c>
      <c r="C155" t="s">
        <v>295</v>
      </c>
      <c r="D155" t="s">
        <v>261</v>
      </c>
      <c r="E155" t="s">
        <v>261</v>
      </c>
      <c r="F155" t="s">
        <v>261</v>
      </c>
      <c r="G155" t="s">
        <v>261</v>
      </c>
      <c r="I155">
        <f>IFERROR(IF(TRIM(C155)="-", "N/A", IF(RIGHT(C155,1)=")",IF(RIGHT(C155,2)="T)",-1000000000000*VALUE(MID(C155,2,LEN(C155)-3)),IF(RIGHT(C155,2)="M)",-1000000*VALUE(MID(C155,2,LEN(C155)-3)),IF(RIGHT(C155,2)="B)",-1000000000*VALUE(MID(C155,2,LEN(C155)-3)),IF(RIGHT(C155,2)="k)",-1000*VALUE(MID(C155,2,LEN(C155)-3)),VALUE(SUBSTITUTE(C155,",","")))))),IF(RIGHT(C155,1)="T",1000000000000*VALUE(LEFT(C155,LEN(C155)-1)),IF(RIGHT(C155,1)="M",1000000*VALUE(LEFT(C155,LEN(C155)-1)),IF(RIGHT(C155,1)="B",1000000000*VALUE(LEFT(C155,LEN(C155)-1)),IF(RIGHT(C155,1)="%",0.01*VALUE(LEFT(C155,LEN(C155)-1)),IF(RIGHT(C155,1)="k",1000*VALUE(LEFT(C155,LEN(C155)-1)),VALUE(SUBSTITUTE(C155,",",""))))))))),"N/A")</f>
        <v>470055</v>
      </c>
      <c r="J155" t="str">
        <f>IFERROR(IF(TRIM(D155)="-", "N/A", IF(RIGHT(D155,1)=")",IF(RIGHT(D155,2)="T)",-1000000000000*VALUE(MID(D155,2,LEN(D155)-3)),IF(RIGHT(D155,2)="M)",-1000000*VALUE(MID(D155,2,LEN(D155)-3)),IF(RIGHT(D155,2)="B)",-1000000000*VALUE(MID(D155,2,LEN(D155)-3)),IF(RIGHT(D155,2)="k)",-1000*VALUE(MID(D155,2,LEN(D155)-3)),VALUE(SUBSTITUTE(D155,",","")))))),IF(RIGHT(D155,1)="T",1000000000000*VALUE(LEFT(D155,LEN(D155)-1)),IF(RIGHT(D155,1)="M",1000000*VALUE(LEFT(D155,LEN(D155)-1)),IF(RIGHT(D155,1)="B",1000000000*VALUE(LEFT(D155,LEN(D155)-1)),IF(RIGHT(D155,1)="%",0.01*VALUE(LEFT(D155,LEN(D155)-1)),IF(RIGHT(D155,1)="k",1000*VALUE(LEFT(D155,LEN(D155)-1)),VALUE(SUBSTITUTE(D155,",",""))))))))),"N/A")</f>
        <v>N/A</v>
      </c>
      <c r="K155" t="str">
        <f>IFERROR(IF(TRIM(E155)="-", "N/A", IF(RIGHT(E155,1)=")",IF(RIGHT(E155,2)="T)",-1000000000000*VALUE(MID(E155,2,LEN(E155)-3)),IF(RIGHT(E155,2)="M)",-1000000*VALUE(MID(E155,2,LEN(E155)-3)),IF(RIGHT(E155,2)="B)",-1000000000*VALUE(MID(E155,2,LEN(E155)-3)),IF(RIGHT(E155,2)="k)",-1000*VALUE(MID(E155,2,LEN(E155)-3)),VALUE(SUBSTITUTE(E155,",","")))))),IF(RIGHT(E155,1)="T",1000000000000*VALUE(LEFT(E155,LEN(E155)-1)),IF(RIGHT(E155,1)="M",1000000*VALUE(LEFT(E155,LEN(E155)-1)),IF(RIGHT(E155,1)="B",1000000000*VALUE(LEFT(E155,LEN(E155)-1)),IF(RIGHT(E155,1)="%",0.01*VALUE(LEFT(E155,LEN(E155)-1)),IF(RIGHT(E155,1)="k",1000*VALUE(LEFT(E155,LEN(E155)-1)),VALUE(SUBSTITUTE(E155,",",""))))))))),"N/A")</f>
        <v>N/A</v>
      </c>
      <c r="L155" t="str">
        <f>IFERROR(IF(TRIM(F155)="-", "N/A", IF(RIGHT(F155,1)=")",IF(RIGHT(F155,2)="T)",-1000000000000*VALUE(MID(F155,2,LEN(F155)-3)),IF(RIGHT(F155,2)="M)",-1000000*VALUE(MID(F155,2,LEN(F155)-3)),IF(RIGHT(F155,2)="B)",-1000000000*VALUE(MID(F155,2,LEN(F155)-3)),IF(RIGHT(F155,2)="k)",-1000*VALUE(MID(F155,2,LEN(F155)-3)),VALUE(SUBSTITUTE(F155,",","")))))),IF(RIGHT(F155,1)="T",1000000000000*VALUE(LEFT(F155,LEN(F155)-1)),IF(RIGHT(F155,1)="M",1000000*VALUE(LEFT(F155,LEN(F155)-1)),IF(RIGHT(F155,1)="B",1000000000*VALUE(LEFT(F155,LEN(F155)-1)),IF(RIGHT(F155,1)="%",0.01*VALUE(LEFT(F155,LEN(F155)-1)),IF(RIGHT(F155,1)="k",1000*VALUE(LEFT(F155,LEN(F155)-1)),VALUE(SUBSTITUTE(F155,",",""))))))))),"N/A")</f>
        <v>N/A</v>
      </c>
      <c r="M155" t="str">
        <f>IFERROR(IF(TRIM(G155)="-", "N/A", IF(RIGHT(G155,1)=")",IF(RIGHT(G155,2)="T)",-1000000000000*VALUE(MID(G155,2,LEN(G155)-3)),IF(RIGHT(G155,2)="M)",-1000000*VALUE(MID(G155,2,LEN(G155)-3)),IF(RIGHT(G155,2)="B)",-1000000000*VALUE(MID(G155,2,LEN(G155)-3)),IF(RIGHT(G155,2)="k)",-1000*VALUE(MID(G155,2,LEN(G155)-3)),VALUE(SUBSTITUTE(G155,",","")))))),IF(RIGHT(G155,1)="T",1000000000000*VALUE(LEFT(G155,LEN(G155)-1)),IF(RIGHT(G155,1)="M",1000000*VALUE(LEFT(G155,LEN(G155)-1)),IF(RIGHT(G155,1)="B",1000000000*VALUE(LEFT(G155,LEN(G155)-1)),IF(RIGHT(G155,1)="%",0.01*VALUE(LEFT(G155,LEN(G155)-1)),IF(RIGHT(G155,1)="k",1000*VALUE(LEFT(G155,LEN(G155)-1)),VALUE(SUBSTITUTE(G155,",",""))))))))),"N/A")</f>
        <v>N/A</v>
      </c>
      <c r="N155" t="str">
        <f t="shared" si="10"/>
        <v>N/A</v>
      </c>
    </row>
    <row r="156" spans="1:14" x14ac:dyDescent="0.3">
      <c r="I156" t="str">
        <f>IFERROR(IF(TRIM(C156)="-", "N/A", IF(RIGHT(C156,1)=")",IF(RIGHT(C156,2)="T)",-1000000000000*VALUE(MID(C156,2,LEN(C156)-3)),IF(RIGHT(C156,2)="M)",-1000000*VALUE(MID(C156,2,LEN(C156)-3)),IF(RIGHT(C156,2)="B)",-1000000000*VALUE(MID(C156,2,LEN(C156)-3)),IF(RIGHT(C156,2)="k)",-1000*VALUE(MID(C156,2,LEN(C156)-3)),VALUE(SUBSTITUTE(C156,",","")))))),IF(RIGHT(C156,1)="T",1000000000000*VALUE(LEFT(C156,LEN(C156)-1)),IF(RIGHT(C156,1)="M",1000000*VALUE(LEFT(C156,LEN(C156)-1)),IF(RIGHT(C156,1)="B",1000000000*VALUE(LEFT(C156,LEN(C156)-1)),IF(RIGHT(C156,1)="%",0.01*VALUE(LEFT(C156,LEN(C156)-1)),IF(RIGHT(C156,1)="k",1000*VALUE(LEFT(C156,LEN(C156)-1)),VALUE(SUBSTITUTE(C156,",",""))))))))),"N/A")</f>
        <v>N/A</v>
      </c>
      <c r="J156" t="str">
        <f>IFERROR(IF(TRIM(D156)="-", "N/A", IF(RIGHT(D156,1)=")",IF(RIGHT(D156,2)="T)",-1000000000000*VALUE(MID(D156,2,LEN(D156)-3)),IF(RIGHT(D156,2)="M)",-1000000*VALUE(MID(D156,2,LEN(D156)-3)),IF(RIGHT(D156,2)="B)",-1000000000*VALUE(MID(D156,2,LEN(D156)-3)),IF(RIGHT(D156,2)="k)",-1000*VALUE(MID(D156,2,LEN(D156)-3)),VALUE(SUBSTITUTE(D156,",","")))))),IF(RIGHT(D156,1)="T",1000000000000*VALUE(LEFT(D156,LEN(D156)-1)),IF(RIGHT(D156,1)="M",1000000*VALUE(LEFT(D156,LEN(D156)-1)),IF(RIGHT(D156,1)="B",1000000000*VALUE(LEFT(D156,LEN(D156)-1)),IF(RIGHT(D156,1)="%",0.01*VALUE(LEFT(D156,LEN(D156)-1)),IF(RIGHT(D156,1)="k",1000*VALUE(LEFT(D156,LEN(D156)-1)),VALUE(SUBSTITUTE(D156,",",""))))))))),"N/A")</f>
        <v>N/A</v>
      </c>
      <c r="K156" t="str">
        <f>IFERROR(IF(TRIM(E156)="-", "N/A", IF(RIGHT(E156,1)=")",IF(RIGHT(E156,2)="T)",-1000000000000*VALUE(MID(E156,2,LEN(E156)-3)),IF(RIGHT(E156,2)="M)",-1000000*VALUE(MID(E156,2,LEN(E156)-3)),IF(RIGHT(E156,2)="B)",-1000000000*VALUE(MID(E156,2,LEN(E156)-3)),IF(RIGHT(E156,2)="k)",-1000*VALUE(MID(E156,2,LEN(E156)-3)),VALUE(SUBSTITUTE(E156,",","")))))),IF(RIGHT(E156,1)="T",1000000000000*VALUE(LEFT(E156,LEN(E156)-1)),IF(RIGHT(E156,1)="M",1000000*VALUE(LEFT(E156,LEN(E156)-1)),IF(RIGHT(E156,1)="B",1000000000*VALUE(LEFT(E156,LEN(E156)-1)),IF(RIGHT(E156,1)="%",0.01*VALUE(LEFT(E156,LEN(E156)-1)),IF(RIGHT(E156,1)="k",1000*VALUE(LEFT(E156,LEN(E156)-1)),VALUE(SUBSTITUTE(E156,",",""))))))))),"N/A")</f>
        <v>N/A</v>
      </c>
      <c r="L156" t="str">
        <f>IFERROR(IF(TRIM(F156)="-", "N/A", IF(RIGHT(F156,1)=")",IF(RIGHT(F156,2)="T)",-1000000000000*VALUE(MID(F156,2,LEN(F156)-3)),IF(RIGHT(F156,2)="M)",-1000000*VALUE(MID(F156,2,LEN(F156)-3)),IF(RIGHT(F156,2)="B)",-1000000000*VALUE(MID(F156,2,LEN(F156)-3)),IF(RIGHT(F156,2)="k)",-1000*VALUE(MID(F156,2,LEN(F156)-3)),VALUE(SUBSTITUTE(F156,",","")))))),IF(RIGHT(F156,1)="T",1000000000000*VALUE(LEFT(F156,LEN(F156)-1)),IF(RIGHT(F156,1)="M",1000000*VALUE(LEFT(F156,LEN(F156)-1)),IF(RIGHT(F156,1)="B",1000000000*VALUE(LEFT(F156,LEN(F156)-1)),IF(RIGHT(F156,1)="%",0.01*VALUE(LEFT(F156,LEN(F156)-1)),IF(RIGHT(F156,1)="k",1000*VALUE(LEFT(F156,LEN(F156)-1)),VALUE(SUBSTITUTE(F156,",",""))))))))),"N/A")</f>
        <v>N/A</v>
      </c>
      <c r="M156" t="str">
        <f>IFERROR(IF(TRIM(G156)="-", "N/A", IF(RIGHT(G156,1)=")",IF(RIGHT(G156,2)="T)",-1000000000000*VALUE(MID(G156,2,LEN(G156)-3)),IF(RIGHT(G156,2)="M)",-1000000*VALUE(MID(G156,2,LEN(G156)-3)),IF(RIGHT(G156,2)="B)",-1000000000*VALUE(MID(G156,2,LEN(G156)-3)),IF(RIGHT(G156,2)="k)",-1000*VALUE(MID(G156,2,LEN(G156)-3)),VALUE(SUBSTITUTE(G156,",","")))))),IF(RIGHT(G156,1)="T",1000000000000*VALUE(LEFT(G156,LEN(G156)-1)),IF(RIGHT(G156,1)="M",1000000*VALUE(LEFT(G156,LEN(G156)-1)),IF(RIGHT(G156,1)="B",1000000000*VALUE(LEFT(G156,LEN(G156)-1)),IF(RIGHT(G156,1)="%",0.01*VALUE(LEFT(G156,LEN(G156)-1)),IF(RIGHT(G156,1)="k",1000*VALUE(LEFT(G156,LEN(G156)-1)),VALUE(SUBSTITUTE(G156,",",""))))))))),"N/A")</f>
        <v>N/A</v>
      </c>
      <c r="N156" t="str">
        <f t="shared" si="10"/>
        <v>N/A</v>
      </c>
    </row>
    <row r="157" spans="1:14" x14ac:dyDescent="0.3">
      <c r="B157" s="1" t="s">
        <v>296</v>
      </c>
      <c r="C157" s="1" t="s">
        <v>248</v>
      </c>
      <c r="D157" s="1" t="s">
        <v>249</v>
      </c>
      <c r="E157" s="1" t="s">
        <v>250</v>
      </c>
      <c r="F157" s="1" t="s">
        <v>251</v>
      </c>
      <c r="G157" s="1" t="s">
        <v>252</v>
      </c>
      <c r="H157" s="1" t="s">
        <v>253</v>
      </c>
      <c r="I157">
        <f>IFERROR(IF(TRIM(C157)="-", "N/A", IF(RIGHT(C157,1)=")",IF(RIGHT(C157,2)="T)",-1000000000000*VALUE(MID(C157,2,LEN(C157)-3)),IF(RIGHT(C157,2)="M)",-1000000*VALUE(MID(C157,2,LEN(C157)-3)),IF(RIGHT(C157,2)="B)",-1000000000*VALUE(MID(C157,2,LEN(C157)-3)),IF(RIGHT(C157,2)="k)",-1000*VALUE(MID(C157,2,LEN(C157)-3)),VALUE(SUBSTITUTE(C157,",","")))))),IF(RIGHT(C157,1)="T",1000000000000*VALUE(LEFT(C157,LEN(C157)-1)),IF(RIGHT(C157,1)="M",1000000*VALUE(LEFT(C157,LEN(C157)-1)),IF(RIGHT(C157,1)="B",1000000000*VALUE(LEFT(C157,LEN(C157)-1)),IF(RIGHT(C157,1)="%",0.01*VALUE(LEFT(C157,LEN(C157)-1)),IF(RIGHT(C157,1)="k",1000*VALUE(LEFT(C157,LEN(C157)-1)),VALUE(SUBSTITUTE(C157,",",""))))))))),"N/A")</f>
        <v>2012</v>
      </c>
      <c r="J157">
        <f>IFERROR(IF(TRIM(D157)="-", "N/A", IF(RIGHT(D157,1)=")",IF(RIGHT(D157,2)="T)",-1000000000000*VALUE(MID(D157,2,LEN(D157)-3)),IF(RIGHT(D157,2)="M)",-1000000*VALUE(MID(D157,2,LEN(D157)-3)),IF(RIGHT(D157,2)="B)",-1000000000*VALUE(MID(D157,2,LEN(D157)-3)),IF(RIGHT(D157,2)="k)",-1000*VALUE(MID(D157,2,LEN(D157)-3)),VALUE(SUBSTITUTE(D157,",","")))))),IF(RIGHT(D157,1)="T",1000000000000*VALUE(LEFT(D157,LEN(D157)-1)),IF(RIGHT(D157,1)="M",1000000*VALUE(LEFT(D157,LEN(D157)-1)),IF(RIGHT(D157,1)="B",1000000000*VALUE(LEFT(D157,LEN(D157)-1)),IF(RIGHT(D157,1)="%",0.01*VALUE(LEFT(D157,LEN(D157)-1)),IF(RIGHT(D157,1)="k",1000*VALUE(LEFT(D157,LEN(D157)-1)),VALUE(SUBSTITUTE(D157,",",""))))))))),"N/A")</f>
        <v>2013</v>
      </c>
      <c r="K157">
        <f>IFERROR(IF(TRIM(E157)="-", "N/A", IF(RIGHT(E157,1)=")",IF(RIGHT(E157,2)="T)",-1000000000000*VALUE(MID(E157,2,LEN(E157)-3)),IF(RIGHT(E157,2)="M)",-1000000*VALUE(MID(E157,2,LEN(E157)-3)),IF(RIGHT(E157,2)="B)",-1000000000*VALUE(MID(E157,2,LEN(E157)-3)),IF(RIGHT(E157,2)="k)",-1000*VALUE(MID(E157,2,LEN(E157)-3)),VALUE(SUBSTITUTE(E157,",","")))))),IF(RIGHT(E157,1)="T",1000000000000*VALUE(LEFT(E157,LEN(E157)-1)),IF(RIGHT(E157,1)="M",1000000*VALUE(LEFT(E157,LEN(E157)-1)),IF(RIGHT(E157,1)="B",1000000000*VALUE(LEFT(E157,LEN(E157)-1)),IF(RIGHT(E157,1)="%",0.01*VALUE(LEFT(E157,LEN(E157)-1)),IF(RIGHT(E157,1)="k",1000*VALUE(LEFT(E157,LEN(E157)-1)),VALUE(SUBSTITUTE(E157,",",""))))))))),"N/A")</f>
        <v>2014</v>
      </c>
      <c r="L157">
        <f>IFERROR(IF(TRIM(F157)="-", "N/A", IF(RIGHT(F157,1)=")",IF(RIGHT(F157,2)="T)",-1000000000000*VALUE(MID(F157,2,LEN(F157)-3)),IF(RIGHT(F157,2)="M)",-1000000*VALUE(MID(F157,2,LEN(F157)-3)),IF(RIGHT(F157,2)="B)",-1000000000*VALUE(MID(F157,2,LEN(F157)-3)),IF(RIGHT(F157,2)="k)",-1000*VALUE(MID(F157,2,LEN(F157)-3)),VALUE(SUBSTITUTE(F157,",","")))))),IF(RIGHT(F157,1)="T",1000000000000*VALUE(LEFT(F157,LEN(F157)-1)),IF(RIGHT(F157,1)="M",1000000*VALUE(LEFT(F157,LEN(F157)-1)),IF(RIGHT(F157,1)="B",1000000000*VALUE(LEFT(F157,LEN(F157)-1)),IF(RIGHT(F157,1)="%",0.01*VALUE(LEFT(F157,LEN(F157)-1)),IF(RIGHT(F157,1)="k",1000*VALUE(LEFT(F157,LEN(F157)-1)),VALUE(SUBSTITUTE(F157,",",""))))))))),"N/A")</f>
        <v>2015</v>
      </c>
      <c r="M157">
        <f>IFERROR(IF(TRIM(G157)="-", "N/A", IF(RIGHT(G157,1)=")",IF(RIGHT(G157,2)="T)",-1000000000000*VALUE(MID(G157,2,LEN(G157)-3)),IF(RIGHT(G157,2)="M)",-1000000*VALUE(MID(G157,2,LEN(G157)-3)),IF(RIGHT(G157,2)="B)",-1000000000*VALUE(MID(G157,2,LEN(G157)-3)),IF(RIGHT(G157,2)="k)",-1000*VALUE(MID(G157,2,LEN(G157)-3)),VALUE(SUBSTITUTE(G157,",","")))))),IF(RIGHT(G157,1)="T",1000000000000*VALUE(LEFT(G157,LEN(G157)-1)),IF(RIGHT(G157,1)="M",1000000*VALUE(LEFT(G157,LEN(G157)-1)),IF(RIGHT(G157,1)="B",1000000000*VALUE(LEFT(G157,LEN(G157)-1)),IF(RIGHT(G157,1)="%",0.01*VALUE(LEFT(G157,LEN(G157)-1)),IF(RIGHT(G157,1)="k",1000*VALUE(LEFT(G157,LEN(G157)-1)),VALUE(SUBSTITUTE(G157,",",""))))))))),"N/A")</f>
        <v>2016</v>
      </c>
      <c r="N157" t="str">
        <f t="shared" si="10"/>
        <v>N/A</v>
      </c>
    </row>
    <row r="158" spans="1:14" x14ac:dyDescent="0.3">
      <c r="A158" s="1">
        <v>0</v>
      </c>
      <c r="B158" t="s">
        <v>297</v>
      </c>
      <c r="C158" t="s">
        <v>298</v>
      </c>
      <c r="D158" t="s">
        <v>299</v>
      </c>
      <c r="E158" t="s">
        <v>300</v>
      </c>
      <c r="F158" t="s">
        <v>301</v>
      </c>
      <c r="G158" t="s">
        <v>302</v>
      </c>
      <c r="I158">
        <f>IFERROR(IF(TRIM(C158)="-", "N/A", IF(RIGHT(C158,1)=")",IF(RIGHT(C158,2)="T)",-1000000000000*VALUE(MID(C158,2,LEN(C158)-3)),IF(RIGHT(C158,2)="M)",-1000000*VALUE(MID(C158,2,LEN(C158)-3)),IF(RIGHT(C158,2)="B)",-1000000000*VALUE(MID(C158,2,LEN(C158)-3)),IF(RIGHT(C158,2)="k)",-1000*VALUE(MID(C158,2,LEN(C158)-3)),VALUE(SUBSTITUTE(C158,",","")))))),IF(RIGHT(C158,1)="T",1000000000000*VALUE(LEFT(C158,LEN(C158)-1)),IF(RIGHT(C158,1)="M",1000000*VALUE(LEFT(C158,LEN(C158)-1)),IF(RIGHT(C158,1)="B",1000000000*VALUE(LEFT(C158,LEN(C158)-1)),IF(RIGHT(C158,1)="%",0.01*VALUE(LEFT(C158,LEN(C158)-1)),IF(RIGHT(C158,1)="k",1000*VALUE(LEFT(C158,LEN(C158)-1)),VALUE(SUBSTITUTE(C158,",",""))))))))),"N/A")</f>
        <v>14920000</v>
      </c>
      <c r="J158">
        <f>IFERROR(IF(TRIM(D158)="-", "N/A", IF(RIGHT(D158,1)=")",IF(RIGHT(D158,2)="T)",-1000000000000*VALUE(MID(D158,2,LEN(D158)-3)),IF(RIGHT(D158,2)="M)",-1000000*VALUE(MID(D158,2,LEN(D158)-3)),IF(RIGHT(D158,2)="B)",-1000000000*VALUE(MID(D158,2,LEN(D158)-3)),IF(RIGHT(D158,2)="k)",-1000*VALUE(MID(D158,2,LEN(D158)-3)),VALUE(SUBSTITUTE(D158,",","")))))),IF(RIGHT(D158,1)="T",1000000000000*VALUE(LEFT(D158,LEN(D158)-1)),IF(RIGHT(D158,1)="M",1000000*VALUE(LEFT(D158,LEN(D158)-1)),IF(RIGHT(D158,1)="B",1000000000*VALUE(LEFT(D158,LEN(D158)-1)),IF(RIGHT(D158,1)="%",0.01*VALUE(LEFT(D158,LEN(D158)-1)),IF(RIGHT(D158,1)="k",1000*VALUE(LEFT(D158,LEN(D158)-1)),VALUE(SUBSTITUTE(D158,",",""))))))))),"N/A")</f>
        <v>18940000</v>
      </c>
      <c r="K158">
        <f>IFERROR(IF(TRIM(E158)="-", "N/A", IF(RIGHT(E158,1)=")",IF(RIGHT(E158,2)="T)",-1000000000000*VALUE(MID(E158,2,LEN(E158)-3)),IF(RIGHT(E158,2)="M)",-1000000*VALUE(MID(E158,2,LEN(E158)-3)),IF(RIGHT(E158,2)="B)",-1000000000*VALUE(MID(E158,2,LEN(E158)-3)),IF(RIGHT(E158,2)="k)",-1000*VALUE(MID(E158,2,LEN(E158)-3)),VALUE(SUBSTITUTE(E158,",","")))))),IF(RIGHT(E158,1)="T",1000000000000*VALUE(LEFT(E158,LEN(E158)-1)),IF(RIGHT(E158,1)="M",1000000*VALUE(LEFT(E158,LEN(E158)-1)),IF(RIGHT(E158,1)="B",1000000000*VALUE(LEFT(E158,LEN(E158)-1)),IF(RIGHT(E158,1)="%",0.01*VALUE(LEFT(E158,LEN(E158)-1)),IF(RIGHT(E158,1)="k",1000*VALUE(LEFT(E158,LEN(E158)-1)),VALUE(SUBSTITUTE(E158,",",""))))))))),"N/A")</f>
        <v>22320000</v>
      </c>
      <c r="L158">
        <f>IFERROR(IF(TRIM(F158)="-", "N/A", IF(RIGHT(F158,1)=")",IF(RIGHT(F158,2)="T)",-1000000000000*VALUE(MID(F158,2,LEN(F158)-3)),IF(RIGHT(F158,2)="M)",-1000000*VALUE(MID(F158,2,LEN(F158)-3)),IF(RIGHT(F158,2)="B)",-1000000000*VALUE(MID(F158,2,LEN(F158)-3)),IF(RIGHT(F158,2)="k)",-1000*VALUE(MID(F158,2,LEN(F158)-3)),VALUE(SUBSTITUTE(F158,",","")))))),IF(RIGHT(F158,1)="T",1000000000000*VALUE(LEFT(F158,LEN(F158)-1)),IF(RIGHT(F158,1)="M",1000000*VALUE(LEFT(F158,LEN(F158)-1)),IF(RIGHT(F158,1)="B",1000000000*VALUE(LEFT(F158,LEN(F158)-1)),IF(RIGHT(F158,1)="%",0.01*VALUE(LEFT(F158,LEN(F158)-1)),IF(RIGHT(F158,1)="k",1000*VALUE(LEFT(F158,LEN(F158)-1)),VALUE(SUBSTITUTE(F158,",",""))))))))),"N/A")</f>
        <v>27810000</v>
      </c>
      <c r="M158">
        <f>IFERROR(IF(TRIM(G158)="-", "N/A", IF(RIGHT(G158,1)=")",IF(RIGHT(G158,2)="T)",-1000000000000*VALUE(MID(G158,2,LEN(G158)-3)),IF(RIGHT(G158,2)="M)",-1000000*VALUE(MID(G158,2,LEN(G158)-3)),IF(RIGHT(G158,2)="B)",-1000000000*VALUE(MID(G158,2,LEN(G158)-3)),IF(RIGHT(G158,2)="k)",-1000*VALUE(MID(G158,2,LEN(G158)-3)),VALUE(SUBSTITUTE(G158,",","")))))),IF(RIGHT(G158,1)="T",1000000000000*VALUE(LEFT(G158,LEN(G158)-1)),IF(RIGHT(G158,1)="M",1000000*VALUE(LEFT(G158,LEN(G158)-1)),IF(RIGHT(G158,1)="B",1000000000*VALUE(LEFT(G158,LEN(G158)-1)),IF(RIGHT(G158,1)="%",0.01*VALUE(LEFT(G158,LEN(G158)-1)),IF(RIGHT(G158,1)="k",1000*VALUE(LEFT(G158,LEN(G158)-1)),VALUE(SUBSTITUTE(G158,",",""))))))))),"N/A")</f>
        <v>36170000</v>
      </c>
      <c r="N158" t="str">
        <f t="shared" si="10"/>
        <v>N/A</v>
      </c>
    </row>
    <row r="159" spans="1:14" x14ac:dyDescent="0.3">
      <c r="A159" s="1">
        <v>1</v>
      </c>
      <c r="B159" t="s">
        <v>303</v>
      </c>
      <c r="C159" t="s">
        <v>261</v>
      </c>
      <c r="D159" t="s">
        <v>304</v>
      </c>
      <c r="E159" t="s">
        <v>305</v>
      </c>
      <c r="F159" t="s">
        <v>306</v>
      </c>
      <c r="G159" t="s">
        <v>307</v>
      </c>
      <c r="I159" t="str">
        <f>IFERROR(IF(TRIM(C159)="-", "N/A", IF(RIGHT(C159,1)=")",IF(RIGHT(C159,2)="T)",-1000000000000*VALUE(MID(C159,2,LEN(C159)-3)),IF(RIGHT(C159,2)="M)",-1000000*VALUE(MID(C159,2,LEN(C159)-3)),IF(RIGHT(C159,2)="B)",-1000000000*VALUE(MID(C159,2,LEN(C159)-3)),IF(RIGHT(C159,2)="k)",-1000*VALUE(MID(C159,2,LEN(C159)-3)),VALUE(SUBSTITUTE(C159,",","")))))),IF(RIGHT(C159,1)="T",1000000000000*VALUE(LEFT(C159,LEN(C159)-1)),IF(RIGHT(C159,1)="M",1000000*VALUE(LEFT(C159,LEN(C159)-1)),IF(RIGHT(C159,1)="B",1000000000*VALUE(LEFT(C159,LEN(C159)-1)),IF(RIGHT(C159,1)="%",0.01*VALUE(LEFT(C159,LEN(C159)-1)),IF(RIGHT(C159,1)="k",1000*VALUE(LEFT(C159,LEN(C159)-1)),VALUE(SUBSTITUTE(C159,",",""))))))))),"N/A")</f>
        <v>N/A</v>
      </c>
      <c r="J159">
        <f>IFERROR(IF(TRIM(D159)="-", "N/A", IF(RIGHT(D159,1)=")",IF(RIGHT(D159,2)="T)",-1000000000000*VALUE(MID(D159,2,LEN(D159)-3)),IF(RIGHT(D159,2)="M)",-1000000*VALUE(MID(D159,2,LEN(D159)-3)),IF(RIGHT(D159,2)="B)",-1000000000*VALUE(MID(D159,2,LEN(D159)-3)),IF(RIGHT(D159,2)="k)",-1000*VALUE(MID(D159,2,LEN(D159)-3)),VALUE(SUBSTITUTE(D159,",","")))))),IF(RIGHT(D159,1)="T",1000000000000*VALUE(LEFT(D159,LEN(D159)-1)),IF(RIGHT(D159,1)="M",1000000*VALUE(LEFT(D159,LEN(D159)-1)),IF(RIGHT(D159,1)="B",1000000000*VALUE(LEFT(D159,LEN(D159)-1)),IF(RIGHT(D159,1)="%",0.01*VALUE(LEFT(D159,LEN(D159)-1)),IF(RIGHT(D159,1)="k",1000*VALUE(LEFT(D159,LEN(D159)-1)),VALUE(SUBSTITUTE(D159,",",""))))))))),"N/A")</f>
        <v>0.26940000000000003</v>
      </c>
      <c r="K159">
        <f>IFERROR(IF(TRIM(E159)="-", "N/A", IF(RIGHT(E159,1)=")",IF(RIGHT(E159,2)="T)",-1000000000000*VALUE(MID(E159,2,LEN(E159)-3)),IF(RIGHT(E159,2)="M)",-1000000*VALUE(MID(E159,2,LEN(E159)-3)),IF(RIGHT(E159,2)="B)",-1000000000*VALUE(MID(E159,2,LEN(E159)-3)),IF(RIGHT(E159,2)="k)",-1000*VALUE(MID(E159,2,LEN(E159)-3)),VALUE(SUBSTITUTE(E159,",","")))))),IF(RIGHT(E159,1)="T",1000000000000*VALUE(LEFT(E159,LEN(E159)-1)),IF(RIGHT(E159,1)="M",1000000*VALUE(LEFT(E159,LEN(E159)-1)),IF(RIGHT(E159,1)="B",1000000000*VALUE(LEFT(E159,LEN(E159)-1)),IF(RIGHT(E159,1)="%",0.01*VALUE(LEFT(E159,LEN(E159)-1)),IF(RIGHT(E159,1)="k",1000*VALUE(LEFT(E159,LEN(E159)-1)),VALUE(SUBSTITUTE(E159,",",""))))))))),"N/A")</f>
        <v>0.17829999999999999</v>
      </c>
      <c r="L159">
        <f>IFERROR(IF(TRIM(F159)="-", "N/A", IF(RIGHT(F159,1)=")",IF(RIGHT(F159,2)="T)",-1000000000000*VALUE(MID(F159,2,LEN(F159)-3)),IF(RIGHT(F159,2)="M)",-1000000*VALUE(MID(F159,2,LEN(F159)-3)),IF(RIGHT(F159,2)="B)",-1000000000*VALUE(MID(F159,2,LEN(F159)-3)),IF(RIGHT(F159,2)="k)",-1000*VALUE(MID(F159,2,LEN(F159)-3)),VALUE(SUBSTITUTE(F159,",","")))))),IF(RIGHT(F159,1)="T",1000000000000*VALUE(LEFT(F159,LEN(F159)-1)),IF(RIGHT(F159,1)="M",1000000*VALUE(LEFT(F159,LEN(F159)-1)),IF(RIGHT(F159,1)="B",1000000000*VALUE(LEFT(F159,LEN(F159)-1)),IF(RIGHT(F159,1)="%",0.01*VALUE(LEFT(F159,LEN(F159)-1)),IF(RIGHT(F159,1)="k",1000*VALUE(LEFT(F159,LEN(F159)-1)),VALUE(SUBSTITUTE(F159,",",""))))))))),"N/A")</f>
        <v>0.2457</v>
      </c>
      <c r="M159">
        <f>IFERROR(IF(TRIM(G159)="-", "N/A", IF(RIGHT(G159,1)=")",IF(RIGHT(G159,2)="T)",-1000000000000*VALUE(MID(G159,2,LEN(G159)-3)),IF(RIGHT(G159,2)="M)",-1000000*VALUE(MID(G159,2,LEN(G159)-3)),IF(RIGHT(G159,2)="B)",-1000000000*VALUE(MID(G159,2,LEN(G159)-3)),IF(RIGHT(G159,2)="k)",-1000*VALUE(MID(G159,2,LEN(G159)-3)),VALUE(SUBSTITUTE(G159,",","")))))),IF(RIGHT(G159,1)="T",1000000000000*VALUE(LEFT(G159,LEN(G159)-1)),IF(RIGHT(G159,1)="M",1000000*VALUE(LEFT(G159,LEN(G159)-1)),IF(RIGHT(G159,1)="B",1000000000*VALUE(LEFT(G159,LEN(G159)-1)),IF(RIGHT(G159,1)="%",0.01*VALUE(LEFT(G159,LEN(G159)-1)),IF(RIGHT(G159,1)="k",1000*VALUE(LEFT(G159,LEN(G159)-1)),VALUE(SUBSTITUTE(G159,",",""))))))))),"N/A")</f>
        <v>0.30059999999999998</v>
      </c>
      <c r="N159" t="str">
        <f t="shared" si="10"/>
        <v>N/A</v>
      </c>
    </row>
    <row r="160" spans="1:14" x14ac:dyDescent="0.3">
      <c r="A160" s="1">
        <v>2</v>
      </c>
      <c r="B160" t="s">
        <v>308</v>
      </c>
      <c r="C160" t="s">
        <v>261</v>
      </c>
      <c r="D160" t="s">
        <v>261</v>
      </c>
      <c r="E160" t="s">
        <v>309</v>
      </c>
      <c r="F160" t="s">
        <v>310</v>
      </c>
      <c r="G160" t="s">
        <v>311</v>
      </c>
      <c r="I160" t="str">
        <f>IFERROR(IF(TRIM(C160)="-", "N/A", IF(RIGHT(C160,1)=")",IF(RIGHT(C160,2)="T)",-1000000000000*VALUE(MID(C160,2,LEN(C160)-3)),IF(RIGHT(C160,2)="M)",-1000000*VALUE(MID(C160,2,LEN(C160)-3)),IF(RIGHT(C160,2)="B)",-1000000000*VALUE(MID(C160,2,LEN(C160)-3)),IF(RIGHT(C160,2)="k)",-1000*VALUE(MID(C160,2,LEN(C160)-3)),VALUE(SUBSTITUTE(C160,",","")))))),IF(RIGHT(C160,1)="T",1000000000000*VALUE(LEFT(C160,LEN(C160)-1)),IF(RIGHT(C160,1)="M",1000000*VALUE(LEFT(C160,LEN(C160)-1)),IF(RIGHT(C160,1)="B",1000000000*VALUE(LEFT(C160,LEN(C160)-1)),IF(RIGHT(C160,1)="%",0.01*VALUE(LEFT(C160,LEN(C160)-1)),IF(RIGHT(C160,1)="k",1000*VALUE(LEFT(C160,LEN(C160)-1)),VALUE(SUBSTITUTE(C160,",",""))))))))),"N/A")</f>
        <v>N/A</v>
      </c>
      <c r="J160" t="str">
        <f>IFERROR(IF(TRIM(D160)="-", "N/A", IF(RIGHT(D160,1)=")",IF(RIGHT(D160,2)="T)",-1000000000000*VALUE(MID(D160,2,LEN(D160)-3)),IF(RIGHT(D160,2)="M)",-1000000*VALUE(MID(D160,2,LEN(D160)-3)),IF(RIGHT(D160,2)="B)",-1000000000*VALUE(MID(D160,2,LEN(D160)-3)),IF(RIGHT(D160,2)="k)",-1000*VALUE(MID(D160,2,LEN(D160)-3)),VALUE(SUBSTITUTE(D160,",","")))))),IF(RIGHT(D160,1)="T",1000000000000*VALUE(LEFT(D160,LEN(D160)-1)),IF(RIGHT(D160,1)="M",1000000*VALUE(LEFT(D160,LEN(D160)-1)),IF(RIGHT(D160,1)="B",1000000000*VALUE(LEFT(D160,LEN(D160)-1)),IF(RIGHT(D160,1)="%",0.01*VALUE(LEFT(D160,LEN(D160)-1)),IF(RIGHT(D160,1)="k",1000*VALUE(LEFT(D160,LEN(D160)-1)),VALUE(SUBSTITUTE(D160,",",""))))))))),"N/A")</f>
        <v>N/A</v>
      </c>
      <c r="K160">
        <f>IFERROR(IF(TRIM(E160)="-", "N/A", IF(RIGHT(E160,1)=")",IF(RIGHT(E160,2)="T)",-1000000000000*VALUE(MID(E160,2,LEN(E160)-3)),IF(RIGHT(E160,2)="M)",-1000000*VALUE(MID(E160,2,LEN(E160)-3)),IF(RIGHT(E160,2)="B)",-1000000000*VALUE(MID(E160,2,LEN(E160)-3)),IF(RIGHT(E160,2)="k)",-1000*VALUE(MID(E160,2,LEN(E160)-3)),VALUE(SUBSTITUTE(E160,",","")))))),IF(RIGHT(E160,1)="T",1000000000000*VALUE(LEFT(E160,LEN(E160)-1)),IF(RIGHT(E160,1)="M",1000000*VALUE(LEFT(E160,LEN(E160)-1)),IF(RIGHT(E160,1)="B",1000000000*VALUE(LEFT(E160,LEN(E160)-1)),IF(RIGHT(E160,1)="%",0.01*VALUE(LEFT(E160,LEN(E160)-1)),IF(RIGHT(E160,1)="k",1000*VALUE(LEFT(E160,LEN(E160)-1)),VALUE(SUBSTITUTE(E160,",",""))))))))),"N/A")</f>
        <v>-527743</v>
      </c>
      <c r="L160">
        <f>IFERROR(IF(TRIM(F160)="-", "N/A", IF(RIGHT(F160,1)=")",IF(RIGHT(F160,2)="T)",-1000000000000*VALUE(MID(F160,2,LEN(F160)-3)),IF(RIGHT(F160,2)="M)",-1000000*VALUE(MID(F160,2,LEN(F160)-3)),IF(RIGHT(F160,2)="B)",-1000000000*VALUE(MID(F160,2,LEN(F160)-3)),IF(RIGHT(F160,2)="k)",-1000*VALUE(MID(F160,2,LEN(F160)-3)),VALUE(SUBSTITUTE(F160,",","")))))),IF(RIGHT(F160,1)="T",1000000000000*VALUE(LEFT(F160,LEN(F160)-1)),IF(RIGHT(F160,1)="M",1000000*VALUE(LEFT(F160,LEN(F160)-1)),IF(RIGHT(F160,1)="B",1000000000*VALUE(LEFT(F160,LEN(F160)-1)),IF(RIGHT(F160,1)="%",0.01*VALUE(LEFT(F160,LEN(F160)-1)),IF(RIGHT(F160,1)="k",1000*VALUE(LEFT(F160,LEN(F160)-1)),VALUE(SUBSTITUTE(F160,",",""))))))))),"N/A")</f>
        <v>12140000</v>
      </c>
      <c r="M160">
        <f>IFERROR(IF(TRIM(G160)="-", "N/A", IF(RIGHT(G160,1)=")",IF(RIGHT(G160,2)="T)",-1000000000000*VALUE(MID(G160,2,LEN(G160)-3)),IF(RIGHT(G160,2)="M)",-1000000*VALUE(MID(G160,2,LEN(G160)-3)),IF(RIGHT(G160,2)="B)",-1000000000*VALUE(MID(G160,2,LEN(G160)-3)),IF(RIGHT(G160,2)="k)",-1000*VALUE(MID(G160,2,LEN(G160)-3)),VALUE(SUBSTITUTE(G160,",","")))))),IF(RIGHT(G160,1)="T",1000000000000*VALUE(LEFT(G160,LEN(G160)-1)),IF(RIGHT(G160,1)="M",1000000*VALUE(LEFT(G160,LEN(G160)-1)),IF(RIGHT(G160,1)="B",1000000000*VALUE(LEFT(G160,LEN(G160)-1)),IF(RIGHT(G160,1)="%",0.01*VALUE(LEFT(G160,LEN(G160)-1)),IF(RIGHT(G160,1)="k",1000*VALUE(LEFT(G160,LEN(G160)-1)),VALUE(SUBSTITUTE(G160,",",""))))))))),"N/A")</f>
        <v>9960000</v>
      </c>
      <c r="N160" t="str">
        <f t="shared" si="10"/>
        <v>N/A</v>
      </c>
    </row>
    <row r="161" spans="1:14" x14ac:dyDescent="0.3">
      <c r="A161" s="1">
        <v>3</v>
      </c>
      <c r="B161" t="s">
        <v>312</v>
      </c>
      <c r="C161" t="s">
        <v>261</v>
      </c>
      <c r="D161" t="s">
        <v>261</v>
      </c>
      <c r="E161" t="s">
        <v>261</v>
      </c>
      <c r="F161" t="s">
        <v>261</v>
      </c>
      <c r="G161" t="s">
        <v>261</v>
      </c>
      <c r="I161" t="str">
        <f>IFERROR(IF(TRIM(C161)="-", "N/A", IF(RIGHT(C161,1)=")",IF(RIGHT(C161,2)="T)",-1000000000000*VALUE(MID(C161,2,LEN(C161)-3)),IF(RIGHT(C161,2)="M)",-1000000*VALUE(MID(C161,2,LEN(C161)-3)),IF(RIGHT(C161,2)="B)",-1000000000*VALUE(MID(C161,2,LEN(C161)-3)),IF(RIGHT(C161,2)="k)",-1000*VALUE(MID(C161,2,LEN(C161)-3)),VALUE(SUBSTITUTE(C161,",","")))))),IF(RIGHT(C161,1)="T",1000000000000*VALUE(LEFT(C161,LEN(C161)-1)),IF(RIGHT(C161,1)="M",1000000*VALUE(LEFT(C161,LEN(C161)-1)),IF(RIGHT(C161,1)="B",1000000000*VALUE(LEFT(C161,LEN(C161)-1)),IF(RIGHT(C161,1)="%",0.01*VALUE(LEFT(C161,LEN(C161)-1)),IF(RIGHT(C161,1)="k",1000*VALUE(LEFT(C161,LEN(C161)-1)),VALUE(SUBSTITUTE(C161,",",""))))))))),"N/A")</f>
        <v>N/A</v>
      </c>
      <c r="J161" t="str">
        <f>IFERROR(IF(TRIM(D161)="-", "N/A", IF(RIGHT(D161,1)=")",IF(RIGHT(D161,2)="T)",-1000000000000*VALUE(MID(D161,2,LEN(D161)-3)),IF(RIGHT(D161,2)="M)",-1000000*VALUE(MID(D161,2,LEN(D161)-3)),IF(RIGHT(D161,2)="B)",-1000000000*VALUE(MID(D161,2,LEN(D161)-3)),IF(RIGHT(D161,2)="k)",-1000*VALUE(MID(D161,2,LEN(D161)-3)),VALUE(SUBSTITUTE(D161,",","")))))),IF(RIGHT(D161,1)="T",1000000000000*VALUE(LEFT(D161,LEN(D161)-1)),IF(RIGHT(D161,1)="M",1000000*VALUE(LEFT(D161,LEN(D161)-1)),IF(RIGHT(D161,1)="B",1000000000*VALUE(LEFT(D161,LEN(D161)-1)),IF(RIGHT(D161,1)="%",0.01*VALUE(LEFT(D161,LEN(D161)-1)),IF(RIGHT(D161,1)="k",1000*VALUE(LEFT(D161,LEN(D161)-1)),VALUE(SUBSTITUTE(D161,",",""))))))))),"N/A")</f>
        <v>N/A</v>
      </c>
      <c r="K161" t="str">
        <f>IFERROR(IF(TRIM(E161)="-", "N/A", IF(RIGHT(E161,1)=")",IF(RIGHT(E161,2)="T)",-1000000000000*VALUE(MID(E161,2,LEN(E161)-3)),IF(RIGHT(E161,2)="M)",-1000000*VALUE(MID(E161,2,LEN(E161)-3)),IF(RIGHT(E161,2)="B)",-1000000000*VALUE(MID(E161,2,LEN(E161)-3)),IF(RIGHT(E161,2)="k)",-1000*VALUE(MID(E161,2,LEN(E161)-3)),VALUE(SUBSTITUTE(E161,",","")))))),IF(RIGHT(E161,1)="T",1000000000000*VALUE(LEFT(E161,LEN(E161)-1)),IF(RIGHT(E161,1)="M",1000000*VALUE(LEFT(E161,LEN(E161)-1)),IF(RIGHT(E161,1)="B",1000000000*VALUE(LEFT(E161,LEN(E161)-1)),IF(RIGHT(E161,1)="%",0.01*VALUE(LEFT(E161,LEN(E161)-1)),IF(RIGHT(E161,1)="k",1000*VALUE(LEFT(E161,LEN(E161)-1)),VALUE(SUBSTITUTE(E161,",",""))))))))),"N/A")</f>
        <v>N/A</v>
      </c>
      <c r="L161" t="str">
        <f>IFERROR(IF(TRIM(F161)="-", "N/A", IF(RIGHT(F161,1)=")",IF(RIGHT(F161,2)="T)",-1000000000000*VALUE(MID(F161,2,LEN(F161)-3)),IF(RIGHT(F161,2)="M)",-1000000*VALUE(MID(F161,2,LEN(F161)-3)),IF(RIGHT(F161,2)="B)",-1000000000*VALUE(MID(F161,2,LEN(F161)-3)),IF(RIGHT(F161,2)="k)",-1000*VALUE(MID(F161,2,LEN(F161)-3)),VALUE(SUBSTITUTE(F161,",","")))))),IF(RIGHT(F161,1)="T",1000000000000*VALUE(LEFT(F161,LEN(F161)-1)),IF(RIGHT(F161,1)="M",1000000*VALUE(LEFT(F161,LEN(F161)-1)),IF(RIGHT(F161,1)="B",1000000000*VALUE(LEFT(F161,LEN(F161)-1)),IF(RIGHT(F161,1)="%",0.01*VALUE(LEFT(F161,LEN(F161)-1)),IF(RIGHT(F161,1)="k",1000*VALUE(LEFT(F161,LEN(F161)-1)),VALUE(SUBSTITUTE(F161,",",""))))))))),"N/A")</f>
        <v>N/A</v>
      </c>
      <c r="M161" t="str">
        <f>IFERROR(IF(TRIM(G161)="-", "N/A", IF(RIGHT(G161,1)=")",IF(RIGHT(G161,2)="T)",-1000000000000*VALUE(MID(G161,2,LEN(G161)-3)),IF(RIGHT(G161,2)="M)",-1000000*VALUE(MID(G161,2,LEN(G161)-3)),IF(RIGHT(G161,2)="B)",-1000000000*VALUE(MID(G161,2,LEN(G161)-3)),IF(RIGHT(G161,2)="k)",-1000*VALUE(MID(G161,2,LEN(G161)-3)),VALUE(SUBSTITUTE(G161,",","")))))),IF(RIGHT(G161,1)="T",1000000000000*VALUE(LEFT(G161,LEN(G161)-1)),IF(RIGHT(G161,1)="M",1000000*VALUE(LEFT(G161,LEN(G161)-1)),IF(RIGHT(G161,1)="B",1000000000*VALUE(LEFT(G161,LEN(G161)-1)),IF(RIGHT(G161,1)="%",0.01*VALUE(LEFT(G161,LEN(G161)-1)),IF(RIGHT(G161,1)="k",1000*VALUE(LEFT(G161,LEN(G161)-1)),VALUE(SUBSTITUTE(G161,",",""))))))))),"N/A")</f>
        <v>N/A</v>
      </c>
      <c r="N161" t="str">
        <f t="shared" si="10"/>
        <v>N/A</v>
      </c>
    </row>
    <row r="162" spans="1:14" x14ac:dyDescent="0.3">
      <c r="A162" s="1">
        <v>4</v>
      </c>
      <c r="B162" t="s">
        <v>313</v>
      </c>
      <c r="C162" t="s">
        <v>261</v>
      </c>
      <c r="D162" t="s">
        <v>261</v>
      </c>
      <c r="E162" t="s">
        <v>309</v>
      </c>
      <c r="F162" t="s">
        <v>310</v>
      </c>
      <c r="G162" t="s">
        <v>311</v>
      </c>
      <c r="I162" t="str">
        <f>IFERROR(IF(TRIM(C162)="-", "N/A", IF(RIGHT(C162,1)=")",IF(RIGHT(C162,2)="T)",-1000000000000*VALUE(MID(C162,2,LEN(C162)-3)),IF(RIGHT(C162,2)="M)",-1000000*VALUE(MID(C162,2,LEN(C162)-3)),IF(RIGHT(C162,2)="B)",-1000000000*VALUE(MID(C162,2,LEN(C162)-3)),IF(RIGHT(C162,2)="k)",-1000*VALUE(MID(C162,2,LEN(C162)-3)),VALUE(SUBSTITUTE(C162,",","")))))),IF(RIGHT(C162,1)="T",1000000000000*VALUE(LEFT(C162,LEN(C162)-1)),IF(RIGHT(C162,1)="M",1000000*VALUE(LEFT(C162,LEN(C162)-1)),IF(RIGHT(C162,1)="B",1000000000*VALUE(LEFT(C162,LEN(C162)-1)),IF(RIGHT(C162,1)="%",0.01*VALUE(LEFT(C162,LEN(C162)-1)),IF(RIGHT(C162,1)="k",1000*VALUE(LEFT(C162,LEN(C162)-1)),VALUE(SUBSTITUTE(C162,",",""))))))))),"N/A")</f>
        <v>N/A</v>
      </c>
      <c r="J162" t="str">
        <f>IFERROR(IF(TRIM(D162)="-", "N/A", IF(RIGHT(D162,1)=")",IF(RIGHT(D162,2)="T)",-1000000000000*VALUE(MID(D162,2,LEN(D162)-3)),IF(RIGHT(D162,2)="M)",-1000000*VALUE(MID(D162,2,LEN(D162)-3)),IF(RIGHT(D162,2)="B)",-1000000000*VALUE(MID(D162,2,LEN(D162)-3)),IF(RIGHT(D162,2)="k)",-1000*VALUE(MID(D162,2,LEN(D162)-3)),VALUE(SUBSTITUTE(D162,",","")))))),IF(RIGHT(D162,1)="T",1000000000000*VALUE(LEFT(D162,LEN(D162)-1)),IF(RIGHT(D162,1)="M",1000000*VALUE(LEFT(D162,LEN(D162)-1)),IF(RIGHT(D162,1)="B",1000000000*VALUE(LEFT(D162,LEN(D162)-1)),IF(RIGHT(D162,1)="%",0.01*VALUE(LEFT(D162,LEN(D162)-1)),IF(RIGHT(D162,1)="k",1000*VALUE(LEFT(D162,LEN(D162)-1)),VALUE(SUBSTITUTE(D162,",",""))))))))),"N/A")</f>
        <v>N/A</v>
      </c>
      <c r="K162">
        <f>IFERROR(IF(TRIM(E162)="-", "N/A", IF(RIGHT(E162,1)=")",IF(RIGHT(E162,2)="T)",-1000000000000*VALUE(MID(E162,2,LEN(E162)-3)),IF(RIGHT(E162,2)="M)",-1000000*VALUE(MID(E162,2,LEN(E162)-3)),IF(RIGHT(E162,2)="B)",-1000000000*VALUE(MID(E162,2,LEN(E162)-3)),IF(RIGHT(E162,2)="k)",-1000*VALUE(MID(E162,2,LEN(E162)-3)),VALUE(SUBSTITUTE(E162,",","")))))),IF(RIGHT(E162,1)="T",1000000000000*VALUE(LEFT(E162,LEN(E162)-1)),IF(RIGHT(E162,1)="M",1000000*VALUE(LEFT(E162,LEN(E162)-1)),IF(RIGHT(E162,1)="B",1000000000*VALUE(LEFT(E162,LEN(E162)-1)),IF(RIGHT(E162,1)="%",0.01*VALUE(LEFT(E162,LEN(E162)-1)),IF(RIGHT(E162,1)="k",1000*VALUE(LEFT(E162,LEN(E162)-1)),VALUE(SUBSTITUTE(E162,",",""))))))))),"N/A")</f>
        <v>-527743</v>
      </c>
      <c r="L162">
        <f>IFERROR(IF(TRIM(F162)="-", "N/A", IF(RIGHT(F162,1)=")",IF(RIGHT(F162,2)="T)",-1000000000000*VALUE(MID(F162,2,LEN(F162)-3)),IF(RIGHT(F162,2)="M)",-1000000*VALUE(MID(F162,2,LEN(F162)-3)),IF(RIGHT(F162,2)="B)",-1000000000*VALUE(MID(F162,2,LEN(F162)-3)),IF(RIGHT(F162,2)="k)",-1000*VALUE(MID(F162,2,LEN(F162)-3)),VALUE(SUBSTITUTE(F162,",","")))))),IF(RIGHT(F162,1)="T",1000000000000*VALUE(LEFT(F162,LEN(F162)-1)),IF(RIGHT(F162,1)="M",1000000*VALUE(LEFT(F162,LEN(F162)-1)),IF(RIGHT(F162,1)="B",1000000000*VALUE(LEFT(F162,LEN(F162)-1)),IF(RIGHT(F162,1)="%",0.01*VALUE(LEFT(F162,LEN(F162)-1)),IF(RIGHT(F162,1)="k",1000*VALUE(LEFT(F162,LEN(F162)-1)),VALUE(SUBSTITUTE(F162,",",""))))))))),"N/A")</f>
        <v>12140000</v>
      </c>
      <c r="M162">
        <f>IFERROR(IF(TRIM(G162)="-", "N/A", IF(RIGHT(G162,1)=")",IF(RIGHT(G162,2)="T)",-1000000000000*VALUE(MID(G162,2,LEN(G162)-3)),IF(RIGHT(G162,2)="M)",-1000000*VALUE(MID(G162,2,LEN(G162)-3)),IF(RIGHT(G162,2)="B)",-1000000000*VALUE(MID(G162,2,LEN(G162)-3)),IF(RIGHT(G162,2)="k)",-1000*VALUE(MID(G162,2,LEN(G162)-3)),VALUE(SUBSTITUTE(G162,",","")))))),IF(RIGHT(G162,1)="T",1000000000000*VALUE(LEFT(G162,LEN(G162)-1)),IF(RIGHT(G162,1)="M",1000000*VALUE(LEFT(G162,LEN(G162)-1)),IF(RIGHT(G162,1)="B",1000000000*VALUE(LEFT(G162,LEN(G162)-1)),IF(RIGHT(G162,1)="%",0.01*VALUE(LEFT(G162,LEN(G162)-1)),IF(RIGHT(G162,1)="k",1000*VALUE(LEFT(G162,LEN(G162)-1)),VALUE(SUBSTITUTE(G162,",",""))))))))),"N/A")</f>
        <v>9960000</v>
      </c>
      <c r="N162" t="str">
        <f t="shared" si="10"/>
        <v>N/A</v>
      </c>
    </row>
    <row r="163" spans="1:14" x14ac:dyDescent="0.3">
      <c r="A163" s="1">
        <v>5</v>
      </c>
      <c r="B163" t="s">
        <v>314</v>
      </c>
      <c r="C163" t="s">
        <v>261</v>
      </c>
      <c r="D163" t="s">
        <v>261</v>
      </c>
      <c r="E163" t="s">
        <v>261</v>
      </c>
      <c r="F163" t="s">
        <v>261</v>
      </c>
      <c r="G163" t="s">
        <v>261</v>
      </c>
      <c r="I163" t="str">
        <f>IFERROR(IF(TRIM(C163)="-", "N/A", IF(RIGHT(C163,1)=")",IF(RIGHT(C163,2)="T)",-1000000000000*VALUE(MID(C163,2,LEN(C163)-3)),IF(RIGHT(C163,2)="M)",-1000000*VALUE(MID(C163,2,LEN(C163)-3)),IF(RIGHT(C163,2)="B)",-1000000000*VALUE(MID(C163,2,LEN(C163)-3)),IF(RIGHT(C163,2)="k)",-1000*VALUE(MID(C163,2,LEN(C163)-3)),VALUE(SUBSTITUTE(C163,",","")))))),IF(RIGHT(C163,1)="T",1000000000000*VALUE(LEFT(C163,LEN(C163)-1)),IF(RIGHT(C163,1)="M",1000000*VALUE(LEFT(C163,LEN(C163)-1)),IF(RIGHT(C163,1)="B",1000000000*VALUE(LEFT(C163,LEN(C163)-1)),IF(RIGHT(C163,1)="%",0.01*VALUE(LEFT(C163,LEN(C163)-1)),IF(RIGHT(C163,1)="k",1000*VALUE(LEFT(C163,LEN(C163)-1)),VALUE(SUBSTITUTE(C163,",",""))))))))),"N/A")</f>
        <v>N/A</v>
      </c>
      <c r="J163" t="str">
        <f>IFERROR(IF(TRIM(D163)="-", "N/A", IF(RIGHT(D163,1)=")",IF(RIGHT(D163,2)="T)",-1000000000000*VALUE(MID(D163,2,LEN(D163)-3)),IF(RIGHT(D163,2)="M)",-1000000*VALUE(MID(D163,2,LEN(D163)-3)),IF(RIGHT(D163,2)="B)",-1000000000*VALUE(MID(D163,2,LEN(D163)-3)),IF(RIGHT(D163,2)="k)",-1000*VALUE(MID(D163,2,LEN(D163)-3)),VALUE(SUBSTITUTE(D163,",","")))))),IF(RIGHT(D163,1)="T",1000000000000*VALUE(LEFT(D163,LEN(D163)-1)),IF(RIGHT(D163,1)="M",1000000*VALUE(LEFT(D163,LEN(D163)-1)),IF(RIGHT(D163,1)="B",1000000000*VALUE(LEFT(D163,LEN(D163)-1)),IF(RIGHT(D163,1)="%",0.01*VALUE(LEFT(D163,LEN(D163)-1)),IF(RIGHT(D163,1)="k",1000*VALUE(LEFT(D163,LEN(D163)-1)),VALUE(SUBSTITUTE(D163,",",""))))))))),"N/A")</f>
        <v>N/A</v>
      </c>
      <c r="K163" t="str">
        <f>IFERROR(IF(TRIM(E163)="-", "N/A", IF(RIGHT(E163,1)=")",IF(RIGHT(E163,2)="T)",-1000000000000*VALUE(MID(E163,2,LEN(E163)-3)),IF(RIGHT(E163,2)="M)",-1000000*VALUE(MID(E163,2,LEN(E163)-3)),IF(RIGHT(E163,2)="B)",-1000000000*VALUE(MID(E163,2,LEN(E163)-3)),IF(RIGHT(E163,2)="k)",-1000*VALUE(MID(E163,2,LEN(E163)-3)),VALUE(SUBSTITUTE(E163,",","")))))),IF(RIGHT(E163,1)="T",1000000000000*VALUE(LEFT(E163,LEN(E163)-1)),IF(RIGHT(E163,1)="M",1000000*VALUE(LEFT(E163,LEN(E163)-1)),IF(RIGHT(E163,1)="B",1000000000*VALUE(LEFT(E163,LEN(E163)-1)),IF(RIGHT(E163,1)="%",0.01*VALUE(LEFT(E163,LEN(E163)-1)),IF(RIGHT(E163,1)="k",1000*VALUE(LEFT(E163,LEN(E163)-1)),VALUE(SUBSTITUTE(E163,",",""))))))))),"N/A")</f>
        <v>N/A</v>
      </c>
      <c r="L163" t="str">
        <f>IFERROR(IF(TRIM(F163)="-", "N/A", IF(RIGHT(F163,1)=")",IF(RIGHT(F163,2)="T)",-1000000000000*VALUE(MID(F163,2,LEN(F163)-3)),IF(RIGHT(F163,2)="M)",-1000000*VALUE(MID(F163,2,LEN(F163)-3)),IF(RIGHT(F163,2)="B)",-1000000000*VALUE(MID(F163,2,LEN(F163)-3)),IF(RIGHT(F163,2)="k)",-1000*VALUE(MID(F163,2,LEN(F163)-3)),VALUE(SUBSTITUTE(F163,",","")))))),IF(RIGHT(F163,1)="T",1000000000000*VALUE(LEFT(F163,LEN(F163)-1)),IF(RIGHT(F163,1)="M",1000000*VALUE(LEFT(F163,LEN(F163)-1)),IF(RIGHT(F163,1)="B",1000000000*VALUE(LEFT(F163,LEN(F163)-1)),IF(RIGHT(F163,1)="%",0.01*VALUE(LEFT(F163,LEN(F163)-1)),IF(RIGHT(F163,1)="k",1000*VALUE(LEFT(F163,LEN(F163)-1)),VALUE(SUBSTITUTE(F163,",",""))))))))),"N/A")</f>
        <v>N/A</v>
      </c>
      <c r="M163" t="str">
        <f>IFERROR(IF(TRIM(G163)="-", "N/A", IF(RIGHT(G163,1)=")",IF(RIGHT(G163,2)="T)",-1000000000000*VALUE(MID(G163,2,LEN(G163)-3)),IF(RIGHT(G163,2)="M)",-1000000*VALUE(MID(G163,2,LEN(G163)-3)),IF(RIGHT(G163,2)="B)",-1000000000*VALUE(MID(G163,2,LEN(G163)-3)),IF(RIGHT(G163,2)="k)",-1000*VALUE(MID(G163,2,LEN(G163)-3)),VALUE(SUBSTITUTE(G163,",","")))))),IF(RIGHT(G163,1)="T",1000000000000*VALUE(LEFT(G163,LEN(G163)-1)),IF(RIGHT(G163,1)="M",1000000*VALUE(LEFT(G163,LEN(G163)-1)),IF(RIGHT(G163,1)="B",1000000000*VALUE(LEFT(G163,LEN(G163)-1)),IF(RIGHT(G163,1)="%",0.01*VALUE(LEFT(G163,LEN(G163)-1)),IF(RIGHT(G163,1)="k",1000*VALUE(LEFT(G163,LEN(G163)-1)),VALUE(SUBSTITUTE(G163,",",""))))))))),"N/A")</f>
        <v>N/A</v>
      </c>
      <c r="N163" t="str">
        <f t="shared" si="10"/>
        <v>N/A</v>
      </c>
    </row>
    <row r="164" spans="1:14" x14ac:dyDescent="0.3">
      <c r="A164" s="1">
        <v>6</v>
      </c>
      <c r="B164" t="s">
        <v>315</v>
      </c>
      <c r="C164" t="s">
        <v>261</v>
      </c>
      <c r="D164" t="s">
        <v>261</v>
      </c>
      <c r="E164" t="s">
        <v>316</v>
      </c>
      <c r="F164" t="s">
        <v>317</v>
      </c>
      <c r="G164" t="s">
        <v>318</v>
      </c>
      <c r="I164" t="str">
        <f>IFERROR(IF(TRIM(C164)="-", "N/A", IF(RIGHT(C164,1)=")",IF(RIGHT(C164,2)="T)",-1000000000000*VALUE(MID(C164,2,LEN(C164)-3)),IF(RIGHT(C164,2)="M)",-1000000*VALUE(MID(C164,2,LEN(C164)-3)),IF(RIGHT(C164,2)="B)",-1000000000*VALUE(MID(C164,2,LEN(C164)-3)),IF(RIGHT(C164,2)="k)",-1000*VALUE(MID(C164,2,LEN(C164)-3)),VALUE(SUBSTITUTE(C164,",","")))))),IF(RIGHT(C164,1)="T",1000000000000*VALUE(LEFT(C164,LEN(C164)-1)),IF(RIGHT(C164,1)="M",1000000*VALUE(LEFT(C164,LEN(C164)-1)),IF(RIGHT(C164,1)="B",1000000000*VALUE(LEFT(C164,LEN(C164)-1)),IF(RIGHT(C164,1)="%",0.01*VALUE(LEFT(C164,LEN(C164)-1)),IF(RIGHT(C164,1)="k",1000*VALUE(LEFT(C164,LEN(C164)-1)),VALUE(SUBSTITUTE(C164,",",""))))))))),"N/A")</f>
        <v>N/A</v>
      </c>
      <c r="J164" t="str">
        <f>IFERROR(IF(TRIM(D164)="-", "N/A", IF(RIGHT(D164,1)=")",IF(RIGHT(D164,2)="T)",-1000000000000*VALUE(MID(D164,2,LEN(D164)-3)),IF(RIGHT(D164,2)="M)",-1000000*VALUE(MID(D164,2,LEN(D164)-3)),IF(RIGHT(D164,2)="B)",-1000000000*VALUE(MID(D164,2,LEN(D164)-3)),IF(RIGHT(D164,2)="k)",-1000*VALUE(MID(D164,2,LEN(D164)-3)),VALUE(SUBSTITUTE(D164,",","")))))),IF(RIGHT(D164,1)="T",1000000000000*VALUE(LEFT(D164,LEN(D164)-1)),IF(RIGHT(D164,1)="M",1000000*VALUE(LEFT(D164,LEN(D164)-1)),IF(RIGHT(D164,1)="B",1000000000*VALUE(LEFT(D164,LEN(D164)-1)),IF(RIGHT(D164,1)="%",0.01*VALUE(LEFT(D164,LEN(D164)-1)),IF(RIGHT(D164,1)="k",1000*VALUE(LEFT(D164,LEN(D164)-1)),VALUE(SUBSTITUTE(D164,",",""))))))))),"N/A")</f>
        <v>N/A</v>
      </c>
      <c r="K164">
        <f>IFERROR(IF(TRIM(E164)="-", "N/A", IF(RIGHT(E164,1)=")",IF(RIGHT(E164,2)="T)",-1000000000000*VALUE(MID(E164,2,LEN(E164)-3)),IF(RIGHT(E164,2)="M)",-1000000*VALUE(MID(E164,2,LEN(E164)-3)),IF(RIGHT(E164,2)="B)",-1000000000*VALUE(MID(E164,2,LEN(E164)-3)),IF(RIGHT(E164,2)="k)",-1000*VALUE(MID(E164,2,LEN(E164)-3)),VALUE(SUBSTITUTE(E164,",","")))))),IF(RIGHT(E164,1)="T",1000000000000*VALUE(LEFT(E164,LEN(E164)-1)),IF(RIGHT(E164,1)="M",1000000*VALUE(LEFT(E164,LEN(E164)-1)),IF(RIGHT(E164,1)="B",1000000000*VALUE(LEFT(E164,LEN(E164)-1)),IF(RIGHT(E164,1)="%",0.01*VALUE(LEFT(E164,LEN(E164)-1)),IF(RIGHT(E164,1)="k",1000*VALUE(LEFT(E164,LEN(E164)-1)),VALUE(SUBSTITUTE(E164,",",""))))))))),"N/A")</f>
        <v>3020000</v>
      </c>
      <c r="L164">
        <f>IFERROR(IF(TRIM(F164)="-", "N/A", IF(RIGHT(F164,1)=")",IF(RIGHT(F164,2)="T)",-1000000000000*VALUE(MID(F164,2,LEN(F164)-3)),IF(RIGHT(F164,2)="M)",-1000000*VALUE(MID(F164,2,LEN(F164)-3)),IF(RIGHT(F164,2)="B)",-1000000000*VALUE(MID(F164,2,LEN(F164)-3)),IF(RIGHT(F164,2)="k)",-1000*VALUE(MID(F164,2,LEN(F164)-3)),VALUE(SUBSTITUTE(F164,",","")))))),IF(RIGHT(F164,1)="T",1000000000000*VALUE(LEFT(F164,LEN(F164)-1)),IF(RIGHT(F164,1)="M",1000000*VALUE(LEFT(F164,LEN(F164)-1)),IF(RIGHT(F164,1)="B",1000000000*VALUE(LEFT(F164,LEN(F164)-1)),IF(RIGHT(F164,1)="%",0.01*VALUE(LEFT(F164,LEN(F164)-1)),IF(RIGHT(F164,1)="k",1000*VALUE(LEFT(F164,LEN(F164)-1)),VALUE(SUBSTITUTE(F164,",",""))))))))),"N/A")</f>
        <v>181000</v>
      </c>
      <c r="M164">
        <f>IFERROR(IF(TRIM(G164)="-", "N/A", IF(RIGHT(G164,1)=")",IF(RIGHT(G164,2)="T)",-1000000000000*VALUE(MID(G164,2,LEN(G164)-3)),IF(RIGHT(G164,2)="M)",-1000000*VALUE(MID(G164,2,LEN(G164)-3)),IF(RIGHT(G164,2)="B)",-1000000000*VALUE(MID(G164,2,LEN(G164)-3)),IF(RIGHT(G164,2)="k)",-1000*VALUE(MID(G164,2,LEN(G164)-3)),VALUE(SUBSTITUTE(G164,",","")))))),IF(RIGHT(G164,1)="T",1000000000000*VALUE(LEFT(G164,LEN(G164)-1)),IF(RIGHT(G164,1)="M",1000000*VALUE(LEFT(G164,LEN(G164)-1)),IF(RIGHT(G164,1)="B",1000000000*VALUE(LEFT(G164,LEN(G164)-1)),IF(RIGHT(G164,1)="%",0.01*VALUE(LEFT(G164,LEN(G164)-1)),IF(RIGHT(G164,1)="k",1000*VALUE(LEFT(G164,LEN(G164)-1)),VALUE(SUBSTITUTE(G164,",",""))))))))),"N/A")</f>
        <v>333000</v>
      </c>
      <c r="N164" t="str">
        <f t="shared" si="10"/>
        <v>N/A</v>
      </c>
    </row>
    <row r="165" spans="1:14" x14ac:dyDescent="0.3">
      <c r="A165" s="1">
        <v>7</v>
      </c>
      <c r="B165" t="s">
        <v>319</v>
      </c>
      <c r="C165" t="s">
        <v>298</v>
      </c>
      <c r="D165" t="s">
        <v>299</v>
      </c>
      <c r="E165" t="s">
        <v>320</v>
      </c>
      <c r="F165" t="s">
        <v>321</v>
      </c>
      <c r="G165" t="s">
        <v>322</v>
      </c>
      <c r="I165">
        <f>IFERROR(IF(TRIM(C165)="-", "N/A", IF(RIGHT(C165,1)=")",IF(RIGHT(C165,2)="T)",-1000000000000*VALUE(MID(C165,2,LEN(C165)-3)),IF(RIGHT(C165,2)="M)",-1000000*VALUE(MID(C165,2,LEN(C165)-3)),IF(RIGHT(C165,2)="B)",-1000000000*VALUE(MID(C165,2,LEN(C165)-3)),IF(RIGHT(C165,2)="k)",-1000*VALUE(MID(C165,2,LEN(C165)-3)),VALUE(SUBSTITUTE(C165,",","")))))),IF(RIGHT(C165,1)="T",1000000000000*VALUE(LEFT(C165,LEN(C165)-1)),IF(RIGHT(C165,1)="M",1000000*VALUE(LEFT(C165,LEN(C165)-1)),IF(RIGHT(C165,1)="B",1000000000*VALUE(LEFT(C165,LEN(C165)-1)),IF(RIGHT(C165,1)="%",0.01*VALUE(LEFT(C165,LEN(C165)-1)),IF(RIGHT(C165,1)="k",1000*VALUE(LEFT(C165,LEN(C165)-1)),VALUE(SUBSTITUTE(C165,",",""))))))))),"N/A")</f>
        <v>14920000</v>
      </c>
      <c r="J165">
        <f>IFERROR(IF(TRIM(D165)="-", "N/A", IF(RIGHT(D165,1)=")",IF(RIGHT(D165,2)="T)",-1000000000000*VALUE(MID(D165,2,LEN(D165)-3)),IF(RIGHT(D165,2)="M)",-1000000*VALUE(MID(D165,2,LEN(D165)-3)),IF(RIGHT(D165,2)="B)",-1000000000*VALUE(MID(D165,2,LEN(D165)-3)),IF(RIGHT(D165,2)="k)",-1000*VALUE(MID(D165,2,LEN(D165)-3)),VALUE(SUBSTITUTE(D165,",","")))))),IF(RIGHT(D165,1)="T",1000000000000*VALUE(LEFT(D165,LEN(D165)-1)),IF(RIGHT(D165,1)="M",1000000*VALUE(LEFT(D165,LEN(D165)-1)),IF(RIGHT(D165,1)="B",1000000000*VALUE(LEFT(D165,LEN(D165)-1)),IF(RIGHT(D165,1)="%",0.01*VALUE(LEFT(D165,LEN(D165)-1)),IF(RIGHT(D165,1)="k",1000*VALUE(LEFT(D165,LEN(D165)-1)),VALUE(SUBSTITUTE(D165,",",""))))))))),"N/A")</f>
        <v>18940000</v>
      </c>
      <c r="K165">
        <f>IFERROR(IF(TRIM(E165)="-", "N/A", IF(RIGHT(E165,1)=")",IF(RIGHT(E165,2)="T)",-1000000000000*VALUE(MID(E165,2,LEN(E165)-3)),IF(RIGHT(E165,2)="M)",-1000000*VALUE(MID(E165,2,LEN(E165)-3)),IF(RIGHT(E165,2)="B)",-1000000000*VALUE(MID(E165,2,LEN(E165)-3)),IF(RIGHT(E165,2)="k)",-1000*VALUE(MID(E165,2,LEN(E165)-3)),VALUE(SUBSTITUTE(E165,",","")))))),IF(RIGHT(E165,1)="T",1000000000000*VALUE(LEFT(E165,LEN(E165)-1)),IF(RIGHT(E165,1)="M",1000000*VALUE(LEFT(E165,LEN(E165)-1)),IF(RIGHT(E165,1)="B",1000000000*VALUE(LEFT(E165,LEN(E165)-1)),IF(RIGHT(E165,1)="%",0.01*VALUE(LEFT(E165,LEN(E165)-1)),IF(RIGHT(E165,1)="k",1000*VALUE(LEFT(E165,LEN(E165)-1)),VALUE(SUBSTITUTE(E165,",",""))))))))),"N/A")</f>
        <v>18780000</v>
      </c>
      <c r="L165">
        <f>IFERROR(IF(TRIM(F165)="-", "N/A", IF(RIGHT(F165,1)=")",IF(RIGHT(F165,2)="T)",-1000000000000*VALUE(MID(F165,2,LEN(F165)-3)),IF(RIGHT(F165,2)="M)",-1000000*VALUE(MID(F165,2,LEN(F165)-3)),IF(RIGHT(F165,2)="B)",-1000000000*VALUE(MID(F165,2,LEN(F165)-3)),IF(RIGHT(F165,2)="k)",-1000*VALUE(MID(F165,2,LEN(F165)-3)),VALUE(SUBSTITUTE(F165,",","")))))),IF(RIGHT(F165,1)="T",1000000000000*VALUE(LEFT(F165,LEN(F165)-1)),IF(RIGHT(F165,1)="M",1000000*VALUE(LEFT(F165,LEN(F165)-1)),IF(RIGHT(F165,1)="B",1000000000*VALUE(LEFT(F165,LEN(F165)-1)),IF(RIGHT(F165,1)="%",0.01*VALUE(LEFT(F165,LEN(F165)-1)),IF(RIGHT(F165,1)="k",1000*VALUE(LEFT(F165,LEN(F165)-1)),VALUE(SUBSTITUTE(F165,",",""))))))))),"N/A")</f>
        <v>39760000</v>
      </c>
      <c r="M165">
        <f>IFERROR(IF(TRIM(G165)="-", "N/A", IF(RIGHT(G165,1)=")",IF(RIGHT(G165,2)="T)",-1000000000000*VALUE(MID(G165,2,LEN(G165)-3)),IF(RIGHT(G165,2)="M)",-1000000*VALUE(MID(G165,2,LEN(G165)-3)),IF(RIGHT(G165,2)="B)",-1000000000*VALUE(MID(G165,2,LEN(G165)-3)),IF(RIGHT(G165,2)="k)",-1000*VALUE(MID(G165,2,LEN(G165)-3)),VALUE(SUBSTITUTE(G165,",","")))))),IF(RIGHT(G165,1)="T",1000000000000*VALUE(LEFT(G165,LEN(G165)-1)),IF(RIGHT(G165,1)="M",1000000*VALUE(LEFT(G165,LEN(G165)-1)),IF(RIGHT(G165,1)="B",1000000000*VALUE(LEFT(G165,LEN(G165)-1)),IF(RIGHT(G165,1)="%",0.01*VALUE(LEFT(G165,LEN(G165)-1)),IF(RIGHT(G165,1)="k",1000*VALUE(LEFT(G165,LEN(G165)-1)),VALUE(SUBSTITUTE(G165,",",""))))))))),"N/A")</f>
        <v>45800000</v>
      </c>
      <c r="N165" t="str">
        <f t="shared" si="10"/>
        <v>N/A</v>
      </c>
    </row>
    <row r="166" spans="1:14" x14ac:dyDescent="0.3">
      <c r="A166" s="1">
        <v>8</v>
      </c>
      <c r="B166" t="s">
        <v>323</v>
      </c>
      <c r="C166" t="s">
        <v>261</v>
      </c>
      <c r="D166" t="s">
        <v>304</v>
      </c>
      <c r="E166" t="s">
        <v>324</v>
      </c>
      <c r="F166" t="s">
        <v>325</v>
      </c>
      <c r="G166" t="s">
        <v>326</v>
      </c>
      <c r="I166" t="str">
        <f>IFERROR(IF(TRIM(C166)="-", "N/A", IF(RIGHT(C166,1)=")",IF(RIGHT(C166,2)="T)",-1000000000000*VALUE(MID(C166,2,LEN(C166)-3)),IF(RIGHT(C166,2)="M)",-1000000*VALUE(MID(C166,2,LEN(C166)-3)),IF(RIGHT(C166,2)="B)",-1000000000*VALUE(MID(C166,2,LEN(C166)-3)),IF(RIGHT(C166,2)="k)",-1000*VALUE(MID(C166,2,LEN(C166)-3)),VALUE(SUBSTITUTE(C166,",","")))))),IF(RIGHT(C166,1)="T",1000000000000*VALUE(LEFT(C166,LEN(C166)-1)),IF(RIGHT(C166,1)="M",1000000*VALUE(LEFT(C166,LEN(C166)-1)),IF(RIGHT(C166,1)="B",1000000000*VALUE(LEFT(C166,LEN(C166)-1)),IF(RIGHT(C166,1)="%",0.01*VALUE(LEFT(C166,LEN(C166)-1)),IF(RIGHT(C166,1)="k",1000*VALUE(LEFT(C166,LEN(C166)-1)),VALUE(SUBSTITUTE(C166,",",""))))))))),"N/A")</f>
        <v>N/A</v>
      </c>
      <c r="J166">
        <f>IFERROR(IF(TRIM(D166)="-", "N/A", IF(RIGHT(D166,1)=")",IF(RIGHT(D166,2)="T)",-1000000000000*VALUE(MID(D166,2,LEN(D166)-3)),IF(RIGHT(D166,2)="M)",-1000000*VALUE(MID(D166,2,LEN(D166)-3)),IF(RIGHT(D166,2)="B)",-1000000000*VALUE(MID(D166,2,LEN(D166)-3)),IF(RIGHT(D166,2)="k)",-1000*VALUE(MID(D166,2,LEN(D166)-3)),VALUE(SUBSTITUTE(D166,",","")))))),IF(RIGHT(D166,1)="T",1000000000000*VALUE(LEFT(D166,LEN(D166)-1)),IF(RIGHT(D166,1)="M",1000000*VALUE(LEFT(D166,LEN(D166)-1)),IF(RIGHT(D166,1)="B",1000000000*VALUE(LEFT(D166,LEN(D166)-1)),IF(RIGHT(D166,1)="%",0.01*VALUE(LEFT(D166,LEN(D166)-1)),IF(RIGHT(D166,1)="k",1000*VALUE(LEFT(D166,LEN(D166)-1)),VALUE(SUBSTITUTE(D166,",",""))))))))),"N/A")</f>
        <v>0.26940000000000003</v>
      </c>
      <c r="K166">
        <f>IFERROR(IF(TRIM(E166)="-", "N/A", IF(RIGHT(E166,1)=")",IF(RIGHT(E166,2)="T)",-1000000000000*VALUE(MID(E166,2,LEN(E166)-3)),IF(RIGHT(E166,2)="M)",-1000000*VALUE(MID(E166,2,LEN(E166)-3)),IF(RIGHT(E166,2)="B)",-1000000000*VALUE(MID(E166,2,LEN(E166)-3)),IF(RIGHT(E166,2)="k)",-1000*VALUE(MID(E166,2,LEN(E166)-3)),VALUE(SUBSTITUTE(E166,",","")))))),IF(RIGHT(E166,1)="T",1000000000000*VALUE(LEFT(E166,LEN(E166)-1)),IF(RIGHT(E166,1)="M",1000000*VALUE(LEFT(E166,LEN(E166)-1)),IF(RIGHT(E166,1)="B",1000000000*VALUE(LEFT(E166,LEN(E166)-1)),IF(RIGHT(E166,1)="%",0.01*VALUE(LEFT(E166,LEN(E166)-1)),IF(RIGHT(E166,1)="k",1000*VALUE(LEFT(E166,LEN(E166)-1)),VALUE(SUBSTITUTE(E166,",",""))))))))),"N/A")</f>
        <v>-8.8999999999999999E-3</v>
      </c>
      <c r="L166">
        <f>IFERROR(IF(TRIM(F166)="-", "N/A", IF(RIGHT(F166,1)=")",IF(RIGHT(F166,2)="T)",-1000000000000*VALUE(MID(F166,2,LEN(F166)-3)),IF(RIGHT(F166,2)="M)",-1000000*VALUE(MID(F166,2,LEN(F166)-3)),IF(RIGHT(F166,2)="B)",-1000000000*VALUE(MID(F166,2,LEN(F166)-3)),IF(RIGHT(F166,2)="k)",-1000*VALUE(MID(F166,2,LEN(F166)-3)),VALUE(SUBSTITUTE(F166,",","")))))),IF(RIGHT(F166,1)="T",1000000000000*VALUE(LEFT(F166,LEN(F166)-1)),IF(RIGHT(F166,1)="M",1000000*VALUE(LEFT(F166,LEN(F166)-1)),IF(RIGHT(F166,1)="B",1000000000*VALUE(LEFT(F166,LEN(F166)-1)),IF(RIGHT(F166,1)="%",0.01*VALUE(LEFT(F166,LEN(F166)-1)),IF(RIGHT(F166,1)="k",1000*VALUE(LEFT(F166,LEN(F166)-1)),VALUE(SUBSTITUTE(F166,",",""))))))))),"N/A")</f>
        <v>1.1176999999999999</v>
      </c>
      <c r="M166">
        <f>IFERROR(IF(TRIM(G166)="-", "N/A", IF(RIGHT(G166,1)=")",IF(RIGHT(G166,2)="T)",-1000000000000*VALUE(MID(G166,2,LEN(G166)-3)),IF(RIGHT(G166,2)="M)",-1000000*VALUE(MID(G166,2,LEN(G166)-3)),IF(RIGHT(G166,2)="B)",-1000000000*VALUE(MID(G166,2,LEN(G166)-3)),IF(RIGHT(G166,2)="k)",-1000*VALUE(MID(G166,2,LEN(G166)-3)),VALUE(SUBSTITUTE(G166,",","")))))),IF(RIGHT(G166,1)="T",1000000000000*VALUE(LEFT(G166,LEN(G166)-1)),IF(RIGHT(G166,1)="M",1000000*VALUE(LEFT(G166,LEN(G166)-1)),IF(RIGHT(G166,1)="B",1000000000*VALUE(LEFT(G166,LEN(G166)-1)),IF(RIGHT(G166,1)="%",0.01*VALUE(LEFT(G166,LEN(G166)-1)),IF(RIGHT(G166,1)="k",1000*VALUE(LEFT(G166,LEN(G166)-1)),VALUE(SUBSTITUTE(G166,",",""))))))))),"N/A")</f>
        <v>0.15179999999999999</v>
      </c>
      <c r="N166" t="str">
        <f t="shared" si="10"/>
        <v>N/A</v>
      </c>
    </row>
    <row r="167" spans="1:14" x14ac:dyDescent="0.3">
      <c r="A167" s="1">
        <v>9</v>
      </c>
      <c r="B167" t="s">
        <v>327</v>
      </c>
      <c r="C167" t="s">
        <v>261</v>
      </c>
      <c r="D167" t="s">
        <v>261</v>
      </c>
      <c r="E167" t="s">
        <v>261</v>
      </c>
      <c r="F167" t="s">
        <v>261</v>
      </c>
      <c r="G167" t="s">
        <v>328</v>
      </c>
      <c r="I167" t="str">
        <f>IFERROR(IF(TRIM(C167)="-", "N/A", IF(RIGHT(C167,1)=")",IF(RIGHT(C167,2)="T)",-1000000000000*VALUE(MID(C167,2,LEN(C167)-3)),IF(RIGHT(C167,2)="M)",-1000000*VALUE(MID(C167,2,LEN(C167)-3)),IF(RIGHT(C167,2)="B)",-1000000000*VALUE(MID(C167,2,LEN(C167)-3)),IF(RIGHT(C167,2)="k)",-1000*VALUE(MID(C167,2,LEN(C167)-3)),VALUE(SUBSTITUTE(C167,",","")))))),IF(RIGHT(C167,1)="T",1000000000000*VALUE(LEFT(C167,LEN(C167)-1)),IF(RIGHT(C167,1)="M",1000000*VALUE(LEFT(C167,LEN(C167)-1)),IF(RIGHT(C167,1)="B",1000000000*VALUE(LEFT(C167,LEN(C167)-1)),IF(RIGHT(C167,1)="%",0.01*VALUE(LEFT(C167,LEN(C167)-1)),IF(RIGHT(C167,1)="k",1000*VALUE(LEFT(C167,LEN(C167)-1)),VALUE(SUBSTITUTE(C167,",",""))))))))),"N/A")</f>
        <v>N/A</v>
      </c>
      <c r="J167" t="str">
        <f>IFERROR(IF(TRIM(D167)="-", "N/A", IF(RIGHT(D167,1)=")",IF(RIGHT(D167,2)="T)",-1000000000000*VALUE(MID(D167,2,LEN(D167)-3)),IF(RIGHT(D167,2)="M)",-1000000*VALUE(MID(D167,2,LEN(D167)-3)),IF(RIGHT(D167,2)="B)",-1000000000*VALUE(MID(D167,2,LEN(D167)-3)),IF(RIGHT(D167,2)="k)",-1000*VALUE(MID(D167,2,LEN(D167)-3)),VALUE(SUBSTITUTE(D167,",","")))))),IF(RIGHT(D167,1)="T",1000000000000*VALUE(LEFT(D167,LEN(D167)-1)),IF(RIGHT(D167,1)="M",1000000*VALUE(LEFT(D167,LEN(D167)-1)),IF(RIGHT(D167,1)="B",1000000000*VALUE(LEFT(D167,LEN(D167)-1)),IF(RIGHT(D167,1)="%",0.01*VALUE(LEFT(D167,LEN(D167)-1)),IF(RIGHT(D167,1)="k",1000*VALUE(LEFT(D167,LEN(D167)-1)),VALUE(SUBSTITUTE(D167,",",""))))))))),"N/A")</f>
        <v>N/A</v>
      </c>
      <c r="K167" t="str">
        <f>IFERROR(IF(TRIM(E167)="-", "N/A", IF(RIGHT(E167,1)=")",IF(RIGHT(E167,2)="T)",-1000000000000*VALUE(MID(E167,2,LEN(E167)-3)),IF(RIGHT(E167,2)="M)",-1000000*VALUE(MID(E167,2,LEN(E167)-3)),IF(RIGHT(E167,2)="B)",-1000000000*VALUE(MID(E167,2,LEN(E167)-3)),IF(RIGHT(E167,2)="k)",-1000*VALUE(MID(E167,2,LEN(E167)-3)),VALUE(SUBSTITUTE(E167,",","")))))),IF(RIGHT(E167,1)="T",1000000000000*VALUE(LEFT(E167,LEN(E167)-1)),IF(RIGHT(E167,1)="M",1000000*VALUE(LEFT(E167,LEN(E167)-1)),IF(RIGHT(E167,1)="B",1000000000*VALUE(LEFT(E167,LEN(E167)-1)),IF(RIGHT(E167,1)="%",0.01*VALUE(LEFT(E167,LEN(E167)-1)),IF(RIGHT(E167,1)="k",1000*VALUE(LEFT(E167,LEN(E167)-1)),VALUE(SUBSTITUTE(E167,",",""))))))))),"N/A")</f>
        <v>N/A</v>
      </c>
      <c r="L167" t="str">
        <f>IFERROR(IF(TRIM(F167)="-", "N/A", IF(RIGHT(F167,1)=")",IF(RIGHT(F167,2)="T)",-1000000000000*VALUE(MID(F167,2,LEN(F167)-3)),IF(RIGHT(F167,2)="M)",-1000000*VALUE(MID(F167,2,LEN(F167)-3)),IF(RIGHT(F167,2)="B)",-1000000000*VALUE(MID(F167,2,LEN(F167)-3)),IF(RIGHT(F167,2)="k)",-1000*VALUE(MID(F167,2,LEN(F167)-3)),VALUE(SUBSTITUTE(F167,",","")))))),IF(RIGHT(F167,1)="T",1000000000000*VALUE(LEFT(F167,LEN(F167)-1)),IF(RIGHT(F167,1)="M",1000000*VALUE(LEFT(F167,LEN(F167)-1)),IF(RIGHT(F167,1)="B",1000000000*VALUE(LEFT(F167,LEN(F167)-1)),IF(RIGHT(F167,1)="%",0.01*VALUE(LEFT(F167,LEN(F167)-1)),IF(RIGHT(F167,1)="k",1000*VALUE(LEFT(F167,LEN(F167)-1)),VALUE(SUBSTITUTE(F167,",",""))))))))),"N/A")</f>
        <v>N/A</v>
      </c>
      <c r="M167">
        <f>IFERROR(IF(TRIM(G167)="-", "N/A", IF(RIGHT(G167,1)=")",IF(RIGHT(G167,2)="T)",-1000000000000*VALUE(MID(G167,2,LEN(G167)-3)),IF(RIGHT(G167,2)="M)",-1000000*VALUE(MID(G167,2,LEN(G167)-3)),IF(RIGHT(G167,2)="B)",-1000000000*VALUE(MID(G167,2,LEN(G167)-3)),IF(RIGHT(G167,2)="k)",-1000*VALUE(MID(G167,2,LEN(G167)-3)),VALUE(SUBSTITUTE(G167,",","")))))),IF(RIGHT(G167,1)="T",1000000000000*VALUE(LEFT(G167,LEN(G167)-1)),IF(RIGHT(G167,1)="M",1000000*VALUE(LEFT(G167,LEN(G167)-1)),IF(RIGHT(G167,1)="B",1000000000*VALUE(LEFT(G167,LEN(G167)-1)),IF(RIGHT(G167,1)="%",0.01*VALUE(LEFT(G167,LEN(G167)-1)),IF(RIGHT(G167,1)="k",1000*VALUE(LEFT(G167,LEN(G167)-1)),VALUE(SUBSTITUTE(G167,",",""))))))))),"N/A")</f>
        <v>0.51439999999999997</v>
      </c>
      <c r="N167" t="str">
        <f t="shared" si="10"/>
        <v>N/A</v>
      </c>
    </row>
    <row r="168" spans="1:14" x14ac:dyDescent="0.3">
      <c r="A168" s="1">
        <v>10</v>
      </c>
      <c r="B168" t="s">
        <v>329</v>
      </c>
      <c r="C168" t="s">
        <v>261</v>
      </c>
      <c r="D168" t="s">
        <v>261</v>
      </c>
      <c r="E168" t="s">
        <v>261</v>
      </c>
      <c r="F168" t="s">
        <v>261</v>
      </c>
      <c r="G168" t="s">
        <v>261</v>
      </c>
      <c r="I168" t="str">
        <f>IFERROR(IF(TRIM(C168)="-", "N/A", IF(RIGHT(C168,1)=")",IF(RIGHT(C168,2)="T)",-1000000000000*VALUE(MID(C168,2,LEN(C168)-3)),IF(RIGHT(C168,2)="M)",-1000000*VALUE(MID(C168,2,LEN(C168)-3)),IF(RIGHT(C168,2)="B)",-1000000000*VALUE(MID(C168,2,LEN(C168)-3)),IF(RIGHT(C168,2)="k)",-1000*VALUE(MID(C168,2,LEN(C168)-3)),VALUE(SUBSTITUTE(C168,",","")))))),IF(RIGHT(C168,1)="T",1000000000000*VALUE(LEFT(C168,LEN(C168)-1)),IF(RIGHT(C168,1)="M",1000000*VALUE(LEFT(C168,LEN(C168)-1)),IF(RIGHT(C168,1)="B",1000000000*VALUE(LEFT(C168,LEN(C168)-1)),IF(RIGHT(C168,1)="%",0.01*VALUE(LEFT(C168,LEN(C168)-1)),IF(RIGHT(C168,1)="k",1000*VALUE(LEFT(C168,LEN(C168)-1)),VALUE(SUBSTITUTE(C168,",",""))))))))),"N/A")</f>
        <v>N/A</v>
      </c>
      <c r="J168" t="str">
        <f>IFERROR(IF(TRIM(D168)="-", "N/A", IF(RIGHT(D168,1)=")",IF(RIGHT(D168,2)="T)",-1000000000000*VALUE(MID(D168,2,LEN(D168)-3)),IF(RIGHT(D168,2)="M)",-1000000*VALUE(MID(D168,2,LEN(D168)-3)),IF(RIGHT(D168,2)="B)",-1000000000*VALUE(MID(D168,2,LEN(D168)-3)),IF(RIGHT(D168,2)="k)",-1000*VALUE(MID(D168,2,LEN(D168)-3)),VALUE(SUBSTITUTE(D168,",","")))))),IF(RIGHT(D168,1)="T",1000000000000*VALUE(LEFT(D168,LEN(D168)-1)),IF(RIGHT(D168,1)="M",1000000*VALUE(LEFT(D168,LEN(D168)-1)),IF(RIGHT(D168,1)="B",1000000000*VALUE(LEFT(D168,LEN(D168)-1)),IF(RIGHT(D168,1)="%",0.01*VALUE(LEFT(D168,LEN(D168)-1)),IF(RIGHT(D168,1)="k",1000*VALUE(LEFT(D168,LEN(D168)-1)),VALUE(SUBSTITUTE(D168,",",""))))))))),"N/A")</f>
        <v>N/A</v>
      </c>
      <c r="K168" t="str">
        <f>IFERROR(IF(TRIM(E168)="-", "N/A", IF(RIGHT(E168,1)=")",IF(RIGHT(E168,2)="T)",-1000000000000*VALUE(MID(E168,2,LEN(E168)-3)),IF(RIGHT(E168,2)="M)",-1000000*VALUE(MID(E168,2,LEN(E168)-3)),IF(RIGHT(E168,2)="B)",-1000000000*VALUE(MID(E168,2,LEN(E168)-3)),IF(RIGHT(E168,2)="k)",-1000*VALUE(MID(E168,2,LEN(E168)-3)),VALUE(SUBSTITUTE(E168,",","")))))),IF(RIGHT(E168,1)="T",1000000000000*VALUE(LEFT(E168,LEN(E168)-1)),IF(RIGHT(E168,1)="M",1000000*VALUE(LEFT(E168,LEN(E168)-1)),IF(RIGHT(E168,1)="B",1000000000*VALUE(LEFT(E168,LEN(E168)-1)),IF(RIGHT(E168,1)="%",0.01*VALUE(LEFT(E168,LEN(E168)-1)),IF(RIGHT(E168,1)="k",1000*VALUE(LEFT(E168,LEN(E168)-1)),VALUE(SUBSTITUTE(E168,",",""))))))))),"N/A")</f>
        <v>N/A</v>
      </c>
      <c r="L168" t="str">
        <f>IFERROR(IF(TRIM(F168)="-", "N/A", IF(RIGHT(F168,1)=")",IF(RIGHT(F168,2)="T)",-1000000000000*VALUE(MID(F168,2,LEN(F168)-3)),IF(RIGHT(F168,2)="M)",-1000000*VALUE(MID(F168,2,LEN(F168)-3)),IF(RIGHT(F168,2)="B)",-1000000000*VALUE(MID(F168,2,LEN(F168)-3)),IF(RIGHT(F168,2)="k)",-1000*VALUE(MID(F168,2,LEN(F168)-3)),VALUE(SUBSTITUTE(F168,",","")))))),IF(RIGHT(F168,1)="T",1000000000000*VALUE(LEFT(F168,LEN(F168)-1)),IF(RIGHT(F168,1)="M",1000000*VALUE(LEFT(F168,LEN(F168)-1)),IF(RIGHT(F168,1)="B",1000000000*VALUE(LEFT(F168,LEN(F168)-1)),IF(RIGHT(F168,1)="%",0.01*VALUE(LEFT(F168,LEN(F168)-1)),IF(RIGHT(F168,1)="k",1000*VALUE(LEFT(F168,LEN(F168)-1)),VALUE(SUBSTITUTE(F168,",",""))))))))),"N/A")</f>
        <v>N/A</v>
      </c>
      <c r="M168" t="str">
        <f>IFERROR(IF(TRIM(G168)="-", "N/A", IF(RIGHT(G168,1)=")",IF(RIGHT(G168,2)="T)",-1000000000000*VALUE(MID(G168,2,LEN(G168)-3)),IF(RIGHT(G168,2)="M)",-1000000*VALUE(MID(G168,2,LEN(G168)-3)),IF(RIGHT(G168,2)="B)",-1000000000*VALUE(MID(G168,2,LEN(G168)-3)),IF(RIGHT(G168,2)="k)",-1000*VALUE(MID(G168,2,LEN(G168)-3)),VALUE(SUBSTITUTE(G168,",","")))))),IF(RIGHT(G168,1)="T",1000000000000*VALUE(LEFT(G168,LEN(G168)-1)),IF(RIGHT(G168,1)="M",1000000*VALUE(LEFT(G168,LEN(G168)-1)),IF(RIGHT(G168,1)="B",1000000000*VALUE(LEFT(G168,LEN(G168)-1)),IF(RIGHT(G168,1)="%",0.01*VALUE(LEFT(G168,LEN(G168)-1)),IF(RIGHT(G168,1)="k",1000*VALUE(LEFT(G168,LEN(G168)-1)),VALUE(SUBSTITUTE(G168,",",""))))))))),"N/A")</f>
        <v>N/A</v>
      </c>
      <c r="N168" t="str">
        <f t="shared" si="10"/>
        <v>N/A</v>
      </c>
    </row>
    <row r="169" spans="1:14" x14ac:dyDescent="0.3">
      <c r="A169" s="1">
        <v>11</v>
      </c>
      <c r="B169" t="s">
        <v>330</v>
      </c>
      <c r="C169" t="s">
        <v>261</v>
      </c>
      <c r="D169" t="s">
        <v>261</v>
      </c>
      <c r="E169" t="s">
        <v>261</v>
      </c>
      <c r="F169" t="s">
        <v>261</v>
      </c>
      <c r="G169" t="s">
        <v>261</v>
      </c>
      <c r="I169" t="str">
        <f>IFERROR(IF(TRIM(C169)="-", "N/A", IF(RIGHT(C169,1)=")",IF(RIGHT(C169,2)="T)",-1000000000000*VALUE(MID(C169,2,LEN(C169)-3)),IF(RIGHT(C169,2)="M)",-1000000*VALUE(MID(C169,2,LEN(C169)-3)),IF(RIGHT(C169,2)="B)",-1000000000*VALUE(MID(C169,2,LEN(C169)-3)),IF(RIGHT(C169,2)="k)",-1000*VALUE(MID(C169,2,LEN(C169)-3)),VALUE(SUBSTITUTE(C169,",","")))))),IF(RIGHT(C169,1)="T",1000000000000*VALUE(LEFT(C169,LEN(C169)-1)),IF(RIGHT(C169,1)="M",1000000*VALUE(LEFT(C169,LEN(C169)-1)),IF(RIGHT(C169,1)="B",1000000000*VALUE(LEFT(C169,LEN(C169)-1)),IF(RIGHT(C169,1)="%",0.01*VALUE(LEFT(C169,LEN(C169)-1)),IF(RIGHT(C169,1)="k",1000*VALUE(LEFT(C169,LEN(C169)-1)),VALUE(SUBSTITUTE(C169,",",""))))))))),"N/A")</f>
        <v>N/A</v>
      </c>
      <c r="J169" t="str">
        <f>IFERROR(IF(TRIM(D169)="-", "N/A", IF(RIGHT(D169,1)=")",IF(RIGHT(D169,2)="T)",-1000000000000*VALUE(MID(D169,2,LEN(D169)-3)),IF(RIGHT(D169,2)="M)",-1000000*VALUE(MID(D169,2,LEN(D169)-3)),IF(RIGHT(D169,2)="B)",-1000000000*VALUE(MID(D169,2,LEN(D169)-3)),IF(RIGHT(D169,2)="k)",-1000*VALUE(MID(D169,2,LEN(D169)-3)),VALUE(SUBSTITUTE(D169,",","")))))),IF(RIGHT(D169,1)="T",1000000000000*VALUE(LEFT(D169,LEN(D169)-1)),IF(RIGHT(D169,1)="M",1000000*VALUE(LEFT(D169,LEN(D169)-1)),IF(RIGHT(D169,1)="B",1000000000*VALUE(LEFT(D169,LEN(D169)-1)),IF(RIGHT(D169,1)="%",0.01*VALUE(LEFT(D169,LEN(D169)-1)),IF(RIGHT(D169,1)="k",1000*VALUE(LEFT(D169,LEN(D169)-1)),VALUE(SUBSTITUTE(D169,",",""))))))))),"N/A")</f>
        <v>N/A</v>
      </c>
      <c r="K169" t="str">
        <f>IFERROR(IF(TRIM(E169)="-", "N/A", IF(RIGHT(E169,1)=")",IF(RIGHT(E169,2)="T)",-1000000000000*VALUE(MID(E169,2,LEN(E169)-3)),IF(RIGHT(E169,2)="M)",-1000000*VALUE(MID(E169,2,LEN(E169)-3)),IF(RIGHT(E169,2)="B)",-1000000000*VALUE(MID(E169,2,LEN(E169)-3)),IF(RIGHT(E169,2)="k)",-1000*VALUE(MID(E169,2,LEN(E169)-3)),VALUE(SUBSTITUTE(E169,",","")))))),IF(RIGHT(E169,1)="T",1000000000000*VALUE(LEFT(E169,LEN(E169)-1)),IF(RIGHT(E169,1)="M",1000000*VALUE(LEFT(E169,LEN(E169)-1)),IF(RIGHT(E169,1)="B",1000000000*VALUE(LEFT(E169,LEN(E169)-1)),IF(RIGHT(E169,1)="%",0.01*VALUE(LEFT(E169,LEN(E169)-1)),IF(RIGHT(E169,1)="k",1000*VALUE(LEFT(E169,LEN(E169)-1)),VALUE(SUBSTITUTE(E169,",",""))))))))),"N/A")</f>
        <v>N/A</v>
      </c>
      <c r="L169" t="str">
        <f>IFERROR(IF(TRIM(F169)="-", "N/A", IF(RIGHT(F169,1)=")",IF(RIGHT(F169,2)="T)",-1000000000000*VALUE(MID(F169,2,LEN(F169)-3)),IF(RIGHT(F169,2)="M)",-1000000*VALUE(MID(F169,2,LEN(F169)-3)),IF(RIGHT(F169,2)="B)",-1000000000*VALUE(MID(F169,2,LEN(F169)-3)),IF(RIGHT(F169,2)="k)",-1000*VALUE(MID(F169,2,LEN(F169)-3)),VALUE(SUBSTITUTE(F169,",","")))))),IF(RIGHT(F169,1)="T",1000000000000*VALUE(LEFT(F169,LEN(F169)-1)),IF(RIGHT(F169,1)="M",1000000*VALUE(LEFT(F169,LEN(F169)-1)),IF(RIGHT(F169,1)="B",1000000000*VALUE(LEFT(F169,LEN(F169)-1)),IF(RIGHT(F169,1)="%",0.01*VALUE(LEFT(F169,LEN(F169)-1)),IF(RIGHT(F169,1)="k",1000*VALUE(LEFT(F169,LEN(F169)-1)),VALUE(SUBSTITUTE(F169,",",""))))))))),"N/A")</f>
        <v>N/A</v>
      </c>
      <c r="M169" t="str">
        <f>IFERROR(IF(TRIM(G169)="-", "N/A", IF(RIGHT(G169,1)=")",IF(RIGHT(G169,2)="T)",-1000000000000*VALUE(MID(G169,2,LEN(G169)-3)),IF(RIGHT(G169,2)="M)",-1000000*VALUE(MID(G169,2,LEN(G169)-3)),IF(RIGHT(G169,2)="B)",-1000000000*VALUE(MID(G169,2,LEN(G169)-3)),IF(RIGHT(G169,2)="k)",-1000*VALUE(MID(G169,2,LEN(G169)-3)),VALUE(SUBSTITUTE(G169,",","")))))),IF(RIGHT(G169,1)="T",1000000000000*VALUE(LEFT(G169,LEN(G169)-1)),IF(RIGHT(G169,1)="M",1000000*VALUE(LEFT(G169,LEN(G169)-1)),IF(RIGHT(G169,1)="B",1000000000*VALUE(LEFT(G169,LEN(G169)-1)),IF(RIGHT(G169,1)="%",0.01*VALUE(LEFT(G169,LEN(G169)-1)),IF(RIGHT(G169,1)="k",1000*VALUE(LEFT(G169,LEN(G169)-1)),VALUE(SUBSTITUTE(G169,",",""))))))))),"N/A")</f>
        <v>N/A</v>
      </c>
      <c r="N169" t="str">
        <f t="shared" si="10"/>
        <v>N/A</v>
      </c>
    </row>
    <row r="170" spans="1:14" x14ac:dyDescent="0.3">
      <c r="A170" s="1">
        <v>12</v>
      </c>
      <c r="B170" t="s">
        <v>331</v>
      </c>
      <c r="C170" t="s">
        <v>261</v>
      </c>
      <c r="D170" t="s">
        <v>261</v>
      </c>
      <c r="E170" t="s">
        <v>261</v>
      </c>
      <c r="F170" t="s">
        <v>261</v>
      </c>
      <c r="G170" t="s">
        <v>261</v>
      </c>
      <c r="I170" t="str">
        <f>IFERROR(IF(TRIM(C170)="-", "N/A", IF(RIGHT(C170,1)=")",IF(RIGHT(C170,2)="T)",-1000000000000*VALUE(MID(C170,2,LEN(C170)-3)),IF(RIGHT(C170,2)="M)",-1000000*VALUE(MID(C170,2,LEN(C170)-3)),IF(RIGHT(C170,2)="B)",-1000000000*VALUE(MID(C170,2,LEN(C170)-3)),IF(RIGHT(C170,2)="k)",-1000*VALUE(MID(C170,2,LEN(C170)-3)),VALUE(SUBSTITUTE(C170,",","")))))),IF(RIGHT(C170,1)="T",1000000000000*VALUE(LEFT(C170,LEN(C170)-1)),IF(RIGHT(C170,1)="M",1000000*VALUE(LEFT(C170,LEN(C170)-1)),IF(RIGHT(C170,1)="B",1000000000*VALUE(LEFT(C170,LEN(C170)-1)),IF(RIGHT(C170,1)="%",0.01*VALUE(LEFT(C170,LEN(C170)-1)),IF(RIGHT(C170,1)="k",1000*VALUE(LEFT(C170,LEN(C170)-1)),VALUE(SUBSTITUTE(C170,",",""))))))))),"N/A")</f>
        <v>N/A</v>
      </c>
      <c r="J170" t="str">
        <f>IFERROR(IF(TRIM(D170)="-", "N/A", IF(RIGHT(D170,1)=")",IF(RIGHT(D170,2)="T)",-1000000000000*VALUE(MID(D170,2,LEN(D170)-3)),IF(RIGHT(D170,2)="M)",-1000000*VALUE(MID(D170,2,LEN(D170)-3)),IF(RIGHT(D170,2)="B)",-1000000000*VALUE(MID(D170,2,LEN(D170)-3)),IF(RIGHT(D170,2)="k)",-1000*VALUE(MID(D170,2,LEN(D170)-3)),VALUE(SUBSTITUTE(D170,",","")))))),IF(RIGHT(D170,1)="T",1000000000000*VALUE(LEFT(D170,LEN(D170)-1)),IF(RIGHT(D170,1)="M",1000000*VALUE(LEFT(D170,LEN(D170)-1)),IF(RIGHT(D170,1)="B",1000000000*VALUE(LEFT(D170,LEN(D170)-1)),IF(RIGHT(D170,1)="%",0.01*VALUE(LEFT(D170,LEN(D170)-1)),IF(RIGHT(D170,1)="k",1000*VALUE(LEFT(D170,LEN(D170)-1)),VALUE(SUBSTITUTE(D170,",",""))))))))),"N/A")</f>
        <v>N/A</v>
      </c>
      <c r="K170" t="str">
        <f>IFERROR(IF(TRIM(E170)="-", "N/A", IF(RIGHT(E170,1)=")",IF(RIGHT(E170,2)="T)",-1000000000000*VALUE(MID(E170,2,LEN(E170)-3)),IF(RIGHT(E170,2)="M)",-1000000*VALUE(MID(E170,2,LEN(E170)-3)),IF(RIGHT(E170,2)="B)",-1000000000*VALUE(MID(E170,2,LEN(E170)-3)),IF(RIGHT(E170,2)="k)",-1000*VALUE(MID(E170,2,LEN(E170)-3)),VALUE(SUBSTITUTE(E170,",","")))))),IF(RIGHT(E170,1)="T",1000000000000*VALUE(LEFT(E170,LEN(E170)-1)),IF(RIGHT(E170,1)="M",1000000*VALUE(LEFT(E170,LEN(E170)-1)),IF(RIGHT(E170,1)="B",1000000000*VALUE(LEFT(E170,LEN(E170)-1)),IF(RIGHT(E170,1)="%",0.01*VALUE(LEFT(E170,LEN(E170)-1)),IF(RIGHT(E170,1)="k",1000*VALUE(LEFT(E170,LEN(E170)-1)),VALUE(SUBSTITUTE(E170,",",""))))))))),"N/A")</f>
        <v>N/A</v>
      </c>
      <c r="L170" t="str">
        <f>IFERROR(IF(TRIM(F170)="-", "N/A", IF(RIGHT(F170,1)=")",IF(RIGHT(F170,2)="T)",-1000000000000*VALUE(MID(F170,2,LEN(F170)-3)),IF(RIGHT(F170,2)="M)",-1000000*VALUE(MID(F170,2,LEN(F170)-3)),IF(RIGHT(F170,2)="B)",-1000000000*VALUE(MID(F170,2,LEN(F170)-3)),IF(RIGHT(F170,2)="k)",-1000*VALUE(MID(F170,2,LEN(F170)-3)),VALUE(SUBSTITUTE(F170,",","")))))),IF(RIGHT(F170,1)="T",1000000000000*VALUE(LEFT(F170,LEN(F170)-1)),IF(RIGHT(F170,1)="M",1000000*VALUE(LEFT(F170,LEN(F170)-1)),IF(RIGHT(F170,1)="B",1000000000*VALUE(LEFT(F170,LEN(F170)-1)),IF(RIGHT(F170,1)="%",0.01*VALUE(LEFT(F170,LEN(F170)-1)),IF(RIGHT(F170,1)="k",1000*VALUE(LEFT(F170,LEN(F170)-1)),VALUE(SUBSTITUTE(F170,",",""))))))))),"N/A")</f>
        <v>N/A</v>
      </c>
      <c r="M170" t="str">
        <f>IFERROR(IF(TRIM(G170)="-", "N/A", IF(RIGHT(G170,1)=")",IF(RIGHT(G170,2)="T)",-1000000000000*VALUE(MID(G170,2,LEN(G170)-3)),IF(RIGHT(G170,2)="M)",-1000000*VALUE(MID(G170,2,LEN(G170)-3)),IF(RIGHT(G170,2)="B)",-1000000000*VALUE(MID(G170,2,LEN(G170)-3)),IF(RIGHT(G170,2)="k)",-1000*VALUE(MID(G170,2,LEN(G170)-3)),VALUE(SUBSTITUTE(G170,",","")))))),IF(RIGHT(G170,1)="T",1000000000000*VALUE(LEFT(G170,LEN(G170)-1)),IF(RIGHT(G170,1)="M",1000000*VALUE(LEFT(G170,LEN(G170)-1)),IF(RIGHT(G170,1)="B",1000000000*VALUE(LEFT(G170,LEN(G170)-1)),IF(RIGHT(G170,1)="%",0.01*VALUE(LEFT(G170,LEN(G170)-1)),IF(RIGHT(G170,1)="k",1000*VALUE(LEFT(G170,LEN(G170)-1)),VALUE(SUBSTITUTE(G170,",",""))))))))),"N/A")</f>
        <v>N/A</v>
      </c>
      <c r="N170" t="str">
        <f t="shared" si="10"/>
        <v>N/A</v>
      </c>
    </row>
    <row r="171" spans="1:14" x14ac:dyDescent="0.3">
      <c r="A171" s="1">
        <v>13</v>
      </c>
      <c r="B171" t="s">
        <v>332</v>
      </c>
      <c r="C171" t="s">
        <v>261</v>
      </c>
      <c r="D171" t="s">
        <v>261</v>
      </c>
      <c r="E171" t="s">
        <v>261</v>
      </c>
      <c r="F171" t="s">
        <v>261</v>
      </c>
      <c r="G171" t="s">
        <v>261</v>
      </c>
      <c r="I171" t="str">
        <f>IFERROR(IF(TRIM(C171)="-", "N/A", IF(RIGHT(C171,1)=")",IF(RIGHT(C171,2)="T)",-1000000000000*VALUE(MID(C171,2,LEN(C171)-3)),IF(RIGHT(C171,2)="M)",-1000000*VALUE(MID(C171,2,LEN(C171)-3)),IF(RIGHT(C171,2)="B)",-1000000000*VALUE(MID(C171,2,LEN(C171)-3)),IF(RIGHT(C171,2)="k)",-1000*VALUE(MID(C171,2,LEN(C171)-3)),VALUE(SUBSTITUTE(C171,",","")))))),IF(RIGHT(C171,1)="T",1000000000000*VALUE(LEFT(C171,LEN(C171)-1)),IF(RIGHT(C171,1)="M",1000000*VALUE(LEFT(C171,LEN(C171)-1)),IF(RIGHT(C171,1)="B",1000000000*VALUE(LEFT(C171,LEN(C171)-1)),IF(RIGHT(C171,1)="%",0.01*VALUE(LEFT(C171,LEN(C171)-1)),IF(RIGHT(C171,1)="k",1000*VALUE(LEFT(C171,LEN(C171)-1)),VALUE(SUBSTITUTE(C171,",",""))))))))),"N/A")</f>
        <v>N/A</v>
      </c>
      <c r="J171" t="str">
        <f>IFERROR(IF(TRIM(D171)="-", "N/A", IF(RIGHT(D171,1)=")",IF(RIGHT(D171,2)="T)",-1000000000000*VALUE(MID(D171,2,LEN(D171)-3)),IF(RIGHT(D171,2)="M)",-1000000*VALUE(MID(D171,2,LEN(D171)-3)),IF(RIGHT(D171,2)="B)",-1000000000*VALUE(MID(D171,2,LEN(D171)-3)),IF(RIGHT(D171,2)="k)",-1000*VALUE(MID(D171,2,LEN(D171)-3)),VALUE(SUBSTITUTE(D171,",","")))))),IF(RIGHT(D171,1)="T",1000000000000*VALUE(LEFT(D171,LEN(D171)-1)),IF(RIGHT(D171,1)="M",1000000*VALUE(LEFT(D171,LEN(D171)-1)),IF(RIGHT(D171,1)="B",1000000000*VALUE(LEFT(D171,LEN(D171)-1)),IF(RIGHT(D171,1)="%",0.01*VALUE(LEFT(D171,LEN(D171)-1)),IF(RIGHT(D171,1)="k",1000*VALUE(LEFT(D171,LEN(D171)-1)),VALUE(SUBSTITUTE(D171,",",""))))))))),"N/A")</f>
        <v>N/A</v>
      </c>
      <c r="K171" t="str">
        <f>IFERROR(IF(TRIM(E171)="-", "N/A", IF(RIGHT(E171,1)=")",IF(RIGHT(E171,2)="T)",-1000000000000*VALUE(MID(E171,2,LEN(E171)-3)),IF(RIGHT(E171,2)="M)",-1000000*VALUE(MID(E171,2,LEN(E171)-3)),IF(RIGHT(E171,2)="B)",-1000000000*VALUE(MID(E171,2,LEN(E171)-3)),IF(RIGHT(E171,2)="k)",-1000*VALUE(MID(E171,2,LEN(E171)-3)),VALUE(SUBSTITUTE(E171,",","")))))),IF(RIGHT(E171,1)="T",1000000000000*VALUE(LEFT(E171,LEN(E171)-1)),IF(RIGHT(E171,1)="M",1000000*VALUE(LEFT(E171,LEN(E171)-1)),IF(RIGHT(E171,1)="B",1000000000*VALUE(LEFT(E171,LEN(E171)-1)),IF(RIGHT(E171,1)="%",0.01*VALUE(LEFT(E171,LEN(E171)-1)),IF(RIGHT(E171,1)="k",1000*VALUE(LEFT(E171,LEN(E171)-1)),VALUE(SUBSTITUTE(E171,",",""))))))))),"N/A")</f>
        <v>N/A</v>
      </c>
      <c r="L171" t="str">
        <f>IFERROR(IF(TRIM(F171)="-", "N/A", IF(RIGHT(F171,1)=")",IF(RIGHT(F171,2)="T)",-1000000000000*VALUE(MID(F171,2,LEN(F171)-3)),IF(RIGHT(F171,2)="M)",-1000000*VALUE(MID(F171,2,LEN(F171)-3)),IF(RIGHT(F171,2)="B)",-1000000000*VALUE(MID(F171,2,LEN(F171)-3)),IF(RIGHT(F171,2)="k)",-1000*VALUE(MID(F171,2,LEN(F171)-3)),VALUE(SUBSTITUTE(F171,",","")))))),IF(RIGHT(F171,1)="T",1000000000000*VALUE(LEFT(F171,LEN(F171)-1)),IF(RIGHT(F171,1)="M",1000000*VALUE(LEFT(F171,LEN(F171)-1)),IF(RIGHT(F171,1)="B",1000000000*VALUE(LEFT(F171,LEN(F171)-1)),IF(RIGHT(F171,1)="%",0.01*VALUE(LEFT(F171,LEN(F171)-1)),IF(RIGHT(F171,1)="k",1000*VALUE(LEFT(F171,LEN(F171)-1)),VALUE(SUBSTITUTE(F171,",",""))))))))),"N/A")</f>
        <v>N/A</v>
      </c>
      <c r="M171" t="str">
        <f>IFERROR(IF(TRIM(G171)="-", "N/A", IF(RIGHT(G171,1)=")",IF(RIGHT(G171,2)="T)",-1000000000000*VALUE(MID(G171,2,LEN(G171)-3)),IF(RIGHT(G171,2)="M)",-1000000*VALUE(MID(G171,2,LEN(G171)-3)),IF(RIGHT(G171,2)="B)",-1000000000*VALUE(MID(G171,2,LEN(G171)-3)),IF(RIGHT(G171,2)="k)",-1000*VALUE(MID(G171,2,LEN(G171)-3)),VALUE(SUBSTITUTE(G171,",","")))))),IF(RIGHT(G171,1)="T",1000000000000*VALUE(LEFT(G171,LEN(G171)-1)),IF(RIGHT(G171,1)="M",1000000*VALUE(LEFT(G171,LEN(G171)-1)),IF(RIGHT(G171,1)="B",1000000000*VALUE(LEFT(G171,LEN(G171)-1)),IF(RIGHT(G171,1)="%",0.01*VALUE(LEFT(G171,LEN(G171)-1)),IF(RIGHT(G171,1)="k",1000*VALUE(LEFT(G171,LEN(G171)-1)),VALUE(SUBSTITUTE(G171,",",""))))))))),"N/A")</f>
        <v>N/A</v>
      </c>
      <c r="N171" t="str">
        <f t="shared" si="10"/>
        <v>N/A</v>
      </c>
    </row>
    <row r="172" spans="1:14" x14ac:dyDescent="0.3">
      <c r="A172" s="1">
        <v>14</v>
      </c>
      <c r="B172" t="s">
        <v>333</v>
      </c>
      <c r="C172" t="s">
        <v>261</v>
      </c>
      <c r="D172" t="s">
        <v>261</v>
      </c>
      <c r="E172" t="s">
        <v>261</v>
      </c>
      <c r="F172" t="s">
        <v>261</v>
      </c>
      <c r="G172" t="s">
        <v>261</v>
      </c>
      <c r="I172" t="str">
        <f>IFERROR(IF(TRIM(C172)="-", "N/A", IF(RIGHT(C172,1)=")",IF(RIGHT(C172,2)="T)",-1000000000000*VALUE(MID(C172,2,LEN(C172)-3)),IF(RIGHT(C172,2)="M)",-1000000*VALUE(MID(C172,2,LEN(C172)-3)),IF(RIGHT(C172,2)="B)",-1000000000*VALUE(MID(C172,2,LEN(C172)-3)),IF(RIGHT(C172,2)="k)",-1000*VALUE(MID(C172,2,LEN(C172)-3)),VALUE(SUBSTITUTE(C172,",","")))))),IF(RIGHT(C172,1)="T",1000000000000*VALUE(LEFT(C172,LEN(C172)-1)),IF(RIGHT(C172,1)="M",1000000*VALUE(LEFT(C172,LEN(C172)-1)),IF(RIGHT(C172,1)="B",1000000000*VALUE(LEFT(C172,LEN(C172)-1)),IF(RIGHT(C172,1)="%",0.01*VALUE(LEFT(C172,LEN(C172)-1)),IF(RIGHT(C172,1)="k",1000*VALUE(LEFT(C172,LEN(C172)-1)),VALUE(SUBSTITUTE(C172,",",""))))))))),"N/A")</f>
        <v>N/A</v>
      </c>
      <c r="J172" t="str">
        <f>IFERROR(IF(TRIM(D172)="-", "N/A", IF(RIGHT(D172,1)=")",IF(RIGHT(D172,2)="T)",-1000000000000*VALUE(MID(D172,2,LEN(D172)-3)),IF(RIGHT(D172,2)="M)",-1000000*VALUE(MID(D172,2,LEN(D172)-3)),IF(RIGHT(D172,2)="B)",-1000000000*VALUE(MID(D172,2,LEN(D172)-3)),IF(RIGHT(D172,2)="k)",-1000*VALUE(MID(D172,2,LEN(D172)-3)),VALUE(SUBSTITUTE(D172,",","")))))),IF(RIGHT(D172,1)="T",1000000000000*VALUE(LEFT(D172,LEN(D172)-1)),IF(RIGHT(D172,1)="M",1000000*VALUE(LEFT(D172,LEN(D172)-1)),IF(RIGHT(D172,1)="B",1000000000*VALUE(LEFT(D172,LEN(D172)-1)),IF(RIGHT(D172,1)="%",0.01*VALUE(LEFT(D172,LEN(D172)-1)),IF(RIGHT(D172,1)="k",1000*VALUE(LEFT(D172,LEN(D172)-1)),VALUE(SUBSTITUTE(D172,",",""))))))))),"N/A")</f>
        <v>N/A</v>
      </c>
      <c r="K172" t="str">
        <f t="shared" ref="K172" si="11">IFERROR(IF(TRIM(E172)="-", "N/A", IF(RIGHT(E172,1)=")",IF(RIGHT(E172,2)="T)",-1000000000000*VALUE(MID(E172,2,LEN(E172)-3)),IF(RIGHT(E172,2)="M)",-1000000*VALUE(MID(E172,2,LEN(E172)-3)),IF(RIGHT(E172,2)="B)",-1000000000*VALUE(MID(E172,2,LEN(E172)-3)),IF(RIGHT(E172,2)="k)",-1000*VALUE(MID(E172,2,LEN(E172)-3)),VALUE(SUBSTITUTE(E172,",","")))))),IF(RIGHT(E172,1)="T",1000000000000*VALUE(LEFT(E172,LEN(E172)-1)),IF(RIGHT(E172,1)="M",1000000*VALUE(LEFT(E172,LEN(E172)-1)),IF(RIGHT(E172,1)="B",1000000000*VALUE(LEFT(E172,LEN(E172)-1)),IF(RIGHT(E172,1)="%",0.01*VALUE(LEFT(E172,LEN(E172)-1)),IF(RIGHT(E172,1)="k",1000*VALUE(LEFT(E172,LEN(E172)-1)),VALUE(SUBSTITUTE(E172,",",""))))))))),"N/A")</f>
        <v>N/A</v>
      </c>
      <c r="L172" t="str">
        <f>IFERROR(IF(TRIM(F172)="-", "N/A", IF(RIGHT(F172,1)=")",IF(RIGHT(F172,2)="T)",-1000000000000*VALUE(MID(F172,2,LEN(F172)-3)),IF(RIGHT(F172,2)="M)",-1000000*VALUE(MID(F172,2,LEN(F172)-3)),IF(RIGHT(F172,2)="B)",-1000000000*VALUE(MID(F172,2,LEN(F172)-3)),IF(RIGHT(F172,2)="k)",-1000*VALUE(MID(F172,2,LEN(F172)-3)),VALUE(SUBSTITUTE(F172,",","")))))),IF(RIGHT(F172,1)="T",1000000000000*VALUE(LEFT(F172,LEN(F172)-1)),IF(RIGHT(F172,1)="M",1000000*VALUE(LEFT(F172,LEN(F172)-1)),IF(RIGHT(F172,1)="B",1000000000*VALUE(LEFT(F172,LEN(F172)-1)),IF(RIGHT(F172,1)="%",0.01*VALUE(LEFT(F172,LEN(F172)-1)),IF(RIGHT(F172,1)="k",1000*VALUE(LEFT(F172,LEN(F172)-1)),VALUE(SUBSTITUTE(F172,",",""))))))))),"N/A")</f>
        <v>N/A</v>
      </c>
      <c r="M172" t="str">
        <f>IFERROR(IF(TRIM(G172)="-", "N/A", IF(RIGHT(G172,1)=")",IF(RIGHT(G172,2)="T)",-1000000000000*VALUE(MID(G172,2,LEN(G172)-3)),IF(RIGHT(G172,2)="M)",-1000000*VALUE(MID(G172,2,LEN(G172)-3)),IF(RIGHT(G172,2)="B)",-1000000000*VALUE(MID(G172,2,LEN(G172)-3)),IF(RIGHT(G172,2)="k)",-1000*VALUE(MID(G172,2,LEN(G172)-3)),VALUE(SUBSTITUTE(G172,",","")))))),IF(RIGHT(G172,1)="T",1000000000000*VALUE(LEFT(G172,LEN(G172)-1)),IF(RIGHT(G172,1)="M",1000000*VALUE(LEFT(G172,LEN(G172)-1)),IF(RIGHT(G172,1)="B",1000000000*VALUE(LEFT(G172,LEN(G172)-1)),IF(RIGHT(G172,1)="%",0.01*VALUE(LEFT(G172,LEN(G172)-1)),IF(RIGHT(G172,1)="k",1000*VALUE(LEFT(G172,LEN(G172)-1)),VALUE(SUBSTITUTE(G172,",",""))))))))),"N/A")</f>
        <v>N/A</v>
      </c>
      <c r="N172" t="str">
        <f t="shared" si="10"/>
        <v>N/A</v>
      </c>
    </row>
    <row r="173" spans="1:14" x14ac:dyDescent="0.3">
      <c r="A173" s="1">
        <v>15</v>
      </c>
      <c r="B173" t="s">
        <v>334</v>
      </c>
      <c r="C173" t="s">
        <v>261</v>
      </c>
      <c r="D173" t="s">
        <v>261</v>
      </c>
      <c r="E173" t="s">
        <v>261</v>
      </c>
      <c r="F173" t="s">
        <v>261</v>
      </c>
      <c r="G173" t="s">
        <v>261</v>
      </c>
      <c r="I173" t="str">
        <f>IFERROR(IF(TRIM(C173)="-", "N/A", IF(RIGHT(C173,1)=")",IF(RIGHT(C173,2)="T)",-1000000000000*VALUE(MID(C173,2,LEN(C173)-3)),IF(RIGHT(C173,2)="M)",-1000000*VALUE(MID(C173,2,LEN(C173)-3)),IF(RIGHT(C173,2)="B)",-1000000000*VALUE(MID(C173,2,LEN(C173)-3)),IF(RIGHT(C173,2)="k)",-1000*VALUE(MID(C173,2,LEN(C173)-3)),VALUE(SUBSTITUTE(C173,",","")))))),IF(RIGHT(C173,1)="T",1000000000000*VALUE(LEFT(C173,LEN(C173)-1)),IF(RIGHT(C173,1)="M",1000000*VALUE(LEFT(C173,LEN(C173)-1)),IF(RIGHT(C173,1)="B",1000000000*VALUE(LEFT(C173,LEN(C173)-1)),IF(RIGHT(C173,1)="%",0.01*VALUE(LEFT(C173,LEN(C173)-1)),IF(RIGHT(C173,1)="k",1000*VALUE(LEFT(C173,LEN(C173)-1)),VALUE(SUBSTITUTE(C173,",",""))))))))),"N/A")</f>
        <v>N/A</v>
      </c>
      <c r="J173" t="str">
        <f>IFERROR(IF(TRIM(D173)="-", "N/A", IF(RIGHT(D173,1)=")",IF(RIGHT(D173,2)="T)",-1000000000000*VALUE(MID(D173,2,LEN(D173)-3)),IF(RIGHT(D173,2)="M)",-1000000*VALUE(MID(D173,2,LEN(D173)-3)),IF(RIGHT(D173,2)="B)",-1000000000*VALUE(MID(D173,2,LEN(D173)-3)),IF(RIGHT(D173,2)="k)",-1000*VALUE(MID(D173,2,LEN(D173)-3)),VALUE(SUBSTITUTE(D173,",","")))))),IF(RIGHT(D173,1)="T",1000000000000*VALUE(LEFT(D173,LEN(D173)-1)),IF(RIGHT(D173,1)="M",1000000*VALUE(LEFT(D173,LEN(D173)-1)),IF(RIGHT(D173,1)="B",1000000000*VALUE(LEFT(D173,LEN(D173)-1)),IF(RIGHT(D173,1)="%",0.01*VALUE(LEFT(D173,LEN(D173)-1)),IF(RIGHT(D173,1)="k",1000*VALUE(LEFT(D173,LEN(D173)-1)),VALUE(SUBSTITUTE(D173,",",""))))))))),"N/A")</f>
        <v>N/A</v>
      </c>
      <c r="K173" t="str">
        <f>IFERROR(IF(TRIM(E173)="-", "N/A", IF(RIGHT(E173,1)=")",IF(RIGHT(E173,2)="T)",-1000000000000*VALUE(MID(E173,2,LEN(E173)-3)),IF(RIGHT(E173,2)="M)",-1000000*VALUE(MID(E173,2,LEN(E173)-3)),IF(RIGHT(E173,2)="B)",-1000000000*VALUE(MID(E173,2,LEN(E173)-3)),IF(RIGHT(E173,2)="k)",-1000*VALUE(MID(E173,2,LEN(E173)-3)),VALUE(SUBSTITUTE(E173,",","")))))),IF(RIGHT(E173,1)="T",1000000000000*VALUE(LEFT(E173,LEN(E173)-1)),IF(RIGHT(E173,1)="M",1000000*VALUE(LEFT(E173,LEN(E173)-1)),IF(RIGHT(E173,1)="B",1000000000*VALUE(LEFT(E173,LEN(E173)-1)),IF(RIGHT(E173,1)="%",0.01*VALUE(LEFT(E173,LEN(E173)-1)),IF(RIGHT(E173,1)="k",1000*VALUE(LEFT(E173,LEN(E173)-1)),VALUE(SUBSTITUTE(E173,",",""))))))))),"N/A")</f>
        <v>N/A</v>
      </c>
      <c r="L173" t="str">
        <f>IFERROR(IF(TRIM(F173)="-", "N/A", IF(RIGHT(F173,1)=")",IF(RIGHT(F173,2)="T)",-1000000000000*VALUE(MID(F173,2,LEN(F173)-3)),IF(RIGHT(F173,2)="M)",-1000000*VALUE(MID(F173,2,LEN(F173)-3)),IF(RIGHT(F173,2)="B)",-1000000000*VALUE(MID(F173,2,LEN(F173)-3)),IF(RIGHT(F173,2)="k)",-1000*VALUE(MID(F173,2,LEN(F173)-3)),VALUE(SUBSTITUTE(F173,",","")))))),IF(RIGHT(F173,1)="T",1000000000000*VALUE(LEFT(F173,LEN(F173)-1)),IF(RIGHT(F173,1)="M",1000000*VALUE(LEFT(F173,LEN(F173)-1)),IF(RIGHT(F173,1)="B",1000000000*VALUE(LEFT(F173,LEN(F173)-1)),IF(RIGHT(F173,1)="%",0.01*VALUE(LEFT(F173,LEN(F173)-1)),IF(RIGHT(F173,1)="k",1000*VALUE(LEFT(F173,LEN(F173)-1)),VALUE(SUBSTITUTE(F173,",",""))))))))),"N/A")</f>
        <v>N/A</v>
      </c>
      <c r="M173" t="str">
        <f>IFERROR(IF(TRIM(G173)="-", "N/A", IF(RIGHT(G173,1)=")",IF(RIGHT(G173,2)="T)",-1000000000000*VALUE(MID(G173,2,LEN(G173)-3)),IF(RIGHT(G173,2)="M)",-1000000*VALUE(MID(G173,2,LEN(G173)-3)),IF(RIGHT(G173,2)="B)",-1000000000*VALUE(MID(G173,2,LEN(G173)-3)),IF(RIGHT(G173,2)="k)",-1000*VALUE(MID(G173,2,LEN(G173)-3)),VALUE(SUBSTITUTE(G173,",","")))))),IF(RIGHT(G173,1)="T",1000000000000*VALUE(LEFT(G173,LEN(G173)-1)),IF(RIGHT(G173,1)="M",1000000*VALUE(LEFT(G173,LEN(G173)-1)),IF(RIGHT(G173,1)="B",1000000000*VALUE(LEFT(G173,LEN(G173)-1)),IF(RIGHT(G173,1)="%",0.01*VALUE(LEFT(G173,LEN(G173)-1)),IF(RIGHT(G173,1)="k",1000*VALUE(LEFT(G173,LEN(G173)-1)),VALUE(SUBSTITUTE(G173,",",""))))))))),"N/A")</f>
        <v>N/A</v>
      </c>
      <c r="N173" t="str">
        <f t="shared" si="10"/>
        <v>N/A</v>
      </c>
    </row>
    <row r="174" spans="1:14" x14ac:dyDescent="0.3">
      <c r="A174" s="1">
        <v>16</v>
      </c>
      <c r="B174" t="s">
        <v>335</v>
      </c>
      <c r="C174" t="s">
        <v>261</v>
      </c>
      <c r="D174" t="s">
        <v>261</v>
      </c>
      <c r="E174" t="s">
        <v>261</v>
      </c>
      <c r="F174" t="s">
        <v>261</v>
      </c>
      <c r="G174" t="s">
        <v>261</v>
      </c>
      <c r="I174" t="str">
        <f>IFERROR(IF(TRIM(C174)="-", "N/A", IF(RIGHT(C174,1)=")",IF(RIGHT(C174,2)="T)",-1000000000000*VALUE(MID(C174,2,LEN(C174)-3)),IF(RIGHT(C174,2)="M)",-1000000*VALUE(MID(C174,2,LEN(C174)-3)),IF(RIGHT(C174,2)="B)",-1000000000*VALUE(MID(C174,2,LEN(C174)-3)),IF(RIGHT(C174,2)="k)",-1000*VALUE(MID(C174,2,LEN(C174)-3)),VALUE(SUBSTITUTE(C174,",","")))))),IF(RIGHT(C174,1)="T",1000000000000*VALUE(LEFT(C174,LEN(C174)-1)),IF(RIGHT(C174,1)="M",1000000*VALUE(LEFT(C174,LEN(C174)-1)),IF(RIGHT(C174,1)="B",1000000000*VALUE(LEFT(C174,LEN(C174)-1)),IF(RIGHT(C174,1)="%",0.01*VALUE(LEFT(C174,LEN(C174)-1)),IF(RIGHT(C174,1)="k",1000*VALUE(LEFT(C174,LEN(C174)-1)),VALUE(SUBSTITUTE(C174,",",""))))))))),"N/A")</f>
        <v>N/A</v>
      </c>
      <c r="J174" t="str">
        <f>IFERROR(IF(TRIM(D174)="-", "N/A", IF(RIGHT(D174,1)=")",IF(RIGHT(D174,2)="T)",-1000000000000*VALUE(MID(D174,2,LEN(D174)-3)),IF(RIGHT(D174,2)="M)",-1000000*VALUE(MID(D174,2,LEN(D174)-3)),IF(RIGHT(D174,2)="B)",-1000000000*VALUE(MID(D174,2,LEN(D174)-3)),IF(RIGHT(D174,2)="k)",-1000*VALUE(MID(D174,2,LEN(D174)-3)),VALUE(SUBSTITUTE(D174,",","")))))),IF(RIGHT(D174,1)="T",1000000000000*VALUE(LEFT(D174,LEN(D174)-1)),IF(RIGHT(D174,1)="M",1000000*VALUE(LEFT(D174,LEN(D174)-1)),IF(RIGHT(D174,1)="B",1000000000*VALUE(LEFT(D174,LEN(D174)-1)),IF(RIGHT(D174,1)="%",0.01*VALUE(LEFT(D174,LEN(D174)-1)),IF(RIGHT(D174,1)="k",1000*VALUE(LEFT(D174,LEN(D174)-1)),VALUE(SUBSTITUTE(D174,",",""))))))))),"N/A")</f>
        <v>N/A</v>
      </c>
      <c r="K174" t="str">
        <f>IFERROR(IF(TRIM(E174)="-", "N/A", IF(RIGHT(E174,1)=")",IF(RIGHT(E174,2)="T)",-1000000000000*VALUE(MID(E174,2,LEN(E174)-3)),IF(RIGHT(E174,2)="M)",-1000000*VALUE(MID(E174,2,LEN(E174)-3)),IF(RIGHT(E174,2)="B)",-1000000000*VALUE(MID(E174,2,LEN(E174)-3)),IF(RIGHT(E174,2)="k)",-1000*VALUE(MID(E174,2,LEN(E174)-3)),VALUE(SUBSTITUTE(E174,",","")))))),IF(RIGHT(E174,1)="T",1000000000000*VALUE(LEFT(E174,LEN(E174)-1)),IF(RIGHT(E174,1)="M",1000000*VALUE(LEFT(E174,LEN(E174)-1)),IF(RIGHT(E174,1)="B",1000000000*VALUE(LEFT(E174,LEN(E174)-1)),IF(RIGHT(E174,1)="%",0.01*VALUE(LEFT(E174,LEN(E174)-1)),IF(RIGHT(E174,1)="k",1000*VALUE(LEFT(E174,LEN(E174)-1)),VALUE(SUBSTITUTE(E174,",",""))))))))),"N/A")</f>
        <v>N/A</v>
      </c>
      <c r="L174" t="str">
        <f>IFERROR(IF(TRIM(F174)="-", "N/A", IF(RIGHT(F174,1)=")",IF(RIGHT(F174,2)="T)",-1000000000000*VALUE(MID(F174,2,LEN(F174)-3)),IF(RIGHT(F174,2)="M)",-1000000*VALUE(MID(F174,2,LEN(F174)-3)),IF(RIGHT(F174,2)="B)",-1000000000*VALUE(MID(F174,2,LEN(F174)-3)),IF(RIGHT(F174,2)="k)",-1000*VALUE(MID(F174,2,LEN(F174)-3)),VALUE(SUBSTITUTE(F174,",","")))))),IF(RIGHT(F174,1)="T",1000000000000*VALUE(LEFT(F174,LEN(F174)-1)),IF(RIGHT(F174,1)="M",1000000*VALUE(LEFT(F174,LEN(F174)-1)),IF(RIGHT(F174,1)="B",1000000000*VALUE(LEFT(F174,LEN(F174)-1)),IF(RIGHT(F174,1)="%",0.01*VALUE(LEFT(F174,LEN(F174)-1)),IF(RIGHT(F174,1)="k",1000*VALUE(LEFT(F174,LEN(F174)-1)),VALUE(SUBSTITUTE(F174,",",""))))))))),"N/A")</f>
        <v>N/A</v>
      </c>
      <c r="M174" t="str">
        <f>IFERROR(IF(TRIM(G174)="-", "N/A", IF(RIGHT(G174,1)=")",IF(RIGHT(G174,2)="T)",-1000000000000*VALUE(MID(G174,2,LEN(G174)-3)),IF(RIGHT(G174,2)="M)",-1000000*VALUE(MID(G174,2,LEN(G174)-3)),IF(RIGHT(G174,2)="B)",-1000000000*VALUE(MID(G174,2,LEN(G174)-3)),IF(RIGHT(G174,2)="k)",-1000*VALUE(MID(G174,2,LEN(G174)-3)),VALUE(SUBSTITUTE(G174,",","")))))),IF(RIGHT(G174,1)="T",1000000000000*VALUE(LEFT(G174,LEN(G174)-1)),IF(RIGHT(G174,1)="M",1000000*VALUE(LEFT(G174,LEN(G174)-1)),IF(RIGHT(G174,1)="B",1000000000*VALUE(LEFT(G174,LEN(G174)-1)),IF(RIGHT(G174,1)="%",0.01*VALUE(LEFT(G174,LEN(G174)-1)),IF(RIGHT(G174,1)="k",1000*VALUE(LEFT(G174,LEN(G174)-1)),VALUE(SUBSTITUTE(G174,",",""))))))))),"N/A")</f>
        <v>N/A</v>
      </c>
      <c r="N174" t="str">
        <f t="shared" si="10"/>
        <v>N/A</v>
      </c>
    </row>
    <row r="175" spans="1:14" x14ac:dyDescent="0.3">
      <c r="A175" s="1">
        <v>17</v>
      </c>
      <c r="B175" t="s">
        <v>336</v>
      </c>
      <c r="C175" t="s">
        <v>261</v>
      </c>
      <c r="D175" t="s">
        <v>261</v>
      </c>
      <c r="E175" t="s">
        <v>261</v>
      </c>
      <c r="F175" t="s">
        <v>261</v>
      </c>
      <c r="G175" t="s">
        <v>261</v>
      </c>
      <c r="I175" t="str">
        <f>IFERROR(IF(TRIM(C175)="-", "N/A", IF(RIGHT(C175,1)=")",IF(RIGHT(C175,2)="T)",-1000000000000*VALUE(MID(C175,2,LEN(C175)-3)),IF(RIGHT(C175,2)="M)",-1000000*VALUE(MID(C175,2,LEN(C175)-3)),IF(RIGHT(C175,2)="B)",-1000000000*VALUE(MID(C175,2,LEN(C175)-3)),IF(RIGHT(C175,2)="k)",-1000*VALUE(MID(C175,2,LEN(C175)-3)),VALUE(SUBSTITUTE(C175,",","")))))),IF(RIGHT(C175,1)="T",1000000000000*VALUE(LEFT(C175,LEN(C175)-1)),IF(RIGHT(C175,1)="M",1000000*VALUE(LEFT(C175,LEN(C175)-1)),IF(RIGHT(C175,1)="B",1000000000*VALUE(LEFT(C175,LEN(C175)-1)),IF(RIGHT(C175,1)="%",0.01*VALUE(LEFT(C175,LEN(C175)-1)),IF(RIGHT(C175,1)="k",1000*VALUE(LEFT(C175,LEN(C175)-1)),VALUE(SUBSTITUTE(C175,",",""))))))))),"N/A")</f>
        <v>N/A</v>
      </c>
      <c r="J175" t="str">
        <f>IFERROR(IF(TRIM(D175)="-", "N/A", IF(RIGHT(D175,1)=")",IF(RIGHT(D175,2)="T)",-1000000000000*VALUE(MID(D175,2,LEN(D175)-3)),IF(RIGHT(D175,2)="M)",-1000000*VALUE(MID(D175,2,LEN(D175)-3)),IF(RIGHT(D175,2)="B)",-1000000000*VALUE(MID(D175,2,LEN(D175)-3)),IF(RIGHT(D175,2)="k)",-1000*VALUE(MID(D175,2,LEN(D175)-3)),VALUE(SUBSTITUTE(D175,",","")))))),IF(RIGHT(D175,1)="T",1000000000000*VALUE(LEFT(D175,LEN(D175)-1)),IF(RIGHT(D175,1)="M",1000000*VALUE(LEFT(D175,LEN(D175)-1)),IF(RIGHT(D175,1)="B",1000000000*VALUE(LEFT(D175,LEN(D175)-1)),IF(RIGHT(D175,1)="%",0.01*VALUE(LEFT(D175,LEN(D175)-1)),IF(RIGHT(D175,1)="k",1000*VALUE(LEFT(D175,LEN(D175)-1)),VALUE(SUBSTITUTE(D175,",",""))))))))),"N/A")</f>
        <v>N/A</v>
      </c>
      <c r="K175" t="str">
        <f>IFERROR(IF(TRIM(E175)="-", "N/A", IF(RIGHT(E175,1)=")",IF(RIGHT(E175,2)="T)",-1000000000000*VALUE(MID(E175,2,LEN(E175)-3)),IF(RIGHT(E175,2)="M)",-1000000*VALUE(MID(E175,2,LEN(E175)-3)),IF(RIGHT(E175,2)="B)",-1000000000*VALUE(MID(E175,2,LEN(E175)-3)),IF(RIGHT(E175,2)="k)",-1000*VALUE(MID(E175,2,LEN(E175)-3)),VALUE(SUBSTITUTE(E175,",","")))))),IF(RIGHT(E175,1)="T",1000000000000*VALUE(LEFT(E175,LEN(E175)-1)),IF(RIGHT(E175,1)="M",1000000*VALUE(LEFT(E175,LEN(E175)-1)),IF(RIGHT(E175,1)="B",1000000000*VALUE(LEFT(E175,LEN(E175)-1)),IF(RIGHT(E175,1)="%",0.01*VALUE(LEFT(E175,LEN(E175)-1)),IF(RIGHT(E175,1)="k",1000*VALUE(LEFT(E175,LEN(E175)-1)),VALUE(SUBSTITUTE(E175,",",""))))))))),"N/A")</f>
        <v>N/A</v>
      </c>
      <c r="L175" t="str">
        <f>IFERROR(IF(TRIM(F175)="-", "N/A", IF(RIGHT(F175,1)=")",IF(RIGHT(F175,2)="T)",-1000000000000*VALUE(MID(F175,2,LEN(F175)-3)),IF(RIGHT(F175,2)="M)",-1000000*VALUE(MID(F175,2,LEN(F175)-3)),IF(RIGHT(F175,2)="B)",-1000000000*VALUE(MID(F175,2,LEN(F175)-3)),IF(RIGHT(F175,2)="k)",-1000*VALUE(MID(F175,2,LEN(F175)-3)),VALUE(SUBSTITUTE(F175,",","")))))),IF(RIGHT(F175,1)="T",1000000000000*VALUE(LEFT(F175,LEN(F175)-1)),IF(RIGHT(F175,1)="M",1000000*VALUE(LEFT(F175,LEN(F175)-1)),IF(RIGHT(F175,1)="B",1000000000*VALUE(LEFT(F175,LEN(F175)-1)),IF(RIGHT(F175,1)="%",0.01*VALUE(LEFT(F175,LEN(F175)-1)),IF(RIGHT(F175,1)="k",1000*VALUE(LEFT(F175,LEN(F175)-1)),VALUE(SUBSTITUTE(F175,",",""))))))))),"N/A")</f>
        <v>N/A</v>
      </c>
      <c r="M175" t="str">
        <f>IFERROR(IF(TRIM(G175)="-", "N/A", IF(RIGHT(G175,1)=")",IF(RIGHT(G175,2)="T)",-1000000000000*VALUE(MID(G175,2,LEN(G175)-3)),IF(RIGHT(G175,2)="M)",-1000000*VALUE(MID(G175,2,LEN(G175)-3)),IF(RIGHT(G175,2)="B)",-1000000000*VALUE(MID(G175,2,LEN(G175)-3)),IF(RIGHT(G175,2)="k)",-1000*VALUE(MID(G175,2,LEN(G175)-3)),VALUE(SUBSTITUTE(G175,",","")))))),IF(RIGHT(G175,1)="T",1000000000000*VALUE(LEFT(G175,LEN(G175)-1)),IF(RIGHT(G175,1)="M",1000000*VALUE(LEFT(G175,LEN(G175)-1)),IF(RIGHT(G175,1)="B",1000000000*VALUE(LEFT(G175,LEN(G175)-1)),IF(RIGHT(G175,1)="%",0.01*VALUE(LEFT(G175,LEN(G175)-1)),IF(RIGHT(G175,1)="k",1000*VALUE(LEFT(G175,LEN(G175)-1)),VALUE(SUBSTITUTE(G175,",",""))))))))),"N/A")</f>
        <v>N/A</v>
      </c>
      <c r="N175" t="str">
        <f t="shared" si="10"/>
        <v>N/A</v>
      </c>
    </row>
    <row r="176" spans="1:14" x14ac:dyDescent="0.3">
      <c r="A176" s="1">
        <v>18</v>
      </c>
      <c r="B176" t="s">
        <v>337</v>
      </c>
      <c r="C176" t="s">
        <v>298</v>
      </c>
      <c r="D176" t="s">
        <v>299</v>
      </c>
      <c r="E176" t="s">
        <v>320</v>
      </c>
      <c r="F176" t="s">
        <v>321</v>
      </c>
      <c r="G176" t="s">
        <v>322</v>
      </c>
      <c r="I176">
        <f>IFERROR(IF(TRIM(C176)="-", "N/A", IF(RIGHT(C176,1)=")",IF(RIGHT(C176,2)="T)",-1000000000000*VALUE(MID(C176,2,LEN(C176)-3)),IF(RIGHT(C176,2)="M)",-1000000*VALUE(MID(C176,2,LEN(C176)-3)),IF(RIGHT(C176,2)="B)",-1000000000*VALUE(MID(C176,2,LEN(C176)-3)),IF(RIGHT(C176,2)="k)",-1000*VALUE(MID(C176,2,LEN(C176)-3)),VALUE(SUBSTITUTE(C176,",","")))))),IF(RIGHT(C176,1)="T",1000000000000*VALUE(LEFT(C176,LEN(C176)-1)),IF(RIGHT(C176,1)="M",1000000*VALUE(LEFT(C176,LEN(C176)-1)),IF(RIGHT(C176,1)="B",1000000000*VALUE(LEFT(C176,LEN(C176)-1)),IF(RIGHT(C176,1)="%",0.01*VALUE(LEFT(C176,LEN(C176)-1)),IF(RIGHT(C176,1)="k",1000*VALUE(LEFT(C176,LEN(C176)-1)),VALUE(SUBSTITUTE(C176,",",""))))))))),"N/A")</f>
        <v>14920000</v>
      </c>
      <c r="J176">
        <f>IFERROR(IF(TRIM(D176)="-", "N/A", IF(RIGHT(D176,1)=")",IF(RIGHT(D176,2)="T)",-1000000000000*VALUE(MID(D176,2,LEN(D176)-3)),IF(RIGHT(D176,2)="M)",-1000000*VALUE(MID(D176,2,LEN(D176)-3)),IF(RIGHT(D176,2)="B)",-1000000000*VALUE(MID(D176,2,LEN(D176)-3)),IF(RIGHT(D176,2)="k)",-1000*VALUE(MID(D176,2,LEN(D176)-3)),VALUE(SUBSTITUTE(D176,",","")))))),IF(RIGHT(D176,1)="T",1000000000000*VALUE(LEFT(D176,LEN(D176)-1)),IF(RIGHT(D176,1)="M",1000000*VALUE(LEFT(D176,LEN(D176)-1)),IF(RIGHT(D176,1)="B",1000000000*VALUE(LEFT(D176,LEN(D176)-1)),IF(RIGHT(D176,1)="%",0.01*VALUE(LEFT(D176,LEN(D176)-1)),IF(RIGHT(D176,1)="k",1000*VALUE(LEFT(D176,LEN(D176)-1)),VALUE(SUBSTITUTE(D176,",",""))))))))),"N/A")</f>
        <v>18940000</v>
      </c>
      <c r="K176">
        <f>IFERROR(IF(TRIM(E176)="-", "N/A", IF(RIGHT(E176,1)=")",IF(RIGHT(E176,2)="T)",-1000000000000*VALUE(MID(E176,2,LEN(E176)-3)),IF(RIGHT(E176,2)="M)",-1000000*VALUE(MID(E176,2,LEN(E176)-3)),IF(RIGHT(E176,2)="B)",-1000000000*VALUE(MID(E176,2,LEN(E176)-3)),IF(RIGHT(E176,2)="k)",-1000*VALUE(MID(E176,2,LEN(E176)-3)),VALUE(SUBSTITUTE(E176,",","")))))),IF(RIGHT(E176,1)="T",1000000000000*VALUE(LEFT(E176,LEN(E176)-1)),IF(RIGHT(E176,1)="M",1000000*VALUE(LEFT(E176,LEN(E176)-1)),IF(RIGHT(E176,1)="B",1000000000*VALUE(LEFT(E176,LEN(E176)-1)),IF(RIGHT(E176,1)="%",0.01*VALUE(LEFT(E176,LEN(E176)-1)),IF(RIGHT(E176,1)="k",1000*VALUE(LEFT(E176,LEN(E176)-1)),VALUE(SUBSTITUTE(E176,",",""))))))))),"N/A")</f>
        <v>18780000</v>
      </c>
      <c r="L176">
        <f>IFERROR(IF(TRIM(F176)="-", "N/A", IF(RIGHT(F176,1)=")",IF(RIGHT(F176,2)="T)",-1000000000000*VALUE(MID(F176,2,LEN(F176)-3)),IF(RIGHT(F176,2)="M)",-1000000*VALUE(MID(F176,2,LEN(F176)-3)),IF(RIGHT(F176,2)="B)",-1000000000*VALUE(MID(F176,2,LEN(F176)-3)),IF(RIGHT(F176,2)="k)",-1000*VALUE(MID(F176,2,LEN(F176)-3)),VALUE(SUBSTITUTE(F176,",","")))))),IF(RIGHT(F176,1)="T",1000000000000*VALUE(LEFT(F176,LEN(F176)-1)),IF(RIGHT(F176,1)="M",1000000*VALUE(LEFT(F176,LEN(F176)-1)),IF(RIGHT(F176,1)="B",1000000000*VALUE(LEFT(F176,LEN(F176)-1)),IF(RIGHT(F176,1)="%",0.01*VALUE(LEFT(F176,LEN(F176)-1)),IF(RIGHT(F176,1)="k",1000*VALUE(LEFT(F176,LEN(F176)-1)),VALUE(SUBSTITUTE(F176,",",""))))))))),"N/A")</f>
        <v>39760000</v>
      </c>
      <c r="M176">
        <f>IFERROR(IF(TRIM(G176)="-", "N/A", IF(RIGHT(G176,1)=")",IF(RIGHT(G176,2)="T)",-1000000000000*VALUE(MID(G176,2,LEN(G176)-3)),IF(RIGHT(G176,2)="M)",-1000000*VALUE(MID(G176,2,LEN(G176)-3)),IF(RIGHT(G176,2)="B)",-1000000000*VALUE(MID(G176,2,LEN(G176)-3)),IF(RIGHT(G176,2)="k)",-1000*VALUE(MID(G176,2,LEN(G176)-3)),VALUE(SUBSTITUTE(G176,",","")))))),IF(RIGHT(G176,1)="T",1000000000000*VALUE(LEFT(G176,LEN(G176)-1)),IF(RIGHT(G176,1)="M",1000000*VALUE(LEFT(G176,LEN(G176)-1)),IF(RIGHT(G176,1)="B",1000000000*VALUE(LEFT(G176,LEN(G176)-1)),IF(RIGHT(G176,1)="%",0.01*VALUE(LEFT(G176,LEN(G176)-1)),IF(RIGHT(G176,1)="k",1000*VALUE(LEFT(G176,LEN(G176)-1)),VALUE(SUBSTITUTE(G176,",",""))))))))),"N/A")</f>
        <v>45800000</v>
      </c>
      <c r="N176" t="str">
        <f t="shared" si="10"/>
        <v>N/A</v>
      </c>
    </row>
    <row r="177" spans="1:14" x14ac:dyDescent="0.3">
      <c r="A177" s="1">
        <v>19</v>
      </c>
      <c r="B177" t="s">
        <v>338</v>
      </c>
      <c r="C177" t="s">
        <v>339</v>
      </c>
      <c r="D177" t="s">
        <v>340</v>
      </c>
      <c r="E177" t="s">
        <v>341</v>
      </c>
      <c r="F177" t="s">
        <v>342</v>
      </c>
      <c r="G177" t="s">
        <v>343</v>
      </c>
      <c r="I177">
        <f>IFERROR(IF(TRIM(C177)="-", "N/A", IF(RIGHT(C177,1)=")",IF(RIGHT(C177,2)="T)",-1000000000000*VALUE(MID(C177,2,LEN(C177)-3)),IF(RIGHT(C177,2)="M)",-1000000*VALUE(MID(C177,2,LEN(C177)-3)),IF(RIGHT(C177,2)="B)",-1000000000*VALUE(MID(C177,2,LEN(C177)-3)),IF(RIGHT(C177,2)="k)",-1000*VALUE(MID(C177,2,LEN(C177)-3)),VALUE(SUBSTITUTE(C177,",","")))))),IF(RIGHT(C177,1)="T",1000000000000*VALUE(LEFT(C177,LEN(C177)-1)),IF(RIGHT(C177,1)="M",1000000*VALUE(LEFT(C177,LEN(C177)-1)),IF(RIGHT(C177,1)="B",1000000000*VALUE(LEFT(C177,LEN(C177)-1)),IF(RIGHT(C177,1)="%",0.01*VALUE(LEFT(C177,LEN(C177)-1)),IF(RIGHT(C177,1)="k",1000*VALUE(LEFT(C177,LEN(C177)-1)),VALUE(SUBSTITUTE(C177,",",""))))))))),"N/A")</f>
        <v>554150</v>
      </c>
      <c r="J177">
        <f>IFERROR(IF(TRIM(D177)="-", "N/A", IF(RIGHT(D177,1)=")",IF(RIGHT(D177,2)="T)",-1000000000000*VALUE(MID(D177,2,LEN(D177)-3)),IF(RIGHT(D177,2)="M)",-1000000*VALUE(MID(D177,2,LEN(D177)-3)),IF(RIGHT(D177,2)="B)",-1000000000*VALUE(MID(D177,2,LEN(D177)-3)),IF(RIGHT(D177,2)="k)",-1000*VALUE(MID(D177,2,LEN(D177)-3)),VALUE(SUBSTITUTE(D177,",","")))))),IF(RIGHT(D177,1)="T",1000000000000*VALUE(LEFT(D177,LEN(D177)-1)),IF(RIGHT(D177,1)="M",1000000*VALUE(LEFT(D177,LEN(D177)-1)),IF(RIGHT(D177,1)="B",1000000000*VALUE(LEFT(D177,LEN(D177)-1)),IF(RIGHT(D177,1)="%",0.01*VALUE(LEFT(D177,LEN(D177)-1)),IF(RIGHT(D177,1)="k",1000*VALUE(LEFT(D177,LEN(D177)-1)),VALUE(SUBSTITUTE(D177,",",""))))))))),"N/A")</f>
        <v>515036</v>
      </c>
      <c r="K177">
        <f>IFERROR(IF(TRIM(E177)="-", "N/A", IF(RIGHT(E177,1)=")",IF(RIGHT(E177,2)="T)",-1000000000000*VALUE(MID(E177,2,LEN(E177)-3)),IF(RIGHT(E177,2)="M)",-1000000*VALUE(MID(E177,2,LEN(E177)-3)),IF(RIGHT(E177,2)="B)",-1000000000*VALUE(MID(E177,2,LEN(E177)-3)),IF(RIGHT(E177,2)="k)",-1000*VALUE(MID(E177,2,LEN(E177)-3)),VALUE(SUBSTITUTE(E177,",","")))))),IF(RIGHT(E177,1)="T",1000000000000*VALUE(LEFT(E177,LEN(E177)-1)),IF(RIGHT(E177,1)="M",1000000*VALUE(LEFT(E177,LEN(E177)-1)),IF(RIGHT(E177,1)="B",1000000000*VALUE(LEFT(E177,LEN(E177)-1)),IF(RIGHT(E177,1)="%",0.01*VALUE(LEFT(E177,LEN(E177)-1)),IF(RIGHT(E177,1)="k",1000*VALUE(LEFT(E177,LEN(E177)-1)),VALUE(SUBSTITUTE(E177,",",""))))))))),"N/A")</f>
        <v>425017</v>
      </c>
      <c r="L177">
        <f>IFERROR(IF(TRIM(F177)="-", "N/A", IF(RIGHT(F177,1)=")",IF(RIGHT(F177,2)="T)",-1000000000000*VALUE(MID(F177,2,LEN(F177)-3)),IF(RIGHT(F177,2)="M)",-1000000*VALUE(MID(F177,2,LEN(F177)-3)),IF(RIGHT(F177,2)="B)",-1000000000*VALUE(MID(F177,2,LEN(F177)-3)),IF(RIGHT(F177,2)="k)",-1000*VALUE(MID(F177,2,LEN(F177)-3)),VALUE(SUBSTITUTE(F177,",","")))))),IF(RIGHT(F177,1)="T",1000000000000*VALUE(LEFT(F177,LEN(F177)-1)),IF(RIGHT(F177,1)="M",1000000*VALUE(LEFT(F177,LEN(F177)-1)),IF(RIGHT(F177,1)="B",1000000000*VALUE(LEFT(F177,LEN(F177)-1)),IF(RIGHT(F177,1)="%",0.01*VALUE(LEFT(F177,LEN(F177)-1)),IF(RIGHT(F177,1)="k",1000*VALUE(LEFT(F177,LEN(F177)-1)),VALUE(SUBSTITUTE(F177,",",""))))))))),"N/A")</f>
        <v>744000</v>
      </c>
      <c r="M177">
        <f>IFERROR(IF(TRIM(G177)="-", "N/A", IF(RIGHT(G177,1)=")",IF(RIGHT(G177,2)="T)",-1000000000000*VALUE(MID(G177,2,LEN(G177)-3)),IF(RIGHT(G177,2)="M)",-1000000*VALUE(MID(G177,2,LEN(G177)-3)),IF(RIGHT(G177,2)="B)",-1000000000*VALUE(MID(G177,2,LEN(G177)-3)),IF(RIGHT(G177,2)="k)",-1000*VALUE(MID(G177,2,LEN(G177)-3)),VALUE(SUBSTITUTE(G177,",","")))))),IF(RIGHT(G177,1)="T",1000000000000*VALUE(LEFT(G177,LEN(G177)-1)),IF(RIGHT(G177,1)="M",1000000*VALUE(LEFT(G177,LEN(G177)-1)),IF(RIGHT(G177,1)="B",1000000000*VALUE(LEFT(G177,LEN(G177)-1)),IF(RIGHT(G177,1)="%",0.01*VALUE(LEFT(G177,LEN(G177)-1)),IF(RIGHT(G177,1)="k",1000*VALUE(LEFT(G177,LEN(G177)-1)),VALUE(SUBSTITUTE(G177,",",""))))))))),"N/A")</f>
        <v>679000</v>
      </c>
      <c r="N177" t="str">
        <f t="shared" si="10"/>
        <v>N/A</v>
      </c>
    </row>
    <row r="178" spans="1:14" x14ac:dyDescent="0.3">
      <c r="A178" s="1">
        <v>20</v>
      </c>
      <c r="B178" t="s">
        <v>344</v>
      </c>
      <c r="C178" t="s">
        <v>345</v>
      </c>
      <c r="D178" t="s">
        <v>346</v>
      </c>
      <c r="E178" t="s">
        <v>347</v>
      </c>
      <c r="F178" t="s">
        <v>348</v>
      </c>
      <c r="G178" t="s">
        <v>349</v>
      </c>
      <c r="I178">
        <f>IFERROR(IF(TRIM(C178)="-", "N/A", IF(RIGHT(C178,1)=")",IF(RIGHT(C178,2)="T)",-1000000000000*VALUE(MID(C178,2,LEN(C178)-3)),IF(RIGHT(C178,2)="M)",-1000000*VALUE(MID(C178,2,LEN(C178)-3)),IF(RIGHT(C178,2)="B)",-1000000000*VALUE(MID(C178,2,LEN(C178)-3)),IF(RIGHT(C178,2)="k)",-1000*VALUE(MID(C178,2,LEN(C178)-3)),VALUE(SUBSTITUTE(C178,",","")))))),IF(RIGHT(C178,1)="T",1000000000000*VALUE(LEFT(C178,LEN(C178)-1)),IF(RIGHT(C178,1)="M",1000000*VALUE(LEFT(C178,LEN(C178)-1)),IF(RIGHT(C178,1)="B",1000000000*VALUE(LEFT(C178,LEN(C178)-1)),IF(RIGHT(C178,1)="%",0.01*VALUE(LEFT(C178,LEN(C178)-1)),IF(RIGHT(C178,1)="k",1000*VALUE(LEFT(C178,LEN(C178)-1)),VALUE(SUBSTITUTE(C178,",",""))))))))),"N/A")</f>
        <v>14370000</v>
      </c>
      <c r="J178">
        <f>IFERROR(IF(TRIM(D178)="-", "N/A", IF(RIGHT(D178,1)=")",IF(RIGHT(D178,2)="T)",-1000000000000*VALUE(MID(D178,2,LEN(D178)-3)),IF(RIGHT(D178,2)="M)",-1000000*VALUE(MID(D178,2,LEN(D178)-3)),IF(RIGHT(D178,2)="B)",-1000000000*VALUE(MID(D178,2,LEN(D178)-3)),IF(RIGHT(D178,2)="k)",-1000*VALUE(MID(D178,2,LEN(D178)-3)),VALUE(SUBSTITUTE(D178,",","")))))),IF(RIGHT(D178,1)="T",1000000000000*VALUE(LEFT(D178,LEN(D178)-1)),IF(RIGHT(D178,1)="M",1000000*VALUE(LEFT(D178,LEN(D178)-1)),IF(RIGHT(D178,1)="B",1000000000*VALUE(LEFT(D178,LEN(D178)-1)),IF(RIGHT(D178,1)="%",0.01*VALUE(LEFT(D178,LEN(D178)-1)),IF(RIGHT(D178,1)="k",1000*VALUE(LEFT(D178,LEN(D178)-1)),VALUE(SUBSTITUTE(D178,",",""))))))))),"N/A")</f>
        <v>18430000</v>
      </c>
      <c r="K178">
        <f>IFERROR(IF(TRIM(E178)="-", "N/A", IF(RIGHT(E178,1)=")",IF(RIGHT(E178,2)="T)",-1000000000000*VALUE(MID(E178,2,LEN(E178)-3)),IF(RIGHT(E178,2)="M)",-1000000*VALUE(MID(E178,2,LEN(E178)-3)),IF(RIGHT(E178,2)="B)",-1000000000*VALUE(MID(E178,2,LEN(E178)-3)),IF(RIGHT(E178,2)="k)",-1000*VALUE(MID(E178,2,LEN(E178)-3)),VALUE(SUBSTITUTE(E178,",","")))))),IF(RIGHT(E178,1)="T",1000000000000*VALUE(LEFT(E178,LEN(E178)-1)),IF(RIGHT(E178,1)="M",1000000*VALUE(LEFT(E178,LEN(E178)-1)),IF(RIGHT(E178,1)="B",1000000000*VALUE(LEFT(E178,LEN(E178)-1)),IF(RIGHT(E178,1)="%",0.01*VALUE(LEFT(E178,LEN(E178)-1)),IF(RIGHT(E178,1)="k",1000*VALUE(LEFT(E178,LEN(E178)-1)),VALUE(SUBSTITUTE(E178,",",""))))))))),"N/A")</f>
        <v>18350000</v>
      </c>
      <c r="L178">
        <f>IFERROR(IF(TRIM(F178)="-", "N/A", IF(RIGHT(F178,1)=")",IF(RIGHT(F178,2)="T)",-1000000000000*VALUE(MID(F178,2,LEN(F178)-3)),IF(RIGHT(F178,2)="M)",-1000000*VALUE(MID(F178,2,LEN(F178)-3)),IF(RIGHT(F178,2)="B)",-1000000000*VALUE(MID(F178,2,LEN(F178)-3)),IF(RIGHT(F178,2)="k)",-1000*VALUE(MID(F178,2,LEN(F178)-3)),VALUE(SUBSTITUTE(F178,",","")))))),IF(RIGHT(F178,1)="T",1000000000000*VALUE(LEFT(F178,LEN(F178)-1)),IF(RIGHT(F178,1)="M",1000000*VALUE(LEFT(F178,LEN(F178)-1)),IF(RIGHT(F178,1)="B",1000000000*VALUE(LEFT(F178,LEN(F178)-1)),IF(RIGHT(F178,1)="%",0.01*VALUE(LEFT(F178,LEN(F178)-1)),IF(RIGHT(F178,1)="k",1000*VALUE(LEFT(F178,LEN(F178)-1)),VALUE(SUBSTITUTE(F178,",",""))))))))),"N/A")</f>
        <v>39020000</v>
      </c>
      <c r="M178">
        <f>IFERROR(IF(TRIM(G178)="-", "N/A", IF(RIGHT(G178,1)=")",IF(RIGHT(G178,2)="T)",-1000000000000*VALUE(MID(G178,2,LEN(G178)-3)),IF(RIGHT(G178,2)="M)",-1000000*VALUE(MID(G178,2,LEN(G178)-3)),IF(RIGHT(G178,2)="B)",-1000000000*VALUE(MID(G178,2,LEN(G178)-3)),IF(RIGHT(G178,2)="k)",-1000*VALUE(MID(G178,2,LEN(G178)-3)),VALUE(SUBSTITUTE(G178,",","")))))),IF(RIGHT(G178,1)="T",1000000000000*VALUE(LEFT(G178,LEN(G178)-1)),IF(RIGHT(G178,1)="M",1000000*VALUE(LEFT(G178,LEN(G178)-1)),IF(RIGHT(G178,1)="B",1000000000*VALUE(LEFT(G178,LEN(G178)-1)),IF(RIGHT(G178,1)="%",0.01*VALUE(LEFT(G178,LEN(G178)-1)),IF(RIGHT(G178,1)="k",1000*VALUE(LEFT(G178,LEN(G178)-1)),VALUE(SUBSTITUTE(G178,",",""))))))))),"N/A")</f>
        <v>45120000</v>
      </c>
      <c r="N178" t="str">
        <f t="shared" si="10"/>
        <v>N/A</v>
      </c>
    </row>
    <row r="179" spans="1:14" x14ac:dyDescent="0.3">
      <c r="A179" s="1">
        <v>21</v>
      </c>
      <c r="B179" t="s">
        <v>350</v>
      </c>
      <c r="C179" t="s">
        <v>261</v>
      </c>
      <c r="D179" t="s">
        <v>351</v>
      </c>
      <c r="E179" t="s">
        <v>352</v>
      </c>
      <c r="F179" t="s">
        <v>353</v>
      </c>
      <c r="G179" t="s">
        <v>354</v>
      </c>
      <c r="I179" t="str">
        <f>IFERROR(IF(TRIM(C179)="-", "N/A", IF(RIGHT(C179,1)=")",IF(RIGHT(C179,2)="T)",-1000000000000*VALUE(MID(C179,2,LEN(C179)-3)),IF(RIGHT(C179,2)="M)",-1000000*VALUE(MID(C179,2,LEN(C179)-3)),IF(RIGHT(C179,2)="B)",-1000000000*VALUE(MID(C179,2,LEN(C179)-3)),IF(RIGHT(C179,2)="k)",-1000*VALUE(MID(C179,2,LEN(C179)-3)),VALUE(SUBSTITUTE(C179,",","")))))),IF(RIGHT(C179,1)="T",1000000000000*VALUE(LEFT(C179,LEN(C179)-1)),IF(RIGHT(C179,1)="M",1000000*VALUE(LEFT(C179,LEN(C179)-1)),IF(RIGHT(C179,1)="B",1000000000*VALUE(LEFT(C179,LEN(C179)-1)),IF(RIGHT(C179,1)="%",0.01*VALUE(LEFT(C179,LEN(C179)-1)),IF(RIGHT(C179,1)="k",1000*VALUE(LEFT(C179,LEN(C179)-1)),VALUE(SUBSTITUTE(C179,",",""))))))))),"N/A")</f>
        <v>N/A</v>
      </c>
      <c r="J179">
        <f>IFERROR(IF(TRIM(D179)="-", "N/A", IF(RIGHT(D179,1)=")",IF(RIGHT(D179,2)="T)",-1000000000000*VALUE(MID(D179,2,LEN(D179)-3)),IF(RIGHT(D179,2)="M)",-1000000*VALUE(MID(D179,2,LEN(D179)-3)),IF(RIGHT(D179,2)="B)",-1000000000*VALUE(MID(D179,2,LEN(D179)-3)),IF(RIGHT(D179,2)="k)",-1000*VALUE(MID(D179,2,LEN(D179)-3)),VALUE(SUBSTITUTE(D179,",","")))))),IF(RIGHT(D179,1)="T",1000000000000*VALUE(LEFT(D179,LEN(D179)-1)),IF(RIGHT(D179,1)="M",1000000*VALUE(LEFT(D179,LEN(D179)-1)),IF(RIGHT(D179,1)="B",1000000000*VALUE(LEFT(D179,LEN(D179)-1)),IF(RIGHT(D179,1)="%",0.01*VALUE(LEFT(D179,LEN(D179)-1)),IF(RIGHT(D179,1)="k",1000*VALUE(LEFT(D179,LEN(D179)-1)),VALUE(SUBSTITUTE(D179,",",""))))))))),"N/A")</f>
        <v>0.28250000000000003</v>
      </c>
      <c r="K179">
        <f>IFERROR(IF(TRIM(E179)="-", "N/A", IF(RIGHT(E179,1)=")",IF(RIGHT(E179,2)="T)",-1000000000000*VALUE(MID(E179,2,LEN(E179)-3)),IF(RIGHT(E179,2)="M)",-1000000*VALUE(MID(E179,2,LEN(E179)-3)),IF(RIGHT(E179,2)="B)",-1000000000*VALUE(MID(E179,2,LEN(E179)-3)),IF(RIGHT(E179,2)="k)",-1000*VALUE(MID(E179,2,LEN(E179)-3)),VALUE(SUBSTITUTE(E179,",","")))))),IF(RIGHT(E179,1)="T",1000000000000*VALUE(LEFT(E179,LEN(E179)-1)),IF(RIGHT(E179,1)="M",1000000*VALUE(LEFT(E179,LEN(E179)-1)),IF(RIGHT(E179,1)="B",1000000000*VALUE(LEFT(E179,LEN(E179)-1)),IF(RIGHT(E179,1)="%",0.01*VALUE(LEFT(E179,LEN(E179)-1)),IF(RIGHT(E179,1)="k",1000*VALUE(LEFT(E179,LEN(E179)-1)),VALUE(SUBSTITUTE(E179,",",""))))))))),"N/A")</f>
        <v>-4.3E-3</v>
      </c>
      <c r="L179">
        <f>IFERROR(IF(TRIM(F179)="-", "N/A", IF(RIGHT(F179,1)=")",IF(RIGHT(F179,2)="T)",-1000000000000*VALUE(MID(F179,2,LEN(F179)-3)),IF(RIGHT(F179,2)="M)",-1000000*VALUE(MID(F179,2,LEN(F179)-3)),IF(RIGHT(F179,2)="B)",-1000000000*VALUE(MID(F179,2,LEN(F179)-3)),IF(RIGHT(F179,2)="k)",-1000*VALUE(MID(F179,2,LEN(F179)-3)),VALUE(SUBSTITUTE(F179,",","")))))),IF(RIGHT(F179,1)="T",1000000000000*VALUE(LEFT(F179,LEN(F179)-1)),IF(RIGHT(F179,1)="M",1000000*VALUE(LEFT(F179,LEN(F179)-1)),IF(RIGHT(F179,1)="B",1000000000*VALUE(LEFT(F179,LEN(F179)-1)),IF(RIGHT(F179,1)="%",0.01*VALUE(LEFT(F179,LEN(F179)-1)),IF(RIGHT(F179,1)="k",1000*VALUE(LEFT(F179,LEN(F179)-1)),VALUE(SUBSTITUTE(F179,",",""))))))))),"N/A")</f>
        <v>1.1262000000000001</v>
      </c>
      <c r="M179">
        <f>IFERROR(IF(TRIM(G179)="-", "N/A", IF(RIGHT(G179,1)=")",IF(RIGHT(G179,2)="T)",-1000000000000*VALUE(MID(G179,2,LEN(G179)-3)),IF(RIGHT(G179,2)="M)",-1000000*VALUE(MID(G179,2,LEN(G179)-3)),IF(RIGHT(G179,2)="B)",-1000000000*VALUE(MID(G179,2,LEN(G179)-3)),IF(RIGHT(G179,2)="k)",-1000*VALUE(MID(G179,2,LEN(G179)-3)),VALUE(SUBSTITUTE(G179,",","")))))),IF(RIGHT(G179,1)="T",1000000000000*VALUE(LEFT(G179,LEN(G179)-1)),IF(RIGHT(G179,1)="M",1000000*VALUE(LEFT(G179,LEN(G179)-1)),IF(RIGHT(G179,1)="B",1000000000*VALUE(LEFT(G179,LEN(G179)-1)),IF(RIGHT(G179,1)="%",0.01*VALUE(LEFT(G179,LEN(G179)-1)),IF(RIGHT(G179,1)="k",1000*VALUE(LEFT(G179,LEN(G179)-1)),VALUE(SUBSTITUTE(G179,",",""))))))))),"N/A")</f>
        <v>0.15630000000000002</v>
      </c>
      <c r="N179" t="str">
        <f t="shared" si="10"/>
        <v>N/A</v>
      </c>
    </row>
    <row r="180" spans="1:14" x14ac:dyDescent="0.3">
      <c r="A180" s="1">
        <v>22</v>
      </c>
      <c r="B180" t="s">
        <v>355</v>
      </c>
      <c r="C180" t="s">
        <v>261</v>
      </c>
      <c r="D180" t="s">
        <v>261</v>
      </c>
      <c r="E180" t="s">
        <v>261</v>
      </c>
      <c r="F180" t="s">
        <v>261</v>
      </c>
      <c r="G180" t="s">
        <v>356</v>
      </c>
      <c r="I180" t="str">
        <f>IFERROR(IF(TRIM(C180)="-", "N/A", IF(RIGHT(C180,1)=")",IF(RIGHT(C180,2)="T)",-1000000000000*VALUE(MID(C180,2,LEN(C180)-3)),IF(RIGHT(C180,2)="M)",-1000000*VALUE(MID(C180,2,LEN(C180)-3)),IF(RIGHT(C180,2)="B)",-1000000000*VALUE(MID(C180,2,LEN(C180)-3)),IF(RIGHT(C180,2)="k)",-1000*VALUE(MID(C180,2,LEN(C180)-3)),VALUE(SUBSTITUTE(C180,",","")))))),IF(RIGHT(C180,1)="T",1000000000000*VALUE(LEFT(C180,LEN(C180)-1)),IF(RIGHT(C180,1)="M",1000000*VALUE(LEFT(C180,LEN(C180)-1)),IF(RIGHT(C180,1)="B",1000000000*VALUE(LEFT(C180,LEN(C180)-1)),IF(RIGHT(C180,1)="%",0.01*VALUE(LEFT(C180,LEN(C180)-1)),IF(RIGHT(C180,1)="k",1000*VALUE(LEFT(C180,LEN(C180)-1)),VALUE(SUBSTITUTE(C180,",",""))))))))),"N/A")</f>
        <v>N/A</v>
      </c>
      <c r="J180" t="str">
        <f>IFERROR(IF(TRIM(D180)="-", "N/A", IF(RIGHT(D180,1)=")",IF(RIGHT(D180,2)="T)",-1000000000000*VALUE(MID(D180,2,LEN(D180)-3)),IF(RIGHT(D180,2)="M)",-1000000*VALUE(MID(D180,2,LEN(D180)-3)),IF(RIGHT(D180,2)="B)",-1000000000*VALUE(MID(D180,2,LEN(D180)-3)),IF(RIGHT(D180,2)="k)",-1000*VALUE(MID(D180,2,LEN(D180)-3)),VALUE(SUBSTITUTE(D180,",","")))))),IF(RIGHT(D180,1)="T",1000000000000*VALUE(LEFT(D180,LEN(D180)-1)),IF(RIGHT(D180,1)="M",1000000*VALUE(LEFT(D180,LEN(D180)-1)),IF(RIGHT(D180,1)="B",1000000000*VALUE(LEFT(D180,LEN(D180)-1)),IF(RIGHT(D180,1)="%",0.01*VALUE(LEFT(D180,LEN(D180)-1)),IF(RIGHT(D180,1)="k",1000*VALUE(LEFT(D180,LEN(D180)-1)),VALUE(SUBSTITUTE(D180,",",""))))))))),"N/A")</f>
        <v>N/A</v>
      </c>
      <c r="K180" t="str">
        <f>IFERROR(IF(TRIM(E180)="-", "N/A", IF(RIGHT(E180,1)=")",IF(RIGHT(E180,2)="T)",-1000000000000*VALUE(MID(E180,2,LEN(E180)-3)),IF(RIGHT(E180,2)="M)",-1000000*VALUE(MID(E180,2,LEN(E180)-3)),IF(RIGHT(E180,2)="B)",-1000000000*VALUE(MID(E180,2,LEN(E180)-3)),IF(RIGHT(E180,2)="k)",-1000*VALUE(MID(E180,2,LEN(E180)-3)),VALUE(SUBSTITUTE(E180,",","")))))),IF(RIGHT(E180,1)="T",1000000000000*VALUE(LEFT(E180,LEN(E180)-1)),IF(RIGHT(E180,1)="M",1000000*VALUE(LEFT(E180,LEN(E180)-1)),IF(RIGHT(E180,1)="B",1000000000*VALUE(LEFT(E180,LEN(E180)-1)),IF(RIGHT(E180,1)="%",0.01*VALUE(LEFT(E180,LEN(E180)-1)),IF(RIGHT(E180,1)="k",1000*VALUE(LEFT(E180,LEN(E180)-1)),VALUE(SUBSTITUTE(E180,",",""))))))))),"N/A")</f>
        <v>N/A</v>
      </c>
      <c r="L180" t="str">
        <f>IFERROR(IF(TRIM(F180)="-", "N/A", IF(RIGHT(F180,1)=")",IF(RIGHT(F180,2)="T)",-1000000000000*VALUE(MID(F180,2,LEN(F180)-3)),IF(RIGHT(F180,2)="M)",-1000000*VALUE(MID(F180,2,LEN(F180)-3)),IF(RIGHT(F180,2)="B)",-1000000000*VALUE(MID(F180,2,LEN(F180)-3)),IF(RIGHT(F180,2)="k)",-1000*VALUE(MID(F180,2,LEN(F180)-3)),VALUE(SUBSTITUTE(F180,",","")))))),IF(RIGHT(F180,1)="T",1000000000000*VALUE(LEFT(F180,LEN(F180)-1)),IF(RIGHT(F180,1)="M",1000000*VALUE(LEFT(F180,LEN(F180)-1)),IF(RIGHT(F180,1)="B",1000000000*VALUE(LEFT(F180,LEN(F180)-1)),IF(RIGHT(F180,1)="%",0.01*VALUE(LEFT(F180,LEN(F180)-1)),IF(RIGHT(F180,1)="k",1000*VALUE(LEFT(F180,LEN(F180)-1)),VALUE(SUBSTITUTE(F180,",",""))))))))),"N/A")</f>
        <v>N/A</v>
      </c>
      <c r="M180">
        <f>IFERROR(IF(TRIM(G180)="-", "N/A", IF(RIGHT(G180,1)=")",IF(RIGHT(G180,2)="T)",-1000000000000*VALUE(MID(G180,2,LEN(G180)-3)),IF(RIGHT(G180,2)="M)",-1000000*VALUE(MID(G180,2,LEN(G180)-3)),IF(RIGHT(G180,2)="B)",-1000000000*VALUE(MID(G180,2,LEN(G180)-3)),IF(RIGHT(G180,2)="k)",-1000*VALUE(MID(G180,2,LEN(G180)-3)),VALUE(SUBSTITUTE(G180,",","")))))),IF(RIGHT(G180,1)="T",1000000000000*VALUE(LEFT(G180,LEN(G180)-1)),IF(RIGHT(G180,1)="M",1000000*VALUE(LEFT(G180,LEN(G180)-1)),IF(RIGHT(G180,1)="B",1000000000*VALUE(LEFT(G180,LEN(G180)-1)),IF(RIGHT(G180,1)="%",0.01*VALUE(LEFT(G180,LEN(G180)-1)),IF(RIGHT(G180,1)="k",1000*VALUE(LEFT(G180,LEN(G180)-1)),VALUE(SUBSTITUTE(G180,",",""))))))))),"N/A")</f>
        <v>0.50680000000000003</v>
      </c>
      <c r="N180" t="str">
        <f t="shared" si="10"/>
        <v>N/A</v>
      </c>
    </row>
    <row r="181" spans="1:14" x14ac:dyDescent="0.3">
      <c r="A181" s="1">
        <v>23</v>
      </c>
      <c r="B181" t="s">
        <v>357</v>
      </c>
      <c r="C181" t="s">
        <v>358</v>
      </c>
      <c r="D181" t="s">
        <v>359</v>
      </c>
      <c r="E181" t="s">
        <v>360</v>
      </c>
      <c r="F181" t="s">
        <v>261</v>
      </c>
      <c r="G181" t="s">
        <v>261</v>
      </c>
      <c r="I181">
        <f>IFERROR(IF(TRIM(C181)="-", "N/A", IF(RIGHT(C181,1)=")",IF(RIGHT(C181,2)="T)",-1000000000000*VALUE(MID(C181,2,LEN(C181)-3)),IF(RIGHT(C181,2)="M)",-1000000*VALUE(MID(C181,2,LEN(C181)-3)),IF(RIGHT(C181,2)="B)",-1000000000*VALUE(MID(C181,2,LEN(C181)-3)),IF(RIGHT(C181,2)="k)",-1000*VALUE(MID(C181,2,LEN(C181)-3)),VALUE(SUBSTITUTE(C181,",","")))))),IF(RIGHT(C181,1)="T",1000000000000*VALUE(LEFT(C181,LEN(C181)-1)),IF(RIGHT(C181,1)="M",1000000*VALUE(LEFT(C181,LEN(C181)-1)),IF(RIGHT(C181,1)="B",1000000000*VALUE(LEFT(C181,LEN(C181)-1)),IF(RIGHT(C181,1)="%",0.01*VALUE(LEFT(C181,LEN(C181)-1)),IF(RIGHT(C181,1)="k",1000*VALUE(LEFT(C181,LEN(C181)-1)),VALUE(SUBSTITUTE(C181,",",""))))))))),"N/A")</f>
        <v>3680000</v>
      </c>
      <c r="J181">
        <f>IFERROR(IF(TRIM(D181)="-", "N/A", IF(RIGHT(D181,1)=")",IF(RIGHT(D181,2)="T)",-1000000000000*VALUE(MID(D181,2,LEN(D181)-3)),IF(RIGHT(D181,2)="M)",-1000000*VALUE(MID(D181,2,LEN(D181)-3)),IF(RIGHT(D181,2)="B)",-1000000000*VALUE(MID(D181,2,LEN(D181)-3)),IF(RIGHT(D181,2)="k)",-1000*VALUE(MID(D181,2,LEN(D181)-3)),VALUE(SUBSTITUTE(D181,",","")))))),IF(RIGHT(D181,1)="T",1000000000000*VALUE(LEFT(D181,LEN(D181)-1)),IF(RIGHT(D181,1)="M",1000000*VALUE(LEFT(D181,LEN(D181)-1)),IF(RIGHT(D181,1)="B",1000000000*VALUE(LEFT(D181,LEN(D181)-1)),IF(RIGHT(D181,1)="%",0.01*VALUE(LEFT(D181,LEN(D181)-1)),IF(RIGHT(D181,1)="k",1000*VALUE(LEFT(D181,LEN(D181)-1)),VALUE(SUBSTITUTE(D181,",",""))))))))),"N/A")</f>
        <v>1240000</v>
      </c>
      <c r="K181">
        <f>IFERROR(IF(TRIM(E181)="-", "N/A", IF(RIGHT(E181,1)=")",IF(RIGHT(E181,2)="T)",-1000000000000*VALUE(MID(E181,2,LEN(E181)-3)),IF(RIGHT(E181,2)="M)",-1000000*VALUE(MID(E181,2,LEN(E181)-3)),IF(RIGHT(E181,2)="B)",-1000000000*VALUE(MID(E181,2,LEN(E181)-3)),IF(RIGHT(E181,2)="k)",-1000*VALUE(MID(E181,2,LEN(E181)-3)),VALUE(SUBSTITUTE(E181,",","")))))),IF(RIGHT(E181,1)="T",1000000000000*VALUE(LEFT(E181,LEN(E181)-1)),IF(RIGHT(E181,1)="M",1000000*VALUE(LEFT(E181,LEN(E181)-1)),IF(RIGHT(E181,1)="B",1000000000*VALUE(LEFT(E181,LEN(E181)-1)),IF(RIGHT(E181,1)="%",0.01*VALUE(LEFT(E181,LEN(E181)-1)),IF(RIGHT(E181,1)="k",1000*VALUE(LEFT(E181,LEN(E181)-1)),VALUE(SUBSTITUTE(E181,",",""))))))))),"N/A")</f>
        <v>137320</v>
      </c>
      <c r="L181" t="str">
        <f>IFERROR(IF(TRIM(F181)="-", "N/A", IF(RIGHT(F181,1)=")",IF(RIGHT(F181,2)="T)",-1000000000000*VALUE(MID(F181,2,LEN(F181)-3)),IF(RIGHT(F181,2)="M)",-1000000*VALUE(MID(F181,2,LEN(F181)-3)),IF(RIGHT(F181,2)="B)",-1000000000*VALUE(MID(F181,2,LEN(F181)-3)),IF(RIGHT(F181,2)="k)",-1000*VALUE(MID(F181,2,LEN(F181)-3)),VALUE(SUBSTITUTE(F181,",","")))))),IF(RIGHT(F181,1)="T",1000000000000*VALUE(LEFT(F181,LEN(F181)-1)),IF(RIGHT(F181,1)="M",1000000*VALUE(LEFT(F181,LEN(F181)-1)),IF(RIGHT(F181,1)="B",1000000000*VALUE(LEFT(F181,LEN(F181)-1)),IF(RIGHT(F181,1)="%",0.01*VALUE(LEFT(F181,LEN(F181)-1)),IF(RIGHT(F181,1)="k",1000*VALUE(LEFT(F181,LEN(F181)-1)),VALUE(SUBSTITUTE(F181,",",""))))))))),"N/A")</f>
        <v>N/A</v>
      </c>
      <c r="M181" t="str">
        <f>IFERROR(IF(TRIM(G181)="-", "N/A", IF(RIGHT(G181,1)=")",IF(RIGHT(G181,2)="T)",-1000000000000*VALUE(MID(G181,2,LEN(G181)-3)),IF(RIGHT(G181,2)="M)",-1000000*VALUE(MID(G181,2,LEN(G181)-3)),IF(RIGHT(G181,2)="B)",-1000000000*VALUE(MID(G181,2,LEN(G181)-3)),IF(RIGHT(G181,2)="k)",-1000*VALUE(MID(G181,2,LEN(G181)-3)),VALUE(SUBSTITUTE(G181,",","")))))),IF(RIGHT(G181,1)="T",1000000000000*VALUE(LEFT(G181,LEN(G181)-1)),IF(RIGHT(G181,1)="M",1000000*VALUE(LEFT(G181,LEN(G181)-1)),IF(RIGHT(G181,1)="B",1000000000*VALUE(LEFT(G181,LEN(G181)-1)),IF(RIGHT(G181,1)="%",0.01*VALUE(LEFT(G181,LEN(G181)-1)),IF(RIGHT(G181,1)="k",1000*VALUE(LEFT(G181,LEN(G181)-1)),VALUE(SUBSTITUTE(G181,",",""))))))))),"N/A")</f>
        <v>N/A</v>
      </c>
      <c r="N181" t="str">
        <f t="shared" si="10"/>
        <v>N/A</v>
      </c>
    </row>
    <row r="182" spans="1:14" x14ac:dyDescent="0.3">
      <c r="A182" s="1">
        <v>24</v>
      </c>
      <c r="B182" t="s">
        <v>361</v>
      </c>
      <c r="C182" t="s">
        <v>362</v>
      </c>
      <c r="D182" t="s">
        <v>363</v>
      </c>
      <c r="E182" t="s">
        <v>364</v>
      </c>
      <c r="F182" t="s">
        <v>261</v>
      </c>
      <c r="G182" t="s">
        <v>261</v>
      </c>
      <c r="I182">
        <f>IFERROR(IF(TRIM(C182)="-", "N/A", IF(RIGHT(C182,1)=")",IF(RIGHT(C182,2)="T)",-1000000000000*VALUE(MID(C182,2,LEN(C182)-3)),IF(RIGHT(C182,2)="M)",-1000000*VALUE(MID(C182,2,LEN(C182)-3)),IF(RIGHT(C182,2)="B)",-1000000000*VALUE(MID(C182,2,LEN(C182)-3)),IF(RIGHT(C182,2)="k)",-1000*VALUE(MID(C182,2,LEN(C182)-3)),VALUE(SUBSTITUTE(C182,",","")))))),IF(RIGHT(C182,1)="T",1000000000000*VALUE(LEFT(C182,LEN(C182)-1)),IF(RIGHT(C182,1)="M",1000000*VALUE(LEFT(C182,LEN(C182)-1)),IF(RIGHT(C182,1)="B",1000000000*VALUE(LEFT(C182,LEN(C182)-1)),IF(RIGHT(C182,1)="%",0.01*VALUE(LEFT(C182,LEN(C182)-1)),IF(RIGHT(C182,1)="k",1000*VALUE(LEFT(C182,LEN(C182)-1)),VALUE(SUBSTITUTE(C182,",",""))))))))),"N/A")</f>
        <v>2100000</v>
      </c>
      <c r="J182">
        <f>IFERROR(IF(TRIM(D182)="-", "N/A", IF(RIGHT(D182,1)=")",IF(RIGHT(D182,2)="T)",-1000000000000*VALUE(MID(D182,2,LEN(D182)-3)),IF(RIGHT(D182,2)="M)",-1000000*VALUE(MID(D182,2,LEN(D182)-3)),IF(RIGHT(D182,2)="B)",-1000000000*VALUE(MID(D182,2,LEN(D182)-3)),IF(RIGHT(D182,2)="k)",-1000*VALUE(MID(D182,2,LEN(D182)-3)),VALUE(SUBSTITUTE(D182,",","")))))),IF(RIGHT(D182,1)="T",1000000000000*VALUE(LEFT(D182,LEN(D182)-1)),IF(RIGHT(D182,1)="M",1000000*VALUE(LEFT(D182,LEN(D182)-1)),IF(RIGHT(D182,1)="B",1000000000*VALUE(LEFT(D182,LEN(D182)-1)),IF(RIGHT(D182,1)="%",0.01*VALUE(LEFT(D182,LEN(D182)-1)),IF(RIGHT(D182,1)="k",1000*VALUE(LEFT(D182,LEN(D182)-1)),VALUE(SUBSTITUTE(D182,",",""))))))))),"N/A")</f>
        <v>946347</v>
      </c>
      <c r="K182">
        <f>IFERROR(IF(TRIM(E182)="-", "N/A", IF(RIGHT(E182,1)=")",IF(RIGHT(E182,2)="T)",-1000000000000*VALUE(MID(E182,2,LEN(E182)-3)),IF(RIGHT(E182,2)="M)",-1000000*VALUE(MID(E182,2,LEN(E182)-3)),IF(RIGHT(E182,2)="B)",-1000000000*VALUE(MID(E182,2,LEN(E182)-3)),IF(RIGHT(E182,2)="k)",-1000*VALUE(MID(E182,2,LEN(E182)-3)),VALUE(SUBSTITUTE(E182,",","")))))),IF(RIGHT(E182,1)="T",1000000000000*VALUE(LEFT(E182,LEN(E182)-1)),IF(RIGHT(E182,1)="M",1000000*VALUE(LEFT(E182,LEN(E182)-1)),IF(RIGHT(E182,1)="B",1000000000*VALUE(LEFT(E182,LEN(E182)-1)),IF(RIGHT(E182,1)="%",0.01*VALUE(LEFT(E182,LEN(E182)-1)),IF(RIGHT(E182,1)="k",1000*VALUE(LEFT(E182,LEN(E182)-1)),VALUE(SUBSTITUTE(E182,",",""))))))))),"N/A")</f>
        <v>122747</v>
      </c>
      <c r="L182" t="str">
        <f>IFERROR(IF(TRIM(F182)="-", "N/A", IF(RIGHT(F182,1)=")",IF(RIGHT(F182,2)="T)",-1000000000000*VALUE(MID(F182,2,LEN(F182)-3)),IF(RIGHT(F182,2)="M)",-1000000*VALUE(MID(F182,2,LEN(F182)-3)),IF(RIGHT(F182,2)="B)",-1000000000*VALUE(MID(F182,2,LEN(F182)-3)),IF(RIGHT(F182,2)="k)",-1000*VALUE(MID(F182,2,LEN(F182)-3)),VALUE(SUBSTITUTE(F182,",","")))))),IF(RIGHT(F182,1)="T",1000000000000*VALUE(LEFT(F182,LEN(F182)-1)),IF(RIGHT(F182,1)="M",1000000*VALUE(LEFT(F182,LEN(F182)-1)),IF(RIGHT(F182,1)="B",1000000000*VALUE(LEFT(F182,LEN(F182)-1)),IF(RIGHT(F182,1)="%",0.01*VALUE(LEFT(F182,LEN(F182)-1)),IF(RIGHT(F182,1)="k",1000*VALUE(LEFT(F182,LEN(F182)-1)),VALUE(SUBSTITUTE(F182,",",""))))))))),"N/A")</f>
        <v>N/A</v>
      </c>
      <c r="M182" t="str">
        <f>IFERROR(IF(TRIM(G182)="-", "N/A", IF(RIGHT(G182,1)=")",IF(RIGHT(G182,2)="T)",-1000000000000*VALUE(MID(G182,2,LEN(G182)-3)),IF(RIGHT(G182,2)="M)",-1000000*VALUE(MID(G182,2,LEN(G182)-3)),IF(RIGHT(G182,2)="B)",-1000000000*VALUE(MID(G182,2,LEN(G182)-3)),IF(RIGHT(G182,2)="k)",-1000*VALUE(MID(G182,2,LEN(G182)-3)),VALUE(SUBSTITUTE(G182,",","")))))),IF(RIGHT(G182,1)="T",1000000000000*VALUE(LEFT(G182,LEN(G182)-1)),IF(RIGHT(G182,1)="M",1000000*VALUE(LEFT(G182,LEN(G182)-1)),IF(RIGHT(G182,1)="B",1000000000*VALUE(LEFT(G182,LEN(G182)-1)),IF(RIGHT(G182,1)="%",0.01*VALUE(LEFT(G182,LEN(G182)-1)),IF(RIGHT(G182,1)="k",1000*VALUE(LEFT(G182,LEN(G182)-1)),VALUE(SUBSTITUTE(G182,",",""))))))))),"N/A")</f>
        <v>N/A</v>
      </c>
      <c r="N182" t="str">
        <f t="shared" si="10"/>
        <v>N/A</v>
      </c>
    </row>
    <row r="183" spans="1:14" x14ac:dyDescent="0.3">
      <c r="A183" s="1">
        <v>25</v>
      </c>
      <c r="B183" t="s">
        <v>365</v>
      </c>
      <c r="C183" t="s">
        <v>261</v>
      </c>
      <c r="D183" t="s">
        <v>261</v>
      </c>
      <c r="E183" t="s">
        <v>261</v>
      </c>
      <c r="F183" t="s">
        <v>261</v>
      </c>
      <c r="G183" t="s">
        <v>261</v>
      </c>
      <c r="I183" t="str">
        <f>IFERROR(IF(TRIM(C183)="-", "N/A", IF(RIGHT(C183,1)=")",IF(RIGHT(C183,2)="T)",-1000000000000*VALUE(MID(C183,2,LEN(C183)-3)),IF(RIGHT(C183,2)="M)",-1000000*VALUE(MID(C183,2,LEN(C183)-3)),IF(RIGHT(C183,2)="B)",-1000000000*VALUE(MID(C183,2,LEN(C183)-3)),IF(RIGHT(C183,2)="k)",-1000*VALUE(MID(C183,2,LEN(C183)-3)),VALUE(SUBSTITUTE(C183,",","")))))),IF(RIGHT(C183,1)="T",1000000000000*VALUE(LEFT(C183,LEN(C183)-1)),IF(RIGHT(C183,1)="M",1000000*VALUE(LEFT(C183,LEN(C183)-1)),IF(RIGHT(C183,1)="B",1000000000*VALUE(LEFT(C183,LEN(C183)-1)),IF(RIGHT(C183,1)="%",0.01*VALUE(LEFT(C183,LEN(C183)-1)),IF(RIGHT(C183,1)="k",1000*VALUE(LEFT(C183,LEN(C183)-1)),VALUE(SUBSTITUTE(C183,",",""))))))))),"N/A")</f>
        <v>N/A</v>
      </c>
      <c r="J183" t="str">
        <f>IFERROR(IF(TRIM(D183)="-", "N/A", IF(RIGHT(D183,1)=")",IF(RIGHT(D183,2)="T)",-1000000000000*VALUE(MID(D183,2,LEN(D183)-3)),IF(RIGHT(D183,2)="M)",-1000000*VALUE(MID(D183,2,LEN(D183)-3)),IF(RIGHT(D183,2)="B)",-1000000000*VALUE(MID(D183,2,LEN(D183)-3)),IF(RIGHT(D183,2)="k)",-1000*VALUE(MID(D183,2,LEN(D183)-3)),VALUE(SUBSTITUTE(D183,",","")))))),IF(RIGHT(D183,1)="T",1000000000000*VALUE(LEFT(D183,LEN(D183)-1)),IF(RIGHT(D183,1)="M",1000000*VALUE(LEFT(D183,LEN(D183)-1)),IF(RIGHT(D183,1)="B",1000000000*VALUE(LEFT(D183,LEN(D183)-1)),IF(RIGHT(D183,1)="%",0.01*VALUE(LEFT(D183,LEN(D183)-1)),IF(RIGHT(D183,1)="k",1000*VALUE(LEFT(D183,LEN(D183)-1)),VALUE(SUBSTITUTE(D183,",",""))))))))),"N/A")</f>
        <v>N/A</v>
      </c>
      <c r="K183" t="str">
        <f>IFERROR(IF(TRIM(E183)="-", "N/A", IF(RIGHT(E183,1)=")",IF(RIGHT(E183,2)="T)",-1000000000000*VALUE(MID(E183,2,LEN(E183)-3)),IF(RIGHT(E183,2)="M)",-1000000*VALUE(MID(E183,2,LEN(E183)-3)),IF(RIGHT(E183,2)="B)",-1000000000*VALUE(MID(E183,2,LEN(E183)-3)),IF(RIGHT(E183,2)="k)",-1000*VALUE(MID(E183,2,LEN(E183)-3)),VALUE(SUBSTITUTE(E183,",","")))))),IF(RIGHT(E183,1)="T",1000000000000*VALUE(LEFT(E183,LEN(E183)-1)),IF(RIGHT(E183,1)="M",1000000*VALUE(LEFT(E183,LEN(E183)-1)),IF(RIGHT(E183,1)="B",1000000000*VALUE(LEFT(E183,LEN(E183)-1)),IF(RIGHT(E183,1)="%",0.01*VALUE(LEFT(E183,LEN(E183)-1)),IF(RIGHT(E183,1)="k",1000*VALUE(LEFT(E183,LEN(E183)-1)),VALUE(SUBSTITUTE(E183,",",""))))))))),"N/A")</f>
        <v>N/A</v>
      </c>
      <c r="L183" t="str">
        <f>IFERROR(IF(TRIM(F183)="-", "N/A", IF(RIGHT(F183,1)=")",IF(RIGHT(F183,2)="T)",-1000000000000*VALUE(MID(F183,2,LEN(F183)-3)),IF(RIGHT(F183,2)="M)",-1000000*VALUE(MID(F183,2,LEN(F183)-3)),IF(RIGHT(F183,2)="B)",-1000000000*VALUE(MID(F183,2,LEN(F183)-3)),IF(RIGHT(F183,2)="k)",-1000*VALUE(MID(F183,2,LEN(F183)-3)),VALUE(SUBSTITUTE(F183,",","")))))),IF(RIGHT(F183,1)="T",1000000000000*VALUE(LEFT(F183,LEN(F183)-1)),IF(RIGHT(F183,1)="M",1000000*VALUE(LEFT(F183,LEN(F183)-1)),IF(RIGHT(F183,1)="B",1000000000*VALUE(LEFT(F183,LEN(F183)-1)),IF(RIGHT(F183,1)="%",0.01*VALUE(LEFT(F183,LEN(F183)-1)),IF(RIGHT(F183,1)="k",1000*VALUE(LEFT(F183,LEN(F183)-1)),VALUE(SUBSTITUTE(F183,",",""))))))))),"N/A")</f>
        <v>N/A</v>
      </c>
      <c r="M183" t="str">
        <f>IFERROR(IF(TRIM(G183)="-", "N/A", IF(RIGHT(G183,1)=")",IF(RIGHT(G183,2)="T)",-1000000000000*VALUE(MID(G183,2,LEN(G183)-3)),IF(RIGHT(G183,2)="M)",-1000000*VALUE(MID(G183,2,LEN(G183)-3)),IF(RIGHT(G183,2)="B)",-1000000000*VALUE(MID(G183,2,LEN(G183)-3)),IF(RIGHT(G183,2)="k)",-1000*VALUE(MID(G183,2,LEN(G183)-3)),VALUE(SUBSTITUTE(G183,",","")))))),IF(RIGHT(G183,1)="T",1000000000000*VALUE(LEFT(G183,LEN(G183)-1)),IF(RIGHT(G183,1)="M",1000000*VALUE(LEFT(G183,LEN(G183)-1)),IF(RIGHT(G183,1)="B",1000000000*VALUE(LEFT(G183,LEN(G183)-1)),IF(RIGHT(G183,1)="%",0.01*VALUE(LEFT(G183,LEN(G183)-1)),IF(RIGHT(G183,1)="k",1000*VALUE(LEFT(G183,LEN(G183)-1)),VALUE(SUBSTITUTE(G183,",",""))))))))),"N/A")</f>
        <v>N/A</v>
      </c>
      <c r="N183" t="str">
        <f t="shared" si="10"/>
        <v>N/A</v>
      </c>
    </row>
    <row r="184" spans="1:14" x14ac:dyDescent="0.3">
      <c r="A184" s="1">
        <v>26</v>
      </c>
      <c r="B184" t="s">
        <v>366</v>
      </c>
      <c r="C184" t="s">
        <v>367</v>
      </c>
      <c r="D184" t="s">
        <v>368</v>
      </c>
      <c r="E184" t="s">
        <v>369</v>
      </c>
      <c r="F184" t="s">
        <v>261</v>
      </c>
      <c r="G184" t="s">
        <v>261</v>
      </c>
      <c r="I184">
        <f>IFERROR(IF(TRIM(C184)="-", "N/A", IF(RIGHT(C184,1)=")",IF(RIGHT(C184,2)="T)",-1000000000000*VALUE(MID(C184,2,LEN(C184)-3)),IF(RIGHT(C184,2)="M)",-1000000*VALUE(MID(C184,2,LEN(C184)-3)),IF(RIGHT(C184,2)="B)",-1000000000*VALUE(MID(C184,2,LEN(C184)-3)),IF(RIGHT(C184,2)="k)",-1000*VALUE(MID(C184,2,LEN(C184)-3)),VALUE(SUBSTITUTE(C184,",","")))))),IF(RIGHT(C184,1)="T",1000000000000*VALUE(LEFT(C184,LEN(C184)-1)),IF(RIGHT(C184,1)="M",1000000*VALUE(LEFT(C184,LEN(C184)-1)),IF(RIGHT(C184,1)="B",1000000000*VALUE(LEFT(C184,LEN(C184)-1)),IF(RIGHT(C184,1)="%",0.01*VALUE(LEFT(C184,LEN(C184)-1)),IF(RIGHT(C184,1)="k",1000*VALUE(LEFT(C184,LEN(C184)-1)),VALUE(SUBSTITUTE(C184,",",""))))))))),"N/A")</f>
        <v>1580000</v>
      </c>
      <c r="J184">
        <f>IFERROR(IF(TRIM(D184)="-", "N/A", IF(RIGHT(D184,1)=")",IF(RIGHT(D184,2)="T)",-1000000000000*VALUE(MID(D184,2,LEN(D184)-3)),IF(RIGHT(D184,2)="M)",-1000000*VALUE(MID(D184,2,LEN(D184)-3)),IF(RIGHT(D184,2)="B)",-1000000000*VALUE(MID(D184,2,LEN(D184)-3)),IF(RIGHT(D184,2)="k)",-1000*VALUE(MID(D184,2,LEN(D184)-3)),VALUE(SUBSTITUTE(D184,",","")))))),IF(RIGHT(D184,1)="T",1000000000000*VALUE(LEFT(D184,LEN(D184)-1)),IF(RIGHT(D184,1)="M",1000000*VALUE(LEFT(D184,LEN(D184)-1)),IF(RIGHT(D184,1)="B",1000000000*VALUE(LEFT(D184,LEN(D184)-1)),IF(RIGHT(D184,1)="%",0.01*VALUE(LEFT(D184,LEN(D184)-1)),IF(RIGHT(D184,1)="k",1000*VALUE(LEFT(D184,LEN(D184)-1)),VALUE(SUBSTITUTE(D184,",",""))))))))),"N/A")</f>
        <v>298342</v>
      </c>
      <c r="K184">
        <f>IFERROR(IF(TRIM(E184)="-", "N/A", IF(RIGHT(E184,1)=")",IF(RIGHT(E184,2)="T)",-1000000000000*VALUE(MID(E184,2,LEN(E184)-3)),IF(RIGHT(E184,2)="M)",-1000000*VALUE(MID(E184,2,LEN(E184)-3)),IF(RIGHT(E184,2)="B)",-1000000000*VALUE(MID(E184,2,LEN(E184)-3)),IF(RIGHT(E184,2)="k)",-1000*VALUE(MID(E184,2,LEN(E184)-3)),VALUE(SUBSTITUTE(E184,",","")))))),IF(RIGHT(E184,1)="T",1000000000000*VALUE(LEFT(E184,LEN(E184)-1)),IF(RIGHT(E184,1)="M",1000000*VALUE(LEFT(E184,LEN(E184)-1)),IF(RIGHT(E184,1)="B",1000000000*VALUE(LEFT(E184,LEN(E184)-1)),IF(RIGHT(E184,1)="%",0.01*VALUE(LEFT(E184,LEN(E184)-1)),IF(RIGHT(E184,1)="k",1000*VALUE(LEFT(E184,LEN(E184)-1)),VALUE(SUBSTITUTE(E184,",",""))))))))),"N/A")</f>
        <v>14573</v>
      </c>
      <c r="L184" t="str">
        <f>IFERROR(IF(TRIM(F184)="-", "N/A", IF(RIGHT(F184,1)=")",IF(RIGHT(F184,2)="T)",-1000000000000*VALUE(MID(F184,2,LEN(F184)-3)),IF(RIGHT(F184,2)="M)",-1000000*VALUE(MID(F184,2,LEN(F184)-3)),IF(RIGHT(F184,2)="B)",-1000000000*VALUE(MID(F184,2,LEN(F184)-3)),IF(RIGHT(F184,2)="k)",-1000*VALUE(MID(F184,2,LEN(F184)-3)),VALUE(SUBSTITUTE(F184,",","")))))),IF(RIGHT(F184,1)="T",1000000000000*VALUE(LEFT(F184,LEN(F184)-1)),IF(RIGHT(F184,1)="M",1000000*VALUE(LEFT(F184,LEN(F184)-1)),IF(RIGHT(F184,1)="B",1000000000*VALUE(LEFT(F184,LEN(F184)-1)),IF(RIGHT(F184,1)="%",0.01*VALUE(LEFT(F184,LEN(F184)-1)),IF(RIGHT(F184,1)="k",1000*VALUE(LEFT(F184,LEN(F184)-1)),VALUE(SUBSTITUTE(F184,",",""))))))))),"N/A")</f>
        <v>N/A</v>
      </c>
      <c r="M184" t="str">
        <f>IFERROR(IF(TRIM(G184)="-", "N/A", IF(RIGHT(G184,1)=")",IF(RIGHT(G184,2)="T)",-1000000000000*VALUE(MID(G184,2,LEN(G184)-3)),IF(RIGHT(G184,2)="M)",-1000000*VALUE(MID(G184,2,LEN(G184)-3)),IF(RIGHT(G184,2)="B)",-1000000000*VALUE(MID(G184,2,LEN(G184)-3)),IF(RIGHT(G184,2)="k)",-1000*VALUE(MID(G184,2,LEN(G184)-3)),VALUE(SUBSTITUTE(G184,",","")))))),IF(RIGHT(G184,1)="T",1000000000000*VALUE(LEFT(G184,LEN(G184)-1)),IF(RIGHT(G184,1)="M",1000000*VALUE(LEFT(G184,LEN(G184)-1)),IF(RIGHT(G184,1)="B",1000000000*VALUE(LEFT(G184,LEN(G184)-1)),IF(RIGHT(G184,1)="%",0.01*VALUE(LEFT(G184,LEN(G184)-1)),IF(RIGHT(G184,1)="k",1000*VALUE(LEFT(G184,LEN(G184)-1)),VALUE(SUBSTITUTE(G184,",",""))))))))),"N/A")</f>
        <v>N/A</v>
      </c>
      <c r="N184" t="str">
        <f t="shared" si="10"/>
        <v>N/A</v>
      </c>
    </row>
    <row r="185" spans="1:14" x14ac:dyDescent="0.3">
      <c r="A185" s="1">
        <v>27</v>
      </c>
      <c r="B185" t="s">
        <v>370</v>
      </c>
      <c r="C185" t="s">
        <v>371</v>
      </c>
      <c r="D185" t="s">
        <v>372</v>
      </c>
      <c r="E185" t="s">
        <v>373</v>
      </c>
      <c r="F185" t="s">
        <v>261</v>
      </c>
      <c r="G185" t="s">
        <v>261</v>
      </c>
      <c r="I185">
        <f>IFERROR(IF(TRIM(C185)="-", "N/A", IF(RIGHT(C185,1)=")",IF(RIGHT(C185,2)="T)",-1000000000000*VALUE(MID(C185,2,LEN(C185)-3)),IF(RIGHT(C185,2)="M)",-1000000*VALUE(MID(C185,2,LEN(C185)-3)),IF(RIGHT(C185,2)="B)",-1000000000*VALUE(MID(C185,2,LEN(C185)-3)),IF(RIGHT(C185,2)="k)",-1000*VALUE(MID(C185,2,LEN(C185)-3)),VALUE(SUBSTITUTE(C185,",","")))))),IF(RIGHT(C185,1)="T",1000000000000*VALUE(LEFT(C185,LEN(C185)-1)),IF(RIGHT(C185,1)="M",1000000*VALUE(LEFT(C185,LEN(C185)-1)),IF(RIGHT(C185,1)="B",1000000000*VALUE(LEFT(C185,LEN(C185)-1)),IF(RIGHT(C185,1)="%",0.01*VALUE(LEFT(C185,LEN(C185)-1)),IF(RIGHT(C185,1)="k",1000*VALUE(LEFT(C185,LEN(C185)-1)),VALUE(SUBSTITUTE(C185,",",""))))))))),"N/A")</f>
        <v>10690000</v>
      </c>
      <c r="J185">
        <f>IFERROR(IF(TRIM(D185)="-", "N/A", IF(RIGHT(D185,1)=")",IF(RIGHT(D185,2)="T)",-1000000000000*VALUE(MID(D185,2,LEN(D185)-3)),IF(RIGHT(D185,2)="M)",-1000000*VALUE(MID(D185,2,LEN(D185)-3)),IF(RIGHT(D185,2)="B)",-1000000000*VALUE(MID(D185,2,LEN(D185)-3)),IF(RIGHT(D185,2)="k)",-1000*VALUE(MID(D185,2,LEN(D185)-3)),VALUE(SUBSTITUTE(D185,",","")))))),IF(RIGHT(D185,1)="T",1000000000000*VALUE(LEFT(D185,LEN(D185)-1)),IF(RIGHT(D185,1)="M",1000000*VALUE(LEFT(D185,LEN(D185)-1)),IF(RIGHT(D185,1)="B",1000000000*VALUE(LEFT(D185,LEN(D185)-1)),IF(RIGHT(D185,1)="%",0.01*VALUE(LEFT(D185,LEN(D185)-1)),IF(RIGHT(D185,1)="k",1000*VALUE(LEFT(D185,LEN(D185)-1)),VALUE(SUBSTITUTE(D185,",",""))))))))),"N/A")</f>
        <v>17190000</v>
      </c>
      <c r="K185">
        <f>IFERROR(IF(TRIM(E185)="-", "N/A", IF(RIGHT(E185,1)=")",IF(RIGHT(E185,2)="T)",-1000000000000*VALUE(MID(E185,2,LEN(E185)-3)),IF(RIGHT(E185,2)="M)",-1000000*VALUE(MID(E185,2,LEN(E185)-3)),IF(RIGHT(E185,2)="B)",-1000000000*VALUE(MID(E185,2,LEN(E185)-3)),IF(RIGHT(E185,2)="k)",-1000*VALUE(MID(E185,2,LEN(E185)-3)),VALUE(SUBSTITUTE(E185,",","")))))),IF(RIGHT(E185,1)="T",1000000000000*VALUE(LEFT(E185,LEN(E185)-1)),IF(RIGHT(E185,1)="M",1000000*VALUE(LEFT(E185,LEN(E185)-1)),IF(RIGHT(E185,1)="B",1000000000*VALUE(LEFT(E185,LEN(E185)-1)),IF(RIGHT(E185,1)="%",0.01*VALUE(LEFT(E185,LEN(E185)-1)),IF(RIGHT(E185,1)="k",1000*VALUE(LEFT(E185,LEN(E185)-1)),VALUE(SUBSTITUTE(E185,",",""))))))))),"N/A")</f>
        <v>18210000</v>
      </c>
      <c r="L185" t="str">
        <f>IFERROR(IF(TRIM(F185)="-", "N/A", IF(RIGHT(F185,1)=")",IF(RIGHT(F185,2)="T)",-1000000000000*VALUE(MID(F185,2,LEN(F185)-3)),IF(RIGHT(F185,2)="M)",-1000000*VALUE(MID(F185,2,LEN(F185)-3)),IF(RIGHT(F185,2)="B)",-1000000000*VALUE(MID(F185,2,LEN(F185)-3)),IF(RIGHT(F185,2)="k)",-1000*VALUE(MID(F185,2,LEN(F185)-3)),VALUE(SUBSTITUTE(F185,",","")))))),IF(RIGHT(F185,1)="T",1000000000000*VALUE(LEFT(F185,LEN(F185)-1)),IF(RIGHT(F185,1)="M",1000000*VALUE(LEFT(F185,LEN(F185)-1)),IF(RIGHT(F185,1)="B",1000000000*VALUE(LEFT(F185,LEN(F185)-1)),IF(RIGHT(F185,1)="%",0.01*VALUE(LEFT(F185,LEN(F185)-1)),IF(RIGHT(F185,1)="k",1000*VALUE(LEFT(F185,LEN(F185)-1)),VALUE(SUBSTITUTE(F185,",",""))))))))),"N/A")</f>
        <v>N/A</v>
      </c>
      <c r="M185" t="str">
        <f>IFERROR(IF(TRIM(G185)="-", "N/A", IF(RIGHT(G185,1)=")",IF(RIGHT(G185,2)="T)",-1000000000000*VALUE(MID(G185,2,LEN(G185)-3)),IF(RIGHT(G185,2)="M)",-1000000*VALUE(MID(G185,2,LEN(G185)-3)),IF(RIGHT(G185,2)="B)",-1000000000*VALUE(MID(G185,2,LEN(G185)-3)),IF(RIGHT(G185,2)="k)",-1000*VALUE(MID(G185,2,LEN(G185)-3)),VALUE(SUBSTITUTE(G185,",","")))))),IF(RIGHT(G185,1)="T",1000000000000*VALUE(LEFT(G185,LEN(G185)-1)),IF(RIGHT(G185,1)="M",1000000*VALUE(LEFT(G185,LEN(G185)-1)),IF(RIGHT(G185,1)="B",1000000000*VALUE(LEFT(G185,LEN(G185)-1)),IF(RIGHT(G185,1)="%",0.01*VALUE(LEFT(G185,LEN(G185)-1)),IF(RIGHT(G185,1)="k",1000*VALUE(LEFT(G185,LEN(G185)-1)),VALUE(SUBSTITUTE(G185,",",""))))))))),"N/A")</f>
        <v>N/A</v>
      </c>
      <c r="N185" t="str">
        <f t="shared" si="10"/>
        <v>N/A</v>
      </c>
    </row>
    <row r="186" spans="1:14" x14ac:dyDescent="0.3">
      <c r="A186" s="1">
        <v>28</v>
      </c>
      <c r="B186" t="s">
        <v>374</v>
      </c>
      <c r="C186" t="s">
        <v>261</v>
      </c>
      <c r="D186" t="s">
        <v>261</v>
      </c>
      <c r="E186" t="s">
        <v>261</v>
      </c>
      <c r="F186" t="s">
        <v>261</v>
      </c>
      <c r="G186" t="s">
        <v>261</v>
      </c>
      <c r="I186" t="str">
        <f>IFERROR(IF(TRIM(C186)="-", "N/A", IF(RIGHT(C186,1)=")",IF(RIGHT(C186,2)="T)",-1000000000000*VALUE(MID(C186,2,LEN(C186)-3)),IF(RIGHT(C186,2)="M)",-1000000*VALUE(MID(C186,2,LEN(C186)-3)),IF(RIGHT(C186,2)="B)",-1000000000*VALUE(MID(C186,2,LEN(C186)-3)),IF(RIGHT(C186,2)="k)",-1000*VALUE(MID(C186,2,LEN(C186)-3)),VALUE(SUBSTITUTE(C186,",","")))))),IF(RIGHT(C186,1)="T",1000000000000*VALUE(LEFT(C186,LEN(C186)-1)),IF(RIGHT(C186,1)="M",1000000*VALUE(LEFT(C186,LEN(C186)-1)),IF(RIGHT(C186,1)="B",1000000000*VALUE(LEFT(C186,LEN(C186)-1)),IF(RIGHT(C186,1)="%",0.01*VALUE(LEFT(C186,LEN(C186)-1)),IF(RIGHT(C186,1)="k",1000*VALUE(LEFT(C186,LEN(C186)-1)),VALUE(SUBSTITUTE(C186,",",""))))))))),"N/A")</f>
        <v>N/A</v>
      </c>
      <c r="J186" t="str">
        <f>IFERROR(IF(TRIM(D186)="-", "N/A", IF(RIGHT(D186,1)=")",IF(RIGHT(D186,2)="T)",-1000000000000*VALUE(MID(D186,2,LEN(D186)-3)),IF(RIGHT(D186,2)="M)",-1000000*VALUE(MID(D186,2,LEN(D186)-3)),IF(RIGHT(D186,2)="B)",-1000000000*VALUE(MID(D186,2,LEN(D186)-3)),IF(RIGHT(D186,2)="k)",-1000*VALUE(MID(D186,2,LEN(D186)-3)),VALUE(SUBSTITUTE(D186,",","")))))),IF(RIGHT(D186,1)="T",1000000000000*VALUE(LEFT(D186,LEN(D186)-1)),IF(RIGHT(D186,1)="M",1000000*VALUE(LEFT(D186,LEN(D186)-1)),IF(RIGHT(D186,1)="B",1000000000*VALUE(LEFT(D186,LEN(D186)-1)),IF(RIGHT(D186,1)="%",0.01*VALUE(LEFT(D186,LEN(D186)-1)),IF(RIGHT(D186,1)="k",1000*VALUE(LEFT(D186,LEN(D186)-1)),VALUE(SUBSTITUTE(D186,",",""))))))))),"N/A")</f>
        <v>N/A</v>
      </c>
      <c r="K186" t="str">
        <f>IFERROR(IF(TRIM(E186)="-", "N/A", IF(RIGHT(E186,1)=")",IF(RIGHT(E186,2)="T)",-1000000000000*VALUE(MID(E186,2,LEN(E186)-3)),IF(RIGHT(E186,2)="M)",-1000000*VALUE(MID(E186,2,LEN(E186)-3)),IF(RIGHT(E186,2)="B)",-1000000000*VALUE(MID(E186,2,LEN(E186)-3)),IF(RIGHT(E186,2)="k)",-1000*VALUE(MID(E186,2,LEN(E186)-3)),VALUE(SUBSTITUTE(E186,",","")))))),IF(RIGHT(E186,1)="T",1000000000000*VALUE(LEFT(E186,LEN(E186)-1)),IF(RIGHT(E186,1)="M",1000000*VALUE(LEFT(E186,LEN(E186)-1)),IF(RIGHT(E186,1)="B",1000000000*VALUE(LEFT(E186,LEN(E186)-1)),IF(RIGHT(E186,1)="%",0.01*VALUE(LEFT(E186,LEN(E186)-1)),IF(RIGHT(E186,1)="k",1000*VALUE(LEFT(E186,LEN(E186)-1)),VALUE(SUBSTITUTE(E186,",",""))))))))),"N/A")</f>
        <v>N/A</v>
      </c>
      <c r="L186" t="str">
        <f>IFERROR(IF(TRIM(F186)="-", "N/A", IF(RIGHT(F186,1)=")",IF(RIGHT(F186,2)="T)",-1000000000000*VALUE(MID(F186,2,LEN(F186)-3)),IF(RIGHT(F186,2)="M)",-1000000*VALUE(MID(F186,2,LEN(F186)-3)),IF(RIGHT(F186,2)="B)",-1000000000*VALUE(MID(F186,2,LEN(F186)-3)),IF(RIGHT(F186,2)="k)",-1000*VALUE(MID(F186,2,LEN(F186)-3)),VALUE(SUBSTITUTE(F186,",","")))))),IF(RIGHT(F186,1)="T",1000000000000*VALUE(LEFT(F186,LEN(F186)-1)),IF(RIGHT(F186,1)="M",1000000*VALUE(LEFT(F186,LEN(F186)-1)),IF(RIGHT(F186,1)="B",1000000000*VALUE(LEFT(F186,LEN(F186)-1)),IF(RIGHT(F186,1)="%",0.01*VALUE(LEFT(F186,LEN(F186)-1)),IF(RIGHT(F186,1)="k",1000*VALUE(LEFT(F186,LEN(F186)-1)),VALUE(SUBSTITUTE(F186,",",""))))))))),"N/A")</f>
        <v>N/A</v>
      </c>
      <c r="M186" t="str">
        <f>IFERROR(IF(TRIM(G186)="-", "N/A", IF(RIGHT(G186,1)=")",IF(RIGHT(G186,2)="T)",-1000000000000*VALUE(MID(G186,2,LEN(G186)-3)),IF(RIGHT(G186,2)="M)",-1000000*VALUE(MID(G186,2,LEN(G186)-3)),IF(RIGHT(G186,2)="B)",-1000000000*VALUE(MID(G186,2,LEN(G186)-3)),IF(RIGHT(G186,2)="k)",-1000*VALUE(MID(G186,2,LEN(G186)-3)),VALUE(SUBSTITUTE(G186,",","")))))),IF(RIGHT(G186,1)="T",1000000000000*VALUE(LEFT(G186,LEN(G186)-1)),IF(RIGHT(G186,1)="M",1000000*VALUE(LEFT(G186,LEN(G186)-1)),IF(RIGHT(G186,1)="B",1000000000*VALUE(LEFT(G186,LEN(G186)-1)),IF(RIGHT(G186,1)="%",0.01*VALUE(LEFT(G186,LEN(G186)-1)),IF(RIGHT(G186,1)="k",1000*VALUE(LEFT(G186,LEN(G186)-1)),VALUE(SUBSTITUTE(G186,",",""))))))))),"N/A")</f>
        <v>N/A</v>
      </c>
      <c r="N186" t="str">
        <f t="shared" si="10"/>
        <v>N/A</v>
      </c>
    </row>
    <row r="187" spans="1:14" x14ac:dyDescent="0.3">
      <c r="A187" s="1">
        <v>29</v>
      </c>
      <c r="B187" t="s">
        <v>375</v>
      </c>
      <c r="C187" t="s">
        <v>376</v>
      </c>
      <c r="D187" t="s">
        <v>377</v>
      </c>
      <c r="E187" t="s">
        <v>378</v>
      </c>
      <c r="F187" t="s">
        <v>348</v>
      </c>
      <c r="G187" t="s">
        <v>349</v>
      </c>
      <c r="I187">
        <f>IFERROR(IF(TRIM(C187)="-", "N/A", IF(RIGHT(C187,1)=")",IF(RIGHT(C187,2)="T)",-1000000000000*VALUE(MID(C187,2,LEN(C187)-3)),IF(RIGHT(C187,2)="M)",-1000000*VALUE(MID(C187,2,LEN(C187)-3)),IF(RIGHT(C187,2)="B)",-1000000000*VALUE(MID(C187,2,LEN(C187)-3)),IF(RIGHT(C187,2)="k)",-1000*VALUE(MID(C187,2,LEN(C187)-3)),VALUE(SUBSTITUTE(C187,",","")))))),IF(RIGHT(C187,1)="T",1000000000000*VALUE(LEFT(C187,LEN(C187)-1)),IF(RIGHT(C187,1)="M",1000000*VALUE(LEFT(C187,LEN(C187)-1)),IF(RIGHT(C187,1)="B",1000000000*VALUE(LEFT(C187,LEN(C187)-1)),IF(RIGHT(C187,1)="%",0.01*VALUE(LEFT(C187,LEN(C187)-1)),IF(RIGHT(C187,1)="k",1000*VALUE(LEFT(C187,LEN(C187)-1)),VALUE(SUBSTITUTE(C187,",",""))))))))),"N/A")</f>
        <v>15950000</v>
      </c>
      <c r="J187">
        <f>IFERROR(IF(TRIM(D187)="-", "N/A", IF(RIGHT(D187,1)=")",IF(RIGHT(D187,2)="T)",-1000000000000*VALUE(MID(D187,2,LEN(D187)-3)),IF(RIGHT(D187,2)="M)",-1000000*VALUE(MID(D187,2,LEN(D187)-3)),IF(RIGHT(D187,2)="B)",-1000000000*VALUE(MID(D187,2,LEN(D187)-3)),IF(RIGHT(D187,2)="k)",-1000*VALUE(MID(D187,2,LEN(D187)-3)),VALUE(SUBSTITUTE(D187,",","")))))),IF(RIGHT(D187,1)="T",1000000000000*VALUE(LEFT(D187,LEN(D187)-1)),IF(RIGHT(D187,1)="M",1000000*VALUE(LEFT(D187,LEN(D187)-1)),IF(RIGHT(D187,1)="B",1000000000*VALUE(LEFT(D187,LEN(D187)-1)),IF(RIGHT(D187,1)="%",0.01*VALUE(LEFT(D187,LEN(D187)-1)),IF(RIGHT(D187,1)="k",1000*VALUE(LEFT(D187,LEN(D187)-1)),VALUE(SUBSTITUTE(D187,",",""))))))))),"N/A")</f>
        <v>18730000</v>
      </c>
      <c r="K187">
        <f>IFERROR(IF(TRIM(E187)="-", "N/A", IF(RIGHT(E187,1)=")",IF(RIGHT(E187,2)="T)",-1000000000000*VALUE(MID(E187,2,LEN(E187)-3)),IF(RIGHT(E187,2)="M)",-1000000*VALUE(MID(E187,2,LEN(E187)-3)),IF(RIGHT(E187,2)="B)",-1000000000*VALUE(MID(E187,2,LEN(E187)-3)),IF(RIGHT(E187,2)="k)",-1000*VALUE(MID(E187,2,LEN(E187)-3)),VALUE(SUBSTITUTE(E187,",","")))))),IF(RIGHT(E187,1)="T",1000000000000*VALUE(LEFT(E187,LEN(E187)-1)),IF(RIGHT(E187,1)="M",1000000*VALUE(LEFT(E187,LEN(E187)-1)),IF(RIGHT(E187,1)="B",1000000000*VALUE(LEFT(E187,LEN(E187)-1)),IF(RIGHT(E187,1)="%",0.01*VALUE(LEFT(E187,LEN(E187)-1)),IF(RIGHT(E187,1)="k",1000*VALUE(LEFT(E187,LEN(E187)-1)),VALUE(SUBSTITUTE(E187,",",""))))))))),"N/A")</f>
        <v>18370000</v>
      </c>
      <c r="L187">
        <f>IFERROR(IF(TRIM(F187)="-", "N/A", IF(RIGHT(F187,1)=")",IF(RIGHT(F187,2)="T)",-1000000000000*VALUE(MID(F187,2,LEN(F187)-3)),IF(RIGHT(F187,2)="M)",-1000000*VALUE(MID(F187,2,LEN(F187)-3)),IF(RIGHT(F187,2)="B)",-1000000000*VALUE(MID(F187,2,LEN(F187)-3)),IF(RIGHT(F187,2)="k)",-1000*VALUE(MID(F187,2,LEN(F187)-3)),VALUE(SUBSTITUTE(F187,",","")))))),IF(RIGHT(F187,1)="T",1000000000000*VALUE(LEFT(F187,LEN(F187)-1)),IF(RIGHT(F187,1)="M",1000000*VALUE(LEFT(F187,LEN(F187)-1)),IF(RIGHT(F187,1)="B",1000000000*VALUE(LEFT(F187,LEN(F187)-1)),IF(RIGHT(F187,1)="%",0.01*VALUE(LEFT(F187,LEN(F187)-1)),IF(RIGHT(F187,1)="k",1000*VALUE(LEFT(F187,LEN(F187)-1)),VALUE(SUBSTITUTE(F187,",",""))))))))),"N/A")</f>
        <v>39020000</v>
      </c>
      <c r="M187">
        <f>IFERROR(IF(TRIM(G187)="-", "N/A", IF(RIGHT(G187,1)=")",IF(RIGHT(G187,2)="T)",-1000000000000*VALUE(MID(G187,2,LEN(G187)-3)),IF(RIGHT(G187,2)="M)",-1000000*VALUE(MID(G187,2,LEN(G187)-3)),IF(RIGHT(G187,2)="B)",-1000000000*VALUE(MID(G187,2,LEN(G187)-3)),IF(RIGHT(G187,2)="k)",-1000*VALUE(MID(G187,2,LEN(G187)-3)),VALUE(SUBSTITUTE(G187,",","")))))),IF(RIGHT(G187,1)="T",1000000000000*VALUE(LEFT(G187,LEN(G187)-1)),IF(RIGHT(G187,1)="M",1000000*VALUE(LEFT(G187,LEN(G187)-1)),IF(RIGHT(G187,1)="B",1000000000*VALUE(LEFT(G187,LEN(G187)-1)),IF(RIGHT(G187,1)="%",0.01*VALUE(LEFT(G187,LEN(G187)-1)),IF(RIGHT(G187,1)="k",1000*VALUE(LEFT(G187,LEN(G187)-1)),VALUE(SUBSTITUTE(G187,",",""))))))))),"N/A")</f>
        <v>45120000</v>
      </c>
      <c r="N187" t="str">
        <f t="shared" si="10"/>
        <v>N/A</v>
      </c>
    </row>
    <row r="188" spans="1:14" x14ac:dyDescent="0.3">
      <c r="A188" s="1">
        <v>30</v>
      </c>
      <c r="B188" t="s">
        <v>379</v>
      </c>
      <c r="C188" t="s">
        <v>380</v>
      </c>
      <c r="D188" t="s">
        <v>381</v>
      </c>
      <c r="E188" t="s">
        <v>382</v>
      </c>
      <c r="F188" t="s">
        <v>383</v>
      </c>
      <c r="G188" t="s">
        <v>384</v>
      </c>
      <c r="I188">
        <f>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1.44</v>
      </c>
      <c r="J188">
        <f>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1.43</v>
      </c>
      <c r="K188">
        <f>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1.23</v>
      </c>
      <c r="L188">
        <f>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2.17</v>
      </c>
      <c r="M188">
        <f>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1.97</v>
      </c>
      <c r="N188" t="str">
        <f t="shared" si="10"/>
        <v>N/A</v>
      </c>
    </row>
    <row r="189" spans="1:14" x14ac:dyDescent="0.3">
      <c r="A189" s="1">
        <v>31</v>
      </c>
      <c r="B189" t="s">
        <v>385</v>
      </c>
      <c r="C189" t="s">
        <v>261</v>
      </c>
      <c r="D189" t="s">
        <v>386</v>
      </c>
      <c r="E189" t="s">
        <v>387</v>
      </c>
      <c r="F189" t="s">
        <v>388</v>
      </c>
      <c r="G189" t="s">
        <v>389</v>
      </c>
      <c r="I189" t="str">
        <f>IFERROR(IF(TRIM(C189)="-", "N/A", IF(RIGHT(C189,1)=")",IF(RIGHT(C189,2)="T)",-1000000000000*VALUE(MID(C189,2,LEN(C189)-3)),IF(RIGHT(C189,2)="M)",-1000000*VALUE(MID(C189,2,LEN(C189)-3)),IF(RIGHT(C189,2)="B)",-1000000000*VALUE(MID(C189,2,LEN(C189)-3)),IF(RIGHT(C189,2)="k)",-1000*VALUE(MID(C189,2,LEN(C189)-3)),VALUE(SUBSTITUTE(C189,",","")))))),IF(RIGHT(C189,1)="T",1000000000000*VALUE(LEFT(C189,LEN(C189)-1)),IF(RIGHT(C189,1)="M",1000000*VALUE(LEFT(C189,LEN(C189)-1)),IF(RIGHT(C189,1)="B",1000000000*VALUE(LEFT(C189,LEN(C189)-1)),IF(RIGHT(C189,1)="%",0.01*VALUE(LEFT(C189,LEN(C189)-1)),IF(RIGHT(C189,1)="k",1000*VALUE(LEFT(C189,LEN(C189)-1)),VALUE(SUBSTITUTE(C189,",",""))))))))),"N/A")</f>
        <v>N/A</v>
      </c>
      <c r="J189">
        <f>IFERROR(IF(TRIM(D189)="-", "N/A", IF(RIGHT(D189,1)=")",IF(RIGHT(D189,2)="T)",-1000000000000*VALUE(MID(D189,2,LEN(D189)-3)),IF(RIGHT(D189,2)="M)",-1000000*VALUE(MID(D189,2,LEN(D189)-3)),IF(RIGHT(D189,2)="B)",-1000000000*VALUE(MID(D189,2,LEN(D189)-3)),IF(RIGHT(D189,2)="k)",-1000*VALUE(MID(D189,2,LEN(D189)-3)),VALUE(SUBSTITUTE(D189,",","")))))),IF(RIGHT(D189,1)="T",1000000000000*VALUE(LEFT(D189,LEN(D189)-1)),IF(RIGHT(D189,1)="M",1000000*VALUE(LEFT(D189,LEN(D189)-1)),IF(RIGHT(D189,1)="B",1000000000*VALUE(LEFT(D189,LEN(D189)-1)),IF(RIGHT(D189,1)="%",0.01*VALUE(LEFT(D189,LEN(D189)-1)),IF(RIGHT(D189,1)="k",1000*VALUE(LEFT(D189,LEN(D189)-1)),VALUE(SUBSTITUTE(D189,",",""))))))))),"N/A")</f>
        <v>-5.2000000000000006E-3</v>
      </c>
      <c r="K189">
        <f>IFERROR(IF(TRIM(E189)="-", "N/A", IF(RIGHT(E189,1)=")",IF(RIGHT(E189,2)="T)",-1000000000000*VALUE(MID(E189,2,LEN(E189)-3)),IF(RIGHT(E189,2)="M)",-1000000*VALUE(MID(E189,2,LEN(E189)-3)),IF(RIGHT(E189,2)="B)",-1000000000*VALUE(MID(E189,2,LEN(E189)-3)),IF(RIGHT(E189,2)="k)",-1000*VALUE(MID(E189,2,LEN(E189)-3)),VALUE(SUBSTITUTE(E189,",","")))))),IF(RIGHT(E189,1)="T",1000000000000*VALUE(LEFT(E189,LEN(E189)-1)),IF(RIGHT(E189,1)="M",1000000*VALUE(LEFT(E189,LEN(E189)-1)),IF(RIGHT(E189,1)="B",1000000000*VALUE(LEFT(E189,LEN(E189)-1)),IF(RIGHT(E189,1)="%",0.01*VALUE(LEFT(E189,LEN(E189)-1)),IF(RIGHT(E189,1)="k",1000*VALUE(LEFT(E189,LEN(E189)-1)),VALUE(SUBSTITUTE(E189,",",""))))))))),"N/A")</f>
        <v>-0.1391</v>
      </c>
      <c r="L189">
        <f>IFERROR(IF(TRIM(F189)="-", "N/A", IF(RIGHT(F189,1)=")",IF(RIGHT(F189,2)="T)",-1000000000000*VALUE(MID(F189,2,LEN(F189)-3)),IF(RIGHT(F189,2)="M)",-1000000*VALUE(MID(F189,2,LEN(F189)-3)),IF(RIGHT(F189,2)="B)",-1000000000*VALUE(MID(F189,2,LEN(F189)-3)),IF(RIGHT(F189,2)="k)",-1000*VALUE(MID(F189,2,LEN(F189)-3)),VALUE(SUBSTITUTE(F189,",","")))))),IF(RIGHT(F189,1)="T",1000000000000*VALUE(LEFT(F189,LEN(F189)-1)),IF(RIGHT(F189,1)="M",1000000*VALUE(LEFT(F189,LEN(F189)-1)),IF(RIGHT(F189,1)="B",1000000000*VALUE(LEFT(F189,LEN(F189)-1)),IF(RIGHT(F189,1)="%",0.01*VALUE(LEFT(F189,LEN(F189)-1)),IF(RIGHT(F189,1)="k",1000*VALUE(LEFT(F189,LEN(F189)-1)),VALUE(SUBSTITUTE(F189,",",""))))))))),"N/A")</f>
        <v>0.75629999999999997</v>
      </c>
      <c r="M189">
        <f>IFERROR(IF(TRIM(G189)="-", "N/A", IF(RIGHT(G189,1)=")",IF(RIGHT(G189,2)="T)",-1000000000000*VALUE(MID(G189,2,LEN(G189)-3)),IF(RIGHT(G189,2)="M)",-1000000*VALUE(MID(G189,2,LEN(G189)-3)),IF(RIGHT(G189,2)="B)",-1000000000*VALUE(MID(G189,2,LEN(G189)-3)),IF(RIGHT(G189,2)="k)",-1000*VALUE(MID(G189,2,LEN(G189)-3)),VALUE(SUBSTITUTE(G189,",","")))))),IF(RIGHT(G189,1)="T",1000000000000*VALUE(LEFT(G189,LEN(G189)-1)),IF(RIGHT(G189,1)="M",1000000*VALUE(LEFT(G189,LEN(G189)-1)),IF(RIGHT(G189,1)="B",1000000000*VALUE(LEFT(G189,LEN(G189)-1)),IF(RIGHT(G189,1)="%",0.01*VALUE(LEFT(G189,LEN(G189)-1)),IF(RIGHT(G189,1)="k",1000*VALUE(LEFT(G189,LEN(G189)-1)),VALUE(SUBSTITUTE(G189,",",""))))))))),"N/A")</f>
        <v>-8.9700000000000002E-2</v>
      </c>
      <c r="N189" t="str">
        <f t="shared" ref="N189:N252" si="12">IFERROR(IF(TRIM(H189)="-", "N/A", IF(RIGHT(H189,1)=")",IF(RIGHT(H189,2)="T)",-1000000000000*VALUE(MID(H189,2,LEN(H189)-3)),IF(RIGHT(H189,2)="M)",-1000000*VALUE(MID(H189,2,LEN(H189)-3)),IF(RIGHT(H189,2)="B)",-1000000000*VALUE(MID(H189,2,LEN(H189)-3)),IF(RIGHT(H189,2)="k)",-1000*VALUE(MID(H189,2,LEN(H189)-3)),VALUE(SUBSTITUTE(H189,",","")))))),IF(RIGHT(H189,1)="T",1000000000000*VALUE(LEFT(H189,LEN(H189)-1)),IF(RIGHT(H189,1)="M",1000000*VALUE(LEFT(H189,LEN(H189)-1)),IF(RIGHT(H189,1)="B",1000000000*VALUE(LEFT(H189,LEN(H189)-1)),IF(RIGHT(H189,1)="%",0.01*VALUE(LEFT(H189,LEN(H189)-1)),IF(RIGHT(H189,1)="k",1000*VALUE(LEFT(H189,LEN(H189)-1)),VALUE(SUBSTITUTE(H189,",",""))))))))),"N/A")</f>
        <v>N/A</v>
      </c>
    </row>
    <row r="190" spans="1:14" x14ac:dyDescent="0.3">
      <c r="A190" s="1">
        <v>32</v>
      </c>
      <c r="B190" t="s">
        <v>390</v>
      </c>
      <c r="C190" t="s">
        <v>391</v>
      </c>
      <c r="D190" t="s">
        <v>392</v>
      </c>
      <c r="E190" t="s">
        <v>393</v>
      </c>
      <c r="F190" t="s">
        <v>394</v>
      </c>
      <c r="G190" t="s">
        <v>395</v>
      </c>
      <c r="I190">
        <f>IFERROR(IF(TRIM(C190)="-", "N/A", IF(RIGHT(C190,1)=")",IF(RIGHT(C190,2)="T)",-1000000000000*VALUE(MID(C190,2,LEN(C190)-3)),IF(RIGHT(C190,2)="M)",-1000000*VALUE(MID(C190,2,LEN(C190)-3)),IF(RIGHT(C190,2)="B)",-1000000000*VALUE(MID(C190,2,LEN(C190)-3)),IF(RIGHT(C190,2)="k)",-1000*VALUE(MID(C190,2,LEN(C190)-3)),VALUE(SUBSTITUTE(C190,",","")))))),IF(RIGHT(C190,1)="T",1000000000000*VALUE(LEFT(C190,LEN(C190)-1)),IF(RIGHT(C190,1)="M",1000000*VALUE(LEFT(C190,LEN(C190)-1)),IF(RIGHT(C190,1)="B",1000000000*VALUE(LEFT(C190,LEN(C190)-1)),IF(RIGHT(C190,1)="%",0.01*VALUE(LEFT(C190,LEN(C190)-1)),IF(RIGHT(C190,1)="k",1000*VALUE(LEFT(C190,LEN(C190)-1)),VALUE(SUBSTITUTE(C190,",",""))))))))),"N/A")</f>
        <v>11070000</v>
      </c>
      <c r="J190">
        <f>IFERROR(IF(TRIM(D190)="-", "N/A", IF(RIGHT(D190,1)=")",IF(RIGHT(D190,2)="T)",-1000000000000*VALUE(MID(D190,2,LEN(D190)-3)),IF(RIGHT(D190,2)="M)",-1000000*VALUE(MID(D190,2,LEN(D190)-3)),IF(RIGHT(D190,2)="B)",-1000000000*VALUE(MID(D190,2,LEN(D190)-3)),IF(RIGHT(D190,2)="k)",-1000*VALUE(MID(D190,2,LEN(D190)-3)),VALUE(SUBSTITUTE(D190,",","")))))),IF(RIGHT(D190,1)="T",1000000000000*VALUE(LEFT(D190,LEN(D190)-1)),IF(RIGHT(D190,1)="M",1000000*VALUE(LEFT(D190,LEN(D190)-1)),IF(RIGHT(D190,1)="B",1000000000*VALUE(LEFT(D190,LEN(D190)-1)),IF(RIGHT(D190,1)="%",0.01*VALUE(LEFT(D190,LEN(D190)-1)),IF(RIGHT(D190,1)="k",1000*VALUE(LEFT(D190,LEN(D190)-1)),VALUE(SUBSTITUTE(D190,",",""))))))))),"N/A")</f>
        <v>13070000</v>
      </c>
      <c r="K190">
        <f>IFERROR(IF(TRIM(E190)="-", "N/A", IF(RIGHT(E190,1)=")",IF(RIGHT(E190,2)="T)",-1000000000000*VALUE(MID(E190,2,LEN(E190)-3)),IF(RIGHT(E190,2)="M)",-1000000*VALUE(MID(E190,2,LEN(E190)-3)),IF(RIGHT(E190,2)="B)",-1000000000*VALUE(MID(E190,2,LEN(E190)-3)),IF(RIGHT(E190,2)="k)",-1000*VALUE(MID(E190,2,LEN(E190)-3)),VALUE(SUBSTITUTE(E190,",","")))))),IF(RIGHT(E190,1)="T",1000000000000*VALUE(LEFT(E190,LEN(E190)-1)),IF(RIGHT(E190,1)="M",1000000*VALUE(LEFT(E190,LEN(E190)-1)),IF(RIGHT(E190,1)="B",1000000000*VALUE(LEFT(E190,LEN(E190)-1)),IF(RIGHT(E190,1)="%",0.01*VALUE(LEFT(E190,LEN(E190)-1)),IF(RIGHT(E190,1)="k",1000*VALUE(LEFT(E190,LEN(E190)-1)),VALUE(SUBSTITUTE(E190,",",""))))))))),"N/A")</f>
        <v>14880000</v>
      </c>
      <c r="L190">
        <f>IFERROR(IF(TRIM(F190)="-", "N/A", IF(RIGHT(F190,1)=")",IF(RIGHT(F190,2)="T)",-1000000000000*VALUE(MID(F190,2,LEN(F190)-3)),IF(RIGHT(F190,2)="M)",-1000000*VALUE(MID(F190,2,LEN(F190)-3)),IF(RIGHT(F190,2)="B)",-1000000000*VALUE(MID(F190,2,LEN(F190)-3)),IF(RIGHT(F190,2)="k)",-1000*VALUE(MID(F190,2,LEN(F190)-3)),VALUE(SUBSTITUTE(F190,",","")))))),IF(RIGHT(F190,1)="T",1000000000000*VALUE(LEFT(F190,LEN(F190)-1)),IF(RIGHT(F190,1)="M",1000000*VALUE(LEFT(F190,LEN(F190)-1)),IF(RIGHT(F190,1)="B",1000000000*VALUE(LEFT(F190,LEN(F190)-1)),IF(RIGHT(F190,1)="%",0.01*VALUE(LEFT(F190,LEN(F190)-1)),IF(RIGHT(F190,1)="k",1000*VALUE(LEFT(F190,LEN(F190)-1)),VALUE(SUBSTITUTE(F190,",",""))))))))),"N/A")</f>
        <v>18000000</v>
      </c>
      <c r="M190">
        <f>IFERROR(IF(TRIM(G190)="-", "N/A", IF(RIGHT(G190,1)=")",IF(RIGHT(G190,2)="T)",-1000000000000*VALUE(MID(G190,2,LEN(G190)-3)),IF(RIGHT(G190,2)="M)",-1000000*VALUE(MID(G190,2,LEN(G190)-3)),IF(RIGHT(G190,2)="B)",-1000000000*VALUE(MID(G190,2,LEN(G190)-3)),IF(RIGHT(G190,2)="k)",-1000*VALUE(MID(G190,2,LEN(G190)-3)),VALUE(SUBSTITUTE(G190,",","")))))),IF(RIGHT(G190,1)="T",1000000000000*VALUE(LEFT(G190,LEN(G190)-1)),IF(RIGHT(G190,1)="M",1000000*VALUE(LEFT(G190,LEN(G190)-1)),IF(RIGHT(G190,1)="B",1000000000*VALUE(LEFT(G190,LEN(G190)-1)),IF(RIGHT(G190,1)="%",0.01*VALUE(LEFT(G190,LEN(G190)-1)),IF(RIGHT(G190,1)="k",1000*VALUE(LEFT(G190,LEN(G190)-1)),VALUE(SUBSTITUTE(G190,",",""))))))))),"N/A")</f>
        <v>22870000</v>
      </c>
      <c r="N190" t="str">
        <f t="shared" si="12"/>
        <v>N/A</v>
      </c>
    </row>
    <row r="191" spans="1:14" x14ac:dyDescent="0.3">
      <c r="A191" s="1">
        <v>33</v>
      </c>
      <c r="B191" t="s">
        <v>396</v>
      </c>
      <c r="C191" t="s">
        <v>381</v>
      </c>
      <c r="D191" t="s">
        <v>397</v>
      </c>
      <c r="E191" t="s">
        <v>382</v>
      </c>
      <c r="F191" t="s">
        <v>398</v>
      </c>
      <c r="G191" t="s">
        <v>384</v>
      </c>
      <c r="I191">
        <f>IFERROR(IF(TRIM(C191)="-", "N/A", IF(RIGHT(C191,1)=")",IF(RIGHT(C191,2)="T)",-1000000000000*VALUE(MID(C191,2,LEN(C191)-3)),IF(RIGHT(C191,2)="M)",-1000000*VALUE(MID(C191,2,LEN(C191)-3)),IF(RIGHT(C191,2)="B)",-1000000000*VALUE(MID(C191,2,LEN(C191)-3)),IF(RIGHT(C191,2)="k)",-1000*VALUE(MID(C191,2,LEN(C191)-3)),VALUE(SUBSTITUTE(C191,",","")))))),IF(RIGHT(C191,1)="T",1000000000000*VALUE(LEFT(C191,LEN(C191)-1)),IF(RIGHT(C191,1)="M",1000000*VALUE(LEFT(C191,LEN(C191)-1)),IF(RIGHT(C191,1)="B",1000000000*VALUE(LEFT(C191,LEN(C191)-1)),IF(RIGHT(C191,1)="%",0.01*VALUE(LEFT(C191,LEN(C191)-1)),IF(RIGHT(C191,1)="k",1000*VALUE(LEFT(C191,LEN(C191)-1)),VALUE(SUBSTITUTE(C191,",",""))))))))),"N/A")</f>
        <v>1.43</v>
      </c>
      <c r="J191">
        <f>IFERROR(IF(TRIM(D191)="-", "N/A", IF(RIGHT(D191,1)=")",IF(RIGHT(D191,2)="T)",-1000000000000*VALUE(MID(D191,2,LEN(D191)-3)),IF(RIGHT(D191,2)="M)",-1000000*VALUE(MID(D191,2,LEN(D191)-3)),IF(RIGHT(D191,2)="B)",-1000000000*VALUE(MID(D191,2,LEN(D191)-3)),IF(RIGHT(D191,2)="k)",-1000*VALUE(MID(D191,2,LEN(D191)-3)),VALUE(SUBSTITUTE(D191,",","")))))),IF(RIGHT(D191,1)="T",1000000000000*VALUE(LEFT(D191,LEN(D191)-1)),IF(RIGHT(D191,1)="M",1000000*VALUE(LEFT(D191,LEN(D191)-1)),IF(RIGHT(D191,1)="B",1000000000*VALUE(LEFT(D191,LEN(D191)-1)),IF(RIGHT(D191,1)="%",0.01*VALUE(LEFT(D191,LEN(D191)-1)),IF(RIGHT(D191,1)="k",1000*VALUE(LEFT(D191,LEN(D191)-1)),VALUE(SUBSTITUTE(D191,",",""))))))))),"N/A")</f>
        <v>1.42</v>
      </c>
      <c r="K191">
        <f>IFERROR(IF(TRIM(E191)="-", "N/A", IF(RIGHT(E191,1)=")",IF(RIGHT(E191,2)="T)",-1000000000000*VALUE(MID(E191,2,LEN(E191)-3)),IF(RIGHT(E191,2)="M)",-1000000*VALUE(MID(E191,2,LEN(E191)-3)),IF(RIGHT(E191,2)="B)",-1000000000*VALUE(MID(E191,2,LEN(E191)-3)),IF(RIGHT(E191,2)="k)",-1000*VALUE(MID(E191,2,LEN(E191)-3)),VALUE(SUBSTITUTE(E191,",","")))))),IF(RIGHT(E191,1)="T",1000000000000*VALUE(LEFT(E191,LEN(E191)-1)),IF(RIGHT(E191,1)="M",1000000*VALUE(LEFT(E191,LEN(E191)-1)),IF(RIGHT(E191,1)="B",1000000000*VALUE(LEFT(E191,LEN(E191)-1)),IF(RIGHT(E191,1)="%",0.01*VALUE(LEFT(E191,LEN(E191)-1)),IF(RIGHT(E191,1)="k",1000*VALUE(LEFT(E191,LEN(E191)-1)),VALUE(SUBSTITUTE(E191,",",""))))))))),"N/A")</f>
        <v>1.23</v>
      </c>
      <c r="L191">
        <f>IFERROR(IF(TRIM(F191)="-", "N/A", IF(RIGHT(F191,1)=")",IF(RIGHT(F191,2)="T)",-1000000000000*VALUE(MID(F191,2,LEN(F191)-3)),IF(RIGHT(F191,2)="M)",-1000000*VALUE(MID(F191,2,LEN(F191)-3)),IF(RIGHT(F191,2)="B)",-1000000000*VALUE(MID(F191,2,LEN(F191)-3)),IF(RIGHT(F191,2)="k)",-1000*VALUE(MID(F191,2,LEN(F191)-3)),VALUE(SUBSTITUTE(F191,",","")))))),IF(RIGHT(F191,1)="T",1000000000000*VALUE(LEFT(F191,LEN(F191)-1)),IF(RIGHT(F191,1)="M",1000000*VALUE(LEFT(F191,LEN(F191)-1)),IF(RIGHT(F191,1)="B",1000000000*VALUE(LEFT(F191,LEN(F191)-1)),IF(RIGHT(F191,1)="%",0.01*VALUE(LEFT(F191,LEN(F191)-1)),IF(RIGHT(F191,1)="k",1000*VALUE(LEFT(F191,LEN(F191)-1)),VALUE(SUBSTITUTE(F191,",",""))))))))),"N/A")</f>
        <v>2.16</v>
      </c>
      <c r="M191">
        <f>IFERROR(IF(TRIM(G191)="-", "N/A", IF(RIGHT(G191,1)=")",IF(RIGHT(G191,2)="T)",-1000000000000*VALUE(MID(G191,2,LEN(G191)-3)),IF(RIGHT(G191,2)="M)",-1000000*VALUE(MID(G191,2,LEN(G191)-3)),IF(RIGHT(G191,2)="B)",-1000000000*VALUE(MID(G191,2,LEN(G191)-3)),IF(RIGHT(G191,2)="k)",-1000*VALUE(MID(G191,2,LEN(G191)-3)),VALUE(SUBSTITUTE(G191,",","")))))),IF(RIGHT(G191,1)="T",1000000000000*VALUE(LEFT(G191,LEN(G191)-1)),IF(RIGHT(G191,1)="M",1000000*VALUE(LEFT(G191,LEN(G191)-1)),IF(RIGHT(G191,1)="B",1000000000*VALUE(LEFT(G191,LEN(G191)-1)),IF(RIGHT(G191,1)="%",0.01*VALUE(LEFT(G191,LEN(G191)-1)),IF(RIGHT(G191,1)="k",1000*VALUE(LEFT(G191,LEN(G191)-1)),VALUE(SUBSTITUTE(G191,",",""))))))))),"N/A")</f>
        <v>1.97</v>
      </c>
      <c r="N191" t="str">
        <f t="shared" si="12"/>
        <v>N/A</v>
      </c>
    </row>
    <row r="192" spans="1:14" x14ac:dyDescent="0.3">
      <c r="A192" s="1">
        <v>34</v>
      </c>
      <c r="B192" t="s">
        <v>399</v>
      </c>
      <c r="C192" t="s">
        <v>261</v>
      </c>
      <c r="D192" t="s">
        <v>400</v>
      </c>
      <c r="E192" t="s">
        <v>401</v>
      </c>
      <c r="F192" t="s">
        <v>402</v>
      </c>
      <c r="G192" t="s">
        <v>403</v>
      </c>
      <c r="I192" t="str">
        <f>IFERROR(IF(TRIM(C192)="-", "N/A", IF(RIGHT(C192,1)=")",IF(RIGHT(C192,2)="T)",-1000000000000*VALUE(MID(C192,2,LEN(C192)-3)),IF(RIGHT(C192,2)="M)",-1000000*VALUE(MID(C192,2,LEN(C192)-3)),IF(RIGHT(C192,2)="B)",-1000000000*VALUE(MID(C192,2,LEN(C192)-3)),IF(RIGHT(C192,2)="k)",-1000*VALUE(MID(C192,2,LEN(C192)-3)),VALUE(SUBSTITUTE(C192,",","")))))),IF(RIGHT(C192,1)="T",1000000000000*VALUE(LEFT(C192,LEN(C192)-1)),IF(RIGHT(C192,1)="M",1000000*VALUE(LEFT(C192,LEN(C192)-1)),IF(RIGHT(C192,1)="B",1000000000*VALUE(LEFT(C192,LEN(C192)-1)),IF(RIGHT(C192,1)="%",0.01*VALUE(LEFT(C192,LEN(C192)-1)),IF(RIGHT(C192,1)="k",1000*VALUE(LEFT(C192,LEN(C192)-1)),VALUE(SUBSTITUTE(C192,",",""))))))))),"N/A")</f>
        <v>N/A</v>
      </c>
      <c r="J192">
        <f>IFERROR(IF(TRIM(D192)="-", "N/A", IF(RIGHT(D192,1)=")",IF(RIGHT(D192,2)="T)",-1000000000000*VALUE(MID(D192,2,LEN(D192)-3)),IF(RIGHT(D192,2)="M)",-1000000*VALUE(MID(D192,2,LEN(D192)-3)),IF(RIGHT(D192,2)="B)",-1000000000*VALUE(MID(D192,2,LEN(D192)-3)),IF(RIGHT(D192,2)="k)",-1000*VALUE(MID(D192,2,LEN(D192)-3)),VALUE(SUBSTITUTE(D192,",","")))))),IF(RIGHT(D192,1)="T",1000000000000*VALUE(LEFT(D192,LEN(D192)-1)),IF(RIGHT(D192,1)="M",1000000*VALUE(LEFT(D192,LEN(D192)-1)),IF(RIGHT(D192,1)="B",1000000000*VALUE(LEFT(D192,LEN(D192)-1)),IF(RIGHT(D192,1)="%",0.01*VALUE(LEFT(D192,LEN(D192)-1)),IF(RIGHT(D192,1)="k",1000*VALUE(LEFT(D192,LEN(D192)-1)),VALUE(SUBSTITUTE(D192,",",""))))))))),"N/A")</f>
        <v>-6.3E-3</v>
      </c>
      <c r="K192">
        <f>IFERROR(IF(TRIM(E192)="-", "N/A", IF(RIGHT(E192,1)=")",IF(RIGHT(E192,2)="T)",-1000000000000*VALUE(MID(E192,2,LEN(E192)-3)),IF(RIGHT(E192,2)="M)",-1000000*VALUE(MID(E192,2,LEN(E192)-3)),IF(RIGHT(E192,2)="B)",-1000000000*VALUE(MID(E192,2,LEN(E192)-3)),IF(RIGHT(E192,2)="k)",-1000*VALUE(MID(E192,2,LEN(E192)-3)),VALUE(SUBSTITUTE(E192,",","")))))),IF(RIGHT(E192,1)="T",1000000000000*VALUE(LEFT(E192,LEN(E192)-1)),IF(RIGHT(E192,1)="M",1000000*VALUE(LEFT(E192,LEN(E192)-1)),IF(RIGHT(E192,1)="B",1000000000*VALUE(LEFT(E192,LEN(E192)-1)),IF(RIGHT(E192,1)="%",0.01*VALUE(LEFT(E192,LEN(E192)-1)),IF(RIGHT(E192,1)="k",1000*VALUE(LEFT(E192,LEN(E192)-1)),VALUE(SUBSTITUTE(E192,",",""))))))))),"N/A")</f>
        <v>-0.13789999999999999</v>
      </c>
      <c r="L192">
        <f>IFERROR(IF(TRIM(F192)="-", "N/A", IF(RIGHT(F192,1)=")",IF(RIGHT(F192,2)="T)",-1000000000000*VALUE(MID(F192,2,LEN(F192)-3)),IF(RIGHT(F192,2)="M)",-1000000*VALUE(MID(F192,2,LEN(F192)-3)),IF(RIGHT(F192,2)="B)",-1000000000*VALUE(MID(F192,2,LEN(F192)-3)),IF(RIGHT(F192,2)="k)",-1000*VALUE(MID(F192,2,LEN(F192)-3)),VALUE(SUBSTITUTE(F192,",","")))))),IF(RIGHT(F192,1)="T",1000000000000*VALUE(LEFT(F192,LEN(F192)-1)),IF(RIGHT(F192,1)="M",1000000*VALUE(LEFT(F192,LEN(F192)-1)),IF(RIGHT(F192,1)="B",1000000000*VALUE(LEFT(F192,LEN(F192)-1)),IF(RIGHT(F192,1)="%",0.01*VALUE(LEFT(F192,LEN(F192)-1)),IF(RIGHT(F192,1)="k",1000*VALUE(LEFT(F192,LEN(F192)-1)),VALUE(SUBSTITUTE(F192,",",""))))))))),"N/A")</f>
        <v>0.76010000000000011</v>
      </c>
      <c r="M192">
        <f>IFERROR(IF(TRIM(G192)="-", "N/A", IF(RIGHT(G192,1)=")",IF(RIGHT(G192,2)="T)",-1000000000000*VALUE(MID(G192,2,LEN(G192)-3)),IF(RIGHT(G192,2)="M)",-1000000*VALUE(MID(G192,2,LEN(G192)-3)),IF(RIGHT(G192,2)="B)",-1000000000*VALUE(MID(G192,2,LEN(G192)-3)),IF(RIGHT(G192,2)="k)",-1000*VALUE(MID(G192,2,LEN(G192)-3)),VALUE(SUBSTITUTE(G192,",","")))))),IF(RIGHT(G192,1)="T",1000000000000*VALUE(LEFT(G192,LEN(G192)-1)),IF(RIGHT(G192,1)="M",1000000*VALUE(LEFT(G192,LEN(G192)-1)),IF(RIGHT(G192,1)="B",1000000000*VALUE(LEFT(G192,LEN(G192)-1)),IF(RIGHT(G192,1)="%",0.01*VALUE(LEFT(G192,LEN(G192)-1)),IF(RIGHT(G192,1)="k",1000*VALUE(LEFT(G192,LEN(G192)-1)),VALUE(SUBSTITUTE(G192,",",""))))))))),"N/A")</f>
        <v>-9.01E-2</v>
      </c>
      <c r="N192" t="str">
        <f t="shared" si="12"/>
        <v>N/A</v>
      </c>
    </row>
    <row r="193" spans="1:14" x14ac:dyDescent="0.3">
      <c r="A193" s="1">
        <v>35</v>
      </c>
      <c r="B193" t="s">
        <v>404</v>
      </c>
      <c r="C193" t="s">
        <v>405</v>
      </c>
      <c r="D193" t="s">
        <v>406</v>
      </c>
      <c r="E193" t="s">
        <v>407</v>
      </c>
      <c r="F193" t="s">
        <v>408</v>
      </c>
      <c r="G193" t="s">
        <v>409</v>
      </c>
      <c r="I193">
        <f>IFERROR(IF(TRIM(C193)="-", "N/A", IF(RIGHT(C193,1)=")",IF(RIGHT(C193,2)="T)",-1000000000000*VALUE(MID(C193,2,LEN(C193)-3)),IF(RIGHT(C193,2)="M)",-1000000*VALUE(MID(C193,2,LEN(C193)-3)),IF(RIGHT(C193,2)="B)",-1000000000*VALUE(MID(C193,2,LEN(C193)-3)),IF(RIGHT(C193,2)="k)",-1000*VALUE(MID(C193,2,LEN(C193)-3)),VALUE(SUBSTITUTE(C193,",","")))))),IF(RIGHT(C193,1)="T",1000000000000*VALUE(LEFT(C193,LEN(C193)-1)),IF(RIGHT(C193,1)="M",1000000*VALUE(LEFT(C193,LEN(C193)-1)),IF(RIGHT(C193,1)="B",1000000000*VALUE(LEFT(C193,LEN(C193)-1)),IF(RIGHT(C193,1)="%",0.01*VALUE(LEFT(C193,LEN(C193)-1)),IF(RIGHT(C193,1)="k",1000*VALUE(LEFT(C193,LEN(C193)-1)),VALUE(SUBSTITUTE(C193,",",""))))))))),"N/A")</f>
        <v>11140000</v>
      </c>
      <c r="J193">
        <f>IFERROR(IF(TRIM(D193)="-", "N/A", IF(RIGHT(D193,1)=")",IF(RIGHT(D193,2)="T)",-1000000000000*VALUE(MID(D193,2,LEN(D193)-3)),IF(RIGHT(D193,2)="M)",-1000000*VALUE(MID(D193,2,LEN(D193)-3)),IF(RIGHT(D193,2)="B)",-1000000000*VALUE(MID(D193,2,LEN(D193)-3)),IF(RIGHT(D193,2)="k)",-1000*VALUE(MID(D193,2,LEN(D193)-3)),VALUE(SUBSTITUTE(D193,",","")))))),IF(RIGHT(D193,1)="T",1000000000000*VALUE(LEFT(D193,LEN(D193)-1)),IF(RIGHT(D193,1)="M",1000000*VALUE(LEFT(D193,LEN(D193)-1)),IF(RIGHT(D193,1)="B",1000000000*VALUE(LEFT(D193,LEN(D193)-1)),IF(RIGHT(D193,1)="%",0.01*VALUE(LEFT(D193,LEN(D193)-1)),IF(RIGHT(D193,1)="k",1000*VALUE(LEFT(D193,LEN(D193)-1)),VALUE(SUBSTITUTE(D193,",",""))))))))),"N/A")</f>
        <v>13160000</v>
      </c>
      <c r="K193">
        <f>IFERROR(IF(TRIM(E193)="-", "N/A", IF(RIGHT(E193,1)=")",IF(RIGHT(E193,2)="T)",-1000000000000*VALUE(MID(E193,2,LEN(E193)-3)),IF(RIGHT(E193,2)="M)",-1000000*VALUE(MID(E193,2,LEN(E193)-3)),IF(RIGHT(E193,2)="B)",-1000000000*VALUE(MID(E193,2,LEN(E193)-3)),IF(RIGHT(E193,2)="k)",-1000*VALUE(MID(E193,2,LEN(E193)-3)),VALUE(SUBSTITUTE(E193,",","")))))),IF(RIGHT(E193,1)="T",1000000000000*VALUE(LEFT(E193,LEN(E193)-1)),IF(RIGHT(E193,1)="M",1000000*VALUE(LEFT(E193,LEN(E193)-1)),IF(RIGHT(E193,1)="B",1000000000*VALUE(LEFT(E193,LEN(E193)-1)),IF(RIGHT(E193,1)="%",0.01*VALUE(LEFT(E193,LEN(E193)-1)),IF(RIGHT(E193,1)="k",1000*VALUE(LEFT(E193,LEN(E193)-1)),VALUE(SUBSTITUTE(E193,",",""))))))))),"N/A")</f>
        <v>14970000</v>
      </c>
      <c r="L193">
        <f>IFERROR(IF(TRIM(F193)="-", "N/A", IF(RIGHT(F193,1)=")",IF(RIGHT(F193,2)="T)",-1000000000000*VALUE(MID(F193,2,LEN(F193)-3)),IF(RIGHT(F193,2)="M)",-1000000*VALUE(MID(F193,2,LEN(F193)-3)),IF(RIGHT(F193,2)="B)",-1000000000*VALUE(MID(F193,2,LEN(F193)-3)),IF(RIGHT(F193,2)="k)",-1000*VALUE(MID(F193,2,LEN(F193)-3)),VALUE(SUBSTITUTE(F193,",","")))))),IF(RIGHT(F193,1)="T",1000000000000*VALUE(LEFT(F193,LEN(F193)-1)),IF(RIGHT(F193,1)="M",1000000*VALUE(LEFT(F193,LEN(F193)-1)),IF(RIGHT(F193,1)="B",1000000000*VALUE(LEFT(F193,LEN(F193)-1)),IF(RIGHT(F193,1)="%",0.01*VALUE(LEFT(F193,LEN(F193)-1)),IF(RIGHT(F193,1)="k",1000*VALUE(LEFT(F193,LEN(F193)-1)),VALUE(SUBSTITUTE(F193,",",""))))))))),"N/A")</f>
        <v>18070000</v>
      </c>
      <c r="M193">
        <f>IFERROR(IF(TRIM(G193)="-", "N/A", IF(RIGHT(G193,1)=")",IF(RIGHT(G193,2)="T)",-1000000000000*VALUE(MID(G193,2,LEN(G193)-3)),IF(RIGHT(G193,2)="M)",-1000000*VALUE(MID(G193,2,LEN(G193)-3)),IF(RIGHT(G193,2)="B)",-1000000000*VALUE(MID(G193,2,LEN(G193)-3)),IF(RIGHT(G193,2)="k)",-1000*VALUE(MID(G193,2,LEN(G193)-3)),VALUE(SUBSTITUTE(G193,",","")))))),IF(RIGHT(G193,1)="T",1000000000000*VALUE(LEFT(G193,LEN(G193)-1)),IF(RIGHT(G193,1)="M",1000000*VALUE(LEFT(G193,LEN(G193)-1)),IF(RIGHT(G193,1)="B",1000000000*VALUE(LEFT(G193,LEN(G193)-1)),IF(RIGHT(G193,1)="%",0.01*VALUE(LEFT(G193,LEN(G193)-1)),IF(RIGHT(G193,1)="k",1000*VALUE(LEFT(G193,LEN(G193)-1)),VALUE(SUBSTITUTE(G193,",",""))))))))),"N/A")</f>
        <v>22960000</v>
      </c>
      <c r="N193" t="str">
        <f t="shared" si="12"/>
        <v>N/A</v>
      </c>
    </row>
    <row r="194" spans="1:14" x14ac:dyDescent="0.3">
      <c r="I194" t="str">
        <f>IFERROR(IF(TRIM(C194)="-", "N/A", IF(RIGHT(C194,1)=")",IF(RIGHT(C194,2)="T)",-1000000000000*VALUE(MID(C194,2,LEN(C194)-3)),IF(RIGHT(C194,2)="M)",-1000000*VALUE(MID(C194,2,LEN(C194)-3)),IF(RIGHT(C194,2)="B)",-1000000000*VALUE(MID(C194,2,LEN(C194)-3)),IF(RIGHT(C194,2)="k)",-1000*VALUE(MID(C194,2,LEN(C194)-3)),VALUE(SUBSTITUTE(C194,",","")))))),IF(RIGHT(C194,1)="T",1000000000000*VALUE(LEFT(C194,LEN(C194)-1)),IF(RIGHT(C194,1)="M",1000000*VALUE(LEFT(C194,LEN(C194)-1)),IF(RIGHT(C194,1)="B",1000000000*VALUE(LEFT(C194,LEN(C194)-1)),IF(RIGHT(C194,1)="%",0.01*VALUE(LEFT(C194,LEN(C194)-1)),IF(RIGHT(C194,1)="k",1000*VALUE(LEFT(C194,LEN(C194)-1)),VALUE(SUBSTITUTE(C194,",",""))))))))),"N/A")</f>
        <v>N/A</v>
      </c>
      <c r="J194" t="str">
        <f>IFERROR(IF(TRIM(D194)="-", "N/A", IF(RIGHT(D194,1)=")",IF(RIGHT(D194,2)="T)",-1000000000000*VALUE(MID(D194,2,LEN(D194)-3)),IF(RIGHT(D194,2)="M)",-1000000*VALUE(MID(D194,2,LEN(D194)-3)),IF(RIGHT(D194,2)="B)",-1000000000*VALUE(MID(D194,2,LEN(D194)-3)),IF(RIGHT(D194,2)="k)",-1000*VALUE(MID(D194,2,LEN(D194)-3)),VALUE(SUBSTITUTE(D194,",","")))))),IF(RIGHT(D194,1)="T",1000000000000*VALUE(LEFT(D194,LEN(D194)-1)),IF(RIGHT(D194,1)="M",1000000*VALUE(LEFT(D194,LEN(D194)-1)),IF(RIGHT(D194,1)="B",1000000000*VALUE(LEFT(D194,LEN(D194)-1)),IF(RIGHT(D194,1)="%",0.01*VALUE(LEFT(D194,LEN(D194)-1)),IF(RIGHT(D194,1)="k",1000*VALUE(LEFT(D194,LEN(D194)-1)),VALUE(SUBSTITUTE(D194,",",""))))))))),"N/A")</f>
        <v>N/A</v>
      </c>
      <c r="K194" t="str">
        <f>IFERROR(IF(TRIM(E194)="-", "N/A", IF(RIGHT(E194,1)=")",IF(RIGHT(E194,2)="T)",-1000000000000*VALUE(MID(E194,2,LEN(E194)-3)),IF(RIGHT(E194,2)="M)",-1000000*VALUE(MID(E194,2,LEN(E194)-3)),IF(RIGHT(E194,2)="B)",-1000000000*VALUE(MID(E194,2,LEN(E194)-3)),IF(RIGHT(E194,2)="k)",-1000*VALUE(MID(E194,2,LEN(E194)-3)),VALUE(SUBSTITUTE(E194,",","")))))),IF(RIGHT(E194,1)="T",1000000000000*VALUE(LEFT(E194,LEN(E194)-1)),IF(RIGHT(E194,1)="M",1000000*VALUE(LEFT(E194,LEN(E194)-1)),IF(RIGHT(E194,1)="B",1000000000*VALUE(LEFT(E194,LEN(E194)-1)),IF(RIGHT(E194,1)="%",0.01*VALUE(LEFT(E194,LEN(E194)-1)),IF(RIGHT(E194,1)="k",1000*VALUE(LEFT(E194,LEN(E194)-1)),VALUE(SUBSTITUTE(E194,",",""))))))))),"N/A")</f>
        <v>N/A</v>
      </c>
      <c r="L194" t="str">
        <f>IFERROR(IF(TRIM(F194)="-", "N/A", IF(RIGHT(F194,1)=")",IF(RIGHT(F194,2)="T)",-1000000000000*VALUE(MID(F194,2,LEN(F194)-3)),IF(RIGHT(F194,2)="M)",-1000000*VALUE(MID(F194,2,LEN(F194)-3)),IF(RIGHT(F194,2)="B)",-1000000000*VALUE(MID(F194,2,LEN(F194)-3)),IF(RIGHT(F194,2)="k)",-1000*VALUE(MID(F194,2,LEN(F194)-3)),VALUE(SUBSTITUTE(F194,",","")))))),IF(RIGHT(F194,1)="T",1000000000000*VALUE(LEFT(F194,LEN(F194)-1)),IF(RIGHT(F194,1)="M",1000000*VALUE(LEFT(F194,LEN(F194)-1)),IF(RIGHT(F194,1)="B",1000000000*VALUE(LEFT(F194,LEN(F194)-1)),IF(RIGHT(F194,1)="%",0.01*VALUE(LEFT(F194,LEN(F194)-1)),IF(RIGHT(F194,1)="k",1000*VALUE(LEFT(F194,LEN(F194)-1)),VALUE(SUBSTITUTE(F194,",",""))))))))),"N/A")</f>
        <v>N/A</v>
      </c>
      <c r="M194" t="str">
        <f>IFERROR(IF(TRIM(G194)="-", "N/A", IF(RIGHT(G194,1)=")",IF(RIGHT(G194,2)="T)",-1000000000000*VALUE(MID(G194,2,LEN(G194)-3)),IF(RIGHT(G194,2)="M)",-1000000*VALUE(MID(G194,2,LEN(G194)-3)),IF(RIGHT(G194,2)="B)",-1000000000*VALUE(MID(G194,2,LEN(G194)-3)),IF(RIGHT(G194,2)="k)",-1000*VALUE(MID(G194,2,LEN(G194)-3)),VALUE(SUBSTITUTE(G194,",","")))))),IF(RIGHT(G194,1)="T",1000000000000*VALUE(LEFT(G194,LEN(G194)-1)),IF(RIGHT(G194,1)="M",1000000*VALUE(LEFT(G194,LEN(G194)-1)),IF(RIGHT(G194,1)="B",1000000000*VALUE(LEFT(G194,LEN(G194)-1)),IF(RIGHT(G194,1)="%",0.01*VALUE(LEFT(G194,LEN(G194)-1)),IF(RIGHT(G194,1)="k",1000*VALUE(LEFT(G194,LEN(G194)-1)),VALUE(SUBSTITUTE(G194,",",""))))))))),"N/A")</f>
        <v>N/A</v>
      </c>
      <c r="N194" t="str">
        <f t="shared" si="12"/>
        <v>N/A</v>
      </c>
    </row>
    <row r="195" spans="1:14" x14ac:dyDescent="0.3">
      <c r="B195" s="1" t="s">
        <v>247</v>
      </c>
      <c r="C195" s="1" t="s">
        <v>248</v>
      </c>
      <c r="D195" s="1" t="s">
        <v>249</v>
      </c>
      <c r="E195" s="1" t="s">
        <v>250</v>
      </c>
      <c r="F195" s="1" t="s">
        <v>251</v>
      </c>
      <c r="G195" s="1" t="s">
        <v>252</v>
      </c>
      <c r="H195" s="1" t="s">
        <v>253</v>
      </c>
      <c r="I195">
        <f>IFERROR(IF(TRIM(C195)="-", "N/A", IF(RIGHT(C195,1)=")",IF(RIGHT(C195,2)="T)",-1000000000000*VALUE(MID(C195,2,LEN(C195)-3)),IF(RIGHT(C195,2)="M)",-1000000*VALUE(MID(C195,2,LEN(C195)-3)),IF(RIGHT(C195,2)="B)",-1000000000*VALUE(MID(C195,2,LEN(C195)-3)),IF(RIGHT(C195,2)="k)",-1000*VALUE(MID(C195,2,LEN(C195)-3)),VALUE(SUBSTITUTE(C195,",","")))))),IF(RIGHT(C195,1)="T",1000000000000*VALUE(LEFT(C195,LEN(C195)-1)),IF(RIGHT(C195,1)="M",1000000*VALUE(LEFT(C195,LEN(C195)-1)),IF(RIGHT(C195,1)="B",1000000000*VALUE(LEFT(C195,LEN(C195)-1)),IF(RIGHT(C195,1)="%",0.01*VALUE(LEFT(C195,LEN(C195)-1)),IF(RIGHT(C195,1)="k",1000*VALUE(LEFT(C195,LEN(C195)-1)),VALUE(SUBSTITUTE(C195,",",""))))))))),"N/A")</f>
        <v>2012</v>
      </c>
      <c r="J195">
        <f>IFERROR(IF(TRIM(D195)="-", "N/A", IF(RIGHT(D195,1)=")",IF(RIGHT(D195,2)="T)",-1000000000000*VALUE(MID(D195,2,LEN(D195)-3)),IF(RIGHT(D195,2)="M)",-1000000*VALUE(MID(D195,2,LEN(D195)-3)),IF(RIGHT(D195,2)="B)",-1000000000*VALUE(MID(D195,2,LEN(D195)-3)),IF(RIGHT(D195,2)="k)",-1000*VALUE(MID(D195,2,LEN(D195)-3)),VALUE(SUBSTITUTE(D195,",","")))))),IF(RIGHT(D195,1)="T",1000000000000*VALUE(LEFT(D195,LEN(D195)-1)),IF(RIGHT(D195,1)="M",1000000*VALUE(LEFT(D195,LEN(D195)-1)),IF(RIGHT(D195,1)="B",1000000000*VALUE(LEFT(D195,LEN(D195)-1)),IF(RIGHT(D195,1)="%",0.01*VALUE(LEFT(D195,LEN(D195)-1)),IF(RIGHT(D195,1)="k",1000*VALUE(LEFT(D195,LEN(D195)-1)),VALUE(SUBSTITUTE(D195,",",""))))))))),"N/A")</f>
        <v>2013</v>
      </c>
      <c r="K195">
        <f>IFERROR(IF(TRIM(E195)="-", "N/A", IF(RIGHT(E195,1)=")",IF(RIGHT(E195,2)="T)",-1000000000000*VALUE(MID(E195,2,LEN(E195)-3)),IF(RIGHT(E195,2)="M)",-1000000*VALUE(MID(E195,2,LEN(E195)-3)),IF(RIGHT(E195,2)="B)",-1000000000*VALUE(MID(E195,2,LEN(E195)-3)),IF(RIGHT(E195,2)="k)",-1000*VALUE(MID(E195,2,LEN(E195)-3)),VALUE(SUBSTITUTE(E195,",","")))))),IF(RIGHT(E195,1)="T",1000000000000*VALUE(LEFT(E195,LEN(E195)-1)),IF(RIGHT(E195,1)="M",1000000*VALUE(LEFT(E195,LEN(E195)-1)),IF(RIGHT(E195,1)="B",1000000000*VALUE(LEFT(E195,LEN(E195)-1)),IF(RIGHT(E195,1)="%",0.01*VALUE(LEFT(E195,LEN(E195)-1)),IF(RIGHT(E195,1)="k",1000*VALUE(LEFT(E195,LEN(E195)-1)),VALUE(SUBSTITUTE(E195,",",""))))))))),"N/A")</f>
        <v>2014</v>
      </c>
      <c r="L195">
        <f>IFERROR(IF(TRIM(F195)="-", "N/A", IF(RIGHT(F195,1)=")",IF(RIGHT(F195,2)="T)",-1000000000000*VALUE(MID(F195,2,LEN(F195)-3)),IF(RIGHT(F195,2)="M)",-1000000*VALUE(MID(F195,2,LEN(F195)-3)),IF(RIGHT(F195,2)="B)",-1000000000*VALUE(MID(F195,2,LEN(F195)-3)),IF(RIGHT(F195,2)="k)",-1000*VALUE(MID(F195,2,LEN(F195)-3)),VALUE(SUBSTITUTE(F195,",","")))))),IF(RIGHT(F195,1)="T",1000000000000*VALUE(LEFT(F195,LEN(F195)-1)),IF(RIGHT(F195,1)="M",1000000*VALUE(LEFT(F195,LEN(F195)-1)),IF(RIGHT(F195,1)="B",1000000000*VALUE(LEFT(F195,LEN(F195)-1)),IF(RIGHT(F195,1)="%",0.01*VALUE(LEFT(F195,LEN(F195)-1)),IF(RIGHT(F195,1)="k",1000*VALUE(LEFT(F195,LEN(F195)-1)),VALUE(SUBSTITUTE(F195,",",""))))))))),"N/A")</f>
        <v>2015</v>
      </c>
      <c r="M195">
        <f>IFERROR(IF(TRIM(G195)="-", "N/A", IF(RIGHT(G195,1)=")",IF(RIGHT(G195,2)="T)",-1000000000000*VALUE(MID(G195,2,LEN(G195)-3)),IF(RIGHT(G195,2)="M)",-1000000*VALUE(MID(G195,2,LEN(G195)-3)),IF(RIGHT(G195,2)="B)",-1000000000*VALUE(MID(G195,2,LEN(G195)-3)),IF(RIGHT(G195,2)="k)",-1000*VALUE(MID(G195,2,LEN(G195)-3)),VALUE(SUBSTITUTE(G195,",","")))))),IF(RIGHT(G195,1)="T",1000000000000*VALUE(LEFT(G195,LEN(G195)-1)),IF(RIGHT(G195,1)="M",1000000*VALUE(LEFT(G195,LEN(G195)-1)),IF(RIGHT(G195,1)="B",1000000000*VALUE(LEFT(G195,LEN(G195)-1)),IF(RIGHT(G195,1)="%",0.01*VALUE(LEFT(G195,LEN(G195)-1)),IF(RIGHT(G195,1)="k",1000*VALUE(LEFT(G195,LEN(G195)-1)),VALUE(SUBSTITUTE(G195,",",""))))))))),"N/A")</f>
        <v>2016</v>
      </c>
      <c r="N195" t="str">
        <f t="shared" si="12"/>
        <v>N/A</v>
      </c>
    </row>
    <row r="196" spans="1:14" x14ac:dyDescent="0.3">
      <c r="A196" s="1">
        <v>0</v>
      </c>
      <c r="B196" t="s">
        <v>410</v>
      </c>
      <c r="C196" t="s">
        <v>411</v>
      </c>
      <c r="D196" t="s">
        <v>412</v>
      </c>
      <c r="E196" t="s">
        <v>413</v>
      </c>
      <c r="F196" t="s">
        <v>266</v>
      </c>
      <c r="G196" t="s">
        <v>414</v>
      </c>
      <c r="I196">
        <f>IFERROR(IF(TRIM(C196)="-", "N/A", IF(RIGHT(C196,1)=")",IF(RIGHT(C196,2)="T)",-1000000000000*VALUE(MID(C196,2,LEN(C196)-3)),IF(RIGHT(C196,2)="M)",-1000000*VALUE(MID(C196,2,LEN(C196)-3)),IF(RIGHT(C196,2)="B)",-1000000000*VALUE(MID(C196,2,LEN(C196)-3)),IF(RIGHT(C196,2)="k)",-1000*VALUE(MID(C196,2,LEN(C196)-3)),VALUE(SUBSTITUTE(C196,",","")))))),IF(RIGHT(C196,1)="T",1000000000000*VALUE(LEFT(C196,LEN(C196)-1)),IF(RIGHT(C196,1)="M",1000000*VALUE(LEFT(C196,LEN(C196)-1)),IF(RIGHT(C196,1)="B",1000000000*VALUE(LEFT(C196,LEN(C196)-1)),IF(RIGHT(C196,1)="%",0.01*VALUE(LEFT(C196,LEN(C196)-1)),IF(RIGHT(C196,1)="k",1000*VALUE(LEFT(C196,LEN(C196)-1)),VALUE(SUBSTITUTE(C196,",",""))))))))),"N/A")</f>
        <v>1270000</v>
      </c>
      <c r="J196">
        <f>IFERROR(IF(TRIM(D196)="-", "N/A", IF(RIGHT(D196,1)=")",IF(RIGHT(D196,2)="T)",-1000000000000*VALUE(MID(D196,2,LEN(D196)-3)),IF(RIGHT(D196,2)="M)",-1000000*VALUE(MID(D196,2,LEN(D196)-3)),IF(RIGHT(D196,2)="B)",-1000000000*VALUE(MID(D196,2,LEN(D196)-3)),IF(RIGHT(D196,2)="k)",-1000*VALUE(MID(D196,2,LEN(D196)-3)),VALUE(SUBSTITUTE(D196,",","")))))),IF(RIGHT(D196,1)="T",1000000000000*VALUE(LEFT(D196,LEN(D196)-1)),IF(RIGHT(D196,1)="M",1000000*VALUE(LEFT(D196,LEN(D196)-1)),IF(RIGHT(D196,1)="B",1000000000*VALUE(LEFT(D196,LEN(D196)-1)),IF(RIGHT(D196,1)="%",0.01*VALUE(LEFT(D196,LEN(D196)-1)),IF(RIGHT(D196,1)="k",1000*VALUE(LEFT(D196,LEN(D196)-1)),VALUE(SUBSTITUTE(D196,",",""))))))))),"N/A")</f>
        <v>14540000</v>
      </c>
      <c r="K196">
        <f>IFERROR(IF(TRIM(E196)="-", "N/A", IF(RIGHT(E196,1)=")",IF(RIGHT(E196,2)="T)",-1000000000000*VALUE(MID(E196,2,LEN(E196)-3)),IF(RIGHT(E196,2)="M)",-1000000*VALUE(MID(E196,2,LEN(E196)-3)),IF(RIGHT(E196,2)="B)",-1000000000*VALUE(MID(E196,2,LEN(E196)-3)),IF(RIGHT(E196,2)="k)",-1000*VALUE(MID(E196,2,LEN(E196)-3)),VALUE(SUBSTITUTE(E196,",","")))))),IF(RIGHT(E196,1)="T",1000000000000*VALUE(LEFT(E196,LEN(E196)-1)),IF(RIGHT(E196,1)="M",1000000*VALUE(LEFT(E196,LEN(E196)-1)),IF(RIGHT(E196,1)="B",1000000000*VALUE(LEFT(E196,LEN(E196)-1)),IF(RIGHT(E196,1)="%",0.01*VALUE(LEFT(E196,LEN(E196)-1)),IF(RIGHT(E196,1)="k",1000*VALUE(LEFT(E196,LEN(E196)-1)),VALUE(SUBSTITUTE(E196,",",""))))))))),"N/A")</f>
        <v>5400000</v>
      </c>
      <c r="L196">
        <f>IFERROR(IF(TRIM(F196)="-", "N/A", IF(RIGHT(F196,1)=")",IF(RIGHT(F196,2)="T)",-1000000000000*VALUE(MID(F196,2,LEN(F196)-3)),IF(RIGHT(F196,2)="M)",-1000000*VALUE(MID(F196,2,LEN(F196)-3)),IF(RIGHT(F196,2)="B)",-1000000000*VALUE(MID(F196,2,LEN(F196)-3)),IF(RIGHT(F196,2)="k)",-1000*VALUE(MID(F196,2,LEN(F196)-3)),VALUE(SUBSTITUTE(F196,",","")))))),IF(RIGHT(F196,1)="T",1000000000000*VALUE(LEFT(F196,LEN(F196)-1)),IF(RIGHT(F196,1)="M",1000000*VALUE(LEFT(F196,LEN(F196)-1)),IF(RIGHT(F196,1)="B",1000000000*VALUE(LEFT(F196,LEN(F196)-1)),IF(RIGHT(F196,1)="%",0.01*VALUE(LEFT(F196,LEN(F196)-1)),IF(RIGHT(F196,1)="k",1000*VALUE(LEFT(F196,LEN(F196)-1)),VALUE(SUBSTITUTE(F196,",",""))))))))),"N/A")</f>
        <v>2710000</v>
      </c>
      <c r="M196">
        <f>IFERROR(IF(TRIM(G196)="-", "N/A", IF(RIGHT(G196,1)=")",IF(RIGHT(G196,2)="T)",-1000000000000*VALUE(MID(G196,2,LEN(G196)-3)),IF(RIGHT(G196,2)="M)",-1000000*VALUE(MID(G196,2,LEN(G196)-3)),IF(RIGHT(G196,2)="B)",-1000000000*VALUE(MID(G196,2,LEN(G196)-3)),IF(RIGHT(G196,2)="k)",-1000*VALUE(MID(G196,2,LEN(G196)-3)),VALUE(SUBSTITUTE(G196,",","")))))),IF(RIGHT(G196,1)="T",1000000000000*VALUE(LEFT(G196,LEN(G196)-1)),IF(RIGHT(G196,1)="M",1000000*VALUE(LEFT(G196,LEN(G196)-1)),IF(RIGHT(G196,1)="B",1000000000*VALUE(LEFT(G196,LEN(G196)-1)),IF(RIGHT(G196,1)="%",0.01*VALUE(LEFT(G196,LEN(G196)-1)),IF(RIGHT(G196,1)="k",1000*VALUE(LEFT(G196,LEN(G196)-1)),VALUE(SUBSTITUTE(G196,",",""))))))))),"N/A")</f>
        <v>33400000</v>
      </c>
      <c r="N196" t="str">
        <f t="shared" si="12"/>
        <v>N/A</v>
      </c>
    </row>
    <row r="197" spans="1:14" x14ac:dyDescent="0.3">
      <c r="A197" s="1">
        <v>1</v>
      </c>
      <c r="B197" t="s">
        <v>415</v>
      </c>
      <c r="C197" t="s">
        <v>411</v>
      </c>
      <c r="D197" t="s">
        <v>412</v>
      </c>
      <c r="E197" t="s">
        <v>413</v>
      </c>
      <c r="F197" t="s">
        <v>266</v>
      </c>
      <c r="G197" t="s">
        <v>414</v>
      </c>
      <c r="I197">
        <f>IFERROR(IF(TRIM(C197)="-", "N/A", IF(RIGHT(C197,1)=")",IF(RIGHT(C197,2)="T)",-1000000000000*VALUE(MID(C197,2,LEN(C197)-3)),IF(RIGHT(C197,2)="M)",-1000000*VALUE(MID(C197,2,LEN(C197)-3)),IF(RIGHT(C197,2)="B)",-1000000000*VALUE(MID(C197,2,LEN(C197)-3)),IF(RIGHT(C197,2)="k)",-1000*VALUE(MID(C197,2,LEN(C197)-3)),VALUE(SUBSTITUTE(C197,",","")))))),IF(RIGHT(C197,1)="T",1000000000000*VALUE(LEFT(C197,LEN(C197)-1)),IF(RIGHT(C197,1)="M",1000000*VALUE(LEFT(C197,LEN(C197)-1)),IF(RIGHT(C197,1)="B",1000000000*VALUE(LEFT(C197,LEN(C197)-1)),IF(RIGHT(C197,1)="%",0.01*VALUE(LEFT(C197,LEN(C197)-1)),IF(RIGHT(C197,1)="k",1000*VALUE(LEFT(C197,LEN(C197)-1)),VALUE(SUBSTITUTE(C197,",",""))))))))),"N/A")</f>
        <v>1270000</v>
      </c>
      <c r="J197">
        <f>IFERROR(IF(TRIM(D197)="-", "N/A", IF(RIGHT(D197,1)=")",IF(RIGHT(D197,2)="T)",-1000000000000*VALUE(MID(D197,2,LEN(D197)-3)),IF(RIGHT(D197,2)="M)",-1000000*VALUE(MID(D197,2,LEN(D197)-3)),IF(RIGHT(D197,2)="B)",-1000000000*VALUE(MID(D197,2,LEN(D197)-3)),IF(RIGHT(D197,2)="k)",-1000*VALUE(MID(D197,2,LEN(D197)-3)),VALUE(SUBSTITUTE(D197,",","")))))),IF(RIGHT(D197,1)="T",1000000000000*VALUE(LEFT(D197,LEN(D197)-1)),IF(RIGHT(D197,1)="M",1000000*VALUE(LEFT(D197,LEN(D197)-1)),IF(RIGHT(D197,1)="B",1000000000*VALUE(LEFT(D197,LEN(D197)-1)),IF(RIGHT(D197,1)="%",0.01*VALUE(LEFT(D197,LEN(D197)-1)),IF(RIGHT(D197,1)="k",1000*VALUE(LEFT(D197,LEN(D197)-1)),VALUE(SUBSTITUTE(D197,",",""))))))))),"N/A")</f>
        <v>14540000</v>
      </c>
      <c r="K197">
        <f>IFERROR(IF(TRIM(E197)="-", "N/A", IF(RIGHT(E197,1)=")",IF(RIGHT(E197,2)="T)",-1000000000000*VALUE(MID(E197,2,LEN(E197)-3)),IF(RIGHT(E197,2)="M)",-1000000*VALUE(MID(E197,2,LEN(E197)-3)),IF(RIGHT(E197,2)="B)",-1000000000*VALUE(MID(E197,2,LEN(E197)-3)),IF(RIGHT(E197,2)="k)",-1000*VALUE(MID(E197,2,LEN(E197)-3)),VALUE(SUBSTITUTE(E197,",","")))))),IF(RIGHT(E197,1)="T",1000000000000*VALUE(LEFT(E197,LEN(E197)-1)),IF(RIGHT(E197,1)="M",1000000*VALUE(LEFT(E197,LEN(E197)-1)),IF(RIGHT(E197,1)="B",1000000000*VALUE(LEFT(E197,LEN(E197)-1)),IF(RIGHT(E197,1)="%",0.01*VALUE(LEFT(E197,LEN(E197)-1)),IF(RIGHT(E197,1)="k",1000*VALUE(LEFT(E197,LEN(E197)-1)),VALUE(SUBSTITUTE(E197,",",""))))))))),"N/A")</f>
        <v>5400000</v>
      </c>
      <c r="L197">
        <f>IFERROR(IF(TRIM(F197)="-", "N/A", IF(RIGHT(F197,1)=")",IF(RIGHT(F197,2)="T)",-1000000000000*VALUE(MID(F197,2,LEN(F197)-3)),IF(RIGHT(F197,2)="M)",-1000000*VALUE(MID(F197,2,LEN(F197)-3)),IF(RIGHT(F197,2)="B)",-1000000000*VALUE(MID(F197,2,LEN(F197)-3)),IF(RIGHT(F197,2)="k)",-1000*VALUE(MID(F197,2,LEN(F197)-3)),VALUE(SUBSTITUTE(F197,",","")))))),IF(RIGHT(F197,1)="T",1000000000000*VALUE(LEFT(F197,LEN(F197)-1)),IF(RIGHT(F197,1)="M",1000000*VALUE(LEFT(F197,LEN(F197)-1)),IF(RIGHT(F197,1)="B",1000000000*VALUE(LEFT(F197,LEN(F197)-1)),IF(RIGHT(F197,1)="%",0.01*VALUE(LEFT(F197,LEN(F197)-1)),IF(RIGHT(F197,1)="k",1000*VALUE(LEFT(F197,LEN(F197)-1)),VALUE(SUBSTITUTE(F197,",",""))))))))),"N/A")</f>
        <v>2710000</v>
      </c>
      <c r="M197">
        <f>IFERROR(IF(TRIM(G197)="-", "N/A", IF(RIGHT(G197,1)=")",IF(RIGHT(G197,2)="T)",-1000000000000*VALUE(MID(G197,2,LEN(G197)-3)),IF(RIGHT(G197,2)="M)",-1000000*VALUE(MID(G197,2,LEN(G197)-3)),IF(RIGHT(G197,2)="B)",-1000000000*VALUE(MID(G197,2,LEN(G197)-3)),IF(RIGHT(G197,2)="k)",-1000*VALUE(MID(G197,2,LEN(G197)-3)),VALUE(SUBSTITUTE(G197,",","")))))),IF(RIGHT(G197,1)="T",1000000000000*VALUE(LEFT(G197,LEN(G197)-1)),IF(RIGHT(G197,1)="M",1000000*VALUE(LEFT(G197,LEN(G197)-1)),IF(RIGHT(G197,1)="B",1000000000*VALUE(LEFT(G197,LEN(G197)-1)),IF(RIGHT(G197,1)="%",0.01*VALUE(LEFT(G197,LEN(G197)-1)),IF(RIGHT(G197,1)="k",1000*VALUE(LEFT(G197,LEN(G197)-1)),VALUE(SUBSTITUTE(G197,",",""))))))))),"N/A")</f>
        <v>33400000</v>
      </c>
      <c r="N197" t="str">
        <f t="shared" si="12"/>
        <v>N/A</v>
      </c>
    </row>
    <row r="198" spans="1:14" x14ac:dyDescent="0.3">
      <c r="A198" s="1">
        <v>2</v>
      </c>
      <c r="B198" t="s">
        <v>416</v>
      </c>
      <c r="C198" t="s">
        <v>261</v>
      </c>
      <c r="D198" t="s">
        <v>261</v>
      </c>
      <c r="E198" t="s">
        <v>261</v>
      </c>
      <c r="F198" t="s">
        <v>261</v>
      </c>
      <c r="G198" t="s">
        <v>261</v>
      </c>
      <c r="I198" t="str">
        <f>IFERROR(IF(TRIM(C198)="-", "N/A", IF(RIGHT(C198,1)=")",IF(RIGHT(C198,2)="T)",-1000000000000*VALUE(MID(C198,2,LEN(C198)-3)),IF(RIGHT(C198,2)="M)",-1000000*VALUE(MID(C198,2,LEN(C198)-3)),IF(RIGHT(C198,2)="B)",-1000000000*VALUE(MID(C198,2,LEN(C198)-3)),IF(RIGHT(C198,2)="k)",-1000*VALUE(MID(C198,2,LEN(C198)-3)),VALUE(SUBSTITUTE(C198,",","")))))),IF(RIGHT(C198,1)="T",1000000000000*VALUE(LEFT(C198,LEN(C198)-1)),IF(RIGHT(C198,1)="M",1000000*VALUE(LEFT(C198,LEN(C198)-1)),IF(RIGHT(C198,1)="B",1000000000*VALUE(LEFT(C198,LEN(C198)-1)),IF(RIGHT(C198,1)="%",0.01*VALUE(LEFT(C198,LEN(C198)-1)),IF(RIGHT(C198,1)="k",1000*VALUE(LEFT(C198,LEN(C198)-1)),VALUE(SUBSTITUTE(C198,",",""))))))))),"N/A")</f>
        <v>N/A</v>
      </c>
      <c r="J198" t="str">
        <f>IFERROR(IF(TRIM(D198)="-", "N/A", IF(RIGHT(D198,1)=")",IF(RIGHT(D198,2)="T)",-1000000000000*VALUE(MID(D198,2,LEN(D198)-3)),IF(RIGHT(D198,2)="M)",-1000000*VALUE(MID(D198,2,LEN(D198)-3)),IF(RIGHT(D198,2)="B)",-1000000000*VALUE(MID(D198,2,LEN(D198)-3)),IF(RIGHT(D198,2)="k)",-1000*VALUE(MID(D198,2,LEN(D198)-3)),VALUE(SUBSTITUTE(D198,",","")))))),IF(RIGHT(D198,1)="T",1000000000000*VALUE(LEFT(D198,LEN(D198)-1)),IF(RIGHT(D198,1)="M",1000000*VALUE(LEFT(D198,LEN(D198)-1)),IF(RIGHT(D198,1)="B",1000000000*VALUE(LEFT(D198,LEN(D198)-1)),IF(RIGHT(D198,1)="%",0.01*VALUE(LEFT(D198,LEN(D198)-1)),IF(RIGHT(D198,1)="k",1000*VALUE(LEFT(D198,LEN(D198)-1)),VALUE(SUBSTITUTE(D198,",",""))))))))),"N/A")</f>
        <v>N/A</v>
      </c>
      <c r="K198" t="str">
        <f>IFERROR(IF(TRIM(E198)="-", "N/A", IF(RIGHT(E198,1)=")",IF(RIGHT(E198,2)="T)",-1000000000000*VALUE(MID(E198,2,LEN(E198)-3)),IF(RIGHT(E198,2)="M)",-1000000*VALUE(MID(E198,2,LEN(E198)-3)),IF(RIGHT(E198,2)="B)",-1000000000*VALUE(MID(E198,2,LEN(E198)-3)),IF(RIGHT(E198,2)="k)",-1000*VALUE(MID(E198,2,LEN(E198)-3)),VALUE(SUBSTITUTE(E198,",","")))))),IF(RIGHT(E198,1)="T",1000000000000*VALUE(LEFT(E198,LEN(E198)-1)),IF(RIGHT(E198,1)="M",1000000*VALUE(LEFT(E198,LEN(E198)-1)),IF(RIGHT(E198,1)="B",1000000000*VALUE(LEFT(E198,LEN(E198)-1)),IF(RIGHT(E198,1)="%",0.01*VALUE(LEFT(E198,LEN(E198)-1)),IF(RIGHT(E198,1)="k",1000*VALUE(LEFT(E198,LEN(E198)-1)),VALUE(SUBSTITUTE(E198,",",""))))))))),"N/A")</f>
        <v>N/A</v>
      </c>
      <c r="L198" t="str">
        <f>IFERROR(IF(TRIM(F198)="-", "N/A", IF(RIGHT(F198,1)=")",IF(RIGHT(F198,2)="T)",-1000000000000*VALUE(MID(F198,2,LEN(F198)-3)),IF(RIGHT(F198,2)="M)",-1000000*VALUE(MID(F198,2,LEN(F198)-3)),IF(RIGHT(F198,2)="B)",-1000000000*VALUE(MID(F198,2,LEN(F198)-3)),IF(RIGHT(F198,2)="k)",-1000*VALUE(MID(F198,2,LEN(F198)-3)),VALUE(SUBSTITUTE(F198,",","")))))),IF(RIGHT(F198,1)="T",1000000000000*VALUE(LEFT(F198,LEN(F198)-1)),IF(RIGHT(F198,1)="M",1000000*VALUE(LEFT(F198,LEN(F198)-1)),IF(RIGHT(F198,1)="B",1000000000*VALUE(LEFT(F198,LEN(F198)-1)),IF(RIGHT(F198,1)="%",0.01*VALUE(LEFT(F198,LEN(F198)-1)),IF(RIGHT(F198,1)="k",1000*VALUE(LEFT(F198,LEN(F198)-1)),VALUE(SUBSTITUTE(F198,",",""))))))))),"N/A")</f>
        <v>N/A</v>
      </c>
      <c r="M198" t="str">
        <f>IFERROR(IF(TRIM(G198)="-", "N/A", IF(RIGHT(G198,1)=")",IF(RIGHT(G198,2)="T)",-1000000000000*VALUE(MID(G198,2,LEN(G198)-3)),IF(RIGHT(G198,2)="M)",-1000000*VALUE(MID(G198,2,LEN(G198)-3)),IF(RIGHT(G198,2)="B)",-1000000000*VALUE(MID(G198,2,LEN(G198)-3)),IF(RIGHT(G198,2)="k)",-1000*VALUE(MID(G198,2,LEN(G198)-3)),VALUE(SUBSTITUTE(G198,",","")))))),IF(RIGHT(G198,1)="T",1000000000000*VALUE(LEFT(G198,LEN(G198)-1)),IF(RIGHT(G198,1)="M",1000000*VALUE(LEFT(G198,LEN(G198)-1)),IF(RIGHT(G198,1)="B",1000000000*VALUE(LEFT(G198,LEN(G198)-1)),IF(RIGHT(G198,1)="%",0.01*VALUE(LEFT(G198,LEN(G198)-1)),IF(RIGHT(G198,1)="k",1000*VALUE(LEFT(G198,LEN(G198)-1)),VALUE(SUBSTITUTE(G198,",",""))))))))),"N/A")</f>
        <v>N/A</v>
      </c>
      <c r="N198" t="str">
        <f t="shared" si="12"/>
        <v>N/A</v>
      </c>
    </row>
    <row r="199" spans="1:14" x14ac:dyDescent="0.3">
      <c r="A199" s="1">
        <v>3</v>
      </c>
      <c r="B199" t="s">
        <v>417</v>
      </c>
      <c r="C199" t="s">
        <v>261</v>
      </c>
      <c r="D199" t="s">
        <v>418</v>
      </c>
      <c r="E199" t="s">
        <v>419</v>
      </c>
      <c r="F199" t="s">
        <v>420</v>
      </c>
      <c r="G199" t="s">
        <v>421</v>
      </c>
      <c r="I199" t="str">
        <f>IFERROR(IF(TRIM(C199)="-", "N/A", IF(RIGHT(C199,1)=")",IF(RIGHT(C199,2)="T)",-1000000000000*VALUE(MID(C199,2,LEN(C199)-3)),IF(RIGHT(C199,2)="M)",-1000000*VALUE(MID(C199,2,LEN(C199)-3)),IF(RIGHT(C199,2)="B)",-1000000000*VALUE(MID(C199,2,LEN(C199)-3)),IF(RIGHT(C199,2)="k)",-1000*VALUE(MID(C199,2,LEN(C199)-3)),VALUE(SUBSTITUTE(C199,",","")))))),IF(RIGHT(C199,1)="T",1000000000000*VALUE(LEFT(C199,LEN(C199)-1)),IF(RIGHT(C199,1)="M",1000000*VALUE(LEFT(C199,LEN(C199)-1)),IF(RIGHT(C199,1)="B",1000000000*VALUE(LEFT(C199,LEN(C199)-1)),IF(RIGHT(C199,1)="%",0.01*VALUE(LEFT(C199,LEN(C199)-1)),IF(RIGHT(C199,1)="k",1000*VALUE(LEFT(C199,LEN(C199)-1)),VALUE(SUBSTITUTE(C199,",",""))))))))),"N/A")</f>
        <v>N/A</v>
      </c>
      <c r="J199">
        <f>IFERROR(IF(TRIM(D199)="-", "N/A", IF(RIGHT(D199,1)=")",IF(RIGHT(D199,2)="T)",-1000000000000*VALUE(MID(D199,2,LEN(D199)-3)),IF(RIGHT(D199,2)="M)",-1000000*VALUE(MID(D199,2,LEN(D199)-3)),IF(RIGHT(D199,2)="B)",-1000000000*VALUE(MID(D199,2,LEN(D199)-3)),IF(RIGHT(D199,2)="k)",-1000*VALUE(MID(D199,2,LEN(D199)-3)),VALUE(SUBSTITUTE(D199,",","")))))),IF(RIGHT(D199,1)="T",1000000000000*VALUE(LEFT(D199,LEN(D199)-1)),IF(RIGHT(D199,1)="M",1000000*VALUE(LEFT(D199,LEN(D199)-1)),IF(RIGHT(D199,1)="B",1000000000*VALUE(LEFT(D199,LEN(D199)-1)),IF(RIGHT(D199,1)="%",0.01*VALUE(LEFT(D199,LEN(D199)-1)),IF(RIGHT(D199,1)="k",1000*VALUE(LEFT(D199,LEN(D199)-1)),VALUE(SUBSTITUTE(D199,",",""))))))))),"N/A")</f>
        <v>10.446099999999999</v>
      </c>
      <c r="K199">
        <f>IFERROR(IF(TRIM(E199)="-", "N/A", IF(RIGHT(E199,1)=")",IF(RIGHT(E199,2)="T)",-1000000000000*VALUE(MID(E199,2,LEN(E199)-3)),IF(RIGHT(E199,2)="M)",-1000000*VALUE(MID(E199,2,LEN(E199)-3)),IF(RIGHT(E199,2)="B)",-1000000000*VALUE(MID(E199,2,LEN(E199)-3)),IF(RIGHT(E199,2)="k)",-1000*VALUE(MID(E199,2,LEN(E199)-3)),VALUE(SUBSTITUTE(E199,",","")))))),IF(RIGHT(E199,1)="T",1000000000000*VALUE(LEFT(E199,LEN(E199)-1)),IF(RIGHT(E199,1)="M",1000000*VALUE(LEFT(E199,LEN(E199)-1)),IF(RIGHT(E199,1)="B",1000000000*VALUE(LEFT(E199,LEN(E199)-1)),IF(RIGHT(E199,1)="%",0.01*VALUE(LEFT(E199,LEN(E199)-1)),IF(RIGHT(E199,1)="k",1000*VALUE(LEFT(E199,LEN(E199)-1)),VALUE(SUBSTITUTE(E199,",",""))))))))),"N/A")</f>
        <v>-0.62860000000000005</v>
      </c>
      <c r="L199">
        <f>IFERROR(IF(TRIM(F199)="-", "N/A", IF(RIGHT(F199,1)=")",IF(RIGHT(F199,2)="T)",-1000000000000*VALUE(MID(F199,2,LEN(F199)-3)),IF(RIGHT(F199,2)="M)",-1000000*VALUE(MID(F199,2,LEN(F199)-3)),IF(RIGHT(F199,2)="B)",-1000000000*VALUE(MID(F199,2,LEN(F199)-3)),IF(RIGHT(F199,2)="k)",-1000*VALUE(MID(F199,2,LEN(F199)-3)),VALUE(SUBSTITUTE(F199,",","")))))),IF(RIGHT(F199,1)="T",1000000000000*VALUE(LEFT(F199,LEN(F199)-1)),IF(RIGHT(F199,1)="M",1000000*VALUE(LEFT(F199,LEN(F199)-1)),IF(RIGHT(F199,1)="B",1000000000*VALUE(LEFT(F199,LEN(F199)-1)),IF(RIGHT(F199,1)="%",0.01*VALUE(LEFT(F199,LEN(F199)-1)),IF(RIGHT(F199,1)="k",1000*VALUE(LEFT(F199,LEN(F199)-1)),VALUE(SUBSTITUTE(F199,",",""))))))))),"N/A")</f>
        <v>-0.49770000000000003</v>
      </c>
      <c r="M199">
        <f>IFERROR(IF(TRIM(G199)="-", "N/A", IF(RIGHT(G199,1)=")",IF(RIGHT(G199,2)="T)",-1000000000000*VALUE(MID(G199,2,LEN(G199)-3)),IF(RIGHT(G199,2)="M)",-1000000*VALUE(MID(G199,2,LEN(G199)-3)),IF(RIGHT(G199,2)="B)",-1000000000*VALUE(MID(G199,2,LEN(G199)-3)),IF(RIGHT(G199,2)="k)",-1000*VALUE(MID(G199,2,LEN(G199)-3)),VALUE(SUBSTITUTE(G199,",","")))))),IF(RIGHT(G199,1)="T",1000000000000*VALUE(LEFT(G199,LEN(G199)-1)),IF(RIGHT(G199,1)="M",1000000*VALUE(LEFT(G199,LEN(G199)-1)),IF(RIGHT(G199,1)="B",1000000000*VALUE(LEFT(G199,LEN(G199)-1)),IF(RIGHT(G199,1)="%",0.01*VALUE(LEFT(G199,LEN(G199)-1)),IF(RIGHT(G199,1)="k",1000*VALUE(LEFT(G199,LEN(G199)-1)),VALUE(SUBSTITUTE(G199,",",""))))))))),"N/A")</f>
        <v>11.313800000000001</v>
      </c>
      <c r="N199" t="str">
        <f t="shared" si="12"/>
        <v>N/A</v>
      </c>
    </row>
    <row r="200" spans="1:14" x14ac:dyDescent="0.3">
      <c r="A200" s="1">
        <v>4</v>
      </c>
      <c r="B200" t="s">
        <v>422</v>
      </c>
      <c r="C200" t="s">
        <v>423</v>
      </c>
      <c r="D200" t="s">
        <v>424</v>
      </c>
      <c r="E200" t="s">
        <v>425</v>
      </c>
      <c r="F200" t="s">
        <v>426</v>
      </c>
      <c r="G200" t="s">
        <v>427</v>
      </c>
      <c r="I200">
        <f>IFERROR(IF(TRIM(C200)="-", "N/A", IF(RIGHT(C200,1)=")",IF(RIGHT(C200,2)="T)",-1000000000000*VALUE(MID(C200,2,LEN(C200)-3)),IF(RIGHT(C200,2)="M)",-1000000*VALUE(MID(C200,2,LEN(C200)-3)),IF(RIGHT(C200,2)="B)",-1000000000*VALUE(MID(C200,2,LEN(C200)-3)),IF(RIGHT(C200,2)="k)",-1000*VALUE(MID(C200,2,LEN(C200)-3)),VALUE(SUBSTITUTE(C200,",","")))))),IF(RIGHT(C200,1)="T",1000000000000*VALUE(LEFT(C200,LEN(C200)-1)),IF(RIGHT(C200,1)="M",1000000*VALUE(LEFT(C200,LEN(C200)-1)),IF(RIGHT(C200,1)="B",1000000000*VALUE(LEFT(C200,LEN(C200)-1)),IF(RIGHT(C200,1)="%",0.01*VALUE(LEFT(C200,LEN(C200)-1)),IF(RIGHT(C200,1)="k",1000*VALUE(LEFT(C200,LEN(C200)-1)),VALUE(SUBSTITUTE(C200,",",""))))))))),"N/A")</f>
        <v>2160000</v>
      </c>
      <c r="J200">
        <f>IFERROR(IF(TRIM(D200)="-", "N/A", IF(RIGHT(D200,1)=")",IF(RIGHT(D200,2)="T)",-1000000000000*VALUE(MID(D200,2,LEN(D200)-3)),IF(RIGHT(D200,2)="M)",-1000000*VALUE(MID(D200,2,LEN(D200)-3)),IF(RIGHT(D200,2)="B)",-1000000000*VALUE(MID(D200,2,LEN(D200)-3)),IF(RIGHT(D200,2)="k)",-1000*VALUE(MID(D200,2,LEN(D200)-3)),VALUE(SUBSTITUTE(D200,",","")))))),IF(RIGHT(D200,1)="T",1000000000000*VALUE(LEFT(D200,LEN(D200)-1)),IF(RIGHT(D200,1)="M",1000000*VALUE(LEFT(D200,LEN(D200)-1)),IF(RIGHT(D200,1)="B",1000000000*VALUE(LEFT(D200,LEN(D200)-1)),IF(RIGHT(D200,1)="%",0.01*VALUE(LEFT(D200,LEN(D200)-1)),IF(RIGHT(D200,1)="k",1000*VALUE(LEFT(D200,LEN(D200)-1)),VALUE(SUBSTITUTE(D200,",",""))))))))),"N/A")</f>
        <v>3260000</v>
      </c>
      <c r="K200">
        <f>IFERROR(IF(TRIM(E200)="-", "N/A", IF(RIGHT(E200,1)=")",IF(RIGHT(E200,2)="T)",-1000000000000*VALUE(MID(E200,2,LEN(E200)-3)),IF(RIGHT(E200,2)="M)",-1000000*VALUE(MID(E200,2,LEN(E200)-3)),IF(RIGHT(E200,2)="B)",-1000000000*VALUE(MID(E200,2,LEN(E200)-3)),IF(RIGHT(E200,2)="k)",-1000*VALUE(MID(E200,2,LEN(E200)-3)),VALUE(SUBSTITUTE(E200,",","")))))),IF(RIGHT(E200,1)="T",1000000000000*VALUE(LEFT(E200,LEN(E200)-1)),IF(RIGHT(E200,1)="M",1000000*VALUE(LEFT(E200,LEN(E200)-1)),IF(RIGHT(E200,1)="B",1000000000*VALUE(LEFT(E200,LEN(E200)-1)),IF(RIGHT(E200,1)="%",0.01*VALUE(LEFT(E200,LEN(E200)-1)),IF(RIGHT(E200,1)="k",1000*VALUE(LEFT(E200,LEN(E200)-1)),VALUE(SUBSTITUTE(E200,",",""))))))))),"N/A")</f>
        <v>4510000</v>
      </c>
      <c r="L200">
        <f>IFERROR(IF(TRIM(F200)="-", "N/A", IF(RIGHT(F200,1)=")",IF(RIGHT(F200,2)="T)",-1000000000000*VALUE(MID(F200,2,LEN(F200)-3)),IF(RIGHT(F200,2)="M)",-1000000*VALUE(MID(F200,2,LEN(F200)-3)),IF(RIGHT(F200,2)="B)",-1000000000*VALUE(MID(F200,2,LEN(F200)-3)),IF(RIGHT(F200,2)="k)",-1000*VALUE(MID(F200,2,LEN(F200)-3)),VALUE(SUBSTITUTE(F200,",","")))))),IF(RIGHT(F200,1)="T",1000000000000*VALUE(LEFT(F200,LEN(F200)-1)),IF(RIGHT(F200,1)="M",1000000*VALUE(LEFT(F200,LEN(F200)-1)),IF(RIGHT(F200,1)="B",1000000000*VALUE(LEFT(F200,LEN(F200)-1)),IF(RIGHT(F200,1)="%",0.01*VALUE(LEFT(F200,LEN(F200)-1)),IF(RIGHT(F200,1)="k",1000*VALUE(LEFT(F200,LEN(F200)-1)),VALUE(SUBSTITUTE(F200,",",""))))))))),"N/A")</f>
        <v>7420000</v>
      </c>
      <c r="M200">
        <f>IFERROR(IF(TRIM(G200)="-", "N/A", IF(RIGHT(G200,1)=")",IF(RIGHT(G200,2)="T)",-1000000000000*VALUE(MID(G200,2,LEN(G200)-3)),IF(RIGHT(G200,2)="M)",-1000000*VALUE(MID(G200,2,LEN(G200)-3)),IF(RIGHT(G200,2)="B)",-1000000000*VALUE(MID(G200,2,LEN(G200)-3)),IF(RIGHT(G200,2)="k)",-1000*VALUE(MID(G200,2,LEN(G200)-3)),VALUE(SUBSTITUTE(G200,",","")))))),IF(RIGHT(G200,1)="T",1000000000000*VALUE(LEFT(G200,LEN(G200)-1)),IF(RIGHT(G200,1)="M",1000000*VALUE(LEFT(G200,LEN(G200)-1)),IF(RIGHT(G200,1)="B",1000000000*VALUE(LEFT(G200,LEN(G200)-1)),IF(RIGHT(G200,1)="%",0.01*VALUE(LEFT(G200,LEN(G200)-1)),IF(RIGHT(G200,1)="k",1000*VALUE(LEFT(G200,LEN(G200)-1)),VALUE(SUBSTITUTE(G200,",",""))))))))),"N/A")</f>
        <v>11540000</v>
      </c>
      <c r="N200" t="str">
        <f t="shared" si="12"/>
        <v>N/A</v>
      </c>
    </row>
    <row r="201" spans="1:14" x14ac:dyDescent="0.3">
      <c r="A201" s="1">
        <v>5</v>
      </c>
      <c r="B201" t="s">
        <v>428</v>
      </c>
      <c r="C201" t="s">
        <v>261</v>
      </c>
      <c r="D201" t="s">
        <v>429</v>
      </c>
      <c r="E201" t="s">
        <v>430</v>
      </c>
      <c r="F201" t="s">
        <v>431</v>
      </c>
      <c r="G201" t="s">
        <v>432</v>
      </c>
      <c r="I201" t="str">
        <f>IFERROR(IF(TRIM(C201)="-", "N/A", IF(RIGHT(C201,1)=")",IF(RIGHT(C201,2)="T)",-1000000000000*VALUE(MID(C201,2,LEN(C201)-3)),IF(RIGHT(C201,2)="M)",-1000000*VALUE(MID(C201,2,LEN(C201)-3)),IF(RIGHT(C201,2)="B)",-1000000000*VALUE(MID(C201,2,LEN(C201)-3)),IF(RIGHT(C201,2)="k)",-1000*VALUE(MID(C201,2,LEN(C201)-3)),VALUE(SUBSTITUTE(C201,",","")))))),IF(RIGHT(C201,1)="T",1000000000000*VALUE(LEFT(C201,LEN(C201)-1)),IF(RIGHT(C201,1)="M",1000000*VALUE(LEFT(C201,LEN(C201)-1)),IF(RIGHT(C201,1)="B",1000000000*VALUE(LEFT(C201,LEN(C201)-1)),IF(RIGHT(C201,1)="%",0.01*VALUE(LEFT(C201,LEN(C201)-1)),IF(RIGHT(C201,1)="k",1000*VALUE(LEFT(C201,LEN(C201)-1)),VALUE(SUBSTITUTE(C201,",",""))))))))),"N/A")</f>
        <v>N/A</v>
      </c>
      <c r="J201">
        <f>IFERROR(IF(TRIM(D201)="-", "N/A", IF(RIGHT(D201,1)=")",IF(RIGHT(D201,2)="T)",-1000000000000*VALUE(MID(D201,2,LEN(D201)-3)),IF(RIGHT(D201,2)="M)",-1000000*VALUE(MID(D201,2,LEN(D201)-3)),IF(RIGHT(D201,2)="B)",-1000000000*VALUE(MID(D201,2,LEN(D201)-3)),IF(RIGHT(D201,2)="k)",-1000*VALUE(MID(D201,2,LEN(D201)-3)),VALUE(SUBSTITUTE(D201,",","")))))),IF(RIGHT(D201,1)="T",1000000000000*VALUE(LEFT(D201,LEN(D201)-1)),IF(RIGHT(D201,1)="M",1000000*VALUE(LEFT(D201,LEN(D201)-1)),IF(RIGHT(D201,1)="B",1000000000*VALUE(LEFT(D201,LEN(D201)-1)),IF(RIGHT(D201,1)="%",0.01*VALUE(LEFT(D201,LEN(D201)-1)),IF(RIGHT(D201,1)="k",1000*VALUE(LEFT(D201,LEN(D201)-1)),VALUE(SUBSTITUTE(D201,",",""))))))))),"N/A")</f>
        <v>0.51049999999999995</v>
      </c>
      <c r="K201">
        <f>IFERROR(IF(TRIM(E201)="-", "N/A", IF(RIGHT(E201,1)=")",IF(RIGHT(E201,2)="T)",-1000000000000*VALUE(MID(E201,2,LEN(E201)-3)),IF(RIGHT(E201,2)="M)",-1000000*VALUE(MID(E201,2,LEN(E201)-3)),IF(RIGHT(E201,2)="B)",-1000000000*VALUE(MID(E201,2,LEN(E201)-3)),IF(RIGHT(E201,2)="k)",-1000*VALUE(MID(E201,2,LEN(E201)-3)),VALUE(SUBSTITUTE(E201,",","")))))),IF(RIGHT(E201,1)="T",1000000000000*VALUE(LEFT(E201,LEN(E201)-1)),IF(RIGHT(E201,1)="M",1000000*VALUE(LEFT(E201,LEN(E201)-1)),IF(RIGHT(E201,1)="B",1000000000*VALUE(LEFT(E201,LEN(E201)-1)),IF(RIGHT(E201,1)="%",0.01*VALUE(LEFT(E201,LEN(E201)-1)),IF(RIGHT(E201,1)="k",1000*VALUE(LEFT(E201,LEN(E201)-1)),VALUE(SUBSTITUTE(E201,",",""))))))))),"N/A")</f>
        <v>0.38159999999999999</v>
      </c>
      <c r="L201">
        <f>IFERROR(IF(TRIM(F201)="-", "N/A", IF(RIGHT(F201,1)=")",IF(RIGHT(F201,2)="T)",-1000000000000*VALUE(MID(F201,2,LEN(F201)-3)),IF(RIGHT(F201,2)="M)",-1000000*VALUE(MID(F201,2,LEN(F201)-3)),IF(RIGHT(F201,2)="B)",-1000000000*VALUE(MID(F201,2,LEN(F201)-3)),IF(RIGHT(F201,2)="k)",-1000*VALUE(MID(F201,2,LEN(F201)-3)),VALUE(SUBSTITUTE(F201,",","")))))),IF(RIGHT(F201,1)="T",1000000000000*VALUE(LEFT(F201,LEN(F201)-1)),IF(RIGHT(F201,1)="M",1000000*VALUE(LEFT(F201,LEN(F201)-1)),IF(RIGHT(F201,1)="B",1000000000*VALUE(LEFT(F201,LEN(F201)-1)),IF(RIGHT(F201,1)="%",0.01*VALUE(LEFT(F201,LEN(F201)-1)),IF(RIGHT(F201,1)="k",1000*VALUE(LEFT(F201,LEN(F201)-1)),VALUE(SUBSTITUTE(F201,",",""))))))))),"N/A")</f>
        <v>0.64560000000000006</v>
      </c>
      <c r="M201">
        <f>IFERROR(IF(TRIM(G201)="-", "N/A", IF(RIGHT(G201,1)=")",IF(RIGHT(G201,2)="T)",-1000000000000*VALUE(MID(G201,2,LEN(G201)-3)),IF(RIGHT(G201,2)="M)",-1000000*VALUE(MID(G201,2,LEN(G201)-3)),IF(RIGHT(G201,2)="B)",-1000000000*VALUE(MID(G201,2,LEN(G201)-3)),IF(RIGHT(G201,2)="k)",-1000*VALUE(MID(G201,2,LEN(G201)-3)),VALUE(SUBSTITUTE(G201,",","")))))),IF(RIGHT(G201,1)="T",1000000000000*VALUE(LEFT(G201,LEN(G201)-1)),IF(RIGHT(G201,1)="M",1000000*VALUE(LEFT(G201,LEN(G201)-1)),IF(RIGHT(G201,1)="B",1000000000*VALUE(LEFT(G201,LEN(G201)-1)),IF(RIGHT(G201,1)="%",0.01*VALUE(LEFT(G201,LEN(G201)-1)),IF(RIGHT(G201,1)="k",1000*VALUE(LEFT(G201,LEN(G201)-1)),VALUE(SUBSTITUTE(G201,",",""))))))))),"N/A")</f>
        <v>0.55500000000000005</v>
      </c>
      <c r="N201" t="str">
        <f t="shared" si="12"/>
        <v>N/A</v>
      </c>
    </row>
    <row r="202" spans="1:14" x14ac:dyDescent="0.3">
      <c r="A202" s="1">
        <v>6</v>
      </c>
      <c r="B202" t="s">
        <v>433</v>
      </c>
      <c r="C202" t="s">
        <v>261</v>
      </c>
      <c r="D202" t="s">
        <v>261</v>
      </c>
      <c r="E202" t="s">
        <v>261</v>
      </c>
      <c r="F202" t="s">
        <v>261</v>
      </c>
      <c r="G202" t="s">
        <v>261</v>
      </c>
      <c r="I202" t="str">
        <f>IFERROR(IF(TRIM(C202)="-", "N/A", IF(RIGHT(C202,1)=")",IF(RIGHT(C202,2)="T)",-1000000000000*VALUE(MID(C202,2,LEN(C202)-3)),IF(RIGHT(C202,2)="M)",-1000000*VALUE(MID(C202,2,LEN(C202)-3)),IF(RIGHT(C202,2)="B)",-1000000000*VALUE(MID(C202,2,LEN(C202)-3)),IF(RIGHT(C202,2)="k)",-1000*VALUE(MID(C202,2,LEN(C202)-3)),VALUE(SUBSTITUTE(C202,",","")))))),IF(RIGHT(C202,1)="T",1000000000000*VALUE(LEFT(C202,LEN(C202)-1)),IF(RIGHT(C202,1)="M",1000000*VALUE(LEFT(C202,LEN(C202)-1)),IF(RIGHT(C202,1)="B",1000000000*VALUE(LEFT(C202,LEN(C202)-1)),IF(RIGHT(C202,1)="%",0.01*VALUE(LEFT(C202,LEN(C202)-1)),IF(RIGHT(C202,1)="k",1000*VALUE(LEFT(C202,LEN(C202)-1)),VALUE(SUBSTITUTE(C202,",",""))))))))),"N/A")</f>
        <v>N/A</v>
      </c>
      <c r="J202" t="str">
        <f>IFERROR(IF(TRIM(D202)="-", "N/A", IF(RIGHT(D202,1)=")",IF(RIGHT(D202,2)="T)",-1000000000000*VALUE(MID(D202,2,LEN(D202)-3)),IF(RIGHT(D202,2)="M)",-1000000*VALUE(MID(D202,2,LEN(D202)-3)),IF(RIGHT(D202,2)="B)",-1000000000*VALUE(MID(D202,2,LEN(D202)-3)),IF(RIGHT(D202,2)="k)",-1000*VALUE(MID(D202,2,LEN(D202)-3)),VALUE(SUBSTITUTE(D202,",","")))))),IF(RIGHT(D202,1)="T",1000000000000*VALUE(LEFT(D202,LEN(D202)-1)),IF(RIGHT(D202,1)="M",1000000*VALUE(LEFT(D202,LEN(D202)-1)),IF(RIGHT(D202,1)="B",1000000000*VALUE(LEFT(D202,LEN(D202)-1)),IF(RIGHT(D202,1)="%",0.01*VALUE(LEFT(D202,LEN(D202)-1)),IF(RIGHT(D202,1)="k",1000*VALUE(LEFT(D202,LEN(D202)-1)),VALUE(SUBSTITUTE(D202,",",""))))))))),"N/A")</f>
        <v>N/A</v>
      </c>
      <c r="K202" t="str">
        <f>IFERROR(IF(TRIM(E202)="-", "N/A", IF(RIGHT(E202,1)=")",IF(RIGHT(E202,2)="T)",-1000000000000*VALUE(MID(E202,2,LEN(E202)-3)),IF(RIGHT(E202,2)="M)",-1000000*VALUE(MID(E202,2,LEN(E202)-3)),IF(RIGHT(E202,2)="B)",-1000000000*VALUE(MID(E202,2,LEN(E202)-3)),IF(RIGHT(E202,2)="k)",-1000*VALUE(MID(E202,2,LEN(E202)-3)),VALUE(SUBSTITUTE(E202,",","")))))),IF(RIGHT(E202,1)="T",1000000000000*VALUE(LEFT(E202,LEN(E202)-1)),IF(RIGHT(E202,1)="M",1000000*VALUE(LEFT(E202,LEN(E202)-1)),IF(RIGHT(E202,1)="B",1000000000*VALUE(LEFT(E202,LEN(E202)-1)),IF(RIGHT(E202,1)="%",0.01*VALUE(LEFT(E202,LEN(E202)-1)),IF(RIGHT(E202,1)="k",1000*VALUE(LEFT(E202,LEN(E202)-1)),VALUE(SUBSTITUTE(E202,",",""))))))))),"N/A")</f>
        <v>N/A</v>
      </c>
      <c r="L202" t="str">
        <f>IFERROR(IF(TRIM(F202)="-", "N/A", IF(RIGHT(F202,1)=")",IF(RIGHT(F202,2)="T)",-1000000000000*VALUE(MID(F202,2,LEN(F202)-3)),IF(RIGHT(F202,2)="M)",-1000000*VALUE(MID(F202,2,LEN(F202)-3)),IF(RIGHT(F202,2)="B)",-1000000000*VALUE(MID(F202,2,LEN(F202)-3)),IF(RIGHT(F202,2)="k)",-1000*VALUE(MID(F202,2,LEN(F202)-3)),VALUE(SUBSTITUTE(F202,",","")))))),IF(RIGHT(F202,1)="T",1000000000000*VALUE(LEFT(F202,LEN(F202)-1)),IF(RIGHT(F202,1)="M",1000000*VALUE(LEFT(F202,LEN(F202)-1)),IF(RIGHT(F202,1)="B",1000000000*VALUE(LEFT(F202,LEN(F202)-1)),IF(RIGHT(F202,1)="%",0.01*VALUE(LEFT(F202,LEN(F202)-1)),IF(RIGHT(F202,1)="k",1000*VALUE(LEFT(F202,LEN(F202)-1)),VALUE(SUBSTITUTE(F202,",",""))))))))),"N/A")</f>
        <v>N/A</v>
      </c>
      <c r="M202" t="str">
        <f>IFERROR(IF(TRIM(G202)="-", "N/A", IF(RIGHT(G202,1)=")",IF(RIGHT(G202,2)="T)",-1000000000000*VALUE(MID(G202,2,LEN(G202)-3)),IF(RIGHT(G202,2)="M)",-1000000*VALUE(MID(G202,2,LEN(G202)-3)),IF(RIGHT(G202,2)="B)",-1000000000*VALUE(MID(G202,2,LEN(G202)-3)),IF(RIGHT(G202,2)="k)",-1000*VALUE(MID(G202,2,LEN(G202)-3)),VALUE(SUBSTITUTE(G202,",","")))))),IF(RIGHT(G202,1)="T",1000000000000*VALUE(LEFT(G202,LEN(G202)-1)),IF(RIGHT(G202,1)="M",1000000*VALUE(LEFT(G202,LEN(G202)-1)),IF(RIGHT(G202,1)="B",1000000000*VALUE(LEFT(G202,LEN(G202)-1)),IF(RIGHT(G202,1)="%",0.01*VALUE(LEFT(G202,LEN(G202)-1)),IF(RIGHT(G202,1)="k",1000*VALUE(LEFT(G202,LEN(G202)-1)),VALUE(SUBSTITUTE(G202,",",""))))))))),"N/A")</f>
        <v>N/A</v>
      </c>
      <c r="N202" t="str">
        <f t="shared" si="12"/>
        <v>N/A</v>
      </c>
    </row>
    <row r="203" spans="1:14" x14ac:dyDescent="0.3">
      <c r="A203" s="1">
        <v>7</v>
      </c>
      <c r="B203" t="s">
        <v>434</v>
      </c>
      <c r="C203" t="s">
        <v>261</v>
      </c>
      <c r="D203" t="s">
        <v>261</v>
      </c>
      <c r="E203" t="s">
        <v>261</v>
      </c>
      <c r="F203" t="s">
        <v>261</v>
      </c>
      <c r="G203" t="s">
        <v>261</v>
      </c>
      <c r="I203" t="str">
        <f>IFERROR(IF(TRIM(C203)="-", "N/A", IF(RIGHT(C203,1)=")",IF(RIGHT(C203,2)="T)",-1000000000000*VALUE(MID(C203,2,LEN(C203)-3)),IF(RIGHT(C203,2)="M)",-1000000*VALUE(MID(C203,2,LEN(C203)-3)),IF(RIGHT(C203,2)="B)",-1000000000*VALUE(MID(C203,2,LEN(C203)-3)),IF(RIGHT(C203,2)="k)",-1000*VALUE(MID(C203,2,LEN(C203)-3)),VALUE(SUBSTITUTE(C203,",","")))))),IF(RIGHT(C203,1)="T",1000000000000*VALUE(LEFT(C203,LEN(C203)-1)),IF(RIGHT(C203,1)="M",1000000*VALUE(LEFT(C203,LEN(C203)-1)),IF(RIGHT(C203,1)="B",1000000000*VALUE(LEFT(C203,LEN(C203)-1)),IF(RIGHT(C203,1)="%",0.01*VALUE(LEFT(C203,LEN(C203)-1)),IF(RIGHT(C203,1)="k",1000*VALUE(LEFT(C203,LEN(C203)-1)),VALUE(SUBSTITUTE(C203,",",""))))))))),"N/A")</f>
        <v>N/A</v>
      </c>
      <c r="J203" t="str">
        <f>IFERROR(IF(TRIM(D203)="-", "N/A", IF(RIGHT(D203,1)=")",IF(RIGHT(D203,2)="T)",-1000000000000*VALUE(MID(D203,2,LEN(D203)-3)),IF(RIGHT(D203,2)="M)",-1000000*VALUE(MID(D203,2,LEN(D203)-3)),IF(RIGHT(D203,2)="B)",-1000000000*VALUE(MID(D203,2,LEN(D203)-3)),IF(RIGHT(D203,2)="k)",-1000*VALUE(MID(D203,2,LEN(D203)-3)),VALUE(SUBSTITUTE(D203,",","")))))),IF(RIGHT(D203,1)="T",1000000000000*VALUE(LEFT(D203,LEN(D203)-1)),IF(RIGHT(D203,1)="M",1000000*VALUE(LEFT(D203,LEN(D203)-1)),IF(RIGHT(D203,1)="B",1000000000*VALUE(LEFT(D203,LEN(D203)-1)),IF(RIGHT(D203,1)="%",0.01*VALUE(LEFT(D203,LEN(D203)-1)),IF(RIGHT(D203,1)="k",1000*VALUE(LEFT(D203,LEN(D203)-1)),VALUE(SUBSTITUTE(D203,",",""))))))))),"N/A")</f>
        <v>N/A</v>
      </c>
      <c r="K203" t="str">
        <f>IFERROR(IF(TRIM(E203)="-", "N/A", IF(RIGHT(E203,1)=")",IF(RIGHT(E203,2)="T)",-1000000000000*VALUE(MID(E203,2,LEN(E203)-3)),IF(RIGHT(E203,2)="M)",-1000000*VALUE(MID(E203,2,LEN(E203)-3)),IF(RIGHT(E203,2)="B)",-1000000000*VALUE(MID(E203,2,LEN(E203)-3)),IF(RIGHT(E203,2)="k)",-1000*VALUE(MID(E203,2,LEN(E203)-3)),VALUE(SUBSTITUTE(E203,",","")))))),IF(RIGHT(E203,1)="T",1000000000000*VALUE(LEFT(E203,LEN(E203)-1)),IF(RIGHT(E203,1)="M",1000000*VALUE(LEFT(E203,LEN(E203)-1)),IF(RIGHT(E203,1)="B",1000000000*VALUE(LEFT(E203,LEN(E203)-1)),IF(RIGHT(E203,1)="%",0.01*VALUE(LEFT(E203,LEN(E203)-1)),IF(RIGHT(E203,1)="k",1000*VALUE(LEFT(E203,LEN(E203)-1)),VALUE(SUBSTITUTE(E203,",",""))))))))),"N/A")</f>
        <v>N/A</v>
      </c>
      <c r="L203" t="str">
        <f>IFERROR(IF(TRIM(F203)="-", "N/A", IF(RIGHT(F203,1)=")",IF(RIGHT(F203,2)="T)",-1000000000000*VALUE(MID(F203,2,LEN(F203)-3)),IF(RIGHT(F203,2)="M)",-1000000*VALUE(MID(F203,2,LEN(F203)-3)),IF(RIGHT(F203,2)="B)",-1000000000*VALUE(MID(F203,2,LEN(F203)-3)),IF(RIGHT(F203,2)="k)",-1000*VALUE(MID(F203,2,LEN(F203)-3)),VALUE(SUBSTITUTE(F203,",","")))))),IF(RIGHT(F203,1)="T",1000000000000*VALUE(LEFT(F203,LEN(F203)-1)),IF(RIGHT(F203,1)="M",1000000*VALUE(LEFT(F203,LEN(F203)-1)),IF(RIGHT(F203,1)="B",1000000000*VALUE(LEFT(F203,LEN(F203)-1)),IF(RIGHT(F203,1)="%",0.01*VALUE(LEFT(F203,LEN(F203)-1)),IF(RIGHT(F203,1)="k",1000*VALUE(LEFT(F203,LEN(F203)-1)),VALUE(SUBSTITUTE(F203,",",""))))))))),"N/A")</f>
        <v>N/A</v>
      </c>
      <c r="M203" t="str">
        <f>IFERROR(IF(TRIM(G203)="-", "N/A", IF(RIGHT(G203,1)=")",IF(RIGHT(G203,2)="T)",-1000000000000*VALUE(MID(G203,2,LEN(G203)-3)),IF(RIGHT(G203,2)="M)",-1000000*VALUE(MID(G203,2,LEN(G203)-3)),IF(RIGHT(G203,2)="B)",-1000000000*VALUE(MID(G203,2,LEN(G203)-3)),IF(RIGHT(G203,2)="k)",-1000*VALUE(MID(G203,2,LEN(G203)-3)),VALUE(SUBSTITUTE(G203,",","")))))),IF(RIGHT(G203,1)="T",1000000000000*VALUE(LEFT(G203,LEN(G203)-1)),IF(RIGHT(G203,1)="M",1000000*VALUE(LEFT(G203,LEN(G203)-1)),IF(RIGHT(G203,1)="B",1000000000*VALUE(LEFT(G203,LEN(G203)-1)),IF(RIGHT(G203,1)="%",0.01*VALUE(LEFT(G203,LEN(G203)-1)),IF(RIGHT(G203,1)="k",1000*VALUE(LEFT(G203,LEN(G203)-1)),VALUE(SUBSTITUTE(G203,",",""))))))))),"N/A")</f>
        <v>N/A</v>
      </c>
      <c r="N203" t="str">
        <f t="shared" si="12"/>
        <v>N/A</v>
      </c>
    </row>
    <row r="204" spans="1:14" x14ac:dyDescent="0.3">
      <c r="A204" s="1">
        <v>8</v>
      </c>
      <c r="B204" t="s">
        <v>435</v>
      </c>
      <c r="C204" t="s">
        <v>261</v>
      </c>
      <c r="D204" t="s">
        <v>261</v>
      </c>
      <c r="E204" t="s">
        <v>261</v>
      </c>
      <c r="F204" t="s">
        <v>261</v>
      </c>
      <c r="G204" t="s">
        <v>261</v>
      </c>
      <c r="I204" t="str">
        <f>IFERROR(IF(TRIM(C204)="-", "N/A", IF(RIGHT(C204,1)=")",IF(RIGHT(C204,2)="T)",-1000000000000*VALUE(MID(C204,2,LEN(C204)-3)),IF(RIGHT(C204,2)="M)",-1000000*VALUE(MID(C204,2,LEN(C204)-3)),IF(RIGHT(C204,2)="B)",-1000000000*VALUE(MID(C204,2,LEN(C204)-3)),IF(RIGHT(C204,2)="k)",-1000*VALUE(MID(C204,2,LEN(C204)-3)),VALUE(SUBSTITUTE(C204,",","")))))),IF(RIGHT(C204,1)="T",1000000000000*VALUE(LEFT(C204,LEN(C204)-1)),IF(RIGHT(C204,1)="M",1000000*VALUE(LEFT(C204,LEN(C204)-1)),IF(RIGHT(C204,1)="B",1000000000*VALUE(LEFT(C204,LEN(C204)-1)),IF(RIGHT(C204,1)="%",0.01*VALUE(LEFT(C204,LEN(C204)-1)),IF(RIGHT(C204,1)="k",1000*VALUE(LEFT(C204,LEN(C204)-1)),VALUE(SUBSTITUTE(C204,",",""))))))))),"N/A")</f>
        <v>N/A</v>
      </c>
      <c r="J204" t="str">
        <f>IFERROR(IF(TRIM(D204)="-", "N/A", IF(RIGHT(D204,1)=")",IF(RIGHT(D204,2)="T)",-1000000000000*VALUE(MID(D204,2,LEN(D204)-3)),IF(RIGHT(D204,2)="M)",-1000000*VALUE(MID(D204,2,LEN(D204)-3)),IF(RIGHT(D204,2)="B)",-1000000000*VALUE(MID(D204,2,LEN(D204)-3)),IF(RIGHT(D204,2)="k)",-1000*VALUE(MID(D204,2,LEN(D204)-3)),VALUE(SUBSTITUTE(D204,",","")))))),IF(RIGHT(D204,1)="T",1000000000000*VALUE(LEFT(D204,LEN(D204)-1)),IF(RIGHT(D204,1)="M",1000000*VALUE(LEFT(D204,LEN(D204)-1)),IF(RIGHT(D204,1)="B",1000000000*VALUE(LEFT(D204,LEN(D204)-1)),IF(RIGHT(D204,1)="%",0.01*VALUE(LEFT(D204,LEN(D204)-1)),IF(RIGHT(D204,1)="k",1000*VALUE(LEFT(D204,LEN(D204)-1)),VALUE(SUBSTITUTE(D204,",",""))))))))),"N/A")</f>
        <v>N/A</v>
      </c>
      <c r="K204" t="str">
        <f>IFERROR(IF(TRIM(E204)="-", "N/A", IF(RIGHT(E204,1)=")",IF(RIGHT(E204,2)="T)",-1000000000000*VALUE(MID(E204,2,LEN(E204)-3)),IF(RIGHT(E204,2)="M)",-1000000*VALUE(MID(E204,2,LEN(E204)-3)),IF(RIGHT(E204,2)="B)",-1000000000*VALUE(MID(E204,2,LEN(E204)-3)),IF(RIGHT(E204,2)="k)",-1000*VALUE(MID(E204,2,LEN(E204)-3)),VALUE(SUBSTITUTE(E204,",","")))))),IF(RIGHT(E204,1)="T",1000000000000*VALUE(LEFT(E204,LEN(E204)-1)),IF(RIGHT(E204,1)="M",1000000*VALUE(LEFT(E204,LEN(E204)-1)),IF(RIGHT(E204,1)="B",1000000000*VALUE(LEFT(E204,LEN(E204)-1)),IF(RIGHT(E204,1)="%",0.01*VALUE(LEFT(E204,LEN(E204)-1)),IF(RIGHT(E204,1)="k",1000*VALUE(LEFT(E204,LEN(E204)-1)),VALUE(SUBSTITUTE(E204,",",""))))))))),"N/A")</f>
        <v>N/A</v>
      </c>
      <c r="L204" t="str">
        <f>IFERROR(IF(TRIM(F204)="-", "N/A", IF(RIGHT(F204,1)=")",IF(RIGHT(F204,2)="T)",-1000000000000*VALUE(MID(F204,2,LEN(F204)-3)),IF(RIGHT(F204,2)="M)",-1000000*VALUE(MID(F204,2,LEN(F204)-3)),IF(RIGHT(F204,2)="B)",-1000000000*VALUE(MID(F204,2,LEN(F204)-3)),IF(RIGHT(F204,2)="k)",-1000*VALUE(MID(F204,2,LEN(F204)-3)),VALUE(SUBSTITUTE(F204,",","")))))),IF(RIGHT(F204,1)="T",1000000000000*VALUE(LEFT(F204,LEN(F204)-1)),IF(RIGHT(F204,1)="M",1000000*VALUE(LEFT(F204,LEN(F204)-1)),IF(RIGHT(F204,1)="B",1000000000*VALUE(LEFT(F204,LEN(F204)-1)),IF(RIGHT(F204,1)="%",0.01*VALUE(LEFT(F204,LEN(F204)-1)),IF(RIGHT(F204,1)="k",1000*VALUE(LEFT(F204,LEN(F204)-1)),VALUE(SUBSTITUTE(F204,",",""))))))))),"N/A")</f>
        <v>N/A</v>
      </c>
      <c r="M204" t="str">
        <f>IFERROR(IF(TRIM(G204)="-", "N/A", IF(RIGHT(G204,1)=")",IF(RIGHT(G204,2)="T)",-1000000000000*VALUE(MID(G204,2,LEN(G204)-3)),IF(RIGHT(G204,2)="M)",-1000000*VALUE(MID(G204,2,LEN(G204)-3)),IF(RIGHT(G204,2)="B)",-1000000000*VALUE(MID(G204,2,LEN(G204)-3)),IF(RIGHT(G204,2)="k)",-1000*VALUE(MID(G204,2,LEN(G204)-3)),VALUE(SUBSTITUTE(G204,",","")))))),IF(RIGHT(G204,1)="T",1000000000000*VALUE(LEFT(G204,LEN(G204)-1)),IF(RIGHT(G204,1)="M",1000000*VALUE(LEFT(G204,LEN(G204)-1)),IF(RIGHT(G204,1)="B",1000000000*VALUE(LEFT(G204,LEN(G204)-1)),IF(RIGHT(G204,1)="%",0.01*VALUE(LEFT(G204,LEN(G204)-1)),IF(RIGHT(G204,1)="k",1000*VALUE(LEFT(G204,LEN(G204)-1)),VALUE(SUBSTITUTE(G204,",",""))))))))),"N/A")</f>
        <v>N/A</v>
      </c>
      <c r="N204" t="str">
        <f t="shared" si="12"/>
        <v>N/A</v>
      </c>
    </row>
    <row r="205" spans="1:14" x14ac:dyDescent="0.3">
      <c r="A205" s="1">
        <v>9</v>
      </c>
      <c r="B205" t="s">
        <v>436</v>
      </c>
      <c r="C205" t="s">
        <v>261</v>
      </c>
      <c r="D205" t="s">
        <v>261</v>
      </c>
      <c r="E205" t="s">
        <v>261</v>
      </c>
      <c r="F205" t="s">
        <v>261</v>
      </c>
      <c r="G205" t="s">
        <v>261</v>
      </c>
      <c r="I205" t="str">
        <f>IFERROR(IF(TRIM(C205)="-", "N/A", IF(RIGHT(C205,1)=")",IF(RIGHT(C205,2)="T)",-1000000000000*VALUE(MID(C205,2,LEN(C205)-3)),IF(RIGHT(C205,2)="M)",-1000000*VALUE(MID(C205,2,LEN(C205)-3)),IF(RIGHT(C205,2)="B)",-1000000000*VALUE(MID(C205,2,LEN(C205)-3)),IF(RIGHT(C205,2)="k)",-1000*VALUE(MID(C205,2,LEN(C205)-3)),VALUE(SUBSTITUTE(C205,",","")))))),IF(RIGHT(C205,1)="T",1000000000000*VALUE(LEFT(C205,LEN(C205)-1)),IF(RIGHT(C205,1)="M",1000000*VALUE(LEFT(C205,LEN(C205)-1)),IF(RIGHT(C205,1)="B",1000000000*VALUE(LEFT(C205,LEN(C205)-1)),IF(RIGHT(C205,1)="%",0.01*VALUE(LEFT(C205,LEN(C205)-1)),IF(RIGHT(C205,1)="k",1000*VALUE(LEFT(C205,LEN(C205)-1)),VALUE(SUBSTITUTE(C205,",",""))))))))),"N/A")</f>
        <v>N/A</v>
      </c>
      <c r="J205" t="str">
        <f>IFERROR(IF(TRIM(D205)="-", "N/A", IF(RIGHT(D205,1)=")",IF(RIGHT(D205,2)="T)",-1000000000000*VALUE(MID(D205,2,LEN(D205)-3)),IF(RIGHT(D205,2)="M)",-1000000*VALUE(MID(D205,2,LEN(D205)-3)),IF(RIGHT(D205,2)="B)",-1000000000*VALUE(MID(D205,2,LEN(D205)-3)),IF(RIGHT(D205,2)="k)",-1000*VALUE(MID(D205,2,LEN(D205)-3)),VALUE(SUBSTITUTE(D205,",","")))))),IF(RIGHT(D205,1)="T",1000000000000*VALUE(LEFT(D205,LEN(D205)-1)),IF(RIGHT(D205,1)="M",1000000*VALUE(LEFT(D205,LEN(D205)-1)),IF(RIGHT(D205,1)="B",1000000000*VALUE(LEFT(D205,LEN(D205)-1)),IF(RIGHT(D205,1)="%",0.01*VALUE(LEFT(D205,LEN(D205)-1)),IF(RIGHT(D205,1)="k",1000*VALUE(LEFT(D205,LEN(D205)-1)),VALUE(SUBSTITUTE(D205,",",""))))))))),"N/A")</f>
        <v>N/A</v>
      </c>
      <c r="K205" t="str">
        <f>IFERROR(IF(TRIM(E205)="-", "N/A", IF(RIGHT(E205,1)=")",IF(RIGHT(E205,2)="T)",-1000000000000*VALUE(MID(E205,2,LEN(E205)-3)),IF(RIGHT(E205,2)="M)",-1000000*VALUE(MID(E205,2,LEN(E205)-3)),IF(RIGHT(E205,2)="B)",-1000000000*VALUE(MID(E205,2,LEN(E205)-3)),IF(RIGHT(E205,2)="k)",-1000*VALUE(MID(E205,2,LEN(E205)-3)),VALUE(SUBSTITUTE(E205,",","")))))),IF(RIGHT(E205,1)="T",1000000000000*VALUE(LEFT(E205,LEN(E205)-1)),IF(RIGHT(E205,1)="M",1000000*VALUE(LEFT(E205,LEN(E205)-1)),IF(RIGHT(E205,1)="B",1000000000*VALUE(LEFT(E205,LEN(E205)-1)),IF(RIGHT(E205,1)="%",0.01*VALUE(LEFT(E205,LEN(E205)-1)),IF(RIGHT(E205,1)="k",1000*VALUE(LEFT(E205,LEN(E205)-1)),VALUE(SUBSTITUTE(E205,",",""))))))))),"N/A")</f>
        <v>N/A</v>
      </c>
      <c r="L205" t="str">
        <f>IFERROR(IF(TRIM(F205)="-", "N/A", IF(RIGHT(F205,1)=")",IF(RIGHT(F205,2)="T)",-1000000000000*VALUE(MID(F205,2,LEN(F205)-3)),IF(RIGHT(F205,2)="M)",-1000000*VALUE(MID(F205,2,LEN(F205)-3)),IF(RIGHT(F205,2)="B)",-1000000000*VALUE(MID(F205,2,LEN(F205)-3)),IF(RIGHT(F205,2)="k)",-1000*VALUE(MID(F205,2,LEN(F205)-3)),VALUE(SUBSTITUTE(F205,",","")))))),IF(RIGHT(F205,1)="T",1000000000000*VALUE(LEFT(F205,LEN(F205)-1)),IF(RIGHT(F205,1)="M",1000000*VALUE(LEFT(F205,LEN(F205)-1)),IF(RIGHT(F205,1)="B",1000000000*VALUE(LEFT(F205,LEN(F205)-1)),IF(RIGHT(F205,1)="%",0.01*VALUE(LEFT(F205,LEN(F205)-1)),IF(RIGHT(F205,1)="k",1000*VALUE(LEFT(F205,LEN(F205)-1)),VALUE(SUBSTITUTE(F205,",",""))))))))),"N/A")</f>
        <v>N/A</v>
      </c>
      <c r="M205" t="str">
        <f>IFERROR(IF(TRIM(G205)="-", "N/A", IF(RIGHT(G205,1)=")",IF(RIGHT(G205,2)="T)",-1000000000000*VALUE(MID(G205,2,LEN(G205)-3)),IF(RIGHT(G205,2)="M)",-1000000*VALUE(MID(G205,2,LEN(G205)-3)),IF(RIGHT(G205,2)="B)",-1000000000*VALUE(MID(G205,2,LEN(G205)-3)),IF(RIGHT(G205,2)="k)",-1000*VALUE(MID(G205,2,LEN(G205)-3)),VALUE(SUBSTITUTE(G205,",","")))))),IF(RIGHT(G205,1)="T",1000000000000*VALUE(LEFT(G205,LEN(G205)-1)),IF(RIGHT(G205,1)="M",1000000*VALUE(LEFT(G205,LEN(G205)-1)),IF(RIGHT(G205,1)="B",1000000000*VALUE(LEFT(G205,LEN(G205)-1)),IF(RIGHT(G205,1)="%",0.01*VALUE(LEFT(G205,LEN(G205)-1)),IF(RIGHT(G205,1)="k",1000*VALUE(LEFT(G205,LEN(G205)-1)),VALUE(SUBSTITUTE(G205,",",""))))))))),"N/A")</f>
        <v>N/A</v>
      </c>
      <c r="N205" t="str">
        <f t="shared" si="12"/>
        <v>N/A</v>
      </c>
    </row>
    <row r="206" spans="1:14" x14ac:dyDescent="0.3">
      <c r="A206" s="1">
        <v>10</v>
      </c>
      <c r="B206" t="s">
        <v>437</v>
      </c>
      <c r="C206" t="s">
        <v>261</v>
      </c>
      <c r="D206" t="s">
        <v>261</v>
      </c>
      <c r="E206" t="s">
        <v>261</v>
      </c>
      <c r="F206" t="s">
        <v>438</v>
      </c>
      <c r="G206" t="s">
        <v>439</v>
      </c>
      <c r="I206" t="str">
        <f>IFERROR(IF(TRIM(C206)="-", "N/A", IF(RIGHT(C206,1)=")",IF(RIGHT(C206,2)="T)",-1000000000000*VALUE(MID(C206,2,LEN(C206)-3)),IF(RIGHT(C206,2)="M)",-1000000*VALUE(MID(C206,2,LEN(C206)-3)),IF(RIGHT(C206,2)="B)",-1000000000*VALUE(MID(C206,2,LEN(C206)-3)),IF(RIGHT(C206,2)="k)",-1000*VALUE(MID(C206,2,LEN(C206)-3)),VALUE(SUBSTITUTE(C206,",","")))))),IF(RIGHT(C206,1)="T",1000000000000*VALUE(LEFT(C206,LEN(C206)-1)),IF(RIGHT(C206,1)="M",1000000*VALUE(LEFT(C206,LEN(C206)-1)),IF(RIGHT(C206,1)="B",1000000000*VALUE(LEFT(C206,LEN(C206)-1)),IF(RIGHT(C206,1)="%",0.01*VALUE(LEFT(C206,LEN(C206)-1)),IF(RIGHT(C206,1)="k",1000*VALUE(LEFT(C206,LEN(C206)-1)),VALUE(SUBSTITUTE(C206,",",""))))))))),"N/A")</f>
        <v>N/A</v>
      </c>
      <c r="J206" t="str">
        <f>IFERROR(IF(TRIM(D206)="-", "N/A", IF(RIGHT(D206,1)=")",IF(RIGHT(D206,2)="T)",-1000000000000*VALUE(MID(D206,2,LEN(D206)-3)),IF(RIGHT(D206,2)="M)",-1000000*VALUE(MID(D206,2,LEN(D206)-3)),IF(RIGHT(D206,2)="B)",-1000000000*VALUE(MID(D206,2,LEN(D206)-3)),IF(RIGHT(D206,2)="k)",-1000*VALUE(MID(D206,2,LEN(D206)-3)),VALUE(SUBSTITUTE(D206,",","")))))),IF(RIGHT(D206,1)="T",1000000000000*VALUE(LEFT(D206,LEN(D206)-1)),IF(RIGHT(D206,1)="M",1000000*VALUE(LEFT(D206,LEN(D206)-1)),IF(RIGHT(D206,1)="B",1000000000*VALUE(LEFT(D206,LEN(D206)-1)),IF(RIGHT(D206,1)="%",0.01*VALUE(LEFT(D206,LEN(D206)-1)),IF(RIGHT(D206,1)="k",1000*VALUE(LEFT(D206,LEN(D206)-1)),VALUE(SUBSTITUTE(D206,",",""))))))))),"N/A")</f>
        <v>N/A</v>
      </c>
      <c r="K206" t="str">
        <f>IFERROR(IF(TRIM(E206)="-", "N/A", IF(RIGHT(E206,1)=")",IF(RIGHT(E206,2)="T)",-1000000000000*VALUE(MID(E206,2,LEN(E206)-3)),IF(RIGHT(E206,2)="M)",-1000000*VALUE(MID(E206,2,LEN(E206)-3)),IF(RIGHT(E206,2)="B)",-1000000000*VALUE(MID(E206,2,LEN(E206)-3)),IF(RIGHT(E206,2)="k)",-1000*VALUE(MID(E206,2,LEN(E206)-3)),VALUE(SUBSTITUTE(E206,",","")))))),IF(RIGHT(E206,1)="T",1000000000000*VALUE(LEFT(E206,LEN(E206)-1)),IF(RIGHT(E206,1)="M",1000000*VALUE(LEFT(E206,LEN(E206)-1)),IF(RIGHT(E206,1)="B",1000000000*VALUE(LEFT(E206,LEN(E206)-1)),IF(RIGHT(E206,1)="%",0.01*VALUE(LEFT(E206,LEN(E206)-1)),IF(RIGHT(E206,1)="k",1000*VALUE(LEFT(E206,LEN(E206)-1)),VALUE(SUBSTITUTE(E206,",",""))))))))),"N/A")</f>
        <v>N/A</v>
      </c>
      <c r="L206">
        <f>IFERROR(IF(TRIM(F206)="-", "N/A", IF(RIGHT(F206,1)=")",IF(RIGHT(F206,2)="T)",-1000000000000*VALUE(MID(F206,2,LEN(F206)-3)),IF(RIGHT(F206,2)="M)",-1000000*VALUE(MID(F206,2,LEN(F206)-3)),IF(RIGHT(F206,2)="B)",-1000000000*VALUE(MID(F206,2,LEN(F206)-3)),IF(RIGHT(F206,2)="k)",-1000*VALUE(MID(F206,2,LEN(F206)-3)),VALUE(SUBSTITUTE(F206,",","")))))),IF(RIGHT(F206,1)="T",1000000000000*VALUE(LEFT(F206,LEN(F206)-1)),IF(RIGHT(F206,1)="M",1000000*VALUE(LEFT(F206,LEN(F206)-1)),IF(RIGHT(F206,1)="B",1000000000*VALUE(LEFT(F206,LEN(F206)-1)),IF(RIGHT(F206,1)="%",0.01*VALUE(LEFT(F206,LEN(F206)-1)),IF(RIGHT(F206,1)="k",1000*VALUE(LEFT(F206,LEN(F206)-1)),VALUE(SUBSTITUTE(F206,",",""))))))))),"N/A")</f>
        <v>98000</v>
      </c>
      <c r="M206">
        <f>IFERROR(IF(TRIM(G206)="-", "N/A", IF(RIGHT(G206,1)=")",IF(RIGHT(G206,2)="T)",-1000000000000*VALUE(MID(G206,2,LEN(G206)-3)),IF(RIGHT(G206,2)="M)",-1000000*VALUE(MID(G206,2,LEN(G206)-3)),IF(RIGHT(G206,2)="B)",-1000000000*VALUE(MID(G206,2,LEN(G206)-3)),IF(RIGHT(G206,2)="k)",-1000*VALUE(MID(G206,2,LEN(G206)-3)),VALUE(SUBSTITUTE(G206,",","")))))),IF(RIGHT(G206,1)="T",1000000000000*VALUE(LEFT(G206,LEN(G206)-1)),IF(RIGHT(G206,1)="M",1000000*VALUE(LEFT(G206,LEN(G206)-1)),IF(RIGHT(G206,1)="B",1000000000*VALUE(LEFT(G206,LEN(G206)-1)),IF(RIGHT(G206,1)="%",0.01*VALUE(LEFT(G206,LEN(G206)-1)),IF(RIGHT(G206,1)="k",1000*VALUE(LEFT(G206,LEN(G206)-1)),VALUE(SUBSTITUTE(G206,",",""))))))))),"N/A")</f>
        <v>1410000</v>
      </c>
      <c r="N206" t="str">
        <f t="shared" si="12"/>
        <v>N/A</v>
      </c>
    </row>
    <row r="207" spans="1:14" x14ac:dyDescent="0.3">
      <c r="A207" s="1">
        <v>11</v>
      </c>
      <c r="B207" t="s">
        <v>440</v>
      </c>
      <c r="C207" t="s">
        <v>261</v>
      </c>
      <c r="D207" t="s">
        <v>441</v>
      </c>
      <c r="E207" t="s">
        <v>442</v>
      </c>
      <c r="F207" t="s">
        <v>261</v>
      </c>
      <c r="G207" t="s">
        <v>261</v>
      </c>
      <c r="I207" t="str">
        <f>IFERROR(IF(TRIM(C207)="-", "N/A", IF(RIGHT(C207,1)=")",IF(RIGHT(C207,2)="T)",-1000000000000*VALUE(MID(C207,2,LEN(C207)-3)),IF(RIGHT(C207,2)="M)",-1000000*VALUE(MID(C207,2,LEN(C207)-3)),IF(RIGHT(C207,2)="B)",-1000000000*VALUE(MID(C207,2,LEN(C207)-3)),IF(RIGHT(C207,2)="k)",-1000*VALUE(MID(C207,2,LEN(C207)-3)),VALUE(SUBSTITUTE(C207,",","")))))),IF(RIGHT(C207,1)="T",1000000000000*VALUE(LEFT(C207,LEN(C207)-1)),IF(RIGHT(C207,1)="M",1000000*VALUE(LEFT(C207,LEN(C207)-1)),IF(RIGHT(C207,1)="B",1000000000*VALUE(LEFT(C207,LEN(C207)-1)),IF(RIGHT(C207,1)="%",0.01*VALUE(LEFT(C207,LEN(C207)-1)),IF(RIGHT(C207,1)="k",1000*VALUE(LEFT(C207,LEN(C207)-1)),VALUE(SUBSTITUTE(C207,",",""))))))))),"N/A")</f>
        <v>N/A</v>
      </c>
      <c r="J207">
        <f>IFERROR(IF(TRIM(D207)="-", "N/A", IF(RIGHT(D207,1)=")",IF(RIGHT(D207,2)="T)",-1000000000000*VALUE(MID(D207,2,LEN(D207)-3)),IF(RIGHT(D207,2)="M)",-1000000*VALUE(MID(D207,2,LEN(D207)-3)),IF(RIGHT(D207,2)="B)",-1000000000*VALUE(MID(D207,2,LEN(D207)-3)),IF(RIGHT(D207,2)="k)",-1000*VALUE(MID(D207,2,LEN(D207)-3)),VALUE(SUBSTITUTE(D207,",","")))))),IF(RIGHT(D207,1)="T",1000000000000*VALUE(LEFT(D207,LEN(D207)-1)),IF(RIGHT(D207,1)="M",1000000*VALUE(LEFT(D207,LEN(D207)-1)),IF(RIGHT(D207,1)="B",1000000000*VALUE(LEFT(D207,LEN(D207)-1)),IF(RIGHT(D207,1)="%",0.01*VALUE(LEFT(D207,LEN(D207)-1)),IF(RIGHT(D207,1)="k",1000*VALUE(LEFT(D207,LEN(D207)-1)),VALUE(SUBSTITUTE(D207,",",""))))))))),"N/A")</f>
        <v>398930000</v>
      </c>
      <c r="K207">
        <f>IFERROR(IF(TRIM(E207)="-", "N/A", IF(RIGHT(E207,1)=")",IF(RIGHT(E207,2)="T)",-1000000000000*VALUE(MID(E207,2,LEN(E207)-3)),IF(RIGHT(E207,2)="M)",-1000000*VALUE(MID(E207,2,LEN(E207)-3)),IF(RIGHT(E207,2)="B)",-1000000000*VALUE(MID(E207,2,LEN(E207)-3)),IF(RIGHT(E207,2)="k)",-1000*VALUE(MID(E207,2,LEN(E207)-3)),VALUE(SUBSTITUTE(E207,",","")))))),IF(RIGHT(E207,1)="T",1000000000000*VALUE(LEFT(E207,LEN(E207)-1)),IF(RIGHT(E207,1)="M",1000000*VALUE(LEFT(E207,LEN(E207)-1)),IF(RIGHT(E207,1)="B",1000000000*VALUE(LEFT(E207,LEN(E207)-1)),IF(RIGHT(E207,1)="%",0.01*VALUE(LEFT(E207,LEN(E207)-1)),IF(RIGHT(E207,1)="k",1000*VALUE(LEFT(E207,LEN(E207)-1)),VALUE(SUBSTITUTE(E207,",",""))))))))),"N/A")</f>
        <v>529830000.00000006</v>
      </c>
      <c r="L207" t="str">
        <f>IFERROR(IF(TRIM(F207)="-", "N/A", IF(RIGHT(F207,1)=")",IF(RIGHT(F207,2)="T)",-1000000000000*VALUE(MID(F207,2,LEN(F207)-3)),IF(RIGHT(F207,2)="M)",-1000000*VALUE(MID(F207,2,LEN(F207)-3)),IF(RIGHT(F207,2)="B)",-1000000000*VALUE(MID(F207,2,LEN(F207)-3)),IF(RIGHT(F207,2)="k)",-1000*VALUE(MID(F207,2,LEN(F207)-3)),VALUE(SUBSTITUTE(F207,",","")))))),IF(RIGHT(F207,1)="T",1000000000000*VALUE(LEFT(F207,LEN(F207)-1)),IF(RIGHT(F207,1)="M",1000000*VALUE(LEFT(F207,LEN(F207)-1)),IF(RIGHT(F207,1)="B",1000000000*VALUE(LEFT(F207,LEN(F207)-1)),IF(RIGHT(F207,1)="%",0.01*VALUE(LEFT(F207,LEN(F207)-1)),IF(RIGHT(F207,1)="k",1000*VALUE(LEFT(F207,LEN(F207)-1)),VALUE(SUBSTITUTE(F207,",",""))))))))),"N/A")</f>
        <v>N/A</v>
      </c>
      <c r="M207" t="str">
        <f>IFERROR(IF(TRIM(G207)="-", "N/A", IF(RIGHT(G207,1)=")",IF(RIGHT(G207,2)="T)",-1000000000000*VALUE(MID(G207,2,LEN(G207)-3)),IF(RIGHT(G207,2)="M)",-1000000*VALUE(MID(G207,2,LEN(G207)-3)),IF(RIGHT(G207,2)="B)",-1000000000*VALUE(MID(G207,2,LEN(G207)-3)),IF(RIGHT(G207,2)="k)",-1000*VALUE(MID(G207,2,LEN(G207)-3)),VALUE(SUBSTITUTE(G207,",","")))))),IF(RIGHT(G207,1)="T",1000000000000*VALUE(LEFT(G207,LEN(G207)-1)),IF(RIGHT(G207,1)="M",1000000*VALUE(LEFT(G207,LEN(G207)-1)),IF(RIGHT(G207,1)="B",1000000000*VALUE(LEFT(G207,LEN(G207)-1)),IF(RIGHT(G207,1)="%",0.01*VALUE(LEFT(G207,LEN(G207)-1)),IF(RIGHT(G207,1)="k",1000*VALUE(LEFT(G207,LEN(G207)-1)),VALUE(SUBSTITUTE(G207,",",""))))))))),"N/A")</f>
        <v>N/A</v>
      </c>
      <c r="N207" t="str">
        <f t="shared" si="12"/>
        <v>N/A</v>
      </c>
    </row>
    <row r="208" spans="1:14" x14ac:dyDescent="0.3">
      <c r="A208" s="1">
        <v>12</v>
      </c>
      <c r="B208" t="s">
        <v>443</v>
      </c>
      <c r="C208" t="s">
        <v>444</v>
      </c>
      <c r="D208" t="s">
        <v>445</v>
      </c>
      <c r="E208" t="s">
        <v>446</v>
      </c>
      <c r="F208" t="s">
        <v>447</v>
      </c>
      <c r="G208" t="s">
        <v>448</v>
      </c>
      <c r="I208">
        <f>IFERROR(IF(TRIM(C208)="-", "N/A", IF(RIGHT(C208,1)=")",IF(RIGHT(C208,2)="T)",-1000000000000*VALUE(MID(C208,2,LEN(C208)-3)),IF(RIGHT(C208,2)="M)",-1000000*VALUE(MID(C208,2,LEN(C208)-3)),IF(RIGHT(C208,2)="B)",-1000000000*VALUE(MID(C208,2,LEN(C208)-3)),IF(RIGHT(C208,2)="k)",-1000*VALUE(MID(C208,2,LEN(C208)-3)),VALUE(SUBSTITUTE(C208,",","")))))),IF(RIGHT(C208,1)="T",1000000000000*VALUE(LEFT(C208,LEN(C208)-1)),IF(RIGHT(C208,1)="M",1000000*VALUE(LEFT(C208,LEN(C208)-1)),IF(RIGHT(C208,1)="B",1000000000*VALUE(LEFT(C208,LEN(C208)-1)),IF(RIGHT(C208,1)="%",0.01*VALUE(LEFT(C208,LEN(C208)-1)),IF(RIGHT(C208,1)="k",1000*VALUE(LEFT(C208,LEN(C208)-1)),VALUE(SUBSTITUTE(C208,",",""))))))))),"N/A")</f>
        <v>26710000</v>
      </c>
      <c r="J208">
        <f>IFERROR(IF(TRIM(D208)="-", "N/A", IF(RIGHT(D208,1)=")",IF(RIGHT(D208,2)="T)",-1000000000000*VALUE(MID(D208,2,LEN(D208)-3)),IF(RIGHT(D208,2)="M)",-1000000*VALUE(MID(D208,2,LEN(D208)-3)),IF(RIGHT(D208,2)="B)",-1000000000*VALUE(MID(D208,2,LEN(D208)-3)),IF(RIGHT(D208,2)="k)",-1000*VALUE(MID(D208,2,LEN(D208)-3)),VALUE(SUBSTITUTE(D208,",","")))))),IF(RIGHT(D208,1)="T",1000000000000*VALUE(LEFT(D208,LEN(D208)-1)),IF(RIGHT(D208,1)="M",1000000*VALUE(LEFT(D208,LEN(D208)-1)),IF(RIGHT(D208,1)="B",1000000000*VALUE(LEFT(D208,LEN(D208)-1)),IF(RIGHT(D208,1)="%",0.01*VALUE(LEFT(D208,LEN(D208)-1)),IF(RIGHT(D208,1)="k",1000*VALUE(LEFT(D208,LEN(D208)-1)),VALUE(SUBSTITUTE(D208,",",""))))))))),"N/A")</f>
        <v>39060000</v>
      </c>
      <c r="K208">
        <f>IFERROR(IF(TRIM(E208)="-", "N/A", IF(RIGHT(E208,1)=")",IF(RIGHT(E208,2)="T)",-1000000000000*VALUE(MID(E208,2,LEN(E208)-3)),IF(RIGHT(E208,2)="M)",-1000000*VALUE(MID(E208,2,LEN(E208)-3)),IF(RIGHT(E208,2)="B)",-1000000000*VALUE(MID(E208,2,LEN(E208)-3)),IF(RIGHT(E208,2)="k)",-1000*VALUE(MID(E208,2,LEN(E208)-3)),VALUE(SUBSTITUTE(E208,",","")))))),IF(RIGHT(E208,1)="T",1000000000000*VALUE(LEFT(E208,LEN(E208)-1)),IF(RIGHT(E208,1)="M",1000000*VALUE(LEFT(E208,LEN(E208)-1)),IF(RIGHT(E208,1)="B",1000000000*VALUE(LEFT(E208,LEN(E208)-1)),IF(RIGHT(E208,1)="%",0.01*VALUE(LEFT(E208,LEN(E208)-1)),IF(RIGHT(E208,1)="k",1000*VALUE(LEFT(E208,LEN(E208)-1)),VALUE(SUBSTITUTE(E208,",",""))))))))),"N/A")</f>
        <v>53620000</v>
      </c>
      <c r="L208">
        <f>IFERROR(IF(TRIM(F208)="-", "N/A", IF(RIGHT(F208,1)=")",IF(RIGHT(F208,2)="T)",-1000000000000*VALUE(MID(F208,2,LEN(F208)-3)),IF(RIGHT(F208,2)="M)",-1000000*VALUE(MID(F208,2,LEN(F208)-3)),IF(RIGHT(F208,2)="B)",-1000000000*VALUE(MID(F208,2,LEN(F208)-3)),IF(RIGHT(F208,2)="k)",-1000*VALUE(MID(F208,2,LEN(F208)-3)),VALUE(SUBSTITUTE(F208,",","")))))),IF(RIGHT(F208,1)="T",1000000000000*VALUE(LEFT(F208,LEN(F208)-1)),IF(RIGHT(F208,1)="M",1000000*VALUE(LEFT(F208,LEN(F208)-1)),IF(RIGHT(F208,1)="B",1000000000*VALUE(LEFT(F208,LEN(F208)-1)),IF(RIGHT(F208,1)="%",0.01*VALUE(LEFT(F208,LEN(F208)-1)),IF(RIGHT(F208,1)="k",1000*VALUE(LEFT(F208,LEN(F208)-1)),VALUE(SUBSTITUTE(F208,",",""))))))))),"N/A")</f>
        <v>80230000</v>
      </c>
      <c r="M208">
        <f>IFERROR(IF(TRIM(G208)="-", "N/A", IF(RIGHT(G208,1)=")",IF(RIGHT(G208,2)="T)",-1000000000000*VALUE(MID(G208,2,LEN(G208)-3)),IF(RIGHT(G208,2)="M)",-1000000*VALUE(MID(G208,2,LEN(G208)-3)),IF(RIGHT(G208,2)="B)",-1000000000*VALUE(MID(G208,2,LEN(G208)-3)),IF(RIGHT(G208,2)="k)",-1000*VALUE(MID(G208,2,LEN(G208)-3)),VALUE(SUBSTITUTE(G208,",","")))))),IF(RIGHT(G208,1)="T",1000000000000*VALUE(LEFT(G208,LEN(G208)-1)),IF(RIGHT(G208,1)="M",1000000*VALUE(LEFT(G208,LEN(G208)-1)),IF(RIGHT(G208,1)="B",1000000000*VALUE(LEFT(G208,LEN(G208)-1)),IF(RIGHT(G208,1)="%",0.01*VALUE(LEFT(G208,LEN(G208)-1)),IF(RIGHT(G208,1)="k",1000*VALUE(LEFT(G208,LEN(G208)-1)),VALUE(SUBSTITUTE(G208,",",""))))))))),"N/A")</f>
        <v>115330000</v>
      </c>
      <c r="N208" t="str">
        <f t="shared" si="12"/>
        <v>N/A</v>
      </c>
    </row>
    <row r="209" spans="1:14" x14ac:dyDescent="0.3">
      <c r="A209" s="1">
        <v>13</v>
      </c>
      <c r="B209" t="s">
        <v>449</v>
      </c>
      <c r="C209" t="s">
        <v>444</v>
      </c>
      <c r="D209" t="s">
        <v>450</v>
      </c>
      <c r="E209" t="s">
        <v>451</v>
      </c>
      <c r="F209" t="s">
        <v>452</v>
      </c>
      <c r="G209" t="s">
        <v>453</v>
      </c>
      <c r="I209">
        <f>IFERROR(IF(TRIM(C209)="-", "N/A", IF(RIGHT(C209,1)=")",IF(RIGHT(C209,2)="T)",-1000000000000*VALUE(MID(C209,2,LEN(C209)-3)),IF(RIGHT(C209,2)="M)",-1000000*VALUE(MID(C209,2,LEN(C209)-3)),IF(RIGHT(C209,2)="B)",-1000000000*VALUE(MID(C209,2,LEN(C209)-3)),IF(RIGHT(C209,2)="k)",-1000*VALUE(MID(C209,2,LEN(C209)-3)),VALUE(SUBSTITUTE(C209,",","")))))),IF(RIGHT(C209,1)="T",1000000000000*VALUE(LEFT(C209,LEN(C209)-1)),IF(RIGHT(C209,1)="M",1000000*VALUE(LEFT(C209,LEN(C209)-1)),IF(RIGHT(C209,1)="B",1000000000*VALUE(LEFT(C209,LEN(C209)-1)),IF(RIGHT(C209,1)="%",0.01*VALUE(LEFT(C209,LEN(C209)-1)),IF(RIGHT(C209,1)="k",1000*VALUE(LEFT(C209,LEN(C209)-1)),VALUE(SUBSTITUTE(C209,",",""))))))))),"N/A")</f>
        <v>26710000</v>
      </c>
      <c r="J209">
        <f>IFERROR(IF(TRIM(D209)="-", "N/A", IF(RIGHT(D209,1)=")",IF(RIGHT(D209,2)="T)",-1000000000000*VALUE(MID(D209,2,LEN(D209)-3)),IF(RIGHT(D209,2)="M)",-1000000*VALUE(MID(D209,2,LEN(D209)-3)),IF(RIGHT(D209,2)="B)",-1000000000*VALUE(MID(D209,2,LEN(D209)-3)),IF(RIGHT(D209,2)="k)",-1000*VALUE(MID(D209,2,LEN(D209)-3)),VALUE(SUBSTITUTE(D209,",","")))))),IF(RIGHT(D209,1)="T",1000000000000*VALUE(LEFT(D209,LEN(D209)-1)),IF(RIGHT(D209,1)="M",1000000*VALUE(LEFT(D209,LEN(D209)-1)),IF(RIGHT(D209,1)="B",1000000000*VALUE(LEFT(D209,LEN(D209)-1)),IF(RIGHT(D209,1)="%",0.01*VALUE(LEFT(D209,LEN(D209)-1)),IF(RIGHT(D209,1)="k",1000*VALUE(LEFT(D209,LEN(D209)-1)),VALUE(SUBSTITUTE(D209,",",""))))))))),"N/A")</f>
        <v>10590000</v>
      </c>
      <c r="K209">
        <f>IFERROR(IF(TRIM(E209)="-", "N/A", IF(RIGHT(E209,1)=")",IF(RIGHT(E209,2)="T)",-1000000000000*VALUE(MID(E209,2,LEN(E209)-3)),IF(RIGHT(E209,2)="M)",-1000000*VALUE(MID(E209,2,LEN(E209)-3)),IF(RIGHT(E209,2)="B)",-1000000000*VALUE(MID(E209,2,LEN(E209)-3)),IF(RIGHT(E209,2)="k)",-1000*VALUE(MID(E209,2,LEN(E209)-3)),VALUE(SUBSTITUTE(E209,",","")))))),IF(RIGHT(E209,1)="T",1000000000000*VALUE(LEFT(E209,LEN(E209)-1)),IF(RIGHT(E209,1)="M",1000000*VALUE(LEFT(E209,LEN(E209)-1)),IF(RIGHT(E209,1)="B",1000000000*VALUE(LEFT(E209,LEN(E209)-1)),IF(RIGHT(E209,1)="%",0.01*VALUE(LEFT(E209,LEN(E209)-1)),IF(RIGHT(E209,1)="k",1000*VALUE(LEFT(E209,LEN(E209)-1)),VALUE(SUBSTITUTE(E209,",",""))))))))),"N/A")</f>
        <v>5350000</v>
      </c>
      <c r="L209">
        <f>IFERROR(IF(TRIM(F209)="-", "N/A", IF(RIGHT(F209,1)=")",IF(RIGHT(F209,2)="T)",-1000000000000*VALUE(MID(F209,2,LEN(F209)-3)),IF(RIGHT(F209,2)="M)",-1000000*VALUE(MID(F209,2,LEN(F209)-3)),IF(RIGHT(F209,2)="B)",-1000000000*VALUE(MID(F209,2,LEN(F209)-3)),IF(RIGHT(F209,2)="k)",-1000*VALUE(MID(F209,2,LEN(F209)-3)),VALUE(SUBSTITUTE(F209,",","")))))),IF(RIGHT(F209,1)="T",1000000000000*VALUE(LEFT(F209,LEN(F209)-1)),IF(RIGHT(F209,1)="M",1000000*VALUE(LEFT(F209,LEN(F209)-1)),IF(RIGHT(F209,1)="B",1000000000*VALUE(LEFT(F209,LEN(F209)-1)),IF(RIGHT(F209,1)="%",0.01*VALUE(LEFT(F209,LEN(F209)-1)),IF(RIGHT(F209,1)="k",1000*VALUE(LEFT(F209,LEN(F209)-1)),VALUE(SUBSTITUTE(F209,",",""))))))))),"N/A")</f>
        <v>2470000</v>
      </c>
      <c r="M209">
        <f>IFERROR(IF(TRIM(G209)="-", "N/A", IF(RIGHT(G209,1)=")",IF(RIGHT(G209,2)="T)",-1000000000000*VALUE(MID(G209,2,LEN(G209)-3)),IF(RIGHT(G209,2)="M)",-1000000*VALUE(MID(G209,2,LEN(G209)-3)),IF(RIGHT(G209,2)="B)",-1000000000*VALUE(MID(G209,2,LEN(G209)-3)),IF(RIGHT(G209,2)="k)",-1000*VALUE(MID(G209,2,LEN(G209)-3)),VALUE(SUBSTITUTE(G209,",","")))))),IF(RIGHT(G209,1)="T",1000000000000*VALUE(LEFT(G209,LEN(G209)-1)),IF(RIGHT(G209,1)="M",1000000*VALUE(LEFT(G209,LEN(G209)-1)),IF(RIGHT(G209,1)="B",1000000000*VALUE(LEFT(G209,LEN(G209)-1)),IF(RIGHT(G209,1)="%",0.01*VALUE(LEFT(G209,LEN(G209)-1)),IF(RIGHT(G209,1)="k",1000*VALUE(LEFT(G209,LEN(G209)-1)),VALUE(SUBSTITUTE(G209,",",""))))))))),"N/A")</f>
        <v>2720000</v>
      </c>
      <c r="N209" t="str">
        <f t="shared" si="12"/>
        <v>N/A</v>
      </c>
    </row>
    <row r="210" spans="1:14" x14ac:dyDescent="0.3">
      <c r="A210" s="1">
        <v>14</v>
      </c>
      <c r="B210" t="s">
        <v>454</v>
      </c>
      <c r="C210" t="s">
        <v>261</v>
      </c>
      <c r="D210" t="s">
        <v>455</v>
      </c>
      <c r="E210" t="s">
        <v>456</v>
      </c>
      <c r="F210" t="s">
        <v>457</v>
      </c>
      <c r="G210" t="s">
        <v>458</v>
      </c>
      <c r="I210" t="str">
        <f>IFERROR(IF(TRIM(C210)="-", "N/A", IF(RIGHT(C210,1)=")",IF(RIGHT(C210,2)="T)",-1000000000000*VALUE(MID(C210,2,LEN(C210)-3)),IF(RIGHT(C210,2)="M)",-1000000*VALUE(MID(C210,2,LEN(C210)-3)),IF(RIGHT(C210,2)="B)",-1000000000*VALUE(MID(C210,2,LEN(C210)-3)),IF(RIGHT(C210,2)="k)",-1000*VALUE(MID(C210,2,LEN(C210)-3)),VALUE(SUBSTITUTE(C210,",","")))))),IF(RIGHT(C210,1)="T",1000000000000*VALUE(LEFT(C210,LEN(C210)-1)),IF(RIGHT(C210,1)="M",1000000*VALUE(LEFT(C210,LEN(C210)-1)),IF(RIGHT(C210,1)="B",1000000000*VALUE(LEFT(C210,LEN(C210)-1)),IF(RIGHT(C210,1)="%",0.01*VALUE(LEFT(C210,LEN(C210)-1)),IF(RIGHT(C210,1)="k",1000*VALUE(LEFT(C210,LEN(C210)-1)),VALUE(SUBSTITUTE(C210,",",""))))))))),"N/A")</f>
        <v>N/A</v>
      </c>
      <c r="J210">
        <f>IFERROR(IF(TRIM(D210)="-", "N/A", IF(RIGHT(D210,1)=")",IF(RIGHT(D210,2)="T)",-1000000000000*VALUE(MID(D210,2,LEN(D210)-3)),IF(RIGHT(D210,2)="M)",-1000000*VALUE(MID(D210,2,LEN(D210)-3)),IF(RIGHT(D210,2)="B)",-1000000000*VALUE(MID(D210,2,LEN(D210)-3)),IF(RIGHT(D210,2)="k)",-1000*VALUE(MID(D210,2,LEN(D210)-3)),VALUE(SUBSTITUTE(D210,",","")))))),IF(RIGHT(D210,1)="T",1000000000000*VALUE(LEFT(D210,LEN(D210)-1)),IF(RIGHT(D210,1)="M",1000000*VALUE(LEFT(D210,LEN(D210)-1)),IF(RIGHT(D210,1)="B",1000000000*VALUE(LEFT(D210,LEN(D210)-1)),IF(RIGHT(D210,1)="%",0.01*VALUE(LEFT(D210,LEN(D210)-1)),IF(RIGHT(D210,1)="k",1000*VALUE(LEFT(D210,LEN(D210)-1)),VALUE(SUBSTITUTE(D210,",",""))))))))),"N/A")</f>
        <v>28460000</v>
      </c>
      <c r="K210">
        <f>IFERROR(IF(TRIM(E210)="-", "N/A", IF(RIGHT(E210,1)=")",IF(RIGHT(E210,2)="T)",-1000000000000*VALUE(MID(E210,2,LEN(E210)-3)),IF(RIGHT(E210,2)="M)",-1000000*VALUE(MID(E210,2,LEN(E210)-3)),IF(RIGHT(E210,2)="B)",-1000000000*VALUE(MID(E210,2,LEN(E210)-3)),IF(RIGHT(E210,2)="k)",-1000*VALUE(MID(E210,2,LEN(E210)-3)),VALUE(SUBSTITUTE(E210,",","")))))),IF(RIGHT(E210,1)="T",1000000000000*VALUE(LEFT(E210,LEN(E210)-1)),IF(RIGHT(E210,1)="M",1000000*VALUE(LEFT(E210,LEN(E210)-1)),IF(RIGHT(E210,1)="B",1000000000*VALUE(LEFT(E210,LEN(E210)-1)),IF(RIGHT(E210,1)="%",0.01*VALUE(LEFT(E210,LEN(E210)-1)),IF(RIGHT(E210,1)="k",1000*VALUE(LEFT(E210,LEN(E210)-1)),VALUE(SUBSTITUTE(E210,",",""))))))))),"N/A")</f>
        <v>48260000</v>
      </c>
      <c r="L210">
        <f>IFERROR(IF(TRIM(F210)="-", "N/A", IF(RIGHT(F210,1)=")",IF(RIGHT(F210,2)="T)",-1000000000000*VALUE(MID(F210,2,LEN(F210)-3)),IF(RIGHT(F210,2)="M)",-1000000*VALUE(MID(F210,2,LEN(F210)-3)),IF(RIGHT(F210,2)="B)",-1000000000*VALUE(MID(F210,2,LEN(F210)-3)),IF(RIGHT(F210,2)="k)",-1000*VALUE(MID(F210,2,LEN(F210)-3)),VALUE(SUBSTITUTE(F210,",","")))))),IF(RIGHT(F210,1)="T",1000000000000*VALUE(LEFT(F210,LEN(F210)-1)),IF(RIGHT(F210,1)="M",1000000*VALUE(LEFT(F210,LEN(F210)-1)),IF(RIGHT(F210,1)="B",1000000000*VALUE(LEFT(F210,LEN(F210)-1)),IF(RIGHT(F210,1)="%",0.01*VALUE(LEFT(F210,LEN(F210)-1)),IF(RIGHT(F210,1)="k",1000*VALUE(LEFT(F210,LEN(F210)-1)),VALUE(SUBSTITUTE(F210,",",""))))))))),"N/A")</f>
        <v>77760000</v>
      </c>
      <c r="M210">
        <f>IFERROR(IF(TRIM(G210)="-", "N/A", IF(RIGHT(G210,1)=")",IF(RIGHT(G210,2)="T)",-1000000000000*VALUE(MID(G210,2,LEN(G210)-3)),IF(RIGHT(G210,2)="M)",-1000000*VALUE(MID(G210,2,LEN(G210)-3)),IF(RIGHT(G210,2)="B)",-1000000000*VALUE(MID(G210,2,LEN(G210)-3)),IF(RIGHT(G210,2)="k)",-1000*VALUE(MID(G210,2,LEN(G210)-3)),VALUE(SUBSTITUTE(G210,",","")))))),IF(RIGHT(G210,1)="T",1000000000000*VALUE(LEFT(G210,LEN(G210)-1)),IF(RIGHT(G210,1)="M",1000000*VALUE(LEFT(G210,LEN(G210)-1)),IF(RIGHT(G210,1)="B",1000000000*VALUE(LEFT(G210,LEN(G210)-1)),IF(RIGHT(G210,1)="%",0.01*VALUE(LEFT(G210,LEN(G210)-1)),IF(RIGHT(G210,1)="k",1000*VALUE(LEFT(G210,LEN(G210)-1)),VALUE(SUBSTITUTE(G210,",",""))))))))),"N/A")</f>
        <v>112600000</v>
      </c>
      <c r="N210" t="str">
        <f t="shared" si="12"/>
        <v>N/A</v>
      </c>
    </row>
    <row r="211" spans="1:14" x14ac:dyDescent="0.3">
      <c r="A211" s="1">
        <v>15</v>
      </c>
      <c r="B211" t="s">
        <v>459</v>
      </c>
      <c r="C211" t="s">
        <v>460</v>
      </c>
      <c r="D211" t="s">
        <v>461</v>
      </c>
      <c r="E211" t="s">
        <v>462</v>
      </c>
      <c r="F211" t="s">
        <v>463</v>
      </c>
      <c r="G211" t="s">
        <v>464</v>
      </c>
      <c r="I211">
        <f>IFERROR(IF(TRIM(C211)="-", "N/A", IF(RIGHT(C211,1)=")",IF(RIGHT(C211,2)="T)",-1000000000000*VALUE(MID(C211,2,LEN(C211)-3)),IF(RIGHT(C211,2)="M)",-1000000*VALUE(MID(C211,2,LEN(C211)-3)),IF(RIGHT(C211,2)="B)",-1000000000*VALUE(MID(C211,2,LEN(C211)-3)),IF(RIGHT(C211,2)="k)",-1000*VALUE(MID(C211,2,LEN(C211)-3)),VALUE(SUBSTITUTE(C211,",","")))))),IF(RIGHT(C211,1)="T",1000000000000*VALUE(LEFT(C211,LEN(C211)-1)),IF(RIGHT(C211,1)="M",1000000*VALUE(LEFT(C211,LEN(C211)-1)),IF(RIGHT(C211,1)="B",1000000000*VALUE(LEFT(C211,LEN(C211)-1)),IF(RIGHT(C211,1)="%",0.01*VALUE(LEFT(C211,LEN(C211)-1)),IF(RIGHT(C211,1)="k",1000*VALUE(LEFT(C211,LEN(C211)-1)),VALUE(SUBSTITUTE(C211,",",""))))))))),"N/A")</f>
        <v>370090000</v>
      </c>
      <c r="J211">
        <f>IFERROR(IF(TRIM(D211)="-", "N/A", IF(RIGHT(D211,1)=")",IF(RIGHT(D211,2)="T)",-1000000000000*VALUE(MID(D211,2,LEN(D211)-3)),IF(RIGHT(D211,2)="M)",-1000000*VALUE(MID(D211,2,LEN(D211)-3)),IF(RIGHT(D211,2)="B)",-1000000000*VALUE(MID(D211,2,LEN(D211)-3)),IF(RIGHT(D211,2)="k)",-1000*VALUE(MID(D211,2,LEN(D211)-3)),VALUE(SUBSTITUTE(D211,",","")))))),IF(RIGHT(D211,1)="T",1000000000000*VALUE(LEFT(D211,LEN(D211)-1)),IF(RIGHT(D211,1)="M",1000000*VALUE(LEFT(D211,LEN(D211)-1)),IF(RIGHT(D211,1)="B",1000000000*VALUE(LEFT(D211,LEN(D211)-1)),IF(RIGHT(D211,1)="%",0.01*VALUE(LEFT(D211,LEN(D211)-1)),IF(RIGHT(D211,1)="k",1000*VALUE(LEFT(D211,LEN(D211)-1)),VALUE(SUBSTITUTE(D211,",",""))))))))),"N/A")</f>
        <v>462740000</v>
      </c>
      <c r="K211">
        <f>IFERROR(IF(TRIM(E211)="-", "N/A", IF(RIGHT(E211,1)=")",IF(RIGHT(E211,2)="T)",-1000000000000*VALUE(MID(E211,2,LEN(E211)-3)),IF(RIGHT(E211,2)="M)",-1000000*VALUE(MID(E211,2,LEN(E211)-3)),IF(RIGHT(E211,2)="B)",-1000000000*VALUE(MID(E211,2,LEN(E211)-3)),IF(RIGHT(E211,2)="k)",-1000*VALUE(MID(E211,2,LEN(E211)-3)),VALUE(SUBSTITUTE(E211,",","")))))),IF(RIGHT(E211,1)="T",1000000000000*VALUE(LEFT(E211,LEN(E211)-1)),IF(RIGHT(E211,1)="M",1000000*VALUE(LEFT(E211,LEN(E211)-1)),IF(RIGHT(E211,1)="B",1000000000*VALUE(LEFT(E211,LEN(E211)-1)),IF(RIGHT(E211,1)="%",0.01*VALUE(LEFT(E211,LEN(E211)-1)),IF(RIGHT(E211,1)="k",1000*VALUE(LEFT(E211,LEN(E211)-1)),VALUE(SUBSTITUTE(E211,",",""))))))))),"N/A")</f>
        <v>593580000</v>
      </c>
      <c r="L211">
        <f>IFERROR(IF(TRIM(F211)="-", "N/A", IF(RIGHT(F211,1)=")",IF(RIGHT(F211,2)="T)",-1000000000000*VALUE(MID(F211,2,LEN(F211)-3)),IF(RIGHT(F211,2)="M)",-1000000*VALUE(MID(F211,2,LEN(F211)-3)),IF(RIGHT(F211,2)="B)",-1000000000*VALUE(MID(F211,2,LEN(F211)-3)),IF(RIGHT(F211,2)="k)",-1000*VALUE(MID(F211,2,LEN(F211)-3)),VALUE(SUBSTITUTE(F211,",","")))))),IF(RIGHT(F211,1)="T",1000000000000*VALUE(LEFT(F211,LEN(F211)-1)),IF(RIGHT(F211,1)="M",1000000*VALUE(LEFT(F211,LEN(F211)-1)),IF(RIGHT(F211,1)="B",1000000000*VALUE(LEFT(F211,LEN(F211)-1)),IF(RIGHT(F211,1)="%",0.01*VALUE(LEFT(F211,LEN(F211)-1)),IF(RIGHT(F211,1)="k",1000*VALUE(LEFT(F211,LEN(F211)-1)),VALUE(SUBSTITUTE(F211,",",""))))))))),"N/A")</f>
        <v>789910000</v>
      </c>
      <c r="M211">
        <f>IFERROR(IF(TRIM(G211)="-", "N/A", IF(RIGHT(G211,1)=")",IF(RIGHT(G211,2)="T)",-1000000000000*VALUE(MID(G211,2,LEN(G211)-3)),IF(RIGHT(G211,2)="M)",-1000000*VALUE(MID(G211,2,LEN(G211)-3)),IF(RIGHT(G211,2)="B)",-1000000000*VALUE(MID(G211,2,LEN(G211)-3)),IF(RIGHT(G211,2)="k)",-1000*VALUE(MID(G211,2,LEN(G211)-3)),VALUE(SUBSTITUTE(G211,",","")))))),IF(RIGHT(G211,1)="T",1000000000000*VALUE(LEFT(G211,LEN(G211)-1)),IF(RIGHT(G211,1)="M",1000000*VALUE(LEFT(G211,LEN(G211)-1)),IF(RIGHT(G211,1)="B",1000000000*VALUE(LEFT(G211,LEN(G211)-1)),IF(RIGHT(G211,1)="%",0.01*VALUE(LEFT(G211,LEN(G211)-1)),IF(RIGHT(G211,1)="k",1000*VALUE(LEFT(G211,LEN(G211)-1)),VALUE(SUBSTITUTE(G211,",",""))))))))),"N/A")</f>
        <v>1110000000</v>
      </c>
      <c r="N211" t="str">
        <f t="shared" si="12"/>
        <v>N/A</v>
      </c>
    </row>
    <row r="212" spans="1:14" x14ac:dyDescent="0.3">
      <c r="A212" s="1">
        <v>16</v>
      </c>
      <c r="B212" t="s">
        <v>465</v>
      </c>
      <c r="C212" t="s">
        <v>261</v>
      </c>
      <c r="D212" t="s">
        <v>466</v>
      </c>
      <c r="E212" t="s">
        <v>467</v>
      </c>
      <c r="F212" t="s">
        <v>468</v>
      </c>
      <c r="G212" t="s">
        <v>469</v>
      </c>
      <c r="I212" t="str">
        <f>IFERROR(IF(TRIM(C212)="-", "N/A", IF(RIGHT(C212,1)=")",IF(RIGHT(C212,2)="T)",-1000000000000*VALUE(MID(C212,2,LEN(C212)-3)),IF(RIGHT(C212,2)="M)",-1000000*VALUE(MID(C212,2,LEN(C212)-3)),IF(RIGHT(C212,2)="B)",-1000000000*VALUE(MID(C212,2,LEN(C212)-3)),IF(RIGHT(C212,2)="k)",-1000*VALUE(MID(C212,2,LEN(C212)-3)),VALUE(SUBSTITUTE(C212,",","")))))),IF(RIGHT(C212,1)="T",1000000000000*VALUE(LEFT(C212,LEN(C212)-1)),IF(RIGHT(C212,1)="M",1000000*VALUE(LEFT(C212,LEN(C212)-1)),IF(RIGHT(C212,1)="B",1000000000*VALUE(LEFT(C212,LEN(C212)-1)),IF(RIGHT(C212,1)="%",0.01*VALUE(LEFT(C212,LEN(C212)-1)),IF(RIGHT(C212,1)="k",1000*VALUE(LEFT(C212,LEN(C212)-1)),VALUE(SUBSTITUTE(C212,",",""))))))))),"N/A")</f>
        <v>N/A</v>
      </c>
      <c r="J212">
        <f>IFERROR(IF(TRIM(D212)="-", "N/A", IF(RIGHT(D212,1)=")",IF(RIGHT(D212,2)="T)",-1000000000000*VALUE(MID(D212,2,LEN(D212)-3)),IF(RIGHT(D212,2)="M)",-1000000*VALUE(MID(D212,2,LEN(D212)-3)),IF(RIGHT(D212,2)="B)",-1000000000*VALUE(MID(D212,2,LEN(D212)-3)),IF(RIGHT(D212,2)="k)",-1000*VALUE(MID(D212,2,LEN(D212)-3)),VALUE(SUBSTITUTE(D212,",","")))))),IF(RIGHT(D212,1)="T",1000000000000*VALUE(LEFT(D212,LEN(D212)-1)),IF(RIGHT(D212,1)="M",1000000*VALUE(LEFT(D212,LEN(D212)-1)),IF(RIGHT(D212,1)="B",1000000000*VALUE(LEFT(D212,LEN(D212)-1)),IF(RIGHT(D212,1)="%",0.01*VALUE(LEFT(D212,LEN(D212)-1)),IF(RIGHT(D212,1)="k",1000*VALUE(LEFT(D212,LEN(D212)-1)),VALUE(SUBSTITUTE(D212,",",""))))))))),"N/A")</f>
        <v>0.25030000000000002</v>
      </c>
      <c r="K212">
        <f>IFERROR(IF(TRIM(E212)="-", "N/A", IF(RIGHT(E212,1)=")",IF(RIGHT(E212,2)="T)",-1000000000000*VALUE(MID(E212,2,LEN(E212)-3)),IF(RIGHT(E212,2)="M)",-1000000*VALUE(MID(E212,2,LEN(E212)-3)),IF(RIGHT(E212,2)="B)",-1000000000*VALUE(MID(E212,2,LEN(E212)-3)),IF(RIGHT(E212,2)="k)",-1000*VALUE(MID(E212,2,LEN(E212)-3)),VALUE(SUBSTITUTE(E212,",","")))))),IF(RIGHT(E212,1)="T",1000000000000*VALUE(LEFT(E212,LEN(E212)-1)),IF(RIGHT(E212,1)="M",1000000*VALUE(LEFT(E212,LEN(E212)-1)),IF(RIGHT(E212,1)="B",1000000000*VALUE(LEFT(E212,LEN(E212)-1)),IF(RIGHT(E212,1)="%",0.01*VALUE(LEFT(E212,LEN(E212)-1)),IF(RIGHT(E212,1)="k",1000*VALUE(LEFT(E212,LEN(E212)-1)),VALUE(SUBSTITUTE(E212,",",""))))))))),"N/A")</f>
        <v>0.28270000000000001</v>
      </c>
      <c r="L212">
        <f>IFERROR(IF(TRIM(F212)="-", "N/A", IF(RIGHT(F212,1)=")",IF(RIGHT(F212,2)="T)",-1000000000000*VALUE(MID(F212,2,LEN(F212)-3)),IF(RIGHT(F212,2)="M)",-1000000*VALUE(MID(F212,2,LEN(F212)-3)),IF(RIGHT(F212,2)="B)",-1000000000*VALUE(MID(F212,2,LEN(F212)-3)),IF(RIGHT(F212,2)="k)",-1000*VALUE(MID(F212,2,LEN(F212)-3)),VALUE(SUBSTITUTE(F212,",","")))))),IF(RIGHT(F212,1)="T",1000000000000*VALUE(LEFT(F212,LEN(F212)-1)),IF(RIGHT(F212,1)="M",1000000*VALUE(LEFT(F212,LEN(F212)-1)),IF(RIGHT(F212,1)="B",1000000000*VALUE(LEFT(F212,LEN(F212)-1)),IF(RIGHT(F212,1)="%",0.01*VALUE(LEFT(F212,LEN(F212)-1)),IF(RIGHT(F212,1)="k",1000*VALUE(LEFT(F212,LEN(F212)-1)),VALUE(SUBSTITUTE(F212,",",""))))))))),"N/A")</f>
        <v>0.33069999999999999</v>
      </c>
      <c r="M212">
        <f>IFERROR(IF(TRIM(G212)="-", "N/A", IF(RIGHT(G212,1)=")",IF(RIGHT(G212,2)="T)",-1000000000000*VALUE(MID(G212,2,LEN(G212)-3)),IF(RIGHT(G212,2)="M)",-1000000*VALUE(MID(G212,2,LEN(G212)-3)),IF(RIGHT(G212,2)="B)",-1000000000*VALUE(MID(G212,2,LEN(G212)-3)),IF(RIGHT(G212,2)="k)",-1000*VALUE(MID(G212,2,LEN(G212)-3)),VALUE(SUBSTITUTE(G212,",","")))))),IF(RIGHT(G212,1)="T",1000000000000*VALUE(LEFT(G212,LEN(G212)-1)),IF(RIGHT(G212,1)="M",1000000*VALUE(LEFT(G212,LEN(G212)-1)),IF(RIGHT(G212,1)="B",1000000000*VALUE(LEFT(G212,LEN(G212)-1)),IF(RIGHT(G212,1)="%",0.01*VALUE(LEFT(G212,LEN(G212)-1)),IF(RIGHT(G212,1)="k",1000*VALUE(LEFT(G212,LEN(G212)-1)),VALUE(SUBSTITUTE(G212,",",""))))))))),"N/A")</f>
        <v>0.40770000000000006</v>
      </c>
      <c r="N212" t="str">
        <f t="shared" si="12"/>
        <v>N/A</v>
      </c>
    </row>
    <row r="213" spans="1:14" x14ac:dyDescent="0.3">
      <c r="A213" s="1">
        <v>17</v>
      </c>
      <c r="B213" t="s">
        <v>470</v>
      </c>
      <c r="C213" t="s">
        <v>261</v>
      </c>
      <c r="D213" t="s">
        <v>261</v>
      </c>
      <c r="E213" t="s">
        <v>261</v>
      </c>
      <c r="F213" t="s">
        <v>261</v>
      </c>
      <c r="G213" t="s">
        <v>471</v>
      </c>
      <c r="I213" t="str">
        <f>IFERROR(IF(TRIM(C213)="-", "N/A", IF(RIGHT(C213,1)=")",IF(RIGHT(C213,2)="T)",-1000000000000*VALUE(MID(C213,2,LEN(C213)-3)),IF(RIGHT(C213,2)="M)",-1000000*VALUE(MID(C213,2,LEN(C213)-3)),IF(RIGHT(C213,2)="B)",-1000000000*VALUE(MID(C213,2,LEN(C213)-3)),IF(RIGHT(C213,2)="k)",-1000*VALUE(MID(C213,2,LEN(C213)-3)),VALUE(SUBSTITUTE(C213,",","")))))),IF(RIGHT(C213,1)="T",1000000000000*VALUE(LEFT(C213,LEN(C213)-1)),IF(RIGHT(C213,1)="M",1000000*VALUE(LEFT(C213,LEN(C213)-1)),IF(RIGHT(C213,1)="B",1000000000*VALUE(LEFT(C213,LEN(C213)-1)),IF(RIGHT(C213,1)="%",0.01*VALUE(LEFT(C213,LEN(C213)-1)),IF(RIGHT(C213,1)="k",1000*VALUE(LEFT(C213,LEN(C213)-1)),VALUE(SUBSTITUTE(C213,",",""))))))))),"N/A")</f>
        <v>N/A</v>
      </c>
      <c r="J213" t="str">
        <f>IFERROR(IF(TRIM(D213)="-", "N/A", IF(RIGHT(D213,1)=")",IF(RIGHT(D213,2)="T)",-1000000000000*VALUE(MID(D213,2,LEN(D213)-3)),IF(RIGHT(D213,2)="M)",-1000000*VALUE(MID(D213,2,LEN(D213)-3)),IF(RIGHT(D213,2)="B)",-1000000000*VALUE(MID(D213,2,LEN(D213)-3)),IF(RIGHT(D213,2)="k)",-1000*VALUE(MID(D213,2,LEN(D213)-3)),VALUE(SUBSTITUTE(D213,",","")))))),IF(RIGHT(D213,1)="T",1000000000000*VALUE(LEFT(D213,LEN(D213)-1)),IF(RIGHT(D213,1)="M",1000000*VALUE(LEFT(D213,LEN(D213)-1)),IF(RIGHT(D213,1)="B",1000000000*VALUE(LEFT(D213,LEN(D213)-1)),IF(RIGHT(D213,1)="%",0.01*VALUE(LEFT(D213,LEN(D213)-1)),IF(RIGHT(D213,1)="k",1000*VALUE(LEFT(D213,LEN(D213)-1)),VALUE(SUBSTITUTE(D213,",",""))))))))),"N/A")</f>
        <v>N/A</v>
      </c>
      <c r="K213" t="str">
        <f>IFERROR(IF(TRIM(E213)="-", "N/A", IF(RIGHT(E213,1)=")",IF(RIGHT(E213,2)="T)",-1000000000000*VALUE(MID(E213,2,LEN(E213)-3)),IF(RIGHT(E213,2)="M)",-1000000*VALUE(MID(E213,2,LEN(E213)-3)),IF(RIGHT(E213,2)="B)",-1000000000*VALUE(MID(E213,2,LEN(E213)-3)),IF(RIGHT(E213,2)="k)",-1000*VALUE(MID(E213,2,LEN(E213)-3)),VALUE(SUBSTITUTE(E213,",","")))))),IF(RIGHT(E213,1)="T",1000000000000*VALUE(LEFT(E213,LEN(E213)-1)),IF(RIGHT(E213,1)="M",1000000*VALUE(LEFT(E213,LEN(E213)-1)),IF(RIGHT(E213,1)="B",1000000000*VALUE(LEFT(E213,LEN(E213)-1)),IF(RIGHT(E213,1)="%",0.01*VALUE(LEFT(E213,LEN(E213)-1)),IF(RIGHT(E213,1)="k",1000*VALUE(LEFT(E213,LEN(E213)-1)),VALUE(SUBSTITUTE(E213,",",""))))))))),"N/A")</f>
        <v>N/A</v>
      </c>
      <c r="L213" t="str">
        <f>IFERROR(IF(TRIM(F213)="-", "N/A", IF(RIGHT(F213,1)=")",IF(RIGHT(F213,2)="T)",-1000000000000*VALUE(MID(F213,2,LEN(F213)-3)),IF(RIGHT(F213,2)="M)",-1000000*VALUE(MID(F213,2,LEN(F213)-3)),IF(RIGHT(F213,2)="B)",-1000000000*VALUE(MID(F213,2,LEN(F213)-3)),IF(RIGHT(F213,2)="k)",-1000*VALUE(MID(F213,2,LEN(F213)-3)),VALUE(SUBSTITUTE(F213,",","")))))),IF(RIGHT(F213,1)="T",1000000000000*VALUE(LEFT(F213,LEN(F213)-1)),IF(RIGHT(F213,1)="M",1000000*VALUE(LEFT(F213,LEN(F213)-1)),IF(RIGHT(F213,1)="B",1000000000*VALUE(LEFT(F213,LEN(F213)-1)),IF(RIGHT(F213,1)="%",0.01*VALUE(LEFT(F213,LEN(F213)-1)),IF(RIGHT(F213,1)="k",1000*VALUE(LEFT(F213,LEN(F213)-1)),VALUE(SUBSTITUTE(F213,",",""))))))))),"N/A")</f>
        <v>N/A</v>
      </c>
      <c r="M213">
        <f>IFERROR(IF(TRIM(G213)="-", "N/A", IF(RIGHT(G213,1)=")",IF(RIGHT(G213,2)="T)",-1000000000000*VALUE(MID(G213,2,LEN(G213)-3)),IF(RIGHT(G213,2)="M)",-1000000*VALUE(MID(G213,2,LEN(G213)-3)),IF(RIGHT(G213,2)="B)",-1000000000*VALUE(MID(G213,2,LEN(G213)-3)),IF(RIGHT(G213,2)="k)",-1000*VALUE(MID(G213,2,LEN(G213)-3)),VALUE(SUBSTITUTE(G213,",","")))))),IF(RIGHT(G213,1)="T",1000000000000*VALUE(LEFT(G213,LEN(G213)-1)),IF(RIGHT(G213,1)="M",1000000*VALUE(LEFT(G213,LEN(G213)-1)),IF(RIGHT(G213,1)="B",1000000000*VALUE(LEFT(G213,LEN(G213)-1)),IF(RIGHT(G213,1)="%",0.01*VALUE(LEFT(G213,LEN(G213)-1)),IF(RIGHT(G213,1)="k",1000*VALUE(LEFT(G213,LEN(G213)-1)),VALUE(SUBSTITUTE(G213,",",""))))))))),"N/A")</f>
        <v>4.7400000000000005E-2</v>
      </c>
      <c r="N213" t="str">
        <f t="shared" si="12"/>
        <v>N/A</v>
      </c>
    </row>
    <row r="214" spans="1:14" x14ac:dyDescent="0.3">
      <c r="I214" t="str">
        <f>IFERROR(IF(TRIM(C214)="-", "N/A", IF(RIGHT(C214,1)=")",IF(RIGHT(C214,2)="T)",-1000000000000*VALUE(MID(C214,2,LEN(C214)-3)),IF(RIGHT(C214,2)="M)",-1000000*VALUE(MID(C214,2,LEN(C214)-3)),IF(RIGHT(C214,2)="B)",-1000000000*VALUE(MID(C214,2,LEN(C214)-3)),IF(RIGHT(C214,2)="k)",-1000*VALUE(MID(C214,2,LEN(C214)-3)),VALUE(SUBSTITUTE(C214,",","")))))),IF(RIGHT(C214,1)="T",1000000000000*VALUE(LEFT(C214,LEN(C214)-1)),IF(RIGHT(C214,1)="M",1000000*VALUE(LEFT(C214,LEN(C214)-1)),IF(RIGHT(C214,1)="B",1000000000*VALUE(LEFT(C214,LEN(C214)-1)),IF(RIGHT(C214,1)="%",0.01*VALUE(LEFT(C214,LEN(C214)-1)),IF(RIGHT(C214,1)="k",1000*VALUE(LEFT(C214,LEN(C214)-1)),VALUE(SUBSTITUTE(C214,",",""))))))))),"N/A")</f>
        <v>N/A</v>
      </c>
      <c r="J214" t="str">
        <f>IFERROR(IF(TRIM(D214)="-", "N/A", IF(RIGHT(D214,1)=")",IF(RIGHT(D214,2)="T)",-1000000000000*VALUE(MID(D214,2,LEN(D214)-3)),IF(RIGHT(D214,2)="M)",-1000000*VALUE(MID(D214,2,LEN(D214)-3)),IF(RIGHT(D214,2)="B)",-1000000000*VALUE(MID(D214,2,LEN(D214)-3)),IF(RIGHT(D214,2)="k)",-1000*VALUE(MID(D214,2,LEN(D214)-3)),VALUE(SUBSTITUTE(D214,",","")))))),IF(RIGHT(D214,1)="T",1000000000000*VALUE(LEFT(D214,LEN(D214)-1)),IF(RIGHT(D214,1)="M",1000000*VALUE(LEFT(D214,LEN(D214)-1)),IF(RIGHT(D214,1)="B",1000000000*VALUE(LEFT(D214,LEN(D214)-1)),IF(RIGHT(D214,1)="%",0.01*VALUE(LEFT(D214,LEN(D214)-1)),IF(RIGHT(D214,1)="k",1000*VALUE(LEFT(D214,LEN(D214)-1)),VALUE(SUBSTITUTE(D214,",",""))))))))),"N/A")</f>
        <v>N/A</v>
      </c>
      <c r="K214" t="str">
        <f>IFERROR(IF(TRIM(E214)="-", "N/A", IF(RIGHT(E214,1)=")",IF(RIGHT(E214,2)="T)",-1000000000000*VALUE(MID(E214,2,LEN(E214)-3)),IF(RIGHT(E214,2)="M)",-1000000*VALUE(MID(E214,2,LEN(E214)-3)),IF(RIGHT(E214,2)="B)",-1000000000*VALUE(MID(E214,2,LEN(E214)-3)),IF(RIGHT(E214,2)="k)",-1000*VALUE(MID(E214,2,LEN(E214)-3)),VALUE(SUBSTITUTE(E214,",","")))))),IF(RIGHT(E214,1)="T",1000000000000*VALUE(LEFT(E214,LEN(E214)-1)),IF(RIGHT(E214,1)="M",1000000*VALUE(LEFT(E214,LEN(E214)-1)),IF(RIGHT(E214,1)="B",1000000000*VALUE(LEFT(E214,LEN(E214)-1)),IF(RIGHT(E214,1)="%",0.01*VALUE(LEFT(E214,LEN(E214)-1)),IF(RIGHT(E214,1)="k",1000*VALUE(LEFT(E214,LEN(E214)-1)),VALUE(SUBSTITUTE(E214,",",""))))))))),"N/A")</f>
        <v>N/A</v>
      </c>
      <c r="L214" t="str">
        <f>IFERROR(IF(TRIM(F214)="-", "N/A", IF(RIGHT(F214,1)=")",IF(RIGHT(F214,2)="T)",-1000000000000*VALUE(MID(F214,2,LEN(F214)-3)),IF(RIGHT(F214,2)="M)",-1000000*VALUE(MID(F214,2,LEN(F214)-3)),IF(RIGHT(F214,2)="B)",-1000000000*VALUE(MID(F214,2,LEN(F214)-3)),IF(RIGHT(F214,2)="k)",-1000*VALUE(MID(F214,2,LEN(F214)-3)),VALUE(SUBSTITUTE(F214,",","")))))),IF(RIGHT(F214,1)="T",1000000000000*VALUE(LEFT(F214,LEN(F214)-1)),IF(RIGHT(F214,1)="M",1000000*VALUE(LEFT(F214,LEN(F214)-1)),IF(RIGHT(F214,1)="B",1000000000*VALUE(LEFT(F214,LEN(F214)-1)),IF(RIGHT(F214,1)="%",0.01*VALUE(LEFT(F214,LEN(F214)-1)),IF(RIGHT(F214,1)="k",1000*VALUE(LEFT(F214,LEN(F214)-1)),VALUE(SUBSTITUTE(F214,",",""))))))))),"N/A")</f>
        <v>N/A</v>
      </c>
      <c r="M214" t="str">
        <f>IFERROR(IF(TRIM(G214)="-", "N/A", IF(RIGHT(G214,1)=")",IF(RIGHT(G214,2)="T)",-1000000000000*VALUE(MID(G214,2,LEN(G214)-3)),IF(RIGHT(G214,2)="M)",-1000000*VALUE(MID(G214,2,LEN(G214)-3)),IF(RIGHT(G214,2)="B)",-1000000000*VALUE(MID(G214,2,LEN(G214)-3)),IF(RIGHT(G214,2)="k)",-1000*VALUE(MID(G214,2,LEN(G214)-3)),VALUE(SUBSTITUTE(G214,",","")))))),IF(RIGHT(G214,1)="T",1000000000000*VALUE(LEFT(G214,LEN(G214)-1)),IF(RIGHT(G214,1)="M",1000000*VALUE(LEFT(G214,LEN(G214)-1)),IF(RIGHT(G214,1)="B",1000000000*VALUE(LEFT(G214,LEN(G214)-1)),IF(RIGHT(G214,1)="%",0.01*VALUE(LEFT(G214,LEN(G214)-1)),IF(RIGHT(G214,1)="k",1000*VALUE(LEFT(G214,LEN(G214)-1)),VALUE(SUBSTITUTE(G214,",",""))))))))),"N/A")</f>
        <v>N/A</v>
      </c>
      <c r="N214" t="str">
        <f t="shared" si="12"/>
        <v>N/A</v>
      </c>
    </row>
    <row r="215" spans="1:14" x14ac:dyDescent="0.3">
      <c r="B215" s="1" t="s">
        <v>296</v>
      </c>
      <c r="C215" s="1" t="s">
        <v>248</v>
      </c>
      <c r="D215" s="1" t="s">
        <v>249</v>
      </c>
      <c r="E215" s="1" t="s">
        <v>250</v>
      </c>
      <c r="F215" s="1" t="s">
        <v>251</v>
      </c>
      <c r="G215" s="1" t="s">
        <v>252</v>
      </c>
      <c r="H215" s="1" t="s">
        <v>253</v>
      </c>
      <c r="I215">
        <f>IFERROR(IF(TRIM(C215)="-", "N/A", IF(RIGHT(C215,1)=")",IF(RIGHT(C215,2)="T)",-1000000000000*VALUE(MID(C215,2,LEN(C215)-3)),IF(RIGHT(C215,2)="M)",-1000000*VALUE(MID(C215,2,LEN(C215)-3)),IF(RIGHT(C215,2)="B)",-1000000000*VALUE(MID(C215,2,LEN(C215)-3)),IF(RIGHT(C215,2)="k)",-1000*VALUE(MID(C215,2,LEN(C215)-3)),VALUE(SUBSTITUTE(C215,",","")))))),IF(RIGHT(C215,1)="T",1000000000000*VALUE(LEFT(C215,LEN(C215)-1)),IF(RIGHT(C215,1)="M",1000000*VALUE(LEFT(C215,LEN(C215)-1)),IF(RIGHT(C215,1)="B",1000000000*VALUE(LEFT(C215,LEN(C215)-1)),IF(RIGHT(C215,1)="%",0.01*VALUE(LEFT(C215,LEN(C215)-1)),IF(RIGHT(C215,1)="k",1000*VALUE(LEFT(C215,LEN(C215)-1)),VALUE(SUBSTITUTE(C215,",",""))))))))),"N/A")</f>
        <v>2012</v>
      </c>
      <c r="J215">
        <f>IFERROR(IF(TRIM(D215)="-", "N/A", IF(RIGHT(D215,1)=")",IF(RIGHT(D215,2)="T)",-1000000000000*VALUE(MID(D215,2,LEN(D215)-3)),IF(RIGHT(D215,2)="M)",-1000000*VALUE(MID(D215,2,LEN(D215)-3)),IF(RIGHT(D215,2)="B)",-1000000000*VALUE(MID(D215,2,LEN(D215)-3)),IF(RIGHT(D215,2)="k)",-1000*VALUE(MID(D215,2,LEN(D215)-3)),VALUE(SUBSTITUTE(D215,",","")))))),IF(RIGHT(D215,1)="T",1000000000000*VALUE(LEFT(D215,LEN(D215)-1)),IF(RIGHT(D215,1)="M",1000000*VALUE(LEFT(D215,LEN(D215)-1)),IF(RIGHT(D215,1)="B",1000000000*VALUE(LEFT(D215,LEN(D215)-1)),IF(RIGHT(D215,1)="%",0.01*VALUE(LEFT(D215,LEN(D215)-1)),IF(RIGHT(D215,1)="k",1000*VALUE(LEFT(D215,LEN(D215)-1)),VALUE(SUBSTITUTE(D215,",",""))))))))),"N/A")</f>
        <v>2013</v>
      </c>
      <c r="K215">
        <f>IFERROR(IF(TRIM(E215)="-", "N/A", IF(RIGHT(E215,1)=")",IF(RIGHT(E215,2)="T)",-1000000000000*VALUE(MID(E215,2,LEN(E215)-3)),IF(RIGHT(E215,2)="M)",-1000000*VALUE(MID(E215,2,LEN(E215)-3)),IF(RIGHT(E215,2)="B)",-1000000000*VALUE(MID(E215,2,LEN(E215)-3)),IF(RIGHT(E215,2)="k)",-1000*VALUE(MID(E215,2,LEN(E215)-3)),VALUE(SUBSTITUTE(E215,",","")))))),IF(RIGHT(E215,1)="T",1000000000000*VALUE(LEFT(E215,LEN(E215)-1)),IF(RIGHT(E215,1)="M",1000000*VALUE(LEFT(E215,LEN(E215)-1)),IF(RIGHT(E215,1)="B",1000000000*VALUE(LEFT(E215,LEN(E215)-1)),IF(RIGHT(E215,1)="%",0.01*VALUE(LEFT(E215,LEN(E215)-1)),IF(RIGHT(E215,1)="k",1000*VALUE(LEFT(E215,LEN(E215)-1)),VALUE(SUBSTITUTE(E215,",",""))))))))),"N/A")</f>
        <v>2014</v>
      </c>
      <c r="L215">
        <f>IFERROR(IF(TRIM(F215)="-", "N/A", IF(RIGHT(F215,1)=")",IF(RIGHT(F215,2)="T)",-1000000000000*VALUE(MID(F215,2,LEN(F215)-3)),IF(RIGHT(F215,2)="M)",-1000000*VALUE(MID(F215,2,LEN(F215)-3)),IF(RIGHT(F215,2)="B)",-1000000000*VALUE(MID(F215,2,LEN(F215)-3)),IF(RIGHT(F215,2)="k)",-1000*VALUE(MID(F215,2,LEN(F215)-3)),VALUE(SUBSTITUTE(F215,",","")))))),IF(RIGHT(F215,1)="T",1000000000000*VALUE(LEFT(F215,LEN(F215)-1)),IF(RIGHT(F215,1)="M",1000000*VALUE(LEFT(F215,LEN(F215)-1)),IF(RIGHT(F215,1)="B",1000000000*VALUE(LEFT(F215,LEN(F215)-1)),IF(RIGHT(F215,1)="%",0.01*VALUE(LEFT(F215,LEN(F215)-1)),IF(RIGHT(F215,1)="k",1000*VALUE(LEFT(F215,LEN(F215)-1)),VALUE(SUBSTITUTE(F215,",",""))))))))),"N/A")</f>
        <v>2015</v>
      </c>
      <c r="M215">
        <f>IFERROR(IF(TRIM(G215)="-", "N/A", IF(RIGHT(G215,1)=")",IF(RIGHT(G215,2)="T)",-1000000000000*VALUE(MID(G215,2,LEN(G215)-3)),IF(RIGHT(G215,2)="M)",-1000000*VALUE(MID(G215,2,LEN(G215)-3)),IF(RIGHT(G215,2)="B)",-1000000000*VALUE(MID(G215,2,LEN(G215)-3)),IF(RIGHT(G215,2)="k)",-1000*VALUE(MID(G215,2,LEN(G215)-3)),VALUE(SUBSTITUTE(G215,",","")))))),IF(RIGHT(G215,1)="T",1000000000000*VALUE(LEFT(G215,LEN(G215)-1)),IF(RIGHT(G215,1)="M",1000000*VALUE(LEFT(G215,LEN(G215)-1)),IF(RIGHT(G215,1)="B",1000000000*VALUE(LEFT(G215,LEN(G215)-1)),IF(RIGHT(G215,1)="%",0.01*VALUE(LEFT(G215,LEN(G215)-1)),IF(RIGHT(G215,1)="k",1000*VALUE(LEFT(G215,LEN(G215)-1)),VALUE(SUBSTITUTE(G215,",",""))))))))),"N/A")</f>
        <v>2016</v>
      </c>
      <c r="N215" t="str">
        <f t="shared" si="12"/>
        <v>N/A</v>
      </c>
    </row>
    <row r="216" spans="1:14" x14ac:dyDescent="0.3">
      <c r="A216" s="1">
        <v>0</v>
      </c>
      <c r="B216" t="s">
        <v>472</v>
      </c>
      <c r="C216" t="s">
        <v>473</v>
      </c>
      <c r="D216" t="s">
        <v>474</v>
      </c>
      <c r="E216" t="s">
        <v>475</v>
      </c>
      <c r="F216" t="s">
        <v>476</v>
      </c>
      <c r="G216" t="s">
        <v>477</v>
      </c>
      <c r="I216">
        <f>IFERROR(IF(TRIM(C216)="-", "N/A", IF(RIGHT(C216,1)=")",IF(RIGHT(C216,2)="T)",-1000000000000*VALUE(MID(C216,2,LEN(C216)-3)),IF(RIGHT(C216,2)="M)",-1000000*VALUE(MID(C216,2,LEN(C216)-3)),IF(RIGHT(C216,2)="B)",-1000000000*VALUE(MID(C216,2,LEN(C216)-3)),IF(RIGHT(C216,2)="k)",-1000*VALUE(MID(C216,2,LEN(C216)-3)),VALUE(SUBSTITUTE(C216,",","")))))),IF(RIGHT(C216,1)="T",1000000000000*VALUE(LEFT(C216,LEN(C216)-1)),IF(RIGHT(C216,1)="M",1000000*VALUE(LEFT(C216,LEN(C216)-1)),IF(RIGHT(C216,1)="B",1000000000*VALUE(LEFT(C216,LEN(C216)-1)),IF(RIGHT(C216,1)="%",0.01*VALUE(LEFT(C216,LEN(C216)-1)),IF(RIGHT(C216,1)="k",1000*VALUE(LEFT(C216,LEN(C216)-1)),VALUE(SUBSTITUTE(C216,",",""))))))))),"N/A")</f>
        <v>160910000</v>
      </c>
      <c r="J216">
        <f>IFERROR(IF(TRIM(D216)="-", "N/A", IF(RIGHT(D216,1)=")",IF(RIGHT(D216,2)="T)",-1000000000000*VALUE(MID(D216,2,LEN(D216)-3)),IF(RIGHT(D216,2)="M)",-1000000*VALUE(MID(D216,2,LEN(D216)-3)),IF(RIGHT(D216,2)="B)",-1000000000*VALUE(MID(D216,2,LEN(D216)-3)),IF(RIGHT(D216,2)="k)",-1000*VALUE(MID(D216,2,LEN(D216)-3)),VALUE(SUBSTITUTE(D216,",","")))))),IF(RIGHT(D216,1)="T",1000000000000*VALUE(LEFT(D216,LEN(D216)-1)),IF(RIGHT(D216,1)="M",1000000*VALUE(LEFT(D216,LEN(D216)-1)),IF(RIGHT(D216,1)="B",1000000000*VALUE(LEFT(D216,LEN(D216)-1)),IF(RIGHT(D216,1)="%",0.01*VALUE(LEFT(D216,LEN(D216)-1)),IF(RIGHT(D216,1)="k",1000*VALUE(LEFT(D216,LEN(D216)-1)),VALUE(SUBSTITUTE(D216,",",""))))))))),"N/A")</f>
        <v>158400000</v>
      </c>
      <c r="K216">
        <f>IFERROR(IF(TRIM(E216)="-", "N/A", IF(RIGHT(E216,1)=")",IF(RIGHT(E216,2)="T)",-1000000000000*VALUE(MID(E216,2,LEN(E216)-3)),IF(RIGHT(E216,2)="M)",-1000000*VALUE(MID(E216,2,LEN(E216)-3)),IF(RIGHT(E216,2)="B)",-1000000000*VALUE(MID(E216,2,LEN(E216)-3)),IF(RIGHT(E216,2)="k)",-1000*VALUE(MID(E216,2,LEN(E216)-3)),VALUE(SUBSTITUTE(E216,",","")))))),IF(RIGHT(E216,1)="T",1000000000000*VALUE(LEFT(E216,LEN(E216)-1)),IF(RIGHT(E216,1)="M",1000000*VALUE(LEFT(E216,LEN(E216)-1)),IF(RIGHT(E216,1)="B",1000000000*VALUE(LEFT(E216,LEN(E216)-1)),IF(RIGHT(E216,1)="%",0.01*VALUE(LEFT(E216,LEN(E216)-1)),IF(RIGHT(E216,1)="k",1000*VALUE(LEFT(E216,LEN(E216)-1)),VALUE(SUBSTITUTE(E216,",",""))))))))),"N/A")</f>
        <v>221760000</v>
      </c>
      <c r="L216">
        <f>IFERROR(IF(TRIM(F216)="-", "N/A", IF(RIGHT(F216,1)=")",IF(RIGHT(F216,2)="T)",-1000000000000*VALUE(MID(F216,2,LEN(F216)-3)),IF(RIGHT(F216,2)="M)",-1000000*VALUE(MID(F216,2,LEN(F216)-3)),IF(RIGHT(F216,2)="B)",-1000000000*VALUE(MID(F216,2,LEN(F216)-3)),IF(RIGHT(F216,2)="k)",-1000*VALUE(MID(F216,2,LEN(F216)-3)),VALUE(SUBSTITUTE(F216,",","")))))),IF(RIGHT(F216,1)="T",1000000000000*VALUE(LEFT(F216,LEN(F216)-1)),IF(RIGHT(F216,1)="M",1000000*VALUE(LEFT(F216,LEN(F216)-1)),IF(RIGHT(F216,1)="B",1000000000*VALUE(LEFT(F216,LEN(F216)-1)),IF(RIGHT(F216,1)="%",0.01*VALUE(LEFT(F216,LEN(F216)-1)),IF(RIGHT(F216,1)="k",1000*VALUE(LEFT(F216,LEN(F216)-1)),VALUE(SUBSTITUTE(F216,",",""))))))))),"N/A")</f>
        <v>316940000</v>
      </c>
      <c r="M216">
        <f>IFERROR(IF(TRIM(G216)="-", "N/A", IF(RIGHT(G216,1)=")",IF(RIGHT(G216,2)="T)",-1000000000000*VALUE(MID(G216,2,LEN(G216)-3)),IF(RIGHT(G216,2)="M)",-1000000*VALUE(MID(G216,2,LEN(G216)-3)),IF(RIGHT(G216,2)="B)",-1000000000*VALUE(MID(G216,2,LEN(G216)-3)),IF(RIGHT(G216,2)="k)",-1000*VALUE(MID(G216,2,LEN(G216)-3)),VALUE(SUBSTITUTE(G216,",","")))))),IF(RIGHT(G216,1)="T",1000000000000*VALUE(LEFT(G216,LEN(G216)-1)),IF(RIGHT(G216,1)="M",1000000*VALUE(LEFT(G216,LEN(G216)-1)),IF(RIGHT(G216,1)="B",1000000000*VALUE(LEFT(G216,LEN(G216)-1)),IF(RIGHT(G216,1)="%",0.01*VALUE(LEFT(G216,LEN(G216)-1)),IF(RIGHT(G216,1)="k",1000*VALUE(LEFT(G216,LEN(G216)-1)),VALUE(SUBSTITUTE(G216,",",""))))))))),"N/A")</f>
        <v>400920000</v>
      </c>
      <c r="N216" t="str">
        <f t="shared" si="12"/>
        <v>N/A</v>
      </c>
    </row>
    <row r="217" spans="1:14" x14ac:dyDescent="0.3">
      <c r="A217" s="1">
        <v>1</v>
      </c>
      <c r="B217" t="s">
        <v>478</v>
      </c>
      <c r="C217" t="s">
        <v>479</v>
      </c>
      <c r="D217" t="s">
        <v>480</v>
      </c>
      <c r="E217" t="s">
        <v>481</v>
      </c>
      <c r="F217" t="s">
        <v>261</v>
      </c>
      <c r="G217" t="s">
        <v>261</v>
      </c>
      <c r="I217">
        <f>IFERROR(IF(TRIM(C217)="-", "N/A", IF(RIGHT(C217,1)=")",IF(RIGHT(C217,2)="T)",-1000000000000*VALUE(MID(C217,2,LEN(C217)-3)),IF(RIGHT(C217,2)="M)",-1000000*VALUE(MID(C217,2,LEN(C217)-3)),IF(RIGHT(C217,2)="B)",-1000000000*VALUE(MID(C217,2,LEN(C217)-3)),IF(RIGHT(C217,2)="k)",-1000*VALUE(MID(C217,2,LEN(C217)-3)),VALUE(SUBSTITUTE(C217,",","")))))),IF(RIGHT(C217,1)="T",1000000000000*VALUE(LEFT(C217,LEN(C217)-1)),IF(RIGHT(C217,1)="M",1000000*VALUE(LEFT(C217,LEN(C217)-1)),IF(RIGHT(C217,1)="B",1000000000*VALUE(LEFT(C217,LEN(C217)-1)),IF(RIGHT(C217,1)="%",0.01*VALUE(LEFT(C217,LEN(C217)-1)),IF(RIGHT(C217,1)="k",1000*VALUE(LEFT(C217,LEN(C217)-1)),VALUE(SUBSTITUTE(C217,",",""))))))))),"N/A")</f>
        <v>3480000</v>
      </c>
      <c r="J217">
        <f>IFERROR(IF(TRIM(D217)="-", "N/A", IF(RIGHT(D217,1)=")",IF(RIGHT(D217,2)="T)",-1000000000000*VALUE(MID(D217,2,LEN(D217)-3)),IF(RIGHT(D217,2)="M)",-1000000*VALUE(MID(D217,2,LEN(D217)-3)),IF(RIGHT(D217,2)="B)",-1000000000*VALUE(MID(D217,2,LEN(D217)-3)),IF(RIGHT(D217,2)="k)",-1000*VALUE(MID(D217,2,LEN(D217)-3)),VALUE(SUBSTITUTE(D217,",","")))))),IF(RIGHT(D217,1)="T",1000000000000*VALUE(LEFT(D217,LEN(D217)-1)),IF(RIGHT(D217,1)="M",1000000*VALUE(LEFT(D217,LEN(D217)-1)),IF(RIGHT(D217,1)="B",1000000000*VALUE(LEFT(D217,LEN(D217)-1)),IF(RIGHT(D217,1)="%",0.01*VALUE(LEFT(D217,LEN(D217)-1)),IF(RIGHT(D217,1)="k",1000*VALUE(LEFT(D217,LEN(D217)-1)),VALUE(SUBSTITUTE(D217,",",""))))))))),"N/A")</f>
        <v>12730000</v>
      </c>
      <c r="K217">
        <f>IFERROR(IF(TRIM(E217)="-", "N/A", IF(RIGHT(E217,1)=")",IF(RIGHT(E217,2)="T)",-1000000000000*VALUE(MID(E217,2,LEN(E217)-3)),IF(RIGHT(E217,2)="M)",-1000000*VALUE(MID(E217,2,LEN(E217)-3)),IF(RIGHT(E217,2)="B)",-1000000000*VALUE(MID(E217,2,LEN(E217)-3)),IF(RIGHT(E217,2)="k)",-1000*VALUE(MID(E217,2,LEN(E217)-3)),VALUE(SUBSTITUTE(E217,",","")))))),IF(RIGHT(E217,1)="T",1000000000000*VALUE(LEFT(E217,LEN(E217)-1)),IF(RIGHT(E217,1)="M",1000000*VALUE(LEFT(E217,LEN(E217)-1)),IF(RIGHT(E217,1)="B",1000000000*VALUE(LEFT(E217,LEN(E217)-1)),IF(RIGHT(E217,1)="%",0.01*VALUE(LEFT(E217,LEN(E217)-1)),IF(RIGHT(E217,1)="k",1000*VALUE(LEFT(E217,LEN(E217)-1)),VALUE(SUBSTITUTE(E217,",",""))))))))),"N/A")</f>
        <v>3840000</v>
      </c>
      <c r="L217" t="str">
        <f>IFERROR(IF(TRIM(F217)="-", "N/A", IF(RIGHT(F217,1)=")",IF(RIGHT(F217,2)="T)",-1000000000000*VALUE(MID(F217,2,LEN(F217)-3)),IF(RIGHT(F217,2)="M)",-1000000*VALUE(MID(F217,2,LEN(F217)-3)),IF(RIGHT(F217,2)="B)",-1000000000*VALUE(MID(F217,2,LEN(F217)-3)),IF(RIGHT(F217,2)="k)",-1000*VALUE(MID(F217,2,LEN(F217)-3)),VALUE(SUBSTITUTE(F217,",","")))))),IF(RIGHT(F217,1)="T",1000000000000*VALUE(LEFT(F217,LEN(F217)-1)),IF(RIGHT(F217,1)="M",1000000*VALUE(LEFT(F217,LEN(F217)-1)),IF(RIGHT(F217,1)="B",1000000000*VALUE(LEFT(F217,LEN(F217)-1)),IF(RIGHT(F217,1)="%",0.01*VALUE(LEFT(F217,LEN(F217)-1)),IF(RIGHT(F217,1)="k",1000*VALUE(LEFT(F217,LEN(F217)-1)),VALUE(SUBSTITUTE(F217,",",""))))))))),"N/A")</f>
        <v>N/A</v>
      </c>
      <c r="M217" t="str">
        <f>IFERROR(IF(TRIM(G217)="-", "N/A", IF(RIGHT(G217,1)=")",IF(RIGHT(G217,2)="T)",-1000000000000*VALUE(MID(G217,2,LEN(G217)-3)),IF(RIGHT(G217,2)="M)",-1000000*VALUE(MID(G217,2,LEN(G217)-3)),IF(RIGHT(G217,2)="B)",-1000000000*VALUE(MID(G217,2,LEN(G217)-3)),IF(RIGHT(G217,2)="k)",-1000*VALUE(MID(G217,2,LEN(G217)-3)),VALUE(SUBSTITUTE(G217,",","")))))),IF(RIGHT(G217,1)="T",1000000000000*VALUE(LEFT(G217,LEN(G217)-1)),IF(RIGHT(G217,1)="M",1000000*VALUE(LEFT(G217,LEN(G217)-1)),IF(RIGHT(G217,1)="B",1000000000*VALUE(LEFT(G217,LEN(G217)-1)),IF(RIGHT(G217,1)="%",0.01*VALUE(LEFT(G217,LEN(G217)-1)),IF(RIGHT(G217,1)="k",1000*VALUE(LEFT(G217,LEN(G217)-1)),VALUE(SUBSTITUTE(G217,",",""))))))))),"N/A")</f>
        <v>N/A</v>
      </c>
      <c r="N217" t="str">
        <f t="shared" si="12"/>
        <v>N/A</v>
      </c>
    </row>
    <row r="218" spans="1:14" x14ac:dyDescent="0.3">
      <c r="A218" s="1">
        <v>2</v>
      </c>
      <c r="B218" t="s">
        <v>482</v>
      </c>
      <c r="C218" t="s">
        <v>261</v>
      </c>
      <c r="D218" t="s">
        <v>261</v>
      </c>
      <c r="E218" t="s">
        <v>261</v>
      </c>
      <c r="F218" t="s">
        <v>261</v>
      </c>
      <c r="G218" t="s">
        <v>261</v>
      </c>
      <c r="I218" t="str">
        <f>IFERROR(IF(TRIM(C218)="-", "N/A", IF(RIGHT(C218,1)=")",IF(RIGHT(C218,2)="T)",-1000000000000*VALUE(MID(C218,2,LEN(C218)-3)),IF(RIGHT(C218,2)="M)",-1000000*VALUE(MID(C218,2,LEN(C218)-3)),IF(RIGHT(C218,2)="B)",-1000000000*VALUE(MID(C218,2,LEN(C218)-3)),IF(RIGHT(C218,2)="k)",-1000*VALUE(MID(C218,2,LEN(C218)-3)),VALUE(SUBSTITUTE(C218,",","")))))),IF(RIGHT(C218,1)="T",1000000000000*VALUE(LEFT(C218,LEN(C218)-1)),IF(RIGHT(C218,1)="M",1000000*VALUE(LEFT(C218,LEN(C218)-1)),IF(RIGHT(C218,1)="B",1000000000*VALUE(LEFT(C218,LEN(C218)-1)),IF(RIGHT(C218,1)="%",0.01*VALUE(LEFT(C218,LEN(C218)-1)),IF(RIGHT(C218,1)="k",1000*VALUE(LEFT(C218,LEN(C218)-1)),VALUE(SUBSTITUTE(C218,",",""))))))))),"N/A")</f>
        <v>N/A</v>
      </c>
      <c r="J218" t="str">
        <f>IFERROR(IF(TRIM(D218)="-", "N/A", IF(RIGHT(D218,1)=")",IF(RIGHT(D218,2)="T)",-1000000000000*VALUE(MID(D218,2,LEN(D218)-3)),IF(RIGHT(D218,2)="M)",-1000000*VALUE(MID(D218,2,LEN(D218)-3)),IF(RIGHT(D218,2)="B)",-1000000000*VALUE(MID(D218,2,LEN(D218)-3)),IF(RIGHT(D218,2)="k)",-1000*VALUE(MID(D218,2,LEN(D218)-3)),VALUE(SUBSTITUTE(D218,",","")))))),IF(RIGHT(D218,1)="T",1000000000000*VALUE(LEFT(D218,LEN(D218)-1)),IF(RIGHT(D218,1)="M",1000000*VALUE(LEFT(D218,LEN(D218)-1)),IF(RIGHT(D218,1)="B",1000000000*VALUE(LEFT(D218,LEN(D218)-1)),IF(RIGHT(D218,1)="%",0.01*VALUE(LEFT(D218,LEN(D218)-1)),IF(RIGHT(D218,1)="k",1000*VALUE(LEFT(D218,LEN(D218)-1)),VALUE(SUBSTITUTE(D218,",",""))))))))),"N/A")</f>
        <v>N/A</v>
      </c>
      <c r="K218" t="str">
        <f>IFERROR(IF(TRIM(E218)="-", "N/A", IF(RIGHT(E218,1)=")",IF(RIGHT(E218,2)="T)",-1000000000000*VALUE(MID(E218,2,LEN(E218)-3)),IF(RIGHT(E218,2)="M)",-1000000*VALUE(MID(E218,2,LEN(E218)-3)),IF(RIGHT(E218,2)="B)",-1000000000*VALUE(MID(E218,2,LEN(E218)-3)),IF(RIGHT(E218,2)="k)",-1000*VALUE(MID(E218,2,LEN(E218)-3)),VALUE(SUBSTITUTE(E218,",","")))))),IF(RIGHT(E218,1)="T",1000000000000*VALUE(LEFT(E218,LEN(E218)-1)),IF(RIGHT(E218,1)="M",1000000*VALUE(LEFT(E218,LEN(E218)-1)),IF(RIGHT(E218,1)="B",1000000000*VALUE(LEFT(E218,LEN(E218)-1)),IF(RIGHT(E218,1)="%",0.01*VALUE(LEFT(E218,LEN(E218)-1)),IF(RIGHT(E218,1)="k",1000*VALUE(LEFT(E218,LEN(E218)-1)),VALUE(SUBSTITUTE(E218,",",""))))))))),"N/A")</f>
        <v>N/A</v>
      </c>
      <c r="L218" t="str">
        <f>IFERROR(IF(TRIM(F218)="-", "N/A", IF(RIGHT(F218,1)=")",IF(RIGHT(F218,2)="T)",-1000000000000*VALUE(MID(F218,2,LEN(F218)-3)),IF(RIGHT(F218,2)="M)",-1000000*VALUE(MID(F218,2,LEN(F218)-3)),IF(RIGHT(F218,2)="B)",-1000000000*VALUE(MID(F218,2,LEN(F218)-3)),IF(RIGHT(F218,2)="k)",-1000*VALUE(MID(F218,2,LEN(F218)-3)),VALUE(SUBSTITUTE(F218,",","")))))),IF(RIGHT(F218,1)="T",1000000000000*VALUE(LEFT(F218,LEN(F218)-1)),IF(RIGHT(F218,1)="M",1000000*VALUE(LEFT(F218,LEN(F218)-1)),IF(RIGHT(F218,1)="B",1000000000*VALUE(LEFT(F218,LEN(F218)-1)),IF(RIGHT(F218,1)="%",0.01*VALUE(LEFT(F218,LEN(F218)-1)),IF(RIGHT(F218,1)="k",1000*VALUE(LEFT(F218,LEN(F218)-1)),VALUE(SUBSTITUTE(F218,",",""))))))))),"N/A")</f>
        <v>N/A</v>
      </c>
      <c r="M218" t="str">
        <f>IFERROR(IF(TRIM(G218)="-", "N/A", IF(RIGHT(G218,1)=")",IF(RIGHT(G218,2)="T)",-1000000000000*VALUE(MID(G218,2,LEN(G218)-3)),IF(RIGHT(G218,2)="M)",-1000000*VALUE(MID(G218,2,LEN(G218)-3)),IF(RIGHT(G218,2)="B)",-1000000000*VALUE(MID(G218,2,LEN(G218)-3)),IF(RIGHT(G218,2)="k)",-1000*VALUE(MID(G218,2,LEN(G218)-3)),VALUE(SUBSTITUTE(G218,",","")))))),IF(RIGHT(G218,1)="T",1000000000000*VALUE(LEFT(G218,LEN(G218)-1)),IF(RIGHT(G218,1)="M",1000000*VALUE(LEFT(G218,LEN(G218)-1)),IF(RIGHT(G218,1)="B",1000000000*VALUE(LEFT(G218,LEN(G218)-1)),IF(RIGHT(G218,1)="%",0.01*VALUE(LEFT(G218,LEN(G218)-1)),IF(RIGHT(G218,1)="k",1000*VALUE(LEFT(G218,LEN(G218)-1)),VALUE(SUBSTITUTE(G218,",",""))))))))),"N/A")</f>
        <v>N/A</v>
      </c>
      <c r="N218" t="str">
        <f t="shared" si="12"/>
        <v>N/A</v>
      </c>
    </row>
    <row r="219" spans="1:14" x14ac:dyDescent="0.3">
      <c r="A219" s="1">
        <v>3</v>
      </c>
      <c r="B219" t="s">
        <v>483</v>
      </c>
      <c r="C219" t="s">
        <v>479</v>
      </c>
      <c r="D219" t="s">
        <v>480</v>
      </c>
      <c r="E219" t="s">
        <v>481</v>
      </c>
      <c r="F219" t="s">
        <v>261</v>
      </c>
      <c r="G219" t="s">
        <v>261</v>
      </c>
      <c r="I219">
        <f>IFERROR(IF(TRIM(C219)="-", "N/A", IF(RIGHT(C219,1)=")",IF(RIGHT(C219,2)="T)",-1000000000000*VALUE(MID(C219,2,LEN(C219)-3)),IF(RIGHT(C219,2)="M)",-1000000*VALUE(MID(C219,2,LEN(C219)-3)),IF(RIGHT(C219,2)="B)",-1000000000*VALUE(MID(C219,2,LEN(C219)-3)),IF(RIGHT(C219,2)="k)",-1000*VALUE(MID(C219,2,LEN(C219)-3)),VALUE(SUBSTITUTE(C219,",","")))))),IF(RIGHT(C219,1)="T",1000000000000*VALUE(LEFT(C219,LEN(C219)-1)),IF(RIGHT(C219,1)="M",1000000*VALUE(LEFT(C219,LEN(C219)-1)),IF(RIGHT(C219,1)="B",1000000000*VALUE(LEFT(C219,LEN(C219)-1)),IF(RIGHT(C219,1)="%",0.01*VALUE(LEFT(C219,LEN(C219)-1)),IF(RIGHT(C219,1)="k",1000*VALUE(LEFT(C219,LEN(C219)-1)),VALUE(SUBSTITUTE(C219,",",""))))))))),"N/A")</f>
        <v>3480000</v>
      </c>
      <c r="J219">
        <f>IFERROR(IF(TRIM(D219)="-", "N/A", IF(RIGHT(D219,1)=")",IF(RIGHT(D219,2)="T)",-1000000000000*VALUE(MID(D219,2,LEN(D219)-3)),IF(RIGHT(D219,2)="M)",-1000000*VALUE(MID(D219,2,LEN(D219)-3)),IF(RIGHT(D219,2)="B)",-1000000000*VALUE(MID(D219,2,LEN(D219)-3)),IF(RIGHT(D219,2)="k)",-1000*VALUE(MID(D219,2,LEN(D219)-3)),VALUE(SUBSTITUTE(D219,",","")))))),IF(RIGHT(D219,1)="T",1000000000000*VALUE(LEFT(D219,LEN(D219)-1)),IF(RIGHT(D219,1)="M",1000000*VALUE(LEFT(D219,LEN(D219)-1)),IF(RIGHT(D219,1)="B",1000000000*VALUE(LEFT(D219,LEN(D219)-1)),IF(RIGHT(D219,1)="%",0.01*VALUE(LEFT(D219,LEN(D219)-1)),IF(RIGHT(D219,1)="k",1000*VALUE(LEFT(D219,LEN(D219)-1)),VALUE(SUBSTITUTE(D219,",",""))))))))),"N/A")</f>
        <v>12730000</v>
      </c>
      <c r="K219">
        <f>IFERROR(IF(TRIM(E219)="-", "N/A", IF(RIGHT(E219,1)=")",IF(RIGHT(E219,2)="T)",-1000000000000*VALUE(MID(E219,2,LEN(E219)-3)),IF(RIGHT(E219,2)="M)",-1000000*VALUE(MID(E219,2,LEN(E219)-3)),IF(RIGHT(E219,2)="B)",-1000000000*VALUE(MID(E219,2,LEN(E219)-3)),IF(RIGHT(E219,2)="k)",-1000*VALUE(MID(E219,2,LEN(E219)-3)),VALUE(SUBSTITUTE(E219,",","")))))),IF(RIGHT(E219,1)="T",1000000000000*VALUE(LEFT(E219,LEN(E219)-1)),IF(RIGHT(E219,1)="M",1000000*VALUE(LEFT(E219,LEN(E219)-1)),IF(RIGHT(E219,1)="B",1000000000*VALUE(LEFT(E219,LEN(E219)-1)),IF(RIGHT(E219,1)="%",0.01*VALUE(LEFT(E219,LEN(E219)-1)),IF(RIGHT(E219,1)="k",1000*VALUE(LEFT(E219,LEN(E219)-1)),VALUE(SUBSTITUTE(E219,",",""))))))))),"N/A")</f>
        <v>3840000</v>
      </c>
      <c r="L219" t="str">
        <f>IFERROR(IF(TRIM(F219)="-", "N/A", IF(RIGHT(F219,1)=")",IF(RIGHT(F219,2)="T)",-1000000000000*VALUE(MID(F219,2,LEN(F219)-3)),IF(RIGHT(F219,2)="M)",-1000000*VALUE(MID(F219,2,LEN(F219)-3)),IF(RIGHT(F219,2)="B)",-1000000000*VALUE(MID(F219,2,LEN(F219)-3)),IF(RIGHT(F219,2)="k)",-1000*VALUE(MID(F219,2,LEN(F219)-3)),VALUE(SUBSTITUTE(F219,",","")))))),IF(RIGHT(F219,1)="T",1000000000000*VALUE(LEFT(F219,LEN(F219)-1)),IF(RIGHT(F219,1)="M",1000000*VALUE(LEFT(F219,LEN(F219)-1)),IF(RIGHT(F219,1)="B",1000000000*VALUE(LEFT(F219,LEN(F219)-1)),IF(RIGHT(F219,1)="%",0.01*VALUE(LEFT(F219,LEN(F219)-1)),IF(RIGHT(F219,1)="k",1000*VALUE(LEFT(F219,LEN(F219)-1)),VALUE(SUBSTITUTE(F219,",",""))))))))),"N/A")</f>
        <v>N/A</v>
      </c>
      <c r="M219" t="str">
        <f>IFERROR(IF(TRIM(G219)="-", "N/A", IF(RIGHT(G219,1)=")",IF(RIGHT(G219,2)="T)",-1000000000000*VALUE(MID(G219,2,LEN(G219)-3)),IF(RIGHT(G219,2)="M)",-1000000*VALUE(MID(G219,2,LEN(G219)-3)),IF(RIGHT(G219,2)="B)",-1000000000*VALUE(MID(G219,2,LEN(G219)-3)),IF(RIGHT(G219,2)="k)",-1000*VALUE(MID(G219,2,LEN(G219)-3)),VALUE(SUBSTITUTE(G219,",","")))))),IF(RIGHT(G219,1)="T",1000000000000*VALUE(LEFT(G219,LEN(G219)-1)),IF(RIGHT(G219,1)="M",1000000*VALUE(LEFT(G219,LEN(G219)-1)),IF(RIGHT(G219,1)="B",1000000000*VALUE(LEFT(G219,LEN(G219)-1)),IF(RIGHT(G219,1)="%",0.01*VALUE(LEFT(G219,LEN(G219)-1)),IF(RIGHT(G219,1)="k",1000*VALUE(LEFT(G219,LEN(G219)-1)),VALUE(SUBSTITUTE(G219,",",""))))))))),"N/A")</f>
        <v>N/A</v>
      </c>
      <c r="N219" t="str">
        <f t="shared" si="12"/>
        <v>N/A</v>
      </c>
    </row>
    <row r="220" spans="1:14" x14ac:dyDescent="0.3">
      <c r="A220" s="1">
        <v>4</v>
      </c>
      <c r="B220" t="s">
        <v>484</v>
      </c>
      <c r="C220" t="s">
        <v>485</v>
      </c>
      <c r="D220" t="s">
        <v>486</v>
      </c>
      <c r="E220" t="s">
        <v>487</v>
      </c>
      <c r="F220" t="s">
        <v>476</v>
      </c>
      <c r="G220" t="s">
        <v>477</v>
      </c>
      <c r="I220">
        <f>IFERROR(IF(TRIM(C220)="-", "N/A", IF(RIGHT(C220,1)=")",IF(RIGHT(C220,2)="T)",-1000000000000*VALUE(MID(C220,2,LEN(C220)-3)),IF(RIGHT(C220,2)="M)",-1000000*VALUE(MID(C220,2,LEN(C220)-3)),IF(RIGHT(C220,2)="B)",-1000000000*VALUE(MID(C220,2,LEN(C220)-3)),IF(RIGHT(C220,2)="k)",-1000*VALUE(MID(C220,2,LEN(C220)-3)),VALUE(SUBSTITUTE(C220,",","")))))),IF(RIGHT(C220,1)="T",1000000000000*VALUE(LEFT(C220,LEN(C220)-1)),IF(RIGHT(C220,1)="M",1000000*VALUE(LEFT(C220,LEN(C220)-1)),IF(RIGHT(C220,1)="B",1000000000*VALUE(LEFT(C220,LEN(C220)-1)),IF(RIGHT(C220,1)="%",0.01*VALUE(LEFT(C220,LEN(C220)-1)),IF(RIGHT(C220,1)="k",1000*VALUE(LEFT(C220,LEN(C220)-1)),VALUE(SUBSTITUTE(C220,",",""))))))))),"N/A")</f>
        <v>157430000</v>
      </c>
      <c r="J220">
        <f>IFERROR(IF(TRIM(D220)="-", "N/A", IF(RIGHT(D220,1)=")",IF(RIGHT(D220,2)="T)",-1000000000000*VALUE(MID(D220,2,LEN(D220)-3)),IF(RIGHT(D220,2)="M)",-1000000*VALUE(MID(D220,2,LEN(D220)-3)),IF(RIGHT(D220,2)="B)",-1000000000*VALUE(MID(D220,2,LEN(D220)-3)),IF(RIGHT(D220,2)="k)",-1000*VALUE(MID(D220,2,LEN(D220)-3)),VALUE(SUBSTITUTE(D220,",","")))))),IF(RIGHT(D220,1)="T",1000000000000*VALUE(LEFT(D220,LEN(D220)-1)),IF(RIGHT(D220,1)="M",1000000*VALUE(LEFT(D220,LEN(D220)-1)),IF(RIGHT(D220,1)="B",1000000000*VALUE(LEFT(D220,LEN(D220)-1)),IF(RIGHT(D220,1)="%",0.01*VALUE(LEFT(D220,LEN(D220)-1)),IF(RIGHT(D220,1)="k",1000*VALUE(LEFT(D220,LEN(D220)-1)),VALUE(SUBSTITUTE(D220,",",""))))))))),"N/A")</f>
        <v>145670000</v>
      </c>
      <c r="K220">
        <f>IFERROR(IF(TRIM(E220)="-", "N/A", IF(RIGHT(E220,1)=")",IF(RIGHT(E220,2)="T)",-1000000000000*VALUE(MID(E220,2,LEN(E220)-3)),IF(RIGHT(E220,2)="M)",-1000000*VALUE(MID(E220,2,LEN(E220)-3)),IF(RIGHT(E220,2)="B)",-1000000000*VALUE(MID(E220,2,LEN(E220)-3)),IF(RIGHT(E220,2)="k)",-1000*VALUE(MID(E220,2,LEN(E220)-3)),VALUE(SUBSTITUTE(E220,",","")))))),IF(RIGHT(E220,1)="T",1000000000000*VALUE(LEFT(E220,LEN(E220)-1)),IF(RIGHT(E220,1)="M",1000000*VALUE(LEFT(E220,LEN(E220)-1)),IF(RIGHT(E220,1)="B",1000000000*VALUE(LEFT(E220,LEN(E220)-1)),IF(RIGHT(E220,1)="%",0.01*VALUE(LEFT(E220,LEN(E220)-1)),IF(RIGHT(E220,1)="k",1000*VALUE(LEFT(E220,LEN(E220)-1)),VALUE(SUBSTITUTE(E220,",",""))))))))),"N/A")</f>
        <v>217920000</v>
      </c>
      <c r="L220">
        <f>IFERROR(IF(TRIM(F220)="-", "N/A", IF(RIGHT(F220,1)=")",IF(RIGHT(F220,2)="T)",-1000000000000*VALUE(MID(F220,2,LEN(F220)-3)),IF(RIGHT(F220,2)="M)",-1000000*VALUE(MID(F220,2,LEN(F220)-3)),IF(RIGHT(F220,2)="B)",-1000000000*VALUE(MID(F220,2,LEN(F220)-3)),IF(RIGHT(F220,2)="k)",-1000*VALUE(MID(F220,2,LEN(F220)-3)),VALUE(SUBSTITUTE(F220,",","")))))),IF(RIGHT(F220,1)="T",1000000000000*VALUE(LEFT(F220,LEN(F220)-1)),IF(RIGHT(F220,1)="M",1000000*VALUE(LEFT(F220,LEN(F220)-1)),IF(RIGHT(F220,1)="B",1000000000*VALUE(LEFT(F220,LEN(F220)-1)),IF(RIGHT(F220,1)="%",0.01*VALUE(LEFT(F220,LEN(F220)-1)),IF(RIGHT(F220,1)="k",1000*VALUE(LEFT(F220,LEN(F220)-1)),VALUE(SUBSTITUTE(F220,",",""))))))))),"N/A")</f>
        <v>316940000</v>
      </c>
      <c r="M220">
        <f>IFERROR(IF(TRIM(G220)="-", "N/A", IF(RIGHT(G220,1)=")",IF(RIGHT(G220,2)="T)",-1000000000000*VALUE(MID(G220,2,LEN(G220)-3)),IF(RIGHT(G220,2)="M)",-1000000*VALUE(MID(G220,2,LEN(G220)-3)),IF(RIGHT(G220,2)="B)",-1000000000*VALUE(MID(G220,2,LEN(G220)-3)),IF(RIGHT(G220,2)="k)",-1000*VALUE(MID(G220,2,LEN(G220)-3)),VALUE(SUBSTITUTE(G220,",","")))))),IF(RIGHT(G220,1)="T",1000000000000*VALUE(LEFT(G220,LEN(G220)-1)),IF(RIGHT(G220,1)="M",1000000*VALUE(LEFT(G220,LEN(G220)-1)),IF(RIGHT(G220,1)="B",1000000000*VALUE(LEFT(G220,LEN(G220)-1)),IF(RIGHT(G220,1)="%",0.01*VALUE(LEFT(G220,LEN(G220)-1)),IF(RIGHT(G220,1)="k",1000*VALUE(LEFT(G220,LEN(G220)-1)),VALUE(SUBSTITUTE(G220,",",""))))))))),"N/A")</f>
        <v>400920000</v>
      </c>
      <c r="N220" t="str">
        <f t="shared" si="12"/>
        <v>N/A</v>
      </c>
    </row>
    <row r="221" spans="1:14" x14ac:dyDescent="0.3">
      <c r="A221" s="1">
        <v>5</v>
      </c>
      <c r="B221" t="s">
        <v>488</v>
      </c>
      <c r="C221" t="s">
        <v>485</v>
      </c>
      <c r="D221" t="s">
        <v>486</v>
      </c>
      <c r="E221" t="s">
        <v>487</v>
      </c>
      <c r="F221" t="s">
        <v>476</v>
      </c>
      <c r="G221" t="s">
        <v>477</v>
      </c>
      <c r="I221">
        <f>IFERROR(IF(TRIM(C221)="-", "N/A", IF(RIGHT(C221,1)=")",IF(RIGHT(C221,2)="T)",-1000000000000*VALUE(MID(C221,2,LEN(C221)-3)),IF(RIGHT(C221,2)="M)",-1000000*VALUE(MID(C221,2,LEN(C221)-3)),IF(RIGHT(C221,2)="B)",-1000000000*VALUE(MID(C221,2,LEN(C221)-3)),IF(RIGHT(C221,2)="k)",-1000*VALUE(MID(C221,2,LEN(C221)-3)),VALUE(SUBSTITUTE(C221,",","")))))),IF(RIGHT(C221,1)="T",1000000000000*VALUE(LEFT(C221,LEN(C221)-1)),IF(RIGHT(C221,1)="M",1000000*VALUE(LEFT(C221,LEN(C221)-1)),IF(RIGHT(C221,1)="B",1000000000*VALUE(LEFT(C221,LEN(C221)-1)),IF(RIGHT(C221,1)="%",0.01*VALUE(LEFT(C221,LEN(C221)-1)),IF(RIGHT(C221,1)="k",1000*VALUE(LEFT(C221,LEN(C221)-1)),VALUE(SUBSTITUTE(C221,",",""))))))))),"N/A")</f>
        <v>157430000</v>
      </c>
      <c r="J221">
        <f>IFERROR(IF(TRIM(D221)="-", "N/A", IF(RIGHT(D221,1)=")",IF(RIGHT(D221,2)="T)",-1000000000000*VALUE(MID(D221,2,LEN(D221)-3)),IF(RIGHT(D221,2)="M)",-1000000*VALUE(MID(D221,2,LEN(D221)-3)),IF(RIGHT(D221,2)="B)",-1000000000*VALUE(MID(D221,2,LEN(D221)-3)),IF(RIGHT(D221,2)="k)",-1000*VALUE(MID(D221,2,LEN(D221)-3)),VALUE(SUBSTITUTE(D221,",","")))))),IF(RIGHT(D221,1)="T",1000000000000*VALUE(LEFT(D221,LEN(D221)-1)),IF(RIGHT(D221,1)="M",1000000*VALUE(LEFT(D221,LEN(D221)-1)),IF(RIGHT(D221,1)="B",1000000000*VALUE(LEFT(D221,LEN(D221)-1)),IF(RIGHT(D221,1)="%",0.01*VALUE(LEFT(D221,LEN(D221)-1)),IF(RIGHT(D221,1)="k",1000*VALUE(LEFT(D221,LEN(D221)-1)),VALUE(SUBSTITUTE(D221,",",""))))))))),"N/A")</f>
        <v>145670000</v>
      </c>
      <c r="K221">
        <f>IFERROR(IF(TRIM(E221)="-", "N/A", IF(RIGHT(E221,1)=")",IF(RIGHT(E221,2)="T)",-1000000000000*VALUE(MID(E221,2,LEN(E221)-3)),IF(RIGHT(E221,2)="M)",-1000000*VALUE(MID(E221,2,LEN(E221)-3)),IF(RIGHT(E221,2)="B)",-1000000000*VALUE(MID(E221,2,LEN(E221)-3)),IF(RIGHT(E221,2)="k)",-1000*VALUE(MID(E221,2,LEN(E221)-3)),VALUE(SUBSTITUTE(E221,",","")))))),IF(RIGHT(E221,1)="T",1000000000000*VALUE(LEFT(E221,LEN(E221)-1)),IF(RIGHT(E221,1)="M",1000000*VALUE(LEFT(E221,LEN(E221)-1)),IF(RIGHT(E221,1)="B",1000000000*VALUE(LEFT(E221,LEN(E221)-1)),IF(RIGHT(E221,1)="%",0.01*VALUE(LEFT(E221,LEN(E221)-1)),IF(RIGHT(E221,1)="k",1000*VALUE(LEFT(E221,LEN(E221)-1)),VALUE(SUBSTITUTE(E221,",",""))))))))),"N/A")</f>
        <v>217920000</v>
      </c>
      <c r="L221">
        <f>IFERROR(IF(TRIM(F221)="-", "N/A", IF(RIGHT(F221,1)=")",IF(RIGHT(F221,2)="T)",-1000000000000*VALUE(MID(F221,2,LEN(F221)-3)),IF(RIGHT(F221,2)="M)",-1000000*VALUE(MID(F221,2,LEN(F221)-3)),IF(RIGHT(F221,2)="B)",-1000000000*VALUE(MID(F221,2,LEN(F221)-3)),IF(RIGHT(F221,2)="k)",-1000*VALUE(MID(F221,2,LEN(F221)-3)),VALUE(SUBSTITUTE(F221,",","")))))),IF(RIGHT(F221,1)="T",1000000000000*VALUE(LEFT(F221,LEN(F221)-1)),IF(RIGHT(F221,1)="M",1000000*VALUE(LEFT(F221,LEN(F221)-1)),IF(RIGHT(F221,1)="B",1000000000*VALUE(LEFT(F221,LEN(F221)-1)),IF(RIGHT(F221,1)="%",0.01*VALUE(LEFT(F221,LEN(F221)-1)),IF(RIGHT(F221,1)="k",1000*VALUE(LEFT(F221,LEN(F221)-1)),VALUE(SUBSTITUTE(F221,",",""))))))))),"N/A")</f>
        <v>316940000</v>
      </c>
      <c r="M221">
        <f>IFERROR(IF(TRIM(G221)="-", "N/A", IF(RIGHT(G221,1)=")",IF(RIGHT(G221,2)="T)",-1000000000000*VALUE(MID(G221,2,LEN(G221)-3)),IF(RIGHT(G221,2)="M)",-1000000*VALUE(MID(G221,2,LEN(G221)-3)),IF(RIGHT(G221,2)="B)",-1000000000*VALUE(MID(G221,2,LEN(G221)-3)),IF(RIGHT(G221,2)="k)",-1000*VALUE(MID(G221,2,LEN(G221)-3)),VALUE(SUBSTITUTE(G221,",","")))))),IF(RIGHT(G221,1)="T",1000000000000*VALUE(LEFT(G221,LEN(G221)-1)),IF(RIGHT(G221,1)="M",1000000*VALUE(LEFT(G221,LEN(G221)-1)),IF(RIGHT(G221,1)="B",1000000000*VALUE(LEFT(G221,LEN(G221)-1)),IF(RIGHT(G221,1)="%",0.01*VALUE(LEFT(G221,LEN(G221)-1)),IF(RIGHT(G221,1)="k",1000*VALUE(LEFT(G221,LEN(G221)-1)),VALUE(SUBSTITUTE(G221,",",""))))))))),"N/A")</f>
        <v>400920000</v>
      </c>
      <c r="N221" t="str">
        <f t="shared" si="12"/>
        <v>N/A</v>
      </c>
    </row>
    <row r="222" spans="1:14" x14ac:dyDescent="0.3">
      <c r="A222" s="1">
        <v>6</v>
      </c>
      <c r="B222" t="s">
        <v>489</v>
      </c>
      <c r="C222" t="s">
        <v>261</v>
      </c>
      <c r="D222" t="s">
        <v>261</v>
      </c>
      <c r="E222" t="s">
        <v>261</v>
      </c>
      <c r="F222" t="s">
        <v>261</v>
      </c>
      <c r="G222" t="s">
        <v>261</v>
      </c>
      <c r="I222" t="str">
        <f>IFERROR(IF(TRIM(C222)="-", "N/A", IF(RIGHT(C222,1)=")",IF(RIGHT(C222,2)="T)",-1000000000000*VALUE(MID(C222,2,LEN(C222)-3)),IF(RIGHT(C222,2)="M)",-1000000*VALUE(MID(C222,2,LEN(C222)-3)),IF(RIGHT(C222,2)="B)",-1000000000*VALUE(MID(C222,2,LEN(C222)-3)),IF(RIGHT(C222,2)="k)",-1000*VALUE(MID(C222,2,LEN(C222)-3)),VALUE(SUBSTITUTE(C222,",","")))))),IF(RIGHT(C222,1)="T",1000000000000*VALUE(LEFT(C222,LEN(C222)-1)),IF(RIGHT(C222,1)="M",1000000*VALUE(LEFT(C222,LEN(C222)-1)),IF(RIGHT(C222,1)="B",1000000000*VALUE(LEFT(C222,LEN(C222)-1)),IF(RIGHT(C222,1)="%",0.01*VALUE(LEFT(C222,LEN(C222)-1)),IF(RIGHT(C222,1)="k",1000*VALUE(LEFT(C222,LEN(C222)-1)),VALUE(SUBSTITUTE(C222,",",""))))))))),"N/A")</f>
        <v>N/A</v>
      </c>
      <c r="J222" t="str">
        <f>IFERROR(IF(TRIM(D222)="-", "N/A", IF(RIGHT(D222,1)=")",IF(RIGHT(D222,2)="T)",-1000000000000*VALUE(MID(D222,2,LEN(D222)-3)),IF(RIGHT(D222,2)="M)",-1000000*VALUE(MID(D222,2,LEN(D222)-3)),IF(RIGHT(D222,2)="B)",-1000000000*VALUE(MID(D222,2,LEN(D222)-3)),IF(RIGHT(D222,2)="k)",-1000*VALUE(MID(D222,2,LEN(D222)-3)),VALUE(SUBSTITUTE(D222,",","")))))),IF(RIGHT(D222,1)="T",1000000000000*VALUE(LEFT(D222,LEN(D222)-1)),IF(RIGHT(D222,1)="M",1000000*VALUE(LEFT(D222,LEN(D222)-1)),IF(RIGHT(D222,1)="B",1000000000*VALUE(LEFT(D222,LEN(D222)-1)),IF(RIGHT(D222,1)="%",0.01*VALUE(LEFT(D222,LEN(D222)-1)),IF(RIGHT(D222,1)="k",1000*VALUE(LEFT(D222,LEN(D222)-1)),VALUE(SUBSTITUTE(D222,",",""))))))))),"N/A")</f>
        <v>N/A</v>
      </c>
      <c r="K222" t="str">
        <f>IFERROR(IF(TRIM(E222)="-", "N/A", IF(RIGHT(E222,1)=")",IF(RIGHT(E222,2)="T)",-1000000000000*VALUE(MID(E222,2,LEN(E222)-3)),IF(RIGHT(E222,2)="M)",-1000000*VALUE(MID(E222,2,LEN(E222)-3)),IF(RIGHT(E222,2)="B)",-1000000000*VALUE(MID(E222,2,LEN(E222)-3)),IF(RIGHT(E222,2)="k)",-1000*VALUE(MID(E222,2,LEN(E222)-3)),VALUE(SUBSTITUTE(E222,",","")))))),IF(RIGHT(E222,1)="T",1000000000000*VALUE(LEFT(E222,LEN(E222)-1)),IF(RIGHT(E222,1)="M",1000000*VALUE(LEFT(E222,LEN(E222)-1)),IF(RIGHT(E222,1)="B",1000000000*VALUE(LEFT(E222,LEN(E222)-1)),IF(RIGHT(E222,1)="%",0.01*VALUE(LEFT(E222,LEN(E222)-1)),IF(RIGHT(E222,1)="k",1000*VALUE(LEFT(E222,LEN(E222)-1)),VALUE(SUBSTITUTE(E222,",",""))))))))),"N/A")</f>
        <v>N/A</v>
      </c>
      <c r="L222" t="str">
        <f>IFERROR(IF(TRIM(F222)="-", "N/A", IF(RIGHT(F222,1)=")",IF(RIGHT(F222,2)="T)",-1000000000000*VALUE(MID(F222,2,LEN(F222)-3)),IF(RIGHT(F222,2)="M)",-1000000*VALUE(MID(F222,2,LEN(F222)-3)),IF(RIGHT(F222,2)="B)",-1000000000*VALUE(MID(F222,2,LEN(F222)-3)),IF(RIGHT(F222,2)="k)",-1000*VALUE(MID(F222,2,LEN(F222)-3)),VALUE(SUBSTITUTE(F222,",","")))))),IF(RIGHT(F222,1)="T",1000000000000*VALUE(LEFT(F222,LEN(F222)-1)),IF(RIGHT(F222,1)="M",1000000*VALUE(LEFT(F222,LEN(F222)-1)),IF(RIGHT(F222,1)="B",1000000000*VALUE(LEFT(F222,LEN(F222)-1)),IF(RIGHT(F222,1)="%",0.01*VALUE(LEFT(F222,LEN(F222)-1)),IF(RIGHT(F222,1)="k",1000*VALUE(LEFT(F222,LEN(F222)-1)),VALUE(SUBSTITUTE(F222,",",""))))))))),"N/A")</f>
        <v>N/A</v>
      </c>
      <c r="M222" t="str">
        <f>IFERROR(IF(TRIM(G222)="-", "N/A", IF(RIGHT(G222,1)=")",IF(RIGHT(G222,2)="T)",-1000000000000*VALUE(MID(G222,2,LEN(G222)-3)),IF(RIGHT(G222,2)="M)",-1000000*VALUE(MID(G222,2,LEN(G222)-3)),IF(RIGHT(G222,2)="B)",-1000000000*VALUE(MID(G222,2,LEN(G222)-3)),IF(RIGHT(G222,2)="k)",-1000*VALUE(MID(G222,2,LEN(G222)-3)),VALUE(SUBSTITUTE(G222,",","")))))),IF(RIGHT(G222,1)="T",1000000000000*VALUE(LEFT(G222,LEN(G222)-1)),IF(RIGHT(G222,1)="M",1000000*VALUE(LEFT(G222,LEN(G222)-1)),IF(RIGHT(G222,1)="B",1000000000*VALUE(LEFT(G222,LEN(G222)-1)),IF(RIGHT(G222,1)="%",0.01*VALUE(LEFT(G222,LEN(G222)-1)),IF(RIGHT(G222,1)="k",1000*VALUE(LEFT(G222,LEN(G222)-1)),VALUE(SUBSTITUTE(G222,",",""))))))))),"N/A")</f>
        <v>N/A</v>
      </c>
      <c r="N222" t="str">
        <f t="shared" si="12"/>
        <v>N/A</v>
      </c>
    </row>
    <row r="223" spans="1:14" x14ac:dyDescent="0.3">
      <c r="A223" s="1">
        <v>7</v>
      </c>
      <c r="B223" t="s">
        <v>490</v>
      </c>
      <c r="C223" t="s">
        <v>261</v>
      </c>
      <c r="D223" t="s">
        <v>491</v>
      </c>
      <c r="E223" t="s">
        <v>492</v>
      </c>
      <c r="F223" t="s">
        <v>493</v>
      </c>
      <c r="G223" t="s">
        <v>494</v>
      </c>
      <c r="I223" t="str">
        <f>IFERROR(IF(TRIM(C223)="-", "N/A", IF(RIGHT(C223,1)=")",IF(RIGHT(C223,2)="T)",-1000000000000*VALUE(MID(C223,2,LEN(C223)-3)),IF(RIGHT(C223,2)="M)",-1000000*VALUE(MID(C223,2,LEN(C223)-3)),IF(RIGHT(C223,2)="B)",-1000000000*VALUE(MID(C223,2,LEN(C223)-3)),IF(RIGHT(C223,2)="k)",-1000*VALUE(MID(C223,2,LEN(C223)-3)),VALUE(SUBSTITUTE(C223,",","")))))),IF(RIGHT(C223,1)="T",1000000000000*VALUE(LEFT(C223,LEN(C223)-1)),IF(RIGHT(C223,1)="M",1000000*VALUE(LEFT(C223,LEN(C223)-1)),IF(RIGHT(C223,1)="B",1000000000*VALUE(LEFT(C223,LEN(C223)-1)),IF(RIGHT(C223,1)="%",0.01*VALUE(LEFT(C223,LEN(C223)-1)),IF(RIGHT(C223,1)="k",1000*VALUE(LEFT(C223,LEN(C223)-1)),VALUE(SUBSTITUTE(C223,",",""))))))))),"N/A")</f>
        <v>N/A</v>
      </c>
      <c r="J223">
        <f>IFERROR(IF(TRIM(D223)="-", "N/A", IF(RIGHT(D223,1)=")",IF(RIGHT(D223,2)="T)",-1000000000000*VALUE(MID(D223,2,LEN(D223)-3)),IF(RIGHT(D223,2)="M)",-1000000*VALUE(MID(D223,2,LEN(D223)-3)),IF(RIGHT(D223,2)="B)",-1000000000*VALUE(MID(D223,2,LEN(D223)-3)),IF(RIGHT(D223,2)="k)",-1000*VALUE(MID(D223,2,LEN(D223)-3)),VALUE(SUBSTITUTE(D223,",","")))))),IF(RIGHT(D223,1)="T",1000000000000*VALUE(LEFT(D223,LEN(D223)-1)),IF(RIGHT(D223,1)="M",1000000*VALUE(LEFT(D223,LEN(D223)-1)),IF(RIGHT(D223,1)="B",1000000000*VALUE(LEFT(D223,LEN(D223)-1)),IF(RIGHT(D223,1)="%",0.01*VALUE(LEFT(D223,LEN(D223)-1)),IF(RIGHT(D223,1)="k",1000*VALUE(LEFT(D223,LEN(D223)-1)),VALUE(SUBSTITUTE(D223,",",""))))))))),"N/A")</f>
        <v>-1.5600000000000001E-2</v>
      </c>
      <c r="K223">
        <f>IFERROR(IF(TRIM(E223)="-", "N/A", IF(RIGHT(E223,1)=")",IF(RIGHT(E223,2)="T)",-1000000000000*VALUE(MID(E223,2,LEN(E223)-3)),IF(RIGHT(E223,2)="M)",-1000000*VALUE(MID(E223,2,LEN(E223)-3)),IF(RIGHT(E223,2)="B)",-1000000000*VALUE(MID(E223,2,LEN(E223)-3)),IF(RIGHT(E223,2)="k)",-1000*VALUE(MID(E223,2,LEN(E223)-3)),VALUE(SUBSTITUTE(E223,",","")))))),IF(RIGHT(E223,1)="T",1000000000000*VALUE(LEFT(E223,LEN(E223)-1)),IF(RIGHT(E223,1)="M",1000000*VALUE(LEFT(E223,LEN(E223)-1)),IF(RIGHT(E223,1)="B",1000000000*VALUE(LEFT(E223,LEN(E223)-1)),IF(RIGHT(E223,1)="%",0.01*VALUE(LEFT(E223,LEN(E223)-1)),IF(RIGHT(E223,1)="k",1000*VALUE(LEFT(E223,LEN(E223)-1)),VALUE(SUBSTITUTE(E223,",",""))))))))),"N/A")</f>
        <v>0.4</v>
      </c>
      <c r="L223">
        <f>IFERROR(IF(TRIM(F223)="-", "N/A", IF(RIGHT(F223,1)=")",IF(RIGHT(F223,2)="T)",-1000000000000*VALUE(MID(F223,2,LEN(F223)-3)),IF(RIGHT(F223,2)="M)",-1000000*VALUE(MID(F223,2,LEN(F223)-3)),IF(RIGHT(F223,2)="B)",-1000000000*VALUE(MID(F223,2,LEN(F223)-3)),IF(RIGHT(F223,2)="k)",-1000*VALUE(MID(F223,2,LEN(F223)-3)),VALUE(SUBSTITUTE(F223,",","")))))),IF(RIGHT(F223,1)="T",1000000000000*VALUE(LEFT(F223,LEN(F223)-1)),IF(RIGHT(F223,1)="M",1000000*VALUE(LEFT(F223,LEN(F223)-1)),IF(RIGHT(F223,1)="B",1000000000*VALUE(LEFT(F223,LEN(F223)-1)),IF(RIGHT(F223,1)="%",0.01*VALUE(LEFT(F223,LEN(F223)-1)),IF(RIGHT(F223,1)="k",1000*VALUE(LEFT(F223,LEN(F223)-1)),VALUE(SUBSTITUTE(F223,",",""))))))))),"N/A")</f>
        <v>0.42920000000000003</v>
      </c>
      <c r="M223">
        <f>IFERROR(IF(TRIM(G223)="-", "N/A", IF(RIGHT(G223,1)=")",IF(RIGHT(G223,2)="T)",-1000000000000*VALUE(MID(G223,2,LEN(G223)-3)),IF(RIGHT(G223,2)="M)",-1000000*VALUE(MID(G223,2,LEN(G223)-3)),IF(RIGHT(G223,2)="B)",-1000000000*VALUE(MID(G223,2,LEN(G223)-3)),IF(RIGHT(G223,2)="k)",-1000*VALUE(MID(G223,2,LEN(G223)-3)),VALUE(SUBSTITUTE(G223,",","")))))),IF(RIGHT(G223,1)="T",1000000000000*VALUE(LEFT(G223,LEN(G223)-1)),IF(RIGHT(G223,1)="M",1000000*VALUE(LEFT(G223,LEN(G223)-1)),IF(RIGHT(G223,1)="B",1000000000*VALUE(LEFT(G223,LEN(G223)-1)),IF(RIGHT(G223,1)="%",0.01*VALUE(LEFT(G223,LEN(G223)-1)),IF(RIGHT(G223,1)="k",1000*VALUE(LEFT(G223,LEN(G223)-1)),VALUE(SUBSTITUTE(G223,",",""))))))))),"N/A")</f>
        <v>0.26500000000000001</v>
      </c>
      <c r="N223" t="str">
        <f t="shared" si="12"/>
        <v>N/A</v>
      </c>
    </row>
    <row r="224" spans="1:14" x14ac:dyDescent="0.3">
      <c r="A224" s="1">
        <v>8</v>
      </c>
      <c r="B224" t="s">
        <v>495</v>
      </c>
      <c r="C224" t="s">
        <v>496</v>
      </c>
      <c r="D224" t="s">
        <v>497</v>
      </c>
      <c r="E224" t="s">
        <v>498</v>
      </c>
      <c r="F224" t="s">
        <v>499</v>
      </c>
      <c r="G224" t="s">
        <v>500</v>
      </c>
      <c r="I224">
        <f>IFERROR(IF(TRIM(C224)="-", "N/A", IF(RIGHT(C224,1)=")",IF(RIGHT(C224,2)="T)",-1000000000000*VALUE(MID(C224,2,LEN(C224)-3)),IF(RIGHT(C224,2)="M)",-1000000*VALUE(MID(C224,2,LEN(C224)-3)),IF(RIGHT(C224,2)="B)",-1000000000*VALUE(MID(C224,2,LEN(C224)-3)),IF(RIGHT(C224,2)="k)",-1000*VALUE(MID(C224,2,LEN(C224)-3)),VALUE(SUBSTITUTE(C224,",","")))))),IF(RIGHT(C224,1)="T",1000000000000*VALUE(LEFT(C224,LEN(C224)-1)),IF(RIGHT(C224,1)="M",1000000*VALUE(LEFT(C224,LEN(C224)-1)),IF(RIGHT(C224,1)="B",1000000000*VALUE(LEFT(C224,LEN(C224)-1)),IF(RIGHT(C224,1)="%",0.01*VALUE(LEFT(C224,LEN(C224)-1)),IF(RIGHT(C224,1)="k",1000*VALUE(LEFT(C224,LEN(C224)-1)),VALUE(SUBSTITUTE(C224,",",""))))))))),"N/A")</f>
        <v>0.43479999999999996</v>
      </c>
      <c r="J224">
        <f>IFERROR(IF(TRIM(D224)="-", "N/A", IF(RIGHT(D224,1)=")",IF(RIGHT(D224,2)="T)",-1000000000000*VALUE(MID(D224,2,LEN(D224)-3)),IF(RIGHT(D224,2)="M)",-1000000*VALUE(MID(D224,2,LEN(D224)-3)),IF(RIGHT(D224,2)="B)",-1000000000*VALUE(MID(D224,2,LEN(D224)-3)),IF(RIGHT(D224,2)="k)",-1000*VALUE(MID(D224,2,LEN(D224)-3)),VALUE(SUBSTITUTE(D224,",","")))))),IF(RIGHT(D224,1)="T",1000000000000*VALUE(LEFT(D224,LEN(D224)-1)),IF(RIGHT(D224,1)="M",1000000*VALUE(LEFT(D224,LEN(D224)-1)),IF(RIGHT(D224,1)="B",1000000000*VALUE(LEFT(D224,LEN(D224)-1)),IF(RIGHT(D224,1)="%",0.01*VALUE(LEFT(D224,LEN(D224)-1)),IF(RIGHT(D224,1)="k",1000*VALUE(LEFT(D224,LEN(D224)-1)),VALUE(SUBSTITUTE(D224,",",""))))))))),"N/A")</f>
        <v>0.34229999999999999</v>
      </c>
      <c r="K224">
        <f>IFERROR(IF(TRIM(E224)="-", "N/A", IF(RIGHT(E224,1)=")",IF(RIGHT(E224,2)="T)",-1000000000000*VALUE(MID(E224,2,LEN(E224)-3)),IF(RIGHT(E224,2)="M)",-1000000*VALUE(MID(E224,2,LEN(E224)-3)),IF(RIGHT(E224,2)="B)",-1000000000*VALUE(MID(E224,2,LEN(E224)-3)),IF(RIGHT(E224,2)="k)",-1000*VALUE(MID(E224,2,LEN(E224)-3)),VALUE(SUBSTITUTE(E224,",","")))))),IF(RIGHT(E224,1)="T",1000000000000*VALUE(LEFT(E224,LEN(E224)-1)),IF(RIGHT(E224,1)="M",1000000*VALUE(LEFT(E224,LEN(E224)-1)),IF(RIGHT(E224,1)="B",1000000000*VALUE(LEFT(E224,LEN(E224)-1)),IF(RIGHT(E224,1)="%",0.01*VALUE(LEFT(E224,LEN(E224)-1)),IF(RIGHT(E224,1)="k",1000*VALUE(LEFT(E224,LEN(E224)-1)),VALUE(SUBSTITUTE(E224,",",""))))))))),"N/A")</f>
        <v>0.37359999999999999</v>
      </c>
      <c r="L224">
        <f>IFERROR(IF(TRIM(F224)="-", "N/A", IF(RIGHT(F224,1)=")",IF(RIGHT(F224,2)="T)",-1000000000000*VALUE(MID(F224,2,LEN(F224)-3)),IF(RIGHT(F224,2)="M)",-1000000*VALUE(MID(F224,2,LEN(F224)-3)),IF(RIGHT(F224,2)="B)",-1000000000*VALUE(MID(F224,2,LEN(F224)-3)),IF(RIGHT(F224,2)="k)",-1000*VALUE(MID(F224,2,LEN(F224)-3)),VALUE(SUBSTITUTE(F224,",","")))))),IF(RIGHT(F224,1)="T",1000000000000*VALUE(LEFT(F224,LEN(F224)-1)),IF(RIGHT(F224,1)="M",1000000*VALUE(LEFT(F224,LEN(F224)-1)),IF(RIGHT(F224,1)="B",1000000000*VALUE(LEFT(F224,LEN(F224)-1)),IF(RIGHT(F224,1)="%",0.01*VALUE(LEFT(F224,LEN(F224)-1)),IF(RIGHT(F224,1)="k",1000*VALUE(LEFT(F224,LEN(F224)-1)),VALUE(SUBSTITUTE(F224,",",""))))))))),"N/A")</f>
        <v>0.4012</v>
      </c>
      <c r="M224">
        <f>IFERROR(IF(TRIM(G224)="-", "N/A", IF(RIGHT(G224,1)=")",IF(RIGHT(G224,2)="T)",-1000000000000*VALUE(MID(G224,2,LEN(G224)-3)),IF(RIGHT(G224,2)="M)",-1000000*VALUE(MID(G224,2,LEN(G224)-3)),IF(RIGHT(G224,2)="B)",-1000000000*VALUE(MID(G224,2,LEN(G224)-3)),IF(RIGHT(G224,2)="k)",-1000*VALUE(MID(G224,2,LEN(G224)-3)),VALUE(SUBSTITUTE(G224,",","")))))),IF(RIGHT(G224,1)="T",1000000000000*VALUE(LEFT(G224,LEN(G224)-1)),IF(RIGHT(G224,1)="M",1000000*VALUE(LEFT(G224,LEN(G224)-1)),IF(RIGHT(G224,1)="B",1000000000*VALUE(LEFT(G224,LEN(G224)-1)),IF(RIGHT(G224,1)="%",0.01*VALUE(LEFT(G224,LEN(G224)-1)),IF(RIGHT(G224,1)="k",1000*VALUE(LEFT(G224,LEN(G224)-1)),VALUE(SUBSTITUTE(G224,",",""))))))))),"N/A")</f>
        <v>0.36060000000000003</v>
      </c>
      <c r="N224" t="str">
        <f t="shared" si="12"/>
        <v>N/A</v>
      </c>
    </row>
    <row r="225" spans="1:14" x14ac:dyDescent="0.3">
      <c r="A225" s="1">
        <v>9</v>
      </c>
      <c r="B225" t="s">
        <v>501</v>
      </c>
      <c r="C225" t="s">
        <v>502</v>
      </c>
      <c r="D225" t="s">
        <v>502</v>
      </c>
      <c r="E225" t="s">
        <v>502</v>
      </c>
      <c r="F225" t="s">
        <v>502</v>
      </c>
      <c r="G225" t="s">
        <v>502</v>
      </c>
      <c r="I225">
        <f>IFERROR(IF(TRIM(C225)="-", "N/A", IF(RIGHT(C225,1)=")",IF(RIGHT(C225,2)="T)",-1000000000000*VALUE(MID(C225,2,LEN(C225)-3)),IF(RIGHT(C225,2)="M)",-1000000*VALUE(MID(C225,2,LEN(C225)-3)),IF(RIGHT(C225,2)="B)",-1000000000*VALUE(MID(C225,2,LEN(C225)-3)),IF(RIGHT(C225,2)="k)",-1000*VALUE(MID(C225,2,LEN(C225)-3)),VALUE(SUBSTITUTE(C225,",","")))))),IF(RIGHT(C225,1)="T",1000000000000*VALUE(LEFT(C225,LEN(C225)-1)),IF(RIGHT(C225,1)="M",1000000*VALUE(LEFT(C225,LEN(C225)-1)),IF(RIGHT(C225,1)="B",1000000000*VALUE(LEFT(C225,LEN(C225)-1)),IF(RIGHT(C225,1)="%",0.01*VALUE(LEFT(C225,LEN(C225)-1)),IF(RIGHT(C225,1)="k",1000*VALUE(LEFT(C225,LEN(C225)-1)),VALUE(SUBSTITUTE(C225,",",""))))))))),"N/A")</f>
        <v>705000</v>
      </c>
      <c r="J225">
        <f>IFERROR(IF(TRIM(D225)="-", "N/A", IF(RIGHT(D225,1)=")",IF(RIGHT(D225,2)="T)",-1000000000000*VALUE(MID(D225,2,LEN(D225)-3)),IF(RIGHT(D225,2)="M)",-1000000*VALUE(MID(D225,2,LEN(D225)-3)),IF(RIGHT(D225,2)="B)",-1000000000*VALUE(MID(D225,2,LEN(D225)-3)),IF(RIGHT(D225,2)="k)",-1000*VALUE(MID(D225,2,LEN(D225)-3)),VALUE(SUBSTITUTE(D225,",","")))))),IF(RIGHT(D225,1)="T",1000000000000*VALUE(LEFT(D225,LEN(D225)-1)),IF(RIGHT(D225,1)="M",1000000*VALUE(LEFT(D225,LEN(D225)-1)),IF(RIGHT(D225,1)="B",1000000000*VALUE(LEFT(D225,LEN(D225)-1)),IF(RIGHT(D225,1)="%",0.01*VALUE(LEFT(D225,LEN(D225)-1)),IF(RIGHT(D225,1)="k",1000*VALUE(LEFT(D225,LEN(D225)-1)),VALUE(SUBSTITUTE(D225,",",""))))))))),"N/A")</f>
        <v>705000</v>
      </c>
      <c r="K225">
        <f>IFERROR(IF(TRIM(E225)="-", "N/A", IF(RIGHT(E225,1)=")",IF(RIGHT(E225,2)="T)",-1000000000000*VALUE(MID(E225,2,LEN(E225)-3)),IF(RIGHT(E225,2)="M)",-1000000*VALUE(MID(E225,2,LEN(E225)-3)),IF(RIGHT(E225,2)="B)",-1000000000*VALUE(MID(E225,2,LEN(E225)-3)),IF(RIGHT(E225,2)="k)",-1000*VALUE(MID(E225,2,LEN(E225)-3)),VALUE(SUBSTITUTE(E225,",","")))))),IF(RIGHT(E225,1)="T",1000000000000*VALUE(LEFT(E225,LEN(E225)-1)),IF(RIGHT(E225,1)="M",1000000*VALUE(LEFT(E225,LEN(E225)-1)),IF(RIGHT(E225,1)="B",1000000000*VALUE(LEFT(E225,LEN(E225)-1)),IF(RIGHT(E225,1)="%",0.01*VALUE(LEFT(E225,LEN(E225)-1)),IF(RIGHT(E225,1)="k",1000*VALUE(LEFT(E225,LEN(E225)-1)),VALUE(SUBSTITUTE(E225,",",""))))))))),"N/A")</f>
        <v>705000</v>
      </c>
      <c r="L225">
        <f>IFERROR(IF(TRIM(F225)="-", "N/A", IF(RIGHT(F225,1)=")",IF(RIGHT(F225,2)="T)",-1000000000000*VALUE(MID(F225,2,LEN(F225)-3)),IF(RIGHT(F225,2)="M)",-1000000*VALUE(MID(F225,2,LEN(F225)-3)),IF(RIGHT(F225,2)="B)",-1000000000*VALUE(MID(F225,2,LEN(F225)-3)),IF(RIGHT(F225,2)="k)",-1000*VALUE(MID(F225,2,LEN(F225)-3)),VALUE(SUBSTITUTE(F225,",","")))))),IF(RIGHT(F225,1)="T",1000000000000*VALUE(LEFT(F225,LEN(F225)-1)),IF(RIGHT(F225,1)="M",1000000*VALUE(LEFT(F225,LEN(F225)-1)),IF(RIGHT(F225,1)="B",1000000000*VALUE(LEFT(F225,LEN(F225)-1)),IF(RIGHT(F225,1)="%",0.01*VALUE(LEFT(F225,LEN(F225)-1)),IF(RIGHT(F225,1)="k",1000*VALUE(LEFT(F225,LEN(F225)-1)),VALUE(SUBSTITUTE(F225,",",""))))))))),"N/A")</f>
        <v>705000</v>
      </c>
      <c r="M225">
        <f>IFERROR(IF(TRIM(G225)="-", "N/A", IF(RIGHT(G225,1)=")",IF(RIGHT(G225,2)="T)",-1000000000000*VALUE(MID(G225,2,LEN(G225)-3)),IF(RIGHT(G225,2)="M)",-1000000*VALUE(MID(G225,2,LEN(G225)-3)),IF(RIGHT(G225,2)="B)",-1000000000*VALUE(MID(G225,2,LEN(G225)-3)),IF(RIGHT(G225,2)="k)",-1000*VALUE(MID(G225,2,LEN(G225)-3)),VALUE(SUBSTITUTE(G225,",","")))))),IF(RIGHT(G225,1)="T",1000000000000*VALUE(LEFT(G225,LEN(G225)-1)),IF(RIGHT(G225,1)="M",1000000*VALUE(LEFT(G225,LEN(G225)-1)),IF(RIGHT(G225,1)="B",1000000000*VALUE(LEFT(G225,LEN(G225)-1)),IF(RIGHT(G225,1)="%",0.01*VALUE(LEFT(G225,LEN(G225)-1)),IF(RIGHT(G225,1)="k",1000*VALUE(LEFT(G225,LEN(G225)-1)),VALUE(SUBSTITUTE(G225,",",""))))))))),"N/A")</f>
        <v>705000</v>
      </c>
      <c r="N225" t="str">
        <f t="shared" si="12"/>
        <v>N/A</v>
      </c>
    </row>
    <row r="226" spans="1:14" x14ac:dyDescent="0.3">
      <c r="A226" s="1">
        <v>10</v>
      </c>
      <c r="B226" t="s">
        <v>503</v>
      </c>
      <c r="C226" t="s">
        <v>504</v>
      </c>
      <c r="D226" t="s">
        <v>505</v>
      </c>
      <c r="E226" t="s">
        <v>506</v>
      </c>
      <c r="F226" t="s">
        <v>507</v>
      </c>
      <c r="G226" t="s">
        <v>508</v>
      </c>
      <c r="I226">
        <f>IFERROR(IF(TRIM(C226)="-", "N/A", IF(RIGHT(C226,1)=")",IF(RIGHT(C226,2)="T)",-1000000000000*VALUE(MID(C226,2,LEN(C226)-3)),IF(RIGHT(C226,2)="M)",-1000000*VALUE(MID(C226,2,LEN(C226)-3)),IF(RIGHT(C226,2)="B)",-1000000000*VALUE(MID(C226,2,LEN(C226)-3)),IF(RIGHT(C226,2)="k)",-1000*VALUE(MID(C226,2,LEN(C226)-3)),VALUE(SUBSTITUTE(C226,",","")))))),IF(RIGHT(C226,1)="T",1000000000000*VALUE(LEFT(C226,LEN(C226)-1)),IF(RIGHT(C226,1)="M",1000000*VALUE(LEFT(C226,LEN(C226)-1)),IF(RIGHT(C226,1)="B",1000000000*VALUE(LEFT(C226,LEN(C226)-1)),IF(RIGHT(C226,1)="%",0.01*VALUE(LEFT(C226,LEN(C226)-1)),IF(RIGHT(C226,1)="k",1000*VALUE(LEFT(C226,LEN(C226)-1)),VALUE(SUBSTITUTE(C226,",",""))))))))),"N/A")</f>
        <v>10520000</v>
      </c>
      <c r="J226">
        <f>IFERROR(IF(TRIM(D226)="-", "N/A", IF(RIGHT(D226,1)=")",IF(RIGHT(D226,2)="T)",-1000000000000*VALUE(MID(D226,2,LEN(D226)-3)),IF(RIGHT(D226,2)="M)",-1000000*VALUE(MID(D226,2,LEN(D226)-3)),IF(RIGHT(D226,2)="B)",-1000000000*VALUE(MID(D226,2,LEN(D226)-3)),IF(RIGHT(D226,2)="k)",-1000*VALUE(MID(D226,2,LEN(D226)-3)),VALUE(SUBSTITUTE(D226,",","")))))),IF(RIGHT(D226,1)="T",1000000000000*VALUE(LEFT(D226,LEN(D226)-1)),IF(RIGHT(D226,1)="M",1000000*VALUE(LEFT(D226,LEN(D226)-1)),IF(RIGHT(D226,1)="B",1000000000*VALUE(LEFT(D226,LEN(D226)-1)),IF(RIGHT(D226,1)="%",0.01*VALUE(LEFT(D226,LEN(D226)-1)),IF(RIGHT(D226,1)="k",1000*VALUE(LEFT(D226,LEN(D226)-1)),VALUE(SUBSTITUTE(D226,",",""))))))))),"N/A")</f>
        <v>11420000</v>
      </c>
      <c r="K226">
        <f>IFERROR(IF(TRIM(E226)="-", "N/A", IF(RIGHT(E226,1)=")",IF(RIGHT(E226,2)="T)",-1000000000000*VALUE(MID(E226,2,LEN(E226)-3)),IF(RIGHT(E226,2)="M)",-1000000*VALUE(MID(E226,2,LEN(E226)-3)),IF(RIGHT(E226,2)="B)",-1000000000*VALUE(MID(E226,2,LEN(E226)-3)),IF(RIGHT(E226,2)="k)",-1000*VALUE(MID(E226,2,LEN(E226)-3)),VALUE(SUBSTITUTE(E226,",","")))))),IF(RIGHT(E226,1)="T",1000000000000*VALUE(LEFT(E226,LEN(E226)-1)),IF(RIGHT(E226,1)="M",1000000*VALUE(LEFT(E226,LEN(E226)-1)),IF(RIGHT(E226,1)="B",1000000000*VALUE(LEFT(E226,LEN(E226)-1)),IF(RIGHT(E226,1)="%",0.01*VALUE(LEFT(E226,LEN(E226)-1)),IF(RIGHT(E226,1)="k",1000*VALUE(LEFT(E226,LEN(E226)-1)),VALUE(SUBSTITUTE(E226,",",""))))))))),"N/A")</f>
        <v>15080000</v>
      </c>
      <c r="L226">
        <f>IFERROR(IF(TRIM(F226)="-", "N/A", IF(RIGHT(F226,1)=")",IF(RIGHT(F226,2)="T)",-1000000000000*VALUE(MID(F226,2,LEN(F226)-3)),IF(RIGHT(F226,2)="M)",-1000000*VALUE(MID(F226,2,LEN(F226)-3)),IF(RIGHT(F226,2)="B)",-1000000000*VALUE(MID(F226,2,LEN(F226)-3)),IF(RIGHT(F226,2)="k)",-1000*VALUE(MID(F226,2,LEN(F226)-3)),VALUE(SUBSTITUTE(F226,",","")))))),IF(RIGHT(F226,1)="T",1000000000000*VALUE(LEFT(F226,LEN(F226)-1)),IF(RIGHT(F226,1)="M",1000000*VALUE(LEFT(F226,LEN(F226)-1)),IF(RIGHT(F226,1)="B",1000000000*VALUE(LEFT(F226,LEN(F226)-1)),IF(RIGHT(F226,1)="%",0.01*VALUE(LEFT(F226,LEN(F226)-1)),IF(RIGHT(F226,1)="k",1000*VALUE(LEFT(F226,LEN(F226)-1)),VALUE(SUBSTITUTE(F226,",",""))))))))),"N/A")</f>
        <v>18640000</v>
      </c>
      <c r="M226">
        <f>IFERROR(IF(TRIM(G226)="-", "N/A", IF(RIGHT(G226,1)=")",IF(RIGHT(G226,2)="T)",-1000000000000*VALUE(MID(G226,2,LEN(G226)-3)),IF(RIGHT(G226,2)="M)",-1000000*VALUE(MID(G226,2,LEN(G226)-3)),IF(RIGHT(G226,2)="B)",-1000000000*VALUE(MID(G226,2,LEN(G226)-3)),IF(RIGHT(G226,2)="k)",-1000*VALUE(MID(G226,2,LEN(G226)-3)),VALUE(SUBSTITUTE(G226,",","")))))),IF(RIGHT(G226,1)="T",1000000000000*VALUE(LEFT(G226,LEN(G226)-1)),IF(RIGHT(G226,1)="M",1000000*VALUE(LEFT(G226,LEN(G226)-1)),IF(RIGHT(G226,1)="B",1000000000*VALUE(LEFT(G226,LEN(G226)-1)),IF(RIGHT(G226,1)="%",0.01*VALUE(LEFT(G226,LEN(G226)-1)),IF(RIGHT(G226,1)="k",1000*VALUE(LEFT(G226,LEN(G226)-1)),VALUE(SUBSTITUTE(G226,",",""))))))))),"N/A")</f>
        <v>24790000</v>
      </c>
      <c r="N226" t="str">
        <f t="shared" si="12"/>
        <v>N/A</v>
      </c>
    </row>
    <row r="227" spans="1:14" x14ac:dyDescent="0.3">
      <c r="A227" s="1">
        <v>11</v>
      </c>
      <c r="B227" t="s">
        <v>509</v>
      </c>
      <c r="C227" t="s">
        <v>510</v>
      </c>
      <c r="D227" t="s">
        <v>311</v>
      </c>
      <c r="E227" t="s">
        <v>511</v>
      </c>
      <c r="F227" t="s">
        <v>512</v>
      </c>
      <c r="G227" t="s">
        <v>513</v>
      </c>
      <c r="I227">
        <f>IFERROR(IF(TRIM(C227)="-", "N/A", IF(RIGHT(C227,1)=")",IF(RIGHT(C227,2)="T)",-1000000000000*VALUE(MID(C227,2,LEN(C227)-3)),IF(RIGHT(C227,2)="M)",-1000000*VALUE(MID(C227,2,LEN(C227)-3)),IF(RIGHT(C227,2)="B)",-1000000000*VALUE(MID(C227,2,LEN(C227)-3)),IF(RIGHT(C227,2)="k)",-1000*VALUE(MID(C227,2,LEN(C227)-3)),VALUE(SUBSTITUTE(C227,",","")))))),IF(RIGHT(C227,1)="T",1000000000000*VALUE(LEFT(C227,LEN(C227)-1)),IF(RIGHT(C227,1)="M",1000000*VALUE(LEFT(C227,LEN(C227)-1)),IF(RIGHT(C227,1)="B",1000000000*VALUE(LEFT(C227,LEN(C227)-1)),IF(RIGHT(C227,1)="%",0.01*VALUE(LEFT(C227,LEN(C227)-1)),IF(RIGHT(C227,1)="k",1000*VALUE(LEFT(C227,LEN(C227)-1)),VALUE(SUBSTITUTE(C227,",",""))))))))),"N/A")</f>
        <v>8590000</v>
      </c>
      <c r="J227">
        <f>IFERROR(IF(TRIM(D227)="-", "N/A", IF(RIGHT(D227,1)=")",IF(RIGHT(D227,2)="T)",-1000000000000*VALUE(MID(D227,2,LEN(D227)-3)),IF(RIGHT(D227,2)="M)",-1000000*VALUE(MID(D227,2,LEN(D227)-3)),IF(RIGHT(D227,2)="B)",-1000000000*VALUE(MID(D227,2,LEN(D227)-3)),IF(RIGHT(D227,2)="k)",-1000*VALUE(MID(D227,2,LEN(D227)-3)),VALUE(SUBSTITUTE(D227,",","")))))),IF(RIGHT(D227,1)="T",1000000000000*VALUE(LEFT(D227,LEN(D227)-1)),IF(RIGHT(D227,1)="M",1000000*VALUE(LEFT(D227,LEN(D227)-1)),IF(RIGHT(D227,1)="B",1000000000*VALUE(LEFT(D227,LEN(D227)-1)),IF(RIGHT(D227,1)="%",0.01*VALUE(LEFT(D227,LEN(D227)-1)),IF(RIGHT(D227,1)="k",1000*VALUE(LEFT(D227,LEN(D227)-1)),VALUE(SUBSTITUTE(D227,",",""))))))))),"N/A")</f>
        <v>9960000</v>
      </c>
      <c r="K227">
        <f>IFERROR(IF(TRIM(E227)="-", "N/A", IF(RIGHT(E227,1)=")",IF(RIGHT(E227,2)="T)",-1000000000000*VALUE(MID(E227,2,LEN(E227)-3)),IF(RIGHT(E227,2)="M)",-1000000*VALUE(MID(E227,2,LEN(E227)-3)),IF(RIGHT(E227,2)="B)",-1000000000*VALUE(MID(E227,2,LEN(E227)-3)),IF(RIGHT(E227,2)="k)",-1000*VALUE(MID(E227,2,LEN(E227)-3)),VALUE(SUBSTITUTE(E227,",","")))))),IF(RIGHT(E227,1)="T",1000000000000*VALUE(LEFT(E227,LEN(E227)-1)),IF(RIGHT(E227,1)="M",1000000*VALUE(LEFT(E227,LEN(E227)-1)),IF(RIGHT(E227,1)="B",1000000000*VALUE(LEFT(E227,LEN(E227)-1)),IF(RIGHT(E227,1)="%",0.01*VALUE(LEFT(E227,LEN(E227)-1)),IF(RIGHT(E227,1)="k",1000*VALUE(LEFT(E227,LEN(E227)-1)),VALUE(SUBSTITUTE(E227,",",""))))))))),"N/A")</f>
        <v>14070000</v>
      </c>
      <c r="L227">
        <f>IFERROR(IF(TRIM(F227)="-", "N/A", IF(RIGHT(F227,1)=")",IF(RIGHT(F227,2)="T)",-1000000000000*VALUE(MID(F227,2,LEN(F227)-3)),IF(RIGHT(F227,2)="M)",-1000000*VALUE(MID(F227,2,LEN(F227)-3)),IF(RIGHT(F227,2)="B)",-1000000000*VALUE(MID(F227,2,LEN(F227)-3)),IF(RIGHT(F227,2)="k)",-1000*VALUE(MID(F227,2,LEN(F227)-3)),VALUE(SUBSTITUTE(F227,",","")))))),IF(RIGHT(F227,1)="T",1000000000000*VALUE(LEFT(F227,LEN(F227)-1)),IF(RIGHT(F227,1)="M",1000000*VALUE(LEFT(F227,LEN(F227)-1)),IF(RIGHT(F227,1)="B",1000000000*VALUE(LEFT(F227,LEN(F227)-1)),IF(RIGHT(F227,1)="%",0.01*VALUE(LEFT(F227,LEN(F227)-1)),IF(RIGHT(F227,1)="k",1000*VALUE(LEFT(F227,LEN(F227)-1)),VALUE(SUBSTITUTE(F227,",",""))))))))),"N/A")</f>
        <v>16930000</v>
      </c>
      <c r="M227">
        <f>IFERROR(IF(TRIM(G227)="-", "N/A", IF(RIGHT(G227,1)=")",IF(RIGHT(G227,2)="T)",-1000000000000*VALUE(MID(G227,2,LEN(G227)-3)),IF(RIGHT(G227,2)="M)",-1000000*VALUE(MID(G227,2,LEN(G227)-3)),IF(RIGHT(G227,2)="B)",-1000000000*VALUE(MID(G227,2,LEN(G227)-3)),IF(RIGHT(G227,2)="k)",-1000*VALUE(MID(G227,2,LEN(G227)-3)),VALUE(SUBSTITUTE(G227,",","")))))),IF(RIGHT(G227,1)="T",1000000000000*VALUE(LEFT(G227,LEN(G227)-1)),IF(RIGHT(G227,1)="M",1000000*VALUE(LEFT(G227,LEN(G227)-1)),IF(RIGHT(G227,1)="B",1000000000*VALUE(LEFT(G227,LEN(G227)-1)),IF(RIGHT(G227,1)="%",0.01*VALUE(LEFT(G227,LEN(G227)-1)),IF(RIGHT(G227,1)="k",1000*VALUE(LEFT(G227,LEN(G227)-1)),VALUE(SUBSTITUTE(G227,",",""))))))))),"N/A")</f>
        <v>22970000</v>
      </c>
      <c r="N227" t="str">
        <f t="shared" si="12"/>
        <v>N/A</v>
      </c>
    </row>
    <row r="228" spans="1:14" x14ac:dyDescent="0.3">
      <c r="A228" s="1">
        <v>12</v>
      </c>
      <c r="B228" t="s">
        <v>514</v>
      </c>
      <c r="C228" t="s">
        <v>515</v>
      </c>
      <c r="D228" t="s">
        <v>516</v>
      </c>
      <c r="E228" t="s">
        <v>517</v>
      </c>
      <c r="F228" t="s">
        <v>518</v>
      </c>
      <c r="G228" t="s">
        <v>519</v>
      </c>
      <c r="I228">
        <f>IFERROR(IF(TRIM(C228)="-", "N/A", IF(RIGHT(C228,1)=")",IF(RIGHT(C228,2)="T)",-1000000000000*VALUE(MID(C228,2,LEN(C228)-3)),IF(RIGHT(C228,2)="M)",-1000000*VALUE(MID(C228,2,LEN(C228)-3)),IF(RIGHT(C228,2)="B)",-1000000000*VALUE(MID(C228,2,LEN(C228)-3)),IF(RIGHT(C228,2)="k)",-1000*VALUE(MID(C228,2,LEN(C228)-3)),VALUE(SUBSTITUTE(C228,",","")))))),IF(RIGHT(C228,1)="T",1000000000000*VALUE(LEFT(C228,LEN(C228)-1)),IF(RIGHT(C228,1)="M",1000000*VALUE(LEFT(C228,LEN(C228)-1)),IF(RIGHT(C228,1)="B",1000000000*VALUE(LEFT(C228,LEN(C228)-1)),IF(RIGHT(C228,1)="%",0.01*VALUE(LEFT(C228,LEN(C228)-1)),IF(RIGHT(C228,1)="k",1000*VALUE(LEFT(C228,LEN(C228)-1)),VALUE(SUBSTITUTE(C228,",",""))))))))),"N/A")</f>
        <v>172130000</v>
      </c>
      <c r="J228">
        <f>IFERROR(IF(TRIM(D228)="-", "N/A", IF(RIGHT(D228,1)=")",IF(RIGHT(D228,2)="T)",-1000000000000*VALUE(MID(D228,2,LEN(D228)-3)),IF(RIGHT(D228,2)="M)",-1000000*VALUE(MID(D228,2,LEN(D228)-3)),IF(RIGHT(D228,2)="B)",-1000000000*VALUE(MID(D228,2,LEN(D228)-3)),IF(RIGHT(D228,2)="k)",-1000*VALUE(MID(D228,2,LEN(D228)-3)),VALUE(SUBSTITUTE(D228,",","")))))),IF(RIGHT(D228,1)="T",1000000000000*VALUE(LEFT(D228,LEN(D228)-1)),IF(RIGHT(D228,1)="M",1000000*VALUE(LEFT(D228,LEN(D228)-1)),IF(RIGHT(D228,1)="B",1000000000*VALUE(LEFT(D228,LEN(D228)-1)),IF(RIGHT(D228,1)="%",0.01*VALUE(LEFT(D228,LEN(D228)-1)),IF(RIGHT(D228,1)="k",1000*VALUE(LEFT(D228,LEN(D228)-1)),VALUE(SUBSTITUTE(D228,",",""))))))))),"N/A")</f>
        <v>170530000</v>
      </c>
      <c r="K228">
        <f>IFERROR(IF(TRIM(E228)="-", "N/A", IF(RIGHT(E228,1)=")",IF(RIGHT(E228,2)="T)",-1000000000000*VALUE(MID(E228,2,LEN(E228)-3)),IF(RIGHT(E228,2)="M)",-1000000*VALUE(MID(E228,2,LEN(E228)-3)),IF(RIGHT(E228,2)="B)",-1000000000*VALUE(MID(E228,2,LEN(E228)-3)),IF(RIGHT(E228,2)="k)",-1000*VALUE(MID(E228,2,LEN(E228)-3)),VALUE(SUBSTITUTE(E228,",","")))))),IF(RIGHT(E228,1)="T",1000000000000*VALUE(LEFT(E228,LEN(E228)-1)),IF(RIGHT(E228,1)="M",1000000*VALUE(LEFT(E228,LEN(E228)-1)),IF(RIGHT(E228,1)="B",1000000000*VALUE(LEFT(E228,LEN(E228)-1)),IF(RIGHT(E228,1)="%",0.01*VALUE(LEFT(E228,LEN(E228)-1)),IF(RIGHT(E228,1)="k",1000*VALUE(LEFT(E228,LEN(E228)-1)),VALUE(SUBSTITUTE(E228,",",""))))))))),"N/A")</f>
        <v>237550000</v>
      </c>
      <c r="L228">
        <f>IFERROR(IF(TRIM(F228)="-", "N/A", IF(RIGHT(F228,1)=")",IF(RIGHT(F228,2)="T)",-1000000000000*VALUE(MID(F228,2,LEN(F228)-3)),IF(RIGHT(F228,2)="M)",-1000000*VALUE(MID(F228,2,LEN(F228)-3)),IF(RIGHT(F228,2)="B)",-1000000000*VALUE(MID(F228,2,LEN(F228)-3)),IF(RIGHT(F228,2)="k)",-1000*VALUE(MID(F228,2,LEN(F228)-3)),VALUE(SUBSTITUTE(F228,",","")))))),IF(RIGHT(F228,1)="T",1000000000000*VALUE(LEFT(F228,LEN(F228)-1)),IF(RIGHT(F228,1)="M",1000000*VALUE(LEFT(F228,LEN(F228)-1)),IF(RIGHT(F228,1)="B",1000000000*VALUE(LEFT(F228,LEN(F228)-1)),IF(RIGHT(F228,1)="%",0.01*VALUE(LEFT(F228,LEN(F228)-1)),IF(RIGHT(F228,1)="k",1000*VALUE(LEFT(F228,LEN(F228)-1)),VALUE(SUBSTITUTE(F228,",",""))))))))),"N/A")</f>
        <v>336290000</v>
      </c>
      <c r="M228">
        <f>IFERROR(IF(TRIM(G228)="-", "N/A", IF(RIGHT(G228,1)=")",IF(RIGHT(G228,2)="T)",-1000000000000*VALUE(MID(G228,2,LEN(G228)-3)),IF(RIGHT(G228,2)="M)",-1000000*VALUE(MID(G228,2,LEN(G228)-3)),IF(RIGHT(G228,2)="B)",-1000000000*VALUE(MID(G228,2,LEN(G228)-3)),IF(RIGHT(G228,2)="k)",-1000*VALUE(MID(G228,2,LEN(G228)-3)),VALUE(SUBSTITUTE(G228,",","")))))),IF(RIGHT(G228,1)="T",1000000000000*VALUE(LEFT(G228,LEN(G228)-1)),IF(RIGHT(G228,1)="M",1000000*VALUE(LEFT(G228,LEN(G228)-1)),IF(RIGHT(G228,1)="B",1000000000*VALUE(LEFT(G228,LEN(G228)-1)),IF(RIGHT(G228,1)="%",0.01*VALUE(LEFT(G228,LEN(G228)-1)),IF(RIGHT(G228,1)="k",1000*VALUE(LEFT(G228,LEN(G228)-1)),VALUE(SUBSTITUTE(G228,",",""))))))))),"N/A")</f>
        <v>426420000</v>
      </c>
      <c r="N228" t="str">
        <f t="shared" si="12"/>
        <v>N/A</v>
      </c>
    </row>
    <row r="229" spans="1:14" x14ac:dyDescent="0.3">
      <c r="A229" s="1">
        <v>13</v>
      </c>
      <c r="B229" t="s">
        <v>520</v>
      </c>
      <c r="C229" t="s">
        <v>261</v>
      </c>
      <c r="D229" t="s">
        <v>521</v>
      </c>
      <c r="E229" t="s">
        <v>522</v>
      </c>
      <c r="F229" t="s">
        <v>523</v>
      </c>
      <c r="G229" t="s">
        <v>524</v>
      </c>
      <c r="I229" t="str">
        <f>IFERROR(IF(TRIM(C229)="-", "N/A", IF(RIGHT(C229,1)=")",IF(RIGHT(C229,2)="T)",-1000000000000*VALUE(MID(C229,2,LEN(C229)-3)),IF(RIGHT(C229,2)="M)",-1000000*VALUE(MID(C229,2,LEN(C229)-3)),IF(RIGHT(C229,2)="B)",-1000000000*VALUE(MID(C229,2,LEN(C229)-3)),IF(RIGHT(C229,2)="k)",-1000*VALUE(MID(C229,2,LEN(C229)-3)),VALUE(SUBSTITUTE(C229,",","")))))),IF(RIGHT(C229,1)="T",1000000000000*VALUE(LEFT(C229,LEN(C229)-1)),IF(RIGHT(C229,1)="M",1000000*VALUE(LEFT(C229,LEN(C229)-1)),IF(RIGHT(C229,1)="B",1000000000*VALUE(LEFT(C229,LEN(C229)-1)),IF(RIGHT(C229,1)="%",0.01*VALUE(LEFT(C229,LEN(C229)-1)),IF(RIGHT(C229,1)="k",1000*VALUE(LEFT(C229,LEN(C229)-1)),VALUE(SUBSTITUTE(C229,",",""))))))))),"N/A")</f>
        <v>N/A</v>
      </c>
      <c r="J229">
        <f>IFERROR(IF(TRIM(D229)="-", "N/A", IF(RIGHT(D229,1)=")",IF(RIGHT(D229,2)="T)",-1000000000000*VALUE(MID(D229,2,LEN(D229)-3)),IF(RIGHT(D229,2)="M)",-1000000*VALUE(MID(D229,2,LEN(D229)-3)),IF(RIGHT(D229,2)="B)",-1000000000*VALUE(MID(D229,2,LEN(D229)-3)),IF(RIGHT(D229,2)="k)",-1000*VALUE(MID(D229,2,LEN(D229)-3)),VALUE(SUBSTITUTE(D229,",","")))))),IF(RIGHT(D229,1)="T",1000000000000*VALUE(LEFT(D229,LEN(D229)-1)),IF(RIGHT(D229,1)="M",1000000*VALUE(LEFT(D229,LEN(D229)-1)),IF(RIGHT(D229,1)="B",1000000000*VALUE(LEFT(D229,LEN(D229)-1)),IF(RIGHT(D229,1)="%",0.01*VALUE(LEFT(D229,LEN(D229)-1)),IF(RIGHT(D229,1)="k",1000*VALUE(LEFT(D229,LEN(D229)-1)),VALUE(SUBSTITUTE(D229,",",""))))))))),"N/A")</f>
        <v>-9.300000000000001E-3</v>
      </c>
      <c r="K229">
        <f>IFERROR(IF(TRIM(E229)="-", "N/A", IF(RIGHT(E229,1)=")",IF(RIGHT(E229,2)="T)",-1000000000000*VALUE(MID(E229,2,LEN(E229)-3)),IF(RIGHT(E229,2)="M)",-1000000*VALUE(MID(E229,2,LEN(E229)-3)),IF(RIGHT(E229,2)="B)",-1000000000*VALUE(MID(E229,2,LEN(E229)-3)),IF(RIGHT(E229,2)="k)",-1000*VALUE(MID(E229,2,LEN(E229)-3)),VALUE(SUBSTITUTE(E229,",","")))))),IF(RIGHT(E229,1)="T",1000000000000*VALUE(LEFT(E229,LEN(E229)-1)),IF(RIGHT(E229,1)="M",1000000*VALUE(LEFT(E229,LEN(E229)-1)),IF(RIGHT(E229,1)="B",1000000000*VALUE(LEFT(E229,LEN(E229)-1)),IF(RIGHT(E229,1)="%",0.01*VALUE(LEFT(E229,LEN(E229)-1)),IF(RIGHT(E229,1)="k",1000*VALUE(LEFT(E229,LEN(E229)-1)),VALUE(SUBSTITUTE(E229,",",""))))))))),"N/A")</f>
        <v>0.39299999999999996</v>
      </c>
      <c r="L229">
        <f>IFERROR(IF(TRIM(F229)="-", "N/A", IF(RIGHT(F229,1)=")",IF(RIGHT(F229,2)="T)",-1000000000000*VALUE(MID(F229,2,LEN(F229)-3)),IF(RIGHT(F229,2)="M)",-1000000*VALUE(MID(F229,2,LEN(F229)-3)),IF(RIGHT(F229,2)="B)",-1000000000*VALUE(MID(F229,2,LEN(F229)-3)),IF(RIGHT(F229,2)="k)",-1000*VALUE(MID(F229,2,LEN(F229)-3)),VALUE(SUBSTITUTE(F229,",","")))))),IF(RIGHT(F229,1)="T",1000000000000*VALUE(LEFT(F229,LEN(F229)-1)),IF(RIGHT(F229,1)="M",1000000*VALUE(LEFT(F229,LEN(F229)-1)),IF(RIGHT(F229,1)="B",1000000000*VALUE(LEFT(F229,LEN(F229)-1)),IF(RIGHT(F229,1)="%",0.01*VALUE(LEFT(F229,LEN(F229)-1)),IF(RIGHT(F229,1)="k",1000*VALUE(LEFT(F229,LEN(F229)-1)),VALUE(SUBSTITUTE(F229,",",""))))))))),"N/A")</f>
        <v>0.41570000000000001</v>
      </c>
      <c r="M229">
        <f>IFERROR(IF(TRIM(G229)="-", "N/A", IF(RIGHT(G229,1)=")",IF(RIGHT(G229,2)="T)",-1000000000000*VALUE(MID(G229,2,LEN(G229)-3)),IF(RIGHT(G229,2)="M)",-1000000*VALUE(MID(G229,2,LEN(G229)-3)),IF(RIGHT(G229,2)="B)",-1000000000*VALUE(MID(G229,2,LEN(G229)-3)),IF(RIGHT(G229,2)="k)",-1000*VALUE(MID(G229,2,LEN(G229)-3)),VALUE(SUBSTITUTE(G229,",","")))))),IF(RIGHT(G229,1)="T",1000000000000*VALUE(LEFT(G229,LEN(G229)-1)),IF(RIGHT(G229,1)="M",1000000*VALUE(LEFT(G229,LEN(G229)-1)),IF(RIGHT(G229,1)="B",1000000000*VALUE(LEFT(G229,LEN(G229)-1)),IF(RIGHT(G229,1)="%",0.01*VALUE(LEFT(G229,LEN(G229)-1)),IF(RIGHT(G229,1)="k",1000*VALUE(LEFT(G229,LEN(G229)-1)),VALUE(SUBSTITUTE(G229,",",""))))))))),"N/A")</f>
        <v>0.26800000000000002</v>
      </c>
      <c r="N229" t="str">
        <f t="shared" si="12"/>
        <v>N/A</v>
      </c>
    </row>
    <row r="230" spans="1:14" x14ac:dyDescent="0.3">
      <c r="A230" s="1">
        <v>14</v>
      </c>
      <c r="B230" t="s">
        <v>525</v>
      </c>
      <c r="C230" t="s">
        <v>261</v>
      </c>
      <c r="D230" t="s">
        <v>261</v>
      </c>
      <c r="E230" t="s">
        <v>261</v>
      </c>
      <c r="F230" t="s">
        <v>261</v>
      </c>
      <c r="G230" t="s">
        <v>261</v>
      </c>
      <c r="I230" t="str">
        <f>IFERROR(IF(TRIM(C230)="-", "N/A", IF(RIGHT(C230,1)=")",IF(RIGHT(C230,2)="T)",-1000000000000*VALUE(MID(C230,2,LEN(C230)-3)),IF(RIGHT(C230,2)="M)",-1000000*VALUE(MID(C230,2,LEN(C230)-3)),IF(RIGHT(C230,2)="B)",-1000000000*VALUE(MID(C230,2,LEN(C230)-3)),IF(RIGHT(C230,2)="k)",-1000*VALUE(MID(C230,2,LEN(C230)-3)),VALUE(SUBSTITUTE(C230,",","")))))),IF(RIGHT(C230,1)="T",1000000000000*VALUE(LEFT(C230,LEN(C230)-1)),IF(RIGHT(C230,1)="M",1000000*VALUE(LEFT(C230,LEN(C230)-1)),IF(RIGHT(C230,1)="B",1000000000*VALUE(LEFT(C230,LEN(C230)-1)),IF(RIGHT(C230,1)="%",0.01*VALUE(LEFT(C230,LEN(C230)-1)),IF(RIGHT(C230,1)="k",1000*VALUE(LEFT(C230,LEN(C230)-1)),VALUE(SUBSTITUTE(C230,",",""))))))))),"N/A")</f>
        <v>N/A</v>
      </c>
      <c r="J230" t="str">
        <f>IFERROR(IF(TRIM(D230)="-", "N/A", IF(RIGHT(D230,1)=")",IF(RIGHT(D230,2)="T)",-1000000000000*VALUE(MID(D230,2,LEN(D230)-3)),IF(RIGHT(D230,2)="M)",-1000000*VALUE(MID(D230,2,LEN(D230)-3)),IF(RIGHT(D230,2)="B)",-1000000000*VALUE(MID(D230,2,LEN(D230)-3)),IF(RIGHT(D230,2)="k)",-1000*VALUE(MID(D230,2,LEN(D230)-3)),VALUE(SUBSTITUTE(D230,",","")))))),IF(RIGHT(D230,1)="T",1000000000000*VALUE(LEFT(D230,LEN(D230)-1)),IF(RIGHT(D230,1)="M",1000000*VALUE(LEFT(D230,LEN(D230)-1)),IF(RIGHT(D230,1)="B",1000000000*VALUE(LEFT(D230,LEN(D230)-1)),IF(RIGHT(D230,1)="%",0.01*VALUE(LEFT(D230,LEN(D230)-1)),IF(RIGHT(D230,1)="k",1000*VALUE(LEFT(D230,LEN(D230)-1)),VALUE(SUBSTITUTE(D230,",",""))))))))),"N/A")</f>
        <v>N/A</v>
      </c>
      <c r="K230" t="str">
        <f>IFERROR(IF(TRIM(E230)="-", "N/A", IF(RIGHT(E230,1)=")",IF(RIGHT(E230,2)="T)",-1000000000000*VALUE(MID(E230,2,LEN(E230)-3)),IF(RIGHT(E230,2)="M)",-1000000*VALUE(MID(E230,2,LEN(E230)-3)),IF(RIGHT(E230,2)="B)",-1000000000*VALUE(MID(E230,2,LEN(E230)-3)),IF(RIGHT(E230,2)="k)",-1000*VALUE(MID(E230,2,LEN(E230)-3)),VALUE(SUBSTITUTE(E230,",","")))))),IF(RIGHT(E230,1)="T",1000000000000*VALUE(LEFT(E230,LEN(E230)-1)),IF(RIGHT(E230,1)="M",1000000*VALUE(LEFT(E230,LEN(E230)-1)),IF(RIGHT(E230,1)="B",1000000000*VALUE(LEFT(E230,LEN(E230)-1)),IF(RIGHT(E230,1)="%",0.01*VALUE(LEFT(E230,LEN(E230)-1)),IF(RIGHT(E230,1)="k",1000*VALUE(LEFT(E230,LEN(E230)-1)),VALUE(SUBSTITUTE(E230,",",""))))))))),"N/A")</f>
        <v>N/A</v>
      </c>
      <c r="L230" t="str">
        <f>IFERROR(IF(TRIM(F230)="-", "N/A", IF(RIGHT(F230,1)=")",IF(RIGHT(F230,2)="T)",-1000000000000*VALUE(MID(F230,2,LEN(F230)-3)),IF(RIGHT(F230,2)="M)",-1000000*VALUE(MID(F230,2,LEN(F230)-3)),IF(RIGHT(F230,2)="B)",-1000000000*VALUE(MID(F230,2,LEN(F230)-3)),IF(RIGHT(F230,2)="k)",-1000*VALUE(MID(F230,2,LEN(F230)-3)),VALUE(SUBSTITUTE(F230,",","")))))),IF(RIGHT(F230,1)="T",1000000000000*VALUE(LEFT(F230,LEN(F230)-1)),IF(RIGHT(F230,1)="M",1000000*VALUE(LEFT(F230,LEN(F230)-1)),IF(RIGHT(F230,1)="B",1000000000*VALUE(LEFT(F230,LEN(F230)-1)),IF(RIGHT(F230,1)="%",0.01*VALUE(LEFT(F230,LEN(F230)-1)),IF(RIGHT(F230,1)="k",1000*VALUE(LEFT(F230,LEN(F230)-1)),VALUE(SUBSTITUTE(F230,",",""))))))))),"N/A")</f>
        <v>N/A</v>
      </c>
      <c r="M230" t="str">
        <f>IFERROR(IF(TRIM(G230)="-", "N/A", IF(RIGHT(G230,1)=")",IF(RIGHT(G230,2)="T)",-1000000000000*VALUE(MID(G230,2,LEN(G230)-3)),IF(RIGHT(G230,2)="M)",-1000000*VALUE(MID(G230,2,LEN(G230)-3)),IF(RIGHT(G230,2)="B)",-1000000000*VALUE(MID(G230,2,LEN(G230)-3)),IF(RIGHT(G230,2)="k)",-1000*VALUE(MID(G230,2,LEN(G230)-3)),VALUE(SUBSTITUTE(G230,",","")))))),IF(RIGHT(G230,1)="T",1000000000000*VALUE(LEFT(G230,LEN(G230)-1)),IF(RIGHT(G230,1)="M",1000000*VALUE(LEFT(G230,LEN(G230)-1)),IF(RIGHT(G230,1)="B",1000000000*VALUE(LEFT(G230,LEN(G230)-1)),IF(RIGHT(G230,1)="%",0.01*VALUE(LEFT(G230,LEN(G230)-1)),IF(RIGHT(G230,1)="k",1000*VALUE(LEFT(G230,LEN(G230)-1)),VALUE(SUBSTITUTE(G230,",",""))))))))),"N/A")</f>
        <v>N/A</v>
      </c>
      <c r="N230" t="str">
        <f t="shared" si="12"/>
        <v>N/A</v>
      </c>
    </row>
    <row r="231" spans="1:14" x14ac:dyDescent="0.3">
      <c r="A231" s="1">
        <v>15</v>
      </c>
      <c r="B231" t="s">
        <v>526</v>
      </c>
      <c r="C231" t="s">
        <v>261</v>
      </c>
      <c r="D231" t="s">
        <v>261</v>
      </c>
      <c r="E231" t="s">
        <v>261</v>
      </c>
      <c r="F231" t="s">
        <v>261</v>
      </c>
      <c r="G231" t="s">
        <v>261</v>
      </c>
      <c r="I231" t="str">
        <f>IFERROR(IF(TRIM(C231)="-", "N/A", IF(RIGHT(C231,1)=")",IF(RIGHT(C231,2)="T)",-1000000000000*VALUE(MID(C231,2,LEN(C231)-3)),IF(RIGHT(C231,2)="M)",-1000000*VALUE(MID(C231,2,LEN(C231)-3)),IF(RIGHT(C231,2)="B)",-1000000000*VALUE(MID(C231,2,LEN(C231)-3)),IF(RIGHT(C231,2)="k)",-1000*VALUE(MID(C231,2,LEN(C231)-3)),VALUE(SUBSTITUTE(C231,",","")))))),IF(RIGHT(C231,1)="T",1000000000000*VALUE(LEFT(C231,LEN(C231)-1)),IF(RIGHT(C231,1)="M",1000000*VALUE(LEFT(C231,LEN(C231)-1)),IF(RIGHT(C231,1)="B",1000000000*VALUE(LEFT(C231,LEN(C231)-1)),IF(RIGHT(C231,1)="%",0.01*VALUE(LEFT(C231,LEN(C231)-1)),IF(RIGHT(C231,1)="k",1000*VALUE(LEFT(C231,LEN(C231)-1)),VALUE(SUBSTITUTE(C231,",",""))))))))),"N/A")</f>
        <v>N/A</v>
      </c>
      <c r="J231" t="str">
        <f>IFERROR(IF(TRIM(D231)="-", "N/A", IF(RIGHT(D231,1)=")",IF(RIGHT(D231,2)="T)",-1000000000000*VALUE(MID(D231,2,LEN(D231)-3)),IF(RIGHT(D231,2)="M)",-1000000*VALUE(MID(D231,2,LEN(D231)-3)),IF(RIGHT(D231,2)="B)",-1000000000*VALUE(MID(D231,2,LEN(D231)-3)),IF(RIGHT(D231,2)="k)",-1000*VALUE(MID(D231,2,LEN(D231)-3)),VALUE(SUBSTITUTE(D231,",","")))))),IF(RIGHT(D231,1)="T",1000000000000*VALUE(LEFT(D231,LEN(D231)-1)),IF(RIGHT(D231,1)="M",1000000*VALUE(LEFT(D231,LEN(D231)-1)),IF(RIGHT(D231,1)="B",1000000000*VALUE(LEFT(D231,LEN(D231)-1)),IF(RIGHT(D231,1)="%",0.01*VALUE(LEFT(D231,LEN(D231)-1)),IF(RIGHT(D231,1)="k",1000*VALUE(LEFT(D231,LEN(D231)-1)),VALUE(SUBSTITUTE(D231,",",""))))))))),"N/A")</f>
        <v>N/A</v>
      </c>
      <c r="K231" t="str">
        <f>IFERROR(IF(TRIM(E231)="-", "N/A", IF(RIGHT(E231,1)=")",IF(RIGHT(E231,2)="T)",-1000000000000*VALUE(MID(E231,2,LEN(E231)-3)),IF(RIGHT(E231,2)="M)",-1000000*VALUE(MID(E231,2,LEN(E231)-3)),IF(RIGHT(E231,2)="B)",-1000000000*VALUE(MID(E231,2,LEN(E231)-3)),IF(RIGHT(E231,2)="k)",-1000*VALUE(MID(E231,2,LEN(E231)-3)),VALUE(SUBSTITUTE(E231,",","")))))),IF(RIGHT(E231,1)="T",1000000000000*VALUE(LEFT(E231,LEN(E231)-1)),IF(RIGHT(E231,1)="M",1000000*VALUE(LEFT(E231,LEN(E231)-1)),IF(RIGHT(E231,1)="B",1000000000*VALUE(LEFT(E231,LEN(E231)-1)),IF(RIGHT(E231,1)="%",0.01*VALUE(LEFT(E231,LEN(E231)-1)),IF(RIGHT(E231,1)="k",1000*VALUE(LEFT(E231,LEN(E231)-1)),VALUE(SUBSTITUTE(E231,",",""))))))))),"N/A")</f>
        <v>N/A</v>
      </c>
      <c r="L231" t="str">
        <f>IFERROR(IF(TRIM(F231)="-", "N/A", IF(RIGHT(F231,1)=")",IF(RIGHT(F231,2)="T)",-1000000000000*VALUE(MID(F231,2,LEN(F231)-3)),IF(RIGHT(F231,2)="M)",-1000000*VALUE(MID(F231,2,LEN(F231)-3)),IF(RIGHT(F231,2)="B)",-1000000000*VALUE(MID(F231,2,LEN(F231)-3)),IF(RIGHT(F231,2)="k)",-1000*VALUE(MID(F231,2,LEN(F231)-3)),VALUE(SUBSTITUTE(F231,",","")))))),IF(RIGHT(F231,1)="T",1000000000000*VALUE(LEFT(F231,LEN(F231)-1)),IF(RIGHT(F231,1)="M",1000000*VALUE(LEFT(F231,LEN(F231)-1)),IF(RIGHT(F231,1)="B",1000000000*VALUE(LEFT(F231,LEN(F231)-1)),IF(RIGHT(F231,1)="%",0.01*VALUE(LEFT(F231,LEN(F231)-1)),IF(RIGHT(F231,1)="k",1000*VALUE(LEFT(F231,LEN(F231)-1)),VALUE(SUBSTITUTE(F231,",",""))))))))),"N/A")</f>
        <v>N/A</v>
      </c>
      <c r="M231" t="str">
        <f>IFERROR(IF(TRIM(G231)="-", "N/A", IF(RIGHT(G231,1)=")",IF(RIGHT(G231,2)="T)",-1000000000000*VALUE(MID(G231,2,LEN(G231)-3)),IF(RIGHT(G231,2)="M)",-1000000*VALUE(MID(G231,2,LEN(G231)-3)),IF(RIGHT(G231,2)="B)",-1000000000*VALUE(MID(G231,2,LEN(G231)-3)),IF(RIGHT(G231,2)="k)",-1000*VALUE(MID(G231,2,LEN(G231)-3)),VALUE(SUBSTITUTE(G231,",","")))))),IF(RIGHT(G231,1)="T",1000000000000*VALUE(LEFT(G231,LEN(G231)-1)),IF(RIGHT(G231,1)="M",1000000*VALUE(LEFT(G231,LEN(G231)-1)),IF(RIGHT(G231,1)="B",1000000000*VALUE(LEFT(G231,LEN(G231)-1)),IF(RIGHT(G231,1)="%",0.01*VALUE(LEFT(G231,LEN(G231)-1)),IF(RIGHT(G231,1)="k",1000*VALUE(LEFT(G231,LEN(G231)-1)),VALUE(SUBSTITUTE(G231,",",""))))))))),"N/A")</f>
        <v>N/A</v>
      </c>
      <c r="N231" t="str">
        <f t="shared" si="12"/>
        <v>N/A</v>
      </c>
    </row>
    <row r="232" spans="1:14" x14ac:dyDescent="0.3">
      <c r="A232" s="1">
        <v>16</v>
      </c>
      <c r="B232" t="s">
        <v>527</v>
      </c>
      <c r="C232" t="s">
        <v>261</v>
      </c>
      <c r="D232" t="s">
        <v>261</v>
      </c>
      <c r="E232" t="s">
        <v>261</v>
      </c>
      <c r="F232" t="s">
        <v>261</v>
      </c>
      <c r="G232" t="s">
        <v>261</v>
      </c>
      <c r="I232" t="str">
        <f>IFERROR(IF(TRIM(C232)="-", "N/A", IF(RIGHT(C232,1)=")",IF(RIGHT(C232,2)="T)",-1000000000000*VALUE(MID(C232,2,LEN(C232)-3)),IF(RIGHT(C232,2)="M)",-1000000*VALUE(MID(C232,2,LEN(C232)-3)),IF(RIGHT(C232,2)="B)",-1000000000*VALUE(MID(C232,2,LEN(C232)-3)),IF(RIGHT(C232,2)="k)",-1000*VALUE(MID(C232,2,LEN(C232)-3)),VALUE(SUBSTITUTE(C232,",","")))))),IF(RIGHT(C232,1)="T",1000000000000*VALUE(LEFT(C232,LEN(C232)-1)),IF(RIGHT(C232,1)="M",1000000*VALUE(LEFT(C232,LEN(C232)-1)),IF(RIGHT(C232,1)="B",1000000000*VALUE(LEFT(C232,LEN(C232)-1)),IF(RIGHT(C232,1)="%",0.01*VALUE(LEFT(C232,LEN(C232)-1)),IF(RIGHT(C232,1)="k",1000*VALUE(LEFT(C232,LEN(C232)-1)),VALUE(SUBSTITUTE(C232,",",""))))))))),"N/A")</f>
        <v>N/A</v>
      </c>
      <c r="J232" t="str">
        <f>IFERROR(IF(TRIM(D232)="-", "N/A", IF(RIGHT(D232,1)=")",IF(RIGHT(D232,2)="T)",-1000000000000*VALUE(MID(D232,2,LEN(D232)-3)),IF(RIGHT(D232,2)="M)",-1000000*VALUE(MID(D232,2,LEN(D232)-3)),IF(RIGHT(D232,2)="B)",-1000000000*VALUE(MID(D232,2,LEN(D232)-3)),IF(RIGHT(D232,2)="k)",-1000*VALUE(MID(D232,2,LEN(D232)-3)),VALUE(SUBSTITUTE(D232,",","")))))),IF(RIGHT(D232,1)="T",1000000000000*VALUE(LEFT(D232,LEN(D232)-1)),IF(RIGHT(D232,1)="M",1000000*VALUE(LEFT(D232,LEN(D232)-1)),IF(RIGHT(D232,1)="B",1000000000*VALUE(LEFT(D232,LEN(D232)-1)),IF(RIGHT(D232,1)="%",0.01*VALUE(LEFT(D232,LEN(D232)-1)),IF(RIGHT(D232,1)="k",1000*VALUE(LEFT(D232,LEN(D232)-1)),VALUE(SUBSTITUTE(D232,",",""))))))))),"N/A")</f>
        <v>N/A</v>
      </c>
      <c r="K232" t="str">
        <f>IFERROR(IF(TRIM(E232)="-", "N/A", IF(RIGHT(E232,1)=")",IF(RIGHT(E232,2)="T)",-1000000000000*VALUE(MID(E232,2,LEN(E232)-3)),IF(RIGHT(E232,2)="M)",-1000000*VALUE(MID(E232,2,LEN(E232)-3)),IF(RIGHT(E232,2)="B)",-1000000000*VALUE(MID(E232,2,LEN(E232)-3)),IF(RIGHT(E232,2)="k)",-1000*VALUE(MID(E232,2,LEN(E232)-3)),VALUE(SUBSTITUTE(E232,",","")))))),IF(RIGHT(E232,1)="T",1000000000000*VALUE(LEFT(E232,LEN(E232)-1)),IF(RIGHT(E232,1)="M",1000000*VALUE(LEFT(E232,LEN(E232)-1)),IF(RIGHT(E232,1)="B",1000000000*VALUE(LEFT(E232,LEN(E232)-1)),IF(RIGHT(E232,1)="%",0.01*VALUE(LEFT(E232,LEN(E232)-1)),IF(RIGHT(E232,1)="k",1000*VALUE(LEFT(E232,LEN(E232)-1)),VALUE(SUBSTITUTE(E232,",",""))))))))),"N/A")</f>
        <v>N/A</v>
      </c>
      <c r="L232" t="str">
        <f>IFERROR(IF(TRIM(F232)="-", "N/A", IF(RIGHT(F232,1)=")",IF(RIGHT(F232,2)="T)",-1000000000000*VALUE(MID(F232,2,LEN(F232)-3)),IF(RIGHT(F232,2)="M)",-1000000*VALUE(MID(F232,2,LEN(F232)-3)),IF(RIGHT(F232,2)="B)",-1000000000*VALUE(MID(F232,2,LEN(F232)-3)),IF(RIGHT(F232,2)="k)",-1000*VALUE(MID(F232,2,LEN(F232)-3)),VALUE(SUBSTITUTE(F232,",","")))))),IF(RIGHT(F232,1)="T",1000000000000*VALUE(LEFT(F232,LEN(F232)-1)),IF(RIGHT(F232,1)="M",1000000*VALUE(LEFT(F232,LEN(F232)-1)),IF(RIGHT(F232,1)="B",1000000000*VALUE(LEFT(F232,LEN(F232)-1)),IF(RIGHT(F232,1)="%",0.01*VALUE(LEFT(F232,LEN(F232)-1)),IF(RIGHT(F232,1)="k",1000*VALUE(LEFT(F232,LEN(F232)-1)),VALUE(SUBSTITUTE(F232,",",""))))))))),"N/A")</f>
        <v>N/A</v>
      </c>
      <c r="M232" t="str">
        <f>IFERROR(IF(TRIM(G232)="-", "N/A", IF(RIGHT(G232,1)=")",IF(RIGHT(G232,2)="T)",-1000000000000*VALUE(MID(G232,2,LEN(G232)-3)),IF(RIGHT(G232,2)="M)",-1000000*VALUE(MID(G232,2,LEN(G232)-3)),IF(RIGHT(G232,2)="B)",-1000000000*VALUE(MID(G232,2,LEN(G232)-3)),IF(RIGHT(G232,2)="k)",-1000*VALUE(MID(G232,2,LEN(G232)-3)),VALUE(SUBSTITUTE(G232,",","")))))),IF(RIGHT(G232,1)="T",1000000000000*VALUE(LEFT(G232,LEN(G232)-1)),IF(RIGHT(G232,1)="M",1000000*VALUE(LEFT(G232,LEN(G232)-1)),IF(RIGHT(G232,1)="B",1000000000*VALUE(LEFT(G232,LEN(G232)-1)),IF(RIGHT(G232,1)="%",0.01*VALUE(LEFT(G232,LEN(G232)-1)),IF(RIGHT(G232,1)="k",1000*VALUE(LEFT(G232,LEN(G232)-1)),VALUE(SUBSTITUTE(G232,",",""))))))))),"N/A")</f>
        <v>N/A</v>
      </c>
      <c r="N232" t="str">
        <f t="shared" si="12"/>
        <v>N/A</v>
      </c>
    </row>
    <row r="233" spans="1:14" x14ac:dyDescent="0.3">
      <c r="A233" s="1">
        <v>17</v>
      </c>
      <c r="B233" t="s">
        <v>528</v>
      </c>
      <c r="C233" t="s">
        <v>529</v>
      </c>
      <c r="D233" t="s">
        <v>530</v>
      </c>
      <c r="E233" t="s">
        <v>531</v>
      </c>
      <c r="F233" t="s">
        <v>532</v>
      </c>
      <c r="G233" t="s">
        <v>533</v>
      </c>
      <c r="I233">
        <f>IFERROR(IF(TRIM(C233)="-", "N/A", IF(RIGHT(C233,1)=")",IF(RIGHT(C233,2)="T)",-1000000000000*VALUE(MID(C233,2,LEN(C233)-3)),IF(RIGHT(C233,2)="M)",-1000000*VALUE(MID(C233,2,LEN(C233)-3)),IF(RIGHT(C233,2)="B)",-1000000000*VALUE(MID(C233,2,LEN(C233)-3)),IF(RIGHT(C233,2)="k)",-1000*VALUE(MID(C233,2,LEN(C233)-3)),VALUE(SUBSTITUTE(C233,",","")))))),IF(RIGHT(C233,1)="T",1000000000000*VALUE(LEFT(C233,LEN(C233)-1)),IF(RIGHT(C233,1)="M",1000000*VALUE(LEFT(C233,LEN(C233)-1)),IF(RIGHT(C233,1)="B",1000000000*VALUE(LEFT(C233,LEN(C233)-1)),IF(RIGHT(C233,1)="%",0.01*VALUE(LEFT(C233,LEN(C233)-1)),IF(RIGHT(C233,1)="k",1000*VALUE(LEFT(C233,LEN(C233)-1)),VALUE(SUBSTITUTE(C233,",",""))))))))),"N/A")</f>
        <v>195310000</v>
      </c>
      <c r="J233">
        <f>IFERROR(IF(TRIM(D233)="-", "N/A", IF(RIGHT(D233,1)=")",IF(RIGHT(D233,2)="T)",-1000000000000*VALUE(MID(D233,2,LEN(D233)-3)),IF(RIGHT(D233,2)="M)",-1000000*VALUE(MID(D233,2,LEN(D233)-3)),IF(RIGHT(D233,2)="B)",-1000000000*VALUE(MID(D233,2,LEN(D233)-3)),IF(RIGHT(D233,2)="k)",-1000*VALUE(MID(D233,2,LEN(D233)-3)),VALUE(SUBSTITUTE(D233,",","")))))),IF(RIGHT(D233,1)="T",1000000000000*VALUE(LEFT(D233,LEN(D233)-1)),IF(RIGHT(D233,1)="M",1000000*VALUE(LEFT(D233,LEN(D233)-1)),IF(RIGHT(D233,1)="B",1000000000*VALUE(LEFT(D233,LEN(D233)-1)),IF(RIGHT(D233,1)="%",0.01*VALUE(LEFT(D233,LEN(D233)-1)),IF(RIGHT(D233,1)="k",1000*VALUE(LEFT(D233,LEN(D233)-1)),VALUE(SUBSTITUTE(D233,",",""))))))))),"N/A")</f>
        <v>289570000</v>
      </c>
      <c r="K233">
        <f>IFERROR(IF(TRIM(E233)="-", "N/A", IF(RIGHT(E233,1)=")",IF(RIGHT(E233,2)="T)",-1000000000000*VALUE(MID(E233,2,LEN(E233)-3)),IF(RIGHT(E233,2)="M)",-1000000*VALUE(MID(E233,2,LEN(E233)-3)),IF(RIGHT(E233,2)="B)",-1000000000*VALUE(MID(E233,2,LEN(E233)-3)),IF(RIGHT(E233,2)="k)",-1000*VALUE(MID(E233,2,LEN(E233)-3)),VALUE(SUBSTITUTE(E233,",","")))))),IF(RIGHT(E233,1)="T",1000000000000*VALUE(LEFT(E233,LEN(E233)-1)),IF(RIGHT(E233,1)="M",1000000*VALUE(LEFT(E233,LEN(E233)-1)),IF(RIGHT(E233,1)="B",1000000000*VALUE(LEFT(E233,LEN(E233)-1)),IF(RIGHT(E233,1)="%",0.01*VALUE(LEFT(E233,LEN(E233)-1)),IF(RIGHT(E233,1)="k",1000*VALUE(LEFT(E233,LEN(E233)-1)),VALUE(SUBSTITUTE(E233,",",""))))))))),"N/A")</f>
        <v>353620000</v>
      </c>
      <c r="L233">
        <f>IFERROR(IF(TRIM(F233)="-", "N/A", IF(RIGHT(F233,1)=")",IF(RIGHT(F233,2)="T)",-1000000000000*VALUE(MID(F233,2,LEN(F233)-3)),IF(RIGHT(F233,2)="M)",-1000000*VALUE(MID(F233,2,LEN(F233)-3)),IF(RIGHT(F233,2)="B)",-1000000000*VALUE(MID(F233,2,LEN(F233)-3)),IF(RIGHT(F233,2)="k)",-1000*VALUE(MID(F233,2,LEN(F233)-3)),VALUE(SUBSTITUTE(F233,",","")))))),IF(RIGHT(F233,1)="T",1000000000000*VALUE(LEFT(F233,LEN(F233)-1)),IF(RIGHT(F233,1)="M",1000000*VALUE(LEFT(F233,LEN(F233)-1)),IF(RIGHT(F233,1)="B",1000000000*VALUE(LEFT(F233,LEN(F233)-1)),IF(RIGHT(F233,1)="%",0.01*VALUE(LEFT(F233,LEN(F233)-1)),IF(RIGHT(F233,1)="k",1000*VALUE(LEFT(F233,LEN(F233)-1)),VALUE(SUBSTITUTE(F233,",",""))))))))),"N/A")</f>
        <v>451120000</v>
      </c>
      <c r="M233">
        <f>IFERROR(IF(TRIM(G233)="-", "N/A", IF(RIGHT(G233,1)=")",IF(RIGHT(G233,2)="T)",-1000000000000*VALUE(MID(G233,2,LEN(G233)-3)),IF(RIGHT(G233,2)="M)",-1000000*VALUE(MID(G233,2,LEN(G233)-3)),IF(RIGHT(G233,2)="B)",-1000000000*VALUE(MID(G233,2,LEN(G233)-3)),IF(RIGHT(G233,2)="k)",-1000*VALUE(MID(G233,2,LEN(G233)-3)),VALUE(SUBSTITUTE(G233,",","")))))),IF(RIGHT(G233,1)="T",1000000000000*VALUE(LEFT(G233,LEN(G233)-1)),IF(RIGHT(G233,1)="M",1000000*VALUE(LEFT(G233,LEN(G233)-1)),IF(RIGHT(G233,1)="B",1000000000*VALUE(LEFT(G233,LEN(G233)-1)),IF(RIGHT(G233,1)="%",0.01*VALUE(LEFT(G233,LEN(G233)-1)),IF(RIGHT(G233,1)="k",1000*VALUE(LEFT(G233,LEN(G233)-1)),VALUE(SUBSTITUTE(G233,",",""))))))))),"N/A")</f>
        <v>682980000</v>
      </c>
      <c r="N233" t="str">
        <f t="shared" si="12"/>
        <v>N/A</v>
      </c>
    </row>
    <row r="234" spans="1:14" x14ac:dyDescent="0.3">
      <c r="A234" s="1">
        <v>18</v>
      </c>
      <c r="B234" t="s">
        <v>534</v>
      </c>
      <c r="C234" t="s">
        <v>535</v>
      </c>
      <c r="D234" t="s">
        <v>536</v>
      </c>
      <c r="E234" t="s">
        <v>537</v>
      </c>
      <c r="F234" t="s">
        <v>538</v>
      </c>
      <c r="G234" t="s">
        <v>539</v>
      </c>
      <c r="I234">
        <f>IFERROR(IF(TRIM(C234)="-", "N/A", IF(RIGHT(C234,1)=")",IF(RIGHT(C234,2)="T)",-1000000000000*VALUE(MID(C234,2,LEN(C234)-3)),IF(RIGHT(C234,2)="M)",-1000000*VALUE(MID(C234,2,LEN(C234)-3)),IF(RIGHT(C234,2)="B)",-1000000000*VALUE(MID(C234,2,LEN(C234)-3)),IF(RIGHT(C234,2)="k)",-1000*VALUE(MID(C234,2,LEN(C234)-3)),VALUE(SUBSTITUTE(C234,",","")))))),IF(RIGHT(C234,1)="T",1000000000000*VALUE(LEFT(C234,LEN(C234)-1)),IF(RIGHT(C234,1)="M",1000000*VALUE(LEFT(C234,LEN(C234)-1)),IF(RIGHT(C234,1)="B",1000000000*VALUE(LEFT(C234,LEN(C234)-1)),IF(RIGHT(C234,1)="%",0.01*VALUE(LEFT(C234,LEN(C234)-1)),IF(RIGHT(C234,1)="k",1000*VALUE(LEFT(C234,LEN(C234)-1)),VALUE(SUBSTITUTE(C234,",",""))))))))),"N/A")</f>
        <v>1144</v>
      </c>
      <c r="J234">
        <f>IFERROR(IF(TRIM(D234)="-", "N/A", IF(RIGHT(D234,1)=")",IF(RIGHT(D234,2)="T)",-1000000000000*VALUE(MID(D234,2,LEN(D234)-3)),IF(RIGHT(D234,2)="M)",-1000000*VALUE(MID(D234,2,LEN(D234)-3)),IF(RIGHT(D234,2)="B)",-1000000000*VALUE(MID(D234,2,LEN(D234)-3)),IF(RIGHT(D234,2)="k)",-1000*VALUE(MID(D234,2,LEN(D234)-3)),VALUE(SUBSTITUTE(D234,",","")))))),IF(RIGHT(D234,1)="T",1000000000000*VALUE(LEFT(D234,LEN(D234)-1)),IF(RIGHT(D234,1)="M",1000000*VALUE(LEFT(D234,LEN(D234)-1)),IF(RIGHT(D234,1)="B",1000000000*VALUE(LEFT(D234,LEN(D234)-1)),IF(RIGHT(D234,1)="%",0.01*VALUE(LEFT(D234,LEN(D234)-1)),IF(RIGHT(D234,1)="k",1000*VALUE(LEFT(D234,LEN(D234)-1)),VALUE(SUBSTITUTE(D234,",",""))))))))),"N/A")</f>
        <v>1488</v>
      </c>
      <c r="K234">
        <f>IFERROR(IF(TRIM(E234)="-", "N/A", IF(RIGHT(E234,1)=")",IF(RIGHT(E234,2)="T)",-1000000000000*VALUE(MID(E234,2,LEN(E234)-3)),IF(RIGHT(E234,2)="M)",-1000000*VALUE(MID(E234,2,LEN(E234)-3)),IF(RIGHT(E234,2)="B)",-1000000000*VALUE(MID(E234,2,LEN(E234)-3)),IF(RIGHT(E234,2)="k)",-1000*VALUE(MID(E234,2,LEN(E234)-3)),VALUE(SUBSTITUTE(E234,",","")))))),IF(RIGHT(E234,1)="T",1000000000000*VALUE(LEFT(E234,LEN(E234)-1)),IF(RIGHT(E234,1)="M",1000000*VALUE(LEFT(E234,LEN(E234)-1)),IF(RIGHT(E234,1)="B",1000000000*VALUE(LEFT(E234,LEN(E234)-1)),IF(RIGHT(E234,1)="%",0.01*VALUE(LEFT(E234,LEN(E234)-1)),IF(RIGHT(E234,1)="k",1000*VALUE(LEFT(E234,LEN(E234)-1)),VALUE(SUBSTITUTE(E234,",",""))))))))),"N/A")</f>
        <v>1754</v>
      </c>
      <c r="L234">
        <f>IFERROR(IF(TRIM(F234)="-", "N/A", IF(RIGHT(F234,1)=")",IF(RIGHT(F234,2)="T)",-1000000000000*VALUE(MID(F234,2,LEN(F234)-3)),IF(RIGHT(F234,2)="M)",-1000000*VALUE(MID(F234,2,LEN(F234)-3)),IF(RIGHT(F234,2)="B)",-1000000000*VALUE(MID(F234,2,LEN(F234)-3)),IF(RIGHT(F234,2)="k)",-1000*VALUE(MID(F234,2,LEN(F234)-3)),VALUE(SUBSTITUTE(F234,",","")))))),IF(RIGHT(F234,1)="T",1000000000000*VALUE(LEFT(F234,LEN(F234)-1)),IF(RIGHT(F234,1)="M",1000000*VALUE(LEFT(F234,LEN(F234)-1)),IF(RIGHT(F234,1)="B",1000000000*VALUE(LEFT(F234,LEN(F234)-1)),IF(RIGHT(F234,1)="%",0.01*VALUE(LEFT(F234,LEN(F234)-1)),IF(RIGHT(F234,1)="k",1000*VALUE(LEFT(F234,LEN(F234)-1)),VALUE(SUBSTITUTE(F234,",",""))))))))),"N/A")</f>
        <v>2000</v>
      </c>
      <c r="M234">
        <f>IFERROR(IF(TRIM(G234)="-", "N/A", IF(RIGHT(G234,1)=")",IF(RIGHT(G234,2)="T)",-1000000000000*VALUE(MID(G234,2,LEN(G234)-3)),IF(RIGHT(G234,2)="M)",-1000000*VALUE(MID(G234,2,LEN(G234)-3)),IF(RIGHT(G234,2)="B)",-1000000000*VALUE(MID(G234,2,LEN(G234)-3)),IF(RIGHT(G234,2)="k)",-1000*VALUE(MID(G234,2,LEN(G234)-3)),VALUE(SUBSTITUTE(G234,",","")))))),IF(RIGHT(G234,1)="T",1000000000000*VALUE(LEFT(G234,LEN(G234)-1)),IF(RIGHT(G234,1)="M",1000000*VALUE(LEFT(G234,LEN(G234)-1)),IF(RIGHT(G234,1)="B",1000000000*VALUE(LEFT(G234,LEN(G234)-1)),IF(RIGHT(G234,1)="%",0.01*VALUE(LEFT(G234,LEN(G234)-1)),IF(RIGHT(G234,1)="k",1000*VALUE(LEFT(G234,LEN(G234)-1)),VALUE(SUBSTITUTE(G234,",",""))))))))),"N/A")</f>
        <v>3000</v>
      </c>
      <c r="N234" t="str">
        <f t="shared" si="12"/>
        <v>N/A</v>
      </c>
    </row>
    <row r="235" spans="1:14" x14ac:dyDescent="0.3">
      <c r="A235" s="1">
        <v>19</v>
      </c>
      <c r="B235" t="s">
        <v>540</v>
      </c>
      <c r="C235" t="s">
        <v>541</v>
      </c>
      <c r="D235" t="s">
        <v>542</v>
      </c>
      <c r="E235" t="s">
        <v>543</v>
      </c>
      <c r="F235" t="s">
        <v>544</v>
      </c>
      <c r="G235" t="s">
        <v>545</v>
      </c>
      <c r="I235">
        <f>IFERROR(IF(TRIM(C235)="-", "N/A", IF(RIGHT(C235,1)=")",IF(RIGHT(C235,2)="T)",-1000000000000*VALUE(MID(C235,2,LEN(C235)-3)),IF(RIGHT(C235,2)="M)",-1000000*VALUE(MID(C235,2,LEN(C235)-3)),IF(RIGHT(C235,2)="B)",-1000000000*VALUE(MID(C235,2,LEN(C235)-3)),IF(RIGHT(C235,2)="k)",-1000*VALUE(MID(C235,2,LEN(C235)-3)),VALUE(SUBSTITUTE(C235,",","")))))),IF(RIGHT(C235,1)="T",1000000000000*VALUE(LEFT(C235,LEN(C235)-1)),IF(RIGHT(C235,1)="M",1000000*VALUE(LEFT(C235,LEN(C235)-1)),IF(RIGHT(C235,1)="B",1000000000*VALUE(LEFT(C235,LEN(C235)-1)),IF(RIGHT(C235,1)="%",0.01*VALUE(LEFT(C235,LEN(C235)-1)),IF(RIGHT(C235,1)="k",1000*VALUE(LEFT(C235,LEN(C235)-1)),VALUE(SUBSTITUTE(C235,",",""))))))))),"N/A")</f>
        <v>217770000</v>
      </c>
      <c r="J235">
        <f>IFERROR(IF(TRIM(D235)="-", "N/A", IF(RIGHT(D235,1)=")",IF(RIGHT(D235,2)="T)",-1000000000000*VALUE(MID(D235,2,LEN(D235)-3)),IF(RIGHT(D235,2)="M)",-1000000*VALUE(MID(D235,2,LEN(D235)-3)),IF(RIGHT(D235,2)="B)",-1000000000*VALUE(MID(D235,2,LEN(D235)-3)),IF(RIGHT(D235,2)="k)",-1000*VALUE(MID(D235,2,LEN(D235)-3)),VALUE(SUBSTITUTE(D235,",","")))))),IF(RIGHT(D235,1)="T",1000000000000*VALUE(LEFT(D235,LEN(D235)-1)),IF(RIGHT(D235,1)="M",1000000*VALUE(LEFT(D235,LEN(D235)-1)),IF(RIGHT(D235,1)="B",1000000000*VALUE(LEFT(D235,LEN(D235)-1)),IF(RIGHT(D235,1)="%",0.01*VALUE(LEFT(D235,LEN(D235)-1)),IF(RIGHT(D235,1)="k",1000*VALUE(LEFT(D235,LEN(D235)-1)),VALUE(SUBSTITUTE(D235,",",""))))))))),"N/A")</f>
        <v>312970000</v>
      </c>
      <c r="K235">
        <f>IFERROR(IF(TRIM(E235)="-", "N/A", IF(RIGHT(E235,1)=")",IF(RIGHT(E235,2)="T)",-1000000000000*VALUE(MID(E235,2,LEN(E235)-3)),IF(RIGHT(E235,2)="M)",-1000000*VALUE(MID(E235,2,LEN(E235)-3)),IF(RIGHT(E235,2)="B)",-1000000000*VALUE(MID(E235,2,LEN(E235)-3)),IF(RIGHT(E235,2)="k)",-1000*VALUE(MID(E235,2,LEN(E235)-3)),VALUE(SUBSTITUTE(E235,",","")))))),IF(RIGHT(E235,1)="T",1000000000000*VALUE(LEFT(E235,LEN(E235)-1)),IF(RIGHT(E235,1)="M",1000000*VALUE(LEFT(E235,LEN(E235)-1)),IF(RIGHT(E235,1)="B",1000000000*VALUE(LEFT(E235,LEN(E235)-1)),IF(RIGHT(E235,1)="%",0.01*VALUE(LEFT(E235,LEN(E235)-1)),IF(RIGHT(E235,1)="k",1000*VALUE(LEFT(E235,LEN(E235)-1)),VALUE(SUBSTITUTE(E235,",",""))))))))),"N/A")</f>
        <v>388260000</v>
      </c>
      <c r="L235">
        <f>IFERROR(IF(TRIM(F235)="-", "N/A", IF(RIGHT(F235,1)=")",IF(RIGHT(F235,2)="T)",-1000000000000*VALUE(MID(F235,2,LEN(F235)-3)),IF(RIGHT(F235,2)="M)",-1000000*VALUE(MID(F235,2,LEN(F235)-3)),IF(RIGHT(F235,2)="B)",-1000000000*VALUE(MID(F235,2,LEN(F235)-3)),IF(RIGHT(F235,2)="k)",-1000*VALUE(MID(F235,2,LEN(F235)-3)),VALUE(SUBSTITUTE(F235,",","")))))),IF(RIGHT(F235,1)="T",1000000000000*VALUE(LEFT(F235,LEN(F235)-1)),IF(RIGHT(F235,1)="M",1000000*VALUE(LEFT(F235,LEN(F235)-1)),IF(RIGHT(F235,1)="B",1000000000*VALUE(LEFT(F235,LEN(F235)-1)),IF(RIGHT(F235,1)="%",0.01*VALUE(LEFT(F235,LEN(F235)-1)),IF(RIGHT(F235,1)="k",1000*VALUE(LEFT(F235,LEN(F235)-1)),VALUE(SUBSTITUTE(F235,",",""))))))))),"N/A")</f>
        <v>482510000</v>
      </c>
      <c r="M235">
        <f>IFERROR(IF(TRIM(G235)="-", "N/A", IF(RIGHT(G235,1)=")",IF(RIGHT(G235,2)="T)",-1000000000000*VALUE(MID(G235,2,LEN(G235)-3)),IF(RIGHT(G235,2)="M)",-1000000*VALUE(MID(G235,2,LEN(G235)-3)),IF(RIGHT(G235,2)="B)",-1000000000*VALUE(MID(G235,2,LEN(G235)-3)),IF(RIGHT(G235,2)="k)",-1000*VALUE(MID(G235,2,LEN(G235)-3)),VALUE(SUBSTITUTE(G235,",","")))))),IF(RIGHT(G235,1)="T",1000000000000*VALUE(LEFT(G235,LEN(G235)-1)),IF(RIGHT(G235,1)="M",1000000*VALUE(LEFT(G235,LEN(G235)-1)),IF(RIGHT(G235,1)="B",1000000000*VALUE(LEFT(G235,LEN(G235)-1)),IF(RIGHT(G235,1)="%",0.01*VALUE(LEFT(G235,LEN(G235)-1)),IF(RIGHT(G235,1)="k",1000*VALUE(LEFT(G235,LEN(G235)-1)),VALUE(SUBSTITUTE(G235,",",""))))))))),"N/A")</f>
        <v>712070000</v>
      </c>
      <c r="N235" t="str">
        <f t="shared" si="12"/>
        <v>N/A</v>
      </c>
    </row>
    <row r="236" spans="1:14" x14ac:dyDescent="0.3">
      <c r="A236" s="1">
        <v>20</v>
      </c>
      <c r="B236" t="s">
        <v>546</v>
      </c>
      <c r="C236" t="s">
        <v>547</v>
      </c>
      <c r="D236" t="s">
        <v>548</v>
      </c>
      <c r="E236" t="s">
        <v>549</v>
      </c>
      <c r="F236" t="s">
        <v>550</v>
      </c>
      <c r="G236" t="s">
        <v>551</v>
      </c>
      <c r="I236">
        <f>IFERROR(IF(TRIM(C236)="-", "N/A", IF(RIGHT(C236,1)=")",IF(RIGHT(C236,2)="T)",-1000000000000*VALUE(MID(C236,2,LEN(C236)-3)),IF(RIGHT(C236,2)="M)",-1000000*VALUE(MID(C236,2,LEN(C236)-3)),IF(RIGHT(C236,2)="B)",-1000000000*VALUE(MID(C236,2,LEN(C236)-3)),IF(RIGHT(C236,2)="k)",-1000*VALUE(MID(C236,2,LEN(C236)-3)),VALUE(SUBSTITUTE(C236,",","")))))),IF(RIGHT(C236,1)="T",1000000000000*VALUE(LEFT(C236,LEN(C236)-1)),IF(RIGHT(C236,1)="M",1000000*VALUE(LEFT(C236,LEN(C236)-1)),IF(RIGHT(C236,1)="B",1000000000*VALUE(LEFT(C236,LEN(C236)-1)),IF(RIGHT(C236,1)="%",0.01*VALUE(LEFT(C236,LEN(C236)-1)),IF(RIGHT(C236,1)="k",1000*VALUE(LEFT(C236,LEN(C236)-1)),VALUE(SUBSTITUTE(C236,",",""))))))))),"N/A")</f>
        <v>-21170000</v>
      </c>
      <c r="J236">
        <f>IFERROR(IF(TRIM(D236)="-", "N/A", IF(RIGHT(D236,1)=")",IF(RIGHT(D236,2)="T)",-1000000000000*VALUE(MID(D236,2,LEN(D236)-3)),IF(RIGHT(D236,2)="M)",-1000000*VALUE(MID(D236,2,LEN(D236)-3)),IF(RIGHT(D236,2)="B)",-1000000000*VALUE(MID(D236,2,LEN(D236)-3)),IF(RIGHT(D236,2)="k)",-1000*VALUE(MID(D236,2,LEN(D236)-3)),VALUE(SUBSTITUTE(D236,",","")))))),IF(RIGHT(D236,1)="T",1000000000000*VALUE(LEFT(D236,LEN(D236)-1)),IF(RIGHT(D236,1)="M",1000000*VALUE(LEFT(D236,LEN(D236)-1)),IF(RIGHT(D236,1)="B",1000000000*VALUE(LEFT(D236,LEN(D236)-1)),IF(RIGHT(D236,1)="%",0.01*VALUE(LEFT(D236,LEN(D236)-1)),IF(RIGHT(D236,1)="k",1000*VALUE(LEFT(D236,LEN(D236)-1)),VALUE(SUBSTITUTE(D236,",",""))))))))),"N/A")</f>
        <v>-23880000</v>
      </c>
      <c r="K236">
        <f>IFERROR(IF(TRIM(E236)="-", "N/A", IF(RIGHT(E236,1)=")",IF(RIGHT(E236,2)="T)",-1000000000000*VALUE(MID(E236,2,LEN(E236)-3)),IF(RIGHT(E236,2)="M)",-1000000*VALUE(MID(E236,2,LEN(E236)-3)),IF(RIGHT(E236,2)="B)",-1000000000*VALUE(MID(E236,2,LEN(E236)-3)),IF(RIGHT(E236,2)="k)",-1000*VALUE(MID(E236,2,LEN(E236)-3)),VALUE(SUBSTITUTE(E236,",","")))))),IF(RIGHT(E236,1)="T",1000000000000*VALUE(LEFT(E236,LEN(E236)-1)),IF(RIGHT(E236,1)="M",1000000*VALUE(LEFT(E236,LEN(E236)-1)),IF(RIGHT(E236,1)="B",1000000000*VALUE(LEFT(E236,LEN(E236)-1)),IF(RIGHT(E236,1)="%",0.01*VALUE(LEFT(E236,LEN(E236)-1)),IF(RIGHT(E236,1)="k",1000*VALUE(LEFT(E236,LEN(E236)-1)),VALUE(SUBSTITUTE(E236,",",""))))))))),"N/A")</f>
        <v>-32580000</v>
      </c>
      <c r="L236">
        <f>IFERROR(IF(TRIM(F236)="-", "N/A", IF(RIGHT(F236,1)=")",IF(RIGHT(F236,2)="T)",-1000000000000*VALUE(MID(F236,2,LEN(F236)-3)),IF(RIGHT(F236,2)="M)",-1000000*VALUE(MID(F236,2,LEN(F236)-3)),IF(RIGHT(F236,2)="B)",-1000000000*VALUE(MID(F236,2,LEN(F236)-3)),IF(RIGHT(F236,2)="k)",-1000*VALUE(MID(F236,2,LEN(F236)-3)),VALUE(SUBSTITUTE(F236,",","")))))),IF(RIGHT(F236,1)="T",1000000000000*VALUE(LEFT(F236,LEN(F236)-1)),IF(RIGHT(F236,1)="M",1000000*VALUE(LEFT(F236,LEN(F236)-1)),IF(RIGHT(F236,1)="B",1000000000*VALUE(LEFT(F236,LEN(F236)-1)),IF(RIGHT(F236,1)="%",0.01*VALUE(LEFT(F236,LEN(F236)-1)),IF(RIGHT(F236,1)="k",1000*VALUE(LEFT(F236,LEN(F236)-1)),VALUE(SUBSTITUTE(F236,",",""))))))))),"N/A")</f>
        <v>-28260000</v>
      </c>
      <c r="M236">
        <f>IFERROR(IF(TRIM(G236)="-", "N/A", IF(RIGHT(G236,1)=")",IF(RIGHT(G236,2)="T)",-1000000000000*VALUE(MID(G236,2,LEN(G236)-3)),IF(RIGHT(G236,2)="M)",-1000000*VALUE(MID(G236,2,LEN(G236)-3)),IF(RIGHT(G236,2)="B)",-1000000000*VALUE(MID(G236,2,LEN(G236)-3)),IF(RIGHT(G236,2)="k)",-1000*VALUE(MID(G236,2,LEN(G236)-3)),VALUE(SUBSTITUTE(G236,",","")))))),IF(RIGHT(G236,1)="T",1000000000000*VALUE(LEFT(G236,LEN(G236)-1)),IF(RIGHT(G236,1)="M",1000000*VALUE(LEFT(G236,LEN(G236)-1)),IF(RIGHT(G236,1)="B",1000000000*VALUE(LEFT(G236,LEN(G236)-1)),IF(RIGHT(G236,1)="%",0.01*VALUE(LEFT(G236,LEN(G236)-1)),IF(RIGHT(G236,1)="k",1000*VALUE(LEFT(G236,LEN(G236)-1)),VALUE(SUBSTITUTE(G236,",",""))))))))),"N/A")</f>
        <v>-28560000</v>
      </c>
      <c r="N236" t="str">
        <f t="shared" si="12"/>
        <v>N/A</v>
      </c>
    </row>
    <row r="237" spans="1:14" x14ac:dyDescent="0.3">
      <c r="A237" s="1">
        <v>21</v>
      </c>
      <c r="B237" t="s">
        <v>552</v>
      </c>
      <c r="C237" t="s">
        <v>261</v>
      </c>
      <c r="D237" t="s">
        <v>261</v>
      </c>
      <c r="E237" t="s">
        <v>261</v>
      </c>
      <c r="F237" t="s">
        <v>261</v>
      </c>
      <c r="G237" t="s">
        <v>261</v>
      </c>
      <c r="I237" t="str">
        <f>IFERROR(IF(TRIM(C237)="-", "N/A", IF(RIGHT(C237,1)=")",IF(RIGHT(C237,2)="T)",-1000000000000*VALUE(MID(C237,2,LEN(C237)-3)),IF(RIGHT(C237,2)="M)",-1000000*VALUE(MID(C237,2,LEN(C237)-3)),IF(RIGHT(C237,2)="B)",-1000000000*VALUE(MID(C237,2,LEN(C237)-3)),IF(RIGHT(C237,2)="k)",-1000*VALUE(MID(C237,2,LEN(C237)-3)),VALUE(SUBSTITUTE(C237,",","")))))),IF(RIGHT(C237,1)="T",1000000000000*VALUE(LEFT(C237,LEN(C237)-1)),IF(RIGHT(C237,1)="M",1000000*VALUE(LEFT(C237,LEN(C237)-1)),IF(RIGHT(C237,1)="B",1000000000*VALUE(LEFT(C237,LEN(C237)-1)),IF(RIGHT(C237,1)="%",0.01*VALUE(LEFT(C237,LEN(C237)-1)),IF(RIGHT(C237,1)="k",1000*VALUE(LEFT(C237,LEN(C237)-1)),VALUE(SUBSTITUTE(C237,",",""))))))))),"N/A")</f>
        <v>N/A</v>
      </c>
      <c r="J237" t="str">
        <f>IFERROR(IF(TRIM(D237)="-", "N/A", IF(RIGHT(D237,1)=")",IF(RIGHT(D237,2)="T)",-1000000000000*VALUE(MID(D237,2,LEN(D237)-3)),IF(RIGHT(D237,2)="M)",-1000000*VALUE(MID(D237,2,LEN(D237)-3)),IF(RIGHT(D237,2)="B)",-1000000000*VALUE(MID(D237,2,LEN(D237)-3)),IF(RIGHT(D237,2)="k)",-1000*VALUE(MID(D237,2,LEN(D237)-3)),VALUE(SUBSTITUTE(D237,",","")))))),IF(RIGHT(D237,1)="T",1000000000000*VALUE(LEFT(D237,LEN(D237)-1)),IF(RIGHT(D237,1)="M",1000000*VALUE(LEFT(D237,LEN(D237)-1)),IF(RIGHT(D237,1)="B",1000000000*VALUE(LEFT(D237,LEN(D237)-1)),IF(RIGHT(D237,1)="%",0.01*VALUE(LEFT(D237,LEN(D237)-1)),IF(RIGHT(D237,1)="k",1000*VALUE(LEFT(D237,LEN(D237)-1)),VALUE(SUBSTITUTE(D237,",",""))))))))),"N/A")</f>
        <v>N/A</v>
      </c>
      <c r="K237" t="str">
        <f>IFERROR(IF(TRIM(E237)="-", "N/A", IF(RIGHT(E237,1)=")",IF(RIGHT(E237,2)="T)",-1000000000000*VALUE(MID(E237,2,LEN(E237)-3)),IF(RIGHT(E237,2)="M)",-1000000*VALUE(MID(E237,2,LEN(E237)-3)),IF(RIGHT(E237,2)="B)",-1000000000*VALUE(MID(E237,2,LEN(E237)-3)),IF(RIGHT(E237,2)="k)",-1000*VALUE(MID(E237,2,LEN(E237)-3)),VALUE(SUBSTITUTE(E237,",","")))))),IF(RIGHT(E237,1)="T",1000000000000*VALUE(LEFT(E237,LEN(E237)-1)),IF(RIGHT(E237,1)="M",1000000*VALUE(LEFT(E237,LEN(E237)-1)),IF(RIGHT(E237,1)="B",1000000000*VALUE(LEFT(E237,LEN(E237)-1)),IF(RIGHT(E237,1)="%",0.01*VALUE(LEFT(E237,LEN(E237)-1)),IF(RIGHT(E237,1)="k",1000*VALUE(LEFT(E237,LEN(E237)-1)),VALUE(SUBSTITUTE(E237,",",""))))))))),"N/A")</f>
        <v>N/A</v>
      </c>
      <c r="L237" t="str">
        <f>IFERROR(IF(TRIM(F237)="-", "N/A", IF(RIGHT(F237,1)=")",IF(RIGHT(F237,2)="T)",-1000000000000*VALUE(MID(F237,2,LEN(F237)-3)),IF(RIGHT(F237,2)="M)",-1000000*VALUE(MID(F237,2,LEN(F237)-3)),IF(RIGHT(F237,2)="B)",-1000000000*VALUE(MID(F237,2,LEN(F237)-3)),IF(RIGHT(F237,2)="k)",-1000*VALUE(MID(F237,2,LEN(F237)-3)),VALUE(SUBSTITUTE(F237,",","")))))),IF(RIGHT(F237,1)="T",1000000000000*VALUE(LEFT(F237,LEN(F237)-1)),IF(RIGHT(F237,1)="M",1000000*VALUE(LEFT(F237,LEN(F237)-1)),IF(RIGHT(F237,1)="B",1000000000*VALUE(LEFT(F237,LEN(F237)-1)),IF(RIGHT(F237,1)="%",0.01*VALUE(LEFT(F237,LEN(F237)-1)),IF(RIGHT(F237,1)="k",1000*VALUE(LEFT(F237,LEN(F237)-1)),VALUE(SUBSTITUTE(F237,",",""))))))))),"N/A")</f>
        <v>N/A</v>
      </c>
      <c r="M237" t="str">
        <f>IFERROR(IF(TRIM(G237)="-", "N/A", IF(RIGHT(G237,1)=")",IF(RIGHT(G237,2)="T)",-1000000000000*VALUE(MID(G237,2,LEN(G237)-3)),IF(RIGHT(G237,2)="M)",-1000000*VALUE(MID(G237,2,LEN(G237)-3)),IF(RIGHT(G237,2)="B)",-1000000000*VALUE(MID(G237,2,LEN(G237)-3)),IF(RIGHT(G237,2)="k)",-1000*VALUE(MID(G237,2,LEN(G237)-3)),VALUE(SUBSTITUTE(G237,",","")))))),IF(RIGHT(G237,1)="T",1000000000000*VALUE(LEFT(G237,LEN(G237)-1)),IF(RIGHT(G237,1)="M",1000000*VALUE(LEFT(G237,LEN(G237)-1)),IF(RIGHT(G237,1)="B",1000000000*VALUE(LEFT(G237,LEN(G237)-1)),IF(RIGHT(G237,1)="%",0.01*VALUE(LEFT(G237,LEN(G237)-1)),IF(RIGHT(G237,1)="k",1000*VALUE(LEFT(G237,LEN(G237)-1)),VALUE(SUBSTITUTE(G237,",",""))))))))),"N/A")</f>
        <v>N/A</v>
      </c>
      <c r="N237" t="str">
        <f t="shared" si="12"/>
        <v>N/A</v>
      </c>
    </row>
    <row r="238" spans="1:14" x14ac:dyDescent="0.3">
      <c r="A238" s="1">
        <v>22</v>
      </c>
      <c r="B238" t="s">
        <v>553</v>
      </c>
      <c r="C238" t="s">
        <v>261</v>
      </c>
      <c r="D238" t="s">
        <v>261</v>
      </c>
      <c r="E238" t="s">
        <v>261</v>
      </c>
      <c r="F238" t="s">
        <v>261</v>
      </c>
      <c r="G238" t="s">
        <v>261</v>
      </c>
      <c r="I238" t="str">
        <f>IFERROR(IF(TRIM(C238)="-", "N/A", IF(RIGHT(C238,1)=")",IF(RIGHT(C238,2)="T)",-1000000000000*VALUE(MID(C238,2,LEN(C238)-3)),IF(RIGHT(C238,2)="M)",-1000000*VALUE(MID(C238,2,LEN(C238)-3)),IF(RIGHT(C238,2)="B)",-1000000000*VALUE(MID(C238,2,LEN(C238)-3)),IF(RIGHT(C238,2)="k)",-1000*VALUE(MID(C238,2,LEN(C238)-3)),VALUE(SUBSTITUTE(C238,",","")))))),IF(RIGHT(C238,1)="T",1000000000000*VALUE(LEFT(C238,LEN(C238)-1)),IF(RIGHT(C238,1)="M",1000000*VALUE(LEFT(C238,LEN(C238)-1)),IF(RIGHT(C238,1)="B",1000000000*VALUE(LEFT(C238,LEN(C238)-1)),IF(RIGHT(C238,1)="%",0.01*VALUE(LEFT(C238,LEN(C238)-1)),IF(RIGHT(C238,1)="k",1000*VALUE(LEFT(C238,LEN(C238)-1)),VALUE(SUBSTITUTE(C238,",",""))))))))),"N/A")</f>
        <v>N/A</v>
      </c>
      <c r="J238" t="str">
        <f>IFERROR(IF(TRIM(D238)="-", "N/A", IF(RIGHT(D238,1)=")",IF(RIGHT(D238,2)="T)",-1000000000000*VALUE(MID(D238,2,LEN(D238)-3)),IF(RIGHT(D238,2)="M)",-1000000*VALUE(MID(D238,2,LEN(D238)-3)),IF(RIGHT(D238,2)="B)",-1000000000*VALUE(MID(D238,2,LEN(D238)-3)),IF(RIGHT(D238,2)="k)",-1000*VALUE(MID(D238,2,LEN(D238)-3)),VALUE(SUBSTITUTE(D238,",","")))))),IF(RIGHT(D238,1)="T",1000000000000*VALUE(LEFT(D238,LEN(D238)-1)),IF(RIGHT(D238,1)="M",1000000*VALUE(LEFT(D238,LEN(D238)-1)),IF(RIGHT(D238,1)="B",1000000000*VALUE(LEFT(D238,LEN(D238)-1)),IF(RIGHT(D238,1)="%",0.01*VALUE(LEFT(D238,LEN(D238)-1)),IF(RIGHT(D238,1)="k",1000*VALUE(LEFT(D238,LEN(D238)-1)),VALUE(SUBSTITUTE(D238,",",""))))))))),"N/A")</f>
        <v>N/A</v>
      </c>
      <c r="K238" t="str">
        <f>IFERROR(IF(TRIM(E238)="-", "N/A", IF(RIGHT(E238,1)=")",IF(RIGHT(E238,2)="T)",-1000000000000*VALUE(MID(E238,2,LEN(E238)-3)),IF(RIGHT(E238,2)="M)",-1000000*VALUE(MID(E238,2,LEN(E238)-3)),IF(RIGHT(E238,2)="B)",-1000000000*VALUE(MID(E238,2,LEN(E238)-3)),IF(RIGHT(E238,2)="k)",-1000*VALUE(MID(E238,2,LEN(E238)-3)),VALUE(SUBSTITUTE(E238,",","")))))),IF(RIGHT(E238,1)="T",1000000000000*VALUE(LEFT(E238,LEN(E238)-1)),IF(RIGHT(E238,1)="M",1000000*VALUE(LEFT(E238,LEN(E238)-1)),IF(RIGHT(E238,1)="B",1000000000*VALUE(LEFT(E238,LEN(E238)-1)),IF(RIGHT(E238,1)="%",0.01*VALUE(LEFT(E238,LEN(E238)-1)),IF(RIGHT(E238,1)="k",1000*VALUE(LEFT(E238,LEN(E238)-1)),VALUE(SUBSTITUTE(E238,",",""))))))))),"N/A")</f>
        <v>N/A</v>
      </c>
      <c r="L238" t="str">
        <f>IFERROR(IF(TRIM(F238)="-", "N/A", IF(RIGHT(F238,1)=")",IF(RIGHT(F238,2)="T)",-1000000000000*VALUE(MID(F238,2,LEN(F238)-3)),IF(RIGHT(F238,2)="M)",-1000000*VALUE(MID(F238,2,LEN(F238)-3)),IF(RIGHT(F238,2)="B)",-1000000000*VALUE(MID(F238,2,LEN(F238)-3)),IF(RIGHT(F238,2)="k)",-1000*VALUE(MID(F238,2,LEN(F238)-3)),VALUE(SUBSTITUTE(F238,",","")))))),IF(RIGHT(F238,1)="T",1000000000000*VALUE(LEFT(F238,LEN(F238)-1)),IF(RIGHT(F238,1)="M",1000000*VALUE(LEFT(F238,LEN(F238)-1)),IF(RIGHT(F238,1)="B",1000000000*VALUE(LEFT(F238,LEN(F238)-1)),IF(RIGHT(F238,1)="%",0.01*VALUE(LEFT(F238,LEN(F238)-1)),IF(RIGHT(F238,1)="k",1000*VALUE(LEFT(F238,LEN(F238)-1)),VALUE(SUBSTITUTE(F238,",",""))))))))),"N/A")</f>
        <v>N/A</v>
      </c>
      <c r="M238" t="str">
        <f>IFERROR(IF(TRIM(G238)="-", "N/A", IF(RIGHT(G238,1)=")",IF(RIGHT(G238,2)="T)",-1000000000000*VALUE(MID(G238,2,LEN(G238)-3)),IF(RIGHT(G238,2)="M)",-1000000*VALUE(MID(G238,2,LEN(G238)-3)),IF(RIGHT(G238,2)="B)",-1000000000*VALUE(MID(G238,2,LEN(G238)-3)),IF(RIGHT(G238,2)="k)",-1000*VALUE(MID(G238,2,LEN(G238)-3)),VALUE(SUBSTITUTE(G238,",","")))))),IF(RIGHT(G238,1)="T",1000000000000*VALUE(LEFT(G238,LEN(G238)-1)),IF(RIGHT(G238,1)="M",1000000*VALUE(LEFT(G238,LEN(G238)-1)),IF(RIGHT(G238,1)="B",1000000000*VALUE(LEFT(G238,LEN(G238)-1)),IF(RIGHT(G238,1)="%",0.01*VALUE(LEFT(G238,LEN(G238)-1)),IF(RIGHT(G238,1)="k",1000*VALUE(LEFT(G238,LEN(G238)-1)),VALUE(SUBSTITUTE(G238,",",""))))))))),"N/A")</f>
        <v>N/A</v>
      </c>
      <c r="N238" t="str">
        <f t="shared" si="12"/>
        <v>N/A</v>
      </c>
    </row>
    <row r="239" spans="1:14" x14ac:dyDescent="0.3">
      <c r="A239" s="1">
        <v>23</v>
      </c>
      <c r="B239" t="s">
        <v>554</v>
      </c>
      <c r="C239" t="s">
        <v>261</v>
      </c>
      <c r="D239" t="s">
        <v>261</v>
      </c>
      <c r="E239" t="s">
        <v>261</v>
      </c>
      <c r="F239" t="s">
        <v>261</v>
      </c>
      <c r="G239" t="s">
        <v>261</v>
      </c>
      <c r="I239" t="str">
        <f>IFERROR(IF(TRIM(C239)="-", "N/A", IF(RIGHT(C239,1)=")",IF(RIGHT(C239,2)="T)",-1000000000000*VALUE(MID(C239,2,LEN(C239)-3)),IF(RIGHT(C239,2)="M)",-1000000*VALUE(MID(C239,2,LEN(C239)-3)),IF(RIGHT(C239,2)="B)",-1000000000*VALUE(MID(C239,2,LEN(C239)-3)),IF(RIGHT(C239,2)="k)",-1000*VALUE(MID(C239,2,LEN(C239)-3)),VALUE(SUBSTITUTE(C239,",","")))))),IF(RIGHT(C239,1)="T",1000000000000*VALUE(LEFT(C239,LEN(C239)-1)),IF(RIGHT(C239,1)="M",1000000*VALUE(LEFT(C239,LEN(C239)-1)),IF(RIGHT(C239,1)="B",1000000000*VALUE(LEFT(C239,LEN(C239)-1)),IF(RIGHT(C239,1)="%",0.01*VALUE(LEFT(C239,LEN(C239)-1)),IF(RIGHT(C239,1)="k",1000*VALUE(LEFT(C239,LEN(C239)-1)),VALUE(SUBSTITUTE(C239,",",""))))))))),"N/A")</f>
        <v>N/A</v>
      </c>
      <c r="J239" t="str">
        <f>IFERROR(IF(TRIM(D239)="-", "N/A", IF(RIGHT(D239,1)=")",IF(RIGHT(D239,2)="T)",-1000000000000*VALUE(MID(D239,2,LEN(D239)-3)),IF(RIGHT(D239,2)="M)",-1000000*VALUE(MID(D239,2,LEN(D239)-3)),IF(RIGHT(D239,2)="B)",-1000000000*VALUE(MID(D239,2,LEN(D239)-3)),IF(RIGHT(D239,2)="k)",-1000*VALUE(MID(D239,2,LEN(D239)-3)),VALUE(SUBSTITUTE(D239,",","")))))),IF(RIGHT(D239,1)="T",1000000000000*VALUE(LEFT(D239,LEN(D239)-1)),IF(RIGHT(D239,1)="M",1000000*VALUE(LEFT(D239,LEN(D239)-1)),IF(RIGHT(D239,1)="B",1000000000*VALUE(LEFT(D239,LEN(D239)-1)),IF(RIGHT(D239,1)="%",0.01*VALUE(LEFT(D239,LEN(D239)-1)),IF(RIGHT(D239,1)="k",1000*VALUE(LEFT(D239,LEN(D239)-1)),VALUE(SUBSTITUTE(D239,",",""))))))))),"N/A")</f>
        <v>N/A</v>
      </c>
      <c r="K239" t="str">
        <f>IFERROR(IF(TRIM(E239)="-", "N/A", IF(RIGHT(E239,1)=")",IF(RIGHT(E239,2)="T)",-1000000000000*VALUE(MID(E239,2,LEN(E239)-3)),IF(RIGHT(E239,2)="M)",-1000000*VALUE(MID(E239,2,LEN(E239)-3)),IF(RIGHT(E239,2)="B)",-1000000000*VALUE(MID(E239,2,LEN(E239)-3)),IF(RIGHT(E239,2)="k)",-1000*VALUE(MID(E239,2,LEN(E239)-3)),VALUE(SUBSTITUTE(E239,",","")))))),IF(RIGHT(E239,1)="T",1000000000000*VALUE(LEFT(E239,LEN(E239)-1)),IF(RIGHT(E239,1)="M",1000000*VALUE(LEFT(E239,LEN(E239)-1)),IF(RIGHT(E239,1)="B",1000000000*VALUE(LEFT(E239,LEN(E239)-1)),IF(RIGHT(E239,1)="%",0.01*VALUE(LEFT(E239,LEN(E239)-1)),IF(RIGHT(E239,1)="k",1000*VALUE(LEFT(E239,LEN(E239)-1)),VALUE(SUBSTITUTE(E239,",",""))))))))),"N/A")</f>
        <v>N/A</v>
      </c>
      <c r="L239" t="str">
        <f>IFERROR(IF(TRIM(F239)="-", "N/A", IF(RIGHT(F239,1)=")",IF(RIGHT(F239,2)="T)",-1000000000000*VALUE(MID(F239,2,LEN(F239)-3)),IF(RIGHT(F239,2)="M)",-1000000*VALUE(MID(F239,2,LEN(F239)-3)),IF(RIGHT(F239,2)="B)",-1000000000*VALUE(MID(F239,2,LEN(F239)-3)),IF(RIGHT(F239,2)="k)",-1000*VALUE(MID(F239,2,LEN(F239)-3)),VALUE(SUBSTITUTE(F239,",","")))))),IF(RIGHT(F239,1)="T",1000000000000*VALUE(LEFT(F239,LEN(F239)-1)),IF(RIGHT(F239,1)="M",1000000*VALUE(LEFT(F239,LEN(F239)-1)),IF(RIGHT(F239,1)="B",1000000000*VALUE(LEFT(F239,LEN(F239)-1)),IF(RIGHT(F239,1)="%",0.01*VALUE(LEFT(F239,LEN(F239)-1)),IF(RIGHT(F239,1)="k",1000*VALUE(LEFT(F239,LEN(F239)-1)),VALUE(SUBSTITUTE(F239,",",""))))))))),"N/A")</f>
        <v>N/A</v>
      </c>
      <c r="M239" t="str">
        <f>IFERROR(IF(TRIM(G239)="-", "N/A", IF(RIGHT(G239,1)=")",IF(RIGHT(G239,2)="T)",-1000000000000*VALUE(MID(G239,2,LEN(G239)-3)),IF(RIGHT(G239,2)="M)",-1000000*VALUE(MID(G239,2,LEN(G239)-3)),IF(RIGHT(G239,2)="B)",-1000000000*VALUE(MID(G239,2,LEN(G239)-3)),IF(RIGHT(G239,2)="k)",-1000*VALUE(MID(G239,2,LEN(G239)-3)),VALUE(SUBSTITUTE(G239,",","")))))),IF(RIGHT(G239,1)="T",1000000000000*VALUE(LEFT(G239,LEN(G239)-1)),IF(RIGHT(G239,1)="M",1000000*VALUE(LEFT(G239,LEN(G239)-1)),IF(RIGHT(G239,1)="B",1000000000*VALUE(LEFT(G239,LEN(G239)-1)),IF(RIGHT(G239,1)="%",0.01*VALUE(LEFT(G239,LEN(G239)-1)),IF(RIGHT(G239,1)="k",1000*VALUE(LEFT(G239,LEN(G239)-1)),VALUE(SUBSTITUTE(G239,",",""))))))))),"N/A")</f>
        <v>N/A</v>
      </c>
      <c r="N239" t="str">
        <f t="shared" si="12"/>
        <v>N/A</v>
      </c>
    </row>
    <row r="240" spans="1:14" x14ac:dyDescent="0.3">
      <c r="A240" s="1">
        <v>24</v>
      </c>
      <c r="B240" t="s">
        <v>555</v>
      </c>
      <c r="C240" t="s">
        <v>261</v>
      </c>
      <c r="D240" t="s">
        <v>261</v>
      </c>
      <c r="E240" t="s">
        <v>261</v>
      </c>
      <c r="F240" t="s">
        <v>261</v>
      </c>
      <c r="G240" t="s">
        <v>261</v>
      </c>
      <c r="I240" t="str">
        <f>IFERROR(IF(TRIM(C240)="-", "N/A", IF(RIGHT(C240,1)=")",IF(RIGHT(C240,2)="T)",-1000000000000*VALUE(MID(C240,2,LEN(C240)-3)),IF(RIGHT(C240,2)="M)",-1000000*VALUE(MID(C240,2,LEN(C240)-3)),IF(RIGHT(C240,2)="B)",-1000000000*VALUE(MID(C240,2,LEN(C240)-3)),IF(RIGHT(C240,2)="k)",-1000*VALUE(MID(C240,2,LEN(C240)-3)),VALUE(SUBSTITUTE(C240,",","")))))),IF(RIGHT(C240,1)="T",1000000000000*VALUE(LEFT(C240,LEN(C240)-1)),IF(RIGHT(C240,1)="M",1000000*VALUE(LEFT(C240,LEN(C240)-1)),IF(RIGHT(C240,1)="B",1000000000*VALUE(LEFT(C240,LEN(C240)-1)),IF(RIGHT(C240,1)="%",0.01*VALUE(LEFT(C240,LEN(C240)-1)),IF(RIGHT(C240,1)="k",1000*VALUE(LEFT(C240,LEN(C240)-1)),VALUE(SUBSTITUTE(C240,",",""))))))))),"N/A")</f>
        <v>N/A</v>
      </c>
      <c r="J240" t="str">
        <f>IFERROR(IF(TRIM(D240)="-", "N/A", IF(RIGHT(D240,1)=")",IF(RIGHT(D240,2)="T)",-1000000000000*VALUE(MID(D240,2,LEN(D240)-3)),IF(RIGHT(D240,2)="M)",-1000000*VALUE(MID(D240,2,LEN(D240)-3)),IF(RIGHT(D240,2)="B)",-1000000000*VALUE(MID(D240,2,LEN(D240)-3)),IF(RIGHT(D240,2)="k)",-1000*VALUE(MID(D240,2,LEN(D240)-3)),VALUE(SUBSTITUTE(D240,",","")))))),IF(RIGHT(D240,1)="T",1000000000000*VALUE(LEFT(D240,LEN(D240)-1)),IF(RIGHT(D240,1)="M",1000000*VALUE(LEFT(D240,LEN(D240)-1)),IF(RIGHT(D240,1)="B",1000000000*VALUE(LEFT(D240,LEN(D240)-1)),IF(RIGHT(D240,1)="%",0.01*VALUE(LEFT(D240,LEN(D240)-1)),IF(RIGHT(D240,1)="k",1000*VALUE(LEFT(D240,LEN(D240)-1)),VALUE(SUBSTITUTE(D240,",",""))))))))),"N/A")</f>
        <v>N/A</v>
      </c>
      <c r="K240" t="str">
        <f>IFERROR(IF(TRIM(E240)="-", "N/A", IF(RIGHT(E240,1)=")",IF(RIGHT(E240,2)="T)",-1000000000000*VALUE(MID(E240,2,LEN(E240)-3)),IF(RIGHT(E240,2)="M)",-1000000*VALUE(MID(E240,2,LEN(E240)-3)),IF(RIGHT(E240,2)="B)",-1000000000*VALUE(MID(E240,2,LEN(E240)-3)),IF(RIGHT(E240,2)="k)",-1000*VALUE(MID(E240,2,LEN(E240)-3)),VALUE(SUBSTITUTE(E240,",","")))))),IF(RIGHT(E240,1)="T",1000000000000*VALUE(LEFT(E240,LEN(E240)-1)),IF(RIGHT(E240,1)="M",1000000*VALUE(LEFT(E240,LEN(E240)-1)),IF(RIGHT(E240,1)="B",1000000000*VALUE(LEFT(E240,LEN(E240)-1)),IF(RIGHT(E240,1)="%",0.01*VALUE(LEFT(E240,LEN(E240)-1)),IF(RIGHT(E240,1)="k",1000*VALUE(LEFT(E240,LEN(E240)-1)),VALUE(SUBSTITUTE(E240,",",""))))))))),"N/A")</f>
        <v>N/A</v>
      </c>
      <c r="L240" t="str">
        <f>IFERROR(IF(TRIM(F240)="-", "N/A", IF(RIGHT(F240,1)=")",IF(RIGHT(F240,2)="T)",-1000000000000*VALUE(MID(F240,2,LEN(F240)-3)),IF(RIGHT(F240,2)="M)",-1000000*VALUE(MID(F240,2,LEN(F240)-3)),IF(RIGHT(F240,2)="B)",-1000000000*VALUE(MID(F240,2,LEN(F240)-3)),IF(RIGHT(F240,2)="k)",-1000*VALUE(MID(F240,2,LEN(F240)-3)),VALUE(SUBSTITUTE(F240,",","")))))),IF(RIGHT(F240,1)="T",1000000000000*VALUE(LEFT(F240,LEN(F240)-1)),IF(RIGHT(F240,1)="M",1000000*VALUE(LEFT(F240,LEN(F240)-1)),IF(RIGHT(F240,1)="B",1000000000*VALUE(LEFT(F240,LEN(F240)-1)),IF(RIGHT(F240,1)="%",0.01*VALUE(LEFT(F240,LEN(F240)-1)),IF(RIGHT(F240,1)="k",1000*VALUE(LEFT(F240,LEN(F240)-1)),VALUE(SUBSTITUTE(F240,",",""))))))))),"N/A")</f>
        <v>N/A</v>
      </c>
      <c r="M240" t="str">
        <f>IFERROR(IF(TRIM(G240)="-", "N/A", IF(RIGHT(G240,1)=")",IF(RIGHT(G240,2)="T)",-1000000000000*VALUE(MID(G240,2,LEN(G240)-3)),IF(RIGHT(G240,2)="M)",-1000000*VALUE(MID(G240,2,LEN(G240)-3)),IF(RIGHT(G240,2)="B)",-1000000000*VALUE(MID(G240,2,LEN(G240)-3)),IF(RIGHT(G240,2)="k)",-1000*VALUE(MID(G240,2,LEN(G240)-3)),VALUE(SUBSTITUTE(G240,",","")))))),IF(RIGHT(G240,1)="T",1000000000000*VALUE(LEFT(G240,LEN(G240)-1)),IF(RIGHT(G240,1)="M",1000000*VALUE(LEFT(G240,LEN(G240)-1)),IF(RIGHT(G240,1)="B",1000000000*VALUE(LEFT(G240,LEN(G240)-1)),IF(RIGHT(G240,1)="%",0.01*VALUE(LEFT(G240,LEN(G240)-1)),IF(RIGHT(G240,1)="k",1000*VALUE(LEFT(G240,LEN(G240)-1)),VALUE(SUBSTITUTE(G240,",",""))))))))),"N/A")</f>
        <v>N/A</v>
      </c>
      <c r="N240" t="str">
        <f t="shared" si="12"/>
        <v>N/A</v>
      </c>
    </row>
    <row r="241" spans="1:14" x14ac:dyDescent="0.3">
      <c r="A241" s="1">
        <v>25</v>
      </c>
      <c r="B241" t="s">
        <v>556</v>
      </c>
      <c r="C241" t="s">
        <v>557</v>
      </c>
      <c r="D241" t="s">
        <v>558</v>
      </c>
      <c r="E241" t="s">
        <v>559</v>
      </c>
      <c r="F241" t="s">
        <v>560</v>
      </c>
      <c r="G241" t="s">
        <v>561</v>
      </c>
      <c r="I241">
        <f>IFERROR(IF(TRIM(C241)="-", "N/A", IF(RIGHT(C241,1)=")",IF(RIGHT(C241,2)="T)",-1000000000000*VALUE(MID(C241,2,LEN(C241)-3)),IF(RIGHT(C241,2)="M)",-1000000*VALUE(MID(C241,2,LEN(C241)-3)),IF(RIGHT(C241,2)="B)",-1000000000*VALUE(MID(C241,2,LEN(C241)-3)),IF(RIGHT(C241,2)="k)",-1000*VALUE(MID(C241,2,LEN(C241)-3)),VALUE(SUBSTITUTE(C241,",","")))))),IF(RIGHT(C241,1)="T",1000000000000*VALUE(LEFT(C241,LEN(C241)-1)),IF(RIGHT(C241,1)="M",1000000*VALUE(LEFT(C241,LEN(C241)-1)),IF(RIGHT(C241,1)="B",1000000000*VALUE(LEFT(C241,LEN(C241)-1)),IF(RIGHT(C241,1)="%",0.01*VALUE(LEFT(C241,LEN(C241)-1)),IF(RIGHT(C241,1)="k",1000*VALUE(LEFT(C241,LEN(C241)-1)),VALUE(SUBSTITUTE(C241,",",""))))))))),"N/A")</f>
        <v>-1290000</v>
      </c>
      <c r="J241">
        <f>IFERROR(IF(TRIM(D241)="-", "N/A", IF(RIGHT(D241,1)=")",IF(RIGHT(D241,2)="T)",-1000000000000*VALUE(MID(D241,2,LEN(D241)-3)),IF(RIGHT(D241,2)="M)",-1000000*VALUE(MID(D241,2,LEN(D241)-3)),IF(RIGHT(D241,2)="B)",-1000000000*VALUE(MID(D241,2,LEN(D241)-3)),IF(RIGHT(D241,2)="k)",-1000*VALUE(MID(D241,2,LEN(D241)-3)),VALUE(SUBSTITUTE(D241,",","")))))),IF(RIGHT(D241,1)="T",1000000000000*VALUE(LEFT(D241,LEN(D241)-1)),IF(RIGHT(D241,1)="M",1000000*VALUE(LEFT(D241,LEN(D241)-1)),IF(RIGHT(D241,1)="B",1000000000*VALUE(LEFT(D241,LEN(D241)-1)),IF(RIGHT(D241,1)="%",0.01*VALUE(LEFT(D241,LEN(D241)-1)),IF(RIGHT(D241,1)="k",1000*VALUE(LEFT(D241,LEN(D241)-1)),VALUE(SUBSTITUTE(D241,",",""))))))))),"N/A")</f>
        <v>471717</v>
      </c>
      <c r="K241">
        <f>IFERROR(IF(TRIM(E241)="-", "N/A", IF(RIGHT(E241,1)=")",IF(RIGHT(E241,2)="T)",-1000000000000*VALUE(MID(E241,2,LEN(E241)-3)),IF(RIGHT(E241,2)="M)",-1000000*VALUE(MID(E241,2,LEN(E241)-3)),IF(RIGHT(E241,2)="B)",-1000000000*VALUE(MID(E241,2,LEN(E241)-3)),IF(RIGHT(E241,2)="k)",-1000*VALUE(MID(E241,2,LEN(E241)-3)),VALUE(SUBSTITUTE(E241,",","")))))),IF(RIGHT(E241,1)="T",1000000000000*VALUE(LEFT(E241,LEN(E241)-1)),IF(RIGHT(E241,1)="M",1000000*VALUE(LEFT(E241,LEN(E241)-1)),IF(RIGHT(E241,1)="B",1000000000*VALUE(LEFT(E241,LEN(E241)-1)),IF(RIGHT(E241,1)="%",0.01*VALUE(LEFT(E241,LEN(E241)-1)),IF(RIGHT(E241,1)="k",1000*VALUE(LEFT(E241,LEN(E241)-1)),VALUE(SUBSTITUTE(E241,",",""))))))))),"N/A")</f>
        <v>-2060000</v>
      </c>
      <c r="L241">
        <f>IFERROR(IF(TRIM(F241)="-", "N/A", IF(RIGHT(F241,1)=")",IF(RIGHT(F241,2)="T)",-1000000000000*VALUE(MID(F241,2,LEN(F241)-3)),IF(RIGHT(F241,2)="M)",-1000000*VALUE(MID(F241,2,LEN(F241)-3)),IF(RIGHT(F241,2)="B)",-1000000000*VALUE(MID(F241,2,LEN(F241)-3)),IF(RIGHT(F241,2)="k)",-1000*VALUE(MID(F241,2,LEN(F241)-3)),VALUE(SUBSTITUTE(F241,",","")))))),IF(RIGHT(F241,1)="T",1000000000000*VALUE(LEFT(F241,LEN(F241)-1)),IF(RIGHT(F241,1)="M",1000000*VALUE(LEFT(F241,LEN(F241)-1)),IF(RIGHT(F241,1)="B",1000000000*VALUE(LEFT(F241,LEN(F241)-1)),IF(RIGHT(F241,1)="%",0.01*VALUE(LEFT(F241,LEN(F241)-1)),IF(RIGHT(F241,1)="k",1000*VALUE(LEFT(F241,LEN(F241)-1)),VALUE(SUBSTITUTE(F241,",",""))))))))),"N/A")</f>
        <v>-3130000</v>
      </c>
      <c r="M241">
        <f>IFERROR(IF(TRIM(G241)="-", "N/A", IF(RIGHT(G241,1)=")",IF(RIGHT(G241,2)="T)",-1000000000000*VALUE(MID(G241,2,LEN(G241)-3)),IF(RIGHT(G241,2)="M)",-1000000*VALUE(MID(G241,2,LEN(G241)-3)),IF(RIGHT(G241,2)="B)",-1000000000*VALUE(MID(G241,2,LEN(G241)-3)),IF(RIGHT(G241,2)="k)",-1000*VALUE(MID(G241,2,LEN(G241)-3)),VALUE(SUBSTITUTE(G241,",","")))))),IF(RIGHT(G241,1)="T",1000000000000*VALUE(LEFT(G241,LEN(G241)-1)),IF(RIGHT(G241,1)="M",1000000*VALUE(LEFT(G241,LEN(G241)-1)),IF(RIGHT(G241,1)="B",1000000000*VALUE(LEFT(G241,LEN(G241)-1)),IF(RIGHT(G241,1)="%",0.01*VALUE(LEFT(G241,LEN(G241)-1)),IF(RIGHT(G241,1)="k",1000*VALUE(LEFT(G241,LEN(G241)-1)),VALUE(SUBSTITUTE(G241,",",""))))))))),"N/A")</f>
        <v>-536000</v>
      </c>
      <c r="N241" t="str">
        <f t="shared" si="12"/>
        <v>N/A</v>
      </c>
    </row>
    <row r="242" spans="1:14" x14ac:dyDescent="0.3">
      <c r="A242" s="1">
        <v>26</v>
      </c>
      <c r="B242" t="s">
        <v>562</v>
      </c>
      <c r="C242" t="s">
        <v>261</v>
      </c>
      <c r="D242" t="s">
        <v>261</v>
      </c>
      <c r="E242" t="s">
        <v>261</v>
      </c>
      <c r="F242" t="s">
        <v>261</v>
      </c>
      <c r="G242" t="s">
        <v>261</v>
      </c>
      <c r="I242" t="str">
        <f>IFERROR(IF(TRIM(C242)="-", "N/A", IF(RIGHT(C242,1)=")",IF(RIGHT(C242,2)="T)",-1000000000000*VALUE(MID(C242,2,LEN(C242)-3)),IF(RIGHT(C242,2)="M)",-1000000*VALUE(MID(C242,2,LEN(C242)-3)),IF(RIGHT(C242,2)="B)",-1000000000*VALUE(MID(C242,2,LEN(C242)-3)),IF(RIGHT(C242,2)="k)",-1000*VALUE(MID(C242,2,LEN(C242)-3)),VALUE(SUBSTITUTE(C242,",","")))))),IF(RIGHT(C242,1)="T",1000000000000*VALUE(LEFT(C242,LEN(C242)-1)),IF(RIGHT(C242,1)="M",1000000*VALUE(LEFT(C242,LEN(C242)-1)),IF(RIGHT(C242,1)="B",1000000000*VALUE(LEFT(C242,LEN(C242)-1)),IF(RIGHT(C242,1)="%",0.01*VALUE(LEFT(C242,LEN(C242)-1)),IF(RIGHT(C242,1)="k",1000*VALUE(LEFT(C242,LEN(C242)-1)),VALUE(SUBSTITUTE(C242,",",""))))))))),"N/A")</f>
        <v>N/A</v>
      </c>
      <c r="J242" t="str">
        <f>IFERROR(IF(TRIM(D242)="-", "N/A", IF(RIGHT(D242,1)=")",IF(RIGHT(D242,2)="T)",-1000000000000*VALUE(MID(D242,2,LEN(D242)-3)),IF(RIGHT(D242,2)="M)",-1000000*VALUE(MID(D242,2,LEN(D242)-3)),IF(RIGHT(D242,2)="B)",-1000000000*VALUE(MID(D242,2,LEN(D242)-3)),IF(RIGHT(D242,2)="k)",-1000*VALUE(MID(D242,2,LEN(D242)-3)),VALUE(SUBSTITUTE(D242,",","")))))),IF(RIGHT(D242,1)="T",1000000000000*VALUE(LEFT(D242,LEN(D242)-1)),IF(RIGHT(D242,1)="M",1000000*VALUE(LEFT(D242,LEN(D242)-1)),IF(RIGHT(D242,1)="B",1000000000*VALUE(LEFT(D242,LEN(D242)-1)),IF(RIGHT(D242,1)="%",0.01*VALUE(LEFT(D242,LEN(D242)-1)),IF(RIGHT(D242,1)="k",1000*VALUE(LEFT(D242,LEN(D242)-1)),VALUE(SUBSTITUTE(D242,",",""))))))))),"N/A")</f>
        <v>N/A</v>
      </c>
      <c r="K242" t="str">
        <f>IFERROR(IF(TRIM(E242)="-", "N/A", IF(RIGHT(E242,1)=")",IF(RIGHT(E242,2)="T)",-1000000000000*VALUE(MID(E242,2,LEN(E242)-3)),IF(RIGHT(E242,2)="M)",-1000000*VALUE(MID(E242,2,LEN(E242)-3)),IF(RIGHT(E242,2)="B)",-1000000000*VALUE(MID(E242,2,LEN(E242)-3)),IF(RIGHT(E242,2)="k)",-1000*VALUE(MID(E242,2,LEN(E242)-3)),VALUE(SUBSTITUTE(E242,",","")))))),IF(RIGHT(E242,1)="T",1000000000000*VALUE(LEFT(E242,LEN(E242)-1)),IF(RIGHT(E242,1)="M",1000000*VALUE(LEFT(E242,LEN(E242)-1)),IF(RIGHT(E242,1)="B",1000000000*VALUE(LEFT(E242,LEN(E242)-1)),IF(RIGHT(E242,1)="%",0.01*VALUE(LEFT(E242,LEN(E242)-1)),IF(RIGHT(E242,1)="k",1000*VALUE(LEFT(E242,LEN(E242)-1)),VALUE(SUBSTITUTE(E242,",",""))))))))),"N/A")</f>
        <v>N/A</v>
      </c>
      <c r="L242" t="str">
        <f>IFERROR(IF(TRIM(F242)="-", "N/A", IF(RIGHT(F242,1)=")",IF(RIGHT(F242,2)="T)",-1000000000000*VALUE(MID(F242,2,LEN(F242)-3)),IF(RIGHT(F242,2)="M)",-1000000*VALUE(MID(F242,2,LEN(F242)-3)),IF(RIGHT(F242,2)="B)",-1000000000*VALUE(MID(F242,2,LEN(F242)-3)),IF(RIGHT(F242,2)="k)",-1000*VALUE(MID(F242,2,LEN(F242)-3)),VALUE(SUBSTITUTE(F242,",","")))))),IF(RIGHT(F242,1)="T",1000000000000*VALUE(LEFT(F242,LEN(F242)-1)),IF(RIGHT(F242,1)="M",1000000*VALUE(LEFT(F242,LEN(F242)-1)),IF(RIGHT(F242,1)="B",1000000000*VALUE(LEFT(F242,LEN(F242)-1)),IF(RIGHT(F242,1)="%",0.01*VALUE(LEFT(F242,LEN(F242)-1)),IF(RIGHT(F242,1)="k",1000*VALUE(LEFT(F242,LEN(F242)-1)),VALUE(SUBSTITUTE(F242,",",""))))))))),"N/A")</f>
        <v>N/A</v>
      </c>
      <c r="M242" t="str">
        <f>IFERROR(IF(TRIM(G242)="-", "N/A", IF(RIGHT(G242,1)=")",IF(RIGHT(G242,2)="T)",-1000000000000*VALUE(MID(G242,2,LEN(G242)-3)),IF(RIGHT(G242,2)="M)",-1000000*VALUE(MID(G242,2,LEN(G242)-3)),IF(RIGHT(G242,2)="B)",-1000000000*VALUE(MID(G242,2,LEN(G242)-3)),IF(RIGHT(G242,2)="k)",-1000*VALUE(MID(G242,2,LEN(G242)-3)),VALUE(SUBSTITUTE(G242,",","")))))),IF(RIGHT(G242,1)="T",1000000000000*VALUE(LEFT(G242,LEN(G242)-1)),IF(RIGHT(G242,1)="M",1000000*VALUE(LEFT(G242,LEN(G242)-1)),IF(RIGHT(G242,1)="B",1000000000*VALUE(LEFT(G242,LEN(G242)-1)),IF(RIGHT(G242,1)="%",0.01*VALUE(LEFT(G242,LEN(G242)-1)),IF(RIGHT(G242,1)="k",1000*VALUE(LEFT(G242,LEN(G242)-1)),VALUE(SUBSTITUTE(G242,",",""))))))))),"N/A")</f>
        <v>N/A</v>
      </c>
      <c r="N242" t="str">
        <f t="shared" si="12"/>
        <v>N/A</v>
      </c>
    </row>
    <row r="243" spans="1:14" x14ac:dyDescent="0.3">
      <c r="A243" s="1">
        <v>27</v>
      </c>
      <c r="B243" t="s">
        <v>563</v>
      </c>
      <c r="C243" t="s">
        <v>261</v>
      </c>
      <c r="D243" t="s">
        <v>261</v>
      </c>
      <c r="E243" t="s">
        <v>261</v>
      </c>
      <c r="F243" t="s">
        <v>261</v>
      </c>
      <c r="G243" t="s">
        <v>261</v>
      </c>
      <c r="I243" t="str">
        <f>IFERROR(IF(TRIM(C243)="-", "N/A", IF(RIGHT(C243,1)=")",IF(RIGHT(C243,2)="T)",-1000000000000*VALUE(MID(C243,2,LEN(C243)-3)),IF(RIGHT(C243,2)="M)",-1000000*VALUE(MID(C243,2,LEN(C243)-3)),IF(RIGHT(C243,2)="B)",-1000000000*VALUE(MID(C243,2,LEN(C243)-3)),IF(RIGHT(C243,2)="k)",-1000*VALUE(MID(C243,2,LEN(C243)-3)),VALUE(SUBSTITUTE(C243,",","")))))),IF(RIGHT(C243,1)="T",1000000000000*VALUE(LEFT(C243,LEN(C243)-1)),IF(RIGHT(C243,1)="M",1000000*VALUE(LEFT(C243,LEN(C243)-1)),IF(RIGHT(C243,1)="B",1000000000*VALUE(LEFT(C243,LEN(C243)-1)),IF(RIGHT(C243,1)="%",0.01*VALUE(LEFT(C243,LEN(C243)-1)),IF(RIGHT(C243,1)="k",1000*VALUE(LEFT(C243,LEN(C243)-1)),VALUE(SUBSTITUTE(C243,",",""))))))))),"N/A")</f>
        <v>N/A</v>
      </c>
      <c r="J243" t="str">
        <f>IFERROR(IF(TRIM(D243)="-", "N/A", IF(RIGHT(D243,1)=")",IF(RIGHT(D243,2)="T)",-1000000000000*VALUE(MID(D243,2,LEN(D243)-3)),IF(RIGHT(D243,2)="M)",-1000000*VALUE(MID(D243,2,LEN(D243)-3)),IF(RIGHT(D243,2)="B)",-1000000000*VALUE(MID(D243,2,LEN(D243)-3)),IF(RIGHT(D243,2)="k)",-1000*VALUE(MID(D243,2,LEN(D243)-3)),VALUE(SUBSTITUTE(D243,",","")))))),IF(RIGHT(D243,1)="T",1000000000000*VALUE(LEFT(D243,LEN(D243)-1)),IF(RIGHT(D243,1)="M",1000000*VALUE(LEFT(D243,LEN(D243)-1)),IF(RIGHT(D243,1)="B",1000000000*VALUE(LEFT(D243,LEN(D243)-1)),IF(RIGHT(D243,1)="%",0.01*VALUE(LEFT(D243,LEN(D243)-1)),IF(RIGHT(D243,1)="k",1000*VALUE(LEFT(D243,LEN(D243)-1)),VALUE(SUBSTITUTE(D243,",",""))))))))),"N/A")</f>
        <v>N/A</v>
      </c>
      <c r="K243" t="str">
        <f>IFERROR(IF(TRIM(E243)="-", "N/A", IF(RIGHT(E243,1)=")",IF(RIGHT(E243,2)="T)",-1000000000000*VALUE(MID(E243,2,LEN(E243)-3)),IF(RIGHT(E243,2)="M)",-1000000*VALUE(MID(E243,2,LEN(E243)-3)),IF(RIGHT(E243,2)="B)",-1000000000*VALUE(MID(E243,2,LEN(E243)-3)),IF(RIGHT(E243,2)="k)",-1000*VALUE(MID(E243,2,LEN(E243)-3)),VALUE(SUBSTITUTE(E243,",","")))))),IF(RIGHT(E243,1)="T",1000000000000*VALUE(LEFT(E243,LEN(E243)-1)),IF(RIGHT(E243,1)="M",1000000*VALUE(LEFT(E243,LEN(E243)-1)),IF(RIGHT(E243,1)="B",1000000000*VALUE(LEFT(E243,LEN(E243)-1)),IF(RIGHT(E243,1)="%",0.01*VALUE(LEFT(E243,LEN(E243)-1)),IF(RIGHT(E243,1)="k",1000*VALUE(LEFT(E243,LEN(E243)-1)),VALUE(SUBSTITUTE(E243,",",""))))))))),"N/A")</f>
        <v>N/A</v>
      </c>
      <c r="L243" t="str">
        <f>IFERROR(IF(TRIM(F243)="-", "N/A", IF(RIGHT(F243,1)=")",IF(RIGHT(F243,2)="T)",-1000000000000*VALUE(MID(F243,2,LEN(F243)-3)),IF(RIGHT(F243,2)="M)",-1000000*VALUE(MID(F243,2,LEN(F243)-3)),IF(RIGHT(F243,2)="B)",-1000000000*VALUE(MID(F243,2,LEN(F243)-3)),IF(RIGHT(F243,2)="k)",-1000*VALUE(MID(F243,2,LEN(F243)-3)),VALUE(SUBSTITUTE(F243,",","")))))),IF(RIGHT(F243,1)="T",1000000000000*VALUE(LEFT(F243,LEN(F243)-1)),IF(RIGHT(F243,1)="M",1000000*VALUE(LEFT(F243,LEN(F243)-1)),IF(RIGHT(F243,1)="B",1000000000*VALUE(LEFT(F243,LEN(F243)-1)),IF(RIGHT(F243,1)="%",0.01*VALUE(LEFT(F243,LEN(F243)-1)),IF(RIGHT(F243,1)="k",1000*VALUE(LEFT(F243,LEN(F243)-1)),VALUE(SUBSTITUTE(F243,",",""))))))))),"N/A")</f>
        <v>N/A</v>
      </c>
      <c r="M243" t="str">
        <f>IFERROR(IF(TRIM(G243)="-", "N/A", IF(RIGHT(G243,1)=")",IF(RIGHT(G243,2)="T)",-1000000000000*VALUE(MID(G243,2,LEN(G243)-3)),IF(RIGHT(G243,2)="M)",-1000000*VALUE(MID(G243,2,LEN(G243)-3)),IF(RIGHT(G243,2)="B)",-1000000000*VALUE(MID(G243,2,LEN(G243)-3)),IF(RIGHT(G243,2)="k)",-1000*VALUE(MID(G243,2,LEN(G243)-3)),VALUE(SUBSTITUTE(G243,",","")))))),IF(RIGHT(G243,1)="T",1000000000000*VALUE(LEFT(G243,LEN(G243)-1)),IF(RIGHT(G243,1)="M",1000000*VALUE(LEFT(G243,LEN(G243)-1)),IF(RIGHT(G243,1)="B",1000000000*VALUE(LEFT(G243,LEN(G243)-1)),IF(RIGHT(G243,1)="%",0.01*VALUE(LEFT(G243,LEN(G243)-1)),IF(RIGHT(G243,1)="k",1000*VALUE(LEFT(G243,LEN(G243)-1)),VALUE(SUBSTITUTE(G243,",",""))))))))),"N/A")</f>
        <v>N/A</v>
      </c>
      <c r="N243" t="str">
        <f t="shared" si="12"/>
        <v>N/A</v>
      </c>
    </row>
    <row r="244" spans="1:14" x14ac:dyDescent="0.3">
      <c r="A244" s="1">
        <v>28</v>
      </c>
      <c r="B244" t="s">
        <v>564</v>
      </c>
      <c r="C244" t="s">
        <v>565</v>
      </c>
      <c r="D244" t="s">
        <v>566</v>
      </c>
      <c r="E244" t="s">
        <v>567</v>
      </c>
      <c r="F244" t="s">
        <v>568</v>
      </c>
      <c r="G244" t="s">
        <v>569</v>
      </c>
      <c r="I244">
        <f>IFERROR(IF(TRIM(C244)="-", "N/A", IF(RIGHT(C244,1)=")",IF(RIGHT(C244,2)="T)",-1000000000000*VALUE(MID(C244,2,LEN(C244)-3)),IF(RIGHT(C244,2)="M)",-1000000*VALUE(MID(C244,2,LEN(C244)-3)),IF(RIGHT(C244,2)="B)",-1000000000*VALUE(MID(C244,2,LEN(C244)-3)),IF(RIGHT(C244,2)="k)",-1000*VALUE(MID(C244,2,LEN(C244)-3)),VALUE(SUBSTITUTE(C244,",","")))))),IF(RIGHT(C244,1)="T",1000000000000*VALUE(LEFT(C244,LEN(C244)-1)),IF(RIGHT(C244,1)="M",1000000*VALUE(LEFT(C244,LEN(C244)-1)),IF(RIGHT(C244,1)="B",1000000000*VALUE(LEFT(C244,LEN(C244)-1)),IF(RIGHT(C244,1)="%",0.01*VALUE(LEFT(C244,LEN(C244)-1)),IF(RIGHT(C244,1)="k",1000*VALUE(LEFT(C244,LEN(C244)-1)),VALUE(SUBSTITUTE(C244,",",""))))))))),"N/A")</f>
        <v>0.52770000000000006</v>
      </c>
      <c r="J244">
        <f>IFERROR(IF(TRIM(D244)="-", "N/A", IF(RIGHT(D244,1)=")",IF(RIGHT(D244,2)="T)",-1000000000000*VALUE(MID(D244,2,LEN(D244)-3)),IF(RIGHT(D244,2)="M)",-1000000*VALUE(MID(D244,2,LEN(D244)-3)),IF(RIGHT(D244,2)="B)",-1000000000*VALUE(MID(D244,2,LEN(D244)-3)),IF(RIGHT(D244,2)="k)",-1000*VALUE(MID(D244,2,LEN(D244)-3)),VALUE(SUBSTITUTE(D244,",","")))))),IF(RIGHT(D244,1)="T",1000000000000*VALUE(LEFT(D244,LEN(D244)-1)),IF(RIGHT(D244,1)="M",1000000*VALUE(LEFT(D244,LEN(D244)-1)),IF(RIGHT(D244,1)="B",1000000000*VALUE(LEFT(D244,LEN(D244)-1)),IF(RIGHT(D244,1)="%",0.01*VALUE(LEFT(D244,LEN(D244)-1)),IF(RIGHT(D244,1)="k",1000*VALUE(LEFT(D244,LEN(D244)-1)),VALUE(SUBSTITUTE(D244,",",""))))))))),"N/A")</f>
        <v>0.62580000000000002</v>
      </c>
      <c r="K244">
        <f>IFERROR(IF(TRIM(E244)="-", "N/A", IF(RIGHT(E244,1)=")",IF(RIGHT(E244,2)="T)",-1000000000000*VALUE(MID(E244,2,LEN(E244)-3)),IF(RIGHT(E244,2)="M)",-1000000*VALUE(MID(E244,2,LEN(E244)-3)),IF(RIGHT(E244,2)="B)",-1000000000*VALUE(MID(E244,2,LEN(E244)-3)),IF(RIGHT(E244,2)="k)",-1000*VALUE(MID(E244,2,LEN(E244)-3)),VALUE(SUBSTITUTE(E244,",","")))))),IF(RIGHT(E244,1)="T",1000000000000*VALUE(LEFT(E244,LEN(E244)-1)),IF(RIGHT(E244,1)="M",1000000*VALUE(LEFT(E244,LEN(E244)-1)),IF(RIGHT(E244,1)="B",1000000000*VALUE(LEFT(E244,LEN(E244)-1)),IF(RIGHT(E244,1)="%",0.01*VALUE(LEFT(E244,LEN(E244)-1)),IF(RIGHT(E244,1)="k",1000*VALUE(LEFT(E244,LEN(E244)-1)),VALUE(SUBSTITUTE(E244,",",""))))))))),"N/A")</f>
        <v>0.59570000000000001</v>
      </c>
      <c r="L244">
        <f>IFERROR(IF(TRIM(F244)="-", "N/A", IF(RIGHT(F244,1)=")",IF(RIGHT(F244,2)="T)",-1000000000000*VALUE(MID(F244,2,LEN(F244)-3)),IF(RIGHT(F244,2)="M)",-1000000*VALUE(MID(F244,2,LEN(F244)-3)),IF(RIGHT(F244,2)="B)",-1000000000*VALUE(MID(F244,2,LEN(F244)-3)),IF(RIGHT(F244,2)="k)",-1000*VALUE(MID(F244,2,LEN(F244)-3)),VALUE(SUBSTITUTE(F244,",","")))))),IF(RIGHT(F244,1)="T",1000000000000*VALUE(LEFT(F244,LEN(F244)-1)),IF(RIGHT(F244,1)="M",1000000*VALUE(LEFT(F244,LEN(F244)-1)),IF(RIGHT(F244,1)="B",1000000000*VALUE(LEFT(F244,LEN(F244)-1)),IF(RIGHT(F244,1)="%",0.01*VALUE(LEFT(F244,LEN(F244)-1)),IF(RIGHT(F244,1)="k",1000*VALUE(LEFT(F244,LEN(F244)-1)),VALUE(SUBSTITUTE(F244,",",""))))))))),"N/A")</f>
        <v>0.57110000000000005</v>
      </c>
      <c r="M244">
        <f>IFERROR(IF(TRIM(G244)="-", "N/A", IF(RIGHT(G244,1)=")",IF(RIGHT(G244,2)="T)",-1000000000000*VALUE(MID(G244,2,LEN(G244)-3)),IF(RIGHT(G244,2)="M)",-1000000*VALUE(MID(G244,2,LEN(G244)-3)),IF(RIGHT(G244,2)="B)",-1000000000*VALUE(MID(G244,2,LEN(G244)-3)),IF(RIGHT(G244,2)="k)",-1000*VALUE(MID(G244,2,LEN(G244)-3)),VALUE(SUBSTITUTE(G244,",","")))))),IF(RIGHT(G244,1)="T",1000000000000*VALUE(LEFT(G244,LEN(G244)-1)),IF(RIGHT(G244,1)="M",1000000*VALUE(LEFT(G244,LEN(G244)-1)),IF(RIGHT(G244,1)="B",1000000000*VALUE(LEFT(G244,LEN(G244)-1)),IF(RIGHT(G244,1)="%",0.01*VALUE(LEFT(G244,LEN(G244)-1)),IF(RIGHT(G244,1)="k",1000*VALUE(LEFT(G244,LEN(G244)-1)),VALUE(SUBSTITUTE(G244,",",""))))))))),"N/A")</f>
        <v>0.61420000000000008</v>
      </c>
      <c r="N244" t="str">
        <f t="shared" si="12"/>
        <v>N/A</v>
      </c>
    </row>
    <row r="245" spans="1:14" x14ac:dyDescent="0.3">
      <c r="A245" s="1">
        <v>29</v>
      </c>
      <c r="B245" t="s">
        <v>570</v>
      </c>
      <c r="C245" t="s">
        <v>529</v>
      </c>
      <c r="D245" t="s">
        <v>530</v>
      </c>
      <c r="E245" t="s">
        <v>531</v>
      </c>
      <c r="F245" t="s">
        <v>532</v>
      </c>
      <c r="G245" t="s">
        <v>533</v>
      </c>
      <c r="I245">
        <f>IFERROR(IF(TRIM(C245)="-", "N/A", IF(RIGHT(C245,1)=")",IF(RIGHT(C245,2)="T)",-1000000000000*VALUE(MID(C245,2,LEN(C245)-3)),IF(RIGHT(C245,2)="M)",-1000000*VALUE(MID(C245,2,LEN(C245)-3)),IF(RIGHT(C245,2)="B)",-1000000000*VALUE(MID(C245,2,LEN(C245)-3)),IF(RIGHT(C245,2)="k)",-1000*VALUE(MID(C245,2,LEN(C245)-3)),VALUE(SUBSTITUTE(C245,",","")))))),IF(RIGHT(C245,1)="T",1000000000000*VALUE(LEFT(C245,LEN(C245)-1)),IF(RIGHT(C245,1)="M",1000000*VALUE(LEFT(C245,LEN(C245)-1)),IF(RIGHT(C245,1)="B",1000000000*VALUE(LEFT(C245,LEN(C245)-1)),IF(RIGHT(C245,1)="%",0.01*VALUE(LEFT(C245,LEN(C245)-1)),IF(RIGHT(C245,1)="k",1000*VALUE(LEFT(C245,LEN(C245)-1)),VALUE(SUBSTITUTE(C245,",",""))))))))),"N/A")</f>
        <v>195310000</v>
      </c>
      <c r="J245">
        <f>IFERROR(IF(TRIM(D245)="-", "N/A", IF(RIGHT(D245,1)=")",IF(RIGHT(D245,2)="T)",-1000000000000*VALUE(MID(D245,2,LEN(D245)-3)),IF(RIGHT(D245,2)="M)",-1000000*VALUE(MID(D245,2,LEN(D245)-3)),IF(RIGHT(D245,2)="B)",-1000000000*VALUE(MID(D245,2,LEN(D245)-3)),IF(RIGHT(D245,2)="k)",-1000*VALUE(MID(D245,2,LEN(D245)-3)),VALUE(SUBSTITUTE(D245,",","")))))),IF(RIGHT(D245,1)="T",1000000000000*VALUE(LEFT(D245,LEN(D245)-1)),IF(RIGHT(D245,1)="M",1000000*VALUE(LEFT(D245,LEN(D245)-1)),IF(RIGHT(D245,1)="B",1000000000*VALUE(LEFT(D245,LEN(D245)-1)),IF(RIGHT(D245,1)="%",0.01*VALUE(LEFT(D245,LEN(D245)-1)),IF(RIGHT(D245,1)="k",1000*VALUE(LEFT(D245,LEN(D245)-1)),VALUE(SUBSTITUTE(D245,",",""))))))))),"N/A")</f>
        <v>289570000</v>
      </c>
      <c r="K245">
        <f>IFERROR(IF(TRIM(E245)="-", "N/A", IF(RIGHT(E245,1)=")",IF(RIGHT(E245,2)="T)",-1000000000000*VALUE(MID(E245,2,LEN(E245)-3)),IF(RIGHT(E245,2)="M)",-1000000*VALUE(MID(E245,2,LEN(E245)-3)),IF(RIGHT(E245,2)="B)",-1000000000*VALUE(MID(E245,2,LEN(E245)-3)),IF(RIGHT(E245,2)="k)",-1000*VALUE(MID(E245,2,LEN(E245)-3)),VALUE(SUBSTITUTE(E245,",","")))))),IF(RIGHT(E245,1)="T",1000000000000*VALUE(LEFT(E245,LEN(E245)-1)),IF(RIGHT(E245,1)="M",1000000*VALUE(LEFT(E245,LEN(E245)-1)),IF(RIGHT(E245,1)="B",1000000000*VALUE(LEFT(E245,LEN(E245)-1)),IF(RIGHT(E245,1)="%",0.01*VALUE(LEFT(E245,LEN(E245)-1)),IF(RIGHT(E245,1)="k",1000*VALUE(LEFT(E245,LEN(E245)-1)),VALUE(SUBSTITUTE(E245,",",""))))))))),"N/A")</f>
        <v>353620000</v>
      </c>
      <c r="L245">
        <f>IFERROR(IF(TRIM(F245)="-", "N/A", IF(RIGHT(F245,1)=")",IF(RIGHT(F245,2)="T)",-1000000000000*VALUE(MID(F245,2,LEN(F245)-3)),IF(RIGHT(F245,2)="M)",-1000000*VALUE(MID(F245,2,LEN(F245)-3)),IF(RIGHT(F245,2)="B)",-1000000000*VALUE(MID(F245,2,LEN(F245)-3)),IF(RIGHT(F245,2)="k)",-1000*VALUE(MID(F245,2,LEN(F245)-3)),VALUE(SUBSTITUTE(F245,",","")))))),IF(RIGHT(F245,1)="T",1000000000000*VALUE(LEFT(F245,LEN(F245)-1)),IF(RIGHT(F245,1)="M",1000000*VALUE(LEFT(F245,LEN(F245)-1)),IF(RIGHT(F245,1)="B",1000000000*VALUE(LEFT(F245,LEN(F245)-1)),IF(RIGHT(F245,1)="%",0.01*VALUE(LEFT(F245,LEN(F245)-1)),IF(RIGHT(F245,1)="k",1000*VALUE(LEFT(F245,LEN(F245)-1)),VALUE(SUBSTITUTE(F245,",",""))))))))),"N/A")</f>
        <v>451120000</v>
      </c>
      <c r="M245">
        <f>IFERROR(IF(TRIM(G245)="-", "N/A", IF(RIGHT(G245,1)=")",IF(RIGHT(G245,2)="T)",-1000000000000*VALUE(MID(G245,2,LEN(G245)-3)),IF(RIGHT(G245,2)="M)",-1000000*VALUE(MID(G245,2,LEN(G245)-3)),IF(RIGHT(G245,2)="B)",-1000000000*VALUE(MID(G245,2,LEN(G245)-3)),IF(RIGHT(G245,2)="k)",-1000*VALUE(MID(G245,2,LEN(G245)-3)),VALUE(SUBSTITUTE(G245,",","")))))),IF(RIGHT(G245,1)="T",1000000000000*VALUE(LEFT(G245,LEN(G245)-1)),IF(RIGHT(G245,1)="M",1000000*VALUE(LEFT(G245,LEN(G245)-1)),IF(RIGHT(G245,1)="B",1000000000*VALUE(LEFT(G245,LEN(G245)-1)),IF(RIGHT(G245,1)="%",0.01*VALUE(LEFT(G245,LEN(G245)-1)),IF(RIGHT(G245,1)="k",1000*VALUE(LEFT(G245,LEN(G245)-1)),VALUE(SUBSTITUTE(G245,",",""))))))))),"N/A")</f>
        <v>682980000</v>
      </c>
      <c r="N245" t="str">
        <f t="shared" si="12"/>
        <v>N/A</v>
      </c>
    </row>
    <row r="246" spans="1:14" x14ac:dyDescent="0.3">
      <c r="A246" s="1">
        <v>30</v>
      </c>
      <c r="B246" t="s">
        <v>571</v>
      </c>
      <c r="C246" t="s">
        <v>565</v>
      </c>
      <c r="D246" t="s">
        <v>566</v>
      </c>
      <c r="E246" t="s">
        <v>567</v>
      </c>
      <c r="F246" t="s">
        <v>568</v>
      </c>
      <c r="G246" t="s">
        <v>569</v>
      </c>
      <c r="I246">
        <f>IFERROR(IF(TRIM(C246)="-", "N/A", IF(RIGHT(C246,1)=")",IF(RIGHT(C246,2)="T)",-1000000000000*VALUE(MID(C246,2,LEN(C246)-3)),IF(RIGHT(C246,2)="M)",-1000000*VALUE(MID(C246,2,LEN(C246)-3)),IF(RIGHT(C246,2)="B)",-1000000000*VALUE(MID(C246,2,LEN(C246)-3)),IF(RIGHT(C246,2)="k)",-1000*VALUE(MID(C246,2,LEN(C246)-3)),VALUE(SUBSTITUTE(C246,",","")))))),IF(RIGHT(C246,1)="T",1000000000000*VALUE(LEFT(C246,LEN(C246)-1)),IF(RIGHT(C246,1)="M",1000000*VALUE(LEFT(C246,LEN(C246)-1)),IF(RIGHT(C246,1)="B",1000000000*VALUE(LEFT(C246,LEN(C246)-1)),IF(RIGHT(C246,1)="%",0.01*VALUE(LEFT(C246,LEN(C246)-1)),IF(RIGHT(C246,1)="k",1000*VALUE(LEFT(C246,LEN(C246)-1)),VALUE(SUBSTITUTE(C246,",",""))))))))),"N/A")</f>
        <v>0.52770000000000006</v>
      </c>
      <c r="J246">
        <f>IFERROR(IF(TRIM(D246)="-", "N/A", IF(RIGHT(D246,1)=")",IF(RIGHT(D246,2)="T)",-1000000000000*VALUE(MID(D246,2,LEN(D246)-3)),IF(RIGHT(D246,2)="M)",-1000000*VALUE(MID(D246,2,LEN(D246)-3)),IF(RIGHT(D246,2)="B)",-1000000000*VALUE(MID(D246,2,LEN(D246)-3)),IF(RIGHT(D246,2)="k)",-1000*VALUE(MID(D246,2,LEN(D246)-3)),VALUE(SUBSTITUTE(D246,",","")))))),IF(RIGHT(D246,1)="T",1000000000000*VALUE(LEFT(D246,LEN(D246)-1)),IF(RIGHT(D246,1)="M",1000000*VALUE(LEFT(D246,LEN(D246)-1)),IF(RIGHT(D246,1)="B",1000000000*VALUE(LEFT(D246,LEN(D246)-1)),IF(RIGHT(D246,1)="%",0.01*VALUE(LEFT(D246,LEN(D246)-1)),IF(RIGHT(D246,1)="k",1000*VALUE(LEFT(D246,LEN(D246)-1)),VALUE(SUBSTITUTE(D246,",",""))))))))),"N/A")</f>
        <v>0.62580000000000002</v>
      </c>
      <c r="K246">
        <f>IFERROR(IF(TRIM(E246)="-", "N/A", IF(RIGHT(E246,1)=")",IF(RIGHT(E246,2)="T)",-1000000000000*VALUE(MID(E246,2,LEN(E246)-3)),IF(RIGHT(E246,2)="M)",-1000000*VALUE(MID(E246,2,LEN(E246)-3)),IF(RIGHT(E246,2)="B)",-1000000000*VALUE(MID(E246,2,LEN(E246)-3)),IF(RIGHT(E246,2)="k)",-1000*VALUE(MID(E246,2,LEN(E246)-3)),VALUE(SUBSTITUTE(E246,",","")))))),IF(RIGHT(E246,1)="T",1000000000000*VALUE(LEFT(E246,LEN(E246)-1)),IF(RIGHT(E246,1)="M",1000000*VALUE(LEFT(E246,LEN(E246)-1)),IF(RIGHT(E246,1)="B",1000000000*VALUE(LEFT(E246,LEN(E246)-1)),IF(RIGHT(E246,1)="%",0.01*VALUE(LEFT(E246,LEN(E246)-1)),IF(RIGHT(E246,1)="k",1000*VALUE(LEFT(E246,LEN(E246)-1)),VALUE(SUBSTITUTE(E246,",",""))))))))),"N/A")</f>
        <v>0.59570000000000001</v>
      </c>
      <c r="L246">
        <f>IFERROR(IF(TRIM(F246)="-", "N/A", IF(RIGHT(F246,1)=")",IF(RIGHT(F246,2)="T)",-1000000000000*VALUE(MID(F246,2,LEN(F246)-3)),IF(RIGHT(F246,2)="M)",-1000000*VALUE(MID(F246,2,LEN(F246)-3)),IF(RIGHT(F246,2)="B)",-1000000000*VALUE(MID(F246,2,LEN(F246)-3)),IF(RIGHT(F246,2)="k)",-1000*VALUE(MID(F246,2,LEN(F246)-3)),VALUE(SUBSTITUTE(F246,",","")))))),IF(RIGHT(F246,1)="T",1000000000000*VALUE(LEFT(F246,LEN(F246)-1)),IF(RIGHT(F246,1)="M",1000000*VALUE(LEFT(F246,LEN(F246)-1)),IF(RIGHT(F246,1)="B",1000000000*VALUE(LEFT(F246,LEN(F246)-1)),IF(RIGHT(F246,1)="%",0.01*VALUE(LEFT(F246,LEN(F246)-1)),IF(RIGHT(F246,1)="k",1000*VALUE(LEFT(F246,LEN(F246)-1)),VALUE(SUBSTITUTE(F246,",",""))))))))),"N/A")</f>
        <v>0.57110000000000005</v>
      </c>
      <c r="M246">
        <f>IFERROR(IF(TRIM(G246)="-", "N/A", IF(RIGHT(G246,1)=")",IF(RIGHT(G246,2)="T)",-1000000000000*VALUE(MID(G246,2,LEN(G246)-3)),IF(RIGHT(G246,2)="M)",-1000000*VALUE(MID(G246,2,LEN(G246)-3)),IF(RIGHT(G246,2)="B)",-1000000000*VALUE(MID(G246,2,LEN(G246)-3)),IF(RIGHT(G246,2)="k)",-1000*VALUE(MID(G246,2,LEN(G246)-3)),VALUE(SUBSTITUTE(G246,",","")))))),IF(RIGHT(G246,1)="T",1000000000000*VALUE(LEFT(G246,LEN(G246)-1)),IF(RIGHT(G246,1)="M",1000000*VALUE(LEFT(G246,LEN(G246)-1)),IF(RIGHT(G246,1)="B",1000000000*VALUE(LEFT(G246,LEN(G246)-1)),IF(RIGHT(G246,1)="%",0.01*VALUE(LEFT(G246,LEN(G246)-1)),IF(RIGHT(G246,1)="k",1000*VALUE(LEFT(G246,LEN(G246)-1)),VALUE(SUBSTITUTE(G246,",",""))))))))),"N/A")</f>
        <v>0.61420000000000008</v>
      </c>
      <c r="N246" t="str">
        <f t="shared" si="12"/>
        <v>N/A</v>
      </c>
    </row>
    <row r="247" spans="1:14" x14ac:dyDescent="0.3">
      <c r="A247" s="1">
        <v>31</v>
      </c>
      <c r="B247" t="s">
        <v>572</v>
      </c>
      <c r="C247" t="s">
        <v>261</v>
      </c>
      <c r="D247" t="s">
        <v>261</v>
      </c>
      <c r="E247" t="s">
        <v>261</v>
      </c>
      <c r="F247" t="s">
        <v>261</v>
      </c>
      <c r="G247" t="s">
        <v>573</v>
      </c>
      <c r="I247" t="str">
        <f>IFERROR(IF(TRIM(C247)="-", "N/A", IF(RIGHT(C247,1)=")",IF(RIGHT(C247,2)="T)",-1000000000000*VALUE(MID(C247,2,LEN(C247)-3)),IF(RIGHT(C247,2)="M)",-1000000*VALUE(MID(C247,2,LEN(C247)-3)),IF(RIGHT(C247,2)="B)",-1000000000*VALUE(MID(C247,2,LEN(C247)-3)),IF(RIGHT(C247,2)="k)",-1000*VALUE(MID(C247,2,LEN(C247)-3)),VALUE(SUBSTITUTE(C247,",","")))))),IF(RIGHT(C247,1)="T",1000000000000*VALUE(LEFT(C247,LEN(C247)-1)),IF(RIGHT(C247,1)="M",1000000*VALUE(LEFT(C247,LEN(C247)-1)),IF(RIGHT(C247,1)="B",1000000000*VALUE(LEFT(C247,LEN(C247)-1)),IF(RIGHT(C247,1)="%",0.01*VALUE(LEFT(C247,LEN(C247)-1)),IF(RIGHT(C247,1)="k",1000*VALUE(LEFT(C247,LEN(C247)-1)),VALUE(SUBSTITUTE(C247,",",""))))))))),"N/A")</f>
        <v>N/A</v>
      </c>
      <c r="J247" t="str">
        <f>IFERROR(IF(TRIM(D247)="-", "N/A", IF(RIGHT(D247,1)=")",IF(RIGHT(D247,2)="T)",-1000000000000*VALUE(MID(D247,2,LEN(D247)-3)),IF(RIGHT(D247,2)="M)",-1000000*VALUE(MID(D247,2,LEN(D247)-3)),IF(RIGHT(D247,2)="B)",-1000000000*VALUE(MID(D247,2,LEN(D247)-3)),IF(RIGHT(D247,2)="k)",-1000*VALUE(MID(D247,2,LEN(D247)-3)),VALUE(SUBSTITUTE(D247,",","")))))),IF(RIGHT(D247,1)="T",1000000000000*VALUE(LEFT(D247,LEN(D247)-1)),IF(RIGHT(D247,1)="M",1000000*VALUE(LEFT(D247,LEN(D247)-1)),IF(RIGHT(D247,1)="B",1000000000*VALUE(LEFT(D247,LEN(D247)-1)),IF(RIGHT(D247,1)="%",0.01*VALUE(LEFT(D247,LEN(D247)-1)),IF(RIGHT(D247,1)="k",1000*VALUE(LEFT(D247,LEN(D247)-1)),VALUE(SUBSTITUTE(D247,",",""))))))))),"N/A")</f>
        <v>N/A</v>
      </c>
      <c r="K247" t="str">
        <f>IFERROR(IF(TRIM(E247)="-", "N/A", IF(RIGHT(E247,1)=")",IF(RIGHT(E247,2)="T)",-1000000000000*VALUE(MID(E247,2,LEN(E247)-3)),IF(RIGHT(E247,2)="M)",-1000000*VALUE(MID(E247,2,LEN(E247)-3)),IF(RIGHT(E247,2)="B)",-1000000000*VALUE(MID(E247,2,LEN(E247)-3)),IF(RIGHT(E247,2)="k)",-1000*VALUE(MID(E247,2,LEN(E247)-3)),VALUE(SUBSTITUTE(E247,",","")))))),IF(RIGHT(E247,1)="T",1000000000000*VALUE(LEFT(E247,LEN(E247)-1)),IF(RIGHT(E247,1)="M",1000000*VALUE(LEFT(E247,LEN(E247)-1)),IF(RIGHT(E247,1)="B",1000000000*VALUE(LEFT(E247,LEN(E247)-1)),IF(RIGHT(E247,1)="%",0.01*VALUE(LEFT(E247,LEN(E247)-1)),IF(RIGHT(E247,1)="k",1000*VALUE(LEFT(E247,LEN(E247)-1)),VALUE(SUBSTITUTE(E247,",",""))))))))),"N/A")</f>
        <v>N/A</v>
      </c>
      <c r="L247" t="str">
        <f>IFERROR(IF(TRIM(F247)="-", "N/A", IF(RIGHT(F247,1)=")",IF(RIGHT(F247,2)="T)",-1000000000000*VALUE(MID(F247,2,LEN(F247)-3)),IF(RIGHT(F247,2)="M)",-1000000*VALUE(MID(F247,2,LEN(F247)-3)),IF(RIGHT(F247,2)="B)",-1000000000*VALUE(MID(F247,2,LEN(F247)-3)),IF(RIGHT(F247,2)="k)",-1000*VALUE(MID(F247,2,LEN(F247)-3)),VALUE(SUBSTITUTE(F247,",","")))))),IF(RIGHT(F247,1)="T",1000000000000*VALUE(LEFT(F247,LEN(F247)-1)),IF(RIGHT(F247,1)="M",1000000*VALUE(LEFT(F247,LEN(F247)-1)),IF(RIGHT(F247,1)="B",1000000000*VALUE(LEFT(F247,LEN(F247)-1)),IF(RIGHT(F247,1)="%",0.01*VALUE(LEFT(F247,LEN(F247)-1)),IF(RIGHT(F247,1)="k",1000*VALUE(LEFT(F247,LEN(F247)-1)),VALUE(SUBSTITUTE(F247,",",""))))))))),"N/A")</f>
        <v>N/A</v>
      </c>
      <c r="M247">
        <f>IFERROR(IF(TRIM(G247)="-", "N/A", IF(RIGHT(G247,1)=")",IF(RIGHT(G247,2)="T)",-1000000000000*VALUE(MID(G247,2,LEN(G247)-3)),IF(RIGHT(G247,2)="M)",-1000000*VALUE(MID(G247,2,LEN(G247)-3)),IF(RIGHT(G247,2)="B)",-1000000000*VALUE(MID(G247,2,LEN(G247)-3)),IF(RIGHT(G247,2)="k)",-1000*VALUE(MID(G247,2,LEN(G247)-3)),VALUE(SUBSTITUTE(G247,",","")))))),IF(RIGHT(G247,1)="T",1000000000000*VALUE(LEFT(G247,LEN(G247)-1)),IF(RIGHT(G247,1)="M",1000000*VALUE(LEFT(G247,LEN(G247)-1)),IF(RIGHT(G247,1)="B",1000000000*VALUE(LEFT(G247,LEN(G247)-1)),IF(RIGHT(G247,1)="%",0.01*VALUE(LEFT(G247,LEN(G247)-1)),IF(RIGHT(G247,1)="k",1000*VALUE(LEFT(G247,LEN(G247)-1)),VALUE(SUBSTITUTE(G247,",",""))))))))),"N/A")</f>
        <v>7.9600000000000004E-2</v>
      </c>
      <c r="N247" t="str">
        <f t="shared" si="12"/>
        <v>N/A</v>
      </c>
    </row>
    <row r="248" spans="1:14" x14ac:dyDescent="0.3">
      <c r="A248" s="1">
        <v>32</v>
      </c>
      <c r="B248" t="s">
        <v>574</v>
      </c>
      <c r="C248" t="s">
        <v>575</v>
      </c>
      <c r="D248" t="s">
        <v>576</v>
      </c>
      <c r="E248" t="s">
        <v>577</v>
      </c>
      <c r="F248" t="s">
        <v>578</v>
      </c>
      <c r="G248" t="s">
        <v>579</v>
      </c>
      <c r="I248">
        <f>IFERROR(IF(TRIM(C248)="-", "N/A", IF(RIGHT(C248,1)=")",IF(RIGHT(C248,2)="T)",-1000000000000*VALUE(MID(C248,2,LEN(C248)-3)),IF(RIGHT(C248,2)="M)",-1000000*VALUE(MID(C248,2,LEN(C248)-3)),IF(RIGHT(C248,2)="B)",-1000000000*VALUE(MID(C248,2,LEN(C248)-3)),IF(RIGHT(C248,2)="k)",-1000*VALUE(MID(C248,2,LEN(C248)-3)),VALUE(SUBSTITUTE(C248,",","")))))),IF(RIGHT(C248,1)="T",1000000000000*VALUE(LEFT(C248,LEN(C248)-1)),IF(RIGHT(C248,1)="M",1000000*VALUE(LEFT(C248,LEN(C248)-1)),IF(RIGHT(C248,1)="B",1000000000*VALUE(LEFT(C248,LEN(C248)-1)),IF(RIGHT(C248,1)="%",0.01*VALUE(LEFT(C248,LEN(C248)-1)),IF(RIGHT(C248,1)="k",1000*VALUE(LEFT(C248,LEN(C248)-1)),VALUE(SUBSTITUTE(C248,",",""))))))))),"N/A")</f>
        <v>2660000</v>
      </c>
      <c r="J248">
        <f>IFERROR(IF(TRIM(D248)="-", "N/A", IF(RIGHT(D248,1)=")",IF(RIGHT(D248,2)="T)",-1000000000000*VALUE(MID(D248,2,LEN(D248)-3)),IF(RIGHT(D248,2)="M)",-1000000*VALUE(MID(D248,2,LEN(D248)-3)),IF(RIGHT(D248,2)="B)",-1000000000*VALUE(MID(D248,2,LEN(D248)-3)),IF(RIGHT(D248,2)="k)",-1000*VALUE(MID(D248,2,LEN(D248)-3)),VALUE(SUBSTITUTE(D248,",","")))))),IF(RIGHT(D248,1)="T",1000000000000*VALUE(LEFT(D248,LEN(D248)-1)),IF(RIGHT(D248,1)="M",1000000*VALUE(LEFT(D248,LEN(D248)-1)),IF(RIGHT(D248,1)="B",1000000000*VALUE(LEFT(D248,LEN(D248)-1)),IF(RIGHT(D248,1)="%",0.01*VALUE(LEFT(D248,LEN(D248)-1)),IF(RIGHT(D248,1)="k",1000*VALUE(LEFT(D248,LEN(D248)-1)),VALUE(SUBSTITUTE(D248,",",""))))))))),"N/A")</f>
        <v>2650000</v>
      </c>
      <c r="K248">
        <f>IFERROR(IF(TRIM(E248)="-", "N/A", IF(RIGHT(E248,1)=")",IF(RIGHT(E248,2)="T)",-1000000000000*VALUE(MID(E248,2,LEN(E248)-3)),IF(RIGHT(E248,2)="M)",-1000000*VALUE(MID(E248,2,LEN(E248)-3)),IF(RIGHT(E248,2)="B)",-1000000000*VALUE(MID(E248,2,LEN(E248)-3)),IF(RIGHT(E248,2)="k)",-1000*VALUE(MID(E248,2,LEN(E248)-3)),VALUE(SUBSTITUTE(E248,",","")))))),IF(RIGHT(E248,1)="T",1000000000000*VALUE(LEFT(E248,LEN(E248)-1)),IF(RIGHT(E248,1)="M",1000000*VALUE(LEFT(E248,LEN(E248)-1)),IF(RIGHT(E248,1)="B",1000000000*VALUE(LEFT(E248,LEN(E248)-1)),IF(RIGHT(E248,1)="%",0.01*VALUE(LEFT(E248,LEN(E248)-1)),IF(RIGHT(E248,1)="k",1000*VALUE(LEFT(E248,LEN(E248)-1)),VALUE(SUBSTITUTE(E248,",",""))))))))),"N/A")</f>
        <v>2420000</v>
      </c>
      <c r="L248">
        <f>IFERROR(IF(TRIM(F248)="-", "N/A", IF(RIGHT(F248,1)=")",IF(RIGHT(F248,2)="T)",-1000000000000*VALUE(MID(F248,2,LEN(F248)-3)),IF(RIGHT(F248,2)="M)",-1000000*VALUE(MID(F248,2,LEN(F248)-3)),IF(RIGHT(F248,2)="B)",-1000000000*VALUE(MID(F248,2,LEN(F248)-3)),IF(RIGHT(F248,2)="k)",-1000*VALUE(MID(F248,2,LEN(F248)-3)),VALUE(SUBSTITUTE(F248,",","")))))),IF(RIGHT(F248,1)="T",1000000000000*VALUE(LEFT(F248,LEN(F248)-1)),IF(RIGHT(F248,1)="M",1000000*VALUE(LEFT(F248,LEN(F248)-1)),IF(RIGHT(F248,1)="B",1000000000*VALUE(LEFT(F248,LEN(F248)-1)),IF(RIGHT(F248,1)="%",0.01*VALUE(LEFT(F248,LEN(F248)-1)),IF(RIGHT(F248,1)="k",1000*VALUE(LEFT(F248,LEN(F248)-1)),VALUE(SUBSTITUTE(F248,",",""))))))))),"N/A")</f>
        <v>2500000</v>
      </c>
      <c r="M248">
        <f>IFERROR(IF(TRIM(G248)="-", "N/A", IF(RIGHT(G248,1)=")",IF(RIGHT(G248,2)="T)",-1000000000000*VALUE(MID(G248,2,LEN(G248)-3)),IF(RIGHT(G248,2)="M)",-1000000*VALUE(MID(G248,2,LEN(G248)-3)),IF(RIGHT(G248,2)="B)",-1000000000*VALUE(MID(G248,2,LEN(G248)-3)),IF(RIGHT(G248,2)="k)",-1000*VALUE(MID(G248,2,LEN(G248)-3)),VALUE(SUBSTITUTE(G248,",","")))))),IF(RIGHT(G248,1)="T",1000000000000*VALUE(LEFT(G248,LEN(G248)-1)),IF(RIGHT(G248,1)="M",1000000*VALUE(LEFT(G248,LEN(G248)-1)),IF(RIGHT(G248,1)="B",1000000000*VALUE(LEFT(G248,LEN(G248)-1)),IF(RIGHT(G248,1)="%",0.01*VALUE(LEFT(G248,LEN(G248)-1)),IF(RIGHT(G248,1)="k",1000*VALUE(LEFT(G248,LEN(G248)-1)),VALUE(SUBSTITUTE(G248,",",""))))))))),"N/A")</f>
        <v>2530000</v>
      </c>
      <c r="N248" t="str">
        <f t="shared" si="12"/>
        <v>N/A</v>
      </c>
    </row>
    <row r="249" spans="1:14" x14ac:dyDescent="0.3">
      <c r="A249" s="1">
        <v>33</v>
      </c>
      <c r="B249" t="s">
        <v>580</v>
      </c>
      <c r="C249" t="s">
        <v>581</v>
      </c>
      <c r="D249" t="s">
        <v>582</v>
      </c>
      <c r="E249" t="s">
        <v>583</v>
      </c>
      <c r="F249" t="s">
        <v>584</v>
      </c>
      <c r="G249" t="s">
        <v>585</v>
      </c>
      <c r="I249">
        <f>IFERROR(IF(TRIM(C249)="-", "N/A", IF(RIGHT(C249,1)=")",IF(RIGHT(C249,2)="T)",-1000000000000*VALUE(MID(C249,2,LEN(C249)-3)),IF(RIGHT(C249,2)="M)",-1000000*VALUE(MID(C249,2,LEN(C249)-3)),IF(RIGHT(C249,2)="B)",-1000000000*VALUE(MID(C249,2,LEN(C249)-3)),IF(RIGHT(C249,2)="k)",-1000*VALUE(MID(C249,2,LEN(C249)-3)),VALUE(SUBSTITUTE(C249,",","")))))),IF(RIGHT(C249,1)="T",1000000000000*VALUE(LEFT(C249,LEN(C249)-1)),IF(RIGHT(C249,1)="M",1000000*VALUE(LEFT(C249,LEN(C249)-1)),IF(RIGHT(C249,1)="B",1000000000*VALUE(LEFT(C249,LEN(C249)-1)),IF(RIGHT(C249,1)="%",0.01*VALUE(LEFT(C249,LEN(C249)-1)),IF(RIGHT(C249,1)="k",1000*VALUE(LEFT(C249,LEN(C249)-1)),VALUE(SUBSTITUTE(C249,",",""))))))))),"N/A")</f>
        <v>197970000</v>
      </c>
      <c r="J249">
        <f>IFERROR(IF(TRIM(D249)="-", "N/A", IF(RIGHT(D249,1)=")",IF(RIGHT(D249,2)="T)",-1000000000000*VALUE(MID(D249,2,LEN(D249)-3)),IF(RIGHT(D249,2)="M)",-1000000*VALUE(MID(D249,2,LEN(D249)-3)),IF(RIGHT(D249,2)="B)",-1000000000*VALUE(MID(D249,2,LEN(D249)-3)),IF(RIGHT(D249,2)="k)",-1000*VALUE(MID(D249,2,LEN(D249)-3)),VALUE(SUBSTITUTE(D249,",","")))))),IF(RIGHT(D249,1)="T",1000000000000*VALUE(LEFT(D249,LEN(D249)-1)),IF(RIGHT(D249,1)="M",1000000*VALUE(LEFT(D249,LEN(D249)-1)),IF(RIGHT(D249,1)="B",1000000000*VALUE(LEFT(D249,LEN(D249)-1)),IF(RIGHT(D249,1)="%",0.01*VALUE(LEFT(D249,LEN(D249)-1)),IF(RIGHT(D249,1)="k",1000*VALUE(LEFT(D249,LEN(D249)-1)),VALUE(SUBSTITUTE(D249,",",""))))))))),"N/A")</f>
        <v>292220000</v>
      </c>
      <c r="K249">
        <f>IFERROR(IF(TRIM(E249)="-", "N/A", IF(RIGHT(E249,1)=")",IF(RIGHT(E249,2)="T)",-1000000000000*VALUE(MID(E249,2,LEN(E249)-3)),IF(RIGHT(E249,2)="M)",-1000000*VALUE(MID(E249,2,LEN(E249)-3)),IF(RIGHT(E249,2)="B)",-1000000000*VALUE(MID(E249,2,LEN(E249)-3)),IF(RIGHT(E249,2)="k)",-1000*VALUE(MID(E249,2,LEN(E249)-3)),VALUE(SUBSTITUTE(E249,",","")))))),IF(RIGHT(E249,1)="T",1000000000000*VALUE(LEFT(E249,LEN(E249)-1)),IF(RIGHT(E249,1)="M",1000000*VALUE(LEFT(E249,LEN(E249)-1)),IF(RIGHT(E249,1)="B",1000000000*VALUE(LEFT(E249,LEN(E249)-1)),IF(RIGHT(E249,1)="%",0.01*VALUE(LEFT(E249,LEN(E249)-1)),IF(RIGHT(E249,1)="k",1000*VALUE(LEFT(E249,LEN(E249)-1)),VALUE(SUBSTITUTE(E249,",",""))))))))),"N/A")</f>
        <v>356040000</v>
      </c>
      <c r="L249">
        <f>IFERROR(IF(TRIM(F249)="-", "N/A", IF(RIGHT(F249,1)=")",IF(RIGHT(F249,2)="T)",-1000000000000*VALUE(MID(F249,2,LEN(F249)-3)),IF(RIGHT(F249,2)="M)",-1000000*VALUE(MID(F249,2,LEN(F249)-3)),IF(RIGHT(F249,2)="B)",-1000000000*VALUE(MID(F249,2,LEN(F249)-3)),IF(RIGHT(F249,2)="k)",-1000*VALUE(MID(F249,2,LEN(F249)-3)),VALUE(SUBSTITUTE(F249,",","")))))),IF(RIGHT(F249,1)="T",1000000000000*VALUE(LEFT(F249,LEN(F249)-1)),IF(RIGHT(F249,1)="M",1000000*VALUE(LEFT(F249,LEN(F249)-1)),IF(RIGHT(F249,1)="B",1000000000*VALUE(LEFT(F249,LEN(F249)-1)),IF(RIGHT(F249,1)="%",0.01*VALUE(LEFT(F249,LEN(F249)-1)),IF(RIGHT(F249,1)="k",1000*VALUE(LEFT(F249,LEN(F249)-1)),VALUE(SUBSTITUTE(F249,",",""))))))))),"N/A")</f>
        <v>453620000</v>
      </c>
      <c r="M249">
        <f>IFERROR(IF(TRIM(G249)="-", "N/A", IF(RIGHT(G249,1)=")",IF(RIGHT(G249,2)="T)",-1000000000000*VALUE(MID(G249,2,LEN(G249)-3)),IF(RIGHT(G249,2)="M)",-1000000*VALUE(MID(G249,2,LEN(G249)-3)),IF(RIGHT(G249,2)="B)",-1000000000*VALUE(MID(G249,2,LEN(G249)-3)),IF(RIGHT(G249,2)="k)",-1000*VALUE(MID(G249,2,LEN(G249)-3)),VALUE(SUBSTITUTE(G249,",","")))))),IF(RIGHT(G249,1)="T",1000000000000*VALUE(LEFT(G249,LEN(G249)-1)),IF(RIGHT(G249,1)="M",1000000*VALUE(LEFT(G249,LEN(G249)-1)),IF(RIGHT(G249,1)="B",1000000000*VALUE(LEFT(G249,LEN(G249)-1)),IF(RIGHT(G249,1)="%",0.01*VALUE(LEFT(G249,LEN(G249)-1)),IF(RIGHT(G249,1)="k",1000*VALUE(LEFT(G249,LEN(G249)-1)),VALUE(SUBSTITUTE(G249,",",""))))))))),"N/A")</f>
        <v>685510000</v>
      </c>
      <c r="N249" t="str">
        <f t="shared" si="12"/>
        <v>N/A</v>
      </c>
    </row>
    <row r="250" spans="1:14" x14ac:dyDescent="0.3">
      <c r="A250" s="1">
        <v>34</v>
      </c>
      <c r="B250" t="s">
        <v>586</v>
      </c>
      <c r="C250" t="s">
        <v>460</v>
      </c>
      <c r="D250" t="s">
        <v>461</v>
      </c>
      <c r="E250" t="s">
        <v>462</v>
      </c>
      <c r="F250" t="s">
        <v>463</v>
      </c>
      <c r="G250" t="s">
        <v>464</v>
      </c>
      <c r="I250">
        <f>IFERROR(IF(TRIM(C250)="-", "N/A", IF(RIGHT(C250,1)=")",IF(RIGHT(C250,2)="T)",-1000000000000*VALUE(MID(C250,2,LEN(C250)-3)),IF(RIGHT(C250,2)="M)",-1000000*VALUE(MID(C250,2,LEN(C250)-3)),IF(RIGHT(C250,2)="B)",-1000000000*VALUE(MID(C250,2,LEN(C250)-3)),IF(RIGHT(C250,2)="k)",-1000*VALUE(MID(C250,2,LEN(C250)-3)),VALUE(SUBSTITUTE(C250,",","")))))),IF(RIGHT(C250,1)="T",1000000000000*VALUE(LEFT(C250,LEN(C250)-1)),IF(RIGHT(C250,1)="M",1000000*VALUE(LEFT(C250,LEN(C250)-1)),IF(RIGHT(C250,1)="B",1000000000*VALUE(LEFT(C250,LEN(C250)-1)),IF(RIGHT(C250,1)="%",0.01*VALUE(LEFT(C250,LEN(C250)-1)),IF(RIGHT(C250,1)="k",1000*VALUE(LEFT(C250,LEN(C250)-1)),VALUE(SUBSTITUTE(C250,",",""))))))))),"N/A")</f>
        <v>370090000</v>
      </c>
      <c r="J250">
        <f>IFERROR(IF(TRIM(D250)="-", "N/A", IF(RIGHT(D250,1)=")",IF(RIGHT(D250,2)="T)",-1000000000000*VALUE(MID(D250,2,LEN(D250)-3)),IF(RIGHT(D250,2)="M)",-1000000*VALUE(MID(D250,2,LEN(D250)-3)),IF(RIGHT(D250,2)="B)",-1000000000*VALUE(MID(D250,2,LEN(D250)-3)),IF(RIGHT(D250,2)="k)",-1000*VALUE(MID(D250,2,LEN(D250)-3)),VALUE(SUBSTITUTE(D250,",","")))))),IF(RIGHT(D250,1)="T",1000000000000*VALUE(LEFT(D250,LEN(D250)-1)),IF(RIGHT(D250,1)="M",1000000*VALUE(LEFT(D250,LEN(D250)-1)),IF(RIGHT(D250,1)="B",1000000000*VALUE(LEFT(D250,LEN(D250)-1)),IF(RIGHT(D250,1)="%",0.01*VALUE(LEFT(D250,LEN(D250)-1)),IF(RIGHT(D250,1)="k",1000*VALUE(LEFT(D250,LEN(D250)-1)),VALUE(SUBSTITUTE(D250,",",""))))))))),"N/A")</f>
        <v>462740000</v>
      </c>
      <c r="K250">
        <f>IFERROR(IF(TRIM(E250)="-", "N/A", IF(RIGHT(E250,1)=")",IF(RIGHT(E250,2)="T)",-1000000000000*VALUE(MID(E250,2,LEN(E250)-3)),IF(RIGHT(E250,2)="M)",-1000000*VALUE(MID(E250,2,LEN(E250)-3)),IF(RIGHT(E250,2)="B)",-1000000000*VALUE(MID(E250,2,LEN(E250)-3)),IF(RIGHT(E250,2)="k)",-1000*VALUE(MID(E250,2,LEN(E250)-3)),VALUE(SUBSTITUTE(E250,",","")))))),IF(RIGHT(E250,1)="T",1000000000000*VALUE(LEFT(E250,LEN(E250)-1)),IF(RIGHT(E250,1)="M",1000000*VALUE(LEFT(E250,LEN(E250)-1)),IF(RIGHT(E250,1)="B",1000000000*VALUE(LEFT(E250,LEN(E250)-1)),IF(RIGHT(E250,1)="%",0.01*VALUE(LEFT(E250,LEN(E250)-1)),IF(RIGHT(E250,1)="k",1000*VALUE(LEFT(E250,LEN(E250)-1)),VALUE(SUBSTITUTE(E250,",",""))))))))),"N/A")</f>
        <v>593580000</v>
      </c>
      <c r="L250">
        <f>IFERROR(IF(TRIM(F250)="-", "N/A", IF(RIGHT(F250,1)=")",IF(RIGHT(F250,2)="T)",-1000000000000*VALUE(MID(F250,2,LEN(F250)-3)),IF(RIGHT(F250,2)="M)",-1000000*VALUE(MID(F250,2,LEN(F250)-3)),IF(RIGHT(F250,2)="B)",-1000000000*VALUE(MID(F250,2,LEN(F250)-3)),IF(RIGHT(F250,2)="k)",-1000*VALUE(MID(F250,2,LEN(F250)-3)),VALUE(SUBSTITUTE(F250,",","")))))),IF(RIGHT(F250,1)="T",1000000000000*VALUE(LEFT(F250,LEN(F250)-1)),IF(RIGHT(F250,1)="M",1000000*VALUE(LEFT(F250,LEN(F250)-1)),IF(RIGHT(F250,1)="B",1000000000*VALUE(LEFT(F250,LEN(F250)-1)),IF(RIGHT(F250,1)="%",0.01*VALUE(LEFT(F250,LEN(F250)-1)),IF(RIGHT(F250,1)="k",1000*VALUE(LEFT(F250,LEN(F250)-1)),VALUE(SUBSTITUTE(F250,",",""))))))))),"N/A")</f>
        <v>789910000</v>
      </c>
      <c r="M250">
        <f>IFERROR(IF(TRIM(G250)="-", "N/A", IF(RIGHT(G250,1)=")",IF(RIGHT(G250,2)="T)",-1000000000000*VALUE(MID(G250,2,LEN(G250)-3)),IF(RIGHT(G250,2)="M)",-1000000*VALUE(MID(G250,2,LEN(G250)-3)),IF(RIGHT(G250,2)="B)",-1000000000*VALUE(MID(G250,2,LEN(G250)-3)),IF(RIGHT(G250,2)="k)",-1000*VALUE(MID(G250,2,LEN(G250)-3)),VALUE(SUBSTITUTE(G250,",","")))))),IF(RIGHT(G250,1)="T",1000000000000*VALUE(LEFT(G250,LEN(G250)-1)),IF(RIGHT(G250,1)="M",1000000*VALUE(LEFT(G250,LEN(G250)-1)),IF(RIGHT(G250,1)="B",1000000000*VALUE(LEFT(G250,LEN(G250)-1)),IF(RIGHT(G250,1)="%",0.01*VALUE(LEFT(G250,LEN(G250)-1)),IF(RIGHT(G250,1)="k",1000*VALUE(LEFT(G250,LEN(G250)-1)),VALUE(SUBSTITUTE(G250,",",""))))))))),"N/A")</f>
        <v>1110000000</v>
      </c>
      <c r="N250" t="str">
        <f t="shared" si="12"/>
        <v>N/A</v>
      </c>
    </row>
    <row r="251" spans="1:14" x14ac:dyDescent="0.3">
      <c r="I251" t="str">
        <f>IFERROR(IF(TRIM(C251)="-", "N/A", IF(RIGHT(C251,1)=")",IF(RIGHT(C251,2)="T)",-1000000000000*VALUE(MID(C251,2,LEN(C251)-3)),IF(RIGHT(C251,2)="M)",-1000000*VALUE(MID(C251,2,LEN(C251)-3)),IF(RIGHT(C251,2)="B)",-1000000000*VALUE(MID(C251,2,LEN(C251)-3)),IF(RIGHT(C251,2)="k)",-1000*VALUE(MID(C251,2,LEN(C251)-3)),VALUE(SUBSTITUTE(C251,",","")))))),IF(RIGHT(C251,1)="T",1000000000000*VALUE(LEFT(C251,LEN(C251)-1)),IF(RIGHT(C251,1)="M",1000000*VALUE(LEFT(C251,LEN(C251)-1)),IF(RIGHT(C251,1)="B",1000000000*VALUE(LEFT(C251,LEN(C251)-1)),IF(RIGHT(C251,1)="%",0.01*VALUE(LEFT(C251,LEN(C251)-1)),IF(RIGHT(C251,1)="k",1000*VALUE(LEFT(C251,LEN(C251)-1)),VALUE(SUBSTITUTE(C251,",",""))))))))),"N/A")</f>
        <v>N/A</v>
      </c>
      <c r="J251" t="str">
        <f>IFERROR(IF(TRIM(D251)="-", "N/A", IF(RIGHT(D251,1)=")",IF(RIGHT(D251,2)="T)",-1000000000000*VALUE(MID(D251,2,LEN(D251)-3)),IF(RIGHT(D251,2)="M)",-1000000*VALUE(MID(D251,2,LEN(D251)-3)),IF(RIGHT(D251,2)="B)",-1000000000*VALUE(MID(D251,2,LEN(D251)-3)),IF(RIGHT(D251,2)="k)",-1000*VALUE(MID(D251,2,LEN(D251)-3)),VALUE(SUBSTITUTE(D251,",","")))))),IF(RIGHT(D251,1)="T",1000000000000*VALUE(LEFT(D251,LEN(D251)-1)),IF(RIGHT(D251,1)="M",1000000*VALUE(LEFT(D251,LEN(D251)-1)),IF(RIGHT(D251,1)="B",1000000000*VALUE(LEFT(D251,LEN(D251)-1)),IF(RIGHT(D251,1)="%",0.01*VALUE(LEFT(D251,LEN(D251)-1)),IF(RIGHT(D251,1)="k",1000*VALUE(LEFT(D251,LEN(D251)-1)),VALUE(SUBSTITUTE(D251,",",""))))))))),"N/A")</f>
        <v>N/A</v>
      </c>
      <c r="K251" t="str">
        <f>IFERROR(IF(TRIM(E251)="-", "N/A", IF(RIGHT(E251,1)=")",IF(RIGHT(E251,2)="T)",-1000000000000*VALUE(MID(E251,2,LEN(E251)-3)),IF(RIGHT(E251,2)="M)",-1000000*VALUE(MID(E251,2,LEN(E251)-3)),IF(RIGHT(E251,2)="B)",-1000000000*VALUE(MID(E251,2,LEN(E251)-3)),IF(RIGHT(E251,2)="k)",-1000*VALUE(MID(E251,2,LEN(E251)-3)),VALUE(SUBSTITUTE(E251,",","")))))),IF(RIGHT(E251,1)="T",1000000000000*VALUE(LEFT(E251,LEN(E251)-1)),IF(RIGHT(E251,1)="M",1000000*VALUE(LEFT(E251,LEN(E251)-1)),IF(RIGHT(E251,1)="B",1000000000*VALUE(LEFT(E251,LEN(E251)-1)),IF(RIGHT(E251,1)="%",0.01*VALUE(LEFT(E251,LEN(E251)-1)),IF(RIGHT(E251,1)="k",1000*VALUE(LEFT(E251,LEN(E251)-1)),VALUE(SUBSTITUTE(E251,",",""))))))))),"N/A")</f>
        <v>N/A</v>
      </c>
      <c r="L251" t="str">
        <f>IFERROR(IF(TRIM(F251)="-", "N/A", IF(RIGHT(F251,1)=")",IF(RIGHT(F251,2)="T)",-1000000000000*VALUE(MID(F251,2,LEN(F251)-3)),IF(RIGHT(F251,2)="M)",-1000000*VALUE(MID(F251,2,LEN(F251)-3)),IF(RIGHT(F251,2)="B)",-1000000000*VALUE(MID(F251,2,LEN(F251)-3)),IF(RIGHT(F251,2)="k)",-1000*VALUE(MID(F251,2,LEN(F251)-3)),VALUE(SUBSTITUTE(F251,",","")))))),IF(RIGHT(F251,1)="T",1000000000000*VALUE(LEFT(F251,LEN(F251)-1)),IF(RIGHT(F251,1)="M",1000000*VALUE(LEFT(F251,LEN(F251)-1)),IF(RIGHT(F251,1)="B",1000000000*VALUE(LEFT(F251,LEN(F251)-1)),IF(RIGHT(F251,1)="%",0.01*VALUE(LEFT(F251,LEN(F251)-1)),IF(RIGHT(F251,1)="k",1000*VALUE(LEFT(F251,LEN(F251)-1)),VALUE(SUBSTITUTE(F251,",",""))))))))),"N/A")</f>
        <v>N/A</v>
      </c>
      <c r="M251" t="str">
        <f>IFERROR(IF(TRIM(G251)="-", "N/A", IF(RIGHT(G251,1)=")",IF(RIGHT(G251,2)="T)",-1000000000000*VALUE(MID(G251,2,LEN(G251)-3)),IF(RIGHT(G251,2)="M)",-1000000*VALUE(MID(G251,2,LEN(G251)-3)),IF(RIGHT(G251,2)="B)",-1000000000*VALUE(MID(G251,2,LEN(G251)-3)),IF(RIGHT(G251,2)="k)",-1000*VALUE(MID(G251,2,LEN(G251)-3)),VALUE(SUBSTITUTE(G251,",","")))))),IF(RIGHT(G251,1)="T",1000000000000*VALUE(LEFT(G251,LEN(G251)-1)),IF(RIGHT(G251,1)="M",1000000*VALUE(LEFT(G251,LEN(G251)-1)),IF(RIGHT(G251,1)="B",1000000000*VALUE(LEFT(G251,LEN(G251)-1)),IF(RIGHT(G251,1)="%",0.01*VALUE(LEFT(G251,LEN(G251)-1)),IF(RIGHT(G251,1)="k",1000*VALUE(LEFT(G251,LEN(G251)-1)),VALUE(SUBSTITUTE(G251,",",""))))))))),"N/A")</f>
        <v>N/A</v>
      </c>
      <c r="N251" t="str">
        <f t="shared" si="12"/>
        <v>N/A</v>
      </c>
    </row>
    <row r="252" spans="1:14" x14ac:dyDescent="0.3">
      <c r="B252" s="1" t="s">
        <v>296</v>
      </c>
      <c r="C252" s="1" t="s">
        <v>248</v>
      </c>
      <c r="D252" s="1" t="s">
        <v>249</v>
      </c>
      <c r="E252" s="1" t="s">
        <v>250</v>
      </c>
      <c r="F252" s="1" t="s">
        <v>251</v>
      </c>
      <c r="G252" s="1" t="s">
        <v>252</v>
      </c>
      <c r="H252" s="1" t="s">
        <v>253</v>
      </c>
      <c r="I252">
        <f>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2012</v>
      </c>
      <c r="J252">
        <f>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2013</v>
      </c>
      <c r="K252">
        <f>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2014</v>
      </c>
      <c r="L252">
        <f>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2015</v>
      </c>
      <c r="M252">
        <f>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2016</v>
      </c>
      <c r="N252" t="str">
        <f t="shared" si="12"/>
        <v>N/A</v>
      </c>
    </row>
    <row r="253" spans="1:14" x14ac:dyDescent="0.3">
      <c r="A253" s="1">
        <v>0</v>
      </c>
      <c r="B253" t="s">
        <v>587</v>
      </c>
      <c r="C253" t="s">
        <v>588</v>
      </c>
      <c r="D253" t="s">
        <v>589</v>
      </c>
      <c r="E253" t="s">
        <v>590</v>
      </c>
      <c r="F253" t="s">
        <v>591</v>
      </c>
      <c r="G253" t="s">
        <v>592</v>
      </c>
      <c r="I253">
        <f>IFERROR(IF(TRIM(C253)="-", "N/A", IF(RIGHT(C253,1)=")",IF(RIGHT(C253,2)="T)",-1000000000000*VALUE(MID(C253,2,LEN(C253)-3)),IF(RIGHT(C253,2)="M)",-1000000*VALUE(MID(C253,2,LEN(C253)-3)),IF(RIGHT(C253,2)="B)",-1000000000*VALUE(MID(C253,2,LEN(C253)-3)),IF(RIGHT(C253,2)="k)",-1000*VALUE(MID(C253,2,LEN(C253)-3)),VALUE(SUBSTITUTE(C253,",","")))))),IF(RIGHT(C253,1)="T",1000000000000*VALUE(LEFT(C253,LEN(C253)-1)),IF(RIGHT(C253,1)="M",1000000*VALUE(LEFT(C253,LEN(C253)-1)),IF(RIGHT(C253,1)="B",1000000000*VALUE(LEFT(C253,LEN(C253)-1)),IF(RIGHT(C253,1)="%",0.01*VALUE(LEFT(C253,LEN(C253)-1)),IF(RIGHT(C253,1)="k",1000*VALUE(LEFT(C253,LEN(C253)-1)),VALUE(SUBSTITUTE(C253,",",""))))))))),"N/A")</f>
        <v>-55960</v>
      </c>
      <c r="J253">
        <f>IFERROR(IF(TRIM(D253)="-", "N/A", IF(RIGHT(D253,1)=")",IF(RIGHT(D253,2)="T)",-1000000000000*VALUE(MID(D253,2,LEN(D253)-3)),IF(RIGHT(D253,2)="M)",-1000000*VALUE(MID(D253,2,LEN(D253)-3)),IF(RIGHT(D253,2)="B)",-1000000000*VALUE(MID(D253,2,LEN(D253)-3)),IF(RIGHT(D253,2)="k)",-1000*VALUE(MID(D253,2,LEN(D253)-3)),VALUE(SUBSTITUTE(D253,",","")))))),IF(RIGHT(D253,1)="T",1000000000000*VALUE(LEFT(D253,LEN(D253)-1)),IF(RIGHT(D253,1)="M",1000000*VALUE(LEFT(D253,LEN(D253)-1)),IF(RIGHT(D253,1)="B",1000000000*VALUE(LEFT(D253,LEN(D253)-1)),IF(RIGHT(D253,1)="%",0.01*VALUE(LEFT(D253,LEN(D253)-1)),IF(RIGHT(D253,1)="k",1000*VALUE(LEFT(D253,LEN(D253)-1)),VALUE(SUBSTITUTE(D253,",",""))))))))),"N/A")</f>
        <v>-90720000</v>
      </c>
      <c r="K253">
        <f>IFERROR(IF(TRIM(E253)="-", "N/A", IF(RIGHT(E253,1)=")",IF(RIGHT(E253,2)="T)",-1000000000000*VALUE(MID(E253,2,LEN(E253)-3)),IF(RIGHT(E253,2)="M)",-1000000*VALUE(MID(E253,2,LEN(E253)-3)),IF(RIGHT(E253,2)="B)",-1000000000*VALUE(MID(E253,2,LEN(E253)-3)),IF(RIGHT(E253,2)="k)",-1000*VALUE(MID(E253,2,LEN(E253)-3)),VALUE(SUBSTITUTE(E253,",","")))))),IF(RIGHT(E253,1)="T",1000000000000*VALUE(LEFT(E253,LEN(E253)-1)),IF(RIGHT(E253,1)="M",1000000*VALUE(LEFT(E253,LEN(E253)-1)),IF(RIGHT(E253,1)="B",1000000000*VALUE(LEFT(E253,LEN(E253)-1)),IF(RIGHT(E253,1)="%",0.01*VALUE(LEFT(E253,LEN(E253)-1)),IF(RIGHT(E253,1)="k",1000*VALUE(LEFT(E253,LEN(E253)-1)),VALUE(SUBSTITUTE(E253,",",""))))))))),"N/A")</f>
        <v>-160150000</v>
      </c>
      <c r="L253">
        <f>IFERROR(IF(TRIM(F253)="-", "N/A", IF(RIGHT(F253,1)=")",IF(RIGHT(F253,2)="T)",-1000000000000*VALUE(MID(F253,2,LEN(F253)-3)),IF(RIGHT(F253,2)="M)",-1000000*VALUE(MID(F253,2,LEN(F253)-3)),IF(RIGHT(F253,2)="B)",-1000000000*VALUE(MID(F253,2,LEN(F253)-3)),IF(RIGHT(F253,2)="k)",-1000*VALUE(MID(F253,2,LEN(F253)-3)),VALUE(SUBSTITUTE(F253,",","")))))),IF(RIGHT(F253,1)="T",1000000000000*VALUE(LEFT(F253,LEN(F253)-1)),IF(RIGHT(F253,1)="M",1000000*VALUE(LEFT(F253,LEN(F253)-1)),IF(RIGHT(F253,1)="B",1000000000*VALUE(LEFT(F253,LEN(F253)-1)),IF(RIGHT(F253,1)="%",0.01*VALUE(LEFT(F253,LEN(F253)-1)),IF(RIGHT(F253,1)="k",1000*VALUE(LEFT(F253,LEN(F253)-1)),VALUE(SUBSTITUTE(F253,",",""))))))))),"N/A")</f>
        <v>-7040000</v>
      </c>
      <c r="M253">
        <f>IFERROR(IF(TRIM(G253)="-", "N/A", IF(RIGHT(G253,1)=")",IF(RIGHT(G253,2)="T)",-1000000000000*VALUE(MID(G253,2,LEN(G253)-3)),IF(RIGHT(G253,2)="M)",-1000000*VALUE(MID(G253,2,LEN(G253)-3)),IF(RIGHT(G253,2)="B)",-1000000000*VALUE(MID(G253,2,LEN(G253)-3)),IF(RIGHT(G253,2)="k)",-1000*VALUE(MID(G253,2,LEN(G253)-3)),VALUE(SUBSTITUTE(G253,",","")))))),IF(RIGHT(G253,1)="T",1000000000000*VALUE(LEFT(G253,LEN(G253)-1)),IF(RIGHT(G253,1)="M",1000000*VALUE(LEFT(G253,LEN(G253)-1)),IF(RIGHT(G253,1)="B",1000000000*VALUE(LEFT(G253,LEN(G253)-1)),IF(RIGHT(G253,1)="%",0.01*VALUE(LEFT(G253,LEN(G253)-1)),IF(RIGHT(G253,1)="k",1000*VALUE(LEFT(G253,LEN(G253)-1)),VALUE(SUBSTITUTE(G253,",",""))))))))),"N/A")</f>
        <v>-28610000</v>
      </c>
      <c r="N253" t="str">
        <f t="shared" ref="N253:N316" si="13">IFERROR(IF(TRIM(H253)="-", "N/A", IF(RIGHT(H253,1)=")",IF(RIGHT(H253,2)="T)",-1000000000000*VALUE(MID(H253,2,LEN(H253)-3)),IF(RIGHT(H253,2)="M)",-1000000*VALUE(MID(H253,2,LEN(H253)-3)),IF(RIGHT(H253,2)="B)",-1000000000*VALUE(MID(H253,2,LEN(H253)-3)),IF(RIGHT(H253,2)="k)",-1000*VALUE(MID(H253,2,LEN(H253)-3)),VALUE(SUBSTITUTE(H253,",","")))))),IF(RIGHT(H253,1)="T",1000000000000*VALUE(LEFT(H253,LEN(H253)-1)),IF(RIGHT(H253,1)="M",1000000*VALUE(LEFT(H253,LEN(H253)-1)),IF(RIGHT(H253,1)="B",1000000000*VALUE(LEFT(H253,LEN(H253)-1)),IF(RIGHT(H253,1)="%",0.01*VALUE(LEFT(H253,LEN(H253)-1)),IF(RIGHT(H253,1)="k",1000*VALUE(LEFT(H253,LEN(H253)-1)),VALUE(SUBSTITUTE(H253,",",""))))))))),"N/A")</f>
        <v>N/A</v>
      </c>
    </row>
    <row r="254" spans="1:14" x14ac:dyDescent="0.3">
      <c r="A254" s="1">
        <v>1</v>
      </c>
      <c r="B254" t="s">
        <v>593</v>
      </c>
      <c r="C254" t="s">
        <v>261</v>
      </c>
      <c r="D254" t="s">
        <v>594</v>
      </c>
      <c r="E254" t="s">
        <v>595</v>
      </c>
      <c r="F254" t="s">
        <v>596</v>
      </c>
      <c r="G254" t="s">
        <v>597</v>
      </c>
      <c r="I254" t="str">
        <f>IFERROR(IF(TRIM(C254)="-", "N/A", IF(RIGHT(C254,1)=")",IF(RIGHT(C254,2)="T)",-1000000000000*VALUE(MID(C254,2,LEN(C254)-3)),IF(RIGHT(C254,2)="M)",-1000000*VALUE(MID(C254,2,LEN(C254)-3)),IF(RIGHT(C254,2)="B)",-1000000000*VALUE(MID(C254,2,LEN(C254)-3)),IF(RIGHT(C254,2)="k)",-1000*VALUE(MID(C254,2,LEN(C254)-3)),VALUE(SUBSTITUTE(C254,",","")))))),IF(RIGHT(C254,1)="T",1000000000000*VALUE(LEFT(C254,LEN(C254)-1)),IF(RIGHT(C254,1)="M",1000000*VALUE(LEFT(C254,LEN(C254)-1)),IF(RIGHT(C254,1)="B",1000000000*VALUE(LEFT(C254,LEN(C254)-1)),IF(RIGHT(C254,1)="%",0.01*VALUE(LEFT(C254,LEN(C254)-1)),IF(RIGHT(C254,1)="k",1000*VALUE(LEFT(C254,LEN(C254)-1)),VALUE(SUBSTITUTE(C254,",",""))))))))),"N/A")</f>
        <v>N/A</v>
      </c>
      <c r="J254">
        <f>IFERROR(IF(TRIM(D254)="-", "N/A", IF(RIGHT(D254,1)=")",IF(RIGHT(D254,2)="T)",-1000000000000*VALUE(MID(D254,2,LEN(D254)-3)),IF(RIGHT(D254,2)="M)",-1000000*VALUE(MID(D254,2,LEN(D254)-3)),IF(RIGHT(D254,2)="B)",-1000000000*VALUE(MID(D254,2,LEN(D254)-3)),IF(RIGHT(D254,2)="k)",-1000*VALUE(MID(D254,2,LEN(D254)-3)),VALUE(SUBSTITUTE(D254,",","")))))),IF(RIGHT(D254,1)="T",1000000000000*VALUE(LEFT(D254,LEN(D254)-1)),IF(RIGHT(D254,1)="M",1000000*VALUE(LEFT(D254,LEN(D254)-1)),IF(RIGHT(D254,1)="B",1000000000*VALUE(LEFT(D254,LEN(D254)-1)),IF(RIGHT(D254,1)="%",0.01*VALUE(LEFT(D254,LEN(D254)-1)),IF(RIGHT(D254,1)="k",1000*VALUE(LEFT(D254,LEN(D254)-1)),VALUE(SUBSTITUTE(D254,",",""))))))))),"N/A")</f>
        <v>-90540000</v>
      </c>
      <c r="K254">
        <f>IFERROR(IF(TRIM(E254)="-", "N/A", IF(RIGHT(E254,1)=")",IF(RIGHT(E254,2)="T)",-1000000000000*VALUE(MID(E254,2,LEN(E254)-3)),IF(RIGHT(E254,2)="M)",-1000000*VALUE(MID(E254,2,LEN(E254)-3)),IF(RIGHT(E254,2)="B)",-1000000000*VALUE(MID(E254,2,LEN(E254)-3)),IF(RIGHT(E254,2)="k)",-1000*VALUE(MID(E254,2,LEN(E254)-3)),VALUE(SUBSTITUTE(E254,",","")))))),IF(RIGHT(E254,1)="T",1000000000000*VALUE(LEFT(E254,LEN(E254)-1)),IF(RIGHT(E254,1)="M",1000000*VALUE(LEFT(E254,LEN(E254)-1)),IF(RIGHT(E254,1)="B",1000000000*VALUE(LEFT(E254,LEN(E254)-1)),IF(RIGHT(E254,1)="%",0.01*VALUE(LEFT(E254,LEN(E254)-1)),IF(RIGHT(E254,1)="k",1000*VALUE(LEFT(E254,LEN(E254)-1)),VALUE(SUBSTITUTE(E254,",",""))))))))),"N/A")</f>
        <v>-159800000</v>
      </c>
      <c r="L254">
        <f>IFERROR(IF(TRIM(F254)="-", "N/A", IF(RIGHT(F254,1)=")",IF(RIGHT(F254,2)="T)",-1000000000000*VALUE(MID(F254,2,LEN(F254)-3)),IF(RIGHT(F254,2)="M)",-1000000*VALUE(MID(F254,2,LEN(F254)-3)),IF(RIGHT(F254,2)="B)",-1000000000*VALUE(MID(F254,2,LEN(F254)-3)),IF(RIGHT(F254,2)="k)",-1000*VALUE(MID(F254,2,LEN(F254)-3)),VALUE(SUBSTITUTE(F254,",","")))))),IF(RIGHT(F254,1)="T",1000000000000*VALUE(LEFT(F254,LEN(F254)-1)),IF(RIGHT(F254,1)="M",1000000*VALUE(LEFT(F254,LEN(F254)-1)),IF(RIGHT(F254,1)="B",1000000000*VALUE(LEFT(F254,LEN(F254)-1)),IF(RIGHT(F254,1)="%",0.01*VALUE(LEFT(F254,LEN(F254)-1)),IF(RIGHT(F254,1)="k",1000*VALUE(LEFT(F254,LEN(F254)-1)),VALUE(SUBSTITUTE(F254,",",""))))))))),"N/A")</f>
        <v>-6970000</v>
      </c>
      <c r="M254">
        <f>IFERROR(IF(TRIM(G254)="-", "N/A", IF(RIGHT(G254,1)=")",IF(RIGHT(G254,2)="T)",-1000000000000*VALUE(MID(G254,2,LEN(G254)-3)),IF(RIGHT(G254,2)="M)",-1000000*VALUE(MID(G254,2,LEN(G254)-3)),IF(RIGHT(G254,2)="B)",-1000000000*VALUE(MID(G254,2,LEN(G254)-3)),IF(RIGHT(G254,2)="k)",-1000*VALUE(MID(G254,2,LEN(G254)-3)),VALUE(SUBSTITUTE(G254,",","")))))),IF(RIGHT(G254,1)="T",1000000000000*VALUE(LEFT(G254,LEN(G254)-1)),IF(RIGHT(G254,1)="M",1000000*VALUE(LEFT(G254,LEN(G254)-1)),IF(RIGHT(G254,1)="B",1000000000*VALUE(LEFT(G254,LEN(G254)-1)),IF(RIGHT(G254,1)="%",0.01*VALUE(LEFT(G254,LEN(G254)-1)),IF(RIGHT(G254,1)="k",1000*VALUE(LEFT(G254,LEN(G254)-1)),VALUE(SUBSTITUTE(G254,",",""))))))))),"N/A")</f>
        <v>-27920000</v>
      </c>
      <c r="N254" t="str">
        <f t="shared" si="13"/>
        <v>N/A</v>
      </c>
    </row>
    <row r="255" spans="1:14" x14ac:dyDescent="0.3">
      <c r="A255" s="1">
        <v>2</v>
      </c>
      <c r="B255" t="s">
        <v>598</v>
      </c>
      <c r="C255" t="s">
        <v>588</v>
      </c>
      <c r="D255" t="s">
        <v>599</v>
      </c>
      <c r="E255" t="s">
        <v>600</v>
      </c>
      <c r="F255" t="s">
        <v>601</v>
      </c>
      <c r="G255" t="s">
        <v>602</v>
      </c>
      <c r="I255">
        <f>IFERROR(IF(TRIM(C255)="-", "N/A", IF(RIGHT(C255,1)=")",IF(RIGHT(C255,2)="T)",-1000000000000*VALUE(MID(C255,2,LEN(C255)-3)),IF(RIGHT(C255,2)="M)",-1000000*VALUE(MID(C255,2,LEN(C255)-3)),IF(RIGHT(C255,2)="B)",-1000000000*VALUE(MID(C255,2,LEN(C255)-3)),IF(RIGHT(C255,2)="k)",-1000*VALUE(MID(C255,2,LEN(C255)-3)),VALUE(SUBSTITUTE(C255,",","")))))),IF(RIGHT(C255,1)="T",1000000000000*VALUE(LEFT(C255,LEN(C255)-1)),IF(RIGHT(C255,1)="M",1000000*VALUE(LEFT(C255,LEN(C255)-1)),IF(RIGHT(C255,1)="B",1000000000*VALUE(LEFT(C255,LEN(C255)-1)),IF(RIGHT(C255,1)="%",0.01*VALUE(LEFT(C255,LEN(C255)-1)),IF(RIGHT(C255,1)="k",1000*VALUE(LEFT(C255,LEN(C255)-1)),VALUE(SUBSTITUTE(C255,",",""))))))))),"N/A")</f>
        <v>-55960</v>
      </c>
      <c r="J255">
        <f>IFERROR(IF(TRIM(D255)="-", "N/A", IF(RIGHT(D255,1)=")",IF(RIGHT(D255,2)="T)",-1000000000000*VALUE(MID(D255,2,LEN(D255)-3)),IF(RIGHT(D255,2)="M)",-1000000*VALUE(MID(D255,2,LEN(D255)-3)),IF(RIGHT(D255,2)="B)",-1000000000*VALUE(MID(D255,2,LEN(D255)-3)),IF(RIGHT(D255,2)="k)",-1000*VALUE(MID(D255,2,LEN(D255)-3)),VALUE(SUBSTITUTE(D255,",","")))))),IF(RIGHT(D255,1)="T",1000000000000*VALUE(LEFT(D255,LEN(D255)-1)),IF(RIGHT(D255,1)="M",1000000*VALUE(LEFT(D255,LEN(D255)-1)),IF(RIGHT(D255,1)="B",1000000000*VALUE(LEFT(D255,LEN(D255)-1)),IF(RIGHT(D255,1)="%",0.01*VALUE(LEFT(D255,LEN(D255)-1)),IF(RIGHT(D255,1)="k",1000*VALUE(LEFT(D255,LEN(D255)-1)),VALUE(SUBSTITUTE(D255,",",""))))))))),"N/A")</f>
        <v>-183310</v>
      </c>
      <c r="K255">
        <f>IFERROR(IF(TRIM(E255)="-", "N/A", IF(RIGHT(E255,1)=")",IF(RIGHT(E255,2)="T)",-1000000000000*VALUE(MID(E255,2,LEN(E255)-3)),IF(RIGHT(E255,2)="M)",-1000000*VALUE(MID(E255,2,LEN(E255)-3)),IF(RIGHT(E255,2)="B)",-1000000000*VALUE(MID(E255,2,LEN(E255)-3)),IF(RIGHT(E255,2)="k)",-1000*VALUE(MID(E255,2,LEN(E255)-3)),VALUE(SUBSTITUTE(E255,",","")))))),IF(RIGHT(E255,1)="T",1000000000000*VALUE(LEFT(E255,LEN(E255)-1)),IF(RIGHT(E255,1)="M",1000000*VALUE(LEFT(E255,LEN(E255)-1)),IF(RIGHT(E255,1)="B",1000000000*VALUE(LEFT(E255,LEN(E255)-1)),IF(RIGHT(E255,1)="%",0.01*VALUE(LEFT(E255,LEN(E255)-1)),IF(RIGHT(E255,1)="k",1000*VALUE(LEFT(E255,LEN(E255)-1)),VALUE(SUBSTITUTE(E255,",",""))))))))),"N/A")</f>
        <v>-354336</v>
      </c>
      <c r="L255">
        <f>IFERROR(IF(TRIM(F255)="-", "N/A", IF(RIGHT(F255,1)=")",IF(RIGHT(F255,2)="T)",-1000000000000*VALUE(MID(F255,2,LEN(F255)-3)),IF(RIGHT(F255,2)="M)",-1000000*VALUE(MID(F255,2,LEN(F255)-3)),IF(RIGHT(F255,2)="B)",-1000000000*VALUE(MID(F255,2,LEN(F255)-3)),IF(RIGHT(F255,2)="k)",-1000*VALUE(MID(F255,2,LEN(F255)-3)),VALUE(SUBSTITUTE(F255,",","")))))),IF(RIGHT(F255,1)="T",1000000000000*VALUE(LEFT(F255,LEN(F255)-1)),IF(RIGHT(F255,1)="M",1000000*VALUE(LEFT(F255,LEN(F255)-1)),IF(RIGHT(F255,1)="B",1000000000*VALUE(LEFT(F255,LEN(F255)-1)),IF(RIGHT(F255,1)="%",0.01*VALUE(LEFT(F255,LEN(F255)-1)),IF(RIGHT(F255,1)="k",1000*VALUE(LEFT(F255,LEN(F255)-1)),VALUE(SUBSTITUTE(F255,",",""))))))))),"N/A")</f>
        <v>-66000</v>
      </c>
      <c r="M255">
        <f>IFERROR(IF(TRIM(G255)="-", "N/A", IF(RIGHT(G255,1)=")",IF(RIGHT(G255,2)="T)",-1000000000000*VALUE(MID(G255,2,LEN(G255)-3)),IF(RIGHT(G255,2)="M)",-1000000*VALUE(MID(G255,2,LEN(G255)-3)),IF(RIGHT(G255,2)="B)",-1000000000*VALUE(MID(G255,2,LEN(G255)-3)),IF(RIGHT(G255,2)="k)",-1000*VALUE(MID(G255,2,LEN(G255)-3)),VALUE(SUBSTITUTE(G255,",","")))))),IF(RIGHT(G255,1)="T",1000000000000*VALUE(LEFT(G255,LEN(G255)-1)),IF(RIGHT(G255,1)="M",1000000*VALUE(LEFT(G255,LEN(G255)-1)),IF(RIGHT(G255,1)="B",1000000000*VALUE(LEFT(G255,LEN(G255)-1)),IF(RIGHT(G255,1)="%",0.01*VALUE(LEFT(G255,LEN(G255)-1)),IF(RIGHT(G255,1)="k",1000*VALUE(LEFT(G255,LEN(G255)-1)),VALUE(SUBSTITUTE(G255,",",""))))))))),"N/A")</f>
        <v>-686000</v>
      </c>
      <c r="N255" t="str">
        <f t="shared" si="13"/>
        <v>N/A</v>
      </c>
    </row>
    <row r="256" spans="1:14" x14ac:dyDescent="0.3">
      <c r="A256" s="1">
        <v>3</v>
      </c>
      <c r="B256" t="s">
        <v>603</v>
      </c>
      <c r="C256" t="s">
        <v>261</v>
      </c>
      <c r="D256" t="s">
        <v>604</v>
      </c>
      <c r="E256" t="s">
        <v>605</v>
      </c>
      <c r="F256" t="s">
        <v>606</v>
      </c>
      <c r="G256" t="s">
        <v>607</v>
      </c>
      <c r="I256" t="str">
        <f>IFERROR(IF(TRIM(C256)="-", "N/A", IF(RIGHT(C256,1)=")",IF(RIGHT(C256,2)="T)",-1000000000000*VALUE(MID(C256,2,LEN(C256)-3)),IF(RIGHT(C256,2)="M)",-1000000*VALUE(MID(C256,2,LEN(C256)-3)),IF(RIGHT(C256,2)="B)",-1000000000*VALUE(MID(C256,2,LEN(C256)-3)),IF(RIGHT(C256,2)="k)",-1000*VALUE(MID(C256,2,LEN(C256)-3)),VALUE(SUBSTITUTE(C256,",","")))))),IF(RIGHT(C256,1)="T",1000000000000*VALUE(LEFT(C256,LEN(C256)-1)),IF(RIGHT(C256,1)="M",1000000*VALUE(LEFT(C256,LEN(C256)-1)),IF(RIGHT(C256,1)="B",1000000000*VALUE(LEFT(C256,LEN(C256)-1)),IF(RIGHT(C256,1)="%",0.01*VALUE(LEFT(C256,LEN(C256)-1)),IF(RIGHT(C256,1)="k",1000*VALUE(LEFT(C256,LEN(C256)-1)),VALUE(SUBSTITUTE(C256,",",""))))))))),"N/A")</f>
        <v>N/A</v>
      </c>
      <c r="J256">
        <f>IFERROR(IF(TRIM(D256)="-", "N/A", IF(RIGHT(D256,1)=")",IF(RIGHT(D256,2)="T)",-1000000000000*VALUE(MID(D256,2,LEN(D256)-3)),IF(RIGHT(D256,2)="M)",-1000000*VALUE(MID(D256,2,LEN(D256)-3)),IF(RIGHT(D256,2)="B)",-1000000000*VALUE(MID(D256,2,LEN(D256)-3)),IF(RIGHT(D256,2)="k)",-1000*VALUE(MID(D256,2,LEN(D256)-3)),VALUE(SUBSTITUTE(D256,",","")))))),IF(RIGHT(D256,1)="T",1000000000000*VALUE(LEFT(D256,LEN(D256)-1)),IF(RIGHT(D256,1)="M",1000000*VALUE(LEFT(D256,LEN(D256)-1)),IF(RIGHT(D256,1)="B",1000000000*VALUE(LEFT(D256,LEN(D256)-1)),IF(RIGHT(D256,1)="%",0.01*VALUE(LEFT(D256,LEN(D256)-1)),IF(RIGHT(D256,1)="k",1000*VALUE(LEFT(D256,LEN(D256)-1)),VALUE(SUBSTITUTE(D256,",",""))))))))),"N/A")</f>
        <v>-1620.2076000000002</v>
      </c>
      <c r="K256">
        <f>IFERROR(IF(TRIM(E256)="-", "N/A", IF(RIGHT(E256,1)=")",IF(RIGHT(E256,2)="T)",-1000000000000*VALUE(MID(E256,2,LEN(E256)-3)),IF(RIGHT(E256,2)="M)",-1000000*VALUE(MID(E256,2,LEN(E256)-3)),IF(RIGHT(E256,2)="B)",-1000000000*VALUE(MID(E256,2,LEN(E256)-3)),IF(RIGHT(E256,2)="k)",-1000*VALUE(MID(E256,2,LEN(E256)-3)),VALUE(SUBSTITUTE(E256,",","")))))),IF(RIGHT(E256,1)="T",1000000000000*VALUE(LEFT(E256,LEN(E256)-1)),IF(RIGHT(E256,1)="M",1000000*VALUE(LEFT(E256,LEN(E256)-1)),IF(RIGHT(E256,1)="B",1000000000*VALUE(LEFT(E256,LEN(E256)-1)),IF(RIGHT(E256,1)="%",0.01*VALUE(LEFT(E256,LEN(E256)-1)),IF(RIGHT(E256,1)="k",1000*VALUE(LEFT(E256,LEN(E256)-1)),VALUE(SUBSTITUTE(E256,",",""))))))))),"N/A")</f>
        <v>-0.76529999999999998</v>
      </c>
      <c r="L256">
        <f>IFERROR(IF(TRIM(F256)="-", "N/A", IF(RIGHT(F256,1)=")",IF(RIGHT(F256,2)="T)",-1000000000000*VALUE(MID(F256,2,LEN(F256)-3)),IF(RIGHT(F256,2)="M)",-1000000*VALUE(MID(F256,2,LEN(F256)-3)),IF(RIGHT(F256,2)="B)",-1000000000*VALUE(MID(F256,2,LEN(F256)-3)),IF(RIGHT(F256,2)="k)",-1000*VALUE(MID(F256,2,LEN(F256)-3)),VALUE(SUBSTITUTE(F256,",","")))))),IF(RIGHT(F256,1)="T",1000000000000*VALUE(LEFT(F256,LEN(F256)-1)),IF(RIGHT(F256,1)="M",1000000*VALUE(LEFT(F256,LEN(F256)-1)),IF(RIGHT(F256,1)="B",1000000000*VALUE(LEFT(F256,LEN(F256)-1)),IF(RIGHT(F256,1)="%",0.01*VALUE(LEFT(F256,LEN(F256)-1)),IF(RIGHT(F256,1)="k",1000*VALUE(LEFT(F256,LEN(F256)-1)),VALUE(SUBSTITUTE(F256,",",""))))))))),"N/A")</f>
        <v>0.95610000000000006</v>
      </c>
      <c r="M256">
        <f>IFERROR(IF(TRIM(G256)="-", "N/A", IF(RIGHT(G256,1)=")",IF(RIGHT(G256,2)="T)",-1000000000000*VALUE(MID(G256,2,LEN(G256)-3)),IF(RIGHT(G256,2)="M)",-1000000*VALUE(MID(G256,2,LEN(G256)-3)),IF(RIGHT(G256,2)="B)",-1000000000*VALUE(MID(G256,2,LEN(G256)-3)),IF(RIGHT(G256,2)="k)",-1000*VALUE(MID(G256,2,LEN(G256)-3)),VALUE(SUBSTITUTE(G256,",","")))))),IF(RIGHT(G256,1)="T",1000000000000*VALUE(LEFT(G256,LEN(G256)-1)),IF(RIGHT(G256,1)="M",1000000*VALUE(LEFT(G256,LEN(G256)-1)),IF(RIGHT(G256,1)="B",1000000000*VALUE(LEFT(G256,LEN(G256)-1)),IF(RIGHT(G256,1)="%",0.01*VALUE(LEFT(G256,LEN(G256)-1)),IF(RIGHT(G256,1)="k",1000*VALUE(LEFT(G256,LEN(G256)-1)),VALUE(SUBSTITUTE(G256,",",""))))))))),"N/A")</f>
        <v>-3.0655000000000001</v>
      </c>
      <c r="N256" t="str">
        <f t="shared" si="13"/>
        <v>N/A</v>
      </c>
    </row>
    <row r="257" spans="1:14" x14ac:dyDescent="0.3">
      <c r="A257" s="1">
        <v>4</v>
      </c>
      <c r="B257" t="s">
        <v>608</v>
      </c>
      <c r="C257" t="s">
        <v>261</v>
      </c>
      <c r="D257" t="s">
        <v>261</v>
      </c>
      <c r="E257" t="s">
        <v>261</v>
      </c>
      <c r="F257" t="s">
        <v>261</v>
      </c>
      <c r="G257" t="s">
        <v>261</v>
      </c>
      <c r="I257" t="str">
        <f>IFERROR(IF(TRIM(C257)="-", "N/A", IF(RIGHT(C257,1)=")",IF(RIGHT(C257,2)="T)",-1000000000000*VALUE(MID(C257,2,LEN(C257)-3)),IF(RIGHT(C257,2)="M)",-1000000*VALUE(MID(C257,2,LEN(C257)-3)),IF(RIGHT(C257,2)="B)",-1000000000*VALUE(MID(C257,2,LEN(C257)-3)),IF(RIGHT(C257,2)="k)",-1000*VALUE(MID(C257,2,LEN(C257)-3)),VALUE(SUBSTITUTE(C257,",","")))))),IF(RIGHT(C257,1)="T",1000000000000*VALUE(LEFT(C257,LEN(C257)-1)),IF(RIGHT(C257,1)="M",1000000*VALUE(LEFT(C257,LEN(C257)-1)),IF(RIGHT(C257,1)="B",1000000000*VALUE(LEFT(C257,LEN(C257)-1)),IF(RIGHT(C257,1)="%",0.01*VALUE(LEFT(C257,LEN(C257)-1)),IF(RIGHT(C257,1)="k",1000*VALUE(LEFT(C257,LEN(C257)-1)),VALUE(SUBSTITUTE(C257,",",""))))))))),"N/A")</f>
        <v>N/A</v>
      </c>
      <c r="J257" t="str">
        <f>IFERROR(IF(TRIM(D257)="-", "N/A", IF(RIGHT(D257,1)=")",IF(RIGHT(D257,2)="T)",-1000000000000*VALUE(MID(D257,2,LEN(D257)-3)),IF(RIGHT(D257,2)="M)",-1000000*VALUE(MID(D257,2,LEN(D257)-3)),IF(RIGHT(D257,2)="B)",-1000000000*VALUE(MID(D257,2,LEN(D257)-3)),IF(RIGHT(D257,2)="k)",-1000*VALUE(MID(D257,2,LEN(D257)-3)),VALUE(SUBSTITUTE(D257,",","")))))),IF(RIGHT(D257,1)="T",1000000000000*VALUE(LEFT(D257,LEN(D257)-1)),IF(RIGHT(D257,1)="M",1000000*VALUE(LEFT(D257,LEN(D257)-1)),IF(RIGHT(D257,1)="B",1000000000*VALUE(LEFT(D257,LEN(D257)-1)),IF(RIGHT(D257,1)="%",0.01*VALUE(LEFT(D257,LEN(D257)-1)),IF(RIGHT(D257,1)="k",1000*VALUE(LEFT(D257,LEN(D257)-1)),VALUE(SUBSTITUTE(D257,",",""))))))))),"N/A")</f>
        <v>N/A</v>
      </c>
      <c r="K257" t="str">
        <f>IFERROR(IF(TRIM(E257)="-", "N/A", IF(RIGHT(E257,1)=")",IF(RIGHT(E257,2)="T)",-1000000000000*VALUE(MID(E257,2,LEN(E257)-3)),IF(RIGHT(E257,2)="M)",-1000000*VALUE(MID(E257,2,LEN(E257)-3)),IF(RIGHT(E257,2)="B)",-1000000000*VALUE(MID(E257,2,LEN(E257)-3)),IF(RIGHT(E257,2)="k)",-1000*VALUE(MID(E257,2,LEN(E257)-3)),VALUE(SUBSTITUTE(E257,",","")))))),IF(RIGHT(E257,1)="T",1000000000000*VALUE(LEFT(E257,LEN(E257)-1)),IF(RIGHT(E257,1)="M",1000000*VALUE(LEFT(E257,LEN(E257)-1)),IF(RIGHT(E257,1)="B",1000000000*VALUE(LEFT(E257,LEN(E257)-1)),IF(RIGHT(E257,1)="%",0.01*VALUE(LEFT(E257,LEN(E257)-1)),IF(RIGHT(E257,1)="k",1000*VALUE(LEFT(E257,LEN(E257)-1)),VALUE(SUBSTITUTE(E257,",",""))))))))),"N/A")</f>
        <v>N/A</v>
      </c>
      <c r="L257" t="str">
        <f>IFERROR(IF(TRIM(F257)="-", "N/A", IF(RIGHT(F257,1)=")",IF(RIGHT(F257,2)="T)",-1000000000000*VALUE(MID(F257,2,LEN(F257)-3)),IF(RIGHT(F257,2)="M)",-1000000*VALUE(MID(F257,2,LEN(F257)-3)),IF(RIGHT(F257,2)="B)",-1000000000*VALUE(MID(F257,2,LEN(F257)-3)),IF(RIGHT(F257,2)="k)",-1000*VALUE(MID(F257,2,LEN(F257)-3)),VALUE(SUBSTITUTE(F257,",","")))))),IF(RIGHT(F257,1)="T",1000000000000*VALUE(LEFT(F257,LEN(F257)-1)),IF(RIGHT(F257,1)="M",1000000*VALUE(LEFT(F257,LEN(F257)-1)),IF(RIGHT(F257,1)="B",1000000000*VALUE(LEFT(F257,LEN(F257)-1)),IF(RIGHT(F257,1)="%",0.01*VALUE(LEFT(F257,LEN(F257)-1)),IF(RIGHT(F257,1)="k",1000*VALUE(LEFT(F257,LEN(F257)-1)),VALUE(SUBSTITUTE(F257,",",""))))))))),"N/A")</f>
        <v>N/A</v>
      </c>
      <c r="M257" t="str">
        <f>IFERROR(IF(TRIM(G257)="-", "N/A", IF(RIGHT(G257,1)=")",IF(RIGHT(G257,2)="T)",-1000000000000*VALUE(MID(G257,2,LEN(G257)-3)),IF(RIGHT(G257,2)="M)",-1000000*VALUE(MID(G257,2,LEN(G257)-3)),IF(RIGHT(G257,2)="B)",-1000000000*VALUE(MID(G257,2,LEN(G257)-3)),IF(RIGHT(G257,2)="k)",-1000*VALUE(MID(G257,2,LEN(G257)-3)),VALUE(SUBSTITUTE(G257,",","")))))),IF(RIGHT(G257,1)="T",1000000000000*VALUE(LEFT(G257,LEN(G257)-1)),IF(RIGHT(G257,1)="M",1000000*VALUE(LEFT(G257,LEN(G257)-1)),IF(RIGHT(G257,1)="B",1000000000*VALUE(LEFT(G257,LEN(G257)-1)),IF(RIGHT(G257,1)="%",0.01*VALUE(LEFT(G257,LEN(G257)-1)),IF(RIGHT(G257,1)="k",1000*VALUE(LEFT(G257,LEN(G257)-1)),VALUE(SUBSTITUTE(G257,",",""))))))))),"N/A")</f>
        <v>N/A</v>
      </c>
      <c r="N257" t="str">
        <f t="shared" si="13"/>
        <v>N/A</v>
      </c>
    </row>
    <row r="258" spans="1:14" x14ac:dyDescent="0.3">
      <c r="A258" s="1">
        <v>5</v>
      </c>
      <c r="B258" t="s">
        <v>609</v>
      </c>
      <c r="C258" t="s">
        <v>261</v>
      </c>
      <c r="D258" t="s">
        <v>610</v>
      </c>
      <c r="E258" t="s">
        <v>611</v>
      </c>
      <c r="F258" t="s">
        <v>261</v>
      </c>
      <c r="G258" t="s">
        <v>261</v>
      </c>
      <c r="I258" t="str">
        <f>IFERROR(IF(TRIM(C258)="-", "N/A", IF(RIGHT(C258,1)=")",IF(RIGHT(C258,2)="T)",-1000000000000*VALUE(MID(C258,2,LEN(C258)-3)),IF(RIGHT(C258,2)="M)",-1000000*VALUE(MID(C258,2,LEN(C258)-3)),IF(RIGHT(C258,2)="B)",-1000000000*VALUE(MID(C258,2,LEN(C258)-3)),IF(RIGHT(C258,2)="k)",-1000*VALUE(MID(C258,2,LEN(C258)-3)),VALUE(SUBSTITUTE(C258,",","")))))),IF(RIGHT(C258,1)="T",1000000000000*VALUE(LEFT(C258,LEN(C258)-1)),IF(RIGHT(C258,1)="M",1000000*VALUE(LEFT(C258,LEN(C258)-1)),IF(RIGHT(C258,1)="B",1000000000*VALUE(LEFT(C258,LEN(C258)-1)),IF(RIGHT(C258,1)="%",0.01*VALUE(LEFT(C258,LEN(C258)-1)),IF(RIGHT(C258,1)="k",1000*VALUE(LEFT(C258,LEN(C258)-1)),VALUE(SUBSTITUTE(C258,",",""))))))))),"N/A")</f>
        <v>N/A</v>
      </c>
      <c r="J258">
        <f>IFERROR(IF(TRIM(D258)="-", "N/A", IF(RIGHT(D258,1)=")",IF(RIGHT(D258,2)="T)",-1000000000000*VALUE(MID(D258,2,LEN(D258)-3)),IF(RIGHT(D258,2)="M)",-1000000*VALUE(MID(D258,2,LEN(D258)-3)),IF(RIGHT(D258,2)="B)",-1000000000*VALUE(MID(D258,2,LEN(D258)-3)),IF(RIGHT(D258,2)="k)",-1000*VALUE(MID(D258,2,LEN(D258)-3)),VALUE(SUBSTITUTE(D258,",","")))))),IF(RIGHT(D258,1)="T",1000000000000*VALUE(LEFT(D258,LEN(D258)-1)),IF(RIGHT(D258,1)="M",1000000*VALUE(LEFT(D258,LEN(D258)-1)),IF(RIGHT(D258,1)="B",1000000000*VALUE(LEFT(D258,LEN(D258)-1)),IF(RIGHT(D258,1)="%",0.01*VALUE(LEFT(D258,LEN(D258)-1)),IF(RIGHT(D258,1)="k",1000*VALUE(LEFT(D258,LEN(D258)-1)),VALUE(SUBSTITUTE(D258,",",""))))))))),"N/A")</f>
        <v>5460000</v>
      </c>
      <c r="K258">
        <f>IFERROR(IF(TRIM(E258)="-", "N/A", IF(RIGHT(E258,1)=")",IF(RIGHT(E258,2)="T)",-1000000000000*VALUE(MID(E258,2,LEN(E258)-3)),IF(RIGHT(E258,2)="M)",-1000000*VALUE(MID(E258,2,LEN(E258)-3)),IF(RIGHT(E258,2)="B)",-1000000000*VALUE(MID(E258,2,LEN(E258)-3)),IF(RIGHT(E258,2)="k)",-1000*VALUE(MID(E258,2,LEN(E258)-3)),VALUE(SUBSTITUTE(E258,",","")))))),IF(RIGHT(E258,1)="T",1000000000000*VALUE(LEFT(E258,LEN(E258)-1)),IF(RIGHT(E258,1)="M",1000000*VALUE(LEFT(E258,LEN(E258)-1)),IF(RIGHT(E258,1)="B",1000000000*VALUE(LEFT(E258,LEN(E258)-1)),IF(RIGHT(E258,1)="%",0.01*VALUE(LEFT(E258,LEN(E258)-1)),IF(RIGHT(E258,1)="k",1000*VALUE(LEFT(E258,LEN(E258)-1)),VALUE(SUBSTITUTE(E258,",",""))))))))),"N/A")</f>
        <v>12460000</v>
      </c>
      <c r="L258" t="str">
        <f>IFERROR(IF(TRIM(F258)="-", "N/A", IF(RIGHT(F258,1)=")",IF(RIGHT(F258,2)="T)",-1000000000000*VALUE(MID(F258,2,LEN(F258)-3)),IF(RIGHT(F258,2)="M)",-1000000*VALUE(MID(F258,2,LEN(F258)-3)),IF(RIGHT(F258,2)="B)",-1000000000*VALUE(MID(F258,2,LEN(F258)-3)),IF(RIGHT(F258,2)="k)",-1000*VALUE(MID(F258,2,LEN(F258)-3)),VALUE(SUBSTITUTE(F258,",","")))))),IF(RIGHT(F258,1)="T",1000000000000*VALUE(LEFT(F258,LEN(F258)-1)),IF(RIGHT(F258,1)="M",1000000*VALUE(LEFT(F258,LEN(F258)-1)),IF(RIGHT(F258,1)="B",1000000000*VALUE(LEFT(F258,LEN(F258)-1)),IF(RIGHT(F258,1)="%",0.01*VALUE(LEFT(F258,LEN(F258)-1)),IF(RIGHT(F258,1)="k",1000*VALUE(LEFT(F258,LEN(F258)-1)),VALUE(SUBSTITUTE(F258,",",""))))))))),"N/A")</f>
        <v>N/A</v>
      </c>
      <c r="M258" t="str">
        <f>IFERROR(IF(TRIM(G258)="-", "N/A", IF(RIGHT(G258,1)=")",IF(RIGHT(G258,2)="T)",-1000000000000*VALUE(MID(G258,2,LEN(G258)-3)),IF(RIGHT(G258,2)="M)",-1000000*VALUE(MID(G258,2,LEN(G258)-3)),IF(RIGHT(G258,2)="B)",-1000000000*VALUE(MID(G258,2,LEN(G258)-3)),IF(RIGHT(G258,2)="k)",-1000*VALUE(MID(G258,2,LEN(G258)-3)),VALUE(SUBSTITUTE(G258,",","")))))),IF(RIGHT(G258,1)="T",1000000000000*VALUE(LEFT(G258,LEN(G258)-1)),IF(RIGHT(G258,1)="M",1000000*VALUE(LEFT(G258,LEN(G258)-1)),IF(RIGHT(G258,1)="B",1000000000*VALUE(LEFT(G258,LEN(G258)-1)),IF(RIGHT(G258,1)="%",0.01*VALUE(LEFT(G258,LEN(G258)-1)),IF(RIGHT(G258,1)="k",1000*VALUE(LEFT(G258,LEN(G258)-1)),VALUE(SUBSTITUTE(G258,",",""))))))))),"N/A")</f>
        <v>N/A</v>
      </c>
      <c r="N258" t="str">
        <f t="shared" si="13"/>
        <v>N/A</v>
      </c>
    </row>
    <row r="259" spans="1:14" x14ac:dyDescent="0.3">
      <c r="A259" s="1">
        <v>6</v>
      </c>
      <c r="B259" t="s">
        <v>612</v>
      </c>
      <c r="C259" t="s">
        <v>613</v>
      </c>
      <c r="D259" t="s">
        <v>261</v>
      </c>
      <c r="E259" t="s">
        <v>261</v>
      </c>
      <c r="F259" t="s">
        <v>614</v>
      </c>
      <c r="G259" t="s">
        <v>615</v>
      </c>
      <c r="I259">
        <f>IFERROR(IF(TRIM(C259)="-", "N/A", IF(RIGHT(C259,1)=")",IF(RIGHT(C259,2)="T)",-1000000000000*VALUE(MID(C259,2,LEN(C259)-3)),IF(RIGHT(C259,2)="M)",-1000000*VALUE(MID(C259,2,LEN(C259)-3)),IF(RIGHT(C259,2)="B)",-1000000000*VALUE(MID(C259,2,LEN(C259)-3)),IF(RIGHT(C259,2)="k)",-1000*VALUE(MID(C259,2,LEN(C259)-3)),VALUE(SUBSTITUTE(C259,",","")))))),IF(RIGHT(C259,1)="T",1000000000000*VALUE(LEFT(C259,LEN(C259)-1)),IF(RIGHT(C259,1)="M",1000000*VALUE(LEFT(C259,LEN(C259)-1)),IF(RIGHT(C259,1)="B",1000000000*VALUE(LEFT(C259,LEN(C259)-1)),IF(RIGHT(C259,1)="%",0.01*VALUE(LEFT(C259,LEN(C259)-1)),IF(RIGHT(C259,1)="k",1000*VALUE(LEFT(C259,LEN(C259)-1)),VALUE(SUBSTITUTE(C259,",",""))))))))),"N/A")</f>
        <v>-69200000</v>
      </c>
      <c r="J259" t="str">
        <f>IFERROR(IF(TRIM(D259)="-", "N/A", IF(RIGHT(D259,1)=")",IF(RIGHT(D259,2)="T)",-1000000000000*VALUE(MID(D259,2,LEN(D259)-3)),IF(RIGHT(D259,2)="M)",-1000000*VALUE(MID(D259,2,LEN(D259)-3)),IF(RIGHT(D259,2)="B)",-1000000000*VALUE(MID(D259,2,LEN(D259)-3)),IF(RIGHT(D259,2)="k)",-1000*VALUE(MID(D259,2,LEN(D259)-3)),VALUE(SUBSTITUTE(D259,",","")))))),IF(RIGHT(D259,1)="T",1000000000000*VALUE(LEFT(D259,LEN(D259)-1)),IF(RIGHT(D259,1)="M",1000000*VALUE(LEFT(D259,LEN(D259)-1)),IF(RIGHT(D259,1)="B",1000000000*VALUE(LEFT(D259,LEN(D259)-1)),IF(RIGHT(D259,1)="%",0.01*VALUE(LEFT(D259,LEN(D259)-1)),IF(RIGHT(D259,1)="k",1000*VALUE(LEFT(D259,LEN(D259)-1)),VALUE(SUBSTITUTE(D259,",",""))))))))),"N/A")</f>
        <v>N/A</v>
      </c>
      <c r="K259" t="str">
        <f>IFERROR(IF(TRIM(E259)="-", "N/A", IF(RIGHT(E259,1)=")",IF(RIGHT(E259,2)="T)",-1000000000000*VALUE(MID(E259,2,LEN(E259)-3)),IF(RIGHT(E259,2)="M)",-1000000*VALUE(MID(E259,2,LEN(E259)-3)),IF(RIGHT(E259,2)="B)",-1000000000*VALUE(MID(E259,2,LEN(E259)-3)),IF(RIGHT(E259,2)="k)",-1000*VALUE(MID(E259,2,LEN(E259)-3)),VALUE(SUBSTITUTE(E259,",","")))))),IF(RIGHT(E259,1)="T",1000000000000*VALUE(LEFT(E259,LEN(E259)-1)),IF(RIGHT(E259,1)="M",1000000*VALUE(LEFT(E259,LEN(E259)-1)),IF(RIGHT(E259,1)="B",1000000000*VALUE(LEFT(E259,LEN(E259)-1)),IF(RIGHT(E259,1)="%",0.01*VALUE(LEFT(E259,LEN(E259)-1)),IF(RIGHT(E259,1)="k",1000*VALUE(LEFT(E259,LEN(E259)-1)),VALUE(SUBSTITUTE(E259,",",""))))))))),"N/A")</f>
        <v>N/A</v>
      </c>
      <c r="L259">
        <f>IFERROR(IF(TRIM(F259)="-", "N/A", IF(RIGHT(F259,1)=")",IF(RIGHT(F259,2)="T)",-1000000000000*VALUE(MID(F259,2,LEN(F259)-3)),IF(RIGHT(F259,2)="M)",-1000000*VALUE(MID(F259,2,LEN(F259)-3)),IF(RIGHT(F259,2)="B)",-1000000000*VALUE(MID(F259,2,LEN(F259)-3)),IF(RIGHT(F259,2)="k)",-1000*VALUE(MID(F259,2,LEN(F259)-3)),VALUE(SUBSTITUTE(F259,",","")))))),IF(RIGHT(F259,1)="T",1000000000000*VALUE(LEFT(F259,LEN(F259)-1)),IF(RIGHT(F259,1)="M",1000000*VALUE(LEFT(F259,LEN(F259)-1)),IF(RIGHT(F259,1)="B",1000000000*VALUE(LEFT(F259,LEN(F259)-1)),IF(RIGHT(F259,1)="%",0.01*VALUE(LEFT(F259,LEN(F259)-1)),IF(RIGHT(F259,1)="k",1000*VALUE(LEFT(F259,LEN(F259)-1)),VALUE(SUBSTITUTE(F259,",",""))))))))),"N/A")</f>
        <v>-223870000</v>
      </c>
      <c r="M259">
        <f>IFERROR(IF(TRIM(G259)="-", "N/A", IF(RIGHT(G259,1)=")",IF(RIGHT(G259,2)="T)",-1000000000000*VALUE(MID(G259,2,LEN(G259)-3)),IF(RIGHT(G259,2)="M)",-1000000*VALUE(MID(G259,2,LEN(G259)-3)),IF(RIGHT(G259,2)="B)",-1000000000*VALUE(MID(G259,2,LEN(G259)-3)),IF(RIGHT(G259,2)="k)",-1000*VALUE(MID(G259,2,LEN(G259)-3)),VALUE(SUBSTITUTE(G259,",","")))))),IF(RIGHT(G259,1)="T",1000000000000*VALUE(LEFT(G259,LEN(G259)-1)),IF(RIGHT(G259,1)="M",1000000*VALUE(LEFT(G259,LEN(G259)-1)),IF(RIGHT(G259,1)="B",1000000000*VALUE(LEFT(G259,LEN(G259)-1)),IF(RIGHT(G259,1)="%",0.01*VALUE(LEFT(G259,LEN(G259)-1)),IF(RIGHT(G259,1)="k",1000*VALUE(LEFT(G259,LEN(G259)-1)),VALUE(SUBSTITUTE(G259,",",""))))))))),"N/A")</f>
        <v>-297870000</v>
      </c>
      <c r="N259" t="str">
        <f t="shared" si="13"/>
        <v>N/A</v>
      </c>
    </row>
    <row r="260" spans="1:14" x14ac:dyDescent="0.3">
      <c r="A260" s="1">
        <v>7</v>
      </c>
      <c r="B260" t="s">
        <v>616</v>
      </c>
      <c r="C260" t="s">
        <v>617</v>
      </c>
      <c r="D260" t="s">
        <v>261</v>
      </c>
      <c r="E260" t="s">
        <v>261</v>
      </c>
      <c r="F260" t="s">
        <v>614</v>
      </c>
      <c r="G260" t="s">
        <v>615</v>
      </c>
      <c r="I260">
        <f>IFERROR(IF(TRIM(C260)="-", "N/A", IF(RIGHT(C260,1)=")",IF(RIGHT(C260,2)="T)",-1000000000000*VALUE(MID(C260,2,LEN(C260)-3)),IF(RIGHT(C260,2)="M)",-1000000*VALUE(MID(C260,2,LEN(C260)-3)),IF(RIGHT(C260,2)="B)",-1000000000*VALUE(MID(C260,2,LEN(C260)-3)),IF(RIGHT(C260,2)="k)",-1000*VALUE(MID(C260,2,LEN(C260)-3)),VALUE(SUBSTITUTE(C260,",","")))))),IF(RIGHT(C260,1)="T",1000000000000*VALUE(LEFT(C260,LEN(C260)-1)),IF(RIGHT(C260,1)="M",1000000*VALUE(LEFT(C260,LEN(C260)-1)),IF(RIGHT(C260,1)="B",1000000000*VALUE(LEFT(C260,LEN(C260)-1)),IF(RIGHT(C260,1)="%",0.01*VALUE(LEFT(C260,LEN(C260)-1)),IF(RIGHT(C260,1)="k",1000*VALUE(LEFT(C260,LEN(C260)-1)),VALUE(SUBSTITUTE(C260,",",""))))))))),"N/A")</f>
        <v>-84520000</v>
      </c>
      <c r="J260" t="str">
        <f>IFERROR(IF(TRIM(D260)="-", "N/A", IF(RIGHT(D260,1)=")",IF(RIGHT(D260,2)="T)",-1000000000000*VALUE(MID(D260,2,LEN(D260)-3)),IF(RIGHT(D260,2)="M)",-1000000*VALUE(MID(D260,2,LEN(D260)-3)),IF(RIGHT(D260,2)="B)",-1000000000*VALUE(MID(D260,2,LEN(D260)-3)),IF(RIGHT(D260,2)="k)",-1000*VALUE(MID(D260,2,LEN(D260)-3)),VALUE(SUBSTITUTE(D260,",","")))))),IF(RIGHT(D260,1)="T",1000000000000*VALUE(LEFT(D260,LEN(D260)-1)),IF(RIGHT(D260,1)="M",1000000*VALUE(LEFT(D260,LEN(D260)-1)),IF(RIGHT(D260,1)="B",1000000000*VALUE(LEFT(D260,LEN(D260)-1)),IF(RIGHT(D260,1)="%",0.01*VALUE(LEFT(D260,LEN(D260)-1)),IF(RIGHT(D260,1)="k",1000*VALUE(LEFT(D260,LEN(D260)-1)),VALUE(SUBSTITUTE(D260,",",""))))))))),"N/A")</f>
        <v>N/A</v>
      </c>
      <c r="K260" t="str">
        <f>IFERROR(IF(TRIM(E260)="-", "N/A", IF(RIGHT(E260,1)=")",IF(RIGHT(E260,2)="T)",-1000000000000*VALUE(MID(E260,2,LEN(E260)-3)),IF(RIGHT(E260,2)="M)",-1000000*VALUE(MID(E260,2,LEN(E260)-3)),IF(RIGHT(E260,2)="B)",-1000000000*VALUE(MID(E260,2,LEN(E260)-3)),IF(RIGHT(E260,2)="k)",-1000*VALUE(MID(E260,2,LEN(E260)-3)),VALUE(SUBSTITUTE(E260,",","")))))),IF(RIGHT(E260,1)="T",1000000000000*VALUE(LEFT(E260,LEN(E260)-1)),IF(RIGHT(E260,1)="M",1000000*VALUE(LEFT(E260,LEN(E260)-1)),IF(RIGHT(E260,1)="B",1000000000*VALUE(LEFT(E260,LEN(E260)-1)),IF(RIGHT(E260,1)="%",0.01*VALUE(LEFT(E260,LEN(E260)-1)),IF(RIGHT(E260,1)="k",1000*VALUE(LEFT(E260,LEN(E260)-1)),VALUE(SUBSTITUTE(E260,",",""))))))))),"N/A")</f>
        <v>N/A</v>
      </c>
      <c r="L260">
        <f>IFERROR(IF(TRIM(F260)="-", "N/A", IF(RIGHT(F260,1)=")",IF(RIGHT(F260,2)="T)",-1000000000000*VALUE(MID(F260,2,LEN(F260)-3)),IF(RIGHT(F260,2)="M)",-1000000*VALUE(MID(F260,2,LEN(F260)-3)),IF(RIGHT(F260,2)="B)",-1000000000*VALUE(MID(F260,2,LEN(F260)-3)),IF(RIGHT(F260,2)="k)",-1000*VALUE(MID(F260,2,LEN(F260)-3)),VALUE(SUBSTITUTE(F260,",","")))))),IF(RIGHT(F260,1)="T",1000000000000*VALUE(LEFT(F260,LEN(F260)-1)),IF(RIGHT(F260,1)="M",1000000*VALUE(LEFT(F260,LEN(F260)-1)),IF(RIGHT(F260,1)="B",1000000000*VALUE(LEFT(F260,LEN(F260)-1)),IF(RIGHT(F260,1)="%",0.01*VALUE(LEFT(F260,LEN(F260)-1)),IF(RIGHT(F260,1)="k",1000*VALUE(LEFT(F260,LEN(F260)-1)),VALUE(SUBSTITUTE(F260,",",""))))))))),"N/A")</f>
        <v>-223870000</v>
      </c>
      <c r="M260">
        <f>IFERROR(IF(TRIM(G260)="-", "N/A", IF(RIGHT(G260,1)=")",IF(RIGHT(G260,2)="T)",-1000000000000*VALUE(MID(G260,2,LEN(G260)-3)),IF(RIGHT(G260,2)="M)",-1000000*VALUE(MID(G260,2,LEN(G260)-3)),IF(RIGHT(G260,2)="B)",-1000000000*VALUE(MID(G260,2,LEN(G260)-3)),IF(RIGHT(G260,2)="k)",-1000*VALUE(MID(G260,2,LEN(G260)-3)),VALUE(SUBSTITUTE(G260,",","")))))),IF(RIGHT(G260,1)="T",1000000000000*VALUE(LEFT(G260,LEN(G260)-1)),IF(RIGHT(G260,1)="M",1000000*VALUE(LEFT(G260,LEN(G260)-1)),IF(RIGHT(G260,1)="B",1000000000*VALUE(LEFT(G260,LEN(G260)-1)),IF(RIGHT(G260,1)="%",0.01*VALUE(LEFT(G260,LEN(G260)-1)),IF(RIGHT(G260,1)="k",1000*VALUE(LEFT(G260,LEN(G260)-1)),VALUE(SUBSTITUTE(G260,",",""))))))))),"N/A")</f>
        <v>-297870000</v>
      </c>
      <c r="N260" t="str">
        <f t="shared" si="13"/>
        <v>N/A</v>
      </c>
    </row>
    <row r="261" spans="1:14" x14ac:dyDescent="0.3">
      <c r="A261" s="1">
        <v>8</v>
      </c>
      <c r="B261" t="s">
        <v>618</v>
      </c>
      <c r="C261" t="s">
        <v>619</v>
      </c>
      <c r="D261" t="s">
        <v>261</v>
      </c>
      <c r="E261" t="s">
        <v>261</v>
      </c>
      <c r="F261" t="s">
        <v>261</v>
      </c>
      <c r="G261" t="s">
        <v>261</v>
      </c>
      <c r="I261">
        <f>IFERROR(IF(TRIM(C261)="-", "N/A", IF(RIGHT(C261,1)=")",IF(RIGHT(C261,2)="T)",-1000000000000*VALUE(MID(C261,2,LEN(C261)-3)),IF(RIGHT(C261,2)="M)",-1000000*VALUE(MID(C261,2,LEN(C261)-3)),IF(RIGHT(C261,2)="B)",-1000000000*VALUE(MID(C261,2,LEN(C261)-3)),IF(RIGHT(C261,2)="k)",-1000*VALUE(MID(C261,2,LEN(C261)-3)),VALUE(SUBSTITUTE(C261,",","")))))),IF(RIGHT(C261,1)="T",1000000000000*VALUE(LEFT(C261,LEN(C261)-1)),IF(RIGHT(C261,1)="M",1000000*VALUE(LEFT(C261,LEN(C261)-1)),IF(RIGHT(C261,1)="B",1000000000*VALUE(LEFT(C261,LEN(C261)-1)),IF(RIGHT(C261,1)="%",0.01*VALUE(LEFT(C261,LEN(C261)-1)),IF(RIGHT(C261,1)="k",1000*VALUE(LEFT(C261,LEN(C261)-1)),VALUE(SUBSTITUTE(C261,",",""))))))))),"N/A")</f>
        <v>15320000</v>
      </c>
      <c r="J261" t="str">
        <f>IFERROR(IF(TRIM(D261)="-", "N/A", IF(RIGHT(D261,1)=")",IF(RIGHT(D261,2)="T)",-1000000000000*VALUE(MID(D261,2,LEN(D261)-3)),IF(RIGHT(D261,2)="M)",-1000000*VALUE(MID(D261,2,LEN(D261)-3)),IF(RIGHT(D261,2)="B)",-1000000000*VALUE(MID(D261,2,LEN(D261)-3)),IF(RIGHT(D261,2)="k)",-1000*VALUE(MID(D261,2,LEN(D261)-3)),VALUE(SUBSTITUTE(D261,",","")))))),IF(RIGHT(D261,1)="T",1000000000000*VALUE(LEFT(D261,LEN(D261)-1)),IF(RIGHT(D261,1)="M",1000000*VALUE(LEFT(D261,LEN(D261)-1)),IF(RIGHT(D261,1)="B",1000000000*VALUE(LEFT(D261,LEN(D261)-1)),IF(RIGHT(D261,1)="%",0.01*VALUE(LEFT(D261,LEN(D261)-1)),IF(RIGHT(D261,1)="k",1000*VALUE(LEFT(D261,LEN(D261)-1)),VALUE(SUBSTITUTE(D261,",",""))))))))),"N/A")</f>
        <v>N/A</v>
      </c>
      <c r="K261" t="str">
        <f>IFERROR(IF(TRIM(E261)="-", "N/A", IF(RIGHT(E261,1)=")",IF(RIGHT(E261,2)="T)",-1000000000000*VALUE(MID(E261,2,LEN(E261)-3)),IF(RIGHT(E261,2)="M)",-1000000*VALUE(MID(E261,2,LEN(E261)-3)),IF(RIGHT(E261,2)="B)",-1000000000*VALUE(MID(E261,2,LEN(E261)-3)),IF(RIGHT(E261,2)="k)",-1000*VALUE(MID(E261,2,LEN(E261)-3)),VALUE(SUBSTITUTE(E261,",","")))))),IF(RIGHT(E261,1)="T",1000000000000*VALUE(LEFT(E261,LEN(E261)-1)),IF(RIGHT(E261,1)="M",1000000*VALUE(LEFT(E261,LEN(E261)-1)),IF(RIGHT(E261,1)="B",1000000000*VALUE(LEFT(E261,LEN(E261)-1)),IF(RIGHT(E261,1)="%",0.01*VALUE(LEFT(E261,LEN(E261)-1)),IF(RIGHT(E261,1)="k",1000*VALUE(LEFT(E261,LEN(E261)-1)),VALUE(SUBSTITUTE(E261,",",""))))))))),"N/A")</f>
        <v>N/A</v>
      </c>
      <c r="L261" t="str">
        <f>IFERROR(IF(TRIM(F261)="-", "N/A", IF(RIGHT(F261,1)=")",IF(RIGHT(F261,2)="T)",-1000000000000*VALUE(MID(F261,2,LEN(F261)-3)),IF(RIGHT(F261,2)="M)",-1000000*VALUE(MID(F261,2,LEN(F261)-3)),IF(RIGHT(F261,2)="B)",-1000000000*VALUE(MID(F261,2,LEN(F261)-3)),IF(RIGHT(F261,2)="k)",-1000*VALUE(MID(F261,2,LEN(F261)-3)),VALUE(SUBSTITUTE(F261,",","")))))),IF(RIGHT(F261,1)="T",1000000000000*VALUE(LEFT(F261,LEN(F261)-1)),IF(RIGHT(F261,1)="M",1000000*VALUE(LEFT(F261,LEN(F261)-1)),IF(RIGHT(F261,1)="B",1000000000*VALUE(LEFT(F261,LEN(F261)-1)),IF(RIGHT(F261,1)="%",0.01*VALUE(LEFT(F261,LEN(F261)-1)),IF(RIGHT(F261,1)="k",1000*VALUE(LEFT(F261,LEN(F261)-1)),VALUE(SUBSTITUTE(F261,",",""))))))))),"N/A")</f>
        <v>N/A</v>
      </c>
      <c r="M261" t="str">
        <f>IFERROR(IF(TRIM(G261)="-", "N/A", IF(RIGHT(G261,1)=")",IF(RIGHT(G261,2)="T)",-1000000000000*VALUE(MID(G261,2,LEN(G261)-3)),IF(RIGHT(G261,2)="M)",-1000000*VALUE(MID(G261,2,LEN(G261)-3)),IF(RIGHT(G261,2)="B)",-1000000000*VALUE(MID(G261,2,LEN(G261)-3)),IF(RIGHT(G261,2)="k)",-1000*VALUE(MID(G261,2,LEN(G261)-3)),VALUE(SUBSTITUTE(G261,",","")))))),IF(RIGHT(G261,1)="T",1000000000000*VALUE(LEFT(G261,LEN(G261)-1)),IF(RIGHT(G261,1)="M",1000000*VALUE(LEFT(G261,LEN(G261)-1)),IF(RIGHT(G261,1)="B",1000000000*VALUE(LEFT(G261,LEN(G261)-1)),IF(RIGHT(G261,1)="%",0.01*VALUE(LEFT(G261,LEN(G261)-1)),IF(RIGHT(G261,1)="k",1000*VALUE(LEFT(G261,LEN(G261)-1)),VALUE(SUBSTITUTE(G261,",",""))))))))),"N/A")</f>
        <v>N/A</v>
      </c>
      <c r="N261" t="str">
        <f t="shared" si="13"/>
        <v>N/A</v>
      </c>
    </row>
    <row r="262" spans="1:14" x14ac:dyDescent="0.3">
      <c r="A262" s="1">
        <v>9</v>
      </c>
      <c r="B262" t="s">
        <v>620</v>
      </c>
      <c r="C262" t="s">
        <v>261</v>
      </c>
      <c r="D262" t="s">
        <v>261</v>
      </c>
      <c r="E262" t="s">
        <v>261</v>
      </c>
      <c r="F262" t="s">
        <v>261</v>
      </c>
      <c r="G262" t="s">
        <v>261</v>
      </c>
      <c r="I262" t="str">
        <f>IFERROR(IF(TRIM(C262)="-", "N/A", IF(RIGHT(C262,1)=")",IF(RIGHT(C262,2)="T)",-1000000000000*VALUE(MID(C262,2,LEN(C262)-3)),IF(RIGHT(C262,2)="M)",-1000000*VALUE(MID(C262,2,LEN(C262)-3)),IF(RIGHT(C262,2)="B)",-1000000000*VALUE(MID(C262,2,LEN(C262)-3)),IF(RIGHT(C262,2)="k)",-1000*VALUE(MID(C262,2,LEN(C262)-3)),VALUE(SUBSTITUTE(C262,",","")))))),IF(RIGHT(C262,1)="T",1000000000000*VALUE(LEFT(C262,LEN(C262)-1)),IF(RIGHT(C262,1)="M",1000000*VALUE(LEFT(C262,LEN(C262)-1)),IF(RIGHT(C262,1)="B",1000000000*VALUE(LEFT(C262,LEN(C262)-1)),IF(RIGHT(C262,1)="%",0.01*VALUE(LEFT(C262,LEN(C262)-1)),IF(RIGHT(C262,1)="k",1000*VALUE(LEFT(C262,LEN(C262)-1)),VALUE(SUBSTITUTE(C262,",",""))))))))),"N/A")</f>
        <v>N/A</v>
      </c>
      <c r="J262" t="str">
        <f>IFERROR(IF(TRIM(D262)="-", "N/A", IF(RIGHT(D262,1)=")",IF(RIGHT(D262,2)="T)",-1000000000000*VALUE(MID(D262,2,LEN(D262)-3)),IF(RIGHT(D262,2)="M)",-1000000*VALUE(MID(D262,2,LEN(D262)-3)),IF(RIGHT(D262,2)="B)",-1000000000*VALUE(MID(D262,2,LEN(D262)-3)),IF(RIGHT(D262,2)="k)",-1000*VALUE(MID(D262,2,LEN(D262)-3)),VALUE(SUBSTITUTE(D262,",","")))))),IF(RIGHT(D262,1)="T",1000000000000*VALUE(LEFT(D262,LEN(D262)-1)),IF(RIGHT(D262,1)="M",1000000*VALUE(LEFT(D262,LEN(D262)-1)),IF(RIGHT(D262,1)="B",1000000000*VALUE(LEFT(D262,LEN(D262)-1)),IF(RIGHT(D262,1)="%",0.01*VALUE(LEFT(D262,LEN(D262)-1)),IF(RIGHT(D262,1)="k",1000*VALUE(LEFT(D262,LEN(D262)-1)),VALUE(SUBSTITUTE(D262,",",""))))))))),"N/A")</f>
        <v>N/A</v>
      </c>
      <c r="K262" t="str">
        <f>IFERROR(IF(TRIM(E262)="-", "N/A", IF(RIGHT(E262,1)=")",IF(RIGHT(E262,2)="T)",-1000000000000*VALUE(MID(E262,2,LEN(E262)-3)),IF(RIGHT(E262,2)="M)",-1000000*VALUE(MID(E262,2,LEN(E262)-3)),IF(RIGHT(E262,2)="B)",-1000000000*VALUE(MID(E262,2,LEN(E262)-3)),IF(RIGHT(E262,2)="k)",-1000*VALUE(MID(E262,2,LEN(E262)-3)),VALUE(SUBSTITUTE(E262,",","")))))),IF(RIGHT(E262,1)="T",1000000000000*VALUE(LEFT(E262,LEN(E262)-1)),IF(RIGHT(E262,1)="M",1000000*VALUE(LEFT(E262,LEN(E262)-1)),IF(RIGHT(E262,1)="B",1000000000*VALUE(LEFT(E262,LEN(E262)-1)),IF(RIGHT(E262,1)="%",0.01*VALUE(LEFT(E262,LEN(E262)-1)),IF(RIGHT(E262,1)="k",1000*VALUE(LEFT(E262,LEN(E262)-1)),VALUE(SUBSTITUTE(E262,",",""))))))))),"N/A")</f>
        <v>N/A</v>
      </c>
      <c r="L262" t="str">
        <f>IFERROR(IF(TRIM(F262)="-", "N/A", IF(RIGHT(F262,1)=")",IF(RIGHT(F262,2)="T)",-1000000000000*VALUE(MID(F262,2,LEN(F262)-3)),IF(RIGHT(F262,2)="M)",-1000000*VALUE(MID(F262,2,LEN(F262)-3)),IF(RIGHT(F262,2)="B)",-1000000000*VALUE(MID(F262,2,LEN(F262)-3)),IF(RIGHT(F262,2)="k)",-1000*VALUE(MID(F262,2,LEN(F262)-3)),VALUE(SUBSTITUTE(F262,",","")))))),IF(RIGHT(F262,1)="T",1000000000000*VALUE(LEFT(F262,LEN(F262)-1)),IF(RIGHT(F262,1)="M",1000000*VALUE(LEFT(F262,LEN(F262)-1)),IF(RIGHT(F262,1)="B",1000000000*VALUE(LEFT(F262,LEN(F262)-1)),IF(RIGHT(F262,1)="%",0.01*VALUE(LEFT(F262,LEN(F262)-1)),IF(RIGHT(F262,1)="k",1000*VALUE(LEFT(F262,LEN(F262)-1)),VALUE(SUBSTITUTE(F262,",",""))))))))),"N/A")</f>
        <v>N/A</v>
      </c>
      <c r="M262" t="str">
        <f>IFERROR(IF(TRIM(G262)="-", "N/A", IF(RIGHT(G262,1)=")",IF(RIGHT(G262,2)="T)",-1000000000000*VALUE(MID(G262,2,LEN(G262)-3)),IF(RIGHT(G262,2)="M)",-1000000*VALUE(MID(G262,2,LEN(G262)-3)),IF(RIGHT(G262,2)="B)",-1000000000*VALUE(MID(G262,2,LEN(G262)-3)),IF(RIGHT(G262,2)="k)",-1000*VALUE(MID(G262,2,LEN(G262)-3)),VALUE(SUBSTITUTE(G262,",","")))))),IF(RIGHT(G262,1)="T",1000000000000*VALUE(LEFT(G262,LEN(G262)-1)),IF(RIGHT(G262,1)="M",1000000*VALUE(LEFT(G262,LEN(G262)-1)),IF(RIGHT(G262,1)="B",1000000000*VALUE(LEFT(G262,LEN(G262)-1)),IF(RIGHT(G262,1)="%",0.01*VALUE(LEFT(G262,LEN(G262)-1)),IF(RIGHT(G262,1)="k",1000*VALUE(LEFT(G262,LEN(G262)-1)),VALUE(SUBSTITUTE(G262,",",""))))))))),"N/A")</f>
        <v>N/A</v>
      </c>
      <c r="N262" t="str">
        <f t="shared" si="13"/>
        <v>N/A</v>
      </c>
    </row>
    <row r="263" spans="1:14" x14ac:dyDescent="0.3">
      <c r="A263" s="1">
        <v>10</v>
      </c>
      <c r="B263" t="s">
        <v>621</v>
      </c>
      <c r="C263" t="s">
        <v>261</v>
      </c>
      <c r="D263" t="s">
        <v>261</v>
      </c>
      <c r="E263" t="s">
        <v>261</v>
      </c>
      <c r="F263" t="s">
        <v>622</v>
      </c>
      <c r="G263" t="s">
        <v>623</v>
      </c>
      <c r="I263" t="str">
        <f>IFERROR(IF(TRIM(C263)="-", "N/A", IF(RIGHT(C263,1)=")",IF(RIGHT(C263,2)="T)",-1000000000000*VALUE(MID(C263,2,LEN(C263)-3)),IF(RIGHT(C263,2)="M)",-1000000*VALUE(MID(C263,2,LEN(C263)-3)),IF(RIGHT(C263,2)="B)",-1000000000*VALUE(MID(C263,2,LEN(C263)-3)),IF(RIGHT(C263,2)="k)",-1000*VALUE(MID(C263,2,LEN(C263)-3)),VALUE(SUBSTITUTE(C263,",","")))))),IF(RIGHT(C263,1)="T",1000000000000*VALUE(LEFT(C263,LEN(C263)-1)),IF(RIGHT(C263,1)="M",1000000*VALUE(LEFT(C263,LEN(C263)-1)),IF(RIGHT(C263,1)="B",1000000000*VALUE(LEFT(C263,LEN(C263)-1)),IF(RIGHT(C263,1)="%",0.01*VALUE(LEFT(C263,LEN(C263)-1)),IF(RIGHT(C263,1)="k",1000*VALUE(LEFT(C263,LEN(C263)-1)),VALUE(SUBSTITUTE(C263,",",""))))))))),"N/A")</f>
        <v>N/A</v>
      </c>
      <c r="J263" t="str">
        <f>IFERROR(IF(TRIM(D263)="-", "N/A", IF(RIGHT(D263,1)=")",IF(RIGHT(D263,2)="T)",-1000000000000*VALUE(MID(D263,2,LEN(D263)-3)),IF(RIGHT(D263,2)="M)",-1000000*VALUE(MID(D263,2,LEN(D263)-3)),IF(RIGHT(D263,2)="B)",-1000000000*VALUE(MID(D263,2,LEN(D263)-3)),IF(RIGHT(D263,2)="k)",-1000*VALUE(MID(D263,2,LEN(D263)-3)),VALUE(SUBSTITUTE(D263,",","")))))),IF(RIGHT(D263,1)="T",1000000000000*VALUE(LEFT(D263,LEN(D263)-1)),IF(RIGHT(D263,1)="M",1000000*VALUE(LEFT(D263,LEN(D263)-1)),IF(RIGHT(D263,1)="B",1000000000*VALUE(LEFT(D263,LEN(D263)-1)),IF(RIGHT(D263,1)="%",0.01*VALUE(LEFT(D263,LEN(D263)-1)),IF(RIGHT(D263,1)="k",1000*VALUE(LEFT(D263,LEN(D263)-1)),VALUE(SUBSTITUTE(D263,",",""))))))))),"N/A")</f>
        <v>N/A</v>
      </c>
      <c r="K263" t="str">
        <f>IFERROR(IF(TRIM(E263)="-", "N/A", IF(RIGHT(E263,1)=")",IF(RIGHT(E263,2)="T)",-1000000000000*VALUE(MID(E263,2,LEN(E263)-3)),IF(RIGHT(E263,2)="M)",-1000000*VALUE(MID(E263,2,LEN(E263)-3)),IF(RIGHT(E263,2)="B)",-1000000000*VALUE(MID(E263,2,LEN(E263)-3)),IF(RIGHT(E263,2)="k)",-1000*VALUE(MID(E263,2,LEN(E263)-3)),VALUE(SUBSTITUTE(E263,",","")))))),IF(RIGHT(E263,1)="T",1000000000000*VALUE(LEFT(E263,LEN(E263)-1)),IF(RIGHT(E263,1)="M",1000000*VALUE(LEFT(E263,LEN(E263)-1)),IF(RIGHT(E263,1)="B",1000000000*VALUE(LEFT(E263,LEN(E263)-1)),IF(RIGHT(E263,1)="%",0.01*VALUE(LEFT(E263,LEN(E263)-1)),IF(RIGHT(E263,1)="k",1000*VALUE(LEFT(E263,LEN(E263)-1)),VALUE(SUBSTITUTE(E263,",",""))))))))),"N/A")</f>
        <v>N/A</v>
      </c>
      <c r="L263">
        <f>IFERROR(IF(TRIM(F263)="-", "N/A", IF(RIGHT(F263,1)=")",IF(RIGHT(F263,2)="T)",-1000000000000*VALUE(MID(F263,2,LEN(F263)-3)),IF(RIGHT(F263,2)="M)",-1000000*VALUE(MID(F263,2,LEN(F263)-3)),IF(RIGHT(F263,2)="B)",-1000000000*VALUE(MID(F263,2,LEN(F263)-3)),IF(RIGHT(F263,2)="k)",-1000*VALUE(MID(F263,2,LEN(F263)-3)),VALUE(SUBSTITUTE(F263,",","")))))),IF(RIGHT(F263,1)="T",1000000000000*VALUE(LEFT(F263,LEN(F263)-1)),IF(RIGHT(F263,1)="M",1000000*VALUE(LEFT(F263,LEN(F263)-1)),IF(RIGHT(F263,1)="B",1000000000*VALUE(LEFT(F263,LEN(F263)-1)),IF(RIGHT(F263,1)="%",0.01*VALUE(LEFT(F263,LEN(F263)-1)),IF(RIGHT(F263,1)="k",1000*VALUE(LEFT(F263,LEN(F263)-1)),VALUE(SUBSTITUTE(F263,",",""))))))))),"N/A")</f>
        <v>28130000</v>
      </c>
      <c r="M263">
        <f>IFERROR(IF(TRIM(G263)="-", "N/A", IF(RIGHT(G263,1)=")",IF(RIGHT(G263,2)="T)",-1000000000000*VALUE(MID(G263,2,LEN(G263)-3)),IF(RIGHT(G263,2)="M)",-1000000*VALUE(MID(G263,2,LEN(G263)-3)),IF(RIGHT(G263,2)="B)",-1000000000*VALUE(MID(G263,2,LEN(G263)-3)),IF(RIGHT(G263,2)="k)",-1000*VALUE(MID(G263,2,LEN(G263)-3)),VALUE(SUBSTITUTE(G263,",","")))))),IF(RIGHT(G263,1)="T",1000000000000*VALUE(LEFT(G263,LEN(G263)-1)),IF(RIGHT(G263,1)="M",1000000*VALUE(LEFT(G263,LEN(G263)-1)),IF(RIGHT(G263,1)="B",1000000000*VALUE(LEFT(G263,LEN(G263)-1)),IF(RIGHT(G263,1)="%",0.01*VALUE(LEFT(G263,LEN(G263)-1)),IF(RIGHT(G263,1)="k",1000*VALUE(LEFT(G263,LEN(G263)-1)),VALUE(SUBSTITUTE(G263,",",""))))))))),"N/A")</f>
        <v>28920000</v>
      </c>
      <c r="N263" t="str">
        <f t="shared" si="13"/>
        <v>N/A</v>
      </c>
    </row>
    <row r="264" spans="1:14" x14ac:dyDescent="0.3">
      <c r="A264" s="1">
        <v>11</v>
      </c>
      <c r="B264" t="s">
        <v>624</v>
      </c>
      <c r="C264" t="s">
        <v>625</v>
      </c>
      <c r="D264" t="s">
        <v>626</v>
      </c>
      <c r="E264" t="s">
        <v>627</v>
      </c>
      <c r="F264" t="s">
        <v>628</v>
      </c>
      <c r="G264" t="s">
        <v>629</v>
      </c>
      <c r="I264">
        <f>IFERROR(IF(TRIM(C264)="-", "N/A", IF(RIGHT(C264,1)=")",IF(RIGHT(C264,2)="T)",-1000000000000*VALUE(MID(C264,2,LEN(C264)-3)),IF(RIGHT(C264,2)="M)",-1000000*VALUE(MID(C264,2,LEN(C264)-3)),IF(RIGHT(C264,2)="B)",-1000000000*VALUE(MID(C264,2,LEN(C264)-3)),IF(RIGHT(C264,2)="k)",-1000*VALUE(MID(C264,2,LEN(C264)-3)),VALUE(SUBSTITUTE(C264,",","")))))),IF(RIGHT(C264,1)="T",1000000000000*VALUE(LEFT(C264,LEN(C264)-1)),IF(RIGHT(C264,1)="M",1000000*VALUE(LEFT(C264,LEN(C264)-1)),IF(RIGHT(C264,1)="B",1000000000*VALUE(LEFT(C264,LEN(C264)-1)),IF(RIGHT(C264,1)="%",0.01*VALUE(LEFT(C264,LEN(C264)-1)),IF(RIGHT(C264,1)="k",1000*VALUE(LEFT(C264,LEN(C264)-1)),VALUE(SUBSTITUTE(C264,",",""))))))))),"N/A")</f>
        <v>-69260000</v>
      </c>
      <c r="J264">
        <f>IFERROR(IF(TRIM(D264)="-", "N/A", IF(RIGHT(D264,1)=")",IF(RIGHT(D264,2)="T)",-1000000000000*VALUE(MID(D264,2,LEN(D264)-3)),IF(RIGHT(D264,2)="M)",-1000000*VALUE(MID(D264,2,LEN(D264)-3)),IF(RIGHT(D264,2)="B)",-1000000000*VALUE(MID(D264,2,LEN(D264)-3)),IF(RIGHT(D264,2)="k)",-1000*VALUE(MID(D264,2,LEN(D264)-3)),VALUE(SUBSTITUTE(D264,",","")))))),IF(RIGHT(D264,1)="T",1000000000000*VALUE(LEFT(D264,LEN(D264)-1)),IF(RIGHT(D264,1)="M",1000000*VALUE(LEFT(D264,LEN(D264)-1)),IF(RIGHT(D264,1)="B",1000000000*VALUE(LEFT(D264,LEN(D264)-1)),IF(RIGHT(D264,1)="%",0.01*VALUE(LEFT(D264,LEN(D264)-1)),IF(RIGHT(D264,1)="k",1000*VALUE(LEFT(D264,LEN(D264)-1)),VALUE(SUBSTITUTE(D264,",",""))))))))),"N/A")</f>
        <v>-85260000</v>
      </c>
      <c r="K264">
        <f>IFERROR(IF(TRIM(E264)="-", "N/A", IF(RIGHT(E264,1)=")",IF(RIGHT(E264,2)="T)",-1000000000000*VALUE(MID(E264,2,LEN(E264)-3)),IF(RIGHT(E264,2)="M)",-1000000*VALUE(MID(E264,2,LEN(E264)-3)),IF(RIGHT(E264,2)="B)",-1000000000*VALUE(MID(E264,2,LEN(E264)-3)),IF(RIGHT(E264,2)="k)",-1000*VALUE(MID(E264,2,LEN(E264)-3)),VALUE(SUBSTITUTE(E264,",","")))))),IF(RIGHT(E264,1)="T",1000000000000*VALUE(LEFT(E264,LEN(E264)-1)),IF(RIGHT(E264,1)="M",1000000*VALUE(LEFT(E264,LEN(E264)-1)),IF(RIGHT(E264,1)="B",1000000000*VALUE(LEFT(E264,LEN(E264)-1)),IF(RIGHT(E264,1)="%",0.01*VALUE(LEFT(E264,LEN(E264)-1)),IF(RIGHT(E264,1)="k",1000*VALUE(LEFT(E264,LEN(E264)-1)),VALUE(SUBSTITUTE(E264,",",""))))))))),"N/A")</f>
        <v>-147700000</v>
      </c>
      <c r="L264">
        <f>IFERROR(IF(TRIM(F264)="-", "N/A", IF(RIGHT(F264,1)=")",IF(RIGHT(F264,2)="T)",-1000000000000*VALUE(MID(F264,2,LEN(F264)-3)),IF(RIGHT(F264,2)="M)",-1000000*VALUE(MID(F264,2,LEN(F264)-3)),IF(RIGHT(F264,2)="B)",-1000000000*VALUE(MID(F264,2,LEN(F264)-3)),IF(RIGHT(F264,2)="k)",-1000*VALUE(MID(F264,2,LEN(F264)-3)),VALUE(SUBSTITUTE(F264,",","")))))),IF(RIGHT(F264,1)="T",1000000000000*VALUE(LEFT(F264,LEN(F264)-1)),IF(RIGHT(F264,1)="M",1000000*VALUE(LEFT(F264,LEN(F264)-1)),IF(RIGHT(F264,1)="B",1000000000*VALUE(LEFT(F264,LEN(F264)-1)),IF(RIGHT(F264,1)="%",0.01*VALUE(LEFT(F264,LEN(F264)-1)),IF(RIGHT(F264,1)="k",1000*VALUE(LEFT(F264,LEN(F264)-1)),VALUE(SUBSTITUTE(F264,",",""))))))))),"N/A")</f>
        <v>-202780000</v>
      </c>
      <c r="M264">
        <f>IFERROR(IF(TRIM(G264)="-", "N/A", IF(RIGHT(G264,1)=")",IF(RIGHT(G264,2)="T)",-1000000000000*VALUE(MID(G264,2,LEN(G264)-3)),IF(RIGHT(G264,2)="M)",-1000000*VALUE(MID(G264,2,LEN(G264)-3)),IF(RIGHT(G264,2)="B)",-1000000000*VALUE(MID(G264,2,LEN(G264)-3)),IF(RIGHT(G264,2)="k)",-1000*VALUE(MID(G264,2,LEN(G264)-3)),VALUE(SUBSTITUTE(G264,",","")))))),IF(RIGHT(G264,1)="T",1000000000000*VALUE(LEFT(G264,LEN(G264)-1)),IF(RIGHT(G264,1)="M",1000000*VALUE(LEFT(G264,LEN(G264)-1)),IF(RIGHT(G264,1)="B",1000000000*VALUE(LEFT(G264,LEN(G264)-1)),IF(RIGHT(G264,1)="%",0.01*VALUE(LEFT(G264,LEN(G264)-1)),IF(RIGHT(G264,1)="k",1000*VALUE(LEFT(G264,LEN(G264)-1)),VALUE(SUBSTITUTE(G264,",",""))))))))),"N/A")</f>
        <v>-297550000</v>
      </c>
      <c r="N264" t="str">
        <f t="shared" si="13"/>
        <v>N/A</v>
      </c>
    </row>
    <row r="265" spans="1:14" x14ac:dyDescent="0.3">
      <c r="I265" t="str">
        <f>IFERROR(IF(TRIM(C265)="-", "N/A", IF(RIGHT(C265,1)=")",IF(RIGHT(C265,2)="T)",-1000000000000*VALUE(MID(C265,2,LEN(C265)-3)),IF(RIGHT(C265,2)="M)",-1000000*VALUE(MID(C265,2,LEN(C265)-3)),IF(RIGHT(C265,2)="B)",-1000000000*VALUE(MID(C265,2,LEN(C265)-3)),IF(RIGHT(C265,2)="k)",-1000*VALUE(MID(C265,2,LEN(C265)-3)),VALUE(SUBSTITUTE(C265,",","")))))),IF(RIGHT(C265,1)="T",1000000000000*VALUE(LEFT(C265,LEN(C265)-1)),IF(RIGHT(C265,1)="M",1000000*VALUE(LEFT(C265,LEN(C265)-1)),IF(RIGHT(C265,1)="B",1000000000*VALUE(LEFT(C265,LEN(C265)-1)),IF(RIGHT(C265,1)="%",0.01*VALUE(LEFT(C265,LEN(C265)-1)),IF(RIGHT(C265,1)="k",1000*VALUE(LEFT(C265,LEN(C265)-1)),VALUE(SUBSTITUTE(C265,",",""))))))))),"N/A")</f>
        <v>N/A</v>
      </c>
      <c r="J265" t="str">
        <f>IFERROR(IF(TRIM(D265)="-", "N/A", IF(RIGHT(D265,1)=")",IF(RIGHT(D265,2)="T)",-1000000000000*VALUE(MID(D265,2,LEN(D265)-3)),IF(RIGHT(D265,2)="M)",-1000000*VALUE(MID(D265,2,LEN(D265)-3)),IF(RIGHT(D265,2)="B)",-1000000000*VALUE(MID(D265,2,LEN(D265)-3)),IF(RIGHT(D265,2)="k)",-1000*VALUE(MID(D265,2,LEN(D265)-3)),VALUE(SUBSTITUTE(D265,",","")))))),IF(RIGHT(D265,1)="T",1000000000000*VALUE(LEFT(D265,LEN(D265)-1)),IF(RIGHT(D265,1)="M",1000000*VALUE(LEFT(D265,LEN(D265)-1)),IF(RIGHT(D265,1)="B",1000000000*VALUE(LEFT(D265,LEN(D265)-1)),IF(RIGHT(D265,1)="%",0.01*VALUE(LEFT(D265,LEN(D265)-1)),IF(RIGHT(D265,1)="k",1000*VALUE(LEFT(D265,LEN(D265)-1)),VALUE(SUBSTITUTE(D265,",",""))))))))),"N/A")</f>
        <v>N/A</v>
      </c>
      <c r="K265" t="str">
        <f>IFERROR(IF(TRIM(E265)="-", "N/A", IF(RIGHT(E265,1)=")",IF(RIGHT(E265,2)="T)",-1000000000000*VALUE(MID(E265,2,LEN(E265)-3)),IF(RIGHT(E265,2)="M)",-1000000*VALUE(MID(E265,2,LEN(E265)-3)),IF(RIGHT(E265,2)="B)",-1000000000*VALUE(MID(E265,2,LEN(E265)-3)),IF(RIGHT(E265,2)="k)",-1000*VALUE(MID(E265,2,LEN(E265)-3)),VALUE(SUBSTITUTE(E265,",","")))))),IF(RIGHT(E265,1)="T",1000000000000*VALUE(LEFT(E265,LEN(E265)-1)),IF(RIGHT(E265,1)="M",1000000*VALUE(LEFT(E265,LEN(E265)-1)),IF(RIGHT(E265,1)="B",1000000000*VALUE(LEFT(E265,LEN(E265)-1)),IF(RIGHT(E265,1)="%",0.01*VALUE(LEFT(E265,LEN(E265)-1)),IF(RIGHT(E265,1)="k",1000*VALUE(LEFT(E265,LEN(E265)-1)),VALUE(SUBSTITUTE(E265,",",""))))))))),"N/A")</f>
        <v>N/A</v>
      </c>
      <c r="L265" t="str">
        <f>IFERROR(IF(TRIM(F265)="-", "N/A", IF(RIGHT(F265,1)=")",IF(RIGHT(F265,2)="T)",-1000000000000*VALUE(MID(F265,2,LEN(F265)-3)),IF(RIGHT(F265,2)="M)",-1000000*VALUE(MID(F265,2,LEN(F265)-3)),IF(RIGHT(F265,2)="B)",-1000000000*VALUE(MID(F265,2,LEN(F265)-3)),IF(RIGHT(F265,2)="k)",-1000*VALUE(MID(F265,2,LEN(F265)-3)),VALUE(SUBSTITUTE(F265,",","")))))),IF(RIGHT(F265,1)="T",1000000000000*VALUE(LEFT(F265,LEN(F265)-1)),IF(RIGHT(F265,1)="M",1000000*VALUE(LEFT(F265,LEN(F265)-1)),IF(RIGHT(F265,1)="B",1000000000*VALUE(LEFT(F265,LEN(F265)-1)),IF(RIGHT(F265,1)="%",0.01*VALUE(LEFT(F265,LEN(F265)-1)),IF(RIGHT(F265,1)="k",1000*VALUE(LEFT(F265,LEN(F265)-1)),VALUE(SUBSTITUTE(F265,",",""))))))))),"N/A")</f>
        <v>N/A</v>
      </c>
      <c r="M265" t="str">
        <f>IFERROR(IF(TRIM(G265)="-", "N/A", IF(RIGHT(G265,1)=")",IF(RIGHT(G265,2)="T)",-1000000000000*VALUE(MID(G265,2,LEN(G265)-3)),IF(RIGHT(G265,2)="M)",-1000000*VALUE(MID(G265,2,LEN(G265)-3)),IF(RIGHT(G265,2)="B)",-1000000000*VALUE(MID(G265,2,LEN(G265)-3)),IF(RIGHT(G265,2)="k)",-1000*VALUE(MID(G265,2,LEN(G265)-3)),VALUE(SUBSTITUTE(G265,",","")))))),IF(RIGHT(G265,1)="T",1000000000000*VALUE(LEFT(G265,LEN(G265)-1)),IF(RIGHT(G265,1)="M",1000000*VALUE(LEFT(G265,LEN(G265)-1)),IF(RIGHT(G265,1)="B",1000000000*VALUE(LEFT(G265,LEN(G265)-1)),IF(RIGHT(G265,1)="%",0.01*VALUE(LEFT(G265,LEN(G265)-1)),IF(RIGHT(G265,1)="k",1000*VALUE(LEFT(G265,LEN(G265)-1)),VALUE(SUBSTITUTE(G265,",",""))))))))),"N/A")</f>
        <v>N/A</v>
      </c>
      <c r="N265" t="str">
        <f t="shared" si="13"/>
        <v>N/A</v>
      </c>
    </row>
    <row r="266" spans="1:14" x14ac:dyDescent="0.3">
      <c r="B266" s="1" t="s">
        <v>296</v>
      </c>
      <c r="C266" s="1" t="s">
        <v>248</v>
      </c>
      <c r="D266" s="1" t="s">
        <v>249</v>
      </c>
      <c r="E266" s="1" t="s">
        <v>250</v>
      </c>
      <c r="F266" s="1" t="s">
        <v>251</v>
      </c>
      <c r="G266" s="1" t="s">
        <v>252</v>
      </c>
      <c r="H266" s="1" t="s">
        <v>253</v>
      </c>
      <c r="I266">
        <f>IFERROR(IF(TRIM(C266)="-", "N/A", IF(RIGHT(C266,1)=")",IF(RIGHT(C266,2)="T)",-1000000000000*VALUE(MID(C266,2,LEN(C266)-3)),IF(RIGHT(C266,2)="M)",-1000000*VALUE(MID(C266,2,LEN(C266)-3)),IF(RIGHT(C266,2)="B)",-1000000000*VALUE(MID(C266,2,LEN(C266)-3)),IF(RIGHT(C266,2)="k)",-1000*VALUE(MID(C266,2,LEN(C266)-3)),VALUE(SUBSTITUTE(C266,",","")))))),IF(RIGHT(C266,1)="T",1000000000000*VALUE(LEFT(C266,LEN(C266)-1)),IF(RIGHT(C266,1)="M",1000000*VALUE(LEFT(C266,LEN(C266)-1)),IF(RIGHT(C266,1)="B",1000000000*VALUE(LEFT(C266,LEN(C266)-1)),IF(RIGHT(C266,1)="%",0.01*VALUE(LEFT(C266,LEN(C266)-1)),IF(RIGHT(C266,1)="k",1000*VALUE(LEFT(C266,LEN(C266)-1)),VALUE(SUBSTITUTE(C266,",",""))))))))),"N/A")</f>
        <v>2012</v>
      </c>
      <c r="J266">
        <f>IFERROR(IF(TRIM(D266)="-", "N/A", IF(RIGHT(D266,1)=")",IF(RIGHT(D266,2)="T)",-1000000000000*VALUE(MID(D266,2,LEN(D266)-3)),IF(RIGHT(D266,2)="M)",-1000000*VALUE(MID(D266,2,LEN(D266)-3)),IF(RIGHT(D266,2)="B)",-1000000000*VALUE(MID(D266,2,LEN(D266)-3)),IF(RIGHT(D266,2)="k)",-1000*VALUE(MID(D266,2,LEN(D266)-3)),VALUE(SUBSTITUTE(D266,",","")))))),IF(RIGHT(D266,1)="T",1000000000000*VALUE(LEFT(D266,LEN(D266)-1)),IF(RIGHT(D266,1)="M",1000000*VALUE(LEFT(D266,LEN(D266)-1)),IF(RIGHT(D266,1)="B",1000000000*VALUE(LEFT(D266,LEN(D266)-1)),IF(RIGHT(D266,1)="%",0.01*VALUE(LEFT(D266,LEN(D266)-1)),IF(RIGHT(D266,1)="k",1000*VALUE(LEFT(D266,LEN(D266)-1)),VALUE(SUBSTITUTE(D266,",",""))))))))),"N/A")</f>
        <v>2013</v>
      </c>
      <c r="K266">
        <f>IFERROR(IF(TRIM(E266)="-", "N/A", IF(RIGHT(E266,1)=")",IF(RIGHT(E266,2)="T)",-1000000000000*VALUE(MID(E266,2,LEN(E266)-3)),IF(RIGHT(E266,2)="M)",-1000000*VALUE(MID(E266,2,LEN(E266)-3)),IF(RIGHT(E266,2)="B)",-1000000000*VALUE(MID(E266,2,LEN(E266)-3)),IF(RIGHT(E266,2)="k)",-1000*VALUE(MID(E266,2,LEN(E266)-3)),VALUE(SUBSTITUTE(E266,",","")))))),IF(RIGHT(E266,1)="T",1000000000000*VALUE(LEFT(E266,LEN(E266)-1)),IF(RIGHT(E266,1)="M",1000000*VALUE(LEFT(E266,LEN(E266)-1)),IF(RIGHT(E266,1)="B",1000000000*VALUE(LEFT(E266,LEN(E266)-1)),IF(RIGHT(E266,1)="%",0.01*VALUE(LEFT(E266,LEN(E266)-1)),IF(RIGHT(E266,1)="k",1000*VALUE(LEFT(E266,LEN(E266)-1)),VALUE(SUBSTITUTE(E266,",",""))))))))),"N/A")</f>
        <v>2014</v>
      </c>
      <c r="L266">
        <f>IFERROR(IF(TRIM(F266)="-", "N/A", IF(RIGHT(F266,1)=")",IF(RIGHT(F266,2)="T)",-1000000000000*VALUE(MID(F266,2,LEN(F266)-3)),IF(RIGHT(F266,2)="M)",-1000000*VALUE(MID(F266,2,LEN(F266)-3)),IF(RIGHT(F266,2)="B)",-1000000000*VALUE(MID(F266,2,LEN(F266)-3)),IF(RIGHT(F266,2)="k)",-1000*VALUE(MID(F266,2,LEN(F266)-3)),VALUE(SUBSTITUTE(F266,",","")))))),IF(RIGHT(F266,1)="T",1000000000000*VALUE(LEFT(F266,LEN(F266)-1)),IF(RIGHT(F266,1)="M",1000000*VALUE(LEFT(F266,LEN(F266)-1)),IF(RIGHT(F266,1)="B",1000000000*VALUE(LEFT(F266,LEN(F266)-1)),IF(RIGHT(F266,1)="%",0.01*VALUE(LEFT(F266,LEN(F266)-1)),IF(RIGHT(F266,1)="k",1000*VALUE(LEFT(F266,LEN(F266)-1)),VALUE(SUBSTITUTE(F266,",",""))))))))),"N/A")</f>
        <v>2015</v>
      </c>
      <c r="M266">
        <f>IFERROR(IF(TRIM(G266)="-", "N/A", IF(RIGHT(G266,1)=")",IF(RIGHT(G266,2)="T)",-1000000000000*VALUE(MID(G266,2,LEN(G266)-3)),IF(RIGHT(G266,2)="M)",-1000000*VALUE(MID(G266,2,LEN(G266)-3)),IF(RIGHT(G266,2)="B)",-1000000000*VALUE(MID(G266,2,LEN(G266)-3)),IF(RIGHT(G266,2)="k)",-1000*VALUE(MID(G266,2,LEN(G266)-3)),VALUE(SUBSTITUTE(G266,",","")))))),IF(RIGHT(G266,1)="T",1000000000000*VALUE(LEFT(G266,LEN(G266)-1)),IF(RIGHT(G266,1)="M",1000000*VALUE(LEFT(G266,LEN(G266)-1)),IF(RIGHT(G266,1)="B",1000000000*VALUE(LEFT(G266,LEN(G266)-1)),IF(RIGHT(G266,1)="%",0.01*VALUE(LEFT(G266,LEN(G266)-1)),IF(RIGHT(G266,1)="k",1000*VALUE(LEFT(G266,LEN(G266)-1)),VALUE(SUBSTITUTE(G266,",",""))))))))),"N/A")</f>
        <v>2016</v>
      </c>
      <c r="N266" t="str">
        <f t="shared" si="13"/>
        <v>N/A</v>
      </c>
    </row>
    <row r="267" spans="1:14" x14ac:dyDescent="0.3">
      <c r="A267" s="1">
        <v>0</v>
      </c>
      <c r="B267" t="s">
        <v>630</v>
      </c>
      <c r="C267" t="s">
        <v>631</v>
      </c>
      <c r="D267" t="s">
        <v>632</v>
      </c>
      <c r="E267" t="s">
        <v>633</v>
      </c>
      <c r="F267" t="s">
        <v>634</v>
      </c>
      <c r="G267" t="s">
        <v>635</v>
      </c>
      <c r="I267">
        <f>IFERROR(IF(TRIM(C267)="-", "N/A", IF(RIGHT(C267,1)=")",IF(RIGHT(C267,2)="T)",-1000000000000*VALUE(MID(C267,2,LEN(C267)-3)),IF(RIGHT(C267,2)="M)",-1000000*VALUE(MID(C267,2,LEN(C267)-3)),IF(RIGHT(C267,2)="B)",-1000000000*VALUE(MID(C267,2,LEN(C267)-3)),IF(RIGHT(C267,2)="k)",-1000*VALUE(MID(C267,2,LEN(C267)-3)),VALUE(SUBSTITUTE(C267,",","")))))),IF(RIGHT(C267,1)="T",1000000000000*VALUE(LEFT(C267,LEN(C267)-1)),IF(RIGHT(C267,1)="M",1000000*VALUE(LEFT(C267,LEN(C267)-1)),IF(RIGHT(C267,1)="B",1000000000*VALUE(LEFT(C267,LEN(C267)-1)),IF(RIGHT(C267,1)="%",0.01*VALUE(LEFT(C267,LEN(C267)-1)),IF(RIGHT(C267,1)="k",1000*VALUE(LEFT(C267,LEN(C267)-1)),VALUE(SUBSTITUTE(C267,",",""))))))))),"N/A")</f>
        <v>-18220000</v>
      </c>
      <c r="J267">
        <f>IFERROR(IF(TRIM(D267)="-", "N/A", IF(RIGHT(D267,1)=")",IF(RIGHT(D267,2)="T)",-1000000000000*VALUE(MID(D267,2,LEN(D267)-3)),IF(RIGHT(D267,2)="M)",-1000000*VALUE(MID(D267,2,LEN(D267)-3)),IF(RIGHT(D267,2)="B)",-1000000000*VALUE(MID(D267,2,LEN(D267)-3)),IF(RIGHT(D267,2)="k)",-1000*VALUE(MID(D267,2,LEN(D267)-3)),VALUE(SUBSTITUTE(D267,",","")))))),IF(RIGHT(D267,1)="T",1000000000000*VALUE(LEFT(D267,LEN(D267)-1)),IF(RIGHT(D267,1)="M",1000000*VALUE(LEFT(D267,LEN(D267)-1)),IF(RIGHT(D267,1)="B",1000000000*VALUE(LEFT(D267,LEN(D267)-1)),IF(RIGHT(D267,1)="%",0.01*VALUE(LEFT(D267,LEN(D267)-1)),IF(RIGHT(D267,1)="k",1000*VALUE(LEFT(D267,LEN(D267)-1)),VALUE(SUBSTITUTE(D267,",",""))))))))),"N/A")</f>
        <v>-21430000</v>
      </c>
      <c r="K267">
        <f>IFERROR(IF(TRIM(E267)="-", "N/A", IF(RIGHT(E267,1)=")",IF(RIGHT(E267,2)="T)",-1000000000000*VALUE(MID(E267,2,LEN(E267)-3)),IF(RIGHT(E267,2)="M)",-1000000*VALUE(MID(E267,2,LEN(E267)-3)),IF(RIGHT(E267,2)="B)",-1000000000*VALUE(MID(E267,2,LEN(E267)-3)),IF(RIGHT(E267,2)="k)",-1000*VALUE(MID(E267,2,LEN(E267)-3)),VALUE(SUBSTITUTE(E267,",","")))))),IF(RIGHT(E267,1)="T",1000000000000*VALUE(LEFT(E267,LEN(E267)-1)),IF(RIGHT(E267,1)="M",1000000*VALUE(LEFT(E267,LEN(E267)-1)),IF(RIGHT(E267,1)="B",1000000000*VALUE(LEFT(E267,LEN(E267)-1)),IF(RIGHT(E267,1)="%",0.01*VALUE(LEFT(E267,LEN(E267)-1)),IF(RIGHT(E267,1)="k",1000*VALUE(LEFT(E267,LEN(E267)-1)),VALUE(SUBSTITUTE(E267,",",""))))))))),"N/A")</f>
        <v>-25990000</v>
      </c>
      <c r="L267">
        <f>IFERROR(IF(TRIM(F267)="-", "N/A", IF(RIGHT(F267,1)=")",IF(RIGHT(F267,2)="T)",-1000000000000*VALUE(MID(F267,2,LEN(F267)-3)),IF(RIGHT(F267,2)="M)",-1000000*VALUE(MID(F267,2,LEN(F267)-3)),IF(RIGHT(F267,2)="B)",-1000000000*VALUE(MID(F267,2,LEN(F267)-3)),IF(RIGHT(F267,2)="k)",-1000*VALUE(MID(F267,2,LEN(F267)-3)),VALUE(SUBSTITUTE(F267,",","")))))),IF(RIGHT(F267,1)="T",1000000000000*VALUE(LEFT(F267,LEN(F267)-1)),IF(RIGHT(F267,1)="M",1000000*VALUE(LEFT(F267,LEN(F267)-1)),IF(RIGHT(F267,1)="B",1000000000*VALUE(LEFT(F267,LEN(F267)-1)),IF(RIGHT(F267,1)="%",0.01*VALUE(LEFT(F267,LEN(F267)-1)),IF(RIGHT(F267,1)="k",1000*VALUE(LEFT(F267,LEN(F267)-1)),VALUE(SUBSTITUTE(F267,",",""))))))))),"N/A")</f>
        <v>-32990000.000000004</v>
      </c>
      <c r="M267">
        <f>IFERROR(IF(TRIM(G267)="-", "N/A", IF(RIGHT(G267,1)=")",IF(RIGHT(G267,2)="T)",-1000000000000*VALUE(MID(G267,2,LEN(G267)-3)),IF(RIGHT(G267,2)="M)",-1000000*VALUE(MID(G267,2,LEN(G267)-3)),IF(RIGHT(G267,2)="B)",-1000000000*VALUE(MID(G267,2,LEN(G267)-3)),IF(RIGHT(G267,2)="k)",-1000*VALUE(MID(G267,2,LEN(G267)-3)),VALUE(SUBSTITUTE(G267,",","")))))),IF(RIGHT(G267,1)="T",1000000000000*VALUE(LEFT(G267,LEN(G267)-1)),IF(RIGHT(G267,1)="M",1000000*VALUE(LEFT(G267,LEN(G267)-1)),IF(RIGHT(G267,1)="B",1000000000*VALUE(LEFT(G267,LEN(G267)-1)),IF(RIGHT(G267,1)="%",0.01*VALUE(LEFT(G267,LEN(G267)-1)),IF(RIGHT(G267,1)="k",1000*VALUE(LEFT(G267,LEN(G267)-1)),VALUE(SUBSTITUTE(G267,",",""))))))))),"N/A")</f>
        <v>-42060000</v>
      </c>
      <c r="N267" t="str">
        <f t="shared" si="13"/>
        <v>N/A</v>
      </c>
    </row>
    <row r="268" spans="1:14" x14ac:dyDescent="0.3">
      <c r="A268" s="1">
        <v>1</v>
      </c>
      <c r="B268" t="s">
        <v>636</v>
      </c>
      <c r="C268" t="s">
        <v>631</v>
      </c>
      <c r="D268" t="s">
        <v>632</v>
      </c>
      <c r="E268" t="s">
        <v>633</v>
      </c>
      <c r="F268" t="s">
        <v>634</v>
      </c>
      <c r="G268" t="s">
        <v>635</v>
      </c>
      <c r="I268">
        <f>IFERROR(IF(TRIM(C268)="-", "N/A", IF(RIGHT(C268,1)=")",IF(RIGHT(C268,2)="T)",-1000000000000*VALUE(MID(C268,2,LEN(C268)-3)),IF(RIGHT(C268,2)="M)",-1000000*VALUE(MID(C268,2,LEN(C268)-3)),IF(RIGHT(C268,2)="B)",-1000000000*VALUE(MID(C268,2,LEN(C268)-3)),IF(RIGHT(C268,2)="k)",-1000*VALUE(MID(C268,2,LEN(C268)-3)),VALUE(SUBSTITUTE(C268,",","")))))),IF(RIGHT(C268,1)="T",1000000000000*VALUE(LEFT(C268,LEN(C268)-1)),IF(RIGHT(C268,1)="M",1000000*VALUE(LEFT(C268,LEN(C268)-1)),IF(RIGHT(C268,1)="B",1000000000*VALUE(LEFT(C268,LEN(C268)-1)),IF(RIGHT(C268,1)="%",0.01*VALUE(LEFT(C268,LEN(C268)-1)),IF(RIGHT(C268,1)="k",1000*VALUE(LEFT(C268,LEN(C268)-1)),VALUE(SUBSTITUTE(C268,",",""))))))))),"N/A")</f>
        <v>-18220000</v>
      </c>
      <c r="J268">
        <f>IFERROR(IF(TRIM(D268)="-", "N/A", IF(RIGHT(D268,1)=")",IF(RIGHT(D268,2)="T)",-1000000000000*VALUE(MID(D268,2,LEN(D268)-3)),IF(RIGHT(D268,2)="M)",-1000000*VALUE(MID(D268,2,LEN(D268)-3)),IF(RIGHT(D268,2)="B)",-1000000000*VALUE(MID(D268,2,LEN(D268)-3)),IF(RIGHT(D268,2)="k)",-1000*VALUE(MID(D268,2,LEN(D268)-3)),VALUE(SUBSTITUTE(D268,",","")))))),IF(RIGHT(D268,1)="T",1000000000000*VALUE(LEFT(D268,LEN(D268)-1)),IF(RIGHT(D268,1)="M",1000000*VALUE(LEFT(D268,LEN(D268)-1)),IF(RIGHT(D268,1)="B",1000000000*VALUE(LEFT(D268,LEN(D268)-1)),IF(RIGHT(D268,1)="%",0.01*VALUE(LEFT(D268,LEN(D268)-1)),IF(RIGHT(D268,1)="k",1000*VALUE(LEFT(D268,LEN(D268)-1)),VALUE(SUBSTITUTE(D268,",",""))))))))),"N/A")</f>
        <v>-21430000</v>
      </c>
      <c r="K268">
        <f>IFERROR(IF(TRIM(E268)="-", "N/A", IF(RIGHT(E268,1)=")",IF(RIGHT(E268,2)="T)",-1000000000000*VALUE(MID(E268,2,LEN(E268)-3)),IF(RIGHT(E268,2)="M)",-1000000*VALUE(MID(E268,2,LEN(E268)-3)),IF(RIGHT(E268,2)="B)",-1000000000*VALUE(MID(E268,2,LEN(E268)-3)),IF(RIGHT(E268,2)="k)",-1000*VALUE(MID(E268,2,LEN(E268)-3)),VALUE(SUBSTITUTE(E268,",","")))))),IF(RIGHT(E268,1)="T",1000000000000*VALUE(LEFT(E268,LEN(E268)-1)),IF(RIGHT(E268,1)="M",1000000*VALUE(LEFT(E268,LEN(E268)-1)),IF(RIGHT(E268,1)="B",1000000000*VALUE(LEFT(E268,LEN(E268)-1)),IF(RIGHT(E268,1)="%",0.01*VALUE(LEFT(E268,LEN(E268)-1)),IF(RIGHT(E268,1)="k",1000*VALUE(LEFT(E268,LEN(E268)-1)),VALUE(SUBSTITUTE(E268,",",""))))))))),"N/A")</f>
        <v>-25990000</v>
      </c>
      <c r="L268">
        <f>IFERROR(IF(TRIM(F268)="-", "N/A", IF(RIGHT(F268,1)=")",IF(RIGHT(F268,2)="T)",-1000000000000*VALUE(MID(F268,2,LEN(F268)-3)),IF(RIGHT(F268,2)="M)",-1000000*VALUE(MID(F268,2,LEN(F268)-3)),IF(RIGHT(F268,2)="B)",-1000000000*VALUE(MID(F268,2,LEN(F268)-3)),IF(RIGHT(F268,2)="k)",-1000*VALUE(MID(F268,2,LEN(F268)-3)),VALUE(SUBSTITUTE(F268,",","")))))),IF(RIGHT(F268,1)="T",1000000000000*VALUE(LEFT(F268,LEN(F268)-1)),IF(RIGHT(F268,1)="M",1000000*VALUE(LEFT(F268,LEN(F268)-1)),IF(RIGHT(F268,1)="B",1000000000*VALUE(LEFT(F268,LEN(F268)-1)),IF(RIGHT(F268,1)="%",0.01*VALUE(LEFT(F268,LEN(F268)-1)),IF(RIGHT(F268,1)="k",1000*VALUE(LEFT(F268,LEN(F268)-1)),VALUE(SUBSTITUTE(F268,",",""))))))))),"N/A")</f>
        <v>-32990000.000000004</v>
      </c>
      <c r="M268">
        <f>IFERROR(IF(TRIM(G268)="-", "N/A", IF(RIGHT(G268,1)=")",IF(RIGHT(G268,2)="T)",-1000000000000*VALUE(MID(G268,2,LEN(G268)-3)),IF(RIGHT(G268,2)="M)",-1000000*VALUE(MID(G268,2,LEN(G268)-3)),IF(RIGHT(G268,2)="B)",-1000000000*VALUE(MID(G268,2,LEN(G268)-3)),IF(RIGHT(G268,2)="k)",-1000*VALUE(MID(G268,2,LEN(G268)-3)),VALUE(SUBSTITUTE(G268,",","")))))),IF(RIGHT(G268,1)="T",1000000000000*VALUE(LEFT(G268,LEN(G268)-1)),IF(RIGHT(G268,1)="M",1000000*VALUE(LEFT(G268,LEN(G268)-1)),IF(RIGHT(G268,1)="B",1000000000*VALUE(LEFT(G268,LEN(G268)-1)),IF(RIGHT(G268,1)="%",0.01*VALUE(LEFT(G268,LEN(G268)-1)),IF(RIGHT(G268,1)="k",1000*VALUE(LEFT(G268,LEN(G268)-1)),VALUE(SUBSTITUTE(G268,",",""))))))))),"N/A")</f>
        <v>-42060000</v>
      </c>
      <c r="N268" t="str">
        <f t="shared" si="13"/>
        <v>N/A</v>
      </c>
    </row>
    <row r="269" spans="1:14" x14ac:dyDescent="0.3">
      <c r="A269" s="1">
        <v>2</v>
      </c>
      <c r="B269" t="s">
        <v>374</v>
      </c>
      <c r="C269" t="s">
        <v>261</v>
      </c>
      <c r="D269" t="s">
        <v>261</v>
      </c>
      <c r="E269" t="s">
        <v>261</v>
      </c>
      <c r="F269" t="s">
        <v>261</v>
      </c>
      <c r="G269" t="s">
        <v>261</v>
      </c>
      <c r="I269" t="str">
        <f>IFERROR(IF(TRIM(C269)="-", "N/A", IF(RIGHT(C269,1)=")",IF(RIGHT(C269,2)="T)",-1000000000000*VALUE(MID(C269,2,LEN(C269)-3)),IF(RIGHT(C269,2)="M)",-1000000*VALUE(MID(C269,2,LEN(C269)-3)),IF(RIGHT(C269,2)="B)",-1000000000*VALUE(MID(C269,2,LEN(C269)-3)),IF(RIGHT(C269,2)="k)",-1000*VALUE(MID(C269,2,LEN(C269)-3)),VALUE(SUBSTITUTE(C269,",","")))))),IF(RIGHT(C269,1)="T",1000000000000*VALUE(LEFT(C269,LEN(C269)-1)),IF(RIGHT(C269,1)="M",1000000*VALUE(LEFT(C269,LEN(C269)-1)),IF(RIGHT(C269,1)="B",1000000000*VALUE(LEFT(C269,LEN(C269)-1)),IF(RIGHT(C269,1)="%",0.01*VALUE(LEFT(C269,LEN(C269)-1)),IF(RIGHT(C269,1)="k",1000*VALUE(LEFT(C269,LEN(C269)-1)),VALUE(SUBSTITUTE(C269,",",""))))))))),"N/A")</f>
        <v>N/A</v>
      </c>
      <c r="J269" t="str">
        <f>IFERROR(IF(TRIM(D269)="-", "N/A", IF(RIGHT(D269,1)=")",IF(RIGHT(D269,2)="T)",-1000000000000*VALUE(MID(D269,2,LEN(D269)-3)),IF(RIGHT(D269,2)="M)",-1000000*VALUE(MID(D269,2,LEN(D269)-3)),IF(RIGHT(D269,2)="B)",-1000000000*VALUE(MID(D269,2,LEN(D269)-3)),IF(RIGHT(D269,2)="k)",-1000*VALUE(MID(D269,2,LEN(D269)-3)),VALUE(SUBSTITUTE(D269,",","")))))),IF(RIGHT(D269,1)="T",1000000000000*VALUE(LEFT(D269,LEN(D269)-1)),IF(RIGHT(D269,1)="M",1000000*VALUE(LEFT(D269,LEN(D269)-1)),IF(RIGHT(D269,1)="B",1000000000*VALUE(LEFT(D269,LEN(D269)-1)),IF(RIGHT(D269,1)="%",0.01*VALUE(LEFT(D269,LEN(D269)-1)),IF(RIGHT(D269,1)="k",1000*VALUE(LEFT(D269,LEN(D269)-1)),VALUE(SUBSTITUTE(D269,",",""))))))))),"N/A")</f>
        <v>N/A</v>
      </c>
      <c r="K269" t="str">
        <f>IFERROR(IF(TRIM(E269)="-", "N/A", IF(RIGHT(E269,1)=")",IF(RIGHT(E269,2)="T)",-1000000000000*VALUE(MID(E269,2,LEN(E269)-3)),IF(RIGHT(E269,2)="M)",-1000000*VALUE(MID(E269,2,LEN(E269)-3)),IF(RIGHT(E269,2)="B)",-1000000000*VALUE(MID(E269,2,LEN(E269)-3)),IF(RIGHT(E269,2)="k)",-1000*VALUE(MID(E269,2,LEN(E269)-3)),VALUE(SUBSTITUTE(E269,",","")))))),IF(RIGHT(E269,1)="T",1000000000000*VALUE(LEFT(E269,LEN(E269)-1)),IF(RIGHT(E269,1)="M",1000000*VALUE(LEFT(E269,LEN(E269)-1)),IF(RIGHT(E269,1)="B",1000000000*VALUE(LEFT(E269,LEN(E269)-1)),IF(RIGHT(E269,1)="%",0.01*VALUE(LEFT(E269,LEN(E269)-1)),IF(RIGHT(E269,1)="k",1000*VALUE(LEFT(E269,LEN(E269)-1)),VALUE(SUBSTITUTE(E269,",",""))))))))),"N/A")</f>
        <v>N/A</v>
      </c>
      <c r="L269" t="str">
        <f>IFERROR(IF(TRIM(F269)="-", "N/A", IF(RIGHT(F269,1)=")",IF(RIGHT(F269,2)="T)",-1000000000000*VALUE(MID(F269,2,LEN(F269)-3)),IF(RIGHT(F269,2)="M)",-1000000*VALUE(MID(F269,2,LEN(F269)-3)),IF(RIGHT(F269,2)="B)",-1000000000*VALUE(MID(F269,2,LEN(F269)-3)),IF(RIGHT(F269,2)="k)",-1000*VALUE(MID(F269,2,LEN(F269)-3)),VALUE(SUBSTITUTE(F269,",","")))))),IF(RIGHT(F269,1)="T",1000000000000*VALUE(LEFT(F269,LEN(F269)-1)),IF(RIGHT(F269,1)="M",1000000*VALUE(LEFT(F269,LEN(F269)-1)),IF(RIGHT(F269,1)="B",1000000000*VALUE(LEFT(F269,LEN(F269)-1)),IF(RIGHT(F269,1)="%",0.01*VALUE(LEFT(F269,LEN(F269)-1)),IF(RIGHT(F269,1)="k",1000*VALUE(LEFT(F269,LEN(F269)-1)),VALUE(SUBSTITUTE(F269,",",""))))))))),"N/A")</f>
        <v>N/A</v>
      </c>
      <c r="M269" t="str">
        <f>IFERROR(IF(TRIM(G269)="-", "N/A", IF(RIGHT(G269,1)=")",IF(RIGHT(G269,2)="T)",-1000000000000*VALUE(MID(G269,2,LEN(G269)-3)),IF(RIGHT(G269,2)="M)",-1000000*VALUE(MID(G269,2,LEN(G269)-3)),IF(RIGHT(G269,2)="B)",-1000000000*VALUE(MID(G269,2,LEN(G269)-3)),IF(RIGHT(G269,2)="k)",-1000*VALUE(MID(G269,2,LEN(G269)-3)),VALUE(SUBSTITUTE(G269,",","")))))),IF(RIGHT(G269,1)="T",1000000000000*VALUE(LEFT(G269,LEN(G269)-1)),IF(RIGHT(G269,1)="M",1000000*VALUE(LEFT(G269,LEN(G269)-1)),IF(RIGHT(G269,1)="B",1000000000*VALUE(LEFT(G269,LEN(G269)-1)),IF(RIGHT(G269,1)="%",0.01*VALUE(LEFT(G269,LEN(G269)-1)),IF(RIGHT(G269,1)="k",1000*VALUE(LEFT(G269,LEN(G269)-1)),VALUE(SUBSTITUTE(G269,",",""))))))))),"N/A")</f>
        <v>N/A</v>
      </c>
      <c r="N269" t="str">
        <f t="shared" si="13"/>
        <v>N/A</v>
      </c>
    </row>
    <row r="270" spans="1:14" x14ac:dyDescent="0.3">
      <c r="A270" s="1">
        <v>3</v>
      </c>
      <c r="B270" t="s">
        <v>637</v>
      </c>
      <c r="C270" t="s">
        <v>261</v>
      </c>
      <c r="D270" t="s">
        <v>638</v>
      </c>
      <c r="E270" t="s">
        <v>639</v>
      </c>
      <c r="F270" t="s">
        <v>640</v>
      </c>
      <c r="G270" t="s">
        <v>641</v>
      </c>
      <c r="I270" t="str">
        <f>IFERROR(IF(TRIM(C270)="-", "N/A", IF(RIGHT(C270,1)=")",IF(RIGHT(C270,2)="T)",-1000000000000*VALUE(MID(C270,2,LEN(C270)-3)),IF(RIGHT(C270,2)="M)",-1000000*VALUE(MID(C270,2,LEN(C270)-3)),IF(RIGHT(C270,2)="B)",-1000000000*VALUE(MID(C270,2,LEN(C270)-3)),IF(RIGHT(C270,2)="k)",-1000*VALUE(MID(C270,2,LEN(C270)-3)),VALUE(SUBSTITUTE(C270,",","")))))),IF(RIGHT(C270,1)="T",1000000000000*VALUE(LEFT(C270,LEN(C270)-1)),IF(RIGHT(C270,1)="M",1000000*VALUE(LEFT(C270,LEN(C270)-1)),IF(RIGHT(C270,1)="B",1000000000*VALUE(LEFT(C270,LEN(C270)-1)),IF(RIGHT(C270,1)="%",0.01*VALUE(LEFT(C270,LEN(C270)-1)),IF(RIGHT(C270,1)="k",1000*VALUE(LEFT(C270,LEN(C270)-1)),VALUE(SUBSTITUTE(C270,",",""))))))))),"N/A")</f>
        <v>N/A</v>
      </c>
      <c r="J270">
        <f>IFERROR(IF(TRIM(D270)="-", "N/A", IF(RIGHT(D270,1)=")",IF(RIGHT(D270,2)="T)",-1000000000000*VALUE(MID(D270,2,LEN(D270)-3)),IF(RIGHT(D270,2)="M)",-1000000*VALUE(MID(D270,2,LEN(D270)-3)),IF(RIGHT(D270,2)="B)",-1000000000*VALUE(MID(D270,2,LEN(D270)-3)),IF(RIGHT(D270,2)="k)",-1000*VALUE(MID(D270,2,LEN(D270)-3)),VALUE(SUBSTITUTE(D270,",","")))))),IF(RIGHT(D270,1)="T",1000000000000*VALUE(LEFT(D270,LEN(D270)-1)),IF(RIGHT(D270,1)="M",1000000*VALUE(LEFT(D270,LEN(D270)-1)),IF(RIGHT(D270,1)="B",1000000000*VALUE(LEFT(D270,LEN(D270)-1)),IF(RIGHT(D270,1)="%",0.01*VALUE(LEFT(D270,LEN(D270)-1)),IF(RIGHT(D270,1)="k",1000*VALUE(LEFT(D270,LEN(D270)-1)),VALUE(SUBSTITUTE(D270,",",""))))))))),"N/A")</f>
        <v>-0.17600000000000002</v>
      </c>
      <c r="K270">
        <f>IFERROR(IF(TRIM(E270)="-", "N/A", IF(RIGHT(E270,1)=")",IF(RIGHT(E270,2)="T)",-1000000000000*VALUE(MID(E270,2,LEN(E270)-3)),IF(RIGHT(E270,2)="M)",-1000000*VALUE(MID(E270,2,LEN(E270)-3)),IF(RIGHT(E270,2)="B)",-1000000000*VALUE(MID(E270,2,LEN(E270)-3)),IF(RIGHT(E270,2)="k)",-1000*VALUE(MID(E270,2,LEN(E270)-3)),VALUE(SUBSTITUTE(E270,",","")))))),IF(RIGHT(E270,1)="T",1000000000000*VALUE(LEFT(E270,LEN(E270)-1)),IF(RIGHT(E270,1)="M",1000000*VALUE(LEFT(E270,LEN(E270)-1)),IF(RIGHT(E270,1)="B",1000000000*VALUE(LEFT(E270,LEN(E270)-1)),IF(RIGHT(E270,1)="%",0.01*VALUE(LEFT(E270,LEN(E270)-1)),IF(RIGHT(E270,1)="k",1000*VALUE(LEFT(E270,LEN(E270)-1)),VALUE(SUBSTITUTE(E270,",",""))))))))),"N/A")</f>
        <v>-0.2132</v>
      </c>
      <c r="L270">
        <f>IFERROR(IF(TRIM(F270)="-", "N/A", IF(RIGHT(F270,1)=")",IF(RIGHT(F270,2)="T)",-1000000000000*VALUE(MID(F270,2,LEN(F270)-3)),IF(RIGHT(F270,2)="M)",-1000000*VALUE(MID(F270,2,LEN(F270)-3)),IF(RIGHT(F270,2)="B)",-1000000000*VALUE(MID(F270,2,LEN(F270)-3)),IF(RIGHT(F270,2)="k)",-1000*VALUE(MID(F270,2,LEN(F270)-3)),VALUE(SUBSTITUTE(F270,",","")))))),IF(RIGHT(F270,1)="T",1000000000000*VALUE(LEFT(F270,LEN(F270)-1)),IF(RIGHT(F270,1)="M",1000000*VALUE(LEFT(F270,LEN(F270)-1)),IF(RIGHT(F270,1)="B",1000000000*VALUE(LEFT(F270,LEN(F270)-1)),IF(RIGHT(F270,1)="%",0.01*VALUE(LEFT(F270,LEN(F270)-1)),IF(RIGHT(F270,1)="k",1000*VALUE(LEFT(F270,LEN(F270)-1)),VALUE(SUBSTITUTE(F270,",",""))))))))),"N/A")</f>
        <v>-0.26920000000000005</v>
      </c>
      <c r="M270">
        <f>IFERROR(IF(TRIM(G270)="-", "N/A", IF(RIGHT(G270,1)=")",IF(RIGHT(G270,2)="T)",-1000000000000*VALUE(MID(G270,2,LEN(G270)-3)),IF(RIGHT(G270,2)="M)",-1000000*VALUE(MID(G270,2,LEN(G270)-3)),IF(RIGHT(G270,2)="B)",-1000000000*VALUE(MID(G270,2,LEN(G270)-3)),IF(RIGHT(G270,2)="k)",-1000*VALUE(MID(G270,2,LEN(G270)-3)),VALUE(SUBSTITUTE(G270,",","")))))),IF(RIGHT(G270,1)="T",1000000000000*VALUE(LEFT(G270,LEN(G270)-1)),IF(RIGHT(G270,1)="M",1000000*VALUE(LEFT(G270,LEN(G270)-1)),IF(RIGHT(G270,1)="B",1000000000*VALUE(LEFT(G270,LEN(G270)-1)),IF(RIGHT(G270,1)="%",0.01*VALUE(LEFT(G270,LEN(G270)-1)),IF(RIGHT(G270,1)="k",1000*VALUE(LEFT(G270,LEN(G270)-1)),VALUE(SUBSTITUTE(G270,",",""))))))))),"N/A")</f>
        <v>-0.27479999999999999</v>
      </c>
      <c r="N270" t="str">
        <f t="shared" si="13"/>
        <v>N/A</v>
      </c>
    </row>
    <row r="271" spans="1:14" x14ac:dyDescent="0.3">
      <c r="A271" s="1">
        <v>4</v>
      </c>
      <c r="B271" t="s">
        <v>642</v>
      </c>
      <c r="C271" t="s">
        <v>643</v>
      </c>
      <c r="D271" t="s">
        <v>644</v>
      </c>
      <c r="E271" t="s">
        <v>645</v>
      </c>
      <c r="F271" t="s">
        <v>646</v>
      </c>
      <c r="G271" t="s">
        <v>647</v>
      </c>
      <c r="I271">
        <f>IFERROR(IF(TRIM(C271)="-", "N/A", IF(RIGHT(C271,1)=")",IF(RIGHT(C271,2)="T)",-1000000000000*VALUE(MID(C271,2,LEN(C271)-3)),IF(RIGHT(C271,2)="M)",-1000000*VALUE(MID(C271,2,LEN(C271)-3)),IF(RIGHT(C271,2)="B)",-1000000000*VALUE(MID(C271,2,LEN(C271)-3)),IF(RIGHT(C271,2)="k)",-1000*VALUE(MID(C271,2,LEN(C271)-3)),VALUE(SUBSTITUTE(C271,",","")))))),IF(RIGHT(C271,1)="T",1000000000000*VALUE(LEFT(C271,LEN(C271)-1)),IF(RIGHT(C271,1)="M",1000000*VALUE(LEFT(C271,LEN(C271)-1)),IF(RIGHT(C271,1)="B",1000000000*VALUE(LEFT(C271,LEN(C271)-1)),IF(RIGHT(C271,1)="%",0.01*VALUE(LEFT(C271,LEN(C271)-1)),IF(RIGHT(C271,1)="k",1000*VALUE(LEFT(C271,LEN(C271)-1)),VALUE(SUBSTITUTE(C271,",",""))))))))),"N/A")</f>
        <v>35040000</v>
      </c>
      <c r="J271">
        <f>IFERROR(IF(TRIM(D271)="-", "N/A", IF(RIGHT(D271,1)=")",IF(RIGHT(D271,2)="T)",-1000000000000*VALUE(MID(D271,2,LEN(D271)-3)),IF(RIGHT(D271,2)="M)",-1000000*VALUE(MID(D271,2,LEN(D271)-3)),IF(RIGHT(D271,2)="B)",-1000000000*VALUE(MID(D271,2,LEN(D271)-3)),IF(RIGHT(D271,2)="k)",-1000*VALUE(MID(D271,2,LEN(D271)-3)),VALUE(SUBSTITUTE(D271,",","")))))),IF(RIGHT(D271,1)="T",1000000000000*VALUE(LEFT(D271,LEN(D271)-1)),IF(RIGHT(D271,1)="M",1000000*VALUE(LEFT(D271,LEN(D271)-1)),IF(RIGHT(D271,1)="B",1000000000*VALUE(LEFT(D271,LEN(D271)-1)),IF(RIGHT(D271,1)="%",0.01*VALUE(LEFT(D271,LEN(D271)-1)),IF(RIGHT(D271,1)="k",1000*VALUE(LEFT(D271,LEN(D271)-1)),VALUE(SUBSTITUTE(D271,",",""))))))))),"N/A")</f>
        <v>93390000</v>
      </c>
      <c r="K271">
        <f>IFERROR(IF(TRIM(E271)="-", "N/A", IF(RIGHT(E271,1)=")",IF(RIGHT(E271,2)="T)",-1000000000000*VALUE(MID(E271,2,LEN(E271)-3)),IF(RIGHT(E271,2)="M)",-1000000*VALUE(MID(E271,2,LEN(E271)-3)),IF(RIGHT(E271,2)="B)",-1000000000*VALUE(MID(E271,2,LEN(E271)-3)),IF(RIGHT(E271,2)="k)",-1000*VALUE(MID(E271,2,LEN(E271)-3)),VALUE(SUBSTITUTE(E271,",","")))))),IF(RIGHT(E271,1)="T",1000000000000*VALUE(LEFT(E271,LEN(E271)-1)),IF(RIGHT(E271,1)="M",1000000*VALUE(LEFT(E271,LEN(E271)-1)),IF(RIGHT(E271,1)="B",1000000000*VALUE(LEFT(E271,LEN(E271)-1)),IF(RIGHT(E271,1)="%",0.01*VALUE(LEFT(E271,LEN(E271)-1)),IF(RIGHT(E271,1)="k",1000*VALUE(LEFT(E271,LEN(E271)-1)),VALUE(SUBSTITUTE(E271,",",""))))))))),"N/A")</f>
        <v>73300000</v>
      </c>
      <c r="L271">
        <f>IFERROR(IF(TRIM(F271)="-", "N/A", IF(RIGHT(F271,1)=")",IF(RIGHT(F271,2)="T)",-1000000000000*VALUE(MID(F271,2,LEN(F271)-3)),IF(RIGHT(F271,2)="M)",-1000000*VALUE(MID(F271,2,LEN(F271)-3)),IF(RIGHT(F271,2)="B)",-1000000000*VALUE(MID(F271,2,LEN(F271)-3)),IF(RIGHT(F271,2)="k)",-1000*VALUE(MID(F271,2,LEN(F271)-3)),VALUE(SUBSTITUTE(F271,",","")))))),IF(RIGHT(F271,1)="T",1000000000000*VALUE(LEFT(F271,LEN(F271)-1)),IF(RIGHT(F271,1)="M",1000000*VALUE(LEFT(F271,LEN(F271)-1)),IF(RIGHT(F271,1)="B",1000000000*VALUE(LEFT(F271,LEN(F271)-1)),IF(RIGHT(F271,1)="%",0.01*VALUE(LEFT(F271,LEN(F271)-1)),IF(RIGHT(F271,1)="k",1000*VALUE(LEFT(F271,LEN(F271)-1)),VALUE(SUBSTITUTE(F271,",",""))))))))),"N/A")</f>
        <v>92260000</v>
      </c>
      <c r="M271">
        <f>IFERROR(IF(TRIM(G271)="-", "N/A", IF(RIGHT(G271,1)=")",IF(RIGHT(G271,2)="T)",-1000000000000*VALUE(MID(G271,2,LEN(G271)-3)),IF(RIGHT(G271,2)="M)",-1000000*VALUE(MID(G271,2,LEN(G271)-3)),IF(RIGHT(G271,2)="B)",-1000000000*VALUE(MID(G271,2,LEN(G271)-3)),IF(RIGHT(G271,2)="k)",-1000*VALUE(MID(G271,2,LEN(G271)-3)),VALUE(SUBSTITUTE(G271,",","")))))),IF(RIGHT(G271,1)="T",1000000000000*VALUE(LEFT(G271,LEN(G271)-1)),IF(RIGHT(G271,1)="M",1000000*VALUE(LEFT(G271,LEN(G271)-1)),IF(RIGHT(G271,1)="B",1000000000*VALUE(LEFT(G271,LEN(G271)-1)),IF(RIGHT(G271,1)="%",0.01*VALUE(LEFT(G271,LEN(G271)-1)),IF(RIGHT(G271,1)="k",1000*VALUE(LEFT(G271,LEN(G271)-1)),VALUE(SUBSTITUTE(G271,",",""))))))))),"N/A")</f>
        <v>227300000</v>
      </c>
      <c r="N271" t="str">
        <f t="shared" si="13"/>
        <v>N/A</v>
      </c>
    </row>
    <row r="272" spans="1:14" x14ac:dyDescent="0.3">
      <c r="A272" s="1">
        <v>5</v>
      </c>
      <c r="B272" t="s">
        <v>648</v>
      </c>
      <c r="C272" t="s">
        <v>261</v>
      </c>
      <c r="D272" t="s">
        <v>261</v>
      </c>
      <c r="E272" t="s">
        <v>261</v>
      </c>
      <c r="F272" t="s">
        <v>261</v>
      </c>
      <c r="G272" t="s">
        <v>649</v>
      </c>
      <c r="I272" t="str">
        <f>IFERROR(IF(TRIM(C272)="-", "N/A", IF(RIGHT(C272,1)=")",IF(RIGHT(C272,2)="T)",-1000000000000*VALUE(MID(C272,2,LEN(C272)-3)),IF(RIGHT(C272,2)="M)",-1000000*VALUE(MID(C272,2,LEN(C272)-3)),IF(RIGHT(C272,2)="B)",-1000000000*VALUE(MID(C272,2,LEN(C272)-3)),IF(RIGHT(C272,2)="k)",-1000*VALUE(MID(C272,2,LEN(C272)-3)),VALUE(SUBSTITUTE(C272,",","")))))),IF(RIGHT(C272,1)="T",1000000000000*VALUE(LEFT(C272,LEN(C272)-1)),IF(RIGHT(C272,1)="M",1000000*VALUE(LEFT(C272,LEN(C272)-1)),IF(RIGHT(C272,1)="B",1000000000*VALUE(LEFT(C272,LEN(C272)-1)),IF(RIGHT(C272,1)="%",0.01*VALUE(LEFT(C272,LEN(C272)-1)),IF(RIGHT(C272,1)="k",1000*VALUE(LEFT(C272,LEN(C272)-1)),VALUE(SUBSTITUTE(C272,",",""))))))))),"N/A")</f>
        <v>N/A</v>
      </c>
      <c r="J272" t="str">
        <f>IFERROR(IF(TRIM(D272)="-", "N/A", IF(RIGHT(D272,1)=")",IF(RIGHT(D272,2)="T)",-1000000000000*VALUE(MID(D272,2,LEN(D272)-3)),IF(RIGHT(D272,2)="M)",-1000000*VALUE(MID(D272,2,LEN(D272)-3)),IF(RIGHT(D272,2)="B)",-1000000000*VALUE(MID(D272,2,LEN(D272)-3)),IF(RIGHT(D272,2)="k)",-1000*VALUE(MID(D272,2,LEN(D272)-3)),VALUE(SUBSTITUTE(D272,",","")))))),IF(RIGHT(D272,1)="T",1000000000000*VALUE(LEFT(D272,LEN(D272)-1)),IF(RIGHT(D272,1)="M",1000000*VALUE(LEFT(D272,LEN(D272)-1)),IF(RIGHT(D272,1)="B",1000000000*VALUE(LEFT(D272,LEN(D272)-1)),IF(RIGHT(D272,1)="%",0.01*VALUE(LEFT(D272,LEN(D272)-1)),IF(RIGHT(D272,1)="k",1000*VALUE(LEFT(D272,LEN(D272)-1)),VALUE(SUBSTITUTE(D272,",",""))))))))),"N/A")</f>
        <v>N/A</v>
      </c>
      <c r="K272" t="str">
        <f>IFERROR(IF(TRIM(E272)="-", "N/A", IF(RIGHT(E272,1)=")",IF(RIGHT(E272,2)="T)",-1000000000000*VALUE(MID(E272,2,LEN(E272)-3)),IF(RIGHT(E272,2)="M)",-1000000*VALUE(MID(E272,2,LEN(E272)-3)),IF(RIGHT(E272,2)="B)",-1000000000*VALUE(MID(E272,2,LEN(E272)-3)),IF(RIGHT(E272,2)="k)",-1000*VALUE(MID(E272,2,LEN(E272)-3)),VALUE(SUBSTITUTE(E272,",","")))))),IF(RIGHT(E272,1)="T",1000000000000*VALUE(LEFT(E272,LEN(E272)-1)),IF(RIGHT(E272,1)="M",1000000*VALUE(LEFT(E272,LEN(E272)-1)),IF(RIGHT(E272,1)="B",1000000000*VALUE(LEFT(E272,LEN(E272)-1)),IF(RIGHT(E272,1)="%",0.01*VALUE(LEFT(E272,LEN(E272)-1)),IF(RIGHT(E272,1)="k",1000*VALUE(LEFT(E272,LEN(E272)-1)),VALUE(SUBSTITUTE(E272,",",""))))))))),"N/A")</f>
        <v>N/A</v>
      </c>
      <c r="L272" t="str">
        <f>IFERROR(IF(TRIM(F272)="-", "N/A", IF(RIGHT(F272,1)=")",IF(RIGHT(F272,2)="T)",-1000000000000*VALUE(MID(F272,2,LEN(F272)-3)),IF(RIGHT(F272,2)="M)",-1000000*VALUE(MID(F272,2,LEN(F272)-3)),IF(RIGHT(F272,2)="B)",-1000000000*VALUE(MID(F272,2,LEN(F272)-3)),IF(RIGHT(F272,2)="k)",-1000*VALUE(MID(F272,2,LEN(F272)-3)),VALUE(SUBSTITUTE(F272,",","")))))),IF(RIGHT(F272,1)="T",1000000000000*VALUE(LEFT(F272,LEN(F272)-1)),IF(RIGHT(F272,1)="M",1000000*VALUE(LEFT(F272,LEN(F272)-1)),IF(RIGHT(F272,1)="B",1000000000*VALUE(LEFT(F272,LEN(F272)-1)),IF(RIGHT(F272,1)="%",0.01*VALUE(LEFT(F272,LEN(F272)-1)),IF(RIGHT(F272,1)="k",1000*VALUE(LEFT(F272,LEN(F272)-1)),VALUE(SUBSTITUTE(F272,",",""))))))))),"N/A")</f>
        <v>N/A</v>
      </c>
      <c r="M272">
        <f>IFERROR(IF(TRIM(G272)="-", "N/A", IF(RIGHT(G272,1)=")",IF(RIGHT(G272,2)="T)",-1000000000000*VALUE(MID(G272,2,LEN(G272)-3)),IF(RIGHT(G272,2)="M)",-1000000*VALUE(MID(G272,2,LEN(G272)-3)),IF(RIGHT(G272,2)="B)",-1000000000*VALUE(MID(G272,2,LEN(G272)-3)),IF(RIGHT(G272,2)="k)",-1000*VALUE(MID(G272,2,LEN(G272)-3)),VALUE(SUBSTITUTE(G272,",","")))))),IF(RIGHT(G272,1)="T",1000000000000*VALUE(LEFT(G272,LEN(G272)-1)),IF(RIGHT(G272,1)="M",1000000*VALUE(LEFT(G272,LEN(G272)-1)),IF(RIGHT(G272,1)="B",1000000000*VALUE(LEFT(G272,LEN(G272)-1)),IF(RIGHT(G272,1)="%",0.01*VALUE(LEFT(G272,LEN(G272)-1)),IF(RIGHT(G272,1)="k",1000*VALUE(LEFT(G272,LEN(G272)-1)),VALUE(SUBSTITUTE(G272,",",""))))))))),"N/A")</f>
        <v>-712000</v>
      </c>
      <c r="N272" t="str">
        <f t="shared" si="13"/>
        <v>N/A</v>
      </c>
    </row>
    <row r="273" spans="1:14" x14ac:dyDescent="0.3">
      <c r="A273" s="1">
        <v>6</v>
      </c>
      <c r="B273" t="s">
        <v>650</v>
      </c>
      <c r="C273" t="s">
        <v>643</v>
      </c>
      <c r="D273" t="s">
        <v>644</v>
      </c>
      <c r="E273" t="s">
        <v>645</v>
      </c>
      <c r="F273" t="s">
        <v>646</v>
      </c>
      <c r="G273" t="s">
        <v>651</v>
      </c>
      <c r="I273">
        <f>IFERROR(IF(TRIM(C273)="-", "N/A", IF(RIGHT(C273,1)=")",IF(RIGHT(C273,2)="T)",-1000000000000*VALUE(MID(C273,2,LEN(C273)-3)),IF(RIGHT(C273,2)="M)",-1000000*VALUE(MID(C273,2,LEN(C273)-3)),IF(RIGHT(C273,2)="B)",-1000000000*VALUE(MID(C273,2,LEN(C273)-3)),IF(RIGHT(C273,2)="k)",-1000*VALUE(MID(C273,2,LEN(C273)-3)),VALUE(SUBSTITUTE(C273,",","")))))),IF(RIGHT(C273,1)="T",1000000000000*VALUE(LEFT(C273,LEN(C273)-1)),IF(RIGHT(C273,1)="M",1000000*VALUE(LEFT(C273,LEN(C273)-1)),IF(RIGHT(C273,1)="B",1000000000*VALUE(LEFT(C273,LEN(C273)-1)),IF(RIGHT(C273,1)="%",0.01*VALUE(LEFT(C273,LEN(C273)-1)),IF(RIGHT(C273,1)="k",1000*VALUE(LEFT(C273,LEN(C273)-1)),VALUE(SUBSTITUTE(C273,",",""))))))))),"N/A")</f>
        <v>35040000</v>
      </c>
      <c r="J273">
        <f>IFERROR(IF(TRIM(D273)="-", "N/A", IF(RIGHT(D273,1)=")",IF(RIGHT(D273,2)="T)",-1000000000000*VALUE(MID(D273,2,LEN(D273)-3)),IF(RIGHT(D273,2)="M)",-1000000*VALUE(MID(D273,2,LEN(D273)-3)),IF(RIGHT(D273,2)="B)",-1000000000*VALUE(MID(D273,2,LEN(D273)-3)),IF(RIGHT(D273,2)="k)",-1000*VALUE(MID(D273,2,LEN(D273)-3)),VALUE(SUBSTITUTE(D273,",","")))))),IF(RIGHT(D273,1)="T",1000000000000*VALUE(LEFT(D273,LEN(D273)-1)),IF(RIGHT(D273,1)="M",1000000*VALUE(LEFT(D273,LEN(D273)-1)),IF(RIGHT(D273,1)="B",1000000000*VALUE(LEFT(D273,LEN(D273)-1)),IF(RIGHT(D273,1)="%",0.01*VALUE(LEFT(D273,LEN(D273)-1)),IF(RIGHT(D273,1)="k",1000*VALUE(LEFT(D273,LEN(D273)-1)),VALUE(SUBSTITUTE(D273,",",""))))))))),"N/A")</f>
        <v>93390000</v>
      </c>
      <c r="K273">
        <f>IFERROR(IF(TRIM(E273)="-", "N/A", IF(RIGHT(E273,1)=")",IF(RIGHT(E273,2)="T)",-1000000000000*VALUE(MID(E273,2,LEN(E273)-3)),IF(RIGHT(E273,2)="M)",-1000000*VALUE(MID(E273,2,LEN(E273)-3)),IF(RIGHT(E273,2)="B)",-1000000000*VALUE(MID(E273,2,LEN(E273)-3)),IF(RIGHT(E273,2)="k)",-1000*VALUE(MID(E273,2,LEN(E273)-3)),VALUE(SUBSTITUTE(E273,",","")))))),IF(RIGHT(E273,1)="T",1000000000000*VALUE(LEFT(E273,LEN(E273)-1)),IF(RIGHT(E273,1)="M",1000000*VALUE(LEFT(E273,LEN(E273)-1)),IF(RIGHT(E273,1)="B",1000000000*VALUE(LEFT(E273,LEN(E273)-1)),IF(RIGHT(E273,1)="%",0.01*VALUE(LEFT(E273,LEN(E273)-1)),IF(RIGHT(E273,1)="k",1000*VALUE(LEFT(E273,LEN(E273)-1)),VALUE(SUBSTITUTE(E273,",",""))))))))),"N/A")</f>
        <v>73300000</v>
      </c>
      <c r="L273">
        <f>IFERROR(IF(TRIM(F273)="-", "N/A", IF(RIGHT(F273,1)=")",IF(RIGHT(F273,2)="T)",-1000000000000*VALUE(MID(F273,2,LEN(F273)-3)),IF(RIGHT(F273,2)="M)",-1000000*VALUE(MID(F273,2,LEN(F273)-3)),IF(RIGHT(F273,2)="B)",-1000000000*VALUE(MID(F273,2,LEN(F273)-3)),IF(RIGHT(F273,2)="k)",-1000*VALUE(MID(F273,2,LEN(F273)-3)),VALUE(SUBSTITUTE(F273,",","")))))),IF(RIGHT(F273,1)="T",1000000000000*VALUE(LEFT(F273,LEN(F273)-1)),IF(RIGHT(F273,1)="M",1000000*VALUE(LEFT(F273,LEN(F273)-1)),IF(RIGHT(F273,1)="B",1000000000*VALUE(LEFT(F273,LEN(F273)-1)),IF(RIGHT(F273,1)="%",0.01*VALUE(LEFT(F273,LEN(F273)-1)),IF(RIGHT(F273,1)="k",1000*VALUE(LEFT(F273,LEN(F273)-1)),VALUE(SUBSTITUTE(F273,",",""))))))))),"N/A")</f>
        <v>92260000</v>
      </c>
      <c r="M273">
        <f>IFERROR(IF(TRIM(G273)="-", "N/A", IF(RIGHT(G273,1)=")",IF(RIGHT(G273,2)="T)",-1000000000000*VALUE(MID(G273,2,LEN(G273)-3)),IF(RIGHT(G273,2)="M)",-1000000*VALUE(MID(G273,2,LEN(G273)-3)),IF(RIGHT(G273,2)="B)",-1000000000*VALUE(MID(G273,2,LEN(G273)-3)),IF(RIGHT(G273,2)="k)",-1000*VALUE(MID(G273,2,LEN(G273)-3)),VALUE(SUBSTITUTE(G273,",","")))))),IF(RIGHT(G273,1)="T",1000000000000*VALUE(LEFT(G273,LEN(G273)-1)),IF(RIGHT(G273,1)="M",1000000*VALUE(LEFT(G273,LEN(G273)-1)),IF(RIGHT(G273,1)="B",1000000000*VALUE(LEFT(G273,LEN(G273)-1)),IF(RIGHT(G273,1)="%",0.01*VALUE(LEFT(G273,LEN(G273)-1)),IF(RIGHT(G273,1)="k",1000*VALUE(LEFT(G273,LEN(G273)-1)),VALUE(SUBSTITUTE(G273,",",""))))))))),"N/A")</f>
        <v>228010000</v>
      </c>
      <c r="N273" t="str">
        <f t="shared" si="13"/>
        <v>N/A</v>
      </c>
    </row>
    <row r="274" spans="1:14" x14ac:dyDescent="0.3">
      <c r="A274" s="1">
        <v>7</v>
      </c>
      <c r="B274" t="s">
        <v>652</v>
      </c>
      <c r="C274" t="s">
        <v>643</v>
      </c>
      <c r="D274" t="s">
        <v>644</v>
      </c>
      <c r="E274" t="s">
        <v>645</v>
      </c>
      <c r="F274" t="s">
        <v>646</v>
      </c>
      <c r="G274" t="s">
        <v>651</v>
      </c>
      <c r="I274">
        <f>IFERROR(IF(TRIM(C274)="-", "N/A", IF(RIGHT(C274,1)=")",IF(RIGHT(C274,2)="T)",-1000000000000*VALUE(MID(C274,2,LEN(C274)-3)),IF(RIGHT(C274,2)="M)",-1000000*VALUE(MID(C274,2,LEN(C274)-3)),IF(RIGHT(C274,2)="B)",-1000000000*VALUE(MID(C274,2,LEN(C274)-3)),IF(RIGHT(C274,2)="k)",-1000*VALUE(MID(C274,2,LEN(C274)-3)),VALUE(SUBSTITUTE(C274,",","")))))),IF(RIGHT(C274,1)="T",1000000000000*VALUE(LEFT(C274,LEN(C274)-1)),IF(RIGHT(C274,1)="M",1000000*VALUE(LEFT(C274,LEN(C274)-1)),IF(RIGHT(C274,1)="B",1000000000*VALUE(LEFT(C274,LEN(C274)-1)),IF(RIGHT(C274,1)="%",0.01*VALUE(LEFT(C274,LEN(C274)-1)),IF(RIGHT(C274,1)="k",1000*VALUE(LEFT(C274,LEN(C274)-1)),VALUE(SUBSTITUTE(C274,",",""))))))))),"N/A")</f>
        <v>35040000</v>
      </c>
      <c r="J274">
        <f>IFERROR(IF(TRIM(D274)="-", "N/A", IF(RIGHT(D274,1)=")",IF(RIGHT(D274,2)="T)",-1000000000000*VALUE(MID(D274,2,LEN(D274)-3)),IF(RIGHT(D274,2)="M)",-1000000*VALUE(MID(D274,2,LEN(D274)-3)),IF(RIGHT(D274,2)="B)",-1000000000*VALUE(MID(D274,2,LEN(D274)-3)),IF(RIGHT(D274,2)="k)",-1000*VALUE(MID(D274,2,LEN(D274)-3)),VALUE(SUBSTITUTE(D274,",","")))))),IF(RIGHT(D274,1)="T",1000000000000*VALUE(LEFT(D274,LEN(D274)-1)),IF(RIGHT(D274,1)="M",1000000*VALUE(LEFT(D274,LEN(D274)-1)),IF(RIGHT(D274,1)="B",1000000000*VALUE(LEFT(D274,LEN(D274)-1)),IF(RIGHT(D274,1)="%",0.01*VALUE(LEFT(D274,LEN(D274)-1)),IF(RIGHT(D274,1)="k",1000*VALUE(LEFT(D274,LEN(D274)-1)),VALUE(SUBSTITUTE(D274,",",""))))))))),"N/A")</f>
        <v>93390000</v>
      </c>
      <c r="K274">
        <f>IFERROR(IF(TRIM(E274)="-", "N/A", IF(RIGHT(E274,1)=")",IF(RIGHT(E274,2)="T)",-1000000000000*VALUE(MID(E274,2,LEN(E274)-3)),IF(RIGHT(E274,2)="M)",-1000000*VALUE(MID(E274,2,LEN(E274)-3)),IF(RIGHT(E274,2)="B)",-1000000000*VALUE(MID(E274,2,LEN(E274)-3)),IF(RIGHT(E274,2)="k)",-1000*VALUE(MID(E274,2,LEN(E274)-3)),VALUE(SUBSTITUTE(E274,",","")))))),IF(RIGHT(E274,1)="T",1000000000000*VALUE(LEFT(E274,LEN(E274)-1)),IF(RIGHT(E274,1)="M",1000000*VALUE(LEFT(E274,LEN(E274)-1)),IF(RIGHT(E274,1)="B",1000000000*VALUE(LEFT(E274,LEN(E274)-1)),IF(RIGHT(E274,1)="%",0.01*VALUE(LEFT(E274,LEN(E274)-1)),IF(RIGHT(E274,1)="k",1000*VALUE(LEFT(E274,LEN(E274)-1)),VALUE(SUBSTITUTE(E274,",",""))))))))),"N/A")</f>
        <v>73300000</v>
      </c>
      <c r="L274">
        <f>IFERROR(IF(TRIM(F274)="-", "N/A", IF(RIGHT(F274,1)=")",IF(RIGHT(F274,2)="T)",-1000000000000*VALUE(MID(F274,2,LEN(F274)-3)),IF(RIGHT(F274,2)="M)",-1000000*VALUE(MID(F274,2,LEN(F274)-3)),IF(RIGHT(F274,2)="B)",-1000000000*VALUE(MID(F274,2,LEN(F274)-3)),IF(RIGHT(F274,2)="k)",-1000*VALUE(MID(F274,2,LEN(F274)-3)),VALUE(SUBSTITUTE(F274,",","")))))),IF(RIGHT(F274,1)="T",1000000000000*VALUE(LEFT(F274,LEN(F274)-1)),IF(RIGHT(F274,1)="M",1000000*VALUE(LEFT(F274,LEN(F274)-1)),IF(RIGHT(F274,1)="B",1000000000*VALUE(LEFT(F274,LEN(F274)-1)),IF(RIGHT(F274,1)="%",0.01*VALUE(LEFT(F274,LEN(F274)-1)),IF(RIGHT(F274,1)="k",1000*VALUE(LEFT(F274,LEN(F274)-1)),VALUE(SUBSTITUTE(F274,",",""))))))))),"N/A")</f>
        <v>92260000</v>
      </c>
      <c r="M274">
        <f>IFERROR(IF(TRIM(G274)="-", "N/A", IF(RIGHT(G274,1)=")",IF(RIGHT(G274,2)="T)",-1000000000000*VALUE(MID(G274,2,LEN(G274)-3)),IF(RIGHT(G274,2)="M)",-1000000*VALUE(MID(G274,2,LEN(G274)-3)),IF(RIGHT(G274,2)="B)",-1000000000*VALUE(MID(G274,2,LEN(G274)-3)),IF(RIGHT(G274,2)="k)",-1000*VALUE(MID(G274,2,LEN(G274)-3)),VALUE(SUBSTITUTE(G274,",","")))))),IF(RIGHT(G274,1)="T",1000000000000*VALUE(LEFT(G274,LEN(G274)-1)),IF(RIGHT(G274,1)="M",1000000*VALUE(LEFT(G274,LEN(G274)-1)),IF(RIGHT(G274,1)="B",1000000000*VALUE(LEFT(G274,LEN(G274)-1)),IF(RIGHT(G274,1)="%",0.01*VALUE(LEFT(G274,LEN(G274)-1)),IF(RIGHT(G274,1)="k",1000*VALUE(LEFT(G274,LEN(G274)-1)),VALUE(SUBSTITUTE(G274,",",""))))))))),"N/A")</f>
        <v>228010000</v>
      </c>
      <c r="N274" t="str">
        <f t="shared" si="13"/>
        <v>N/A</v>
      </c>
    </row>
    <row r="275" spans="1:14" x14ac:dyDescent="0.3">
      <c r="A275" s="1">
        <v>8</v>
      </c>
      <c r="B275" t="s">
        <v>653</v>
      </c>
      <c r="C275" t="s">
        <v>261</v>
      </c>
      <c r="D275" t="s">
        <v>261</v>
      </c>
      <c r="E275" t="s">
        <v>261</v>
      </c>
      <c r="F275" t="s">
        <v>261</v>
      </c>
      <c r="G275" t="s">
        <v>261</v>
      </c>
      <c r="I275" t="str">
        <f>IFERROR(IF(TRIM(C275)="-", "N/A", IF(RIGHT(C275,1)=")",IF(RIGHT(C275,2)="T)",-1000000000000*VALUE(MID(C275,2,LEN(C275)-3)),IF(RIGHT(C275,2)="M)",-1000000*VALUE(MID(C275,2,LEN(C275)-3)),IF(RIGHT(C275,2)="B)",-1000000000*VALUE(MID(C275,2,LEN(C275)-3)),IF(RIGHT(C275,2)="k)",-1000*VALUE(MID(C275,2,LEN(C275)-3)),VALUE(SUBSTITUTE(C275,",","")))))),IF(RIGHT(C275,1)="T",1000000000000*VALUE(LEFT(C275,LEN(C275)-1)),IF(RIGHT(C275,1)="M",1000000*VALUE(LEFT(C275,LEN(C275)-1)),IF(RIGHT(C275,1)="B",1000000000*VALUE(LEFT(C275,LEN(C275)-1)),IF(RIGHT(C275,1)="%",0.01*VALUE(LEFT(C275,LEN(C275)-1)),IF(RIGHT(C275,1)="k",1000*VALUE(LEFT(C275,LEN(C275)-1)),VALUE(SUBSTITUTE(C275,",",""))))))))),"N/A")</f>
        <v>N/A</v>
      </c>
      <c r="J275" t="str">
        <f>IFERROR(IF(TRIM(D275)="-", "N/A", IF(RIGHT(D275,1)=")",IF(RIGHT(D275,2)="T)",-1000000000000*VALUE(MID(D275,2,LEN(D275)-3)),IF(RIGHT(D275,2)="M)",-1000000*VALUE(MID(D275,2,LEN(D275)-3)),IF(RIGHT(D275,2)="B)",-1000000000*VALUE(MID(D275,2,LEN(D275)-3)),IF(RIGHT(D275,2)="k)",-1000*VALUE(MID(D275,2,LEN(D275)-3)),VALUE(SUBSTITUTE(D275,",","")))))),IF(RIGHT(D275,1)="T",1000000000000*VALUE(LEFT(D275,LEN(D275)-1)),IF(RIGHT(D275,1)="M",1000000*VALUE(LEFT(D275,LEN(D275)-1)),IF(RIGHT(D275,1)="B",1000000000*VALUE(LEFT(D275,LEN(D275)-1)),IF(RIGHT(D275,1)="%",0.01*VALUE(LEFT(D275,LEN(D275)-1)),IF(RIGHT(D275,1)="k",1000*VALUE(LEFT(D275,LEN(D275)-1)),VALUE(SUBSTITUTE(D275,",",""))))))))),"N/A")</f>
        <v>N/A</v>
      </c>
      <c r="K275" t="str">
        <f>IFERROR(IF(TRIM(E275)="-", "N/A", IF(RIGHT(E275,1)=")",IF(RIGHT(E275,2)="T)",-1000000000000*VALUE(MID(E275,2,LEN(E275)-3)),IF(RIGHT(E275,2)="M)",-1000000*VALUE(MID(E275,2,LEN(E275)-3)),IF(RIGHT(E275,2)="B)",-1000000000*VALUE(MID(E275,2,LEN(E275)-3)),IF(RIGHT(E275,2)="k)",-1000*VALUE(MID(E275,2,LEN(E275)-3)),VALUE(SUBSTITUTE(E275,",","")))))),IF(RIGHT(E275,1)="T",1000000000000*VALUE(LEFT(E275,LEN(E275)-1)),IF(RIGHT(E275,1)="M",1000000*VALUE(LEFT(E275,LEN(E275)-1)),IF(RIGHT(E275,1)="B",1000000000*VALUE(LEFT(E275,LEN(E275)-1)),IF(RIGHT(E275,1)="%",0.01*VALUE(LEFT(E275,LEN(E275)-1)),IF(RIGHT(E275,1)="k",1000*VALUE(LEFT(E275,LEN(E275)-1)),VALUE(SUBSTITUTE(E275,",",""))))))))),"N/A")</f>
        <v>N/A</v>
      </c>
      <c r="L275" t="str">
        <f>IFERROR(IF(TRIM(F275)="-", "N/A", IF(RIGHT(F275,1)=")",IF(RIGHT(F275,2)="T)",-1000000000000*VALUE(MID(F275,2,LEN(F275)-3)),IF(RIGHT(F275,2)="M)",-1000000*VALUE(MID(F275,2,LEN(F275)-3)),IF(RIGHT(F275,2)="B)",-1000000000*VALUE(MID(F275,2,LEN(F275)-3)),IF(RIGHT(F275,2)="k)",-1000*VALUE(MID(F275,2,LEN(F275)-3)),VALUE(SUBSTITUTE(F275,",","")))))),IF(RIGHT(F275,1)="T",1000000000000*VALUE(LEFT(F275,LEN(F275)-1)),IF(RIGHT(F275,1)="M",1000000*VALUE(LEFT(F275,LEN(F275)-1)),IF(RIGHT(F275,1)="B",1000000000*VALUE(LEFT(F275,LEN(F275)-1)),IF(RIGHT(F275,1)="%",0.01*VALUE(LEFT(F275,LEN(F275)-1)),IF(RIGHT(F275,1)="k",1000*VALUE(LEFT(F275,LEN(F275)-1)),VALUE(SUBSTITUTE(F275,",",""))))))))),"N/A")</f>
        <v>N/A</v>
      </c>
      <c r="M275" t="str">
        <f>IFERROR(IF(TRIM(G275)="-", "N/A", IF(RIGHT(G275,1)=")",IF(RIGHT(G275,2)="T)",-1000000000000*VALUE(MID(G275,2,LEN(G275)-3)),IF(RIGHT(G275,2)="M)",-1000000*VALUE(MID(G275,2,LEN(G275)-3)),IF(RIGHT(G275,2)="B)",-1000000000*VALUE(MID(G275,2,LEN(G275)-3)),IF(RIGHT(G275,2)="k)",-1000*VALUE(MID(G275,2,LEN(G275)-3)),VALUE(SUBSTITUTE(G275,",","")))))),IF(RIGHT(G275,1)="T",1000000000000*VALUE(LEFT(G275,LEN(G275)-1)),IF(RIGHT(G275,1)="M",1000000*VALUE(LEFT(G275,LEN(G275)-1)),IF(RIGHT(G275,1)="B",1000000000*VALUE(LEFT(G275,LEN(G275)-1)),IF(RIGHT(G275,1)="%",0.01*VALUE(LEFT(G275,LEN(G275)-1)),IF(RIGHT(G275,1)="k",1000*VALUE(LEFT(G275,LEN(G275)-1)),VALUE(SUBSTITUTE(G275,",",""))))))))),"N/A")</f>
        <v>N/A</v>
      </c>
      <c r="N275" t="str">
        <f t="shared" si="13"/>
        <v>N/A</v>
      </c>
    </row>
    <row r="276" spans="1:14" x14ac:dyDescent="0.3">
      <c r="A276" s="1">
        <v>9</v>
      </c>
      <c r="B276" t="s">
        <v>654</v>
      </c>
      <c r="C276" t="s">
        <v>655</v>
      </c>
      <c r="D276" t="s">
        <v>656</v>
      </c>
      <c r="E276" t="s">
        <v>657</v>
      </c>
      <c r="F276" t="s">
        <v>658</v>
      </c>
      <c r="G276" t="s">
        <v>659</v>
      </c>
      <c r="I276">
        <f>IFERROR(IF(TRIM(C276)="-", "N/A", IF(RIGHT(C276,1)=")",IF(RIGHT(C276,2)="T)",-1000000000000*VALUE(MID(C276,2,LEN(C276)-3)),IF(RIGHT(C276,2)="M)",-1000000*VALUE(MID(C276,2,LEN(C276)-3)),IF(RIGHT(C276,2)="B)",-1000000000*VALUE(MID(C276,2,LEN(C276)-3)),IF(RIGHT(C276,2)="k)",-1000*VALUE(MID(C276,2,LEN(C276)-3)),VALUE(SUBSTITUTE(C276,",","")))))),IF(RIGHT(C276,1)="T",1000000000000*VALUE(LEFT(C276,LEN(C276)-1)),IF(RIGHT(C276,1)="M",1000000*VALUE(LEFT(C276,LEN(C276)-1)),IF(RIGHT(C276,1)="B",1000000000*VALUE(LEFT(C276,LEN(C276)-1)),IF(RIGHT(C276,1)="%",0.01*VALUE(LEFT(C276,LEN(C276)-1)),IF(RIGHT(C276,1)="k",1000*VALUE(LEFT(C276,LEN(C276)-1)),VALUE(SUBSTITUTE(C276,",",""))))))))),"N/A")</f>
        <v>30920000</v>
      </c>
      <c r="J276">
        <f>IFERROR(IF(TRIM(D276)="-", "N/A", IF(RIGHT(D276,1)=")",IF(RIGHT(D276,2)="T)",-1000000000000*VALUE(MID(D276,2,LEN(D276)-3)),IF(RIGHT(D276,2)="M)",-1000000*VALUE(MID(D276,2,LEN(D276)-3)),IF(RIGHT(D276,2)="B)",-1000000000*VALUE(MID(D276,2,LEN(D276)-3)),IF(RIGHT(D276,2)="k)",-1000*VALUE(MID(D276,2,LEN(D276)-3)),VALUE(SUBSTITUTE(D276,",","")))))),IF(RIGHT(D276,1)="T",1000000000000*VALUE(LEFT(D276,LEN(D276)-1)),IF(RIGHT(D276,1)="M",1000000*VALUE(LEFT(D276,LEN(D276)-1)),IF(RIGHT(D276,1)="B",1000000000*VALUE(LEFT(D276,LEN(D276)-1)),IF(RIGHT(D276,1)="%",0.01*VALUE(LEFT(D276,LEN(D276)-1)),IF(RIGHT(D276,1)="k",1000*VALUE(LEFT(D276,LEN(D276)-1)),VALUE(SUBSTITUTE(D276,",",""))))))))),"N/A")</f>
        <v>-2910000</v>
      </c>
      <c r="K276">
        <f>IFERROR(IF(TRIM(E276)="-", "N/A", IF(RIGHT(E276,1)=")",IF(RIGHT(E276,2)="T)",-1000000000000*VALUE(MID(E276,2,LEN(E276)-3)),IF(RIGHT(E276,2)="M)",-1000000*VALUE(MID(E276,2,LEN(E276)-3)),IF(RIGHT(E276,2)="B)",-1000000000*VALUE(MID(E276,2,LEN(E276)-3)),IF(RIGHT(E276,2)="k)",-1000*VALUE(MID(E276,2,LEN(E276)-3)),VALUE(SUBSTITUTE(E276,",","")))))),IF(RIGHT(E276,1)="T",1000000000000*VALUE(LEFT(E276,LEN(E276)-1)),IF(RIGHT(E276,1)="M",1000000*VALUE(LEFT(E276,LEN(E276)-1)),IF(RIGHT(E276,1)="B",1000000000*VALUE(LEFT(E276,LEN(E276)-1)),IF(RIGHT(E276,1)="%",0.01*VALUE(LEFT(E276,LEN(E276)-1)),IF(RIGHT(E276,1)="k",1000*VALUE(LEFT(E276,LEN(E276)-1)),VALUE(SUBSTITUTE(E276,",",""))))))))),"N/A")</f>
        <v>56300000</v>
      </c>
      <c r="L276">
        <f>IFERROR(IF(TRIM(F276)="-", "N/A", IF(RIGHT(F276,1)=")",IF(RIGHT(F276,2)="T)",-1000000000000*VALUE(MID(F276,2,LEN(F276)-3)),IF(RIGHT(F276,2)="M)",-1000000*VALUE(MID(F276,2,LEN(F276)-3)),IF(RIGHT(F276,2)="B)",-1000000000*VALUE(MID(F276,2,LEN(F276)-3)),IF(RIGHT(F276,2)="k)",-1000*VALUE(MID(F276,2,LEN(F276)-3)),VALUE(SUBSTITUTE(F276,",","")))))),IF(RIGHT(F276,1)="T",1000000000000*VALUE(LEFT(F276,LEN(F276)-1)),IF(RIGHT(F276,1)="M",1000000*VALUE(LEFT(F276,LEN(F276)-1)),IF(RIGHT(F276,1)="B",1000000000*VALUE(LEFT(F276,LEN(F276)-1)),IF(RIGHT(F276,1)="%",0.01*VALUE(LEFT(F276,LEN(F276)-1)),IF(RIGHT(F276,1)="k",1000*VALUE(LEFT(F276,LEN(F276)-1)),VALUE(SUBSTITUTE(F276,",",""))))))))),"N/A")</f>
        <v>96930000</v>
      </c>
      <c r="M276">
        <f>IFERROR(IF(TRIM(G276)="-", "N/A", IF(RIGHT(G276,1)=")",IF(RIGHT(G276,2)="T)",-1000000000000*VALUE(MID(G276,2,LEN(G276)-3)),IF(RIGHT(G276,2)="M)",-1000000*VALUE(MID(G276,2,LEN(G276)-3)),IF(RIGHT(G276,2)="B)",-1000000000*VALUE(MID(G276,2,LEN(G276)-3)),IF(RIGHT(G276,2)="k)",-1000*VALUE(MID(G276,2,LEN(G276)-3)),VALUE(SUBSTITUTE(G276,",","")))))),IF(RIGHT(G276,1)="T",1000000000000*VALUE(LEFT(G276,LEN(G276)-1)),IF(RIGHT(G276,1)="M",1000000*VALUE(LEFT(G276,LEN(G276)-1)),IF(RIGHT(G276,1)="B",1000000000*VALUE(LEFT(G276,LEN(G276)-1)),IF(RIGHT(G276,1)="%",0.01*VALUE(LEFT(G276,LEN(G276)-1)),IF(RIGHT(G276,1)="k",1000*VALUE(LEFT(G276,LEN(G276)-1)),VALUE(SUBSTITUTE(G276,",",""))))))))),"N/A")</f>
        <v>81920000</v>
      </c>
      <c r="N276" t="str">
        <f t="shared" si="13"/>
        <v>N/A</v>
      </c>
    </row>
    <row r="277" spans="1:14" x14ac:dyDescent="0.3">
      <c r="A277" s="1">
        <v>10</v>
      </c>
      <c r="B277" t="s">
        <v>660</v>
      </c>
      <c r="C277" t="s">
        <v>261</v>
      </c>
      <c r="D277" t="s">
        <v>261</v>
      </c>
      <c r="E277" t="s">
        <v>261</v>
      </c>
      <c r="F277" t="s">
        <v>261</v>
      </c>
      <c r="G277" t="s">
        <v>261</v>
      </c>
      <c r="I277" t="str">
        <f>IFERROR(IF(TRIM(C277)="-", "N/A", IF(RIGHT(C277,1)=")",IF(RIGHT(C277,2)="T)",-1000000000000*VALUE(MID(C277,2,LEN(C277)-3)),IF(RIGHT(C277,2)="M)",-1000000*VALUE(MID(C277,2,LEN(C277)-3)),IF(RIGHT(C277,2)="B)",-1000000000*VALUE(MID(C277,2,LEN(C277)-3)),IF(RIGHT(C277,2)="k)",-1000*VALUE(MID(C277,2,LEN(C277)-3)),VALUE(SUBSTITUTE(C277,",","")))))),IF(RIGHT(C277,1)="T",1000000000000*VALUE(LEFT(C277,LEN(C277)-1)),IF(RIGHT(C277,1)="M",1000000*VALUE(LEFT(C277,LEN(C277)-1)),IF(RIGHT(C277,1)="B",1000000000*VALUE(LEFT(C277,LEN(C277)-1)),IF(RIGHT(C277,1)="%",0.01*VALUE(LEFT(C277,LEN(C277)-1)),IF(RIGHT(C277,1)="k",1000*VALUE(LEFT(C277,LEN(C277)-1)),VALUE(SUBSTITUTE(C277,",",""))))))))),"N/A")</f>
        <v>N/A</v>
      </c>
      <c r="J277" t="str">
        <f>IFERROR(IF(TRIM(D277)="-", "N/A", IF(RIGHT(D277,1)=")",IF(RIGHT(D277,2)="T)",-1000000000000*VALUE(MID(D277,2,LEN(D277)-3)),IF(RIGHT(D277,2)="M)",-1000000*VALUE(MID(D277,2,LEN(D277)-3)),IF(RIGHT(D277,2)="B)",-1000000000*VALUE(MID(D277,2,LEN(D277)-3)),IF(RIGHT(D277,2)="k)",-1000*VALUE(MID(D277,2,LEN(D277)-3)),VALUE(SUBSTITUTE(D277,",","")))))),IF(RIGHT(D277,1)="T",1000000000000*VALUE(LEFT(D277,LEN(D277)-1)),IF(RIGHT(D277,1)="M",1000000*VALUE(LEFT(D277,LEN(D277)-1)),IF(RIGHT(D277,1)="B",1000000000*VALUE(LEFT(D277,LEN(D277)-1)),IF(RIGHT(D277,1)="%",0.01*VALUE(LEFT(D277,LEN(D277)-1)),IF(RIGHT(D277,1)="k",1000*VALUE(LEFT(D277,LEN(D277)-1)),VALUE(SUBSTITUTE(D277,",",""))))))))),"N/A")</f>
        <v>N/A</v>
      </c>
      <c r="K277" t="str">
        <f>IFERROR(IF(TRIM(E277)="-", "N/A", IF(RIGHT(E277,1)=")",IF(RIGHT(E277,2)="T)",-1000000000000*VALUE(MID(E277,2,LEN(E277)-3)),IF(RIGHT(E277,2)="M)",-1000000*VALUE(MID(E277,2,LEN(E277)-3)),IF(RIGHT(E277,2)="B)",-1000000000*VALUE(MID(E277,2,LEN(E277)-3)),IF(RIGHT(E277,2)="k)",-1000*VALUE(MID(E277,2,LEN(E277)-3)),VALUE(SUBSTITUTE(E277,",","")))))),IF(RIGHT(E277,1)="T",1000000000000*VALUE(LEFT(E277,LEN(E277)-1)),IF(RIGHT(E277,1)="M",1000000*VALUE(LEFT(E277,LEN(E277)-1)),IF(RIGHT(E277,1)="B",1000000000*VALUE(LEFT(E277,LEN(E277)-1)),IF(RIGHT(E277,1)="%",0.01*VALUE(LEFT(E277,LEN(E277)-1)),IF(RIGHT(E277,1)="k",1000*VALUE(LEFT(E277,LEN(E277)-1)),VALUE(SUBSTITUTE(E277,",",""))))))))),"N/A")</f>
        <v>N/A</v>
      </c>
      <c r="L277" t="str">
        <f>IFERROR(IF(TRIM(F277)="-", "N/A", IF(RIGHT(F277,1)=")",IF(RIGHT(F277,2)="T)",-1000000000000*VALUE(MID(F277,2,LEN(F277)-3)),IF(RIGHT(F277,2)="M)",-1000000*VALUE(MID(F277,2,LEN(F277)-3)),IF(RIGHT(F277,2)="B)",-1000000000*VALUE(MID(F277,2,LEN(F277)-3)),IF(RIGHT(F277,2)="k)",-1000*VALUE(MID(F277,2,LEN(F277)-3)),VALUE(SUBSTITUTE(F277,",","")))))),IF(RIGHT(F277,1)="T",1000000000000*VALUE(LEFT(F277,LEN(F277)-1)),IF(RIGHT(F277,1)="M",1000000*VALUE(LEFT(F277,LEN(F277)-1)),IF(RIGHT(F277,1)="B",1000000000*VALUE(LEFT(F277,LEN(F277)-1)),IF(RIGHT(F277,1)="%",0.01*VALUE(LEFT(F277,LEN(F277)-1)),IF(RIGHT(F277,1)="k",1000*VALUE(LEFT(F277,LEN(F277)-1)),VALUE(SUBSTITUTE(F277,",",""))))))))),"N/A")</f>
        <v>N/A</v>
      </c>
      <c r="M277" t="str">
        <f>IFERROR(IF(TRIM(G277)="-", "N/A", IF(RIGHT(G277,1)=")",IF(RIGHT(G277,2)="T)",-1000000000000*VALUE(MID(G277,2,LEN(G277)-3)),IF(RIGHT(G277,2)="M)",-1000000*VALUE(MID(G277,2,LEN(G277)-3)),IF(RIGHT(G277,2)="B)",-1000000000*VALUE(MID(G277,2,LEN(G277)-3)),IF(RIGHT(G277,2)="k)",-1000*VALUE(MID(G277,2,LEN(G277)-3)),VALUE(SUBSTITUTE(G277,",","")))))),IF(RIGHT(G277,1)="T",1000000000000*VALUE(LEFT(G277,LEN(G277)-1)),IF(RIGHT(G277,1)="M",1000000*VALUE(LEFT(G277,LEN(G277)-1)),IF(RIGHT(G277,1)="B",1000000000*VALUE(LEFT(G277,LEN(G277)-1)),IF(RIGHT(G277,1)="%",0.01*VALUE(LEFT(G277,LEN(G277)-1)),IF(RIGHT(G277,1)="k",1000*VALUE(LEFT(G277,LEN(G277)-1)),VALUE(SUBSTITUTE(G277,",",""))))))))),"N/A")</f>
        <v>N/A</v>
      </c>
      <c r="N277" t="str">
        <f t="shared" si="13"/>
        <v>N/A</v>
      </c>
    </row>
    <row r="278" spans="1:14" x14ac:dyDescent="0.3">
      <c r="A278" s="1">
        <v>11</v>
      </c>
      <c r="B278" t="s">
        <v>661</v>
      </c>
      <c r="C278" t="s">
        <v>655</v>
      </c>
      <c r="D278" t="s">
        <v>656</v>
      </c>
      <c r="E278" t="s">
        <v>657</v>
      </c>
      <c r="F278" t="s">
        <v>658</v>
      </c>
      <c r="G278" t="s">
        <v>659</v>
      </c>
      <c r="I278">
        <f>IFERROR(IF(TRIM(C278)="-", "N/A", IF(RIGHT(C278,1)=")",IF(RIGHT(C278,2)="T)",-1000000000000*VALUE(MID(C278,2,LEN(C278)-3)),IF(RIGHT(C278,2)="M)",-1000000*VALUE(MID(C278,2,LEN(C278)-3)),IF(RIGHT(C278,2)="B)",-1000000000*VALUE(MID(C278,2,LEN(C278)-3)),IF(RIGHT(C278,2)="k)",-1000*VALUE(MID(C278,2,LEN(C278)-3)),VALUE(SUBSTITUTE(C278,",","")))))),IF(RIGHT(C278,1)="T",1000000000000*VALUE(LEFT(C278,LEN(C278)-1)),IF(RIGHT(C278,1)="M",1000000*VALUE(LEFT(C278,LEN(C278)-1)),IF(RIGHT(C278,1)="B",1000000000*VALUE(LEFT(C278,LEN(C278)-1)),IF(RIGHT(C278,1)="%",0.01*VALUE(LEFT(C278,LEN(C278)-1)),IF(RIGHT(C278,1)="k",1000*VALUE(LEFT(C278,LEN(C278)-1)),VALUE(SUBSTITUTE(C278,",",""))))))))),"N/A")</f>
        <v>30920000</v>
      </c>
      <c r="J278">
        <f>IFERROR(IF(TRIM(D278)="-", "N/A", IF(RIGHT(D278,1)=")",IF(RIGHT(D278,2)="T)",-1000000000000*VALUE(MID(D278,2,LEN(D278)-3)),IF(RIGHT(D278,2)="M)",-1000000*VALUE(MID(D278,2,LEN(D278)-3)),IF(RIGHT(D278,2)="B)",-1000000000*VALUE(MID(D278,2,LEN(D278)-3)),IF(RIGHT(D278,2)="k)",-1000*VALUE(MID(D278,2,LEN(D278)-3)),VALUE(SUBSTITUTE(D278,",","")))))),IF(RIGHT(D278,1)="T",1000000000000*VALUE(LEFT(D278,LEN(D278)-1)),IF(RIGHT(D278,1)="M",1000000*VALUE(LEFT(D278,LEN(D278)-1)),IF(RIGHT(D278,1)="B",1000000000*VALUE(LEFT(D278,LEN(D278)-1)),IF(RIGHT(D278,1)="%",0.01*VALUE(LEFT(D278,LEN(D278)-1)),IF(RIGHT(D278,1)="k",1000*VALUE(LEFT(D278,LEN(D278)-1)),VALUE(SUBSTITUTE(D278,",",""))))))))),"N/A")</f>
        <v>-2910000</v>
      </c>
      <c r="K278">
        <f>IFERROR(IF(TRIM(E278)="-", "N/A", IF(RIGHT(E278,1)=")",IF(RIGHT(E278,2)="T)",-1000000000000*VALUE(MID(E278,2,LEN(E278)-3)),IF(RIGHT(E278,2)="M)",-1000000*VALUE(MID(E278,2,LEN(E278)-3)),IF(RIGHT(E278,2)="B)",-1000000000*VALUE(MID(E278,2,LEN(E278)-3)),IF(RIGHT(E278,2)="k)",-1000*VALUE(MID(E278,2,LEN(E278)-3)),VALUE(SUBSTITUTE(E278,",","")))))),IF(RIGHT(E278,1)="T",1000000000000*VALUE(LEFT(E278,LEN(E278)-1)),IF(RIGHT(E278,1)="M",1000000*VALUE(LEFT(E278,LEN(E278)-1)),IF(RIGHT(E278,1)="B",1000000000*VALUE(LEFT(E278,LEN(E278)-1)),IF(RIGHT(E278,1)="%",0.01*VALUE(LEFT(E278,LEN(E278)-1)),IF(RIGHT(E278,1)="k",1000*VALUE(LEFT(E278,LEN(E278)-1)),VALUE(SUBSTITUTE(E278,",",""))))))))),"N/A")</f>
        <v>56300000</v>
      </c>
      <c r="L278">
        <f>IFERROR(IF(TRIM(F278)="-", "N/A", IF(RIGHT(F278,1)=")",IF(RIGHT(F278,2)="T)",-1000000000000*VALUE(MID(F278,2,LEN(F278)-3)),IF(RIGHT(F278,2)="M)",-1000000*VALUE(MID(F278,2,LEN(F278)-3)),IF(RIGHT(F278,2)="B)",-1000000000*VALUE(MID(F278,2,LEN(F278)-3)),IF(RIGHT(F278,2)="k)",-1000*VALUE(MID(F278,2,LEN(F278)-3)),VALUE(SUBSTITUTE(F278,",","")))))),IF(RIGHT(F278,1)="T",1000000000000*VALUE(LEFT(F278,LEN(F278)-1)),IF(RIGHT(F278,1)="M",1000000*VALUE(LEFT(F278,LEN(F278)-1)),IF(RIGHT(F278,1)="B",1000000000*VALUE(LEFT(F278,LEN(F278)-1)),IF(RIGHT(F278,1)="%",0.01*VALUE(LEFT(F278,LEN(F278)-1)),IF(RIGHT(F278,1)="k",1000*VALUE(LEFT(F278,LEN(F278)-1)),VALUE(SUBSTITUTE(F278,",",""))))))))),"N/A")</f>
        <v>96930000</v>
      </c>
      <c r="M278">
        <f>IFERROR(IF(TRIM(G278)="-", "N/A", IF(RIGHT(G278,1)=")",IF(RIGHT(G278,2)="T)",-1000000000000*VALUE(MID(G278,2,LEN(G278)-3)),IF(RIGHT(G278,2)="M)",-1000000*VALUE(MID(G278,2,LEN(G278)-3)),IF(RIGHT(G278,2)="B)",-1000000000*VALUE(MID(G278,2,LEN(G278)-3)),IF(RIGHT(G278,2)="k)",-1000*VALUE(MID(G278,2,LEN(G278)-3)),VALUE(SUBSTITUTE(G278,",","")))))),IF(RIGHT(G278,1)="T",1000000000000*VALUE(LEFT(G278,LEN(G278)-1)),IF(RIGHT(G278,1)="M",1000000*VALUE(LEFT(G278,LEN(G278)-1)),IF(RIGHT(G278,1)="B",1000000000*VALUE(LEFT(G278,LEN(G278)-1)),IF(RIGHT(G278,1)="%",0.01*VALUE(LEFT(G278,LEN(G278)-1)),IF(RIGHT(G278,1)="k",1000*VALUE(LEFT(G278,LEN(G278)-1)),VALUE(SUBSTITUTE(G278,",",""))))))))),"N/A")</f>
        <v>81920000</v>
      </c>
      <c r="N278" t="str">
        <f t="shared" si="13"/>
        <v>N/A</v>
      </c>
    </row>
    <row r="279" spans="1:14" x14ac:dyDescent="0.3">
      <c r="A279" s="1">
        <v>12</v>
      </c>
      <c r="B279" t="s">
        <v>662</v>
      </c>
      <c r="C279" t="s">
        <v>663</v>
      </c>
      <c r="D279" t="s">
        <v>664</v>
      </c>
      <c r="E279" t="s">
        <v>665</v>
      </c>
      <c r="F279" t="s">
        <v>666</v>
      </c>
      <c r="G279" t="s">
        <v>667</v>
      </c>
      <c r="I279">
        <f>IFERROR(IF(TRIM(C279)="-", "N/A", IF(RIGHT(C279,1)=")",IF(RIGHT(C279,2)="T)",-1000000000000*VALUE(MID(C279,2,LEN(C279)-3)),IF(RIGHT(C279,2)="M)",-1000000*VALUE(MID(C279,2,LEN(C279)-3)),IF(RIGHT(C279,2)="B)",-1000000000*VALUE(MID(C279,2,LEN(C279)-3)),IF(RIGHT(C279,2)="k)",-1000*VALUE(MID(C279,2,LEN(C279)-3)),VALUE(SUBSTITUTE(C279,",","")))))),IF(RIGHT(C279,1)="T",1000000000000*VALUE(LEFT(C279,LEN(C279)-1)),IF(RIGHT(C279,1)="M",1000000*VALUE(LEFT(C279,LEN(C279)-1)),IF(RIGHT(C279,1)="B",1000000000*VALUE(LEFT(C279,LEN(C279)-1)),IF(RIGHT(C279,1)="%",0.01*VALUE(LEFT(C279,LEN(C279)-1)),IF(RIGHT(C279,1)="k",1000*VALUE(LEFT(C279,LEN(C279)-1)),VALUE(SUBSTITUTE(C279,",",""))))))))),"N/A")</f>
        <v>148220000</v>
      </c>
      <c r="J279">
        <f>IFERROR(IF(TRIM(D279)="-", "N/A", IF(RIGHT(D279,1)=")",IF(RIGHT(D279,2)="T)",-1000000000000*VALUE(MID(D279,2,LEN(D279)-3)),IF(RIGHT(D279,2)="M)",-1000000*VALUE(MID(D279,2,LEN(D279)-3)),IF(RIGHT(D279,2)="B)",-1000000000*VALUE(MID(D279,2,LEN(D279)-3)),IF(RIGHT(D279,2)="k)",-1000*VALUE(MID(D279,2,LEN(D279)-3)),VALUE(SUBSTITUTE(D279,",","")))))),IF(RIGHT(D279,1)="T",1000000000000*VALUE(LEFT(D279,LEN(D279)-1)),IF(RIGHT(D279,1)="M",1000000*VALUE(LEFT(D279,LEN(D279)-1)),IF(RIGHT(D279,1)="B",1000000000*VALUE(LEFT(D279,LEN(D279)-1)),IF(RIGHT(D279,1)="%",0.01*VALUE(LEFT(D279,LEN(D279)-1)),IF(RIGHT(D279,1)="k",1000*VALUE(LEFT(D279,LEN(D279)-1)),VALUE(SUBSTITUTE(D279,",",""))))))))),"N/A")</f>
        <v>140790000</v>
      </c>
      <c r="K279">
        <f>IFERROR(IF(TRIM(E279)="-", "N/A", IF(RIGHT(E279,1)=")",IF(RIGHT(E279,2)="T)",-1000000000000*VALUE(MID(E279,2,LEN(E279)-3)),IF(RIGHT(E279,2)="M)",-1000000*VALUE(MID(E279,2,LEN(E279)-3)),IF(RIGHT(E279,2)="B)",-1000000000*VALUE(MID(E279,2,LEN(E279)-3)),IF(RIGHT(E279,2)="k)",-1000*VALUE(MID(E279,2,LEN(E279)-3)),VALUE(SUBSTITUTE(E279,",","")))))),IF(RIGHT(E279,1)="T",1000000000000*VALUE(LEFT(E279,LEN(E279)-1)),IF(RIGHT(E279,1)="M",1000000*VALUE(LEFT(E279,LEN(E279)-1)),IF(RIGHT(E279,1)="B",1000000000*VALUE(LEFT(E279,LEN(E279)-1)),IF(RIGHT(E279,1)="%",0.01*VALUE(LEFT(E279,LEN(E279)-1)),IF(RIGHT(E279,1)="k",1000*VALUE(LEFT(E279,LEN(E279)-1)),VALUE(SUBSTITUTE(E279,",",""))))))))),"N/A")</f>
        <v>212190000</v>
      </c>
      <c r="L279">
        <f>IFERROR(IF(TRIM(F279)="-", "N/A", IF(RIGHT(F279,1)=")",IF(RIGHT(F279,2)="T)",-1000000000000*VALUE(MID(F279,2,LEN(F279)-3)),IF(RIGHT(F279,2)="M)",-1000000*VALUE(MID(F279,2,LEN(F279)-3)),IF(RIGHT(F279,2)="B)",-1000000000*VALUE(MID(F279,2,LEN(F279)-3)),IF(RIGHT(F279,2)="k)",-1000*VALUE(MID(F279,2,LEN(F279)-3)),VALUE(SUBSTITUTE(F279,",","")))))),IF(RIGHT(F279,1)="T",1000000000000*VALUE(LEFT(F279,LEN(F279)-1)),IF(RIGHT(F279,1)="M",1000000*VALUE(LEFT(F279,LEN(F279)-1)),IF(RIGHT(F279,1)="B",1000000000*VALUE(LEFT(F279,LEN(F279)-1)),IF(RIGHT(F279,1)="%",0.01*VALUE(LEFT(F279,LEN(F279)-1)),IF(RIGHT(F279,1)="k",1000*VALUE(LEFT(F279,LEN(F279)-1)),VALUE(SUBSTITUTE(F279,",",""))))))))),"N/A")</f>
        <v>260100000.00000003</v>
      </c>
      <c r="M279">
        <f>IFERROR(IF(TRIM(G279)="-", "N/A", IF(RIGHT(G279,1)=")",IF(RIGHT(G279,2)="T)",-1000000000000*VALUE(MID(G279,2,LEN(G279)-3)),IF(RIGHT(G279,2)="M)",-1000000*VALUE(MID(G279,2,LEN(G279)-3)),IF(RIGHT(G279,2)="B)",-1000000000*VALUE(MID(G279,2,LEN(G279)-3)),IF(RIGHT(G279,2)="k)",-1000*VALUE(MID(G279,2,LEN(G279)-3)),VALUE(SUBSTITUTE(G279,",","")))))),IF(RIGHT(G279,1)="T",1000000000000*VALUE(LEFT(G279,LEN(G279)-1)),IF(RIGHT(G279,1)="M",1000000*VALUE(LEFT(G279,LEN(G279)-1)),IF(RIGHT(G279,1)="B",1000000000*VALUE(LEFT(G279,LEN(G279)-1)),IF(RIGHT(G279,1)="%",0.01*VALUE(LEFT(G279,LEN(G279)-1)),IF(RIGHT(G279,1)="k",1000*VALUE(LEFT(G279,LEN(G279)-1)),VALUE(SUBSTITUTE(G279,",",""))))))))),"N/A")</f>
        <v>369740000</v>
      </c>
      <c r="N279" t="str">
        <f t="shared" si="13"/>
        <v>N/A</v>
      </c>
    </row>
    <row r="280" spans="1:14" x14ac:dyDescent="0.3">
      <c r="A280" s="1">
        <v>13</v>
      </c>
      <c r="B280" t="s">
        <v>668</v>
      </c>
      <c r="C280" t="s">
        <v>669</v>
      </c>
      <c r="D280" t="s">
        <v>670</v>
      </c>
      <c r="E280" t="s">
        <v>671</v>
      </c>
      <c r="F280" t="s">
        <v>672</v>
      </c>
      <c r="G280" t="s">
        <v>673</v>
      </c>
      <c r="I280">
        <f>IFERROR(IF(TRIM(C280)="-", "N/A", IF(RIGHT(C280,1)=")",IF(RIGHT(C280,2)="T)",-1000000000000*VALUE(MID(C280,2,LEN(C280)-3)),IF(RIGHT(C280,2)="M)",-1000000*VALUE(MID(C280,2,LEN(C280)-3)),IF(RIGHT(C280,2)="B)",-1000000000*VALUE(MID(C280,2,LEN(C280)-3)),IF(RIGHT(C280,2)="k)",-1000*VALUE(MID(C280,2,LEN(C280)-3)),VALUE(SUBSTITUTE(C280,",","")))))),IF(RIGHT(C280,1)="T",1000000000000*VALUE(LEFT(C280,LEN(C280)-1)),IF(RIGHT(C280,1)="M",1000000*VALUE(LEFT(C280,LEN(C280)-1)),IF(RIGHT(C280,1)="B",1000000000*VALUE(LEFT(C280,LEN(C280)-1)),IF(RIGHT(C280,1)="%",0.01*VALUE(LEFT(C280,LEN(C280)-1)),IF(RIGHT(C280,1)="k",1000*VALUE(LEFT(C280,LEN(C280)-1)),VALUE(SUBSTITUTE(C280,",",""))))))))),"N/A")</f>
        <v>-117300000</v>
      </c>
      <c r="J280">
        <f>IFERROR(IF(TRIM(D280)="-", "N/A", IF(RIGHT(D280,1)=")",IF(RIGHT(D280,2)="T)",-1000000000000*VALUE(MID(D280,2,LEN(D280)-3)),IF(RIGHT(D280,2)="M)",-1000000*VALUE(MID(D280,2,LEN(D280)-3)),IF(RIGHT(D280,2)="B)",-1000000000*VALUE(MID(D280,2,LEN(D280)-3)),IF(RIGHT(D280,2)="k)",-1000*VALUE(MID(D280,2,LEN(D280)-3)),VALUE(SUBSTITUTE(D280,",","")))))),IF(RIGHT(D280,1)="T",1000000000000*VALUE(LEFT(D280,LEN(D280)-1)),IF(RIGHT(D280,1)="M",1000000*VALUE(LEFT(D280,LEN(D280)-1)),IF(RIGHT(D280,1)="B",1000000000*VALUE(LEFT(D280,LEN(D280)-1)),IF(RIGHT(D280,1)="%",0.01*VALUE(LEFT(D280,LEN(D280)-1)),IF(RIGHT(D280,1)="k",1000*VALUE(LEFT(D280,LEN(D280)-1)),VALUE(SUBSTITUTE(D280,",",""))))))))),"N/A")</f>
        <v>-143700000</v>
      </c>
      <c r="K280">
        <f>IFERROR(IF(TRIM(E280)="-", "N/A", IF(RIGHT(E280,1)=")",IF(RIGHT(E280,2)="T)",-1000000000000*VALUE(MID(E280,2,LEN(E280)-3)),IF(RIGHT(E280,2)="M)",-1000000*VALUE(MID(E280,2,LEN(E280)-3)),IF(RIGHT(E280,2)="B)",-1000000000*VALUE(MID(E280,2,LEN(E280)-3)),IF(RIGHT(E280,2)="k)",-1000*VALUE(MID(E280,2,LEN(E280)-3)),VALUE(SUBSTITUTE(E280,",","")))))),IF(RIGHT(E280,1)="T",1000000000000*VALUE(LEFT(E280,LEN(E280)-1)),IF(RIGHT(E280,1)="M",1000000*VALUE(LEFT(E280,LEN(E280)-1)),IF(RIGHT(E280,1)="B",1000000000*VALUE(LEFT(E280,LEN(E280)-1)),IF(RIGHT(E280,1)="%",0.01*VALUE(LEFT(E280,LEN(E280)-1)),IF(RIGHT(E280,1)="k",1000*VALUE(LEFT(E280,LEN(E280)-1)),VALUE(SUBSTITUTE(E280,",",""))))))))),"N/A")</f>
        <v>-155890000</v>
      </c>
      <c r="L280">
        <f>IFERROR(IF(TRIM(F280)="-", "N/A", IF(RIGHT(F280,1)=")",IF(RIGHT(F280,2)="T)",-1000000000000*VALUE(MID(F280,2,LEN(F280)-3)),IF(RIGHT(F280,2)="M)",-1000000*VALUE(MID(F280,2,LEN(F280)-3)),IF(RIGHT(F280,2)="B)",-1000000000*VALUE(MID(F280,2,LEN(F280)-3)),IF(RIGHT(F280,2)="k)",-1000*VALUE(MID(F280,2,LEN(F280)-3)),VALUE(SUBSTITUTE(F280,",","")))))),IF(RIGHT(F280,1)="T",1000000000000*VALUE(LEFT(F280,LEN(F280)-1)),IF(RIGHT(F280,1)="M",1000000*VALUE(LEFT(F280,LEN(F280)-1)),IF(RIGHT(F280,1)="B",1000000000*VALUE(LEFT(F280,LEN(F280)-1)),IF(RIGHT(F280,1)="%",0.01*VALUE(LEFT(F280,LEN(F280)-1)),IF(RIGHT(F280,1)="k",1000*VALUE(LEFT(F280,LEN(F280)-1)),VALUE(SUBSTITUTE(F280,",",""))))))))),"N/A")</f>
        <v>-163180000</v>
      </c>
      <c r="M280">
        <f>IFERROR(IF(TRIM(G280)="-", "N/A", IF(RIGHT(G280,1)=")",IF(RIGHT(G280,2)="T)",-1000000000000*VALUE(MID(G280,2,LEN(G280)-3)),IF(RIGHT(G280,2)="M)",-1000000*VALUE(MID(G280,2,LEN(G280)-3)),IF(RIGHT(G280,2)="B)",-1000000000*VALUE(MID(G280,2,LEN(G280)-3)),IF(RIGHT(G280,2)="k)",-1000*VALUE(MID(G280,2,LEN(G280)-3)),VALUE(SUBSTITUTE(G280,",","")))))),IF(RIGHT(G280,1)="T",1000000000000*VALUE(LEFT(G280,LEN(G280)-1)),IF(RIGHT(G280,1)="M",1000000*VALUE(LEFT(G280,LEN(G280)-1)),IF(RIGHT(G280,1)="B",1000000000*VALUE(LEFT(G280,LEN(G280)-1)),IF(RIGHT(G280,1)="%",0.01*VALUE(LEFT(G280,LEN(G280)-1)),IF(RIGHT(G280,1)="k",1000*VALUE(LEFT(G280,LEN(G280)-1)),VALUE(SUBSTITUTE(G280,",",""))))))))),"N/A")</f>
        <v>-287820000</v>
      </c>
      <c r="N280" t="str">
        <f t="shared" si="13"/>
        <v>N/A</v>
      </c>
    </row>
    <row r="281" spans="1:14" x14ac:dyDescent="0.3">
      <c r="A281" s="1">
        <v>14</v>
      </c>
      <c r="B281" t="s">
        <v>674</v>
      </c>
      <c r="C281" t="s">
        <v>675</v>
      </c>
      <c r="D281" t="s">
        <v>676</v>
      </c>
      <c r="E281" t="s">
        <v>677</v>
      </c>
      <c r="F281" t="s">
        <v>678</v>
      </c>
      <c r="G281" t="s">
        <v>679</v>
      </c>
      <c r="I281">
        <f>IFERROR(IF(TRIM(C281)="-", "N/A", IF(RIGHT(C281,1)=")",IF(RIGHT(C281,2)="T)",-1000000000000*VALUE(MID(C281,2,LEN(C281)-3)),IF(RIGHT(C281,2)="M)",-1000000*VALUE(MID(C281,2,LEN(C281)-3)),IF(RIGHT(C281,2)="B)",-1000000000*VALUE(MID(C281,2,LEN(C281)-3)),IF(RIGHT(C281,2)="k)",-1000*VALUE(MID(C281,2,LEN(C281)-3)),VALUE(SUBSTITUTE(C281,",","")))))),IF(RIGHT(C281,1)="T",1000000000000*VALUE(LEFT(C281,LEN(C281)-1)),IF(RIGHT(C281,1)="M",1000000*VALUE(LEFT(C281,LEN(C281)-1)),IF(RIGHT(C281,1)="B",1000000000*VALUE(LEFT(C281,LEN(C281)-1)),IF(RIGHT(C281,1)="%",0.01*VALUE(LEFT(C281,LEN(C281)-1)),IF(RIGHT(C281,1)="k",1000*VALUE(LEFT(C281,LEN(C281)-1)),VALUE(SUBSTITUTE(C281,",",""))))))))),"N/A")</f>
        <v>-424321</v>
      </c>
      <c r="J281">
        <f>IFERROR(IF(TRIM(D281)="-", "N/A", IF(RIGHT(D281,1)=")",IF(RIGHT(D281,2)="T)",-1000000000000*VALUE(MID(D281,2,LEN(D281)-3)),IF(RIGHT(D281,2)="M)",-1000000*VALUE(MID(D281,2,LEN(D281)-3)),IF(RIGHT(D281,2)="B)",-1000000000*VALUE(MID(D281,2,LEN(D281)-3)),IF(RIGHT(D281,2)="k)",-1000*VALUE(MID(D281,2,LEN(D281)-3)),VALUE(SUBSTITUTE(D281,",","")))))),IF(RIGHT(D281,1)="T",1000000000000*VALUE(LEFT(D281,LEN(D281)-1)),IF(RIGHT(D281,1)="M",1000000*VALUE(LEFT(D281,LEN(D281)-1)),IF(RIGHT(D281,1)="B",1000000000*VALUE(LEFT(D281,LEN(D281)-1)),IF(RIGHT(D281,1)="%",0.01*VALUE(LEFT(D281,LEN(D281)-1)),IF(RIGHT(D281,1)="k",1000*VALUE(LEFT(D281,LEN(D281)-1)),VALUE(SUBSTITUTE(D281,",",""))))))))),"N/A")</f>
        <v>-122080</v>
      </c>
      <c r="K281">
        <f>IFERROR(IF(TRIM(E281)="-", "N/A", IF(RIGHT(E281,1)=")",IF(RIGHT(E281,2)="T)",-1000000000000*VALUE(MID(E281,2,LEN(E281)-3)),IF(RIGHT(E281,2)="M)",-1000000*VALUE(MID(E281,2,LEN(E281)-3)),IF(RIGHT(E281,2)="B)",-1000000000*VALUE(MID(E281,2,LEN(E281)-3)),IF(RIGHT(E281,2)="k)",-1000*VALUE(MID(E281,2,LEN(E281)-3)),VALUE(SUBSTITUTE(E281,",","")))))),IF(RIGHT(E281,1)="T",1000000000000*VALUE(LEFT(E281,LEN(E281)-1)),IF(RIGHT(E281,1)="M",1000000*VALUE(LEFT(E281,LEN(E281)-1)),IF(RIGHT(E281,1)="B",1000000000*VALUE(LEFT(E281,LEN(E281)-1)),IF(RIGHT(E281,1)="%",0.01*VALUE(LEFT(E281,LEN(E281)-1)),IF(RIGHT(E281,1)="k",1000*VALUE(LEFT(E281,LEN(E281)-1)),VALUE(SUBSTITUTE(E281,",",""))))))))),"N/A")</f>
        <v>-144074</v>
      </c>
      <c r="L281">
        <f>IFERROR(IF(TRIM(F281)="-", "N/A", IF(RIGHT(F281,1)=")",IF(RIGHT(F281,2)="T)",-1000000000000*VALUE(MID(F281,2,LEN(F281)-3)),IF(RIGHT(F281,2)="M)",-1000000*VALUE(MID(F281,2,LEN(F281)-3)),IF(RIGHT(F281,2)="B)",-1000000000*VALUE(MID(F281,2,LEN(F281)-3)),IF(RIGHT(F281,2)="k)",-1000*VALUE(MID(F281,2,LEN(F281)-3)),VALUE(SUBSTITUTE(F281,",","")))))),IF(RIGHT(F281,1)="T",1000000000000*VALUE(LEFT(F281,LEN(F281)-1)),IF(RIGHT(F281,1)="M",1000000*VALUE(LEFT(F281,LEN(F281)-1)),IF(RIGHT(F281,1)="B",1000000000*VALUE(LEFT(F281,LEN(F281)-1)),IF(RIGHT(F281,1)="%",0.01*VALUE(LEFT(F281,LEN(F281)-1)),IF(RIGHT(F281,1)="k",1000*VALUE(LEFT(F281,LEN(F281)-1)),VALUE(SUBSTITUTE(F281,",",""))))))))),"N/A")</f>
        <v>-786000</v>
      </c>
      <c r="M281">
        <f>IFERROR(IF(TRIM(G281)="-", "N/A", IF(RIGHT(G281,1)=")",IF(RIGHT(G281,2)="T)",-1000000000000*VALUE(MID(G281,2,LEN(G281)-3)),IF(RIGHT(G281,2)="M)",-1000000*VALUE(MID(G281,2,LEN(G281)-3)),IF(RIGHT(G281,2)="B)",-1000000000*VALUE(MID(G281,2,LEN(G281)-3)),IF(RIGHT(G281,2)="k)",-1000*VALUE(MID(G281,2,LEN(G281)-3)),VALUE(SUBSTITUTE(G281,",","")))))),IF(RIGHT(G281,1)="T",1000000000000*VALUE(LEFT(G281,LEN(G281)-1)),IF(RIGHT(G281,1)="M",1000000*VALUE(LEFT(G281,LEN(G281)-1)),IF(RIGHT(G281,1)="B",1000000000*VALUE(LEFT(G281,LEN(G281)-1)),IF(RIGHT(G281,1)="%",0.01*VALUE(LEFT(G281,LEN(G281)-1)),IF(RIGHT(G281,1)="k",1000*VALUE(LEFT(G281,LEN(G281)-1)),VALUE(SUBSTITUTE(G281,",",""))))))))),"N/A")</f>
        <v>-657000</v>
      </c>
      <c r="N281" t="str">
        <f t="shared" si="13"/>
        <v>N/A</v>
      </c>
    </row>
    <row r="282" spans="1:14" x14ac:dyDescent="0.3">
      <c r="A282" s="1">
        <v>15</v>
      </c>
      <c r="B282" t="s">
        <v>620</v>
      </c>
      <c r="C282" t="s">
        <v>675</v>
      </c>
      <c r="D282" t="s">
        <v>676</v>
      </c>
      <c r="E282" t="s">
        <v>677</v>
      </c>
      <c r="F282" t="s">
        <v>678</v>
      </c>
      <c r="G282" t="s">
        <v>679</v>
      </c>
      <c r="I282">
        <f>IFERROR(IF(TRIM(C282)="-", "N/A", IF(RIGHT(C282,1)=")",IF(RIGHT(C282,2)="T)",-1000000000000*VALUE(MID(C282,2,LEN(C282)-3)),IF(RIGHT(C282,2)="M)",-1000000*VALUE(MID(C282,2,LEN(C282)-3)),IF(RIGHT(C282,2)="B)",-1000000000*VALUE(MID(C282,2,LEN(C282)-3)),IF(RIGHT(C282,2)="k)",-1000*VALUE(MID(C282,2,LEN(C282)-3)),VALUE(SUBSTITUTE(C282,",","")))))),IF(RIGHT(C282,1)="T",1000000000000*VALUE(LEFT(C282,LEN(C282)-1)),IF(RIGHT(C282,1)="M",1000000*VALUE(LEFT(C282,LEN(C282)-1)),IF(RIGHT(C282,1)="B",1000000000*VALUE(LEFT(C282,LEN(C282)-1)),IF(RIGHT(C282,1)="%",0.01*VALUE(LEFT(C282,LEN(C282)-1)),IF(RIGHT(C282,1)="k",1000*VALUE(LEFT(C282,LEN(C282)-1)),VALUE(SUBSTITUTE(C282,",",""))))))))),"N/A")</f>
        <v>-424321</v>
      </c>
      <c r="J282">
        <f>IFERROR(IF(TRIM(D282)="-", "N/A", IF(RIGHT(D282,1)=")",IF(RIGHT(D282,2)="T)",-1000000000000*VALUE(MID(D282,2,LEN(D282)-3)),IF(RIGHT(D282,2)="M)",-1000000*VALUE(MID(D282,2,LEN(D282)-3)),IF(RIGHT(D282,2)="B)",-1000000000*VALUE(MID(D282,2,LEN(D282)-3)),IF(RIGHT(D282,2)="k)",-1000*VALUE(MID(D282,2,LEN(D282)-3)),VALUE(SUBSTITUTE(D282,",","")))))),IF(RIGHT(D282,1)="T",1000000000000*VALUE(LEFT(D282,LEN(D282)-1)),IF(RIGHT(D282,1)="M",1000000*VALUE(LEFT(D282,LEN(D282)-1)),IF(RIGHT(D282,1)="B",1000000000*VALUE(LEFT(D282,LEN(D282)-1)),IF(RIGHT(D282,1)="%",0.01*VALUE(LEFT(D282,LEN(D282)-1)),IF(RIGHT(D282,1)="k",1000*VALUE(LEFT(D282,LEN(D282)-1)),VALUE(SUBSTITUTE(D282,",",""))))))))),"N/A")</f>
        <v>-122080</v>
      </c>
      <c r="K282">
        <f>IFERROR(IF(TRIM(E282)="-", "N/A", IF(RIGHT(E282,1)=")",IF(RIGHT(E282,2)="T)",-1000000000000*VALUE(MID(E282,2,LEN(E282)-3)),IF(RIGHT(E282,2)="M)",-1000000*VALUE(MID(E282,2,LEN(E282)-3)),IF(RIGHT(E282,2)="B)",-1000000000*VALUE(MID(E282,2,LEN(E282)-3)),IF(RIGHT(E282,2)="k)",-1000*VALUE(MID(E282,2,LEN(E282)-3)),VALUE(SUBSTITUTE(E282,",","")))))),IF(RIGHT(E282,1)="T",1000000000000*VALUE(LEFT(E282,LEN(E282)-1)),IF(RIGHT(E282,1)="M",1000000*VALUE(LEFT(E282,LEN(E282)-1)),IF(RIGHT(E282,1)="B",1000000000*VALUE(LEFT(E282,LEN(E282)-1)),IF(RIGHT(E282,1)="%",0.01*VALUE(LEFT(E282,LEN(E282)-1)),IF(RIGHT(E282,1)="k",1000*VALUE(LEFT(E282,LEN(E282)-1)),VALUE(SUBSTITUTE(E282,",",""))))))))),"N/A")</f>
        <v>-144074</v>
      </c>
      <c r="L282">
        <f>IFERROR(IF(TRIM(F282)="-", "N/A", IF(RIGHT(F282,1)=")",IF(RIGHT(F282,2)="T)",-1000000000000*VALUE(MID(F282,2,LEN(F282)-3)),IF(RIGHT(F282,2)="M)",-1000000*VALUE(MID(F282,2,LEN(F282)-3)),IF(RIGHT(F282,2)="B)",-1000000000*VALUE(MID(F282,2,LEN(F282)-3)),IF(RIGHT(F282,2)="k)",-1000*VALUE(MID(F282,2,LEN(F282)-3)),VALUE(SUBSTITUTE(F282,",","")))))),IF(RIGHT(F282,1)="T",1000000000000*VALUE(LEFT(F282,LEN(F282)-1)),IF(RIGHT(F282,1)="M",1000000*VALUE(LEFT(F282,LEN(F282)-1)),IF(RIGHT(F282,1)="B",1000000000*VALUE(LEFT(F282,LEN(F282)-1)),IF(RIGHT(F282,1)="%",0.01*VALUE(LEFT(F282,LEN(F282)-1)),IF(RIGHT(F282,1)="k",1000*VALUE(LEFT(F282,LEN(F282)-1)),VALUE(SUBSTITUTE(F282,",",""))))))))),"N/A")</f>
        <v>-786000</v>
      </c>
      <c r="M282">
        <f>IFERROR(IF(TRIM(G282)="-", "N/A", IF(RIGHT(G282,1)=")",IF(RIGHT(G282,2)="T)",-1000000000000*VALUE(MID(G282,2,LEN(G282)-3)),IF(RIGHT(G282,2)="M)",-1000000*VALUE(MID(G282,2,LEN(G282)-3)),IF(RIGHT(G282,2)="B)",-1000000000*VALUE(MID(G282,2,LEN(G282)-3)),IF(RIGHT(G282,2)="k)",-1000*VALUE(MID(G282,2,LEN(G282)-3)),VALUE(SUBSTITUTE(G282,",","")))))),IF(RIGHT(G282,1)="T",1000000000000*VALUE(LEFT(G282,LEN(G282)-1)),IF(RIGHT(G282,1)="M",1000000*VALUE(LEFT(G282,LEN(G282)-1)),IF(RIGHT(G282,1)="B",1000000000*VALUE(LEFT(G282,LEN(G282)-1)),IF(RIGHT(G282,1)="%",0.01*VALUE(LEFT(G282,LEN(G282)-1)),IF(RIGHT(G282,1)="k",1000*VALUE(LEFT(G282,LEN(G282)-1)),VALUE(SUBSTITUTE(G282,",",""))))))))),"N/A")</f>
        <v>-657000</v>
      </c>
      <c r="N282" t="str">
        <f t="shared" si="13"/>
        <v>N/A</v>
      </c>
    </row>
    <row r="283" spans="1:14" x14ac:dyDescent="0.3">
      <c r="A283" s="1">
        <v>16</v>
      </c>
      <c r="B283" t="s">
        <v>621</v>
      </c>
      <c r="C283" t="s">
        <v>261</v>
      </c>
      <c r="D283" t="s">
        <v>261</v>
      </c>
      <c r="E283" t="s">
        <v>261</v>
      </c>
      <c r="F283" t="s">
        <v>261</v>
      </c>
      <c r="G283" t="s">
        <v>261</v>
      </c>
      <c r="I283" t="str">
        <f>IFERROR(IF(TRIM(C283)="-", "N/A", IF(RIGHT(C283,1)=")",IF(RIGHT(C283,2)="T)",-1000000000000*VALUE(MID(C283,2,LEN(C283)-3)),IF(RIGHT(C283,2)="M)",-1000000*VALUE(MID(C283,2,LEN(C283)-3)),IF(RIGHT(C283,2)="B)",-1000000000*VALUE(MID(C283,2,LEN(C283)-3)),IF(RIGHT(C283,2)="k)",-1000*VALUE(MID(C283,2,LEN(C283)-3)),VALUE(SUBSTITUTE(C283,",","")))))),IF(RIGHT(C283,1)="T",1000000000000*VALUE(LEFT(C283,LEN(C283)-1)),IF(RIGHT(C283,1)="M",1000000*VALUE(LEFT(C283,LEN(C283)-1)),IF(RIGHT(C283,1)="B",1000000000*VALUE(LEFT(C283,LEN(C283)-1)),IF(RIGHT(C283,1)="%",0.01*VALUE(LEFT(C283,LEN(C283)-1)),IF(RIGHT(C283,1)="k",1000*VALUE(LEFT(C283,LEN(C283)-1)),VALUE(SUBSTITUTE(C283,",",""))))))))),"N/A")</f>
        <v>N/A</v>
      </c>
      <c r="J283" t="str">
        <f>IFERROR(IF(TRIM(D283)="-", "N/A", IF(RIGHT(D283,1)=")",IF(RIGHT(D283,2)="T)",-1000000000000*VALUE(MID(D283,2,LEN(D283)-3)),IF(RIGHT(D283,2)="M)",-1000000*VALUE(MID(D283,2,LEN(D283)-3)),IF(RIGHT(D283,2)="B)",-1000000000*VALUE(MID(D283,2,LEN(D283)-3)),IF(RIGHT(D283,2)="k)",-1000*VALUE(MID(D283,2,LEN(D283)-3)),VALUE(SUBSTITUTE(D283,",","")))))),IF(RIGHT(D283,1)="T",1000000000000*VALUE(LEFT(D283,LEN(D283)-1)),IF(RIGHT(D283,1)="M",1000000*VALUE(LEFT(D283,LEN(D283)-1)),IF(RIGHT(D283,1)="B",1000000000*VALUE(LEFT(D283,LEN(D283)-1)),IF(RIGHT(D283,1)="%",0.01*VALUE(LEFT(D283,LEN(D283)-1)),IF(RIGHT(D283,1)="k",1000*VALUE(LEFT(D283,LEN(D283)-1)),VALUE(SUBSTITUTE(D283,",",""))))))))),"N/A")</f>
        <v>N/A</v>
      </c>
      <c r="K283" t="str">
        <f>IFERROR(IF(TRIM(E283)="-", "N/A", IF(RIGHT(E283,1)=")",IF(RIGHT(E283,2)="T)",-1000000000000*VALUE(MID(E283,2,LEN(E283)-3)),IF(RIGHT(E283,2)="M)",-1000000*VALUE(MID(E283,2,LEN(E283)-3)),IF(RIGHT(E283,2)="B)",-1000000000*VALUE(MID(E283,2,LEN(E283)-3)),IF(RIGHT(E283,2)="k)",-1000*VALUE(MID(E283,2,LEN(E283)-3)),VALUE(SUBSTITUTE(E283,",","")))))),IF(RIGHT(E283,1)="T",1000000000000*VALUE(LEFT(E283,LEN(E283)-1)),IF(RIGHT(E283,1)="M",1000000*VALUE(LEFT(E283,LEN(E283)-1)),IF(RIGHT(E283,1)="B",1000000000*VALUE(LEFT(E283,LEN(E283)-1)),IF(RIGHT(E283,1)="%",0.01*VALUE(LEFT(E283,LEN(E283)-1)),IF(RIGHT(E283,1)="k",1000*VALUE(LEFT(E283,LEN(E283)-1)),VALUE(SUBSTITUTE(E283,",",""))))))))),"N/A")</f>
        <v>N/A</v>
      </c>
      <c r="L283" t="str">
        <f>IFERROR(IF(TRIM(F283)="-", "N/A", IF(RIGHT(F283,1)=")",IF(RIGHT(F283,2)="T)",-1000000000000*VALUE(MID(F283,2,LEN(F283)-3)),IF(RIGHT(F283,2)="M)",-1000000*VALUE(MID(F283,2,LEN(F283)-3)),IF(RIGHT(F283,2)="B)",-1000000000*VALUE(MID(F283,2,LEN(F283)-3)),IF(RIGHT(F283,2)="k)",-1000*VALUE(MID(F283,2,LEN(F283)-3)),VALUE(SUBSTITUTE(F283,",","")))))),IF(RIGHT(F283,1)="T",1000000000000*VALUE(LEFT(F283,LEN(F283)-1)),IF(RIGHT(F283,1)="M",1000000*VALUE(LEFT(F283,LEN(F283)-1)),IF(RIGHT(F283,1)="B",1000000000*VALUE(LEFT(F283,LEN(F283)-1)),IF(RIGHT(F283,1)="%",0.01*VALUE(LEFT(F283,LEN(F283)-1)),IF(RIGHT(F283,1)="k",1000*VALUE(LEFT(F283,LEN(F283)-1)),VALUE(SUBSTITUTE(F283,",",""))))))))),"N/A")</f>
        <v>N/A</v>
      </c>
      <c r="M283" t="str">
        <f>IFERROR(IF(TRIM(G283)="-", "N/A", IF(RIGHT(G283,1)=")",IF(RIGHT(G283,2)="T)",-1000000000000*VALUE(MID(G283,2,LEN(G283)-3)),IF(RIGHT(G283,2)="M)",-1000000*VALUE(MID(G283,2,LEN(G283)-3)),IF(RIGHT(G283,2)="B)",-1000000000*VALUE(MID(G283,2,LEN(G283)-3)),IF(RIGHT(G283,2)="k)",-1000*VALUE(MID(G283,2,LEN(G283)-3)),VALUE(SUBSTITUTE(G283,",","")))))),IF(RIGHT(G283,1)="T",1000000000000*VALUE(LEFT(G283,LEN(G283)-1)),IF(RIGHT(G283,1)="M",1000000*VALUE(LEFT(G283,LEN(G283)-1)),IF(RIGHT(G283,1)="B",1000000000*VALUE(LEFT(G283,LEN(G283)-1)),IF(RIGHT(G283,1)="%",0.01*VALUE(LEFT(G283,LEN(G283)-1)),IF(RIGHT(G283,1)="k",1000*VALUE(LEFT(G283,LEN(G283)-1)),VALUE(SUBSTITUTE(G283,",",""))))))))),"N/A")</f>
        <v>N/A</v>
      </c>
      <c r="N283" t="str">
        <f t="shared" si="13"/>
        <v>N/A</v>
      </c>
    </row>
    <row r="284" spans="1:14" x14ac:dyDescent="0.3">
      <c r="A284" s="1">
        <v>17</v>
      </c>
      <c r="B284" t="s">
        <v>680</v>
      </c>
      <c r="C284" t="s">
        <v>681</v>
      </c>
      <c r="D284" t="s">
        <v>682</v>
      </c>
      <c r="E284" t="s">
        <v>683</v>
      </c>
      <c r="F284" t="s">
        <v>684</v>
      </c>
      <c r="G284" t="s">
        <v>685</v>
      </c>
      <c r="I284">
        <f>IFERROR(IF(TRIM(C284)="-", "N/A", IF(RIGHT(C284,1)=")",IF(RIGHT(C284,2)="T)",-1000000000000*VALUE(MID(C284,2,LEN(C284)-3)),IF(RIGHT(C284,2)="M)",-1000000*VALUE(MID(C284,2,LEN(C284)-3)),IF(RIGHT(C284,2)="B)",-1000000000*VALUE(MID(C284,2,LEN(C284)-3)),IF(RIGHT(C284,2)="k)",-1000*VALUE(MID(C284,2,LEN(C284)-3)),VALUE(SUBSTITUTE(C284,",","")))))),IF(RIGHT(C284,1)="T",1000000000000*VALUE(LEFT(C284,LEN(C284)-1)),IF(RIGHT(C284,1)="M",1000000*VALUE(LEFT(C284,LEN(C284)-1)),IF(RIGHT(C284,1)="B",1000000000*VALUE(LEFT(C284,LEN(C284)-1)),IF(RIGHT(C284,1)="%",0.01*VALUE(LEFT(C284,LEN(C284)-1)),IF(RIGHT(C284,1)="k",1000*VALUE(LEFT(C284,LEN(C284)-1)),VALUE(SUBSTITUTE(C284,",",""))))))))),"N/A")</f>
        <v>47320000</v>
      </c>
      <c r="J284">
        <f>IFERROR(IF(TRIM(D284)="-", "N/A", IF(RIGHT(D284,1)=")",IF(RIGHT(D284,2)="T)",-1000000000000*VALUE(MID(D284,2,LEN(D284)-3)),IF(RIGHT(D284,2)="M)",-1000000*VALUE(MID(D284,2,LEN(D284)-3)),IF(RIGHT(D284,2)="B)",-1000000000*VALUE(MID(D284,2,LEN(D284)-3)),IF(RIGHT(D284,2)="k)",-1000*VALUE(MID(D284,2,LEN(D284)-3)),VALUE(SUBSTITUTE(D284,",","")))))),IF(RIGHT(D284,1)="T",1000000000000*VALUE(LEFT(D284,LEN(D284)-1)),IF(RIGHT(D284,1)="M",1000000*VALUE(LEFT(D284,LEN(D284)-1)),IF(RIGHT(D284,1)="B",1000000000*VALUE(LEFT(D284,LEN(D284)-1)),IF(RIGHT(D284,1)="%",0.01*VALUE(LEFT(D284,LEN(D284)-1)),IF(RIGHT(D284,1)="k",1000*VALUE(LEFT(D284,LEN(D284)-1)),VALUE(SUBSTITUTE(D284,",",""))))))))),"N/A")</f>
        <v>68940000</v>
      </c>
      <c r="K284">
        <f>IFERROR(IF(TRIM(E284)="-", "N/A", IF(RIGHT(E284,1)=")",IF(RIGHT(E284,2)="T)",-1000000000000*VALUE(MID(E284,2,LEN(E284)-3)),IF(RIGHT(E284,2)="M)",-1000000*VALUE(MID(E284,2,LEN(E284)-3)),IF(RIGHT(E284,2)="B)",-1000000000*VALUE(MID(E284,2,LEN(E284)-3)),IF(RIGHT(E284,2)="k)",-1000*VALUE(MID(E284,2,LEN(E284)-3)),VALUE(SUBSTITUTE(E284,",","")))))),IF(RIGHT(E284,1)="T",1000000000000*VALUE(LEFT(E284,LEN(E284)-1)),IF(RIGHT(E284,1)="M",1000000*VALUE(LEFT(E284,LEN(E284)-1)),IF(RIGHT(E284,1)="B",1000000000*VALUE(LEFT(E284,LEN(E284)-1)),IF(RIGHT(E284,1)="%",0.01*VALUE(LEFT(E284,LEN(E284)-1)),IF(RIGHT(E284,1)="k",1000*VALUE(LEFT(E284,LEN(E284)-1)),VALUE(SUBSTITUTE(E284,",",""))))))))),"N/A")</f>
        <v>103470000</v>
      </c>
      <c r="L284">
        <f>IFERROR(IF(TRIM(F284)="-", "N/A", IF(RIGHT(F284,1)=")",IF(RIGHT(F284,2)="T)",-1000000000000*VALUE(MID(F284,2,LEN(F284)-3)),IF(RIGHT(F284,2)="M)",-1000000*VALUE(MID(F284,2,LEN(F284)-3)),IF(RIGHT(F284,2)="B)",-1000000000*VALUE(MID(F284,2,LEN(F284)-3)),IF(RIGHT(F284,2)="k)",-1000*VALUE(MID(F284,2,LEN(F284)-3)),VALUE(SUBSTITUTE(F284,",","")))))),IF(RIGHT(F284,1)="T",1000000000000*VALUE(LEFT(F284,LEN(F284)-1)),IF(RIGHT(F284,1)="M",1000000*VALUE(LEFT(F284,LEN(F284)-1)),IF(RIGHT(F284,1)="B",1000000000*VALUE(LEFT(F284,LEN(F284)-1)),IF(RIGHT(F284,1)="%",0.01*VALUE(LEFT(F284,LEN(F284)-1)),IF(RIGHT(F284,1)="k",1000*VALUE(LEFT(F284,LEN(F284)-1)),VALUE(SUBSTITUTE(F284,",",""))))))))),"N/A")</f>
        <v>155410000</v>
      </c>
      <c r="M284">
        <f>IFERROR(IF(TRIM(G284)="-", "N/A", IF(RIGHT(G284,1)=")",IF(RIGHT(G284,2)="T)",-1000000000000*VALUE(MID(G284,2,LEN(G284)-3)),IF(RIGHT(G284,2)="M)",-1000000*VALUE(MID(G284,2,LEN(G284)-3)),IF(RIGHT(G284,2)="B)",-1000000000*VALUE(MID(G284,2,LEN(G284)-3)),IF(RIGHT(G284,2)="k)",-1000*VALUE(MID(G284,2,LEN(G284)-3)),VALUE(SUBSTITUTE(G284,",","")))))),IF(RIGHT(G284,1)="T",1000000000000*VALUE(LEFT(G284,LEN(G284)-1)),IF(RIGHT(G284,1)="M",1000000*VALUE(LEFT(G284,LEN(G284)-1)),IF(RIGHT(G284,1)="B",1000000000*VALUE(LEFT(G284,LEN(G284)-1)),IF(RIGHT(G284,1)="%",0.01*VALUE(LEFT(G284,LEN(G284)-1)),IF(RIGHT(G284,1)="k",1000*VALUE(LEFT(G284,LEN(G284)-1)),VALUE(SUBSTITUTE(G284,",",""))))))))),"N/A")</f>
        <v>266500000</v>
      </c>
      <c r="N284" t="str">
        <f t="shared" si="13"/>
        <v>N/A</v>
      </c>
    </row>
    <row r="285" spans="1:14" x14ac:dyDescent="0.3">
      <c r="A285" s="1">
        <v>18</v>
      </c>
      <c r="B285" t="s">
        <v>686</v>
      </c>
      <c r="C285" t="s">
        <v>261</v>
      </c>
      <c r="D285" t="s">
        <v>687</v>
      </c>
      <c r="E285" t="s">
        <v>688</v>
      </c>
      <c r="F285" t="s">
        <v>689</v>
      </c>
      <c r="G285" t="s">
        <v>690</v>
      </c>
      <c r="I285" t="str">
        <f>IFERROR(IF(TRIM(C285)="-", "N/A", IF(RIGHT(C285,1)=")",IF(RIGHT(C285,2)="T)",-1000000000000*VALUE(MID(C285,2,LEN(C285)-3)),IF(RIGHT(C285,2)="M)",-1000000*VALUE(MID(C285,2,LEN(C285)-3)),IF(RIGHT(C285,2)="B)",-1000000000*VALUE(MID(C285,2,LEN(C285)-3)),IF(RIGHT(C285,2)="k)",-1000*VALUE(MID(C285,2,LEN(C285)-3)),VALUE(SUBSTITUTE(C285,",","")))))),IF(RIGHT(C285,1)="T",1000000000000*VALUE(LEFT(C285,LEN(C285)-1)),IF(RIGHT(C285,1)="M",1000000*VALUE(LEFT(C285,LEN(C285)-1)),IF(RIGHT(C285,1)="B",1000000000*VALUE(LEFT(C285,LEN(C285)-1)),IF(RIGHT(C285,1)="%",0.01*VALUE(LEFT(C285,LEN(C285)-1)),IF(RIGHT(C285,1)="k",1000*VALUE(LEFT(C285,LEN(C285)-1)),VALUE(SUBSTITUTE(C285,",",""))))))))),"N/A")</f>
        <v>N/A</v>
      </c>
      <c r="J285">
        <f>IFERROR(IF(TRIM(D285)="-", "N/A", IF(RIGHT(D285,1)=")",IF(RIGHT(D285,2)="T)",-1000000000000*VALUE(MID(D285,2,LEN(D285)-3)),IF(RIGHT(D285,2)="M)",-1000000*VALUE(MID(D285,2,LEN(D285)-3)),IF(RIGHT(D285,2)="B)",-1000000000*VALUE(MID(D285,2,LEN(D285)-3)),IF(RIGHT(D285,2)="k)",-1000*VALUE(MID(D285,2,LEN(D285)-3)),VALUE(SUBSTITUTE(D285,",","")))))),IF(RIGHT(D285,1)="T",1000000000000*VALUE(LEFT(D285,LEN(D285)-1)),IF(RIGHT(D285,1)="M",1000000*VALUE(LEFT(D285,LEN(D285)-1)),IF(RIGHT(D285,1)="B",1000000000*VALUE(LEFT(D285,LEN(D285)-1)),IF(RIGHT(D285,1)="%",0.01*VALUE(LEFT(D285,LEN(D285)-1)),IF(RIGHT(D285,1)="k",1000*VALUE(LEFT(D285,LEN(D285)-1)),VALUE(SUBSTITUTE(D285,",",""))))))))),"N/A")</f>
        <v>0.45689999999999997</v>
      </c>
      <c r="K285">
        <f>IFERROR(IF(TRIM(E285)="-", "N/A", IF(RIGHT(E285,1)=")",IF(RIGHT(E285,2)="T)",-1000000000000*VALUE(MID(E285,2,LEN(E285)-3)),IF(RIGHT(E285,2)="M)",-1000000*VALUE(MID(E285,2,LEN(E285)-3)),IF(RIGHT(E285,2)="B)",-1000000000*VALUE(MID(E285,2,LEN(E285)-3)),IF(RIGHT(E285,2)="k)",-1000*VALUE(MID(E285,2,LEN(E285)-3)),VALUE(SUBSTITUTE(E285,",","")))))),IF(RIGHT(E285,1)="T",1000000000000*VALUE(LEFT(E285,LEN(E285)-1)),IF(RIGHT(E285,1)="M",1000000*VALUE(LEFT(E285,LEN(E285)-1)),IF(RIGHT(E285,1)="B",1000000000*VALUE(LEFT(E285,LEN(E285)-1)),IF(RIGHT(E285,1)="%",0.01*VALUE(LEFT(E285,LEN(E285)-1)),IF(RIGHT(E285,1)="k",1000*VALUE(LEFT(E285,LEN(E285)-1)),VALUE(SUBSTITUTE(E285,",",""))))))))),"N/A")</f>
        <v>0.50090000000000001</v>
      </c>
      <c r="L285">
        <f>IFERROR(IF(TRIM(F285)="-", "N/A", IF(RIGHT(F285,1)=")",IF(RIGHT(F285,2)="T)",-1000000000000*VALUE(MID(F285,2,LEN(F285)-3)),IF(RIGHT(F285,2)="M)",-1000000*VALUE(MID(F285,2,LEN(F285)-3)),IF(RIGHT(F285,2)="B)",-1000000000*VALUE(MID(F285,2,LEN(F285)-3)),IF(RIGHT(F285,2)="k)",-1000*VALUE(MID(F285,2,LEN(F285)-3)),VALUE(SUBSTITUTE(F285,",","")))))),IF(RIGHT(F285,1)="T",1000000000000*VALUE(LEFT(F285,LEN(F285)-1)),IF(RIGHT(F285,1)="M",1000000*VALUE(LEFT(F285,LEN(F285)-1)),IF(RIGHT(F285,1)="B",1000000000*VALUE(LEFT(F285,LEN(F285)-1)),IF(RIGHT(F285,1)="%",0.01*VALUE(LEFT(F285,LEN(F285)-1)),IF(RIGHT(F285,1)="k",1000*VALUE(LEFT(F285,LEN(F285)-1)),VALUE(SUBSTITUTE(F285,",",""))))))))),"N/A")</f>
        <v>0.502</v>
      </c>
      <c r="M285">
        <f>IFERROR(IF(TRIM(G285)="-", "N/A", IF(RIGHT(G285,1)=")",IF(RIGHT(G285,2)="T)",-1000000000000*VALUE(MID(G285,2,LEN(G285)-3)),IF(RIGHT(G285,2)="M)",-1000000*VALUE(MID(G285,2,LEN(G285)-3)),IF(RIGHT(G285,2)="B)",-1000000000*VALUE(MID(G285,2,LEN(G285)-3)),IF(RIGHT(G285,2)="k)",-1000*VALUE(MID(G285,2,LEN(G285)-3)),VALUE(SUBSTITUTE(G285,",","")))))),IF(RIGHT(G285,1)="T",1000000000000*VALUE(LEFT(G285,LEN(G285)-1)),IF(RIGHT(G285,1)="M",1000000*VALUE(LEFT(G285,LEN(G285)-1)),IF(RIGHT(G285,1)="B",1000000000*VALUE(LEFT(G285,LEN(G285)-1)),IF(RIGHT(G285,1)="%",0.01*VALUE(LEFT(G285,LEN(G285)-1)),IF(RIGHT(G285,1)="k",1000*VALUE(LEFT(G285,LEN(G285)-1)),VALUE(SUBSTITUTE(G285,",",""))))))))),"N/A")</f>
        <v>0.71489999999999998</v>
      </c>
      <c r="N285" t="str">
        <f t="shared" si="13"/>
        <v>N/A</v>
      </c>
    </row>
    <row r="286" spans="1:14" x14ac:dyDescent="0.3">
      <c r="A286" s="1">
        <v>19</v>
      </c>
      <c r="B286" t="s">
        <v>691</v>
      </c>
      <c r="C286" t="s">
        <v>261</v>
      </c>
      <c r="D286" t="s">
        <v>261</v>
      </c>
      <c r="E286" t="s">
        <v>261</v>
      </c>
      <c r="F286" t="s">
        <v>261</v>
      </c>
      <c r="G286" t="s">
        <v>261</v>
      </c>
      <c r="I286" t="str">
        <f>IFERROR(IF(TRIM(C286)="-", "N/A", IF(RIGHT(C286,1)=")",IF(RIGHT(C286,2)="T)",-1000000000000*VALUE(MID(C286,2,LEN(C286)-3)),IF(RIGHT(C286,2)="M)",-1000000*VALUE(MID(C286,2,LEN(C286)-3)),IF(RIGHT(C286,2)="B)",-1000000000*VALUE(MID(C286,2,LEN(C286)-3)),IF(RIGHT(C286,2)="k)",-1000*VALUE(MID(C286,2,LEN(C286)-3)),VALUE(SUBSTITUTE(C286,",","")))))),IF(RIGHT(C286,1)="T",1000000000000*VALUE(LEFT(C286,LEN(C286)-1)),IF(RIGHT(C286,1)="M",1000000*VALUE(LEFT(C286,LEN(C286)-1)),IF(RIGHT(C286,1)="B",1000000000*VALUE(LEFT(C286,LEN(C286)-1)),IF(RIGHT(C286,1)="%",0.01*VALUE(LEFT(C286,LEN(C286)-1)),IF(RIGHT(C286,1)="k",1000*VALUE(LEFT(C286,LEN(C286)-1)),VALUE(SUBSTITUTE(C286,",",""))))))))),"N/A")</f>
        <v>N/A</v>
      </c>
      <c r="J286" t="str">
        <f>IFERROR(IF(TRIM(D286)="-", "N/A", IF(RIGHT(D286,1)=")",IF(RIGHT(D286,2)="T)",-1000000000000*VALUE(MID(D286,2,LEN(D286)-3)),IF(RIGHT(D286,2)="M)",-1000000*VALUE(MID(D286,2,LEN(D286)-3)),IF(RIGHT(D286,2)="B)",-1000000000*VALUE(MID(D286,2,LEN(D286)-3)),IF(RIGHT(D286,2)="k)",-1000*VALUE(MID(D286,2,LEN(D286)-3)),VALUE(SUBSTITUTE(D286,",","")))))),IF(RIGHT(D286,1)="T",1000000000000*VALUE(LEFT(D286,LEN(D286)-1)),IF(RIGHT(D286,1)="M",1000000*VALUE(LEFT(D286,LEN(D286)-1)),IF(RIGHT(D286,1)="B",1000000000*VALUE(LEFT(D286,LEN(D286)-1)),IF(RIGHT(D286,1)="%",0.01*VALUE(LEFT(D286,LEN(D286)-1)),IF(RIGHT(D286,1)="k",1000*VALUE(LEFT(D286,LEN(D286)-1)),VALUE(SUBSTITUTE(D286,",",""))))))))),"N/A")</f>
        <v>N/A</v>
      </c>
      <c r="K286" t="str">
        <f>IFERROR(IF(TRIM(E286)="-", "N/A", IF(RIGHT(E286,1)=")",IF(RIGHT(E286,2)="T)",-1000000000000*VALUE(MID(E286,2,LEN(E286)-3)),IF(RIGHT(E286,2)="M)",-1000000*VALUE(MID(E286,2,LEN(E286)-3)),IF(RIGHT(E286,2)="B)",-1000000000*VALUE(MID(E286,2,LEN(E286)-3)),IF(RIGHT(E286,2)="k)",-1000*VALUE(MID(E286,2,LEN(E286)-3)),VALUE(SUBSTITUTE(E286,",","")))))),IF(RIGHT(E286,1)="T",1000000000000*VALUE(LEFT(E286,LEN(E286)-1)),IF(RIGHT(E286,1)="M",1000000*VALUE(LEFT(E286,LEN(E286)-1)),IF(RIGHT(E286,1)="B",1000000000*VALUE(LEFT(E286,LEN(E286)-1)),IF(RIGHT(E286,1)="%",0.01*VALUE(LEFT(E286,LEN(E286)-1)),IF(RIGHT(E286,1)="k",1000*VALUE(LEFT(E286,LEN(E286)-1)),VALUE(SUBSTITUTE(E286,",",""))))))))),"N/A")</f>
        <v>N/A</v>
      </c>
      <c r="L286" t="str">
        <f>IFERROR(IF(TRIM(F286)="-", "N/A", IF(RIGHT(F286,1)=")",IF(RIGHT(F286,2)="T)",-1000000000000*VALUE(MID(F286,2,LEN(F286)-3)),IF(RIGHT(F286,2)="M)",-1000000*VALUE(MID(F286,2,LEN(F286)-3)),IF(RIGHT(F286,2)="B)",-1000000000*VALUE(MID(F286,2,LEN(F286)-3)),IF(RIGHT(F286,2)="k)",-1000*VALUE(MID(F286,2,LEN(F286)-3)),VALUE(SUBSTITUTE(F286,",","")))))),IF(RIGHT(F286,1)="T",1000000000000*VALUE(LEFT(F286,LEN(F286)-1)),IF(RIGHT(F286,1)="M",1000000*VALUE(LEFT(F286,LEN(F286)-1)),IF(RIGHT(F286,1)="B",1000000000*VALUE(LEFT(F286,LEN(F286)-1)),IF(RIGHT(F286,1)="%",0.01*VALUE(LEFT(F286,LEN(F286)-1)),IF(RIGHT(F286,1)="k",1000*VALUE(LEFT(F286,LEN(F286)-1)),VALUE(SUBSTITUTE(F286,",",""))))))))),"N/A")</f>
        <v>N/A</v>
      </c>
      <c r="M286" t="str">
        <f>IFERROR(IF(TRIM(G286)="-", "N/A", IF(RIGHT(G286,1)=")",IF(RIGHT(G286,2)="T)",-1000000000000*VALUE(MID(G286,2,LEN(G286)-3)),IF(RIGHT(G286,2)="M)",-1000000*VALUE(MID(G286,2,LEN(G286)-3)),IF(RIGHT(G286,2)="B)",-1000000000*VALUE(MID(G286,2,LEN(G286)-3)),IF(RIGHT(G286,2)="k)",-1000*VALUE(MID(G286,2,LEN(G286)-3)),VALUE(SUBSTITUTE(G286,",","")))))),IF(RIGHT(G286,1)="T",1000000000000*VALUE(LEFT(G286,LEN(G286)-1)),IF(RIGHT(G286,1)="M",1000000*VALUE(LEFT(G286,LEN(G286)-1)),IF(RIGHT(G286,1)="B",1000000000*VALUE(LEFT(G286,LEN(G286)-1)),IF(RIGHT(G286,1)="%",0.01*VALUE(LEFT(G286,LEN(G286)-1)),IF(RIGHT(G286,1)="k",1000*VALUE(LEFT(G286,LEN(G286)-1)),VALUE(SUBSTITUTE(G286,",",""))))))))),"N/A")</f>
        <v>N/A</v>
      </c>
      <c r="N286" t="str">
        <f t="shared" si="13"/>
        <v>N/A</v>
      </c>
    </row>
    <row r="287" spans="1:14" x14ac:dyDescent="0.3">
      <c r="A287" s="1">
        <v>20</v>
      </c>
      <c r="B287" t="s">
        <v>692</v>
      </c>
      <c r="C287" t="s">
        <v>261</v>
      </c>
      <c r="D287" t="s">
        <v>261</v>
      </c>
      <c r="E287" t="s">
        <v>693</v>
      </c>
      <c r="F287" t="s">
        <v>693</v>
      </c>
      <c r="G287" t="s">
        <v>693</v>
      </c>
      <c r="I287" t="str">
        <f>IFERROR(IF(TRIM(C287)="-", "N/A", IF(RIGHT(C287,1)=")",IF(RIGHT(C287,2)="T)",-1000000000000*VALUE(MID(C287,2,LEN(C287)-3)),IF(RIGHT(C287,2)="M)",-1000000*VALUE(MID(C287,2,LEN(C287)-3)),IF(RIGHT(C287,2)="B)",-1000000000*VALUE(MID(C287,2,LEN(C287)-3)),IF(RIGHT(C287,2)="k)",-1000*VALUE(MID(C287,2,LEN(C287)-3)),VALUE(SUBSTITUTE(C287,",","")))))),IF(RIGHT(C287,1)="T",1000000000000*VALUE(LEFT(C287,LEN(C287)-1)),IF(RIGHT(C287,1)="M",1000000*VALUE(LEFT(C287,LEN(C287)-1)),IF(RIGHT(C287,1)="B",1000000000*VALUE(LEFT(C287,LEN(C287)-1)),IF(RIGHT(C287,1)="%",0.01*VALUE(LEFT(C287,LEN(C287)-1)),IF(RIGHT(C287,1)="k",1000*VALUE(LEFT(C287,LEN(C287)-1)),VALUE(SUBSTITUTE(C287,",",""))))))))),"N/A")</f>
        <v>N/A</v>
      </c>
      <c r="J287" t="str">
        <f>IFERROR(IF(TRIM(D287)="-", "N/A", IF(RIGHT(D287,1)=")",IF(RIGHT(D287,2)="T)",-1000000000000*VALUE(MID(D287,2,LEN(D287)-3)),IF(RIGHT(D287,2)="M)",-1000000*VALUE(MID(D287,2,LEN(D287)-3)),IF(RIGHT(D287,2)="B)",-1000000000*VALUE(MID(D287,2,LEN(D287)-3)),IF(RIGHT(D287,2)="k)",-1000*VALUE(MID(D287,2,LEN(D287)-3)),VALUE(SUBSTITUTE(D287,",","")))))),IF(RIGHT(D287,1)="T",1000000000000*VALUE(LEFT(D287,LEN(D287)-1)),IF(RIGHT(D287,1)="M",1000000*VALUE(LEFT(D287,LEN(D287)-1)),IF(RIGHT(D287,1)="B",1000000000*VALUE(LEFT(D287,LEN(D287)-1)),IF(RIGHT(D287,1)="%",0.01*VALUE(LEFT(D287,LEN(D287)-1)),IF(RIGHT(D287,1)="k",1000*VALUE(LEFT(D287,LEN(D287)-1)),VALUE(SUBSTITUTE(D287,",",""))))))))),"N/A")</f>
        <v>N/A</v>
      </c>
      <c r="K287">
        <f>IFERROR(IF(TRIM(E287)="-", "N/A", IF(RIGHT(E287,1)=")",IF(RIGHT(E287,2)="T)",-1000000000000*VALUE(MID(E287,2,LEN(E287)-3)),IF(RIGHT(E287,2)="M)",-1000000*VALUE(MID(E287,2,LEN(E287)-3)),IF(RIGHT(E287,2)="B)",-1000000000*VALUE(MID(E287,2,LEN(E287)-3)),IF(RIGHT(E287,2)="k)",-1000*VALUE(MID(E287,2,LEN(E287)-3)),VALUE(SUBSTITUTE(E287,",","")))))),IF(RIGHT(E287,1)="T",1000000000000*VALUE(LEFT(E287,LEN(E287)-1)),IF(RIGHT(E287,1)="M",1000000*VALUE(LEFT(E287,LEN(E287)-1)),IF(RIGHT(E287,1)="B",1000000000*VALUE(LEFT(E287,LEN(E287)-1)),IF(RIGHT(E287,1)="%",0.01*VALUE(LEFT(E287,LEN(E287)-1)),IF(RIGHT(E287,1)="k",1000*VALUE(LEFT(E287,LEN(E287)-1)),VALUE(SUBSTITUTE(E287,",",""))))))))),"N/A")</f>
        <v>0</v>
      </c>
      <c r="L287">
        <f>IFERROR(IF(TRIM(F287)="-", "N/A", IF(RIGHT(F287,1)=")",IF(RIGHT(F287,2)="T)",-1000000000000*VALUE(MID(F287,2,LEN(F287)-3)),IF(RIGHT(F287,2)="M)",-1000000*VALUE(MID(F287,2,LEN(F287)-3)),IF(RIGHT(F287,2)="B)",-1000000000*VALUE(MID(F287,2,LEN(F287)-3)),IF(RIGHT(F287,2)="k)",-1000*VALUE(MID(F287,2,LEN(F287)-3)),VALUE(SUBSTITUTE(F287,",","")))))),IF(RIGHT(F287,1)="T",1000000000000*VALUE(LEFT(F287,LEN(F287)-1)),IF(RIGHT(F287,1)="M",1000000*VALUE(LEFT(F287,LEN(F287)-1)),IF(RIGHT(F287,1)="B",1000000000*VALUE(LEFT(F287,LEN(F287)-1)),IF(RIGHT(F287,1)="%",0.01*VALUE(LEFT(F287,LEN(F287)-1)),IF(RIGHT(F287,1)="k",1000*VALUE(LEFT(F287,LEN(F287)-1)),VALUE(SUBSTITUTE(F287,",",""))))))))),"N/A")</f>
        <v>0</v>
      </c>
      <c r="M287">
        <f>IFERROR(IF(TRIM(G287)="-", "N/A", IF(RIGHT(G287,1)=")",IF(RIGHT(G287,2)="T)",-1000000000000*VALUE(MID(G287,2,LEN(G287)-3)),IF(RIGHT(G287,2)="M)",-1000000*VALUE(MID(G287,2,LEN(G287)-3)),IF(RIGHT(G287,2)="B)",-1000000000*VALUE(MID(G287,2,LEN(G287)-3)),IF(RIGHT(G287,2)="k)",-1000*VALUE(MID(G287,2,LEN(G287)-3)),VALUE(SUBSTITUTE(G287,",","")))))),IF(RIGHT(G287,1)="T",1000000000000*VALUE(LEFT(G287,LEN(G287)-1)),IF(RIGHT(G287,1)="M",1000000*VALUE(LEFT(G287,LEN(G287)-1)),IF(RIGHT(G287,1)="B",1000000000*VALUE(LEFT(G287,LEN(G287)-1)),IF(RIGHT(G287,1)="%",0.01*VALUE(LEFT(G287,LEN(G287)-1)),IF(RIGHT(G287,1)="k",1000*VALUE(LEFT(G287,LEN(G287)-1)),VALUE(SUBSTITUTE(G287,",",""))))))))),"N/A")</f>
        <v>0</v>
      </c>
      <c r="N287" t="str">
        <f t="shared" si="13"/>
        <v>N/A</v>
      </c>
    </row>
    <row r="288" spans="1:14" x14ac:dyDescent="0.3">
      <c r="A288" s="1">
        <v>21</v>
      </c>
      <c r="B288" t="s">
        <v>694</v>
      </c>
      <c r="C288" t="s">
        <v>695</v>
      </c>
      <c r="D288" t="s">
        <v>696</v>
      </c>
      <c r="E288" t="s">
        <v>697</v>
      </c>
      <c r="F288" t="s">
        <v>698</v>
      </c>
      <c r="G288" t="s">
        <v>699</v>
      </c>
      <c r="I288">
        <f>IFERROR(IF(TRIM(C288)="-", "N/A", IF(RIGHT(C288,1)=")",IF(RIGHT(C288,2)="T)",-1000000000000*VALUE(MID(C288,2,LEN(C288)-3)),IF(RIGHT(C288,2)="M)",-1000000*VALUE(MID(C288,2,LEN(C288)-3)),IF(RIGHT(C288,2)="B)",-1000000000*VALUE(MID(C288,2,LEN(C288)-3)),IF(RIGHT(C288,2)="k)",-1000*VALUE(MID(C288,2,LEN(C288)-3)),VALUE(SUBSTITUTE(C288,",","")))))),IF(RIGHT(C288,1)="T",1000000000000*VALUE(LEFT(C288,LEN(C288)-1)),IF(RIGHT(C288,1)="M",1000000*VALUE(LEFT(C288,LEN(C288)-1)),IF(RIGHT(C288,1)="B",1000000000*VALUE(LEFT(C288,LEN(C288)-1)),IF(RIGHT(C288,1)="%",0.01*VALUE(LEFT(C288,LEN(C288)-1)),IF(RIGHT(C288,1)="k",1000*VALUE(LEFT(C288,LEN(C288)-1)),VALUE(SUBSTITUTE(C288,",",""))))))))),"N/A")</f>
        <v>-732636</v>
      </c>
      <c r="J288">
        <f>IFERROR(IF(TRIM(D288)="-", "N/A", IF(RIGHT(D288,1)=")",IF(RIGHT(D288,2)="T)",-1000000000000*VALUE(MID(D288,2,LEN(D288)-3)),IF(RIGHT(D288,2)="M)",-1000000*VALUE(MID(D288,2,LEN(D288)-3)),IF(RIGHT(D288,2)="B)",-1000000000*VALUE(MID(D288,2,LEN(D288)-3)),IF(RIGHT(D288,2)="k)",-1000*VALUE(MID(D288,2,LEN(D288)-3)),VALUE(SUBSTITUTE(D288,",","")))))),IF(RIGHT(D288,1)="T",1000000000000*VALUE(LEFT(D288,LEN(D288)-1)),IF(RIGHT(D288,1)="M",1000000*VALUE(LEFT(D288,LEN(D288)-1)),IF(RIGHT(D288,1)="B",1000000000*VALUE(LEFT(D288,LEN(D288)-1)),IF(RIGHT(D288,1)="%",0.01*VALUE(LEFT(D288,LEN(D288)-1)),IF(RIGHT(D288,1)="k",1000*VALUE(LEFT(D288,LEN(D288)-1)),VALUE(SUBSTITUTE(D288,",",""))))))))),"N/A")</f>
        <v>13270000</v>
      </c>
      <c r="K288">
        <f>IFERROR(IF(TRIM(E288)="-", "N/A", IF(RIGHT(E288,1)=")",IF(RIGHT(E288,2)="T)",-1000000000000*VALUE(MID(E288,2,LEN(E288)-3)),IF(RIGHT(E288,2)="M)",-1000000*VALUE(MID(E288,2,LEN(E288)-3)),IF(RIGHT(E288,2)="B)",-1000000000*VALUE(MID(E288,2,LEN(E288)-3)),IF(RIGHT(E288,2)="k)",-1000*VALUE(MID(E288,2,LEN(E288)-3)),VALUE(SUBSTITUTE(E288,",","")))))),IF(RIGHT(E288,1)="T",1000000000000*VALUE(LEFT(E288,LEN(E288)-1)),IF(RIGHT(E288,1)="M",1000000*VALUE(LEFT(E288,LEN(E288)-1)),IF(RIGHT(E288,1)="B",1000000000*VALUE(LEFT(E288,LEN(E288)-1)),IF(RIGHT(E288,1)="%",0.01*VALUE(LEFT(E288,LEN(E288)-1)),IF(RIGHT(E288,1)="k",1000*VALUE(LEFT(E288,LEN(E288)-1)),VALUE(SUBSTITUTE(E288,",",""))))))))),"N/A")</f>
        <v>-9140000</v>
      </c>
      <c r="L288">
        <f>IFERROR(IF(TRIM(F288)="-", "N/A", IF(RIGHT(F288,1)=")",IF(RIGHT(F288,2)="T)",-1000000000000*VALUE(MID(F288,2,LEN(F288)-3)),IF(RIGHT(F288,2)="M)",-1000000*VALUE(MID(F288,2,LEN(F288)-3)),IF(RIGHT(F288,2)="B)",-1000000000*VALUE(MID(F288,2,LEN(F288)-3)),IF(RIGHT(F288,2)="k)",-1000*VALUE(MID(F288,2,LEN(F288)-3)),VALUE(SUBSTITUTE(F288,",","")))))),IF(RIGHT(F288,1)="T",1000000000000*VALUE(LEFT(F288,LEN(F288)-1)),IF(RIGHT(F288,1)="M",1000000*VALUE(LEFT(F288,LEN(F288)-1)),IF(RIGHT(F288,1)="B",1000000000*VALUE(LEFT(F288,LEN(F288)-1)),IF(RIGHT(F288,1)="%",0.01*VALUE(LEFT(F288,LEN(F288)-1)),IF(RIGHT(F288,1)="k",1000*VALUE(LEFT(F288,LEN(F288)-1)),VALUE(SUBSTITUTE(F288,",",""))))))))),"N/A")</f>
        <v>-2690000</v>
      </c>
      <c r="M288">
        <f>IFERROR(IF(TRIM(G288)="-", "N/A", IF(RIGHT(G288,1)=")",IF(RIGHT(G288,2)="T)",-1000000000000*VALUE(MID(G288,2,LEN(G288)-3)),IF(RIGHT(G288,2)="M)",-1000000*VALUE(MID(G288,2,LEN(G288)-3)),IF(RIGHT(G288,2)="B)",-1000000000*VALUE(MID(G288,2,LEN(G288)-3)),IF(RIGHT(G288,2)="k)",-1000*VALUE(MID(G288,2,LEN(G288)-3)),VALUE(SUBSTITUTE(G288,",","")))))),IF(RIGHT(G288,1)="T",1000000000000*VALUE(LEFT(G288,LEN(G288)-1)),IF(RIGHT(G288,1)="M",1000000*VALUE(LEFT(G288,LEN(G288)-1)),IF(RIGHT(G288,1)="B",1000000000*VALUE(LEFT(G288,LEN(G288)-1)),IF(RIGHT(G288,1)="%",0.01*VALUE(LEFT(G288,LEN(G288)-1)),IF(RIGHT(G288,1)="k",1000*VALUE(LEFT(G288,LEN(G288)-1)),VALUE(SUBSTITUTE(G288,",",""))))))))),"N/A")</f>
        <v>30680000</v>
      </c>
      <c r="N288" t="str">
        <f t="shared" si="13"/>
        <v>N/A</v>
      </c>
    </row>
    <row r="289" spans="1:14" x14ac:dyDescent="0.3">
      <c r="A289" s="1">
        <v>22</v>
      </c>
      <c r="B289" t="s">
        <v>700</v>
      </c>
      <c r="C289" t="s">
        <v>701</v>
      </c>
      <c r="D289" t="s">
        <v>702</v>
      </c>
      <c r="E289" t="s">
        <v>703</v>
      </c>
      <c r="F289" t="s">
        <v>704</v>
      </c>
      <c r="G289" t="s">
        <v>705</v>
      </c>
      <c r="I289">
        <f>IFERROR(IF(TRIM(C289)="-", "N/A", IF(RIGHT(C289,1)=")",IF(RIGHT(C289,2)="T)",-1000000000000*VALUE(MID(C289,2,LEN(C289)-3)),IF(RIGHT(C289,2)="M)",-1000000*VALUE(MID(C289,2,LEN(C289)-3)),IF(RIGHT(C289,2)="B)",-1000000000*VALUE(MID(C289,2,LEN(C289)-3)),IF(RIGHT(C289,2)="k)",-1000*VALUE(MID(C289,2,LEN(C289)-3)),VALUE(SUBSTITUTE(C289,",","")))))),IF(RIGHT(C289,1)="T",1000000000000*VALUE(LEFT(C289,LEN(C289)-1)),IF(RIGHT(C289,1)="M",1000000*VALUE(LEFT(C289,LEN(C289)-1)),IF(RIGHT(C289,1)="B",1000000000*VALUE(LEFT(C289,LEN(C289)-1)),IF(RIGHT(C289,1)="%",0.01*VALUE(LEFT(C289,LEN(C289)-1)),IF(RIGHT(C289,1)="k",1000*VALUE(LEFT(C289,LEN(C289)-1)),VALUE(SUBSTITUTE(C289,",",""))))))))),"N/A")</f>
        <v>21210000</v>
      </c>
      <c r="J289">
        <f>IFERROR(IF(TRIM(D289)="-", "N/A", IF(RIGHT(D289,1)=")",IF(RIGHT(D289,2)="T)",-1000000000000*VALUE(MID(D289,2,LEN(D289)-3)),IF(RIGHT(D289,2)="M)",-1000000*VALUE(MID(D289,2,LEN(D289)-3)),IF(RIGHT(D289,2)="B)",-1000000000*VALUE(MID(D289,2,LEN(D289)-3)),IF(RIGHT(D289,2)="k)",-1000*VALUE(MID(D289,2,LEN(D289)-3)),VALUE(SUBSTITUTE(D289,",","")))))),IF(RIGHT(D289,1)="T",1000000000000*VALUE(LEFT(D289,LEN(D289)-1)),IF(RIGHT(D289,1)="M",1000000*VALUE(LEFT(D289,LEN(D289)-1)),IF(RIGHT(D289,1)="B",1000000000*VALUE(LEFT(D289,LEN(D289)-1)),IF(RIGHT(D289,1)="%",0.01*VALUE(LEFT(D289,LEN(D289)-1)),IF(RIGHT(D289,1)="k",1000*VALUE(LEFT(D289,LEN(D289)-1)),VALUE(SUBSTITUTE(D289,",",""))))))))),"N/A")</f>
        <v>-60950000</v>
      </c>
      <c r="K289">
        <f>IFERROR(IF(TRIM(E289)="-", "N/A", IF(RIGHT(E289,1)=")",IF(RIGHT(E289,2)="T)",-1000000000000*VALUE(MID(E289,2,LEN(E289)-3)),IF(RIGHT(E289,2)="M)",-1000000*VALUE(MID(E289,2,LEN(E289)-3)),IF(RIGHT(E289,2)="B)",-1000000000*VALUE(MID(E289,2,LEN(E289)-3)),IF(RIGHT(E289,2)="k)",-1000*VALUE(MID(E289,2,LEN(E289)-3)),VALUE(SUBSTITUTE(E289,",","")))))),IF(RIGHT(E289,1)="T",1000000000000*VALUE(LEFT(E289,LEN(E289)-1)),IF(RIGHT(E289,1)="M",1000000*VALUE(LEFT(E289,LEN(E289)-1)),IF(RIGHT(E289,1)="B",1000000000*VALUE(LEFT(E289,LEN(E289)-1)),IF(RIGHT(E289,1)="%",0.01*VALUE(LEFT(E289,LEN(E289)-1)),IF(RIGHT(E289,1)="k",1000*VALUE(LEFT(E289,LEN(E289)-1)),VALUE(SUBSTITUTE(E289,",",""))))))))),"N/A")</f>
        <v>-124700000</v>
      </c>
      <c r="L289">
        <f>IFERROR(IF(TRIM(F289)="-", "N/A", IF(RIGHT(F289,1)=")",IF(RIGHT(F289,2)="T)",-1000000000000*VALUE(MID(F289,2,LEN(F289)-3)),IF(RIGHT(F289,2)="M)",-1000000*VALUE(MID(F289,2,LEN(F289)-3)),IF(RIGHT(F289,2)="B)",-1000000000*VALUE(MID(F289,2,LEN(F289)-3)),IF(RIGHT(F289,2)="k)",-1000*VALUE(MID(F289,2,LEN(F289)-3)),VALUE(SUBSTITUTE(F289,",","")))))),IF(RIGHT(F289,1)="T",1000000000000*VALUE(LEFT(F289,LEN(F289)-1)),IF(RIGHT(F289,1)="M",1000000*VALUE(LEFT(F289,LEN(F289)-1)),IF(RIGHT(F289,1)="B",1000000000*VALUE(LEFT(F289,LEN(F289)-1)),IF(RIGHT(F289,1)="%",0.01*VALUE(LEFT(F289,LEN(F289)-1)),IF(RIGHT(F289,1)="k",1000*VALUE(LEFT(F289,LEN(F289)-1)),VALUE(SUBSTITUTE(F289,",",""))))))))),"N/A")</f>
        <v>37710000</v>
      </c>
      <c r="M289">
        <f>IFERROR(IF(TRIM(G289)="-", "N/A", IF(RIGHT(G289,1)=")",IF(RIGHT(G289,2)="T)",-1000000000000*VALUE(MID(G289,2,LEN(G289)-3)),IF(RIGHT(G289,2)="M)",-1000000*VALUE(MID(G289,2,LEN(G289)-3)),IF(RIGHT(G289,2)="B)",-1000000000*VALUE(MID(G289,2,LEN(G289)-3)),IF(RIGHT(G289,2)="k)",-1000*VALUE(MID(G289,2,LEN(G289)-3)),VALUE(SUBSTITUTE(G289,",","")))))),IF(RIGHT(G289,1)="T",1000000000000*VALUE(LEFT(G289,LEN(G289)-1)),IF(RIGHT(G289,1)="M",1000000*VALUE(LEFT(G289,LEN(G289)-1)),IF(RIGHT(G289,1)="B",1000000000*VALUE(LEFT(G289,LEN(G289)-1)),IF(RIGHT(G289,1)="%",0.01*VALUE(LEFT(G289,LEN(G289)-1)),IF(RIGHT(G289,1)="k",1000*VALUE(LEFT(G289,LEN(G289)-1)),VALUE(SUBSTITUTE(G289,",",""))))))))),"N/A")</f>
        <v>33820000</v>
      </c>
      <c r="N289" t="str">
        <f t="shared" si="13"/>
        <v>N/A</v>
      </c>
    </row>
    <row r="290" spans="1:14" x14ac:dyDescent="0.3">
      <c r="A290" s="1">
        <v>23</v>
      </c>
      <c r="B290" t="s">
        <v>706</v>
      </c>
      <c r="C290" t="s">
        <v>261</v>
      </c>
      <c r="D290" t="s">
        <v>707</v>
      </c>
      <c r="E290" t="s">
        <v>708</v>
      </c>
      <c r="F290" t="s">
        <v>709</v>
      </c>
      <c r="G290" t="s">
        <v>710</v>
      </c>
      <c r="I290" t="str">
        <f>IFERROR(IF(TRIM(C290)="-", "N/A", IF(RIGHT(C290,1)=")",IF(RIGHT(C290,2)="T)",-1000000000000*VALUE(MID(C290,2,LEN(C290)-3)),IF(RIGHT(C290,2)="M)",-1000000*VALUE(MID(C290,2,LEN(C290)-3)),IF(RIGHT(C290,2)="B)",-1000000000*VALUE(MID(C290,2,LEN(C290)-3)),IF(RIGHT(C290,2)="k)",-1000*VALUE(MID(C290,2,LEN(C290)-3)),VALUE(SUBSTITUTE(C290,",","")))))),IF(RIGHT(C290,1)="T",1000000000000*VALUE(LEFT(C290,LEN(C290)-1)),IF(RIGHT(C290,1)="M",1000000*VALUE(LEFT(C290,LEN(C290)-1)),IF(RIGHT(C290,1)="B",1000000000*VALUE(LEFT(C290,LEN(C290)-1)),IF(RIGHT(C290,1)="%",0.01*VALUE(LEFT(C290,LEN(C290)-1)),IF(RIGHT(C290,1)="k",1000*VALUE(LEFT(C290,LEN(C290)-1)),VALUE(SUBSTITUTE(C290,",",""))))))))),"N/A")</f>
        <v>N/A</v>
      </c>
      <c r="J290">
        <f>IFERROR(IF(TRIM(D290)="-", "N/A", IF(RIGHT(D290,1)=")",IF(RIGHT(D290,2)="T)",-1000000000000*VALUE(MID(D290,2,LEN(D290)-3)),IF(RIGHT(D290,2)="M)",-1000000*VALUE(MID(D290,2,LEN(D290)-3)),IF(RIGHT(D290,2)="B)",-1000000000*VALUE(MID(D290,2,LEN(D290)-3)),IF(RIGHT(D290,2)="k)",-1000*VALUE(MID(D290,2,LEN(D290)-3)),VALUE(SUBSTITUTE(D290,",","")))))),IF(RIGHT(D290,1)="T",1000000000000*VALUE(LEFT(D290,LEN(D290)-1)),IF(RIGHT(D290,1)="M",1000000*VALUE(LEFT(D290,LEN(D290)-1)),IF(RIGHT(D290,1)="B",1000000000*VALUE(LEFT(D290,LEN(D290)-1)),IF(RIGHT(D290,1)="%",0.01*VALUE(LEFT(D290,LEN(D290)-1)),IF(RIGHT(D290,1)="k",1000*VALUE(LEFT(D290,LEN(D290)-1)),VALUE(SUBSTITUTE(D290,",",""))))))))),"N/A")</f>
        <v>-3.8742000000000001</v>
      </c>
      <c r="K290">
        <f>IFERROR(IF(TRIM(E290)="-", "N/A", IF(RIGHT(E290,1)=")",IF(RIGHT(E290,2)="T)",-1000000000000*VALUE(MID(E290,2,LEN(E290)-3)),IF(RIGHT(E290,2)="M)",-1000000*VALUE(MID(E290,2,LEN(E290)-3)),IF(RIGHT(E290,2)="B)",-1000000000*VALUE(MID(E290,2,LEN(E290)-3)),IF(RIGHT(E290,2)="k)",-1000*VALUE(MID(E290,2,LEN(E290)-3)),VALUE(SUBSTITUTE(E290,",","")))))),IF(RIGHT(E290,1)="T",1000000000000*VALUE(LEFT(E290,LEN(E290)-1)),IF(RIGHT(E290,1)="M",1000000*VALUE(LEFT(E290,LEN(E290)-1)),IF(RIGHT(E290,1)="B",1000000000*VALUE(LEFT(E290,LEN(E290)-1)),IF(RIGHT(E290,1)="%",0.01*VALUE(LEFT(E290,LEN(E290)-1)),IF(RIGHT(E290,1)="k",1000*VALUE(LEFT(E290,LEN(E290)-1)),VALUE(SUBSTITUTE(E290,",",""))))))))),"N/A")</f>
        <v>-1.046</v>
      </c>
      <c r="L290">
        <f>IFERROR(IF(TRIM(F290)="-", "N/A", IF(RIGHT(F290,1)=")",IF(RIGHT(F290,2)="T)",-1000000000000*VALUE(MID(F290,2,LEN(F290)-3)),IF(RIGHT(F290,2)="M)",-1000000*VALUE(MID(F290,2,LEN(F290)-3)),IF(RIGHT(F290,2)="B)",-1000000000*VALUE(MID(F290,2,LEN(F290)-3)),IF(RIGHT(F290,2)="k)",-1000*VALUE(MID(F290,2,LEN(F290)-3)),VALUE(SUBSTITUTE(F290,",","")))))),IF(RIGHT(F290,1)="T",1000000000000*VALUE(LEFT(F290,LEN(F290)-1)),IF(RIGHT(F290,1)="M",1000000*VALUE(LEFT(F290,LEN(F290)-1)),IF(RIGHT(F290,1)="B",1000000000*VALUE(LEFT(F290,LEN(F290)-1)),IF(RIGHT(F290,1)="%",0.01*VALUE(LEFT(F290,LEN(F290)-1)),IF(RIGHT(F290,1)="k",1000*VALUE(LEFT(F290,LEN(F290)-1)),VALUE(SUBSTITUTE(F290,",",""))))))))),"N/A")</f>
        <v>1.3024000000000002</v>
      </c>
      <c r="M290">
        <f>IFERROR(IF(TRIM(G290)="-", "N/A", IF(RIGHT(G290,1)=")",IF(RIGHT(G290,2)="T)",-1000000000000*VALUE(MID(G290,2,LEN(G290)-3)),IF(RIGHT(G290,2)="M)",-1000000*VALUE(MID(G290,2,LEN(G290)-3)),IF(RIGHT(G290,2)="B)",-1000000000*VALUE(MID(G290,2,LEN(G290)-3)),IF(RIGHT(G290,2)="k)",-1000*VALUE(MID(G290,2,LEN(G290)-3)),VALUE(SUBSTITUTE(G290,",","")))))),IF(RIGHT(G290,1)="T",1000000000000*VALUE(LEFT(G290,LEN(G290)-1)),IF(RIGHT(G290,1)="M",1000000*VALUE(LEFT(G290,LEN(G290)-1)),IF(RIGHT(G290,1)="B",1000000000*VALUE(LEFT(G290,LEN(G290)-1)),IF(RIGHT(G290,1)="%",0.01*VALUE(LEFT(G290,LEN(G290)-1)),IF(RIGHT(G290,1)="k",1000*VALUE(LEFT(G290,LEN(G290)-1)),VALUE(SUBSTITUTE(G290,",",""))))))))),"N/A")</f>
        <v>-0.1033</v>
      </c>
      <c r="N290" t="str">
        <f t="shared" si="13"/>
        <v>N/A</v>
      </c>
    </row>
    <row r="291" spans="1:14" x14ac:dyDescent="0.3">
      <c r="A291" s="1">
        <v>24</v>
      </c>
      <c r="B291" t="s">
        <v>711</v>
      </c>
      <c r="C291" t="s">
        <v>261</v>
      </c>
      <c r="D291" t="s">
        <v>261</v>
      </c>
      <c r="E291" t="s">
        <v>261</v>
      </c>
      <c r="F291" t="s">
        <v>261</v>
      </c>
      <c r="G291" t="s">
        <v>712</v>
      </c>
      <c r="I291" t="str">
        <f>IFERROR(IF(TRIM(C291)="-", "N/A", IF(RIGHT(C291,1)=")",IF(RIGHT(C291,2)="T)",-1000000000000*VALUE(MID(C291,2,LEN(C291)-3)),IF(RIGHT(C291,2)="M)",-1000000*VALUE(MID(C291,2,LEN(C291)-3)),IF(RIGHT(C291,2)="B)",-1000000000*VALUE(MID(C291,2,LEN(C291)-3)),IF(RIGHT(C291,2)="k)",-1000*VALUE(MID(C291,2,LEN(C291)-3)),VALUE(SUBSTITUTE(C291,",","")))))),IF(RIGHT(C291,1)="T",1000000000000*VALUE(LEFT(C291,LEN(C291)-1)),IF(RIGHT(C291,1)="M",1000000*VALUE(LEFT(C291,LEN(C291)-1)),IF(RIGHT(C291,1)="B",1000000000*VALUE(LEFT(C291,LEN(C291)-1)),IF(RIGHT(C291,1)="%",0.01*VALUE(LEFT(C291,LEN(C291)-1)),IF(RIGHT(C291,1)="k",1000*VALUE(LEFT(C291,LEN(C291)-1)),VALUE(SUBSTITUTE(C291,",",""))))))))),"N/A")</f>
        <v>N/A</v>
      </c>
      <c r="J291" t="str">
        <f>IFERROR(IF(TRIM(D291)="-", "N/A", IF(RIGHT(D291,1)=")",IF(RIGHT(D291,2)="T)",-1000000000000*VALUE(MID(D291,2,LEN(D291)-3)),IF(RIGHT(D291,2)="M)",-1000000*VALUE(MID(D291,2,LEN(D291)-3)),IF(RIGHT(D291,2)="B)",-1000000000*VALUE(MID(D291,2,LEN(D291)-3)),IF(RIGHT(D291,2)="k)",-1000*VALUE(MID(D291,2,LEN(D291)-3)),VALUE(SUBSTITUTE(D291,",","")))))),IF(RIGHT(D291,1)="T",1000000000000*VALUE(LEFT(D291,LEN(D291)-1)),IF(RIGHT(D291,1)="M",1000000*VALUE(LEFT(D291,LEN(D291)-1)),IF(RIGHT(D291,1)="B",1000000000*VALUE(LEFT(D291,LEN(D291)-1)),IF(RIGHT(D291,1)="%",0.01*VALUE(LEFT(D291,LEN(D291)-1)),IF(RIGHT(D291,1)="k",1000*VALUE(LEFT(D291,LEN(D291)-1)),VALUE(SUBSTITUTE(D291,",",""))))))))),"N/A")</f>
        <v>N/A</v>
      </c>
      <c r="K291" t="str">
        <f>IFERROR(IF(TRIM(E291)="-", "N/A", IF(RIGHT(E291,1)=")",IF(RIGHT(E291,2)="T)",-1000000000000*VALUE(MID(E291,2,LEN(E291)-3)),IF(RIGHT(E291,2)="M)",-1000000*VALUE(MID(E291,2,LEN(E291)-3)),IF(RIGHT(E291,2)="B)",-1000000000*VALUE(MID(E291,2,LEN(E291)-3)),IF(RIGHT(E291,2)="k)",-1000*VALUE(MID(E291,2,LEN(E291)-3)),VALUE(SUBSTITUTE(E291,",","")))))),IF(RIGHT(E291,1)="T",1000000000000*VALUE(LEFT(E291,LEN(E291)-1)),IF(RIGHT(E291,1)="M",1000000*VALUE(LEFT(E291,LEN(E291)-1)),IF(RIGHT(E291,1)="B",1000000000*VALUE(LEFT(E291,LEN(E291)-1)),IF(RIGHT(E291,1)="%",0.01*VALUE(LEFT(E291,LEN(E291)-1)),IF(RIGHT(E291,1)="k",1000*VALUE(LEFT(E291,LEN(E291)-1)),VALUE(SUBSTITUTE(E291,",",""))))))))),"N/A")</f>
        <v>N/A</v>
      </c>
      <c r="L291" t="str">
        <f>IFERROR(IF(TRIM(F291)="-", "N/A", IF(RIGHT(F291,1)=")",IF(RIGHT(F291,2)="T)",-1000000000000*VALUE(MID(F291,2,LEN(F291)-3)),IF(RIGHT(F291,2)="M)",-1000000*VALUE(MID(F291,2,LEN(F291)-3)),IF(RIGHT(F291,2)="B)",-1000000000*VALUE(MID(F291,2,LEN(F291)-3)),IF(RIGHT(F291,2)="k)",-1000*VALUE(MID(F291,2,LEN(F291)-3)),VALUE(SUBSTITUTE(F291,",","")))))),IF(RIGHT(F291,1)="T",1000000000000*VALUE(LEFT(F291,LEN(F291)-1)),IF(RIGHT(F291,1)="M",1000000*VALUE(LEFT(F291,LEN(F291)-1)),IF(RIGHT(F291,1)="B",1000000000*VALUE(LEFT(F291,LEN(F291)-1)),IF(RIGHT(F291,1)="%",0.01*VALUE(LEFT(F291,LEN(F291)-1)),IF(RIGHT(F291,1)="k",1000*VALUE(LEFT(F291,LEN(F291)-1)),VALUE(SUBSTITUTE(F291,",",""))))))))),"N/A")</f>
        <v>N/A</v>
      </c>
      <c r="M291">
        <f>IFERROR(IF(TRIM(G291)="-", "N/A", IF(RIGHT(G291,1)=")",IF(RIGHT(G291,2)="T)",-1000000000000*VALUE(MID(G291,2,LEN(G291)-3)),IF(RIGHT(G291,2)="M)",-1000000*VALUE(MID(G291,2,LEN(G291)-3)),IF(RIGHT(G291,2)="B)",-1000000000*VALUE(MID(G291,2,LEN(G291)-3)),IF(RIGHT(G291,2)="k)",-1000*VALUE(MID(G291,2,LEN(G291)-3)),VALUE(SUBSTITUTE(G291,",","")))))),IF(RIGHT(G291,1)="T",1000000000000*VALUE(LEFT(G291,LEN(G291)-1)),IF(RIGHT(G291,1)="M",1000000*VALUE(LEFT(G291,LEN(G291)-1)),IF(RIGHT(G291,1)="B",1000000000*VALUE(LEFT(G291,LEN(G291)-1)),IF(RIGHT(G291,1)="%",0.01*VALUE(LEFT(G291,LEN(G291)-1)),IF(RIGHT(G291,1)="k",1000*VALUE(LEFT(G291,LEN(G291)-1)),VALUE(SUBSTITUTE(G291,",",""))))))))),"N/A")</f>
        <v>-7.8000000000000005E-3</v>
      </c>
      <c r="N291" t="str">
        <f t="shared" si="13"/>
        <v>N/A</v>
      </c>
    </row>
    <row r="292" spans="1:14" x14ac:dyDescent="0.3">
      <c r="I292" t="str">
        <f>IFERROR(IF(TRIM(C292)="-", "N/A", IF(RIGHT(C292,1)=")",IF(RIGHT(C292,2)="T)",-1000000000000*VALUE(MID(C292,2,LEN(C292)-3)),IF(RIGHT(C292,2)="M)",-1000000*VALUE(MID(C292,2,LEN(C292)-3)),IF(RIGHT(C292,2)="B)",-1000000000*VALUE(MID(C292,2,LEN(C292)-3)),IF(RIGHT(C292,2)="k)",-1000*VALUE(MID(C292,2,LEN(C292)-3)),VALUE(SUBSTITUTE(C292,",","")))))),IF(RIGHT(C292,1)="T",1000000000000*VALUE(LEFT(C292,LEN(C292)-1)),IF(RIGHT(C292,1)="M",1000000*VALUE(LEFT(C292,LEN(C292)-1)),IF(RIGHT(C292,1)="B",1000000000*VALUE(LEFT(C292,LEN(C292)-1)),IF(RIGHT(C292,1)="%",0.01*VALUE(LEFT(C292,LEN(C292)-1)),IF(RIGHT(C292,1)="k",1000*VALUE(LEFT(C292,LEN(C292)-1)),VALUE(SUBSTITUTE(C292,",",""))))))))),"N/A")</f>
        <v>N/A</v>
      </c>
      <c r="J292" t="str">
        <f>IFERROR(IF(TRIM(D292)="-", "N/A", IF(RIGHT(D292,1)=")",IF(RIGHT(D292,2)="T)",-1000000000000*VALUE(MID(D292,2,LEN(D292)-3)),IF(RIGHT(D292,2)="M)",-1000000*VALUE(MID(D292,2,LEN(D292)-3)),IF(RIGHT(D292,2)="B)",-1000000000*VALUE(MID(D292,2,LEN(D292)-3)),IF(RIGHT(D292,2)="k)",-1000*VALUE(MID(D292,2,LEN(D292)-3)),VALUE(SUBSTITUTE(D292,",","")))))),IF(RIGHT(D292,1)="T",1000000000000*VALUE(LEFT(D292,LEN(D292)-1)),IF(RIGHT(D292,1)="M",1000000*VALUE(LEFT(D292,LEN(D292)-1)),IF(RIGHT(D292,1)="B",1000000000*VALUE(LEFT(D292,LEN(D292)-1)),IF(RIGHT(D292,1)="%",0.01*VALUE(LEFT(D292,LEN(D292)-1)),IF(RIGHT(D292,1)="k",1000*VALUE(LEFT(D292,LEN(D292)-1)),VALUE(SUBSTITUTE(D292,",",""))))))))),"N/A")</f>
        <v>N/A</v>
      </c>
      <c r="K292" t="str">
        <f>IFERROR(IF(TRIM(E292)="-", "N/A", IF(RIGHT(E292,1)=")",IF(RIGHT(E292,2)="T)",-1000000000000*VALUE(MID(E292,2,LEN(E292)-3)),IF(RIGHT(E292,2)="M)",-1000000*VALUE(MID(E292,2,LEN(E292)-3)),IF(RIGHT(E292,2)="B)",-1000000000*VALUE(MID(E292,2,LEN(E292)-3)),IF(RIGHT(E292,2)="k)",-1000*VALUE(MID(E292,2,LEN(E292)-3)),VALUE(SUBSTITUTE(E292,",","")))))),IF(RIGHT(E292,1)="T",1000000000000*VALUE(LEFT(E292,LEN(E292)-1)),IF(RIGHT(E292,1)="M",1000000*VALUE(LEFT(E292,LEN(E292)-1)),IF(RIGHT(E292,1)="B",1000000000*VALUE(LEFT(E292,LEN(E292)-1)),IF(RIGHT(E292,1)="%",0.01*VALUE(LEFT(E292,LEN(E292)-1)),IF(RIGHT(E292,1)="k",1000*VALUE(LEFT(E292,LEN(E292)-1)),VALUE(SUBSTITUTE(E292,",",""))))))))),"N/A")</f>
        <v>N/A</v>
      </c>
      <c r="L292" t="str">
        <f>IFERROR(IF(TRIM(F292)="-", "N/A", IF(RIGHT(F292,1)=")",IF(RIGHT(F292,2)="T)",-1000000000000*VALUE(MID(F292,2,LEN(F292)-3)),IF(RIGHT(F292,2)="M)",-1000000*VALUE(MID(F292,2,LEN(F292)-3)),IF(RIGHT(F292,2)="B)",-1000000000*VALUE(MID(F292,2,LEN(F292)-3)),IF(RIGHT(F292,2)="k)",-1000*VALUE(MID(F292,2,LEN(F292)-3)),VALUE(SUBSTITUTE(F292,",","")))))),IF(RIGHT(F292,1)="T",1000000000000*VALUE(LEFT(F292,LEN(F292)-1)),IF(RIGHT(F292,1)="M",1000000*VALUE(LEFT(F292,LEN(F292)-1)),IF(RIGHT(F292,1)="B",1000000000*VALUE(LEFT(F292,LEN(F292)-1)),IF(RIGHT(F292,1)="%",0.01*VALUE(LEFT(F292,LEN(F292)-1)),IF(RIGHT(F292,1)="k",1000*VALUE(LEFT(F292,LEN(F292)-1)),VALUE(SUBSTITUTE(F292,",",""))))))))),"N/A")</f>
        <v>N/A</v>
      </c>
      <c r="M292" t="str">
        <f>IFERROR(IF(TRIM(G292)="-", "N/A", IF(RIGHT(G292,1)=")",IF(RIGHT(G292,2)="T)",-1000000000000*VALUE(MID(G292,2,LEN(G292)-3)),IF(RIGHT(G292,2)="M)",-1000000*VALUE(MID(G292,2,LEN(G292)-3)),IF(RIGHT(G292,2)="B)",-1000000000*VALUE(MID(G292,2,LEN(G292)-3)),IF(RIGHT(G292,2)="k)",-1000*VALUE(MID(G292,2,LEN(G292)-3)),VALUE(SUBSTITUTE(G292,",","")))))),IF(RIGHT(G292,1)="T",1000000000000*VALUE(LEFT(G292,LEN(G292)-1)),IF(RIGHT(G292,1)="M",1000000*VALUE(LEFT(G292,LEN(G292)-1)),IF(RIGHT(G292,1)="B",1000000000*VALUE(LEFT(G292,LEN(G292)-1)),IF(RIGHT(G292,1)="%",0.01*VALUE(LEFT(G292,LEN(G292)-1)),IF(RIGHT(G292,1)="k",1000*VALUE(LEFT(G292,LEN(G292)-1)),VALUE(SUBSTITUTE(G292,",",""))))))))),"N/A")</f>
        <v>N/A</v>
      </c>
      <c r="N292" t="str">
        <f t="shared" si="13"/>
        <v>N/A</v>
      </c>
    </row>
    <row r="293" spans="1:14" x14ac:dyDescent="0.3">
      <c r="A293" s="1">
        <v>0</v>
      </c>
      <c r="B293" t="s">
        <v>713</v>
      </c>
      <c r="C293" t="s">
        <v>714</v>
      </c>
      <c r="I293" t="str">
        <f>IFERROR(IF(TRIM(C293)="-", "N/A", IF(RIGHT(C293,1)=")",IF(RIGHT(C293,2)="T)",-1000000000000*VALUE(MID(C293,2,LEN(C293)-3)),IF(RIGHT(C293,2)="M)",-1000000*VALUE(MID(C293,2,LEN(C293)-3)),IF(RIGHT(C293,2)="B)",-1000000000*VALUE(MID(C293,2,LEN(C293)-3)),IF(RIGHT(C293,2)="k)",-1000*VALUE(MID(C293,2,LEN(C293)-3)),VALUE(SUBSTITUTE(C293,",","")))))),IF(RIGHT(C293,1)="T",1000000000000*VALUE(LEFT(C293,LEN(C293)-1)),IF(RIGHT(C293,1)="M",1000000*VALUE(LEFT(C293,LEN(C293)-1)),IF(RIGHT(C293,1)="B",1000000000*VALUE(LEFT(C293,LEN(C293)-1)),IF(RIGHT(C293,1)="%",0.01*VALUE(LEFT(C293,LEN(C293)-1)),IF(RIGHT(C293,1)="k",1000*VALUE(LEFT(C293,LEN(C293)-1)),VALUE(SUBSTITUTE(C293,",",""))))))))),"N/A")</f>
        <v>N/A</v>
      </c>
      <c r="J293" t="str">
        <f>IFERROR(IF(TRIM(D293)="-", "N/A", IF(RIGHT(D293,1)=")",IF(RIGHT(D293,2)="T)",-1000000000000*VALUE(MID(D293,2,LEN(D293)-3)),IF(RIGHT(D293,2)="M)",-1000000*VALUE(MID(D293,2,LEN(D293)-3)),IF(RIGHT(D293,2)="B)",-1000000000*VALUE(MID(D293,2,LEN(D293)-3)),IF(RIGHT(D293,2)="k)",-1000*VALUE(MID(D293,2,LEN(D293)-3)),VALUE(SUBSTITUTE(D293,",","")))))),IF(RIGHT(D293,1)="T",1000000000000*VALUE(LEFT(D293,LEN(D293)-1)),IF(RIGHT(D293,1)="M",1000000*VALUE(LEFT(D293,LEN(D293)-1)),IF(RIGHT(D293,1)="B",1000000000*VALUE(LEFT(D293,LEN(D293)-1)),IF(RIGHT(D293,1)="%",0.01*VALUE(LEFT(D293,LEN(D293)-1)),IF(RIGHT(D293,1)="k",1000*VALUE(LEFT(D293,LEN(D293)-1)),VALUE(SUBSTITUTE(D293,",",""))))))))),"N/A")</f>
        <v>N/A</v>
      </c>
      <c r="K293" t="str">
        <f>IFERROR(IF(TRIM(E293)="-", "N/A", IF(RIGHT(E293,1)=")",IF(RIGHT(E293,2)="T)",-1000000000000*VALUE(MID(E293,2,LEN(E293)-3)),IF(RIGHT(E293,2)="M)",-1000000*VALUE(MID(E293,2,LEN(E293)-3)),IF(RIGHT(E293,2)="B)",-1000000000*VALUE(MID(E293,2,LEN(E293)-3)),IF(RIGHT(E293,2)="k)",-1000*VALUE(MID(E293,2,LEN(E293)-3)),VALUE(SUBSTITUTE(E293,",","")))))),IF(RIGHT(E293,1)="T",1000000000000*VALUE(LEFT(E293,LEN(E293)-1)),IF(RIGHT(E293,1)="M",1000000*VALUE(LEFT(E293,LEN(E293)-1)),IF(RIGHT(E293,1)="B",1000000000*VALUE(LEFT(E293,LEN(E293)-1)),IF(RIGHT(E293,1)="%",0.01*VALUE(LEFT(E293,LEN(E293)-1)),IF(RIGHT(E293,1)="k",1000*VALUE(LEFT(E293,LEN(E293)-1)),VALUE(SUBSTITUTE(E293,",",""))))))))),"N/A")</f>
        <v>N/A</v>
      </c>
      <c r="L293" t="str">
        <f>IFERROR(IF(TRIM(F293)="-", "N/A", IF(RIGHT(F293,1)=")",IF(RIGHT(F293,2)="T)",-1000000000000*VALUE(MID(F293,2,LEN(F293)-3)),IF(RIGHT(F293,2)="M)",-1000000*VALUE(MID(F293,2,LEN(F293)-3)),IF(RIGHT(F293,2)="B)",-1000000000*VALUE(MID(F293,2,LEN(F293)-3)),IF(RIGHT(F293,2)="k)",-1000*VALUE(MID(F293,2,LEN(F293)-3)),VALUE(SUBSTITUTE(F293,",","")))))),IF(RIGHT(F293,1)="T",1000000000000*VALUE(LEFT(F293,LEN(F293)-1)),IF(RIGHT(F293,1)="M",1000000*VALUE(LEFT(F293,LEN(F293)-1)),IF(RIGHT(F293,1)="B",1000000000*VALUE(LEFT(F293,LEN(F293)-1)),IF(RIGHT(F293,1)="%",0.01*VALUE(LEFT(F293,LEN(F293)-1)),IF(RIGHT(F293,1)="k",1000*VALUE(LEFT(F293,LEN(F293)-1)),VALUE(SUBSTITUTE(F293,",",""))))))))),"N/A")</f>
        <v>N/A</v>
      </c>
      <c r="M293" t="str">
        <f>IFERROR(IF(TRIM(G293)="-", "N/A", IF(RIGHT(G293,1)=")",IF(RIGHT(G293,2)="T)",-1000000000000*VALUE(MID(G293,2,LEN(G293)-3)),IF(RIGHT(G293,2)="M)",-1000000*VALUE(MID(G293,2,LEN(G293)-3)),IF(RIGHT(G293,2)="B)",-1000000000*VALUE(MID(G293,2,LEN(G293)-3)),IF(RIGHT(G293,2)="k)",-1000*VALUE(MID(G293,2,LEN(G293)-3)),VALUE(SUBSTITUTE(G293,",","")))))),IF(RIGHT(G293,1)="T",1000000000000*VALUE(LEFT(G293,LEN(G293)-1)),IF(RIGHT(G293,1)="M",1000000*VALUE(LEFT(G293,LEN(G293)-1)),IF(RIGHT(G293,1)="B",1000000000*VALUE(LEFT(G293,LEN(G293)-1)),IF(RIGHT(G293,1)="%",0.01*VALUE(LEFT(G293,LEN(G293)-1)),IF(RIGHT(G293,1)="k",1000*VALUE(LEFT(G293,LEN(G293)-1)),VALUE(SUBSTITUTE(G293,",",""))))))))),"N/A")</f>
        <v>N/A</v>
      </c>
      <c r="N293" t="str">
        <f t="shared" si="13"/>
        <v>N/A</v>
      </c>
    </row>
    <row r="294" spans="1:14" x14ac:dyDescent="0.3">
      <c r="A294" s="1">
        <v>1</v>
      </c>
      <c r="B294" t="s">
        <v>715</v>
      </c>
      <c r="C294" t="s">
        <v>716</v>
      </c>
      <c r="I294" t="str">
        <f>IFERROR(IF(TRIM(C294)="-", "N/A", IF(RIGHT(C294,1)=")",IF(RIGHT(C294,2)="T)",-1000000000000*VALUE(MID(C294,2,LEN(C294)-3)),IF(RIGHT(C294,2)="M)",-1000000*VALUE(MID(C294,2,LEN(C294)-3)),IF(RIGHT(C294,2)="B)",-1000000000*VALUE(MID(C294,2,LEN(C294)-3)),IF(RIGHT(C294,2)="k)",-1000*VALUE(MID(C294,2,LEN(C294)-3)),VALUE(SUBSTITUTE(C294,",","")))))),IF(RIGHT(C294,1)="T",1000000000000*VALUE(LEFT(C294,LEN(C294)-1)),IF(RIGHT(C294,1)="M",1000000*VALUE(LEFT(C294,LEN(C294)-1)),IF(RIGHT(C294,1)="B",1000000000*VALUE(LEFT(C294,LEN(C294)-1)),IF(RIGHT(C294,1)="%",0.01*VALUE(LEFT(C294,LEN(C294)-1)),IF(RIGHT(C294,1)="k",1000*VALUE(LEFT(C294,LEN(C294)-1)),VALUE(SUBSTITUTE(C294,",",""))))))))),"N/A")</f>
        <v>N/A</v>
      </c>
      <c r="J294" t="str">
        <f>IFERROR(IF(TRIM(D294)="-", "N/A", IF(RIGHT(D294,1)=")",IF(RIGHT(D294,2)="T)",-1000000000000*VALUE(MID(D294,2,LEN(D294)-3)),IF(RIGHT(D294,2)="M)",-1000000*VALUE(MID(D294,2,LEN(D294)-3)),IF(RIGHT(D294,2)="B)",-1000000000*VALUE(MID(D294,2,LEN(D294)-3)),IF(RIGHT(D294,2)="k)",-1000*VALUE(MID(D294,2,LEN(D294)-3)),VALUE(SUBSTITUTE(D294,",","")))))),IF(RIGHT(D294,1)="T",1000000000000*VALUE(LEFT(D294,LEN(D294)-1)),IF(RIGHT(D294,1)="M",1000000*VALUE(LEFT(D294,LEN(D294)-1)),IF(RIGHT(D294,1)="B",1000000000*VALUE(LEFT(D294,LEN(D294)-1)),IF(RIGHT(D294,1)="%",0.01*VALUE(LEFT(D294,LEN(D294)-1)),IF(RIGHT(D294,1)="k",1000*VALUE(LEFT(D294,LEN(D294)-1)),VALUE(SUBSTITUTE(D294,",",""))))))))),"N/A")</f>
        <v>N/A</v>
      </c>
      <c r="K294" t="str">
        <f>IFERROR(IF(TRIM(E294)="-", "N/A", IF(RIGHT(E294,1)=")",IF(RIGHT(E294,2)="T)",-1000000000000*VALUE(MID(E294,2,LEN(E294)-3)),IF(RIGHT(E294,2)="M)",-1000000*VALUE(MID(E294,2,LEN(E294)-3)),IF(RIGHT(E294,2)="B)",-1000000000*VALUE(MID(E294,2,LEN(E294)-3)),IF(RIGHT(E294,2)="k)",-1000*VALUE(MID(E294,2,LEN(E294)-3)),VALUE(SUBSTITUTE(E294,",","")))))),IF(RIGHT(E294,1)="T",1000000000000*VALUE(LEFT(E294,LEN(E294)-1)),IF(RIGHT(E294,1)="M",1000000*VALUE(LEFT(E294,LEN(E294)-1)),IF(RIGHT(E294,1)="B",1000000000*VALUE(LEFT(E294,LEN(E294)-1)),IF(RIGHT(E294,1)="%",0.01*VALUE(LEFT(E294,LEN(E294)-1)),IF(RIGHT(E294,1)="k",1000*VALUE(LEFT(E294,LEN(E294)-1)),VALUE(SUBSTITUTE(E294,",",""))))))))),"N/A")</f>
        <v>N/A</v>
      </c>
      <c r="L294" t="str">
        <f>IFERROR(IF(TRIM(F294)="-", "N/A", IF(RIGHT(F294,1)=")",IF(RIGHT(F294,2)="T)",-1000000000000*VALUE(MID(F294,2,LEN(F294)-3)),IF(RIGHT(F294,2)="M)",-1000000*VALUE(MID(F294,2,LEN(F294)-3)),IF(RIGHT(F294,2)="B)",-1000000000*VALUE(MID(F294,2,LEN(F294)-3)),IF(RIGHT(F294,2)="k)",-1000*VALUE(MID(F294,2,LEN(F294)-3)),VALUE(SUBSTITUTE(F294,",","")))))),IF(RIGHT(F294,1)="T",1000000000000*VALUE(LEFT(F294,LEN(F294)-1)),IF(RIGHT(F294,1)="M",1000000*VALUE(LEFT(F294,LEN(F294)-1)),IF(RIGHT(F294,1)="B",1000000000*VALUE(LEFT(F294,LEN(F294)-1)),IF(RIGHT(F294,1)="%",0.01*VALUE(LEFT(F294,LEN(F294)-1)),IF(RIGHT(F294,1)="k",1000*VALUE(LEFT(F294,LEN(F294)-1)),VALUE(SUBSTITUTE(F294,",",""))))))))),"N/A")</f>
        <v>N/A</v>
      </c>
      <c r="M294" t="str">
        <f>IFERROR(IF(TRIM(G294)="-", "N/A", IF(RIGHT(G294,1)=")",IF(RIGHT(G294,2)="T)",-1000000000000*VALUE(MID(G294,2,LEN(G294)-3)),IF(RIGHT(G294,2)="M)",-1000000*VALUE(MID(G294,2,LEN(G294)-3)),IF(RIGHT(G294,2)="B)",-1000000000*VALUE(MID(G294,2,LEN(G294)-3)),IF(RIGHT(G294,2)="k)",-1000*VALUE(MID(G294,2,LEN(G294)-3)),VALUE(SUBSTITUTE(G294,",","")))))),IF(RIGHT(G294,1)="T",1000000000000*VALUE(LEFT(G294,LEN(G294)-1)),IF(RIGHT(G294,1)="M",1000000*VALUE(LEFT(G294,LEN(G294)-1)),IF(RIGHT(G294,1)="B",1000000000*VALUE(LEFT(G294,LEN(G294)-1)),IF(RIGHT(G294,1)="%",0.01*VALUE(LEFT(G294,LEN(G294)-1)),IF(RIGHT(G294,1)="k",1000*VALUE(LEFT(G294,LEN(G294)-1)),VALUE(SUBSTITUTE(G294,",",""))))))))),"N/A")</f>
        <v>N/A</v>
      </c>
      <c r="N294" t="str">
        <f t="shared" si="13"/>
        <v>N/A</v>
      </c>
    </row>
    <row r="295" spans="1:14" x14ac:dyDescent="0.3">
      <c r="A295" s="1">
        <v>2</v>
      </c>
      <c r="B295" t="s">
        <v>717</v>
      </c>
      <c r="C295" t="s">
        <v>718</v>
      </c>
      <c r="I295" t="str">
        <f>IFERROR(IF(TRIM(C295)="-", "N/A", IF(RIGHT(C295,1)=")",IF(RIGHT(C295,2)="T)",-1000000000000*VALUE(MID(C295,2,LEN(C295)-3)),IF(RIGHT(C295,2)="M)",-1000000*VALUE(MID(C295,2,LEN(C295)-3)),IF(RIGHT(C295,2)="B)",-1000000000*VALUE(MID(C295,2,LEN(C295)-3)),IF(RIGHT(C295,2)="k)",-1000*VALUE(MID(C295,2,LEN(C295)-3)),VALUE(SUBSTITUTE(C295,",","")))))),IF(RIGHT(C295,1)="T",1000000000000*VALUE(LEFT(C295,LEN(C295)-1)),IF(RIGHT(C295,1)="M",1000000*VALUE(LEFT(C295,LEN(C295)-1)),IF(RIGHT(C295,1)="B",1000000000*VALUE(LEFT(C295,LEN(C295)-1)),IF(RIGHT(C295,1)="%",0.01*VALUE(LEFT(C295,LEN(C295)-1)),IF(RIGHT(C295,1)="k",1000*VALUE(LEFT(C295,LEN(C295)-1)),VALUE(SUBSTITUTE(C295,",",""))))))))),"N/A")</f>
        <v>N/A</v>
      </c>
      <c r="J295" t="str">
        <f>IFERROR(IF(TRIM(D295)="-", "N/A", IF(RIGHT(D295,1)=")",IF(RIGHT(D295,2)="T)",-1000000000000*VALUE(MID(D295,2,LEN(D295)-3)),IF(RIGHT(D295,2)="M)",-1000000*VALUE(MID(D295,2,LEN(D295)-3)),IF(RIGHT(D295,2)="B)",-1000000000*VALUE(MID(D295,2,LEN(D295)-3)),IF(RIGHT(D295,2)="k)",-1000*VALUE(MID(D295,2,LEN(D295)-3)),VALUE(SUBSTITUTE(D295,",","")))))),IF(RIGHT(D295,1)="T",1000000000000*VALUE(LEFT(D295,LEN(D295)-1)),IF(RIGHT(D295,1)="M",1000000*VALUE(LEFT(D295,LEN(D295)-1)),IF(RIGHT(D295,1)="B",1000000000*VALUE(LEFT(D295,LEN(D295)-1)),IF(RIGHT(D295,1)="%",0.01*VALUE(LEFT(D295,LEN(D295)-1)),IF(RIGHT(D295,1)="k",1000*VALUE(LEFT(D295,LEN(D295)-1)),VALUE(SUBSTITUTE(D295,",",""))))))))),"N/A")</f>
        <v>N/A</v>
      </c>
      <c r="K295" t="str">
        <f>IFERROR(IF(TRIM(E295)="-", "N/A", IF(RIGHT(E295,1)=")",IF(RIGHT(E295,2)="T)",-1000000000000*VALUE(MID(E295,2,LEN(E295)-3)),IF(RIGHT(E295,2)="M)",-1000000*VALUE(MID(E295,2,LEN(E295)-3)),IF(RIGHT(E295,2)="B)",-1000000000*VALUE(MID(E295,2,LEN(E295)-3)),IF(RIGHT(E295,2)="k)",-1000*VALUE(MID(E295,2,LEN(E295)-3)),VALUE(SUBSTITUTE(E295,",","")))))),IF(RIGHT(E295,1)="T",1000000000000*VALUE(LEFT(E295,LEN(E295)-1)),IF(RIGHT(E295,1)="M",1000000*VALUE(LEFT(E295,LEN(E295)-1)),IF(RIGHT(E295,1)="B",1000000000*VALUE(LEFT(E295,LEN(E295)-1)),IF(RIGHT(E295,1)="%",0.01*VALUE(LEFT(E295,LEN(E295)-1)),IF(RIGHT(E295,1)="k",1000*VALUE(LEFT(E295,LEN(E295)-1)),VALUE(SUBSTITUTE(E295,",",""))))))))),"N/A")</f>
        <v>N/A</v>
      </c>
      <c r="L295" t="str">
        <f>IFERROR(IF(TRIM(F295)="-", "N/A", IF(RIGHT(F295,1)=")",IF(RIGHT(F295,2)="T)",-1000000000000*VALUE(MID(F295,2,LEN(F295)-3)),IF(RIGHT(F295,2)="M)",-1000000*VALUE(MID(F295,2,LEN(F295)-3)),IF(RIGHT(F295,2)="B)",-1000000000*VALUE(MID(F295,2,LEN(F295)-3)),IF(RIGHT(F295,2)="k)",-1000*VALUE(MID(F295,2,LEN(F295)-3)),VALUE(SUBSTITUTE(F295,",","")))))),IF(RIGHT(F295,1)="T",1000000000000*VALUE(LEFT(F295,LEN(F295)-1)),IF(RIGHT(F295,1)="M",1000000*VALUE(LEFT(F295,LEN(F295)-1)),IF(RIGHT(F295,1)="B",1000000000*VALUE(LEFT(F295,LEN(F295)-1)),IF(RIGHT(F295,1)="%",0.01*VALUE(LEFT(F295,LEN(F295)-1)),IF(RIGHT(F295,1)="k",1000*VALUE(LEFT(F295,LEN(F295)-1)),VALUE(SUBSTITUTE(F295,",",""))))))))),"N/A")</f>
        <v>N/A</v>
      </c>
      <c r="M295" t="str">
        <f>IFERROR(IF(TRIM(G295)="-", "N/A", IF(RIGHT(G295,1)=")",IF(RIGHT(G295,2)="T)",-1000000000000*VALUE(MID(G295,2,LEN(G295)-3)),IF(RIGHT(G295,2)="M)",-1000000*VALUE(MID(G295,2,LEN(G295)-3)),IF(RIGHT(G295,2)="B)",-1000000000*VALUE(MID(G295,2,LEN(G295)-3)),IF(RIGHT(G295,2)="k)",-1000*VALUE(MID(G295,2,LEN(G295)-3)),VALUE(SUBSTITUTE(G295,",","")))))),IF(RIGHT(G295,1)="T",1000000000000*VALUE(LEFT(G295,LEN(G295)-1)),IF(RIGHT(G295,1)="M",1000000*VALUE(LEFT(G295,LEN(G295)-1)),IF(RIGHT(G295,1)="B",1000000000*VALUE(LEFT(G295,LEN(G295)-1)),IF(RIGHT(G295,1)="%",0.01*VALUE(LEFT(G295,LEN(G295)-1)),IF(RIGHT(G295,1)="k",1000*VALUE(LEFT(G295,LEN(G295)-1)),VALUE(SUBSTITUTE(G295,",",""))))))))),"N/A")</f>
        <v>N/A</v>
      </c>
      <c r="N295" t="str">
        <f t="shared" si="13"/>
        <v>N/A</v>
      </c>
    </row>
    <row r="296" spans="1:14" x14ac:dyDescent="0.3">
      <c r="A296" s="1">
        <v>3</v>
      </c>
      <c r="B296" t="s">
        <v>719</v>
      </c>
      <c r="C296" t="s">
        <v>720</v>
      </c>
      <c r="I296" t="str">
        <f>IFERROR(IF(TRIM(C296)="-", "N/A", IF(RIGHT(C296,1)=")",IF(RIGHT(C296,2)="T)",-1000000000000*VALUE(MID(C296,2,LEN(C296)-3)),IF(RIGHT(C296,2)="M)",-1000000*VALUE(MID(C296,2,LEN(C296)-3)),IF(RIGHT(C296,2)="B)",-1000000000*VALUE(MID(C296,2,LEN(C296)-3)),IF(RIGHT(C296,2)="k)",-1000*VALUE(MID(C296,2,LEN(C296)-3)),VALUE(SUBSTITUTE(C296,",","")))))),IF(RIGHT(C296,1)="T",1000000000000*VALUE(LEFT(C296,LEN(C296)-1)),IF(RIGHT(C296,1)="M",1000000*VALUE(LEFT(C296,LEN(C296)-1)),IF(RIGHT(C296,1)="B",1000000000*VALUE(LEFT(C296,LEN(C296)-1)),IF(RIGHT(C296,1)="%",0.01*VALUE(LEFT(C296,LEN(C296)-1)),IF(RIGHT(C296,1)="k",1000*VALUE(LEFT(C296,LEN(C296)-1)),VALUE(SUBSTITUTE(C296,",",""))))))))),"N/A")</f>
        <v>N/A</v>
      </c>
      <c r="J296" t="str">
        <f>IFERROR(IF(TRIM(D296)="-", "N/A", IF(RIGHT(D296,1)=")",IF(RIGHT(D296,2)="T)",-1000000000000*VALUE(MID(D296,2,LEN(D296)-3)),IF(RIGHT(D296,2)="M)",-1000000*VALUE(MID(D296,2,LEN(D296)-3)),IF(RIGHT(D296,2)="B)",-1000000000*VALUE(MID(D296,2,LEN(D296)-3)),IF(RIGHT(D296,2)="k)",-1000*VALUE(MID(D296,2,LEN(D296)-3)),VALUE(SUBSTITUTE(D296,",","")))))),IF(RIGHT(D296,1)="T",1000000000000*VALUE(LEFT(D296,LEN(D296)-1)),IF(RIGHT(D296,1)="M",1000000*VALUE(LEFT(D296,LEN(D296)-1)),IF(RIGHT(D296,1)="B",1000000000*VALUE(LEFT(D296,LEN(D296)-1)),IF(RIGHT(D296,1)="%",0.01*VALUE(LEFT(D296,LEN(D296)-1)),IF(RIGHT(D296,1)="k",1000*VALUE(LEFT(D296,LEN(D296)-1)),VALUE(SUBSTITUTE(D296,",",""))))))))),"N/A")</f>
        <v>N/A</v>
      </c>
      <c r="K296" t="str">
        <f>IFERROR(IF(TRIM(E296)="-", "N/A", IF(RIGHT(E296,1)=")",IF(RIGHT(E296,2)="T)",-1000000000000*VALUE(MID(E296,2,LEN(E296)-3)),IF(RIGHT(E296,2)="M)",-1000000*VALUE(MID(E296,2,LEN(E296)-3)),IF(RIGHT(E296,2)="B)",-1000000000*VALUE(MID(E296,2,LEN(E296)-3)),IF(RIGHT(E296,2)="k)",-1000*VALUE(MID(E296,2,LEN(E296)-3)),VALUE(SUBSTITUTE(E296,",","")))))),IF(RIGHT(E296,1)="T",1000000000000*VALUE(LEFT(E296,LEN(E296)-1)),IF(RIGHT(E296,1)="M",1000000*VALUE(LEFT(E296,LEN(E296)-1)),IF(RIGHT(E296,1)="B",1000000000*VALUE(LEFT(E296,LEN(E296)-1)),IF(RIGHT(E296,1)="%",0.01*VALUE(LEFT(E296,LEN(E296)-1)),IF(RIGHT(E296,1)="k",1000*VALUE(LEFT(E296,LEN(E296)-1)),VALUE(SUBSTITUTE(E296,",",""))))))))),"N/A")</f>
        <v>N/A</v>
      </c>
      <c r="L296" t="str">
        <f>IFERROR(IF(TRIM(F296)="-", "N/A", IF(RIGHT(F296,1)=")",IF(RIGHT(F296,2)="T)",-1000000000000*VALUE(MID(F296,2,LEN(F296)-3)),IF(RIGHT(F296,2)="M)",-1000000*VALUE(MID(F296,2,LEN(F296)-3)),IF(RIGHT(F296,2)="B)",-1000000000*VALUE(MID(F296,2,LEN(F296)-3)),IF(RIGHT(F296,2)="k)",-1000*VALUE(MID(F296,2,LEN(F296)-3)),VALUE(SUBSTITUTE(F296,",","")))))),IF(RIGHT(F296,1)="T",1000000000000*VALUE(LEFT(F296,LEN(F296)-1)),IF(RIGHT(F296,1)="M",1000000*VALUE(LEFT(F296,LEN(F296)-1)),IF(RIGHT(F296,1)="B",1000000000*VALUE(LEFT(F296,LEN(F296)-1)),IF(RIGHT(F296,1)="%",0.01*VALUE(LEFT(F296,LEN(F296)-1)),IF(RIGHT(F296,1)="k",1000*VALUE(LEFT(F296,LEN(F296)-1)),VALUE(SUBSTITUTE(F296,",",""))))))))),"N/A")</f>
        <v>N/A</v>
      </c>
      <c r="M296" t="str">
        <f>IFERROR(IF(TRIM(G296)="-", "N/A", IF(RIGHT(G296,1)=")",IF(RIGHT(G296,2)="T)",-1000000000000*VALUE(MID(G296,2,LEN(G296)-3)),IF(RIGHT(G296,2)="M)",-1000000*VALUE(MID(G296,2,LEN(G296)-3)),IF(RIGHT(G296,2)="B)",-1000000000*VALUE(MID(G296,2,LEN(G296)-3)),IF(RIGHT(G296,2)="k)",-1000*VALUE(MID(G296,2,LEN(G296)-3)),VALUE(SUBSTITUTE(G296,",","")))))),IF(RIGHT(G296,1)="T",1000000000000*VALUE(LEFT(G296,LEN(G296)-1)),IF(RIGHT(G296,1)="M",1000000*VALUE(LEFT(G296,LEN(G296)-1)),IF(RIGHT(G296,1)="B",1000000000*VALUE(LEFT(G296,LEN(G296)-1)),IF(RIGHT(G296,1)="%",0.01*VALUE(LEFT(G296,LEN(G296)-1)),IF(RIGHT(G296,1)="k",1000*VALUE(LEFT(G296,LEN(G296)-1)),VALUE(SUBSTITUTE(G296,",",""))))))))),"N/A")</f>
        <v>N/A</v>
      </c>
      <c r="N296" t="str">
        <f t="shared" si="13"/>
        <v>N/A</v>
      </c>
    </row>
    <row r="297" spans="1:14" x14ac:dyDescent="0.3">
      <c r="A297" s="1">
        <v>4</v>
      </c>
      <c r="B297" t="s">
        <v>721</v>
      </c>
      <c r="C297" t="s">
        <v>721</v>
      </c>
      <c r="I297" t="str">
        <f>IFERROR(IF(TRIM(C297)="-", "N/A", IF(RIGHT(C297,1)=")",IF(RIGHT(C297,2)="T)",-1000000000000*VALUE(MID(C297,2,LEN(C297)-3)),IF(RIGHT(C297,2)="M)",-1000000*VALUE(MID(C297,2,LEN(C297)-3)),IF(RIGHT(C297,2)="B)",-1000000000*VALUE(MID(C297,2,LEN(C297)-3)),IF(RIGHT(C297,2)="k)",-1000*VALUE(MID(C297,2,LEN(C297)-3)),VALUE(SUBSTITUTE(C297,",","")))))),IF(RIGHT(C297,1)="T",1000000000000*VALUE(LEFT(C297,LEN(C297)-1)),IF(RIGHT(C297,1)="M",1000000*VALUE(LEFT(C297,LEN(C297)-1)),IF(RIGHT(C297,1)="B",1000000000*VALUE(LEFT(C297,LEN(C297)-1)),IF(RIGHT(C297,1)="%",0.01*VALUE(LEFT(C297,LEN(C297)-1)),IF(RIGHT(C297,1)="k",1000*VALUE(LEFT(C297,LEN(C297)-1)),VALUE(SUBSTITUTE(C297,",",""))))))))),"N/A")</f>
        <v>N/A</v>
      </c>
      <c r="J297" t="str">
        <f>IFERROR(IF(TRIM(D297)="-", "N/A", IF(RIGHT(D297,1)=")",IF(RIGHT(D297,2)="T)",-1000000000000*VALUE(MID(D297,2,LEN(D297)-3)),IF(RIGHT(D297,2)="M)",-1000000*VALUE(MID(D297,2,LEN(D297)-3)),IF(RIGHT(D297,2)="B)",-1000000000*VALUE(MID(D297,2,LEN(D297)-3)),IF(RIGHT(D297,2)="k)",-1000*VALUE(MID(D297,2,LEN(D297)-3)),VALUE(SUBSTITUTE(D297,",","")))))),IF(RIGHT(D297,1)="T",1000000000000*VALUE(LEFT(D297,LEN(D297)-1)),IF(RIGHT(D297,1)="M",1000000*VALUE(LEFT(D297,LEN(D297)-1)),IF(RIGHT(D297,1)="B",1000000000*VALUE(LEFT(D297,LEN(D297)-1)),IF(RIGHT(D297,1)="%",0.01*VALUE(LEFT(D297,LEN(D297)-1)),IF(RIGHT(D297,1)="k",1000*VALUE(LEFT(D297,LEN(D297)-1)),VALUE(SUBSTITUTE(D297,",",""))))))))),"N/A")</f>
        <v>N/A</v>
      </c>
      <c r="K297" t="str">
        <f>IFERROR(IF(TRIM(E297)="-", "N/A", IF(RIGHT(E297,1)=")",IF(RIGHT(E297,2)="T)",-1000000000000*VALUE(MID(E297,2,LEN(E297)-3)),IF(RIGHT(E297,2)="M)",-1000000*VALUE(MID(E297,2,LEN(E297)-3)),IF(RIGHT(E297,2)="B)",-1000000000*VALUE(MID(E297,2,LEN(E297)-3)),IF(RIGHT(E297,2)="k)",-1000*VALUE(MID(E297,2,LEN(E297)-3)),VALUE(SUBSTITUTE(E297,",","")))))),IF(RIGHT(E297,1)="T",1000000000000*VALUE(LEFT(E297,LEN(E297)-1)),IF(RIGHT(E297,1)="M",1000000*VALUE(LEFT(E297,LEN(E297)-1)),IF(RIGHT(E297,1)="B",1000000000*VALUE(LEFT(E297,LEN(E297)-1)),IF(RIGHT(E297,1)="%",0.01*VALUE(LEFT(E297,LEN(E297)-1)),IF(RIGHT(E297,1)="k",1000*VALUE(LEFT(E297,LEN(E297)-1)),VALUE(SUBSTITUTE(E297,",",""))))))))),"N/A")</f>
        <v>N/A</v>
      </c>
      <c r="L297" t="str">
        <f>IFERROR(IF(TRIM(F297)="-", "N/A", IF(RIGHT(F297,1)=")",IF(RIGHT(F297,2)="T)",-1000000000000*VALUE(MID(F297,2,LEN(F297)-3)),IF(RIGHT(F297,2)="M)",-1000000*VALUE(MID(F297,2,LEN(F297)-3)),IF(RIGHT(F297,2)="B)",-1000000000*VALUE(MID(F297,2,LEN(F297)-3)),IF(RIGHT(F297,2)="k)",-1000*VALUE(MID(F297,2,LEN(F297)-3)),VALUE(SUBSTITUTE(F297,",","")))))),IF(RIGHT(F297,1)="T",1000000000000*VALUE(LEFT(F297,LEN(F297)-1)),IF(RIGHT(F297,1)="M",1000000*VALUE(LEFT(F297,LEN(F297)-1)),IF(RIGHT(F297,1)="B",1000000000*VALUE(LEFT(F297,LEN(F297)-1)),IF(RIGHT(F297,1)="%",0.01*VALUE(LEFT(F297,LEN(F297)-1)),IF(RIGHT(F297,1)="k",1000*VALUE(LEFT(F297,LEN(F297)-1)),VALUE(SUBSTITUTE(F297,",",""))))))))),"N/A")</f>
        <v>N/A</v>
      </c>
      <c r="M297" t="str">
        <f>IFERROR(IF(TRIM(G297)="-", "N/A", IF(RIGHT(G297,1)=")",IF(RIGHT(G297,2)="T)",-1000000000000*VALUE(MID(G297,2,LEN(G297)-3)),IF(RIGHT(G297,2)="M)",-1000000*VALUE(MID(G297,2,LEN(G297)-3)),IF(RIGHT(G297,2)="B)",-1000000000*VALUE(MID(G297,2,LEN(G297)-3)),IF(RIGHT(G297,2)="k)",-1000*VALUE(MID(G297,2,LEN(G297)-3)),VALUE(SUBSTITUTE(G297,",","")))))),IF(RIGHT(G297,1)="T",1000000000000*VALUE(LEFT(G297,LEN(G297)-1)),IF(RIGHT(G297,1)="M",1000000*VALUE(LEFT(G297,LEN(G297)-1)),IF(RIGHT(G297,1)="B",1000000000*VALUE(LEFT(G297,LEN(G297)-1)),IF(RIGHT(G297,1)="%",0.01*VALUE(LEFT(G297,LEN(G297)-1)),IF(RIGHT(G297,1)="k",1000*VALUE(LEFT(G297,LEN(G297)-1)),VALUE(SUBSTITUTE(G297,",",""))))))))),"N/A")</f>
        <v>N/A</v>
      </c>
      <c r="N297" t="str">
        <f t="shared" si="13"/>
        <v>N/A</v>
      </c>
    </row>
    <row r="298" spans="1:14" x14ac:dyDescent="0.3">
      <c r="A298" s="1">
        <v>5</v>
      </c>
      <c r="B298" t="s">
        <v>722</v>
      </c>
      <c r="C298" t="s">
        <v>723</v>
      </c>
      <c r="I298" t="str">
        <f>IFERROR(IF(TRIM(C298)="-", "N/A", IF(RIGHT(C298,1)=")",IF(RIGHT(C298,2)="T)",-1000000000000*VALUE(MID(C298,2,LEN(C298)-3)),IF(RIGHT(C298,2)="M)",-1000000*VALUE(MID(C298,2,LEN(C298)-3)),IF(RIGHT(C298,2)="B)",-1000000000*VALUE(MID(C298,2,LEN(C298)-3)),IF(RIGHT(C298,2)="k)",-1000*VALUE(MID(C298,2,LEN(C298)-3)),VALUE(SUBSTITUTE(C298,",","")))))),IF(RIGHT(C298,1)="T",1000000000000*VALUE(LEFT(C298,LEN(C298)-1)),IF(RIGHT(C298,1)="M",1000000*VALUE(LEFT(C298,LEN(C298)-1)),IF(RIGHT(C298,1)="B",1000000000*VALUE(LEFT(C298,LEN(C298)-1)),IF(RIGHT(C298,1)="%",0.01*VALUE(LEFT(C298,LEN(C298)-1)),IF(RIGHT(C298,1)="k",1000*VALUE(LEFT(C298,LEN(C298)-1)),VALUE(SUBSTITUTE(C298,",",""))))))))),"N/A")</f>
        <v>N/A</v>
      </c>
      <c r="J298" t="str">
        <f>IFERROR(IF(TRIM(D298)="-", "N/A", IF(RIGHT(D298,1)=")",IF(RIGHT(D298,2)="T)",-1000000000000*VALUE(MID(D298,2,LEN(D298)-3)),IF(RIGHT(D298,2)="M)",-1000000*VALUE(MID(D298,2,LEN(D298)-3)),IF(RIGHT(D298,2)="B)",-1000000000*VALUE(MID(D298,2,LEN(D298)-3)),IF(RIGHT(D298,2)="k)",-1000*VALUE(MID(D298,2,LEN(D298)-3)),VALUE(SUBSTITUTE(D298,",","")))))),IF(RIGHT(D298,1)="T",1000000000000*VALUE(LEFT(D298,LEN(D298)-1)),IF(RIGHT(D298,1)="M",1000000*VALUE(LEFT(D298,LEN(D298)-1)),IF(RIGHT(D298,1)="B",1000000000*VALUE(LEFT(D298,LEN(D298)-1)),IF(RIGHT(D298,1)="%",0.01*VALUE(LEFT(D298,LEN(D298)-1)),IF(RIGHT(D298,1)="k",1000*VALUE(LEFT(D298,LEN(D298)-1)),VALUE(SUBSTITUTE(D298,",",""))))))))),"N/A")</f>
        <v>N/A</v>
      </c>
      <c r="K298" t="str">
        <f>IFERROR(IF(TRIM(E298)="-", "N/A", IF(RIGHT(E298,1)=")",IF(RIGHT(E298,2)="T)",-1000000000000*VALUE(MID(E298,2,LEN(E298)-3)),IF(RIGHT(E298,2)="M)",-1000000*VALUE(MID(E298,2,LEN(E298)-3)),IF(RIGHT(E298,2)="B)",-1000000000*VALUE(MID(E298,2,LEN(E298)-3)),IF(RIGHT(E298,2)="k)",-1000*VALUE(MID(E298,2,LEN(E298)-3)),VALUE(SUBSTITUTE(E298,",","")))))),IF(RIGHT(E298,1)="T",1000000000000*VALUE(LEFT(E298,LEN(E298)-1)),IF(RIGHT(E298,1)="M",1000000*VALUE(LEFT(E298,LEN(E298)-1)),IF(RIGHT(E298,1)="B",1000000000*VALUE(LEFT(E298,LEN(E298)-1)),IF(RIGHT(E298,1)="%",0.01*VALUE(LEFT(E298,LEN(E298)-1)),IF(RIGHT(E298,1)="k",1000*VALUE(LEFT(E298,LEN(E298)-1)),VALUE(SUBSTITUTE(E298,",",""))))))))),"N/A")</f>
        <v>N/A</v>
      </c>
      <c r="L298" t="str">
        <f>IFERROR(IF(TRIM(F298)="-", "N/A", IF(RIGHT(F298,1)=")",IF(RIGHT(F298,2)="T)",-1000000000000*VALUE(MID(F298,2,LEN(F298)-3)),IF(RIGHT(F298,2)="M)",-1000000*VALUE(MID(F298,2,LEN(F298)-3)),IF(RIGHT(F298,2)="B)",-1000000000*VALUE(MID(F298,2,LEN(F298)-3)),IF(RIGHT(F298,2)="k)",-1000*VALUE(MID(F298,2,LEN(F298)-3)),VALUE(SUBSTITUTE(F298,",","")))))),IF(RIGHT(F298,1)="T",1000000000000*VALUE(LEFT(F298,LEN(F298)-1)),IF(RIGHT(F298,1)="M",1000000*VALUE(LEFT(F298,LEN(F298)-1)),IF(RIGHT(F298,1)="B",1000000000*VALUE(LEFT(F298,LEN(F298)-1)),IF(RIGHT(F298,1)="%",0.01*VALUE(LEFT(F298,LEN(F298)-1)),IF(RIGHT(F298,1)="k",1000*VALUE(LEFT(F298,LEN(F298)-1)),VALUE(SUBSTITUTE(F298,",",""))))))))),"N/A")</f>
        <v>N/A</v>
      </c>
      <c r="M298" t="str">
        <f>IFERROR(IF(TRIM(G298)="-", "N/A", IF(RIGHT(G298,1)=")",IF(RIGHT(G298,2)="T)",-1000000000000*VALUE(MID(G298,2,LEN(G298)-3)),IF(RIGHT(G298,2)="M)",-1000000*VALUE(MID(G298,2,LEN(G298)-3)),IF(RIGHT(G298,2)="B)",-1000000000*VALUE(MID(G298,2,LEN(G298)-3)),IF(RIGHT(G298,2)="k)",-1000*VALUE(MID(G298,2,LEN(G298)-3)),VALUE(SUBSTITUTE(G298,",","")))))),IF(RIGHT(G298,1)="T",1000000000000*VALUE(LEFT(G298,LEN(G298)-1)),IF(RIGHT(G298,1)="M",1000000*VALUE(LEFT(G298,LEN(G298)-1)),IF(RIGHT(G298,1)="B",1000000000*VALUE(LEFT(G298,LEN(G298)-1)),IF(RIGHT(G298,1)="%",0.01*VALUE(LEFT(G298,LEN(G298)-1)),IF(RIGHT(G298,1)="k",1000*VALUE(LEFT(G298,LEN(G298)-1)),VALUE(SUBSTITUTE(G298,",",""))))))))),"N/A")</f>
        <v>N/A</v>
      </c>
      <c r="N298" t="str">
        <f t="shared" si="13"/>
        <v>N/A</v>
      </c>
    </row>
    <row r="299" spans="1:14" x14ac:dyDescent="0.3">
      <c r="I299" t="str">
        <f>IFERROR(IF(TRIM(C299)="-", "N/A", IF(RIGHT(C299,1)=")",IF(RIGHT(C299,2)="T)",-1000000000000*VALUE(MID(C299,2,LEN(C299)-3)),IF(RIGHT(C299,2)="M)",-1000000*VALUE(MID(C299,2,LEN(C299)-3)),IF(RIGHT(C299,2)="B)",-1000000000*VALUE(MID(C299,2,LEN(C299)-3)),IF(RIGHT(C299,2)="k)",-1000*VALUE(MID(C299,2,LEN(C299)-3)),VALUE(SUBSTITUTE(C299,",","")))))),IF(RIGHT(C299,1)="T",1000000000000*VALUE(LEFT(C299,LEN(C299)-1)),IF(RIGHT(C299,1)="M",1000000*VALUE(LEFT(C299,LEN(C299)-1)),IF(RIGHT(C299,1)="B",1000000000*VALUE(LEFT(C299,LEN(C299)-1)),IF(RIGHT(C299,1)="%",0.01*VALUE(LEFT(C299,LEN(C299)-1)),IF(RIGHT(C299,1)="k",1000*VALUE(LEFT(C299,LEN(C299)-1)),VALUE(SUBSTITUTE(C299,",",""))))))))),"N/A")</f>
        <v>N/A</v>
      </c>
      <c r="J299" t="str">
        <f>IFERROR(IF(TRIM(D299)="-", "N/A", IF(RIGHT(D299,1)=")",IF(RIGHT(D299,2)="T)",-1000000000000*VALUE(MID(D299,2,LEN(D299)-3)),IF(RIGHT(D299,2)="M)",-1000000*VALUE(MID(D299,2,LEN(D299)-3)),IF(RIGHT(D299,2)="B)",-1000000000*VALUE(MID(D299,2,LEN(D299)-3)),IF(RIGHT(D299,2)="k)",-1000*VALUE(MID(D299,2,LEN(D299)-3)),VALUE(SUBSTITUTE(D299,",","")))))),IF(RIGHT(D299,1)="T",1000000000000*VALUE(LEFT(D299,LEN(D299)-1)),IF(RIGHT(D299,1)="M",1000000*VALUE(LEFT(D299,LEN(D299)-1)),IF(RIGHT(D299,1)="B",1000000000*VALUE(LEFT(D299,LEN(D299)-1)),IF(RIGHT(D299,1)="%",0.01*VALUE(LEFT(D299,LEN(D299)-1)),IF(RIGHT(D299,1)="k",1000*VALUE(LEFT(D299,LEN(D299)-1)),VALUE(SUBSTITUTE(D299,",",""))))))))),"N/A")</f>
        <v>N/A</v>
      </c>
      <c r="K299" t="str">
        <f>IFERROR(IF(TRIM(E299)="-", "N/A", IF(RIGHT(E299,1)=")",IF(RIGHT(E299,2)="T)",-1000000000000*VALUE(MID(E299,2,LEN(E299)-3)),IF(RIGHT(E299,2)="M)",-1000000*VALUE(MID(E299,2,LEN(E299)-3)),IF(RIGHT(E299,2)="B)",-1000000000*VALUE(MID(E299,2,LEN(E299)-3)),IF(RIGHT(E299,2)="k)",-1000*VALUE(MID(E299,2,LEN(E299)-3)),VALUE(SUBSTITUTE(E299,",","")))))),IF(RIGHT(E299,1)="T",1000000000000*VALUE(LEFT(E299,LEN(E299)-1)),IF(RIGHT(E299,1)="M",1000000*VALUE(LEFT(E299,LEN(E299)-1)),IF(RIGHT(E299,1)="B",1000000000*VALUE(LEFT(E299,LEN(E299)-1)),IF(RIGHT(E299,1)="%",0.01*VALUE(LEFT(E299,LEN(E299)-1)),IF(RIGHT(E299,1)="k",1000*VALUE(LEFT(E299,LEN(E299)-1)),VALUE(SUBSTITUTE(E299,",",""))))))))),"N/A")</f>
        <v>N/A</v>
      </c>
      <c r="L299" t="str">
        <f>IFERROR(IF(TRIM(F299)="-", "N/A", IF(RIGHT(F299,1)=")",IF(RIGHT(F299,2)="T)",-1000000000000*VALUE(MID(F299,2,LEN(F299)-3)),IF(RIGHT(F299,2)="M)",-1000000*VALUE(MID(F299,2,LEN(F299)-3)),IF(RIGHT(F299,2)="B)",-1000000000*VALUE(MID(F299,2,LEN(F299)-3)),IF(RIGHT(F299,2)="k)",-1000*VALUE(MID(F299,2,LEN(F299)-3)),VALUE(SUBSTITUTE(F299,",","")))))),IF(RIGHT(F299,1)="T",1000000000000*VALUE(LEFT(F299,LEN(F299)-1)),IF(RIGHT(F299,1)="M",1000000*VALUE(LEFT(F299,LEN(F299)-1)),IF(RIGHT(F299,1)="B",1000000000*VALUE(LEFT(F299,LEN(F299)-1)),IF(RIGHT(F299,1)="%",0.01*VALUE(LEFT(F299,LEN(F299)-1)),IF(RIGHT(F299,1)="k",1000*VALUE(LEFT(F299,LEN(F299)-1)),VALUE(SUBSTITUTE(F299,",",""))))))))),"N/A")</f>
        <v>N/A</v>
      </c>
      <c r="M299" t="str">
        <f>IFERROR(IF(TRIM(G299)="-", "N/A", IF(RIGHT(G299,1)=")",IF(RIGHT(G299,2)="T)",-1000000000000*VALUE(MID(G299,2,LEN(G299)-3)),IF(RIGHT(G299,2)="M)",-1000000*VALUE(MID(G299,2,LEN(G299)-3)),IF(RIGHT(G299,2)="B)",-1000000000*VALUE(MID(G299,2,LEN(G299)-3)),IF(RIGHT(G299,2)="k)",-1000*VALUE(MID(G299,2,LEN(G299)-3)),VALUE(SUBSTITUTE(G299,",","")))))),IF(RIGHT(G299,1)="T",1000000000000*VALUE(LEFT(G299,LEN(G299)-1)),IF(RIGHT(G299,1)="M",1000000*VALUE(LEFT(G299,LEN(G299)-1)),IF(RIGHT(G299,1)="B",1000000000*VALUE(LEFT(G299,LEN(G299)-1)),IF(RIGHT(G299,1)="%",0.01*VALUE(LEFT(G299,LEN(G299)-1)),IF(RIGHT(G299,1)="k",1000*VALUE(LEFT(G299,LEN(G299)-1)),VALUE(SUBSTITUTE(G299,",",""))))))))),"N/A")</f>
        <v>N/A</v>
      </c>
      <c r="N299" t="str">
        <f t="shared" si="13"/>
        <v>N/A</v>
      </c>
    </row>
    <row r="300" spans="1:14" x14ac:dyDescent="0.3">
      <c r="I300" t="str">
        <f>IFERROR(IF(TRIM(C300)="-", "N/A", IF(RIGHT(C300,1)=")",IF(RIGHT(C300,2)="T)",-1000000000000*VALUE(MID(C300,2,LEN(C300)-3)),IF(RIGHT(C300,2)="M)",-1000000*VALUE(MID(C300,2,LEN(C300)-3)),IF(RIGHT(C300,2)="B)",-1000000000*VALUE(MID(C300,2,LEN(C300)-3)),IF(RIGHT(C300,2)="k)",-1000*VALUE(MID(C300,2,LEN(C300)-3)),VALUE(SUBSTITUTE(C300,",","")))))),IF(RIGHT(C300,1)="T",1000000000000*VALUE(LEFT(C300,LEN(C300)-1)),IF(RIGHT(C300,1)="M",1000000*VALUE(LEFT(C300,LEN(C300)-1)),IF(RIGHT(C300,1)="B",1000000000*VALUE(LEFT(C300,LEN(C300)-1)),IF(RIGHT(C300,1)="%",0.01*VALUE(LEFT(C300,LEN(C300)-1)),IF(RIGHT(C300,1)="k",1000*VALUE(LEFT(C300,LEN(C300)-1)),VALUE(SUBSTITUTE(C300,",",""))))))))),"N/A")</f>
        <v>N/A</v>
      </c>
      <c r="J300" t="str">
        <f>IFERROR(IF(TRIM(D300)="-", "N/A", IF(RIGHT(D300,1)=")",IF(RIGHT(D300,2)="T)",-1000000000000*VALUE(MID(D300,2,LEN(D300)-3)),IF(RIGHT(D300,2)="M)",-1000000*VALUE(MID(D300,2,LEN(D300)-3)),IF(RIGHT(D300,2)="B)",-1000000000*VALUE(MID(D300,2,LEN(D300)-3)),IF(RIGHT(D300,2)="k)",-1000*VALUE(MID(D300,2,LEN(D300)-3)),VALUE(SUBSTITUTE(D300,",","")))))),IF(RIGHT(D300,1)="T",1000000000000*VALUE(LEFT(D300,LEN(D300)-1)),IF(RIGHT(D300,1)="M",1000000*VALUE(LEFT(D300,LEN(D300)-1)),IF(RIGHT(D300,1)="B",1000000000*VALUE(LEFT(D300,LEN(D300)-1)),IF(RIGHT(D300,1)="%",0.01*VALUE(LEFT(D300,LEN(D300)-1)),IF(RIGHT(D300,1)="k",1000*VALUE(LEFT(D300,LEN(D300)-1)),VALUE(SUBSTITUTE(D300,",",""))))))))),"N/A")</f>
        <v>N/A</v>
      </c>
      <c r="K300" t="str">
        <f>IFERROR(IF(TRIM(E300)="-", "N/A", IF(RIGHT(E300,1)=")",IF(RIGHT(E300,2)="T)",-1000000000000*VALUE(MID(E300,2,LEN(E300)-3)),IF(RIGHT(E300,2)="M)",-1000000*VALUE(MID(E300,2,LEN(E300)-3)),IF(RIGHT(E300,2)="B)",-1000000000*VALUE(MID(E300,2,LEN(E300)-3)),IF(RIGHT(E300,2)="k)",-1000*VALUE(MID(E300,2,LEN(E300)-3)),VALUE(SUBSTITUTE(E300,",","")))))),IF(RIGHT(E300,1)="T",1000000000000*VALUE(LEFT(E300,LEN(E300)-1)),IF(RIGHT(E300,1)="M",1000000*VALUE(LEFT(E300,LEN(E300)-1)),IF(RIGHT(E300,1)="B",1000000000*VALUE(LEFT(E300,LEN(E300)-1)),IF(RIGHT(E300,1)="%",0.01*VALUE(LEFT(E300,LEN(E300)-1)),IF(RIGHT(E300,1)="k",1000*VALUE(LEFT(E300,LEN(E300)-1)),VALUE(SUBSTITUTE(E300,",",""))))))))),"N/A")</f>
        <v>N/A</v>
      </c>
      <c r="L300" t="str">
        <f>IFERROR(IF(TRIM(F300)="-", "N/A", IF(RIGHT(F300,1)=")",IF(RIGHT(F300,2)="T)",-1000000000000*VALUE(MID(F300,2,LEN(F300)-3)),IF(RIGHT(F300,2)="M)",-1000000*VALUE(MID(F300,2,LEN(F300)-3)),IF(RIGHT(F300,2)="B)",-1000000000*VALUE(MID(F300,2,LEN(F300)-3)),IF(RIGHT(F300,2)="k)",-1000*VALUE(MID(F300,2,LEN(F300)-3)),VALUE(SUBSTITUTE(F300,",","")))))),IF(RIGHT(F300,1)="T",1000000000000*VALUE(LEFT(F300,LEN(F300)-1)),IF(RIGHT(F300,1)="M",1000000*VALUE(LEFT(F300,LEN(F300)-1)),IF(RIGHT(F300,1)="B",1000000000*VALUE(LEFT(F300,LEN(F300)-1)),IF(RIGHT(F300,1)="%",0.01*VALUE(LEFT(F300,LEN(F300)-1)),IF(RIGHT(F300,1)="k",1000*VALUE(LEFT(F300,LEN(F300)-1)),VALUE(SUBSTITUTE(F300,",",""))))))))),"N/A")</f>
        <v>N/A</v>
      </c>
      <c r="M300" t="str">
        <f>IFERROR(IF(TRIM(G300)="-", "N/A", IF(RIGHT(G300,1)=")",IF(RIGHT(G300,2)="T)",-1000000000000*VALUE(MID(G300,2,LEN(G300)-3)),IF(RIGHT(G300,2)="M)",-1000000*VALUE(MID(G300,2,LEN(G300)-3)),IF(RIGHT(G300,2)="B)",-1000000000*VALUE(MID(G300,2,LEN(G300)-3)),IF(RIGHT(G300,2)="k)",-1000*VALUE(MID(G300,2,LEN(G300)-3)),VALUE(SUBSTITUTE(G300,",","")))))),IF(RIGHT(G300,1)="T",1000000000000*VALUE(LEFT(G300,LEN(G300)-1)),IF(RIGHT(G300,1)="M",1000000*VALUE(LEFT(G300,LEN(G300)-1)),IF(RIGHT(G300,1)="B",1000000000*VALUE(LEFT(G300,LEN(G300)-1)),IF(RIGHT(G300,1)="%",0.01*VALUE(LEFT(G300,LEN(G300)-1)),IF(RIGHT(G300,1)="k",1000*VALUE(LEFT(G300,LEN(G300)-1)),VALUE(SUBSTITUTE(G300,",",""))))))))),"N/A")</f>
        <v>N/A</v>
      </c>
      <c r="N300" t="str">
        <f t="shared" si="13"/>
        <v>N/A</v>
      </c>
    </row>
    <row r="301" spans="1:14" x14ac:dyDescent="0.3">
      <c r="A301" s="1">
        <v>0</v>
      </c>
      <c r="B301" t="s">
        <v>122</v>
      </c>
      <c r="C301" t="s">
        <v>724</v>
      </c>
      <c r="I301">
        <f>IFERROR(IF(TRIM(C301)="-", "N/A", IF(RIGHT(C301,1)=")",IF(RIGHT(C301,2)="T)",-1000000000000*VALUE(MID(C301,2,LEN(C301)-3)),IF(RIGHT(C301,2)="M)",-1000000*VALUE(MID(C301,2,LEN(C301)-3)),IF(RIGHT(C301,2)="B)",-1000000000*VALUE(MID(C301,2,LEN(C301)-3)),IF(RIGHT(C301,2)="k)",-1000*VALUE(MID(C301,2,LEN(C301)-3)),VALUE(SUBSTITUTE(C301,",","")))))),IF(RIGHT(C301,1)="T",1000000000000*VALUE(LEFT(C301,LEN(C301)-1)),IF(RIGHT(C301,1)="M",1000000*VALUE(LEFT(C301,LEN(C301)-1)),IF(RIGHT(C301,1)="B",1000000000*VALUE(LEFT(C301,LEN(C301)-1)),IF(RIGHT(C301,1)="%",0.01*VALUE(LEFT(C301,LEN(C301)-1)),IF(RIGHT(C301,1)="k",1000*VALUE(LEFT(C301,LEN(C301)-1)),VALUE(SUBSTITUTE(C301,",",""))))))))),"N/A")</f>
        <v>5960000000</v>
      </c>
      <c r="J301" t="str">
        <f>IFERROR(IF(TRIM(D301)="-", "N/A", IF(RIGHT(D301,1)=")",IF(RIGHT(D301,2)="T)",-1000000000000*VALUE(MID(D301,2,LEN(D301)-3)),IF(RIGHT(D301,2)="M)",-1000000*VALUE(MID(D301,2,LEN(D301)-3)),IF(RIGHT(D301,2)="B)",-1000000000*VALUE(MID(D301,2,LEN(D301)-3)),IF(RIGHT(D301,2)="k)",-1000*VALUE(MID(D301,2,LEN(D301)-3)),VALUE(SUBSTITUTE(D301,",","")))))),IF(RIGHT(D301,1)="T",1000000000000*VALUE(LEFT(D301,LEN(D301)-1)),IF(RIGHT(D301,1)="M",1000000*VALUE(LEFT(D301,LEN(D301)-1)),IF(RIGHT(D301,1)="B",1000000000*VALUE(LEFT(D301,LEN(D301)-1)),IF(RIGHT(D301,1)="%",0.01*VALUE(LEFT(D301,LEN(D301)-1)),IF(RIGHT(D301,1)="k",1000*VALUE(LEFT(D301,LEN(D301)-1)),VALUE(SUBSTITUTE(D301,",",""))))))))),"N/A")</f>
        <v>N/A</v>
      </c>
      <c r="K301" t="str">
        <f>IFERROR(IF(TRIM(E301)="-", "N/A", IF(RIGHT(E301,1)=")",IF(RIGHT(E301,2)="T)",-1000000000000*VALUE(MID(E301,2,LEN(E301)-3)),IF(RIGHT(E301,2)="M)",-1000000*VALUE(MID(E301,2,LEN(E301)-3)),IF(RIGHT(E301,2)="B)",-1000000000*VALUE(MID(E301,2,LEN(E301)-3)),IF(RIGHT(E301,2)="k)",-1000*VALUE(MID(E301,2,LEN(E301)-3)),VALUE(SUBSTITUTE(E301,",","")))))),IF(RIGHT(E301,1)="T",1000000000000*VALUE(LEFT(E301,LEN(E301)-1)),IF(RIGHT(E301,1)="M",1000000*VALUE(LEFT(E301,LEN(E301)-1)),IF(RIGHT(E301,1)="B",1000000000*VALUE(LEFT(E301,LEN(E301)-1)),IF(RIGHT(E301,1)="%",0.01*VALUE(LEFT(E301,LEN(E301)-1)),IF(RIGHT(E301,1)="k",1000*VALUE(LEFT(E301,LEN(E301)-1)),VALUE(SUBSTITUTE(E301,",",""))))))))),"N/A")</f>
        <v>N/A</v>
      </c>
      <c r="L301" t="str">
        <f>IFERROR(IF(TRIM(F301)="-", "N/A", IF(RIGHT(F301,1)=")",IF(RIGHT(F301,2)="T)",-1000000000000*VALUE(MID(F301,2,LEN(F301)-3)),IF(RIGHT(F301,2)="M)",-1000000*VALUE(MID(F301,2,LEN(F301)-3)),IF(RIGHT(F301,2)="B)",-1000000000*VALUE(MID(F301,2,LEN(F301)-3)),IF(RIGHT(F301,2)="k)",-1000*VALUE(MID(F301,2,LEN(F301)-3)),VALUE(SUBSTITUTE(F301,",","")))))),IF(RIGHT(F301,1)="T",1000000000000*VALUE(LEFT(F301,LEN(F301)-1)),IF(RIGHT(F301,1)="M",1000000*VALUE(LEFT(F301,LEN(F301)-1)),IF(RIGHT(F301,1)="B",1000000000*VALUE(LEFT(F301,LEN(F301)-1)),IF(RIGHT(F301,1)="%",0.01*VALUE(LEFT(F301,LEN(F301)-1)),IF(RIGHT(F301,1)="k",1000*VALUE(LEFT(F301,LEN(F301)-1)),VALUE(SUBSTITUTE(F301,",",""))))))))),"N/A")</f>
        <v>N/A</v>
      </c>
      <c r="M301" t="str">
        <f>IFERROR(IF(TRIM(G301)="-", "N/A", IF(RIGHT(G301,1)=")",IF(RIGHT(G301,2)="T)",-1000000000000*VALUE(MID(G301,2,LEN(G301)-3)),IF(RIGHT(G301,2)="M)",-1000000*VALUE(MID(G301,2,LEN(G301)-3)),IF(RIGHT(G301,2)="B)",-1000000000*VALUE(MID(G301,2,LEN(G301)-3)),IF(RIGHT(G301,2)="k)",-1000*VALUE(MID(G301,2,LEN(G301)-3)),VALUE(SUBSTITUTE(G301,",","")))))),IF(RIGHT(G301,1)="T",1000000000000*VALUE(LEFT(G301,LEN(G301)-1)),IF(RIGHT(G301,1)="M",1000000*VALUE(LEFT(G301,LEN(G301)-1)),IF(RIGHT(G301,1)="B",1000000000*VALUE(LEFT(G301,LEN(G301)-1)),IF(RIGHT(G301,1)="%",0.01*VALUE(LEFT(G301,LEN(G301)-1)),IF(RIGHT(G301,1)="k",1000*VALUE(LEFT(G301,LEN(G301)-1)),VALUE(SUBSTITUTE(G301,",",""))))))))),"N/A")</f>
        <v>N/A</v>
      </c>
      <c r="N301" t="str">
        <f t="shared" si="13"/>
        <v>N/A</v>
      </c>
    </row>
    <row r="302" spans="1:14" x14ac:dyDescent="0.3">
      <c r="A302" s="1">
        <v>1</v>
      </c>
      <c r="B302" t="s">
        <v>123</v>
      </c>
      <c r="I302" t="str">
        <f>IFERROR(IF(TRIM(C302)="-", "N/A", IF(RIGHT(C302,1)=")",IF(RIGHT(C302,2)="T)",-1000000000000*VALUE(MID(C302,2,LEN(C302)-3)),IF(RIGHT(C302,2)="M)",-1000000*VALUE(MID(C302,2,LEN(C302)-3)),IF(RIGHT(C302,2)="B)",-1000000000*VALUE(MID(C302,2,LEN(C302)-3)),IF(RIGHT(C302,2)="k)",-1000*VALUE(MID(C302,2,LEN(C302)-3)),VALUE(SUBSTITUTE(C302,",","")))))),IF(RIGHT(C302,1)="T",1000000000000*VALUE(LEFT(C302,LEN(C302)-1)),IF(RIGHT(C302,1)="M",1000000*VALUE(LEFT(C302,LEN(C302)-1)),IF(RIGHT(C302,1)="B",1000000000*VALUE(LEFT(C302,LEN(C302)-1)),IF(RIGHT(C302,1)="%",0.01*VALUE(LEFT(C302,LEN(C302)-1)),IF(RIGHT(C302,1)="k",1000*VALUE(LEFT(C302,LEN(C302)-1)),VALUE(SUBSTITUTE(C302,",",""))))))))),"N/A")</f>
        <v>N/A</v>
      </c>
      <c r="J302" t="str">
        <f>IFERROR(IF(TRIM(D302)="-", "N/A", IF(RIGHT(D302,1)=")",IF(RIGHT(D302,2)="T)",-1000000000000*VALUE(MID(D302,2,LEN(D302)-3)),IF(RIGHT(D302,2)="M)",-1000000*VALUE(MID(D302,2,LEN(D302)-3)),IF(RIGHT(D302,2)="B)",-1000000000*VALUE(MID(D302,2,LEN(D302)-3)),IF(RIGHT(D302,2)="k)",-1000*VALUE(MID(D302,2,LEN(D302)-3)),VALUE(SUBSTITUTE(D302,",","")))))),IF(RIGHT(D302,1)="T",1000000000000*VALUE(LEFT(D302,LEN(D302)-1)),IF(RIGHT(D302,1)="M",1000000*VALUE(LEFT(D302,LEN(D302)-1)),IF(RIGHT(D302,1)="B",1000000000*VALUE(LEFT(D302,LEN(D302)-1)),IF(RIGHT(D302,1)="%",0.01*VALUE(LEFT(D302,LEN(D302)-1)),IF(RIGHT(D302,1)="k",1000*VALUE(LEFT(D302,LEN(D302)-1)),VALUE(SUBSTITUTE(D302,",",""))))))))),"N/A")</f>
        <v>N/A</v>
      </c>
      <c r="K302" t="str">
        <f>IFERROR(IF(TRIM(E302)="-", "N/A", IF(RIGHT(E302,1)=")",IF(RIGHT(E302,2)="T)",-1000000000000*VALUE(MID(E302,2,LEN(E302)-3)),IF(RIGHT(E302,2)="M)",-1000000*VALUE(MID(E302,2,LEN(E302)-3)),IF(RIGHT(E302,2)="B)",-1000000000*VALUE(MID(E302,2,LEN(E302)-3)),IF(RIGHT(E302,2)="k)",-1000*VALUE(MID(E302,2,LEN(E302)-3)),VALUE(SUBSTITUTE(E302,",","")))))),IF(RIGHT(E302,1)="T",1000000000000*VALUE(LEFT(E302,LEN(E302)-1)),IF(RIGHT(E302,1)="M",1000000*VALUE(LEFT(E302,LEN(E302)-1)),IF(RIGHT(E302,1)="B",1000000000*VALUE(LEFT(E302,LEN(E302)-1)),IF(RIGHT(E302,1)="%",0.01*VALUE(LEFT(E302,LEN(E302)-1)),IF(RIGHT(E302,1)="k",1000*VALUE(LEFT(E302,LEN(E302)-1)),VALUE(SUBSTITUTE(E302,",",""))))))))),"N/A")</f>
        <v>N/A</v>
      </c>
      <c r="L302" t="str">
        <f>IFERROR(IF(TRIM(F302)="-", "N/A", IF(RIGHT(F302,1)=")",IF(RIGHT(F302,2)="T)",-1000000000000*VALUE(MID(F302,2,LEN(F302)-3)),IF(RIGHT(F302,2)="M)",-1000000*VALUE(MID(F302,2,LEN(F302)-3)),IF(RIGHT(F302,2)="B)",-1000000000*VALUE(MID(F302,2,LEN(F302)-3)),IF(RIGHT(F302,2)="k)",-1000*VALUE(MID(F302,2,LEN(F302)-3)),VALUE(SUBSTITUTE(F302,",","")))))),IF(RIGHT(F302,1)="T",1000000000000*VALUE(LEFT(F302,LEN(F302)-1)),IF(RIGHT(F302,1)="M",1000000*VALUE(LEFT(F302,LEN(F302)-1)),IF(RIGHT(F302,1)="B",1000000000*VALUE(LEFT(F302,LEN(F302)-1)),IF(RIGHT(F302,1)="%",0.01*VALUE(LEFT(F302,LEN(F302)-1)),IF(RIGHT(F302,1)="k",1000*VALUE(LEFT(F302,LEN(F302)-1)),VALUE(SUBSTITUTE(F302,",",""))))))))),"N/A")</f>
        <v>N/A</v>
      </c>
      <c r="M302" t="str">
        <f>IFERROR(IF(TRIM(G302)="-", "N/A", IF(RIGHT(G302,1)=")",IF(RIGHT(G302,2)="T)",-1000000000000*VALUE(MID(G302,2,LEN(G302)-3)),IF(RIGHT(G302,2)="M)",-1000000*VALUE(MID(G302,2,LEN(G302)-3)),IF(RIGHT(G302,2)="B)",-1000000000*VALUE(MID(G302,2,LEN(G302)-3)),IF(RIGHT(G302,2)="k)",-1000*VALUE(MID(G302,2,LEN(G302)-3)),VALUE(SUBSTITUTE(G302,",","")))))),IF(RIGHT(G302,1)="T",1000000000000*VALUE(LEFT(G302,LEN(G302)-1)),IF(RIGHT(G302,1)="M",1000000*VALUE(LEFT(G302,LEN(G302)-1)),IF(RIGHT(G302,1)="B",1000000000*VALUE(LEFT(G302,LEN(G302)-1)),IF(RIGHT(G302,1)="%",0.01*VALUE(LEFT(G302,LEN(G302)-1)),IF(RIGHT(G302,1)="k",1000*VALUE(LEFT(G302,LEN(G302)-1)),VALUE(SUBSTITUTE(G302,",",""))))))))),"N/A")</f>
        <v>N/A</v>
      </c>
      <c r="N302" t="str">
        <f t="shared" si="13"/>
        <v>N/A</v>
      </c>
    </row>
    <row r="303" spans="1:14" x14ac:dyDescent="0.3">
      <c r="A303" s="1">
        <v>2</v>
      </c>
      <c r="B303" t="s">
        <v>124</v>
      </c>
      <c r="C303" t="s">
        <v>725</v>
      </c>
      <c r="I303">
        <f>IFERROR(IF(TRIM(C303)="-", "N/A", IF(RIGHT(C303,1)=")",IF(RIGHT(C303,2)="T)",-1000000000000*VALUE(MID(C303,2,LEN(C303)-3)),IF(RIGHT(C303,2)="M)",-1000000*VALUE(MID(C303,2,LEN(C303)-3)),IF(RIGHT(C303,2)="B)",-1000000000*VALUE(MID(C303,2,LEN(C303)-3)),IF(RIGHT(C303,2)="k)",-1000*VALUE(MID(C303,2,LEN(C303)-3)),VALUE(SUBSTITUTE(C303,",","")))))),IF(RIGHT(C303,1)="T",1000000000000*VALUE(LEFT(C303,LEN(C303)-1)),IF(RIGHT(C303,1)="M",1000000*VALUE(LEFT(C303,LEN(C303)-1)),IF(RIGHT(C303,1)="B",1000000000*VALUE(LEFT(C303,LEN(C303)-1)),IF(RIGHT(C303,1)="%",0.01*VALUE(LEFT(C303,LEN(C303)-1)),IF(RIGHT(C303,1)="k",1000*VALUE(LEFT(C303,LEN(C303)-1)),VALUE(SUBSTITUTE(C303,",",""))))))))),"N/A")</f>
        <v>30.93</v>
      </c>
      <c r="J303" t="str">
        <f>IFERROR(IF(TRIM(D303)="-", "N/A", IF(RIGHT(D303,1)=")",IF(RIGHT(D303,2)="T)",-1000000000000*VALUE(MID(D303,2,LEN(D303)-3)),IF(RIGHT(D303,2)="M)",-1000000*VALUE(MID(D303,2,LEN(D303)-3)),IF(RIGHT(D303,2)="B)",-1000000000*VALUE(MID(D303,2,LEN(D303)-3)),IF(RIGHT(D303,2)="k)",-1000*VALUE(MID(D303,2,LEN(D303)-3)),VALUE(SUBSTITUTE(D303,",","")))))),IF(RIGHT(D303,1)="T",1000000000000*VALUE(LEFT(D303,LEN(D303)-1)),IF(RIGHT(D303,1)="M",1000000*VALUE(LEFT(D303,LEN(D303)-1)),IF(RIGHT(D303,1)="B",1000000000*VALUE(LEFT(D303,LEN(D303)-1)),IF(RIGHT(D303,1)="%",0.01*VALUE(LEFT(D303,LEN(D303)-1)),IF(RIGHT(D303,1)="k",1000*VALUE(LEFT(D303,LEN(D303)-1)),VALUE(SUBSTITUTE(D303,",",""))))))))),"N/A")</f>
        <v>N/A</v>
      </c>
      <c r="K303" t="str">
        <f>IFERROR(IF(TRIM(E303)="-", "N/A", IF(RIGHT(E303,1)=")",IF(RIGHT(E303,2)="T)",-1000000000000*VALUE(MID(E303,2,LEN(E303)-3)),IF(RIGHT(E303,2)="M)",-1000000*VALUE(MID(E303,2,LEN(E303)-3)),IF(RIGHT(E303,2)="B)",-1000000000*VALUE(MID(E303,2,LEN(E303)-3)),IF(RIGHT(E303,2)="k)",-1000*VALUE(MID(E303,2,LEN(E303)-3)),VALUE(SUBSTITUTE(E303,",","")))))),IF(RIGHT(E303,1)="T",1000000000000*VALUE(LEFT(E303,LEN(E303)-1)),IF(RIGHT(E303,1)="M",1000000*VALUE(LEFT(E303,LEN(E303)-1)),IF(RIGHT(E303,1)="B",1000000000*VALUE(LEFT(E303,LEN(E303)-1)),IF(RIGHT(E303,1)="%",0.01*VALUE(LEFT(E303,LEN(E303)-1)),IF(RIGHT(E303,1)="k",1000*VALUE(LEFT(E303,LEN(E303)-1)),VALUE(SUBSTITUTE(E303,",",""))))))))),"N/A")</f>
        <v>N/A</v>
      </c>
      <c r="L303" t="str">
        <f>IFERROR(IF(TRIM(F303)="-", "N/A", IF(RIGHT(F303,1)=")",IF(RIGHT(F303,2)="T)",-1000000000000*VALUE(MID(F303,2,LEN(F303)-3)),IF(RIGHT(F303,2)="M)",-1000000*VALUE(MID(F303,2,LEN(F303)-3)),IF(RIGHT(F303,2)="B)",-1000000000*VALUE(MID(F303,2,LEN(F303)-3)),IF(RIGHT(F303,2)="k)",-1000*VALUE(MID(F303,2,LEN(F303)-3)),VALUE(SUBSTITUTE(F303,",","")))))),IF(RIGHT(F303,1)="T",1000000000000*VALUE(LEFT(F303,LEN(F303)-1)),IF(RIGHT(F303,1)="M",1000000*VALUE(LEFT(F303,LEN(F303)-1)),IF(RIGHT(F303,1)="B",1000000000*VALUE(LEFT(F303,LEN(F303)-1)),IF(RIGHT(F303,1)="%",0.01*VALUE(LEFT(F303,LEN(F303)-1)),IF(RIGHT(F303,1)="k",1000*VALUE(LEFT(F303,LEN(F303)-1)),VALUE(SUBSTITUTE(F303,",",""))))))))),"N/A")</f>
        <v>N/A</v>
      </c>
      <c r="M303" t="str">
        <f>IFERROR(IF(TRIM(G303)="-", "N/A", IF(RIGHT(G303,1)=")",IF(RIGHT(G303,2)="T)",-1000000000000*VALUE(MID(G303,2,LEN(G303)-3)),IF(RIGHT(G303,2)="M)",-1000000*VALUE(MID(G303,2,LEN(G303)-3)),IF(RIGHT(G303,2)="B)",-1000000000*VALUE(MID(G303,2,LEN(G303)-3)),IF(RIGHT(G303,2)="k)",-1000*VALUE(MID(G303,2,LEN(G303)-3)),VALUE(SUBSTITUTE(G303,",","")))))),IF(RIGHT(G303,1)="T",1000000000000*VALUE(LEFT(G303,LEN(G303)-1)),IF(RIGHT(G303,1)="M",1000000*VALUE(LEFT(G303,LEN(G303)-1)),IF(RIGHT(G303,1)="B",1000000000*VALUE(LEFT(G303,LEN(G303)-1)),IF(RIGHT(G303,1)="%",0.01*VALUE(LEFT(G303,LEN(G303)-1)),IF(RIGHT(G303,1)="k",1000*VALUE(LEFT(G303,LEN(G303)-1)),VALUE(SUBSTITUTE(G303,",",""))))))))),"N/A")</f>
        <v>N/A</v>
      </c>
      <c r="N303" t="str">
        <f t="shared" si="13"/>
        <v>N/A</v>
      </c>
    </row>
    <row r="304" spans="1:14" x14ac:dyDescent="0.3">
      <c r="A304" s="1">
        <v>3</v>
      </c>
      <c r="B304" t="s">
        <v>125</v>
      </c>
      <c r="C304" t="s">
        <v>726</v>
      </c>
      <c r="I304">
        <f>IFERROR(IF(TRIM(C304)="-", "N/A", IF(RIGHT(C304,1)=")",IF(RIGHT(C304,2)="T)",-1000000000000*VALUE(MID(C304,2,LEN(C304)-3)),IF(RIGHT(C304,2)="M)",-1000000*VALUE(MID(C304,2,LEN(C304)-3)),IF(RIGHT(C304,2)="B)",-1000000000*VALUE(MID(C304,2,LEN(C304)-3)),IF(RIGHT(C304,2)="k)",-1000*VALUE(MID(C304,2,LEN(C304)-3)),VALUE(SUBSTITUTE(C304,",","")))))),IF(RIGHT(C304,1)="T",1000000000000*VALUE(LEFT(C304,LEN(C304)-1)),IF(RIGHT(C304,1)="M",1000000*VALUE(LEFT(C304,LEN(C304)-1)),IF(RIGHT(C304,1)="B",1000000000*VALUE(LEFT(C304,LEN(C304)-1)),IF(RIGHT(C304,1)="%",0.01*VALUE(LEFT(C304,LEN(C304)-1)),IF(RIGHT(C304,1)="k",1000*VALUE(LEFT(C304,LEN(C304)-1)),VALUE(SUBSTITUTE(C304,",",""))))))))),"N/A")</f>
        <v>25.63</v>
      </c>
      <c r="J304" t="str">
        <f>IFERROR(IF(TRIM(D304)="-", "N/A", IF(RIGHT(D304,1)=")",IF(RIGHT(D304,2)="T)",-1000000000000*VALUE(MID(D304,2,LEN(D304)-3)),IF(RIGHT(D304,2)="M)",-1000000*VALUE(MID(D304,2,LEN(D304)-3)),IF(RIGHT(D304,2)="B)",-1000000000*VALUE(MID(D304,2,LEN(D304)-3)),IF(RIGHT(D304,2)="k)",-1000*VALUE(MID(D304,2,LEN(D304)-3)),VALUE(SUBSTITUTE(D304,",","")))))),IF(RIGHT(D304,1)="T",1000000000000*VALUE(LEFT(D304,LEN(D304)-1)),IF(RIGHT(D304,1)="M",1000000*VALUE(LEFT(D304,LEN(D304)-1)),IF(RIGHT(D304,1)="B",1000000000*VALUE(LEFT(D304,LEN(D304)-1)),IF(RIGHT(D304,1)="%",0.01*VALUE(LEFT(D304,LEN(D304)-1)),IF(RIGHT(D304,1)="k",1000*VALUE(LEFT(D304,LEN(D304)-1)),VALUE(SUBSTITUTE(D304,",",""))))))))),"N/A")</f>
        <v>N/A</v>
      </c>
      <c r="K304" t="str">
        <f>IFERROR(IF(TRIM(E304)="-", "N/A", IF(RIGHT(E304,1)=")",IF(RIGHT(E304,2)="T)",-1000000000000*VALUE(MID(E304,2,LEN(E304)-3)),IF(RIGHT(E304,2)="M)",-1000000*VALUE(MID(E304,2,LEN(E304)-3)),IF(RIGHT(E304,2)="B)",-1000000000*VALUE(MID(E304,2,LEN(E304)-3)),IF(RIGHT(E304,2)="k)",-1000*VALUE(MID(E304,2,LEN(E304)-3)),VALUE(SUBSTITUTE(E304,",","")))))),IF(RIGHT(E304,1)="T",1000000000000*VALUE(LEFT(E304,LEN(E304)-1)),IF(RIGHT(E304,1)="M",1000000*VALUE(LEFT(E304,LEN(E304)-1)),IF(RIGHT(E304,1)="B",1000000000*VALUE(LEFT(E304,LEN(E304)-1)),IF(RIGHT(E304,1)="%",0.01*VALUE(LEFT(E304,LEN(E304)-1)),IF(RIGHT(E304,1)="k",1000*VALUE(LEFT(E304,LEN(E304)-1)),VALUE(SUBSTITUTE(E304,",",""))))))))),"N/A")</f>
        <v>N/A</v>
      </c>
      <c r="L304" t="str">
        <f>IFERROR(IF(TRIM(F304)="-", "N/A", IF(RIGHT(F304,1)=")",IF(RIGHT(F304,2)="T)",-1000000000000*VALUE(MID(F304,2,LEN(F304)-3)),IF(RIGHT(F304,2)="M)",-1000000*VALUE(MID(F304,2,LEN(F304)-3)),IF(RIGHT(F304,2)="B)",-1000000000*VALUE(MID(F304,2,LEN(F304)-3)),IF(RIGHT(F304,2)="k)",-1000*VALUE(MID(F304,2,LEN(F304)-3)),VALUE(SUBSTITUTE(F304,",","")))))),IF(RIGHT(F304,1)="T",1000000000000*VALUE(LEFT(F304,LEN(F304)-1)),IF(RIGHT(F304,1)="M",1000000*VALUE(LEFT(F304,LEN(F304)-1)),IF(RIGHT(F304,1)="B",1000000000*VALUE(LEFT(F304,LEN(F304)-1)),IF(RIGHT(F304,1)="%",0.01*VALUE(LEFT(F304,LEN(F304)-1)),IF(RIGHT(F304,1)="k",1000*VALUE(LEFT(F304,LEN(F304)-1)),VALUE(SUBSTITUTE(F304,",",""))))))))),"N/A")</f>
        <v>N/A</v>
      </c>
      <c r="M304" t="str">
        <f>IFERROR(IF(TRIM(G304)="-", "N/A", IF(RIGHT(G304,1)=")",IF(RIGHT(G304,2)="T)",-1000000000000*VALUE(MID(G304,2,LEN(G304)-3)),IF(RIGHT(G304,2)="M)",-1000000*VALUE(MID(G304,2,LEN(G304)-3)),IF(RIGHT(G304,2)="B)",-1000000000*VALUE(MID(G304,2,LEN(G304)-3)),IF(RIGHT(G304,2)="k)",-1000*VALUE(MID(G304,2,LEN(G304)-3)),VALUE(SUBSTITUTE(G304,",","")))))),IF(RIGHT(G304,1)="T",1000000000000*VALUE(LEFT(G304,LEN(G304)-1)),IF(RIGHT(G304,1)="M",1000000*VALUE(LEFT(G304,LEN(G304)-1)),IF(RIGHT(G304,1)="B",1000000000*VALUE(LEFT(G304,LEN(G304)-1)),IF(RIGHT(G304,1)="%",0.01*VALUE(LEFT(G304,LEN(G304)-1)),IF(RIGHT(G304,1)="k",1000*VALUE(LEFT(G304,LEN(G304)-1)),VALUE(SUBSTITUTE(G304,",",""))))))))),"N/A")</f>
        <v>N/A</v>
      </c>
      <c r="N304" t="str">
        <f t="shared" si="13"/>
        <v>N/A</v>
      </c>
    </row>
    <row r="305" spans="1:14" x14ac:dyDescent="0.3">
      <c r="A305" s="1">
        <v>4</v>
      </c>
      <c r="B305" t="s">
        <v>127</v>
      </c>
      <c r="C305" t="s">
        <v>727</v>
      </c>
      <c r="I305">
        <f>IFERROR(IF(TRIM(C305)="-", "N/A", IF(RIGHT(C305,1)=")",IF(RIGHT(C305,2)="T)",-1000000000000*VALUE(MID(C305,2,LEN(C305)-3)),IF(RIGHT(C305,2)="M)",-1000000*VALUE(MID(C305,2,LEN(C305)-3)),IF(RIGHT(C305,2)="B)",-1000000000*VALUE(MID(C305,2,LEN(C305)-3)),IF(RIGHT(C305,2)="k)",-1000*VALUE(MID(C305,2,LEN(C305)-3)),VALUE(SUBSTITUTE(C305,",","")))))),IF(RIGHT(C305,1)="T",1000000000000*VALUE(LEFT(C305,LEN(C305)-1)),IF(RIGHT(C305,1)="M",1000000*VALUE(LEFT(C305,LEN(C305)-1)),IF(RIGHT(C305,1)="B",1000000000*VALUE(LEFT(C305,LEN(C305)-1)),IF(RIGHT(C305,1)="%",0.01*VALUE(LEFT(C305,LEN(C305)-1)),IF(RIGHT(C305,1)="k",1000*VALUE(LEFT(C305,LEN(C305)-1)),VALUE(SUBSTITUTE(C305,",",""))))))))),"N/A")</f>
        <v>3.1</v>
      </c>
      <c r="J305" t="str">
        <f>IFERROR(IF(TRIM(D305)="-", "N/A", IF(RIGHT(D305,1)=")",IF(RIGHT(D305,2)="T)",-1000000000000*VALUE(MID(D305,2,LEN(D305)-3)),IF(RIGHT(D305,2)="M)",-1000000*VALUE(MID(D305,2,LEN(D305)-3)),IF(RIGHT(D305,2)="B)",-1000000000*VALUE(MID(D305,2,LEN(D305)-3)),IF(RIGHT(D305,2)="k)",-1000*VALUE(MID(D305,2,LEN(D305)-3)),VALUE(SUBSTITUTE(D305,",","")))))),IF(RIGHT(D305,1)="T",1000000000000*VALUE(LEFT(D305,LEN(D305)-1)),IF(RIGHT(D305,1)="M",1000000*VALUE(LEFT(D305,LEN(D305)-1)),IF(RIGHT(D305,1)="B",1000000000*VALUE(LEFT(D305,LEN(D305)-1)),IF(RIGHT(D305,1)="%",0.01*VALUE(LEFT(D305,LEN(D305)-1)),IF(RIGHT(D305,1)="k",1000*VALUE(LEFT(D305,LEN(D305)-1)),VALUE(SUBSTITUTE(D305,",",""))))))))),"N/A")</f>
        <v>N/A</v>
      </c>
      <c r="K305" t="str">
        <f>IFERROR(IF(TRIM(E305)="-", "N/A", IF(RIGHT(E305,1)=")",IF(RIGHT(E305,2)="T)",-1000000000000*VALUE(MID(E305,2,LEN(E305)-3)),IF(RIGHT(E305,2)="M)",-1000000*VALUE(MID(E305,2,LEN(E305)-3)),IF(RIGHT(E305,2)="B)",-1000000000*VALUE(MID(E305,2,LEN(E305)-3)),IF(RIGHT(E305,2)="k)",-1000*VALUE(MID(E305,2,LEN(E305)-3)),VALUE(SUBSTITUTE(E305,",","")))))),IF(RIGHT(E305,1)="T",1000000000000*VALUE(LEFT(E305,LEN(E305)-1)),IF(RIGHT(E305,1)="M",1000000*VALUE(LEFT(E305,LEN(E305)-1)),IF(RIGHT(E305,1)="B",1000000000*VALUE(LEFT(E305,LEN(E305)-1)),IF(RIGHT(E305,1)="%",0.01*VALUE(LEFT(E305,LEN(E305)-1)),IF(RIGHT(E305,1)="k",1000*VALUE(LEFT(E305,LEN(E305)-1)),VALUE(SUBSTITUTE(E305,",",""))))))))),"N/A")</f>
        <v>N/A</v>
      </c>
      <c r="L305" t="str">
        <f>IFERROR(IF(TRIM(F305)="-", "N/A", IF(RIGHT(F305,1)=")",IF(RIGHT(F305,2)="T)",-1000000000000*VALUE(MID(F305,2,LEN(F305)-3)),IF(RIGHT(F305,2)="M)",-1000000*VALUE(MID(F305,2,LEN(F305)-3)),IF(RIGHT(F305,2)="B)",-1000000000*VALUE(MID(F305,2,LEN(F305)-3)),IF(RIGHT(F305,2)="k)",-1000*VALUE(MID(F305,2,LEN(F305)-3)),VALUE(SUBSTITUTE(F305,",","")))))),IF(RIGHT(F305,1)="T",1000000000000*VALUE(LEFT(F305,LEN(F305)-1)),IF(RIGHT(F305,1)="M",1000000*VALUE(LEFT(F305,LEN(F305)-1)),IF(RIGHT(F305,1)="B",1000000000*VALUE(LEFT(F305,LEN(F305)-1)),IF(RIGHT(F305,1)="%",0.01*VALUE(LEFT(F305,LEN(F305)-1)),IF(RIGHT(F305,1)="k",1000*VALUE(LEFT(F305,LEN(F305)-1)),VALUE(SUBSTITUTE(F305,",",""))))))))),"N/A")</f>
        <v>N/A</v>
      </c>
      <c r="M305" t="str">
        <f>IFERROR(IF(TRIM(G305)="-", "N/A", IF(RIGHT(G305,1)=")",IF(RIGHT(G305,2)="T)",-1000000000000*VALUE(MID(G305,2,LEN(G305)-3)),IF(RIGHT(G305,2)="M)",-1000000*VALUE(MID(G305,2,LEN(G305)-3)),IF(RIGHT(G305,2)="B)",-1000000000*VALUE(MID(G305,2,LEN(G305)-3)),IF(RIGHT(G305,2)="k)",-1000*VALUE(MID(G305,2,LEN(G305)-3)),VALUE(SUBSTITUTE(G305,",","")))))),IF(RIGHT(G305,1)="T",1000000000000*VALUE(LEFT(G305,LEN(G305)-1)),IF(RIGHT(G305,1)="M",1000000*VALUE(LEFT(G305,LEN(G305)-1)),IF(RIGHT(G305,1)="B",1000000000*VALUE(LEFT(G305,LEN(G305)-1)),IF(RIGHT(G305,1)="%",0.01*VALUE(LEFT(G305,LEN(G305)-1)),IF(RIGHT(G305,1)="k",1000*VALUE(LEFT(G305,LEN(G305)-1)),VALUE(SUBSTITUTE(G305,",",""))))))))),"N/A")</f>
        <v>N/A</v>
      </c>
      <c r="N305" t="str">
        <f t="shared" si="13"/>
        <v>N/A</v>
      </c>
    </row>
    <row r="306" spans="1:14" x14ac:dyDescent="0.3">
      <c r="A306" s="1">
        <v>5</v>
      </c>
      <c r="B306" t="s">
        <v>129</v>
      </c>
      <c r="C306" t="s">
        <v>728</v>
      </c>
      <c r="I306">
        <f>IFERROR(IF(TRIM(C306)="-", "N/A", IF(RIGHT(C306,1)=")",IF(RIGHT(C306,2)="T)",-1000000000000*VALUE(MID(C306,2,LEN(C306)-3)),IF(RIGHT(C306,2)="M)",-1000000*VALUE(MID(C306,2,LEN(C306)-3)),IF(RIGHT(C306,2)="B)",-1000000000*VALUE(MID(C306,2,LEN(C306)-3)),IF(RIGHT(C306,2)="k)",-1000*VALUE(MID(C306,2,LEN(C306)-3)),VALUE(SUBSTITUTE(C306,",","")))))),IF(RIGHT(C306,1)="T",1000000000000*VALUE(LEFT(C306,LEN(C306)-1)),IF(RIGHT(C306,1)="M",1000000*VALUE(LEFT(C306,LEN(C306)-1)),IF(RIGHT(C306,1)="B",1000000000*VALUE(LEFT(C306,LEN(C306)-1)),IF(RIGHT(C306,1)="%",0.01*VALUE(LEFT(C306,LEN(C306)-1)),IF(RIGHT(C306,1)="k",1000*VALUE(LEFT(C306,LEN(C306)-1)),VALUE(SUBSTITUTE(C306,",",""))))))))),"N/A")</f>
        <v>10.88</v>
      </c>
      <c r="J306" t="str">
        <f>IFERROR(IF(TRIM(D306)="-", "N/A", IF(RIGHT(D306,1)=")",IF(RIGHT(D306,2)="T)",-1000000000000*VALUE(MID(D306,2,LEN(D306)-3)),IF(RIGHT(D306,2)="M)",-1000000*VALUE(MID(D306,2,LEN(D306)-3)),IF(RIGHT(D306,2)="B)",-1000000000*VALUE(MID(D306,2,LEN(D306)-3)),IF(RIGHT(D306,2)="k)",-1000*VALUE(MID(D306,2,LEN(D306)-3)),VALUE(SUBSTITUTE(D306,",","")))))),IF(RIGHT(D306,1)="T",1000000000000*VALUE(LEFT(D306,LEN(D306)-1)),IF(RIGHT(D306,1)="M",1000000*VALUE(LEFT(D306,LEN(D306)-1)),IF(RIGHT(D306,1)="B",1000000000*VALUE(LEFT(D306,LEN(D306)-1)),IF(RIGHT(D306,1)="%",0.01*VALUE(LEFT(D306,LEN(D306)-1)),IF(RIGHT(D306,1)="k",1000*VALUE(LEFT(D306,LEN(D306)-1)),VALUE(SUBSTITUTE(D306,",",""))))))))),"N/A")</f>
        <v>N/A</v>
      </c>
      <c r="K306" t="str">
        <f>IFERROR(IF(TRIM(E306)="-", "N/A", IF(RIGHT(E306,1)=")",IF(RIGHT(E306,2)="T)",-1000000000000*VALUE(MID(E306,2,LEN(E306)-3)),IF(RIGHT(E306,2)="M)",-1000000*VALUE(MID(E306,2,LEN(E306)-3)),IF(RIGHT(E306,2)="B)",-1000000000*VALUE(MID(E306,2,LEN(E306)-3)),IF(RIGHT(E306,2)="k)",-1000*VALUE(MID(E306,2,LEN(E306)-3)),VALUE(SUBSTITUTE(E306,",","")))))),IF(RIGHT(E306,1)="T",1000000000000*VALUE(LEFT(E306,LEN(E306)-1)),IF(RIGHT(E306,1)="M",1000000*VALUE(LEFT(E306,LEN(E306)-1)),IF(RIGHT(E306,1)="B",1000000000*VALUE(LEFT(E306,LEN(E306)-1)),IF(RIGHT(E306,1)="%",0.01*VALUE(LEFT(E306,LEN(E306)-1)),IF(RIGHT(E306,1)="k",1000*VALUE(LEFT(E306,LEN(E306)-1)),VALUE(SUBSTITUTE(E306,",",""))))))))),"N/A")</f>
        <v>N/A</v>
      </c>
      <c r="L306" t="str">
        <f>IFERROR(IF(TRIM(F306)="-", "N/A", IF(RIGHT(F306,1)=")",IF(RIGHT(F306,2)="T)",-1000000000000*VALUE(MID(F306,2,LEN(F306)-3)),IF(RIGHT(F306,2)="M)",-1000000*VALUE(MID(F306,2,LEN(F306)-3)),IF(RIGHT(F306,2)="B)",-1000000000*VALUE(MID(F306,2,LEN(F306)-3)),IF(RIGHT(F306,2)="k)",-1000*VALUE(MID(F306,2,LEN(F306)-3)),VALUE(SUBSTITUTE(F306,",","")))))),IF(RIGHT(F306,1)="T",1000000000000*VALUE(LEFT(F306,LEN(F306)-1)),IF(RIGHT(F306,1)="M",1000000*VALUE(LEFT(F306,LEN(F306)-1)),IF(RIGHT(F306,1)="B",1000000000*VALUE(LEFT(F306,LEN(F306)-1)),IF(RIGHT(F306,1)="%",0.01*VALUE(LEFT(F306,LEN(F306)-1)),IF(RIGHT(F306,1)="k",1000*VALUE(LEFT(F306,LEN(F306)-1)),VALUE(SUBSTITUTE(F306,",",""))))))))),"N/A")</f>
        <v>N/A</v>
      </c>
      <c r="M306" t="str">
        <f>IFERROR(IF(TRIM(G306)="-", "N/A", IF(RIGHT(G306,1)=")",IF(RIGHT(G306,2)="T)",-1000000000000*VALUE(MID(G306,2,LEN(G306)-3)),IF(RIGHT(G306,2)="M)",-1000000*VALUE(MID(G306,2,LEN(G306)-3)),IF(RIGHT(G306,2)="B)",-1000000000*VALUE(MID(G306,2,LEN(G306)-3)),IF(RIGHT(G306,2)="k)",-1000*VALUE(MID(G306,2,LEN(G306)-3)),VALUE(SUBSTITUTE(G306,",","")))))),IF(RIGHT(G306,1)="T",1000000000000*VALUE(LEFT(G306,LEN(G306)-1)),IF(RIGHT(G306,1)="M",1000000*VALUE(LEFT(G306,LEN(G306)-1)),IF(RIGHT(G306,1)="B",1000000000*VALUE(LEFT(G306,LEN(G306)-1)),IF(RIGHT(G306,1)="%",0.01*VALUE(LEFT(G306,LEN(G306)-1)),IF(RIGHT(G306,1)="k",1000*VALUE(LEFT(G306,LEN(G306)-1)),VALUE(SUBSTITUTE(G306,",",""))))))))),"N/A")</f>
        <v>N/A</v>
      </c>
      <c r="N306" t="str">
        <f t="shared" si="13"/>
        <v>N/A</v>
      </c>
    </row>
    <row r="307" spans="1:14" x14ac:dyDescent="0.3">
      <c r="A307" s="1">
        <v>6</v>
      </c>
      <c r="B307" t="s">
        <v>131</v>
      </c>
      <c r="C307" t="s">
        <v>215</v>
      </c>
      <c r="I307">
        <f>IFERROR(IF(TRIM(C307)="-", "N/A", IF(RIGHT(C307,1)=")",IF(RIGHT(C307,2)="T)",-1000000000000*VALUE(MID(C307,2,LEN(C307)-3)),IF(RIGHT(C307,2)="M)",-1000000*VALUE(MID(C307,2,LEN(C307)-3)),IF(RIGHT(C307,2)="B)",-1000000000*VALUE(MID(C307,2,LEN(C307)-3)),IF(RIGHT(C307,2)="k)",-1000*VALUE(MID(C307,2,LEN(C307)-3)),VALUE(SUBSTITUTE(C307,",","")))))),IF(RIGHT(C307,1)="T",1000000000000*VALUE(LEFT(C307,LEN(C307)-1)),IF(RIGHT(C307,1)="M",1000000*VALUE(LEFT(C307,LEN(C307)-1)),IF(RIGHT(C307,1)="B",1000000000*VALUE(LEFT(C307,LEN(C307)-1)),IF(RIGHT(C307,1)="%",0.01*VALUE(LEFT(C307,LEN(C307)-1)),IF(RIGHT(C307,1)="k",1000*VALUE(LEFT(C307,LEN(C307)-1)),VALUE(SUBSTITUTE(C307,",",""))))))))),"N/A")</f>
        <v>1.95</v>
      </c>
      <c r="J307" t="str">
        <f>IFERROR(IF(TRIM(D307)="-", "N/A", IF(RIGHT(D307,1)=")",IF(RIGHT(D307,2)="T)",-1000000000000*VALUE(MID(D307,2,LEN(D307)-3)),IF(RIGHT(D307,2)="M)",-1000000*VALUE(MID(D307,2,LEN(D307)-3)),IF(RIGHT(D307,2)="B)",-1000000000*VALUE(MID(D307,2,LEN(D307)-3)),IF(RIGHT(D307,2)="k)",-1000*VALUE(MID(D307,2,LEN(D307)-3)),VALUE(SUBSTITUTE(D307,",","")))))),IF(RIGHT(D307,1)="T",1000000000000*VALUE(LEFT(D307,LEN(D307)-1)),IF(RIGHT(D307,1)="M",1000000*VALUE(LEFT(D307,LEN(D307)-1)),IF(RIGHT(D307,1)="B",1000000000*VALUE(LEFT(D307,LEN(D307)-1)),IF(RIGHT(D307,1)="%",0.01*VALUE(LEFT(D307,LEN(D307)-1)),IF(RIGHT(D307,1)="k",1000*VALUE(LEFT(D307,LEN(D307)-1)),VALUE(SUBSTITUTE(D307,",",""))))))))),"N/A")</f>
        <v>N/A</v>
      </c>
      <c r="K307" t="str">
        <f>IFERROR(IF(TRIM(E307)="-", "N/A", IF(RIGHT(E307,1)=")",IF(RIGHT(E307,2)="T)",-1000000000000*VALUE(MID(E307,2,LEN(E307)-3)),IF(RIGHT(E307,2)="M)",-1000000*VALUE(MID(E307,2,LEN(E307)-3)),IF(RIGHT(E307,2)="B)",-1000000000*VALUE(MID(E307,2,LEN(E307)-3)),IF(RIGHT(E307,2)="k)",-1000*VALUE(MID(E307,2,LEN(E307)-3)),VALUE(SUBSTITUTE(E307,",","")))))),IF(RIGHT(E307,1)="T",1000000000000*VALUE(LEFT(E307,LEN(E307)-1)),IF(RIGHT(E307,1)="M",1000000*VALUE(LEFT(E307,LEN(E307)-1)),IF(RIGHT(E307,1)="B",1000000000*VALUE(LEFT(E307,LEN(E307)-1)),IF(RIGHT(E307,1)="%",0.01*VALUE(LEFT(E307,LEN(E307)-1)),IF(RIGHT(E307,1)="k",1000*VALUE(LEFT(E307,LEN(E307)-1)),VALUE(SUBSTITUTE(E307,",",""))))))))),"N/A")</f>
        <v>N/A</v>
      </c>
      <c r="L307" t="str">
        <f>IFERROR(IF(TRIM(F307)="-", "N/A", IF(RIGHT(F307,1)=")",IF(RIGHT(F307,2)="T)",-1000000000000*VALUE(MID(F307,2,LEN(F307)-3)),IF(RIGHT(F307,2)="M)",-1000000*VALUE(MID(F307,2,LEN(F307)-3)),IF(RIGHT(F307,2)="B)",-1000000000*VALUE(MID(F307,2,LEN(F307)-3)),IF(RIGHT(F307,2)="k)",-1000*VALUE(MID(F307,2,LEN(F307)-3)),VALUE(SUBSTITUTE(F307,",","")))))),IF(RIGHT(F307,1)="T",1000000000000*VALUE(LEFT(F307,LEN(F307)-1)),IF(RIGHT(F307,1)="M",1000000*VALUE(LEFT(F307,LEN(F307)-1)),IF(RIGHT(F307,1)="B",1000000000*VALUE(LEFT(F307,LEN(F307)-1)),IF(RIGHT(F307,1)="%",0.01*VALUE(LEFT(F307,LEN(F307)-1)),IF(RIGHT(F307,1)="k",1000*VALUE(LEFT(F307,LEN(F307)-1)),VALUE(SUBSTITUTE(F307,",",""))))))))),"N/A")</f>
        <v>N/A</v>
      </c>
      <c r="M307" t="str">
        <f>IFERROR(IF(TRIM(G307)="-", "N/A", IF(RIGHT(G307,1)=")",IF(RIGHT(G307,2)="T)",-1000000000000*VALUE(MID(G307,2,LEN(G307)-3)),IF(RIGHT(G307,2)="M)",-1000000*VALUE(MID(G307,2,LEN(G307)-3)),IF(RIGHT(G307,2)="B)",-1000000000*VALUE(MID(G307,2,LEN(G307)-3)),IF(RIGHT(G307,2)="k)",-1000*VALUE(MID(G307,2,LEN(G307)-3)),VALUE(SUBSTITUTE(G307,",","")))))),IF(RIGHT(G307,1)="T",1000000000000*VALUE(LEFT(G307,LEN(G307)-1)),IF(RIGHT(G307,1)="M",1000000*VALUE(LEFT(G307,LEN(G307)-1)),IF(RIGHT(G307,1)="B",1000000000*VALUE(LEFT(G307,LEN(G307)-1)),IF(RIGHT(G307,1)="%",0.01*VALUE(LEFT(G307,LEN(G307)-1)),IF(RIGHT(G307,1)="k",1000*VALUE(LEFT(G307,LEN(G307)-1)),VALUE(SUBSTITUTE(G307,",",""))))))))),"N/A")</f>
        <v>N/A</v>
      </c>
      <c r="N307" t="str">
        <f t="shared" si="13"/>
        <v>N/A</v>
      </c>
    </row>
    <row r="308" spans="1:14" x14ac:dyDescent="0.3">
      <c r="A308" s="1">
        <v>7</v>
      </c>
      <c r="B308" t="s">
        <v>133</v>
      </c>
      <c r="I308" t="str">
        <f>IFERROR(IF(TRIM(C308)="-", "N/A", IF(RIGHT(C308,1)=")",IF(RIGHT(C308,2)="T)",-1000000000000*VALUE(MID(C308,2,LEN(C308)-3)),IF(RIGHT(C308,2)="M)",-1000000*VALUE(MID(C308,2,LEN(C308)-3)),IF(RIGHT(C308,2)="B)",-1000000000*VALUE(MID(C308,2,LEN(C308)-3)),IF(RIGHT(C308,2)="k)",-1000*VALUE(MID(C308,2,LEN(C308)-3)),VALUE(SUBSTITUTE(C308,",","")))))),IF(RIGHT(C308,1)="T",1000000000000*VALUE(LEFT(C308,LEN(C308)-1)),IF(RIGHT(C308,1)="M",1000000*VALUE(LEFT(C308,LEN(C308)-1)),IF(RIGHT(C308,1)="B",1000000000*VALUE(LEFT(C308,LEN(C308)-1)),IF(RIGHT(C308,1)="%",0.01*VALUE(LEFT(C308,LEN(C308)-1)),IF(RIGHT(C308,1)="k",1000*VALUE(LEFT(C308,LEN(C308)-1)),VALUE(SUBSTITUTE(C308,",",""))))))))),"N/A")</f>
        <v>N/A</v>
      </c>
      <c r="J308" t="str">
        <f>IFERROR(IF(TRIM(D308)="-", "N/A", IF(RIGHT(D308,1)=")",IF(RIGHT(D308,2)="T)",-1000000000000*VALUE(MID(D308,2,LEN(D308)-3)),IF(RIGHT(D308,2)="M)",-1000000*VALUE(MID(D308,2,LEN(D308)-3)),IF(RIGHT(D308,2)="B)",-1000000000*VALUE(MID(D308,2,LEN(D308)-3)),IF(RIGHT(D308,2)="k)",-1000*VALUE(MID(D308,2,LEN(D308)-3)),VALUE(SUBSTITUTE(D308,",","")))))),IF(RIGHT(D308,1)="T",1000000000000*VALUE(LEFT(D308,LEN(D308)-1)),IF(RIGHT(D308,1)="M",1000000*VALUE(LEFT(D308,LEN(D308)-1)),IF(RIGHT(D308,1)="B",1000000000*VALUE(LEFT(D308,LEN(D308)-1)),IF(RIGHT(D308,1)="%",0.01*VALUE(LEFT(D308,LEN(D308)-1)),IF(RIGHT(D308,1)="k",1000*VALUE(LEFT(D308,LEN(D308)-1)),VALUE(SUBSTITUTE(D308,",",""))))))))),"N/A")</f>
        <v>N/A</v>
      </c>
      <c r="K308" t="str">
        <f>IFERROR(IF(TRIM(E308)="-", "N/A", IF(RIGHT(E308,1)=")",IF(RIGHT(E308,2)="T)",-1000000000000*VALUE(MID(E308,2,LEN(E308)-3)),IF(RIGHT(E308,2)="M)",-1000000*VALUE(MID(E308,2,LEN(E308)-3)),IF(RIGHT(E308,2)="B)",-1000000000*VALUE(MID(E308,2,LEN(E308)-3)),IF(RIGHT(E308,2)="k)",-1000*VALUE(MID(E308,2,LEN(E308)-3)),VALUE(SUBSTITUTE(E308,",","")))))),IF(RIGHT(E308,1)="T",1000000000000*VALUE(LEFT(E308,LEN(E308)-1)),IF(RIGHT(E308,1)="M",1000000*VALUE(LEFT(E308,LEN(E308)-1)),IF(RIGHT(E308,1)="B",1000000000*VALUE(LEFT(E308,LEN(E308)-1)),IF(RIGHT(E308,1)="%",0.01*VALUE(LEFT(E308,LEN(E308)-1)),IF(RIGHT(E308,1)="k",1000*VALUE(LEFT(E308,LEN(E308)-1)),VALUE(SUBSTITUTE(E308,",",""))))))))),"N/A")</f>
        <v>N/A</v>
      </c>
      <c r="L308" t="str">
        <f>IFERROR(IF(TRIM(F308)="-", "N/A", IF(RIGHT(F308,1)=")",IF(RIGHT(F308,2)="T)",-1000000000000*VALUE(MID(F308,2,LEN(F308)-3)),IF(RIGHT(F308,2)="M)",-1000000*VALUE(MID(F308,2,LEN(F308)-3)),IF(RIGHT(F308,2)="B)",-1000000000*VALUE(MID(F308,2,LEN(F308)-3)),IF(RIGHT(F308,2)="k)",-1000*VALUE(MID(F308,2,LEN(F308)-3)),VALUE(SUBSTITUTE(F308,",","")))))),IF(RIGHT(F308,1)="T",1000000000000*VALUE(LEFT(F308,LEN(F308)-1)),IF(RIGHT(F308,1)="M",1000000*VALUE(LEFT(F308,LEN(F308)-1)),IF(RIGHT(F308,1)="B",1000000000*VALUE(LEFT(F308,LEN(F308)-1)),IF(RIGHT(F308,1)="%",0.01*VALUE(LEFT(F308,LEN(F308)-1)),IF(RIGHT(F308,1)="k",1000*VALUE(LEFT(F308,LEN(F308)-1)),VALUE(SUBSTITUTE(F308,",",""))))))))),"N/A")</f>
        <v>N/A</v>
      </c>
      <c r="M308" t="str">
        <f>IFERROR(IF(TRIM(G308)="-", "N/A", IF(RIGHT(G308,1)=")",IF(RIGHT(G308,2)="T)",-1000000000000*VALUE(MID(G308,2,LEN(G308)-3)),IF(RIGHT(G308,2)="M)",-1000000*VALUE(MID(G308,2,LEN(G308)-3)),IF(RIGHT(G308,2)="B)",-1000000000*VALUE(MID(G308,2,LEN(G308)-3)),IF(RIGHT(G308,2)="k)",-1000*VALUE(MID(G308,2,LEN(G308)-3)),VALUE(SUBSTITUTE(G308,",","")))))),IF(RIGHT(G308,1)="T",1000000000000*VALUE(LEFT(G308,LEN(G308)-1)),IF(RIGHT(G308,1)="M",1000000*VALUE(LEFT(G308,LEN(G308)-1)),IF(RIGHT(G308,1)="B",1000000000*VALUE(LEFT(G308,LEN(G308)-1)),IF(RIGHT(G308,1)="%",0.01*VALUE(LEFT(G308,LEN(G308)-1)),IF(RIGHT(G308,1)="k",1000*VALUE(LEFT(G308,LEN(G308)-1)),VALUE(SUBSTITUTE(G308,",",""))))))))),"N/A")</f>
        <v>N/A</v>
      </c>
      <c r="N308" t="str">
        <f t="shared" si="13"/>
        <v>N/A</v>
      </c>
    </row>
    <row r="309" spans="1:14" x14ac:dyDescent="0.3">
      <c r="A309" s="1">
        <v>8</v>
      </c>
      <c r="B309" t="s">
        <v>134</v>
      </c>
      <c r="I309" t="str">
        <f>IFERROR(IF(TRIM(C309)="-", "N/A", IF(RIGHT(C309,1)=")",IF(RIGHT(C309,2)="T)",-1000000000000*VALUE(MID(C309,2,LEN(C309)-3)),IF(RIGHT(C309,2)="M)",-1000000*VALUE(MID(C309,2,LEN(C309)-3)),IF(RIGHT(C309,2)="B)",-1000000000*VALUE(MID(C309,2,LEN(C309)-3)),IF(RIGHT(C309,2)="k)",-1000*VALUE(MID(C309,2,LEN(C309)-3)),VALUE(SUBSTITUTE(C309,",","")))))),IF(RIGHT(C309,1)="T",1000000000000*VALUE(LEFT(C309,LEN(C309)-1)),IF(RIGHT(C309,1)="M",1000000*VALUE(LEFT(C309,LEN(C309)-1)),IF(RIGHT(C309,1)="B",1000000000*VALUE(LEFT(C309,LEN(C309)-1)),IF(RIGHT(C309,1)="%",0.01*VALUE(LEFT(C309,LEN(C309)-1)),IF(RIGHT(C309,1)="k",1000*VALUE(LEFT(C309,LEN(C309)-1)),VALUE(SUBSTITUTE(C309,",",""))))))))),"N/A")</f>
        <v>N/A</v>
      </c>
      <c r="J309" t="str">
        <f>IFERROR(IF(TRIM(D309)="-", "N/A", IF(RIGHT(D309,1)=")",IF(RIGHT(D309,2)="T)",-1000000000000*VALUE(MID(D309,2,LEN(D309)-3)),IF(RIGHT(D309,2)="M)",-1000000*VALUE(MID(D309,2,LEN(D309)-3)),IF(RIGHT(D309,2)="B)",-1000000000*VALUE(MID(D309,2,LEN(D309)-3)),IF(RIGHT(D309,2)="k)",-1000*VALUE(MID(D309,2,LEN(D309)-3)),VALUE(SUBSTITUTE(D309,",","")))))),IF(RIGHT(D309,1)="T",1000000000000*VALUE(LEFT(D309,LEN(D309)-1)),IF(RIGHT(D309,1)="M",1000000*VALUE(LEFT(D309,LEN(D309)-1)),IF(RIGHT(D309,1)="B",1000000000*VALUE(LEFT(D309,LEN(D309)-1)),IF(RIGHT(D309,1)="%",0.01*VALUE(LEFT(D309,LEN(D309)-1)),IF(RIGHT(D309,1)="k",1000*VALUE(LEFT(D309,LEN(D309)-1)),VALUE(SUBSTITUTE(D309,",",""))))))))),"N/A")</f>
        <v>N/A</v>
      </c>
      <c r="K309" t="str">
        <f>IFERROR(IF(TRIM(E309)="-", "N/A", IF(RIGHT(E309,1)=")",IF(RIGHT(E309,2)="T)",-1000000000000*VALUE(MID(E309,2,LEN(E309)-3)),IF(RIGHT(E309,2)="M)",-1000000*VALUE(MID(E309,2,LEN(E309)-3)),IF(RIGHT(E309,2)="B)",-1000000000*VALUE(MID(E309,2,LEN(E309)-3)),IF(RIGHT(E309,2)="k)",-1000*VALUE(MID(E309,2,LEN(E309)-3)),VALUE(SUBSTITUTE(E309,",","")))))),IF(RIGHT(E309,1)="T",1000000000000*VALUE(LEFT(E309,LEN(E309)-1)),IF(RIGHT(E309,1)="M",1000000*VALUE(LEFT(E309,LEN(E309)-1)),IF(RIGHT(E309,1)="B",1000000000*VALUE(LEFT(E309,LEN(E309)-1)),IF(RIGHT(E309,1)="%",0.01*VALUE(LEFT(E309,LEN(E309)-1)),IF(RIGHT(E309,1)="k",1000*VALUE(LEFT(E309,LEN(E309)-1)),VALUE(SUBSTITUTE(E309,",",""))))))))),"N/A")</f>
        <v>N/A</v>
      </c>
      <c r="L309" t="str">
        <f>IFERROR(IF(TRIM(F309)="-", "N/A", IF(RIGHT(F309,1)=")",IF(RIGHT(F309,2)="T)",-1000000000000*VALUE(MID(F309,2,LEN(F309)-3)),IF(RIGHT(F309,2)="M)",-1000000*VALUE(MID(F309,2,LEN(F309)-3)),IF(RIGHT(F309,2)="B)",-1000000000*VALUE(MID(F309,2,LEN(F309)-3)),IF(RIGHT(F309,2)="k)",-1000*VALUE(MID(F309,2,LEN(F309)-3)),VALUE(SUBSTITUTE(F309,",","")))))),IF(RIGHT(F309,1)="T",1000000000000*VALUE(LEFT(F309,LEN(F309)-1)),IF(RIGHT(F309,1)="M",1000000*VALUE(LEFT(F309,LEN(F309)-1)),IF(RIGHT(F309,1)="B",1000000000*VALUE(LEFT(F309,LEN(F309)-1)),IF(RIGHT(F309,1)="%",0.01*VALUE(LEFT(F309,LEN(F309)-1)),IF(RIGHT(F309,1)="k",1000*VALUE(LEFT(F309,LEN(F309)-1)),VALUE(SUBSTITUTE(F309,",",""))))))))),"N/A")</f>
        <v>N/A</v>
      </c>
      <c r="M309" t="str">
        <f>IFERROR(IF(TRIM(G309)="-", "N/A", IF(RIGHT(G309,1)=")",IF(RIGHT(G309,2)="T)",-1000000000000*VALUE(MID(G309,2,LEN(G309)-3)),IF(RIGHT(G309,2)="M)",-1000000*VALUE(MID(G309,2,LEN(G309)-3)),IF(RIGHT(G309,2)="B)",-1000000000*VALUE(MID(G309,2,LEN(G309)-3)),IF(RIGHT(G309,2)="k)",-1000*VALUE(MID(G309,2,LEN(G309)-3)),VALUE(SUBSTITUTE(G309,",","")))))),IF(RIGHT(G309,1)="T",1000000000000*VALUE(LEFT(G309,LEN(G309)-1)),IF(RIGHT(G309,1)="M",1000000*VALUE(LEFT(G309,LEN(G309)-1)),IF(RIGHT(G309,1)="B",1000000000*VALUE(LEFT(G309,LEN(G309)-1)),IF(RIGHT(G309,1)="%",0.01*VALUE(LEFT(G309,LEN(G309)-1)),IF(RIGHT(G309,1)="k",1000*VALUE(LEFT(G309,LEN(G309)-1)),VALUE(SUBSTITUTE(G309,",",""))))))))),"N/A")</f>
        <v>N/A</v>
      </c>
      <c r="N309" t="str">
        <f t="shared" si="13"/>
        <v>N/A</v>
      </c>
    </row>
    <row r="310" spans="1:14" x14ac:dyDescent="0.3">
      <c r="I310" t="str">
        <f>IFERROR(IF(TRIM(C310)="-", "N/A", IF(RIGHT(C310,1)=")",IF(RIGHT(C310,2)="T)",-1000000000000*VALUE(MID(C310,2,LEN(C310)-3)),IF(RIGHT(C310,2)="M)",-1000000*VALUE(MID(C310,2,LEN(C310)-3)),IF(RIGHT(C310,2)="B)",-1000000000*VALUE(MID(C310,2,LEN(C310)-3)),IF(RIGHT(C310,2)="k)",-1000*VALUE(MID(C310,2,LEN(C310)-3)),VALUE(SUBSTITUTE(C310,",","")))))),IF(RIGHT(C310,1)="T",1000000000000*VALUE(LEFT(C310,LEN(C310)-1)),IF(RIGHT(C310,1)="M",1000000*VALUE(LEFT(C310,LEN(C310)-1)),IF(RIGHT(C310,1)="B",1000000000*VALUE(LEFT(C310,LEN(C310)-1)),IF(RIGHT(C310,1)="%",0.01*VALUE(LEFT(C310,LEN(C310)-1)),IF(RIGHT(C310,1)="k",1000*VALUE(LEFT(C310,LEN(C310)-1)),VALUE(SUBSTITUTE(C310,",",""))))))))),"N/A")</f>
        <v>N/A</v>
      </c>
      <c r="J310" t="str">
        <f>IFERROR(IF(TRIM(D310)="-", "N/A", IF(RIGHT(D310,1)=")",IF(RIGHT(D310,2)="T)",-1000000000000*VALUE(MID(D310,2,LEN(D310)-3)),IF(RIGHT(D310,2)="M)",-1000000*VALUE(MID(D310,2,LEN(D310)-3)),IF(RIGHT(D310,2)="B)",-1000000000*VALUE(MID(D310,2,LEN(D310)-3)),IF(RIGHT(D310,2)="k)",-1000*VALUE(MID(D310,2,LEN(D310)-3)),VALUE(SUBSTITUTE(D310,",","")))))),IF(RIGHT(D310,1)="T",1000000000000*VALUE(LEFT(D310,LEN(D310)-1)),IF(RIGHT(D310,1)="M",1000000*VALUE(LEFT(D310,LEN(D310)-1)),IF(RIGHT(D310,1)="B",1000000000*VALUE(LEFT(D310,LEN(D310)-1)),IF(RIGHT(D310,1)="%",0.01*VALUE(LEFT(D310,LEN(D310)-1)),IF(RIGHT(D310,1)="k",1000*VALUE(LEFT(D310,LEN(D310)-1)),VALUE(SUBSTITUTE(D310,",",""))))))))),"N/A")</f>
        <v>N/A</v>
      </c>
      <c r="K310" t="str">
        <f>IFERROR(IF(TRIM(E310)="-", "N/A", IF(RIGHT(E310,1)=")",IF(RIGHT(E310,2)="T)",-1000000000000*VALUE(MID(E310,2,LEN(E310)-3)),IF(RIGHT(E310,2)="M)",-1000000*VALUE(MID(E310,2,LEN(E310)-3)),IF(RIGHT(E310,2)="B)",-1000000000*VALUE(MID(E310,2,LEN(E310)-3)),IF(RIGHT(E310,2)="k)",-1000*VALUE(MID(E310,2,LEN(E310)-3)),VALUE(SUBSTITUTE(E310,",","")))))),IF(RIGHT(E310,1)="T",1000000000000*VALUE(LEFT(E310,LEN(E310)-1)),IF(RIGHT(E310,1)="M",1000000*VALUE(LEFT(E310,LEN(E310)-1)),IF(RIGHT(E310,1)="B",1000000000*VALUE(LEFT(E310,LEN(E310)-1)),IF(RIGHT(E310,1)="%",0.01*VALUE(LEFT(E310,LEN(E310)-1)),IF(RIGHT(E310,1)="k",1000*VALUE(LEFT(E310,LEN(E310)-1)),VALUE(SUBSTITUTE(E310,",",""))))))))),"N/A")</f>
        <v>N/A</v>
      </c>
      <c r="L310" t="str">
        <f>IFERROR(IF(TRIM(F310)="-", "N/A", IF(RIGHT(F310,1)=")",IF(RIGHT(F310,2)="T)",-1000000000000*VALUE(MID(F310,2,LEN(F310)-3)),IF(RIGHT(F310,2)="M)",-1000000*VALUE(MID(F310,2,LEN(F310)-3)),IF(RIGHT(F310,2)="B)",-1000000000*VALUE(MID(F310,2,LEN(F310)-3)),IF(RIGHT(F310,2)="k)",-1000*VALUE(MID(F310,2,LEN(F310)-3)),VALUE(SUBSTITUTE(F310,",","")))))),IF(RIGHT(F310,1)="T",1000000000000*VALUE(LEFT(F310,LEN(F310)-1)),IF(RIGHT(F310,1)="M",1000000*VALUE(LEFT(F310,LEN(F310)-1)),IF(RIGHT(F310,1)="B",1000000000*VALUE(LEFT(F310,LEN(F310)-1)),IF(RIGHT(F310,1)="%",0.01*VALUE(LEFT(F310,LEN(F310)-1)),IF(RIGHT(F310,1)="k",1000*VALUE(LEFT(F310,LEN(F310)-1)),VALUE(SUBSTITUTE(F310,",",""))))))))),"N/A")</f>
        <v>N/A</v>
      </c>
      <c r="M310" t="str">
        <f>IFERROR(IF(TRIM(G310)="-", "N/A", IF(RIGHT(G310,1)=")",IF(RIGHT(G310,2)="T)",-1000000000000*VALUE(MID(G310,2,LEN(G310)-3)),IF(RIGHT(G310,2)="M)",-1000000*VALUE(MID(G310,2,LEN(G310)-3)),IF(RIGHT(G310,2)="B)",-1000000000*VALUE(MID(G310,2,LEN(G310)-3)),IF(RIGHT(G310,2)="k)",-1000*VALUE(MID(G310,2,LEN(G310)-3)),VALUE(SUBSTITUTE(G310,",","")))))),IF(RIGHT(G310,1)="T",1000000000000*VALUE(LEFT(G310,LEN(G310)-1)),IF(RIGHT(G310,1)="M",1000000*VALUE(LEFT(G310,LEN(G310)-1)),IF(RIGHT(G310,1)="B",1000000000*VALUE(LEFT(G310,LEN(G310)-1)),IF(RIGHT(G310,1)="%",0.01*VALUE(LEFT(G310,LEN(G310)-1)),IF(RIGHT(G310,1)="k",1000*VALUE(LEFT(G310,LEN(G310)-1)),VALUE(SUBSTITUTE(G310,",",""))))))))),"N/A")</f>
        <v>N/A</v>
      </c>
      <c r="N310" t="str">
        <f t="shared" si="13"/>
        <v>N/A</v>
      </c>
    </row>
    <row r="311" spans="1:14" x14ac:dyDescent="0.3">
      <c r="I311" t="str">
        <f>IFERROR(IF(TRIM(C311)="-", "N/A", IF(RIGHT(C311,1)=")",IF(RIGHT(C311,2)="T)",-1000000000000*VALUE(MID(C311,2,LEN(C311)-3)),IF(RIGHT(C311,2)="M)",-1000000*VALUE(MID(C311,2,LEN(C311)-3)),IF(RIGHT(C311,2)="B)",-1000000000*VALUE(MID(C311,2,LEN(C311)-3)),IF(RIGHT(C311,2)="k)",-1000*VALUE(MID(C311,2,LEN(C311)-3)),VALUE(SUBSTITUTE(C311,",","")))))),IF(RIGHT(C311,1)="T",1000000000000*VALUE(LEFT(C311,LEN(C311)-1)),IF(RIGHT(C311,1)="M",1000000*VALUE(LEFT(C311,LEN(C311)-1)),IF(RIGHT(C311,1)="B",1000000000*VALUE(LEFT(C311,LEN(C311)-1)),IF(RIGHT(C311,1)="%",0.01*VALUE(LEFT(C311,LEN(C311)-1)),IF(RIGHT(C311,1)="k",1000*VALUE(LEFT(C311,LEN(C311)-1)),VALUE(SUBSTITUTE(C311,",",""))))))))),"N/A")</f>
        <v>N/A</v>
      </c>
      <c r="J311" t="str">
        <f>IFERROR(IF(TRIM(D311)="-", "N/A", IF(RIGHT(D311,1)=")",IF(RIGHT(D311,2)="T)",-1000000000000*VALUE(MID(D311,2,LEN(D311)-3)),IF(RIGHT(D311,2)="M)",-1000000*VALUE(MID(D311,2,LEN(D311)-3)),IF(RIGHT(D311,2)="B)",-1000000000*VALUE(MID(D311,2,LEN(D311)-3)),IF(RIGHT(D311,2)="k)",-1000*VALUE(MID(D311,2,LEN(D311)-3)),VALUE(SUBSTITUTE(D311,",","")))))),IF(RIGHT(D311,1)="T",1000000000000*VALUE(LEFT(D311,LEN(D311)-1)),IF(RIGHT(D311,1)="M",1000000*VALUE(LEFT(D311,LEN(D311)-1)),IF(RIGHT(D311,1)="B",1000000000*VALUE(LEFT(D311,LEN(D311)-1)),IF(RIGHT(D311,1)="%",0.01*VALUE(LEFT(D311,LEN(D311)-1)),IF(RIGHT(D311,1)="k",1000*VALUE(LEFT(D311,LEN(D311)-1)),VALUE(SUBSTITUTE(D311,",",""))))))))),"N/A")</f>
        <v>N/A</v>
      </c>
      <c r="K311" t="str">
        <f>IFERROR(IF(TRIM(E311)="-", "N/A", IF(RIGHT(E311,1)=")",IF(RIGHT(E311,2)="T)",-1000000000000*VALUE(MID(E311,2,LEN(E311)-3)),IF(RIGHT(E311,2)="M)",-1000000*VALUE(MID(E311,2,LEN(E311)-3)),IF(RIGHT(E311,2)="B)",-1000000000*VALUE(MID(E311,2,LEN(E311)-3)),IF(RIGHT(E311,2)="k)",-1000*VALUE(MID(E311,2,LEN(E311)-3)),VALUE(SUBSTITUTE(E311,",","")))))),IF(RIGHT(E311,1)="T",1000000000000*VALUE(LEFT(E311,LEN(E311)-1)),IF(RIGHT(E311,1)="M",1000000*VALUE(LEFT(E311,LEN(E311)-1)),IF(RIGHT(E311,1)="B",1000000000*VALUE(LEFT(E311,LEN(E311)-1)),IF(RIGHT(E311,1)="%",0.01*VALUE(LEFT(E311,LEN(E311)-1)),IF(RIGHT(E311,1)="k",1000*VALUE(LEFT(E311,LEN(E311)-1)),VALUE(SUBSTITUTE(E311,",",""))))))))),"N/A")</f>
        <v>N/A</v>
      </c>
      <c r="L311" t="str">
        <f>IFERROR(IF(TRIM(F311)="-", "N/A", IF(RIGHT(F311,1)=")",IF(RIGHT(F311,2)="T)",-1000000000000*VALUE(MID(F311,2,LEN(F311)-3)),IF(RIGHT(F311,2)="M)",-1000000*VALUE(MID(F311,2,LEN(F311)-3)),IF(RIGHT(F311,2)="B)",-1000000000*VALUE(MID(F311,2,LEN(F311)-3)),IF(RIGHT(F311,2)="k)",-1000*VALUE(MID(F311,2,LEN(F311)-3)),VALUE(SUBSTITUTE(F311,",","")))))),IF(RIGHT(F311,1)="T",1000000000000*VALUE(LEFT(F311,LEN(F311)-1)),IF(RIGHT(F311,1)="M",1000000*VALUE(LEFT(F311,LEN(F311)-1)),IF(RIGHT(F311,1)="B",1000000000*VALUE(LEFT(F311,LEN(F311)-1)),IF(RIGHT(F311,1)="%",0.01*VALUE(LEFT(F311,LEN(F311)-1)),IF(RIGHT(F311,1)="k",1000*VALUE(LEFT(F311,LEN(F311)-1)),VALUE(SUBSTITUTE(F311,",",""))))))))),"N/A")</f>
        <v>N/A</v>
      </c>
      <c r="M311" t="str">
        <f>IFERROR(IF(TRIM(G311)="-", "N/A", IF(RIGHT(G311,1)=")",IF(RIGHT(G311,2)="T)",-1000000000000*VALUE(MID(G311,2,LEN(G311)-3)),IF(RIGHT(G311,2)="M)",-1000000*VALUE(MID(G311,2,LEN(G311)-3)),IF(RIGHT(G311,2)="B)",-1000000000*VALUE(MID(G311,2,LEN(G311)-3)),IF(RIGHT(G311,2)="k)",-1000*VALUE(MID(G311,2,LEN(G311)-3)),VALUE(SUBSTITUTE(G311,",","")))))),IF(RIGHT(G311,1)="T",1000000000000*VALUE(LEFT(G311,LEN(G311)-1)),IF(RIGHT(G311,1)="M",1000000*VALUE(LEFT(G311,LEN(G311)-1)),IF(RIGHT(G311,1)="B",1000000000*VALUE(LEFT(G311,LEN(G311)-1)),IF(RIGHT(G311,1)="%",0.01*VALUE(LEFT(G311,LEN(G311)-1)),IF(RIGHT(G311,1)="k",1000*VALUE(LEFT(G311,LEN(G311)-1)),VALUE(SUBSTITUTE(G311,",",""))))))))),"N/A")</f>
        <v>N/A</v>
      </c>
      <c r="N311" t="str">
        <f t="shared" si="13"/>
        <v>N/A</v>
      </c>
    </row>
    <row r="312" spans="1:14" x14ac:dyDescent="0.3">
      <c r="A312" s="1">
        <v>0</v>
      </c>
      <c r="B312" t="s">
        <v>122</v>
      </c>
      <c r="C312" t="s">
        <v>729</v>
      </c>
      <c r="I312">
        <f>IFERROR(IF(TRIM(C312)="-", "N/A", IF(RIGHT(C312,1)=")",IF(RIGHT(C312,2)="T)",-1000000000000*VALUE(MID(C312,2,LEN(C312)-3)),IF(RIGHT(C312,2)="M)",-1000000*VALUE(MID(C312,2,LEN(C312)-3)),IF(RIGHT(C312,2)="B)",-1000000000*VALUE(MID(C312,2,LEN(C312)-3)),IF(RIGHT(C312,2)="k)",-1000*VALUE(MID(C312,2,LEN(C312)-3)),VALUE(SUBSTITUTE(C312,",","")))))),IF(RIGHT(C312,1)="T",1000000000000*VALUE(LEFT(C312,LEN(C312)-1)),IF(RIGHT(C312,1)="M",1000000*VALUE(LEFT(C312,LEN(C312)-1)),IF(RIGHT(C312,1)="B",1000000000*VALUE(LEFT(C312,LEN(C312)-1)),IF(RIGHT(C312,1)="%",0.01*VALUE(LEFT(C312,LEN(C312)-1)),IF(RIGHT(C312,1)="k",1000*VALUE(LEFT(C312,LEN(C312)-1)),VALUE(SUBSTITUTE(C312,",",""))))))))),"N/A")</f>
        <v>3990000000</v>
      </c>
      <c r="J312" t="str">
        <f>IFERROR(IF(TRIM(D312)="-", "N/A", IF(RIGHT(D312,1)=")",IF(RIGHT(D312,2)="T)",-1000000000000*VALUE(MID(D312,2,LEN(D312)-3)),IF(RIGHT(D312,2)="M)",-1000000*VALUE(MID(D312,2,LEN(D312)-3)),IF(RIGHT(D312,2)="B)",-1000000000*VALUE(MID(D312,2,LEN(D312)-3)),IF(RIGHT(D312,2)="k)",-1000*VALUE(MID(D312,2,LEN(D312)-3)),VALUE(SUBSTITUTE(D312,",","")))))),IF(RIGHT(D312,1)="T",1000000000000*VALUE(LEFT(D312,LEN(D312)-1)),IF(RIGHT(D312,1)="M",1000000*VALUE(LEFT(D312,LEN(D312)-1)),IF(RIGHT(D312,1)="B",1000000000*VALUE(LEFT(D312,LEN(D312)-1)),IF(RIGHT(D312,1)="%",0.01*VALUE(LEFT(D312,LEN(D312)-1)),IF(RIGHT(D312,1)="k",1000*VALUE(LEFT(D312,LEN(D312)-1)),VALUE(SUBSTITUTE(D312,",",""))))))))),"N/A")</f>
        <v>N/A</v>
      </c>
      <c r="K312" t="str">
        <f>IFERROR(IF(TRIM(E312)="-", "N/A", IF(RIGHT(E312,1)=")",IF(RIGHT(E312,2)="T)",-1000000000000*VALUE(MID(E312,2,LEN(E312)-3)),IF(RIGHT(E312,2)="M)",-1000000*VALUE(MID(E312,2,LEN(E312)-3)),IF(RIGHT(E312,2)="B)",-1000000000*VALUE(MID(E312,2,LEN(E312)-3)),IF(RIGHT(E312,2)="k)",-1000*VALUE(MID(E312,2,LEN(E312)-3)),VALUE(SUBSTITUTE(E312,",","")))))),IF(RIGHT(E312,1)="T",1000000000000*VALUE(LEFT(E312,LEN(E312)-1)),IF(RIGHT(E312,1)="M",1000000*VALUE(LEFT(E312,LEN(E312)-1)),IF(RIGHT(E312,1)="B",1000000000*VALUE(LEFT(E312,LEN(E312)-1)),IF(RIGHT(E312,1)="%",0.01*VALUE(LEFT(E312,LEN(E312)-1)),IF(RIGHT(E312,1)="k",1000*VALUE(LEFT(E312,LEN(E312)-1)),VALUE(SUBSTITUTE(E312,",",""))))))))),"N/A")</f>
        <v>N/A</v>
      </c>
      <c r="L312" t="str">
        <f>IFERROR(IF(TRIM(F312)="-", "N/A", IF(RIGHT(F312,1)=")",IF(RIGHT(F312,2)="T)",-1000000000000*VALUE(MID(F312,2,LEN(F312)-3)),IF(RIGHT(F312,2)="M)",-1000000*VALUE(MID(F312,2,LEN(F312)-3)),IF(RIGHT(F312,2)="B)",-1000000000*VALUE(MID(F312,2,LEN(F312)-3)),IF(RIGHT(F312,2)="k)",-1000*VALUE(MID(F312,2,LEN(F312)-3)),VALUE(SUBSTITUTE(F312,",","")))))),IF(RIGHT(F312,1)="T",1000000000000*VALUE(LEFT(F312,LEN(F312)-1)),IF(RIGHT(F312,1)="M",1000000*VALUE(LEFT(F312,LEN(F312)-1)),IF(RIGHT(F312,1)="B",1000000000*VALUE(LEFT(F312,LEN(F312)-1)),IF(RIGHT(F312,1)="%",0.01*VALUE(LEFT(F312,LEN(F312)-1)),IF(RIGHT(F312,1)="k",1000*VALUE(LEFT(F312,LEN(F312)-1)),VALUE(SUBSTITUTE(F312,",",""))))))))),"N/A")</f>
        <v>N/A</v>
      </c>
      <c r="M312" t="str">
        <f>IFERROR(IF(TRIM(G312)="-", "N/A", IF(RIGHT(G312,1)=")",IF(RIGHT(G312,2)="T)",-1000000000000*VALUE(MID(G312,2,LEN(G312)-3)),IF(RIGHT(G312,2)="M)",-1000000*VALUE(MID(G312,2,LEN(G312)-3)),IF(RIGHT(G312,2)="B)",-1000000000*VALUE(MID(G312,2,LEN(G312)-3)),IF(RIGHT(G312,2)="k)",-1000*VALUE(MID(G312,2,LEN(G312)-3)),VALUE(SUBSTITUTE(G312,",","")))))),IF(RIGHT(G312,1)="T",1000000000000*VALUE(LEFT(G312,LEN(G312)-1)),IF(RIGHT(G312,1)="M",1000000*VALUE(LEFT(G312,LEN(G312)-1)),IF(RIGHT(G312,1)="B",1000000000*VALUE(LEFT(G312,LEN(G312)-1)),IF(RIGHT(G312,1)="%",0.01*VALUE(LEFT(G312,LEN(G312)-1)),IF(RIGHT(G312,1)="k",1000*VALUE(LEFT(G312,LEN(G312)-1)),VALUE(SUBSTITUTE(G312,",",""))))))))),"N/A")</f>
        <v>N/A</v>
      </c>
      <c r="N312" t="str">
        <f t="shared" si="13"/>
        <v>N/A</v>
      </c>
    </row>
    <row r="313" spans="1:14" x14ac:dyDescent="0.3">
      <c r="A313" s="1">
        <v>1</v>
      </c>
      <c r="B313" t="s">
        <v>123</v>
      </c>
      <c r="I313" t="str">
        <f>IFERROR(IF(TRIM(C313)="-", "N/A", IF(RIGHT(C313,1)=")",IF(RIGHT(C313,2)="T)",-1000000000000*VALUE(MID(C313,2,LEN(C313)-3)),IF(RIGHT(C313,2)="M)",-1000000*VALUE(MID(C313,2,LEN(C313)-3)),IF(RIGHT(C313,2)="B)",-1000000000*VALUE(MID(C313,2,LEN(C313)-3)),IF(RIGHT(C313,2)="k)",-1000*VALUE(MID(C313,2,LEN(C313)-3)),VALUE(SUBSTITUTE(C313,",","")))))),IF(RIGHT(C313,1)="T",1000000000000*VALUE(LEFT(C313,LEN(C313)-1)),IF(RIGHT(C313,1)="M",1000000*VALUE(LEFT(C313,LEN(C313)-1)),IF(RIGHT(C313,1)="B",1000000000*VALUE(LEFT(C313,LEN(C313)-1)),IF(RIGHT(C313,1)="%",0.01*VALUE(LEFT(C313,LEN(C313)-1)),IF(RIGHT(C313,1)="k",1000*VALUE(LEFT(C313,LEN(C313)-1)),VALUE(SUBSTITUTE(C313,",",""))))))))),"N/A")</f>
        <v>N/A</v>
      </c>
      <c r="J313" t="str">
        <f>IFERROR(IF(TRIM(D313)="-", "N/A", IF(RIGHT(D313,1)=")",IF(RIGHT(D313,2)="T)",-1000000000000*VALUE(MID(D313,2,LEN(D313)-3)),IF(RIGHT(D313,2)="M)",-1000000*VALUE(MID(D313,2,LEN(D313)-3)),IF(RIGHT(D313,2)="B)",-1000000000*VALUE(MID(D313,2,LEN(D313)-3)),IF(RIGHT(D313,2)="k)",-1000*VALUE(MID(D313,2,LEN(D313)-3)),VALUE(SUBSTITUTE(D313,",","")))))),IF(RIGHT(D313,1)="T",1000000000000*VALUE(LEFT(D313,LEN(D313)-1)),IF(RIGHT(D313,1)="M",1000000*VALUE(LEFT(D313,LEN(D313)-1)),IF(RIGHT(D313,1)="B",1000000000*VALUE(LEFT(D313,LEN(D313)-1)),IF(RIGHT(D313,1)="%",0.01*VALUE(LEFT(D313,LEN(D313)-1)),IF(RIGHT(D313,1)="k",1000*VALUE(LEFT(D313,LEN(D313)-1)),VALUE(SUBSTITUTE(D313,",",""))))))))),"N/A")</f>
        <v>N/A</v>
      </c>
      <c r="K313" t="str">
        <f>IFERROR(IF(TRIM(E313)="-", "N/A", IF(RIGHT(E313,1)=")",IF(RIGHT(E313,2)="T)",-1000000000000*VALUE(MID(E313,2,LEN(E313)-3)),IF(RIGHT(E313,2)="M)",-1000000*VALUE(MID(E313,2,LEN(E313)-3)),IF(RIGHT(E313,2)="B)",-1000000000*VALUE(MID(E313,2,LEN(E313)-3)),IF(RIGHT(E313,2)="k)",-1000*VALUE(MID(E313,2,LEN(E313)-3)),VALUE(SUBSTITUTE(E313,",","")))))),IF(RIGHT(E313,1)="T",1000000000000*VALUE(LEFT(E313,LEN(E313)-1)),IF(RIGHT(E313,1)="M",1000000*VALUE(LEFT(E313,LEN(E313)-1)),IF(RIGHT(E313,1)="B",1000000000*VALUE(LEFT(E313,LEN(E313)-1)),IF(RIGHT(E313,1)="%",0.01*VALUE(LEFT(E313,LEN(E313)-1)),IF(RIGHT(E313,1)="k",1000*VALUE(LEFT(E313,LEN(E313)-1)),VALUE(SUBSTITUTE(E313,",",""))))))))),"N/A")</f>
        <v>N/A</v>
      </c>
      <c r="L313" t="str">
        <f>IFERROR(IF(TRIM(F313)="-", "N/A", IF(RIGHT(F313,1)=")",IF(RIGHT(F313,2)="T)",-1000000000000*VALUE(MID(F313,2,LEN(F313)-3)),IF(RIGHT(F313,2)="M)",-1000000*VALUE(MID(F313,2,LEN(F313)-3)),IF(RIGHT(F313,2)="B)",-1000000000*VALUE(MID(F313,2,LEN(F313)-3)),IF(RIGHT(F313,2)="k)",-1000*VALUE(MID(F313,2,LEN(F313)-3)),VALUE(SUBSTITUTE(F313,",","")))))),IF(RIGHT(F313,1)="T",1000000000000*VALUE(LEFT(F313,LEN(F313)-1)),IF(RIGHT(F313,1)="M",1000000*VALUE(LEFT(F313,LEN(F313)-1)),IF(RIGHT(F313,1)="B",1000000000*VALUE(LEFT(F313,LEN(F313)-1)),IF(RIGHT(F313,1)="%",0.01*VALUE(LEFT(F313,LEN(F313)-1)),IF(RIGHT(F313,1)="k",1000*VALUE(LEFT(F313,LEN(F313)-1)),VALUE(SUBSTITUTE(F313,",",""))))))))),"N/A")</f>
        <v>N/A</v>
      </c>
      <c r="M313" t="str">
        <f>IFERROR(IF(TRIM(G313)="-", "N/A", IF(RIGHT(G313,1)=")",IF(RIGHT(G313,2)="T)",-1000000000000*VALUE(MID(G313,2,LEN(G313)-3)),IF(RIGHT(G313,2)="M)",-1000000*VALUE(MID(G313,2,LEN(G313)-3)),IF(RIGHT(G313,2)="B)",-1000000000*VALUE(MID(G313,2,LEN(G313)-3)),IF(RIGHT(G313,2)="k)",-1000*VALUE(MID(G313,2,LEN(G313)-3)),VALUE(SUBSTITUTE(G313,",","")))))),IF(RIGHT(G313,1)="T",1000000000000*VALUE(LEFT(G313,LEN(G313)-1)),IF(RIGHT(G313,1)="M",1000000*VALUE(LEFT(G313,LEN(G313)-1)),IF(RIGHT(G313,1)="B",1000000000*VALUE(LEFT(G313,LEN(G313)-1)),IF(RIGHT(G313,1)="%",0.01*VALUE(LEFT(G313,LEN(G313)-1)),IF(RIGHT(G313,1)="k",1000*VALUE(LEFT(G313,LEN(G313)-1)),VALUE(SUBSTITUTE(G313,",",""))))))))),"N/A")</f>
        <v>N/A</v>
      </c>
      <c r="N313" t="str">
        <f t="shared" si="13"/>
        <v>N/A</v>
      </c>
    </row>
    <row r="314" spans="1:14" x14ac:dyDescent="0.3">
      <c r="A314" s="1">
        <v>2</v>
      </c>
      <c r="B314" t="s">
        <v>124</v>
      </c>
      <c r="C314" t="s">
        <v>730</v>
      </c>
      <c r="I314">
        <f>IFERROR(IF(TRIM(C314)="-", "N/A", IF(RIGHT(C314,1)=")",IF(RIGHT(C314,2)="T)",-1000000000000*VALUE(MID(C314,2,LEN(C314)-3)),IF(RIGHT(C314,2)="M)",-1000000*VALUE(MID(C314,2,LEN(C314)-3)),IF(RIGHT(C314,2)="B)",-1000000000*VALUE(MID(C314,2,LEN(C314)-3)),IF(RIGHT(C314,2)="k)",-1000*VALUE(MID(C314,2,LEN(C314)-3)),VALUE(SUBSTITUTE(C314,",","")))))),IF(RIGHT(C314,1)="T",1000000000000*VALUE(LEFT(C314,LEN(C314)-1)),IF(RIGHT(C314,1)="M",1000000*VALUE(LEFT(C314,LEN(C314)-1)),IF(RIGHT(C314,1)="B",1000000000*VALUE(LEFT(C314,LEN(C314)-1)),IF(RIGHT(C314,1)="%",0.01*VALUE(LEFT(C314,LEN(C314)-1)),IF(RIGHT(C314,1)="k",1000*VALUE(LEFT(C314,LEN(C314)-1)),VALUE(SUBSTITUTE(C314,",",""))))))))),"N/A")</f>
        <v>24.4</v>
      </c>
      <c r="J314" t="str">
        <f>IFERROR(IF(TRIM(D314)="-", "N/A", IF(RIGHT(D314,1)=")",IF(RIGHT(D314,2)="T)",-1000000000000*VALUE(MID(D314,2,LEN(D314)-3)),IF(RIGHT(D314,2)="M)",-1000000*VALUE(MID(D314,2,LEN(D314)-3)),IF(RIGHT(D314,2)="B)",-1000000000*VALUE(MID(D314,2,LEN(D314)-3)),IF(RIGHT(D314,2)="k)",-1000*VALUE(MID(D314,2,LEN(D314)-3)),VALUE(SUBSTITUTE(D314,",","")))))),IF(RIGHT(D314,1)="T",1000000000000*VALUE(LEFT(D314,LEN(D314)-1)),IF(RIGHT(D314,1)="M",1000000*VALUE(LEFT(D314,LEN(D314)-1)),IF(RIGHT(D314,1)="B",1000000000*VALUE(LEFT(D314,LEN(D314)-1)),IF(RIGHT(D314,1)="%",0.01*VALUE(LEFT(D314,LEN(D314)-1)),IF(RIGHT(D314,1)="k",1000*VALUE(LEFT(D314,LEN(D314)-1)),VALUE(SUBSTITUTE(D314,",",""))))))))),"N/A")</f>
        <v>N/A</v>
      </c>
      <c r="K314" t="str">
        <f>IFERROR(IF(TRIM(E314)="-", "N/A", IF(RIGHT(E314,1)=")",IF(RIGHT(E314,2)="T)",-1000000000000*VALUE(MID(E314,2,LEN(E314)-3)),IF(RIGHT(E314,2)="M)",-1000000*VALUE(MID(E314,2,LEN(E314)-3)),IF(RIGHT(E314,2)="B)",-1000000000*VALUE(MID(E314,2,LEN(E314)-3)),IF(RIGHT(E314,2)="k)",-1000*VALUE(MID(E314,2,LEN(E314)-3)),VALUE(SUBSTITUTE(E314,",","")))))),IF(RIGHT(E314,1)="T",1000000000000*VALUE(LEFT(E314,LEN(E314)-1)),IF(RIGHT(E314,1)="M",1000000*VALUE(LEFT(E314,LEN(E314)-1)),IF(RIGHT(E314,1)="B",1000000000*VALUE(LEFT(E314,LEN(E314)-1)),IF(RIGHT(E314,1)="%",0.01*VALUE(LEFT(E314,LEN(E314)-1)),IF(RIGHT(E314,1)="k",1000*VALUE(LEFT(E314,LEN(E314)-1)),VALUE(SUBSTITUTE(E314,",",""))))))))),"N/A")</f>
        <v>N/A</v>
      </c>
      <c r="L314" t="str">
        <f>IFERROR(IF(TRIM(F314)="-", "N/A", IF(RIGHT(F314,1)=")",IF(RIGHT(F314,2)="T)",-1000000000000*VALUE(MID(F314,2,LEN(F314)-3)),IF(RIGHT(F314,2)="M)",-1000000*VALUE(MID(F314,2,LEN(F314)-3)),IF(RIGHT(F314,2)="B)",-1000000000*VALUE(MID(F314,2,LEN(F314)-3)),IF(RIGHT(F314,2)="k)",-1000*VALUE(MID(F314,2,LEN(F314)-3)),VALUE(SUBSTITUTE(F314,",","")))))),IF(RIGHT(F314,1)="T",1000000000000*VALUE(LEFT(F314,LEN(F314)-1)),IF(RIGHT(F314,1)="M",1000000*VALUE(LEFT(F314,LEN(F314)-1)),IF(RIGHT(F314,1)="B",1000000000*VALUE(LEFT(F314,LEN(F314)-1)),IF(RIGHT(F314,1)="%",0.01*VALUE(LEFT(F314,LEN(F314)-1)),IF(RIGHT(F314,1)="k",1000*VALUE(LEFT(F314,LEN(F314)-1)),VALUE(SUBSTITUTE(F314,",",""))))))))),"N/A")</f>
        <v>N/A</v>
      </c>
      <c r="M314" t="str">
        <f>IFERROR(IF(TRIM(G314)="-", "N/A", IF(RIGHT(G314,1)=")",IF(RIGHT(G314,2)="T)",-1000000000000*VALUE(MID(G314,2,LEN(G314)-3)),IF(RIGHT(G314,2)="M)",-1000000*VALUE(MID(G314,2,LEN(G314)-3)),IF(RIGHT(G314,2)="B)",-1000000000*VALUE(MID(G314,2,LEN(G314)-3)),IF(RIGHT(G314,2)="k)",-1000*VALUE(MID(G314,2,LEN(G314)-3)),VALUE(SUBSTITUTE(G314,",","")))))),IF(RIGHT(G314,1)="T",1000000000000*VALUE(LEFT(G314,LEN(G314)-1)),IF(RIGHT(G314,1)="M",1000000*VALUE(LEFT(G314,LEN(G314)-1)),IF(RIGHT(G314,1)="B",1000000000*VALUE(LEFT(G314,LEN(G314)-1)),IF(RIGHT(G314,1)="%",0.01*VALUE(LEFT(G314,LEN(G314)-1)),IF(RIGHT(G314,1)="k",1000*VALUE(LEFT(G314,LEN(G314)-1)),VALUE(SUBSTITUTE(G314,",",""))))))))),"N/A")</f>
        <v>N/A</v>
      </c>
      <c r="N314" t="str">
        <f t="shared" si="13"/>
        <v>N/A</v>
      </c>
    </row>
    <row r="315" spans="1:14" x14ac:dyDescent="0.3">
      <c r="A315" s="1">
        <v>3</v>
      </c>
      <c r="B315" t="s">
        <v>125</v>
      </c>
      <c r="C315" t="s">
        <v>731</v>
      </c>
      <c r="I315">
        <f>IFERROR(IF(TRIM(C315)="-", "N/A", IF(RIGHT(C315,1)=")",IF(RIGHT(C315,2)="T)",-1000000000000*VALUE(MID(C315,2,LEN(C315)-3)),IF(RIGHT(C315,2)="M)",-1000000*VALUE(MID(C315,2,LEN(C315)-3)),IF(RIGHT(C315,2)="B)",-1000000000*VALUE(MID(C315,2,LEN(C315)-3)),IF(RIGHT(C315,2)="k)",-1000*VALUE(MID(C315,2,LEN(C315)-3)),VALUE(SUBSTITUTE(C315,",","")))))),IF(RIGHT(C315,1)="T",1000000000000*VALUE(LEFT(C315,LEN(C315)-1)),IF(RIGHT(C315,1)="M",1000000*VALUE(LEFT(C315,LEN(C315)-1)),IF(RIGHT(C315,1)="B",1000000000*VALUE(LEFT(C315,LEN(C315)-1)),IF(RIGHT(C315,1)="%",0.01*VALUE(LEFT(C315,LEN(C315)-1)),IF(RIGHT(C315,1)="k",1000*VALUE(LEFT(C315,LEN(C315)-1)),VALUE(SUBSTITUTE(C315,",",""))))))))),"N/A")</f>
        <v>30.43</v>
      </c>
      <c r="J315" t="str">
        <f>IFERROR(IF(TRIM(D315)="-", "N/A", IF(RIGHT(D315,1)=")",IF(RIGHT(D315,2)="T)",-1000000000000*VALUE(MID(D315,2,LEN(D315)-3)),IF(RIGHT(D315,2)="M)",-1000000*VALUE(MID(D315,2,LEN(D315)-3)),IF(RIGHT(D315,2)="B)",-1000000000*VALUE(MID(D315,2,LEN(D315)-3)),IF(RIGHT(D315,2)="k)",-1000*VALUE(MID(D315,2,LEN(D315)-3)),VALUE(SUBSTITUTE(D315,",","")))))),IF(RIGHT(D315,1)="T",1000000000000*VALUE(LEFT(D315,LEN(D315)-1)),IF(RIGHT(D315,1)="M",1000000*VALUE(LEFT(D315,LEN(D315)-1)),IF(RIGHT(D315,1)="B",1000000000*VALUE(LEFT(D315,LEN(D315)-1)),IF(RIGHT(D315,1)="%",0.01*VALUE(LEFT(D315,LEN(D315)-1)),IF(RIGHT(D315,1)="k",1000*VALUE(LEFT(D315,LEN(D315)-1)),VALUE(SUBSTITUTE(D315,",",""))))))))),"N/A")</f>
        <v>N/A</v>
      </c>
      <c r="K315" t="str">
        <f>IFERROR(IF(TRIM(E315)="-", "N/A", IF(RIGHT(E315,1)=")",IF(RIGHT(E315,2)="T)",-1000000000000*VALUE(MID(E315,2,LEN(E315)-3)),IF(RIGHT(E315,2)="M)",-1000000*VALUE(MID(E315,2,LEN(E315)-3)),IF(RIGHT(E315,2)="B)",-1000000000*VALUE(MID(E315,2,LEN(E315)-3)),IF(RIGHT(E315,2)="k)",-1000*VALUE(MID(E315,2,LEN(E315)-3)),VALUE(SUBSTITUTE(E315,",","")))))),IF(RIGHT(E315,1)="T",1000000000000*VALUE(LEFT(E315,LEN(E315)-1)),IF(RIGHT(E315,1)="M",1000000*VALUE(LEFT(E315,LEN(E315)-1)),IF(RIGHT(E315,1)="B",1000000000*VALUE(LEFT(E315,LEN(E315)-1)),IF(RIGHT(E315,1)="%",0.01*VALUE(LEFT(E315,LEN(E315)-1)),IF(RIGHT(E315,1)="k",1000*VALUE(LEFT(E315,LEN(E315)-1)),VALUE(SUBSTITUTE(E315,",",""))))))))),"N/A")</f>
        <v>N/A</v>
      </c>
      <c r="L315" t="str">
        <f>IFERROR(IF(TRIM(F315)="-", "N/A", IF(RIGHT(F315,1)=")",IF(RIGHT(F315,2)="T)",-1000000000000*VALUE(MID(F315,2,LEN(F315)-3)),IF(RIGHT(F315,2)="M)",-1000000*VALUE(MID(F315,2,LEN(F315)-3)),IF(RIGHT(F315,2)="B)",-1000000000*VALUE(MID(F315,2,LEN(F315)-3)),IF(RIGHT(F315,2)="k)",-1000*VALUE(MID(F315,2,LEN(F315)-3)),VALUE(SUBSTITUTE(F315,",","")))))),IF(RIGHT(F315,1)="T",1000000000000*VALUE(LEFT(F315,LEN(F315)-1)),IF(RIGHT(F315,1)="M",1000000*VALUE(LEFT(F315,LEN(F315)-1)),IF(RIGHT(F315,1)="B",1000000000*VALUE(LEFT(F315,LEN(F315)-1)),IF(RIGHT(F315,1)="%",0.01*VALUE(LEFT(F315,LEN(F315)-1)),IF(RIGHT(F315,1)="k",1000*VALUE(LEFT(F315,LEN(F315)-1)),VALUE(SUBSTITUTE(F315,",",""))))))))),"N/A")</f>
        <v>N/A</v>
      </c>
      <c r="M315" t="str">
        <f>IFERROR(IF(TRIM(G315)="-", "N/A", IF(RIGHT(G315,1)=")",IF(RIGHT(G315,2)="T)",-1000000000000*VALUE(MID(G315,2,LEN(G315)-3)),IF(RIGHT(G315,2)="M)",-1000000*VALUE(MID(G315,2,LEN(G315)-3)),IF(RIGHT(G315,2)="B)",-1000000000*VALUE(MID(G315,2,LEN(G315)-3)),IF(RIGHT(G315,2)="k)",-1000*VALUE(MID(G315,2,LEN(G315)-3)),VALUE(SUBSTITUTE(G315,",","")))))),IF(RIGHT(G315,1)="T",1000000000000*VALUE(LEFT(G315,LEN(G315)-1)),IF(RIGHT(G315,1)="M",1000000*VALUE(LEFT(G315,LEN(G315)-1)),IF(RIGHT(G315,1)="B",1000000000*VALUE(LEFT(G315,LEN(G315)-1)),IF(RIGHT(G315,1)="%",0.01*VALUE(LEFT(G315,LEN(G315)-1)),IF(RIGHT(G315,1)="k",1000*VALUE(LEFT(G315,LEN(G315)-1)),VALUE(SUBSTITUTE(G315,",",""))))))))),"N/A")</f>
        <v>N/A</v>
      </c>
      <c r="N315" t="str">
        <f t="shared" si="13"/>
        <v>N/A</v>
      </c>
    </row>
    <row r="316" spans="1:14" x14ac:dyDescent="0.3">
      <c r="A316" s="1">
        <v>4</v>
      </c>
      <c r="B316" t="s">
        <v>127</v>
      </c>
      <c r="C316" t="s">
        <v>732</v>
      </c>
      <c r="I316">
        <f>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3.56</v>
      </c>
      <c r="J316" t="str">
        <f>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K316" t="str">
        <f>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L316" t="str">
        <f>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M316" t="str">
        <f>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c r="N316" t="str">
        <f t="shared" si="13"/>
        <v>N/A</v>
      </c>
    </row>
    <row r="317" spans="1:14" x14ac:dyDescent="0.3">
      <c r="A317" s="1">
        <v>5</v>
      </c>
      <c r="B317" t="s">
        <v>129</v>
      </c>
      <c r="C317" t="s">
        <v>733</v>
      </c>
      <c r="I317">
        <f>IFERROR(IF(TRIM(C317)="-", "N/A", IF(RIGHT(C317,1)=")",IF(RIGHT(C317,2)="T)",-1000000000000*VALUE(MID(C317,2,LEN(C317)-3)),IF(RIGHT(C317,2)="M)",-1000000*VALUE(MID(C317,2,LEN(C317)-3)),IF(RIGHT(C317,2)="B)",-1000000000*VALUE(MID(C317,2,LEN(C317)-3)),IF(RIGHT(C317,2)="k)",-1000*VALUE(MID(C317,2,LEN(C317)-3)),VALUE(SUBSTITUTE(C317,",","")))))),IF(RIGHT(C317,1)="T",1000000000000*VALUE(LEFT(C317,LEN(C317)-1)),IF(RIGHT(C317,1)="M",1000000*VALUE(LEFT(C317,LEN(C317)-1)),IF(RIGHT(C317,1)="B",1000000000*VALUE(LEFT(C317,LEN(C317)-1)),IF(RIGHT(C317,1)="%",0.01*VALUE(LEFT(C317,LEN(C317)-1)),IF(RIGHT(C317,1)="k",1000*VALUE(LEFT(C317,LEN(C317)-1)),VALUE(SUBSTITUTE(C317,",",""))))))))),"N/A")</f>
        <v>7.11</v>
      </c>
      <c r="J317" t="str">
        <f>IFERROR(IF(TRIM(D317)="-", "N/A", IF(RIGHT(D317,1)=")",IF(RIGHT(D317,2)="T)",-1000000000000*VALUE(MID(D317,2,LEN(D317)-3)),IF(RIGHT(D317,2)="M)",-1000000*VALUE(MID(D317,2,LEN(D317)-3)),IF(RIGHT(D317,2)="B)",-1000000000*VALUE(MID(D317,2,LEN(D317)-3)),IF(RIGHT(D317,2)="k)",-1000*VALUE(MID(D317,2,LEN(D317)-3)),VALUE(SUBSTITUTE(D317,",","")))))),IF(RIGHT(D317,1)="T",1000000000000*VALUE(LEFT(D317,LEN(D317)-1)),IF(RIGHT(D317,1)="M",1000000*VALUE(LEFT(D317,LEN(D317)-1)),IF(RIGHT(D317,1)="B",1000000000*VALUE(LEFT(D317,LEN(D317)-1)),IF(RIGHT(D317,1)="%",0.01*VALUE(LEFT(D317,LEN(D317)-1)),IF(RIGHT(D317,1)="k",1000*VALUE(LEFT(D317,LEN(D317)-1)),VALUE(SUBSTITUTE(D317,",",""))))))))),"N/A")</f>
        <v>N/A</v>
      </c>
      <c r="K317" t="str">
        <f>IFERROR(IF(TRIM(E317)="-", "N/A", IF(RIGHT(E317,1)=")",IF(RIGHT(E317,2)="T)",-1000000000000*VALUE(MID(E317,2,LEN(E317)-3)),IF(RIGHT(E317,2)="M)",-1000000*VALUE(MID(E317,2,LEN(E317)-3)),IF(RIGHT(E317,2)="B)",-1000000000*VALUE(MID(E317,2,LEN(E317)-3)),IF(RIGHT(E317,2)="k)",-1000*VALUE(MID(E317,2,LEN(E317)-3)),VALUE(SUBSTITUTE(E317,",","")))))),IF(RIGHT(E317,1)="T",1000000000000*VALUE(LEFT(E317,LEN(E317)-1)),IF(RIGHT(E317,1)="M",1000000*VALUE(LEFT(E317,LEN(E317)-1)),IF(RIGHT(E317,1)="B",1000000000*VALUE(LEFT(E317,LEN(E317)-1)),IF(RIGHT(E317,1)="%",0.01*VALUE(LEFT(E317,LEN(E317)-1)),IF(RIGHT(E317,1)="k",1000*VALUE(LEFT(E317,LEN(E317)-1)),VALUE(SUBSTITUTE(E317,",",""))))))))),"N/A")</f>
        <v>N/A</v>
      </c>
      <c r="L317" t="str">
        <f>IFERROR(IF(TRIM(F317)="-", "N/A", IF(RIGHT(F317,1)=")",IF(RIGHT(F317,2)="T)",-1000000000000*VALUE(MID(F317,2,LEN(F317)-3)),IF(RIGHT(F317,2)="M)",-1000000*VALUE(MID(F317,2,LEN(F317)-3)),IF(RIGHT(F317,2)="B)",-1000000000*VALUE(MID(F317,2,LEN(F317)-3)),IF(RIGHT(F317,2)="k)",-1000*VALUE(MID(F317,2,LEN(F317)-3)),VALUE(SUBSTITUTE(F317,",","")))))),IF(RIGHT(F317,1)="T",1000000000000*VALUE(LEFT(F317,LEN(F317)-1)),IF(RIGHT(F317,1)="M",1000000*VALUE(LEFT(F317,LEN(F317)-1)),IF(RIGHT(F317,1)="B",1000000000*VALUE(LEFT(F317,LEN(F317)-1)),IF(RIGHT(F317,1)="%",0.01*VALUE(LEFT(F317,LEN(F317)-1)),IF(RIGHT(F317,1)="k",1000*VALUE(LEFT(F317,LEN(F317)-1)),VALUE(SUBSTITUTE(F317,",",""))))))))),"N/A")</f>
        <v>N/A</v>
      </c>
      <c r="M317" t="str">
        <f>IFERROR(IF(TRIM(G317)="-", "N/A", IF(RIGHT(G317,1)=")",IF(RIGHT(G317,2)="T)",-1000000000000*VALUE(MID(G317,2,LEN(G317)-3)),IF(RIGHT(G317,2)="M)",-1000000*VALUE(MID(G317,2,LEN(G317)-3)),IF(RIGHT(G317,2)="B)",-1000000000*VALUE(MID(G317,2,LEN(G317)-3)),IF(RIGHT(G317,2)="k)",-1000*VALUE(MID(G317,2,LEN(G317)-3)),VALUE(SUBSTITUTE(G317,",","")))))),IF(RIGHT(G317,1)="T",1000000000000*VALUE(LEFT(G317,LEN(G317)-1)),IF(RIGHT(G317,1)="M",1000000*VALUE(LEFT(G317,LEN(G317)-1)),IF(RIGHT(G317,1)="B",1000000000*VALUE(LEFT(G317,LEN(G317)-1)),IF(RIGHT(G317,1)="%",0.01*VALUE(LEFT(G317,LEN(G317)-1)),IF(RIGHT(G317,1)="k",1000*VALUE(LEFT(G317,LEN(G317)-1)),VALUE(SUBSTITUTE(G317,",",""))))))))),"N/A")</f>
        <v>N/A</v>
      </c>
      <c r="N317" t="str">
        <f t="shared" ref="N317:N380" si="14">IFERROR(IF(TRIM(H317)="-", "N/A", IF(RIGHT(H317,1)=")",IF(RIGHT(H317,2)="T)",-1000000000000*VALUE(MID(H317,2,LEN(H317)-3)),IF(RIGHT(H317,2)="M)",-1000000*VALUE(MID(H317,2,LEN(H317)-3)),IF(RIGHT(H317,2)="B)",-1000000000*VALUE(MID(H317,2,LEN(H317)-3)),IF(RIGHT(H317,2)="k)",-1000*VALUE(MID(H317,2,LEN(H317)-3)),VALUE(SUBSTITUTE(H317,",","")))))),IF(RIGHT(H317,1)="T",1000000000000*VALUE(LEFT(H317,LEN(H317)-1)),IF(RIGHT(H317,1)="M",1000000*VALUE(LEFT(H317,LEN(H317)-1)),IF(RIGHT(H317,1)="B",1000000000*VALUE(LEFT(H317,LEN(H317)-1)),IF(RIGHT(H317,1)="%",0.01*VALUE(LEFT(H317,LEN(H317)-1)),IF(RIGHT(H317,1)="k",1000*VALUE(LEFT(H317,LEN(H317)-1)),VALUE(SUBSTITUTE(H317,",",""))))))))),"N/A")</f>
        <v>N/A</v>
      </c>
    </row>
    <row r="318" spans="1:14" x14ac:dyDescent="0.3">
      <c r="A318" s="1">
        <v>6</v>
      </c>
      <c r="B318" t="s">
        <v>131</v>
      </c>
      <c r="C318" t="s">
        <v>734</v>
      </c>
      <c r="I318">
        <f>IFERROR(IF(TRIM(C318)="-", "N/A", IF(RIGHT(C318,1)=")",IF(RIGHT(C318,2)="T)",-1000000000000*VALUE(MID(C318,2,LEN(C318)-3)),IF(RIGHT(C318,2)="M)",-1000000*VALUE(MID(C318,2,LEN(C318)-3)),IF(RIGHT(C318,2)="B)",-1000000000*VALUE(MID(C318,2,LEN(C318)-3)),IF(RIGHT(C318,2)="k)",-1000*VALUE(MID(C318,2,LEN(C318)-3)),VALUE(SUBSTITUTE(C318,",","")))))),IF(RIGHT(C318,1)="T",1000000000000*VALUE(LEFT(C318,LEN(C318)-1)),IF(RIGHT(C318,1)="M",1000000*VALUE(LEFT(C318,LEN(C318)-1)),IF(RIGHT(C318,1)="B",1000000000*VALUE(LEFT(C318,LEN(C318)-1)),IF(RIGHT(C318,1)="%",0.01*VALUE(LEFT(C318,LEN(C318)-1)),IF(RIGHT(C318,1)="k",1000*VALUE(LEFT(C318,LEN(C318)-1)),VALUE(SUBSTITUTE(C318,",",""))))))))),"N/A")</f>
        <v>2.54</v>
      </c>
      <c r="J318" t="str">
        <f>IFERROR(IF(TRIM(D318)="-", "N/A", IF(RIGHT(D318,1)=")",IF(RIGHT(D318,2)="T)",-1000000000000*VALUE(MID(D318,2,LEN(D318)-3)),IF(RIGHT(D318,2)="M)",-1000000*VALUE(MID(D318,2,LEN(D318)-3)),IF(RIGHT(D318,2)="B)",-1000000000*VALUE(MID(D318,2,LEN(D318)-3)),IF(RIGHT(D318,2)="k)",-1000*VALUE(MID(D318,2,LEN(D318)-3)),VALUE(SUBSTITUTE(D318,",","")))))),IF(RIGHT(D318,1)="T",1000000000000*VALUE(LEFT(D318,LEN(D318)-1)),IF(RIGHT(D318,1)="M",1000000*VALUE(LEFT(D318,LEN(D318)-1)),IF(RIGHT(D318,1)="B",1000000000*VALUE(LEFT(D318,LEN(D318)-1)),IF(RIGHT(D318,1)="%",0.01*VALUE(LEFT(D318,LEN(D318)-1)),IF(RIGHT(D318,1)="k",1000*VALUE(LEFT(D318,LEN(D318)-1)),VALUE(SUBSTITUTE(D318,",",""))))))))),"N/A")</f>
        <v>N/A</v>
      </c>
      <c r="K318" t="str">
        <f>IFERROR(IF(TRIM(E318)="-", "N/A", IF(RIGHT(E318,1)=")",IF(RIGHT(E318,2)="T)",-1000000000000*VALUE(MID(E318,2,LEN(E318)-3)),IF(RIGHT(E318,2)="M)",-1000000*VALUE(MID(E318,2,LEN(E318)-3)),IF(RIGHT(E318,2)="B)",-1000000000*VALUE(MID(E318,2,LEN(E318)-3)),IF(RIGHT(E318,2)="k)",-1000*VALUE(MID(E318,2,LEN(E318)-3)),VALUE(SUBSTITUTE(E318,",","")))))),IF(RIGHT(E318,1)="T",1000000000000*VALUE(LEFT(E318,LEN(E318)-1)),IF(RIGHT(E318,1)="M",1000000*VALUE(LEFT(E318,LEN(E318)-1)),IF(RIGHT(E318,1)="B",1000000000*VALUE(LEFT(E318,LEN(E318)-1)),IF(RIGHT(E318,1)="%",0.01*VALUE(LEFT(E318,LEN(E318)-1)),IF(RIGHT(E318,1)="k",1000*VALUE(LEFT(E318,LEN(E318)-1)),VALUE(SUBSTITUTE(E318,",",""))))))))),"N/A")</f>
        <v>N/A</v>
      </c>
      <c r="L318" t="str">
        <f>IFERROR(IF(TRIM(F318)="-", "N/A", IF(RIGHT(F318,1)=")",IF(RIGHT(F318,2)="T)",-1000000000000*VALUE(MID(F318,2,LEN(F318)-3)),IF(RIGHT(F318,2)="M)",-1000000*VALUE(MID(F318,2,LEN(F318)-3)),IF(RIGHT(F318,2)="B)",-1000000000*VALUE(MID(F318,2,LEN(F318)-3)),IF(RIGHT(F318,2)="k)",-1000*VALUE(MID(F318,2,LEN(F318)-3)),VALUE(SUBSTITUTE(F318,",","")))))),IF(RIGHT(F318,1)="T",1000000000000*VALUE(LEFT(F318,LEN(F318)-1)),IF(RIGHT(F318,1)="M",1000000*VALUE(LEFT(F318,LEN(F318)-1)),IF(RIGHT(F318,1)="B",1000000000*VALUE(LEFT(F318,LEN(F318)-1)),IF(RIGHT(F318,1)="%",0.01*VALUE(LEFT(F318,LEN(F318)-1)),IF(RIGHT(F318,1)="k",1000*VALUE(LEFT(F318,LEN(F318)-1)),VALUE(SUBSTITUTE(F318,",",""))))))))),"N/A")</f>
        <v>N/A</v>
      </c>
      <c r="M318" t="str">
        <f>IFERROR(IF(TRIM(G318)="-", "N/A", IF(RIGHT(G318,1)=")",IF(RIGHT(G318,2)="T)",-1000000000000*VALUE(MID(G318,2,LEN(G318)-3)),IF(RIGHT(G318,2)="M)",-1000000*VALUE(MID(G318,2,LEN(G318)-3)),IF(RIGHT(G318,2)="B)",-1000000000*VALUE(MID(G318,2,LEN(G318)-3)),IF(RIGHT(G318,2)="k)",-1000*VALUE(MID(G318,2,LEN(G318)-3)),VALUE(SUBSTITUTE(G318,",","")))))),IF(RIGHT(G318,1)="T",1000000000000*VALUE(LEFT(G318,LEN(G318)-1)),IF(RIGHT(G318,1)="M",1000000*VALUE(LEFT(G318,LEN(G318)-1)),IF(RIGHT(G318,1)="B",1000000000*VALUE(LEFT(G318,LEN(G318)-1)),IF(RIGHT(G318,1)="%",0.01*VALUE(LEFT(G318,LEN(G318)-1)),IF(RIGHT(G318,1)="k",1000*VALUE(LEFT(G318,LEN(G318)-1)),VALUE(SUBSTITUTE(G318,",",""))))))))),"N/A")</f>
        <v>N/A</v>
      </c>
      <c r="N318" t="str">
        <f t="shared" si="14"/>
        <v>N/A</v>
      </c>
    </row>
    <row r="319" spans="1:14" x14ac:dyDescent="0.3">
      <c r="A319" s="1">
        <v>7</v>
      </c>
      <c r="B319" t="s">
        <v>133</v>
      </c>
      <c r="I319" t="str">
        <f>IFERROR(IF(TRIM(C319)="-", "N/A", IF(RIGHT(C319,1)=")",IF(RIGHT(C319,2)="T)",-1000000000000*VALUE(MID(C319,2,LEN(C319)-3)),IF(RIGHT(C319,2)="M)",-1000000*VALUE(MID(C319,2,LEN(C319)-3)),IF(RIGHT(C319,2)="B)",-1000000000*VALUE(MID(C319,2,LEN(C319)-3)),IF(RIGHT(C319,2)="k)",-1000*VALUE(MID(C319,2,LEN(C319)-3)),VALUE(SUBSTITUTE(C319,",","")))))),IF(RIGHT(C319,1)="T",1000000000000*VALUE(LEFT(C319,LEN(C319)-1)),IF(RIGHT(C319,1)="M",1000000*VALUE(LEFT(C319,LEN(C319)-1)),IF(RIGHT(C319,1)="B",1000000000*VALUE(LEFT(C319,LEN(C319)-1)),IF(RIGHT(C319,1)="%",0.01*VALUE(LEFT(C319,LEN(C319)-1)),IF(RIGHT(C319,1)="k",1000*VALUE(LEFT(C319,LEN(C319)-1)),VALUE(SUBSTITUTE(C319,",",""))))))))),"N/A")</f>
        <v>N/A</v>
      </c>
      <c r="J319" t="str">
        <f>IFERROR(IF(TRIM(D319)="-", "N/A", IF(RIGHT(D319,1)=")",IF(RIGHT(D319,2)="T)",-1000000000000*VALUE(MID(D319,2,LEN(D319)-3)),IF(RIGHT(D319,2)="M)",-1000000*VALUE(MID(D319,2,LEN(D319)-3)),IF(RIGHT(D319,2)="B)",-1000000000*VALUE(MID(D319,2,LEN(D319)-3)),IF(RIGHT(D319,2)="k)",-1000*VALUE(MID(D319,2,LEN(D319)-3)),VALUE(SUBSTITUTE(D319,",","")))))),IF(RIGHT(D319,1)="T",1000000000000*VALUE(LEFT(D319,LEN(D319)-1)),IF(RIGHT(D319,1)="M",1000000*VALUE(LEFT(D319,LEN(D319)-1)),IF(RIGHT(D319,1)="B",1000000000*VALUE(LEFT(D319,LEN(D319)-1)),IF(RIGHT(D319,1)="%",0.01*VALUE(LEFT(D319,LEN(D319)-1)),IF(RIGHT(D319,1)="k",1000*VALUE(LEFT(D319,LEN(D319)-1)),VALUE(SUBSTITUTE(D319,",",""))))))))),"N/A")</f>
        <v>N/A</v>
      </c>
      <c r="K319" t="str">
        <f>IFERROR(IF(TRIM(E319)="-", "N/A", IF(RIGHT(E319,1)=")",IF(RIGHT(E319,2)="T)",-1000000000000*VALUE(MID(E319,2,LEN(E319)-3)),IF(RIGHT(E319,2)="M)",-1000000*VALUE(MID(E319,2,LEN(E319)-3)),IF(RIGHT(E319,2)="B)",-1000000000*VALUE(MID(E319,2,LEN(E319)-3)),IF(RIGHT(E319,2)="k)",-1000*VALUE(MID(E319,2,LEN(E319)-3)),VALUE(SUBSTITUTE(E319,",","")))))),IF(RIGHT(E319,1)="T",1000000000000*VALUE(LEFT(E319,LEN(E319)-1)),IF(RIGHT(E319,1)="M",1000000*VALUE(LEFT(E319,LEN(E319)-1)),IF(RIGHT(E319,1)="B",1000000000*VALUE(LEFT(E319,LEN(E319)-1)),IF(RIGHT(E319,1)="%",0.01*VALUE(LEFT(E319,LEN(E319)-1)),IF(RIGHT(E319,1)="k",1000*VALUE(LEFT(E319,LEN(E319)-1)),VALUE(SUBSTITUTE(E319,",",""))))))))),"N/A")</f>
        <v>N/A</v>
      </c>
      <c r="L319" t="str">
        <f>IFERROR(IF(TRIM(F319)="-", "N/A", IF(RIGHT(F319,1)=")",IF(RIGHT(F319,2)="T)",-1000000000000*VALUE(MID(F319,2,LEN(F319)-3)),IF(RIGHT(F319,2)="M)",-1000000*VALUE(MID(F319,2,LEN(F319)-3)),IF(RIGHT(F319,2)="B)",-1000000000*VALUE(MID(F319,2,LEN(F319)-3)),IF(RIGHT(F319,2)="k)",-1000*VALUE(MID(F319,2,LEN(F319)-3)),VALUE(SUBSTITUTE(F319,",","")))))),IF(RIGHT(F319,1)="T",1000000000000*VALUE(LEFT(F319,LEN(F319)-1)),IF(RIGHT(F319,1)="M",1000000*VALUE(LEFT(F319,LEN(F319)-1)),IF(RIGHT(F319,1)="B",1000000000*VALUE(LEFT(F319,LEN(F319)-1)),IF(RIGHT(F319,1)="%",0.01*VALUE(LEFT(F319,LEN(F319)-1)),IF(RIGHT(F319,1)="k",1000*VALUE(LEFT(F319,LEN(F319)-1)),VALUE(SUBSTITUTE(F319,",",""))))))))),"N/A")</f>
        <v>N/A</v>
      </c>
      <c r="M319" t="str">
        <f>IFERROR(IF(TRIM(G319)="-", "N/A", IF(RIGHT(G319,1)=")",IF(RIGHT(G319,2)="T)",-1000000000000*VALUE(MID(G319,2,LEN(G319)-3)),IF(RIGHT(G319,2)="M)",-1000000*VALUE(MID(G319,2,LEN(G319)-3)),IF(RIGHT(G319,2)="B)",-1000000000*VALUE(MID(G319,2,LEN(G319)-3)),IF(RIGHT(G319,2)="k)",-1000*VALUE(MID(G319,2,LEN(G319)-3)),VALUE(SUBSTITUTE(G319,",","")))))),IF(RIGHT(G319,1)="T",1000000000000*VALUE(LEFT(G319,LEN(G319)-1)),IF(RIGHT(G319,1)="M",1000000*VALUE(LEFT(G319,LEN(G319)-1)),IF(RIGHT(G319,1)="B",1000000000*VALUE(LEFT(G319,LEN(G319)-1)),IF(RIGHT(G319,1)="%",0.01*VALUE(LEFT(G319,LEN(G319)-1)),IF(RIGHT(G319,1)="k",1000*VALUE(LEFT(G319,LEN(G319)-1)),VALUE(SUBSTITUTE(G319,",",""))))))))),"N/A")</f>
        <v>N/A</v>
      </c>
      <c r="N319" t="str">
        <f t="shared" si="14"/>
        <v>N/A</v>
      </c>
    </row>
    <row r="320" spans="1:14" x14ac:dyDescent="0.3">
      <c r="A320" s="1">
        <v>8</v>
      </c>
      <c r="B320" t="s">
        <v>134</v>
      </c>
      <c r="I320" t="str">
        <f>IFERROR(IF(TRIM(C320)="-", "N/A", IF(RIGHT(C320,1)=")",IF(RIGHT(C320,2)="T)",-1000000000000*VALUE(MID(C320,2,LEN(C320)-3)),IF(RIGHT(C320,2)="M)",-1000000*VALUE(MID(C320,2,LEN(C320)-3)),IF(RIGHT(C320,2)="B)",-1000000000*VALUE(MID(C320,2,LEN(C320)-3)),IF(RIGHT(C320,2)="k)",-1000*VALUE(MID(C320,2,LEN(C320)-3)),VALUE(SUBSTITUTE(C320,",","")))))),IF(RIGHT(C320,1)="T",1000000000000*VALUE(LEFT(C320,LEN(C320)-1)),IF(RIGHT(C320,1)="M",1000000*VALUE(LEFT(C320,LEN(C320)-1)),IF(RIGHT(C320,1)="B",1000000000*VALUE(LEFT(C320,LEN(C320)-1)),IF(RIGHT(C320,1)="%",0.01*VALUE(LEFT(C320,LEN(C320)-1)),IF(RIGHT(C320,1)="k",1000*VALUE(LEFT(C320,LEN(C320)-1)),VALUE(SUBSTITUTE(C320,",",""))))))))),"N/A")</f>
        <v>N/A</v>
      </c>
      <c r="J320" t="str">
        <f>IFERROR(IF(TRIM(D320)="-", "N/A", IF(RIGHT(D320,1)=")",IF(RIGHT(D320,2)="T)",-1000000000000*VALUE(MID(D320,2,LEN(D320)-3)),IF(RIGHT(D320,2)="M)",-1000000*VALUE(MID(D320,2,LEN(D320)-3)),IF(RIGHT(D320,2)="B)",-1000000000*VALUE(MID(D320,2,LEN(D320)-3)),IF(RIGHT(D320,2)="k)",-1000*VALUE(MID(D320,2,LEN(D320)-3)),VALUE(SUBSTITUTE(D320,",","")))))),IF(RIGHT(D320,1)="T",1000000000000*VALUE(LEFT(D320,LEN(D320)-1)),IF(RIGHT(D320,1)="M",1000000*VALUE(LEFT(D320,LEN(D320)-1)),IF(RIGHT(D320,1)="B",1000000000*VALUE(LEFT(D320,LEN(D320)-1)),IF(RIGHT(D320,1)="%",0.01*VALUE(LEFT(D320,LEN(D320)-1)),IF(RIGHT(D320,1)="k",1000*VALUE(LEFT(D320,LEN(D320)-1)),VALUE(SUBSTITUTE(D320,",",""))))))))),"N/A")</f>
        <v>N/A</v>
      </c>
      <c r="K320" t="str">
        <f>IFERROR(IF(TRIM(E320)="-", "N/A", IF(RIGHT(E320,1)=")",IF(RIGHT(E320,2)="T)",-1000000000000*VALUE(MID(E320,2,LEN(E320)-3)),IF(RIGHT(E320,2)="M)",-1000000*VALUE(MID(E320,2,LEN(E320)-3)),IF(RIGHT(E320,2)="B)",-1000000000*VALUE(MID(E320,2,LEN(E320)-3)),IF(RIGHT(E320,2)="k)",-1000*VALUE(MID(E320,2,LEN(E320)-3)),VALUE(SUBSTITUTE(E320,",","")))))),IF(RIGHT(E320,1)="T",1000000000000*VALUE(LEFT(E320,LEN(E320)-1)),IF(RIGHT(E320,1)="M",1000000*VALUE(LEFT(E320,LEN(E320)-1)),IF(RIGHT(E320,1)="B",1000000000*VALUE(LEFT(E320,LEN(E320)-1)),IF(RIGHT(E320,1)="%",0.01*VALUE(LEFT(E320,LEN(E320)-1)),IF(RIGHT(E320,1)="k",1000*VALUE(LEFT(E320,LEN(E320)-1)),VALUE(SUBSTITUTE(E320,",",""))))))))),"N/A")</f>
        <v>N/A</v>
      </c>
      <c r="L320" t="str">
        <f>IFERROR(IF(TRIM(F320)="-", "N/A", IF(RIGHT(F320,1)=")",IF(RIGHT(F320,2)="T)",-1000000000000*VALUE(MID(F320,2,LEN(F320)-3)),IF(RIGHT(F320,2)="M)",-1000000*VALUE(MID(F320,2,LEN(F320)-3)),IF(RIGHT(F320,2)="B)",-1000000000*VALUE(MID(F320,2,LEN(F320)-3)),IF(RIGHT(F320,2)="k)",-1000*VALUE(MID(F320,2,LEN(F320)-3)),VALUE(SUBSTITUTE(F320,",","")))))),IF(RIGHT(F320,1)="T",1000000000000*VALUE(LEFT(F320,LEN(F320)-1)),IF(RIGHT(F320,1)="M",1000000*VALUE(LEFT(F320,LEN(F320)-1)),IF(RIGHT(F320,1)="B",1000000000*VALUE(LEFT(F320,LEN(F320)-1)),IF(RIGHT(F320,1)="%",0.01*VALUE(LEFT(F320,LEN(F320)-1)),IF(RIGHT(F320,1)="k",1000*VALUE(LEFT(F320,LEN(F320)-1)),VALUE(SUBSTITUTE(F320,",",""))))))))),"N/A")</f>
        <v>N/A</v>
      </c>
      <c r="M320" t="str">
        <f>IFERROR(IF(TRIM(G320)="-", "N/A", IF(RIGHT(G320,1)=")",IF(RIGHT(G320,2)="T)",-1000000000000*VALUE(MID(G320,2,LEN(G320)-3)),IF(RIGHT(G320,2)="M)",-1000000*VALUE(MID(G320,2,LEN(G320)-3)),IF(RIGHT(G320,2)="B)",-1000000000*VALUE(MID(G320,2,LEN(G320)-3)),IF(RIGHT(G320,2)="k)",-1000*VALUE(MID(G320,2,LEN(G320)-3)),VALUE(SUBSTITUTE(G320,",","")))))),IF(RIGHT(G320,1)="T",1000000000000*VALUE(LEFT(G320,LEN(G320)-1)),IF(RIGHT(G320,1)="M",1000000*VALUE(LEFT(G320,LEN(G320)-1)),IF(RIGHT(G320,1)="B",1000000000*VALUE(LEFT(G320,LEN(G320)-1)),IF(RIGHT(G320,1)="%",0.01*VALUE(LEFT(G320,LEN(G320)-1)),IF(RIGHT(G320,1)="k",1000*VALUE(LEFT(G320,LEN(G320)-1)),VALUE(SUBSTITUTE(G320,",",""))))))))),"N/A")</f>
        <v>N/A</v>
      </c>
      <c r="N320" t="str">
        <f t="shared" si="14"/>
        <v>N/A</v>
      </c>
    </row>
    <row r="321" spans="1:14" x14ac:dyDescent="0.3">
      <c r="I321" t="str">
        <f>IFERROR(IF(TRIM(C321)="-", "N/A", IF(RIGHT(C321,1)=")",IF(RIGHT(C321,2)="T)",-1000000000000*VALUE(MID(C321,2,LEN(C321)-3)),IF(RIGHT(C321,2)="M)",-1000000*VALUE(MID(C321,2,LEN(C321)-3)),IF(RIGHT(C321,2)="B)",-1000000000*VALUE(MID(C321,2,LEN(C321)-3)),IF(RIGHT(C321,2)="k)",-1000*VALUE(MID(C321,2,LEN(C321)-3)),VALUE(SUBSTITUTE(C321,",","")))))),IF(RIGHT(C321,1)="T",1000000000000*VALUE(LEFT(C321,LEN(C321)-1)),IF(RIGHT(C321,1)="M",1000000*VALUE(LEFT(C321,LEN(C321)-1)),IF(RIGHT(C321,1)="B",1000000000*VALUE(LEFT(C321,LEN(C321)-1)),IF(RIGHT(C321,1)="%",0.01*VALUE(LEFT(C321,LEN(C321)-1)),IF(RIGHT(C321,1)="k",1000*VALUE(LEFT(C321,LEN(C321)-1)),VALUE(SUBSTITUTE(C321,",",""))))))))),"N/A")</f>
        <v>N/A</v>
      </c>
      <c r="J321" t="str">
        <f>IFERROR(IF(TRIM(D321)="-", "N/A", IF(RIGHT(D321,1)=")",IF(RIGHT(D321,2)="T)",-1000000000000*VALUE(MID(D321,2,LEN(D321)-3)),IF(RIGHT(D321,2)="M)",-1000000*VALUE(MID(D321,2,LEN(D321)-3)),IF(RIGHT(D321,2)="B)",-1000000000*VALUE(MID(D321,2,LEN(D321)-3)),IF(RIGHT(D321,2)="k)",-1000*VALUE(MID(D321,2,LEN(D321)-3)),VALUE(SUBSTITUTE(D321,",","")))))),IF(RIGHT(D321,1)="T",1000000000000*VALUE(LEFT(D321,LEN(D321)-1)),IF(RIGHT(D321,1)="M",1000000*VALUE(LEFT(D321,LEN(D321)-1)),IF(RIGHT(D321,1)="B",1000000000*VALUE(LEFT(D321,LEN(D321)-1)),IF(RIGHT(D321,1)="%",0.01*VALUE(LEFT(D321,LEN(D321)-1)),IF(RIGHT(D321,1)="k",1000*VALUE(LEFT(D321,LEN(D321)-1)),VALUE(SUBSTITUTE(D321,",",""))))))))),"N/A")</f>
        <v>N/A</v>
      </c>
      <c r="K321" t="str">
        <f>IFERROR(IF(TRIM(E321)="-", "N/A", IF(RIGHT(E321,1)=")",IF(RIGHT(E321,2)="T)",-1000000000000*VALUE(MID(E321,2,LEN(E321)-3)),IF(RIGHT(E321,2)="M)",-1000000*VALUE(MID(E321,2,LEN(E321)-3)),IF(RIGHT(E321,2)="B)",-1000000000*VALUE(MID(E321,2,LEN(E321)-3)),IF(RIGHT(E321,2)="k)",-1000*VALUE(MID(E321,2,LEN(E321)-3)),VALUE(SUBSTITUTE(E321,",","")))))),IF(RIGHT(E321,1)="T",1000000000000*VALUE(LEFT(E321,LEN(E321)-1)),IF(RIGHT(E321,1)="M",1000000*VALUE(LEFT(E321,LEN(E321)-1)),IF(RIGHT(E321,1)="B",1000000000*VALUE(LEFT(E321,LEN(E321)-1)),IF(RIGHT(E321,1)="%",0.01*VALUE(LEFT(E321,LEN(E321)-1)),IF(RIGHT(E321,1)="k",1000*VALUE(LEFT(E321,LEN(E321)-1)),VALUE(SUBSTITUTE(E321,",",""))))))))),"N/A")</f>
        <v>N/A</v>
      </c>
      <c r="L321" t="str">
        <f>IFERROR(IF(TRIM(F321)="-", "N/A", IF(RIGHT(F321,1)=")",IF(RIGHT(F321,2)="T)",-1000000000000*VALUE(MID(F321,2,LEN(F321)-3)),IF(RIGHT(F321,2)="M)",-1000000*VALUE(MID(F321,2,LEN(F321)-3)),IF(RIGHT(F321,2)="B)",-1000000000*VALUE(MID(F321,2,LEN(F321)-3)),IF(RIGHT(F321,2)="k)",-1000*VALUE(MID(F321,2,LEN(F321)-3)),VALUE(SUBSTITUTE(F321,",","")))))),IF(RIGHT(F321,1)="T",1000000000000*VALUE(LEFT(F321,LEN(F321)-1)),IF(RIGHT(F321,1)="M",1000000*VALUE(LEFT(F321,LEN(F321)-1)),IF(RIGHT(F321,1)="B",1000000000*VALUE(LEFT(F321,LEN(F321)-1)),IF(RIGHT(F321,1)="%",0.01*VALUE(LEFT(F321,LEN(F321)-1)),IF(RIGHT(F321,1)="k",1000*VALUE(LEFT(F321,LEN(F321)-1)),VALUE(SUBSTITUTE(F321,",",""))))))))),"N/A")</f>
        <v>N/A</v>
      </c>
      <c r="M321" t="str">
        <f>IFERROR(IF(TRIM(G321)="-", "N/A", IF(RIGHT(G321,1)=")",IF(RIGHT(G321,2)="T)",-1000000000000*VALUE(MID(G321,2,LEN(G321)-3)),IF(RIGHT(G321,2)="M)",-1000000*VALUE(MID(G321,2,LEN(G321)-3)),IF(RIGHT(G321,2)="B)",-1000000000*VALUE(MID(G321,2,LEN(G321)-3)),IF(RIGHT(G321,2)="k)",-1000*VALUE(MID(G321,2,LEN(G321)-3)),VALUE(SUBSTITUTE(G321,",","")))))),IF(RIGHT(G321,1)="T",1000000000000*VALUE(LEFT(G321,LEN(G321)-1)),IF(RIGHT(G321,1)="M",1000000*VALUE(LEFT(G321,LEN(G321)-1)),IF(RIGHT(G321,1)="B",1000000000*VALUE(LEFT(G321,LEN(G321)-1)),IF(RIGHT(G321,1)="%",0.01*VALUE(LEFT(G321,LEN(G321)-1)),IF(RIGHT(G321,1)="k",1000*VALUE(LEFT(G321,LEN(G321)-1)),VALUE(SUBSTITUTE(G321,",",""))))))))),"N/A")</f>
        <v>N/A</v>
      </c>
      <c r="N321" t="str">
        <f t="shared" si="14"/>
        <v>N/A</v>
      </c>
    </row>
    <row r="322" spans="1:14" x14ac:dyDescent="0.3">
      <c r="I322" t="str">
        <f>IFERROR(IF(TRIM(C322)="-", "N/A", IF(RIGHT(C322,1)=")",IF(RIGHT(C322,2)="T)",-1000000000000*VALUE(MID(C322,2,LEN(C322)-3)),IF(RIGHT(C322,2)="M)",-1000000*VALUE(MID(C322,2,LEN(C322)-3)),IF(RIGHT(C322,2)="B)",-1000000000*VALUE(MID(C322,2,LEN(C322)-3)),IF(RIGHT(C322,2)="k)",-1000*VALUE(MID(C322,2,LEN(C322)-3)),VALUE(SUBSTITUTE(C322,",","")))))),IF(RIGHT(C322,1)="T",1000000000000*VALUE(LEFT(C322,LEN(C322)-1)),IF(RIGHT(C322,1)="M",1000000*VALUE(LEFT(C322,LEN(C322)-1)),IF(RIGHT(C322,1)="B",1000000000*VALUE(LEFT(C322,LEN(C322)-1)),IF(RIGHT(C322,1)="%",0.01*VALUE(LEFT(C322,LEN(C322)-1)),IF(RIGHT(C322,1)="k",1000*VALUE(LEFT(C322,LEN(C322)-1)),VALUE(SUBSTITUTE(C322,",",""))))))))),"N/A")</f>
        <v>N/A</v>
      </c>
      <c r="J322" t="str">
        <f>IFERROR(IF(TRIM(D322)="-", "N/A", IF(RIGHT(D322,1)=")",IF(RIGHT(D322,2)="T)",-1000000000000*VALUE(MID(D322,2,LEN(D322)-3)),IF(RIGHT(D322,2)="M)",-1000000*VALUE(MID(D322,2,LEN(D322)-3)),IF(RIGHT(D322,2)="B)",-1000000000*VALUE(MID(D322,2,LEN(D322)-3)),IF(RIGHT(D322,2)="k)",-1000*VALUE(MID(D322,2,LEN(D322)-3)),VALUE(SUBSTITUTE(D322,",","")))))),IF(RIGHT(D322,1)="T",1000000000000*VALUE(LEFT(D322,LEN(D322)-1)),IF(RIGHT(D322,1)="M",1000000*VALUE(LEFT(D322,LEN(D322)-1)),IF(RIGHT(D322,1)="B",1000000000*VALUE(LEFT(D322,LEN(D322)-1)),IF(RIGHT(D322,1)="%",0.01*VALUE(LEFT(D322,LEN(D322)-1)),IF(RIGHT(D322,1)="k",1000*VALUE(LEFT(D322,LEN(D322)-1)),VALUE(SUBSTITUTE(D322,",",""))))))))),"N/A")</f>
        <v>N/A</v>
      </c>
      <c r="K322" t="str">
        <f>IFERROR(IF(TRIM(E322)="-", "N/A", IF(RIGHT(E322,1)=")",IF(RIGHT(E322,2)="T)",-1000000000000*VALUE(MID(E322,2,LEN(E322)-3)),IF(RIGHT(E322,2)="M)",-1000000*VALUE(MID(E322,2,LEN(E322)-3)),IF(RIGHT(E322,2)="B)",-1000000000*VALUE(MID(E322,2,LEN(E322)-3)),IF(RIGHT(E322,2)="k)",-1000*VALUE(MID(E322,2,LEN(E322)-3)),VALUE(SUBSTITUTE(E322,",","")))))),IF(RIGHT(E322,1)="T",1000000000000*VALUE(LEFT(E322,LEN(E322)-1)),IF(RIGHT(E322,1)="M",1000000*VALUE(LEFT(E322,LEN(E322)-1)),IF(RIGHT(E322,1)="B",1000000000*VALUE(LEFT(E322,LEN(E322)-1)),IF(RIGHT(E322,1)="%",0.01*VALUE(LEFT(E322,LEN(E322)-1)),IF(RIGHT(E322,1)="k",1000*VALUE(LEFT(E322,LEN(E322)-1)),VALUE(SUBSTITUTE(E322,",",""))))))))),"N/A")</f>
        <v>N/A</v>
      </c>
      <c r="L322" t="str">
        <f>IFERROR(IF(TRIM(F322)="-", "N/A", IF(RIGHT(F322,1)=")",IF(RIGHT(F322,2)="T)",-1000000000000*VALUE(MID(F322,2,LEN(F322)-3)),IF(RIGHT(F322,2)="M)",-1000000*VALUE(MID(F322,2,LEN(F322)-3)),IF(RIGHT(F322,2)="B)",-1000000000*VALUE(MID(F322,2,LEN(F322)-3)),IF(RIGHT(F322,2)="k)",-1000*VALUE(MID(F322,2,LEN(F322)-3)),VALUE(SUBSTITUTE(F322,",","")))))),IF(RIGHT(F322,1)="T",1000000000000*VALUE(LEFT(F322,LEN(F322)-1)),IF(RIGHT(F322,1)="M",1000000*VALUE(LEFT(F322,LEN(F322)-1)),IF(RIGHT(F322,1)="B",1000000000*VALUE(LEFT(F322,LEN(F322)-1)),IF(RIGHT(F322,1)="%",0.01*VALUE(LEFT(F322,LEN(F322)-1)),IF(RIGHT(F322,1)="k",1000*VALUE(LEFT(F322,LEN(F322)-1)),VALUE(SUBSTITUTE(F322,",",""))))))))),"N/A")</f>
        <v>N/A</v>
      </c>
      <c r="M322" t="str">
        <f>IFERROR(IF(TRIM(G322)="-", "N/A", IF(RIGHT(G322,1)=")",IF(RIGHT(G322,2)="T)",-1000000000000*VALUE(MID(G322,2,LEN(G322)-3)),IF(RIGHT(G322,2)="M)",-1000000*VALUE(MID(G322,2,LEN(G322)-3)),IF(RIGHT(G322,2)="B)",-1000000000*VALUE(MID(G322,2,LEN(G322)-3)),IF(RIGHT(G322,2)="k)",-1000*VALUE(MID(G322,2,LEN(G322)-3)),VALUE(SUBSTITUTE(G322,",","")))))),IF(RIGHT(G322,1)="T",1000000000000*VALUE(LEFT(G322,LEN(G322)-1)),IF(RIGHT(G322,1)="M",1000000*VALUE(LEFT(G322,LEN(G322)-1)),IF(RIGHT(G322,1)="B",1000000000*VALUE(LEFT(G322,LEN(G322)-1)),IF(RIGHT(G322,1)="%",0.01*VALUE(LEFT(G322,LEN(G322)-1)),IF(RIGHT(G322,1)="k",1000*VALUE(LEFT(G322,LEN(G322)-1)),VALUE(SUBSTITUTE(G322,",",""))))))))),"N/A")</f>
        <v>N/A</v>
      </c>
      <c r="N322" t="str">
        <f t="shared" si="14"/>
        <v>N/A</v>
      </c>
    </row>
    <row r="323" spans="1:14" x14ac:dyDescent="0.3">
      <c r="A323" s="1">
        <v>0</v>
      </c>
      <c r="B323" t="s">
        <v>122</v>
      </c>
      <c r="C323" t="s">
        <v>735</v>
      </c>
      <c r="I323">
        <f>IFERROR(IF(TRIM(C323)="-", "N/A", IF(RIGHT(C323,1)=")",IF(RIGHT(C323,2)="T)",-1000000000000*VALUE(MID(C323,2,LEN(C323)-3)),IF(RIGHT(C323,2)="M)",-1000000*VALUE(MID(C323,2,LEN(C323)-3)),IF(RIGHT(C323,2)="B)",-1000000000*VALUE(MID(C323,2,LEN(C323)-3)),IF(RIGHT(C323,2)="k)",-1000*VALUE(MID(C323,2,LEN(C323)-3)),VALUE(SUBSTITUTE(C323,",","")))))),IF(RIGHT(C323,1)="T",1000000000000*VALUE(LEFT(C323,LEN(C323)-1)),IF(RIGHT(C323,1)="M",1000000*VALUE(LEFT(C323,LEN(C323)-1)),IF(RIGHT(C323,1)="B",1000000000*VALUE(LEFT(C323,LEN(C323)-1)),IF(RIGHT(C323,1)="%",0.01*VALUE(LEFT(C323,LEN(C323)-1)),IF(RIGHT(C323,1)="k",1000*VALUE(LEFT(C323,LEN(C323)-1)),VALUE(SUBSTITUTE(C323,",",""))))))))),"N/A")</f>
        <v>2520000000</v>
      </c>
      <c r="J323" t="str">
        <f>IFERROR(IF(TRIM(D323)="-", "N/A", IF(RIGHT(D323,1)=")",IF(RIGHT(D323,2)="T)",-1000000000000*VALUE(MID(D323,2,LEN(D323)-3)),IF(RIGHT(D323,2)="M)",-1000000*VALUE(MID(D323,2,LEN(D323)-3)),IF(RIGHT(D323,2)="B)",-1000000000*VALUE(MID(D323,2,LEN(D323)-3)),IF(RIGHT(D323,2)="k)",-1000*VALUE(MID(D323,2,LEN(D323)-3)),VALUE(SUBSTITUTE(D323,",","")))))),IF(RIGHT(D323,1)="T",1000000000000*VALUE(LEFT(D323,LEN(D323)-1)),IF(RIGHT(D323,1)="M",1000000*VALUE(LEFT(D323,LEN(D323)-1)),IF(RIGHT(D323,1)="B",1000000000*VALUE(LEFT(D323,LEN(D323)-1)),IF(RIGHT(D323,1)="%",0.01*VALUE(LEFT(D323,LEN(D323)-1)),IF(RIGHT(D323,1)="k",1000*VALUE(LEFT(D323,LEN(D323)-1)),VALUE(SUBSTITUTE(D323,",",""))))))))),"N/A")</f>
        <v>N/A</v>
      </c>
      <c r="K323" t="str">
        <f>IFERROR(IF(TRIM(E323)="-", "N/A", IF(RIGHT(E323,1)=")",IF(RIGHT(E323,2)="T)",-1000000000000*VALUE(MID(E323,2,LEN(E323)-3)),IF(RIGHT(E323,2)="M)",-1000000*VALUE(MID(E323,2,LEN(E323)-3)),IF(RIGHT(E323,2)="B)",-1000000000*VALUE(MID(E323,2,LEN(E323)-3)),IF(RIGHT(E323,2)="k)",-1000*VALUE(MID(E323,2,LEN(E323)-3)),VALUE(SUBSTITUTE(E323,",","")))))),IF(RIGHT(E323,1)="T",1000000000000*VALUE(LEFT(E323,LEN(E323)-1)),IF(RIGHT(E323,1)="M",1000000*VALUE(LEFT(E323,LEN(E323)-1)),IF(RIGHT(E323,1)="B",1000000000*VALUE(LEFT(E323,LEN(E323)-1)),IF(RIGHT(E323,1)="%",0.01*VALUE(LEFT(E323,LEN(E323)-1)),IF(RIGHT(E323,1)="k",1000*VALUE(LEFT(E323,LEN(E323)-1)),VALUE(SUBSTITUTE(E323,",",""))))))))),"N/A")</f>
        <v>N/A</v>
      </c>
      <c r="L323" t="str">
        <f>IFERROR(IF(TRIM(F323)="-", "N/A", IF(RIGHT(F323,1)=")",IF(RIGHT(F323,2)="T)",-1000000000000*VALUE(MID(F323,2,LEN(F323)-3)),IF(RIGHT(F323,2)="M)",-1000000*VALUE(MID(F323,2,LEN(F323)-3)),IF(RIGHT(F323,2)="B)",-1000000000*VALUE(MID(F323,2,LEN(F323)-3)),IF(RIGHT(F323,2)="k)",-1000*VALUE(MID(F323,2,LEN(F323)-3)),VALUE(SUBSTITUTE(F323,",","")))))),IF(RIGHT(F323,1)="T",1000000000000*VALUE(LEFT(F323,LEN(F323)-1)),IF(RIGHT(F323,1)="M",1000000*VALUE(LEFT(F323,LEN(F323)-1)),IF(RIGHT(F323,1)="B",1000000000*VALUE(LEFT(F323,LEN(F323)-1)),IF(RIGHT(F323,1)="%",0.01*VALUE(LEFT(F323,LEN(F323)-1)),IF(RIGHT(F323,1)="k",1000*VALUE(LEFT(F323,LEN(F323)-1)),VALUE(SUBSTITUTE(F323,",",""))))))))),"N/A")</f>
        <v>N/A</v>
      </c>
      <c r="M323" t="str">
        <f>IFERROR(IF(TRIM(G323)="-", "N/A", IF(RIGHT(G323,1)=")",IF(RIGHT(G323,2)="T)",-1000000000000*VALUE(MID(G323,2,LEN(G323)-3)),IF(RIGHT(G323,2)="M)",-1000000*VALUE(MID(G323,2,LEN(G323)-3)),IF(RIGHT(G323,2)="B)",-1000000000*VALUE(MID(G323,2,LEN(G323)-3)),IF(RIGHT(G323,2)="k)",-1000*VALUE(MID(G323,2,LEN(G323)-3)),VALUE(SUBSTITUTE(G323,",","")))))),IF(RIGHT(G323,1)="T",1000000000000*VALUE(LEFT(G323,LEN(G323)-1)),IF(RIGHT(G323,1)="M",1000000*VALUE(LEFT(G323,LEN(G323)-1)),IF(RIGHT(G323,1)="B",1000000000*VALUE(LEFT(G323,LEN(G323)-1)),IF(RIGHT(G323,1)="%",0.01*VALUE(LEFT(G323,LEN(G323)-1)),IF(RIGHT(G323,1)="k",1000*VALUE(LEFT(G323,LEN(G323)-1)),VALUE(SUBSTITUTE(G323,",",""))))))))),"N/A")</f>
        <v>N/A</v>
      </c>
      <c r="N323" t="str">
        <f t="shared" si="14"/>
        <v>N/A</v>
      </c>
    </row>
    <row r="324" spans="1:14" x14ac:dyDescent="0.3">
      <c r="A324" s="1">
        <v>1</v>
      </c>
      <c r="B324" t="s">
        <v>123</v>
      </c>
      <c r="I324" t="str">
        <f>IFERROR(IF(TRIM(C324)="-", "N/A", IF(RIGHT(C324,1)=")",IF(RIGHT(C324,2)="T)",-1000000000000*VALUE(MID(C324,2,LEN(C324)-3)),IF(RIGHT(C324,2)="M)",-1000000*VALUE(MID(C324,2,LEN(C324)-3)),IF(RIGHT(C324,2)="B)",-1000000000*VALUE(MID(C324,2,LEN(C324)-3)),IF(RIGHT(C324,2)="k)",-1000*VALUE(MID(C324,2,LEN(C324)-3)),VALUE(SUBSTITUTE(C324,",","")))))),IF(RIGHT(C324,1)="T",1000000000000*VALUE(LEFT(C324,LEN(C324)-1)),IF(RIGHT(C324,1)="M",1000000*VALUE(LEFT(C324,LEN(C324)-1)),IF(RIGHT(C324,1)="B",1000000000*VALUE(LEFT(C324,LEN(C324)-1)),IF(RIGHT(C324,1)="%",0.01*VALUE(LEFT(C324,LEN(C324)-1)),IF(RIGHT(C324,1)="k",1000*VALUE(LEFT(C324,LEN(C324)-1)),VALUE(SUBSTITUTE(C324,",",""))))))))),"N/A")</f>
        <v>N/A</v>
      </c>
      <c r="J324" t="str">
        <f>IFERROR(IF(TRIM(D324)="-", "N/A", IF(RIGHT(D324,1)=")",IF(RIGHT(D324,2)="T)",-1000000000000*VALUE(MID(D324,2,LEN(D324)-3)),IF(RIGHT(D324,2)="M)",-1000000*VALUE(MID(D324,2,LEN(D324)-3)),IF(RIGHT(D324,2)="B)",-1000000000*VALUE(MID(D324,2,LEN(D324)-3)),IF(RIGHT(D324,2)="k)",-1000*VALUE(MID(D324,2,LEN(D324)-3)),VALUE(SUBSTITUTE(D324,",","")))))),IF(RIGHT(D324,1)="T",1000000000000*VALUE(LEFT(D324,LEN(D324)-1)),IF(RIGHT(D324,1)="M",1000000*VALUE(LEFT(D324,LEN(D324)-1)),IF(RIGHT(D324,1)="B",1000000000*VALUE(LEFT(D324,LEN(D324)-1)),IF(RIGHT(D324,1)="%",0.01*VALUE(LEFT(D324,LEN(D324)-1)),IF(RIGHT(D324,1)="k",1000*VALUE(LEFT(D324,LEN(D324)-1)),VALUE(SUBSTITUTE(D324,",",""))))))))),"N/A")</f>
        <v>N/A</v>
      </c>
      <c r="K324" t="str">
        <f>IFERROR(IF(TRIM(E324)="-", "N/A", IF(RIGHT(E324,1)=")",IF(RIGHT(E324,2)="T)",-1000000000000*VALUE(MID(E324,2,LEN(E324)-3)),IF(RIGHT(E324,2)="M)",-1000000*VALUE(MID(E324,2,LEN(E324)-3)),IF(RIGHT(E324,2)="B)",-1000000000*VALUE(MID(E324,2,LEN(E324)-3)),IF(RIGHT(E324,2)="k)",-1000*VALUE(MID(E324,2,LEN(E324)-3)),VALUE(SUBSTITUTE(E324,",","")))))),IF(RIGHT(E324,1)="T",1000000000000*VALUE(LEFT(E324,LEN(E324)-1)),IF(RIGHT(E324,1)="M",1000000*VALUE(LEFT(E324,LEN(E324)-1)),IF(RIGHT(E324,1)="B",1000000000*VALUE(LEFT(E324,LEN(E324)-1)),IF(RIGHT(E324,1)="%",0.01*VALUE(LEFT(E324,LEN(E324)-1)),IF(RIGHT(E324,1)="k",1000*VALUE(LEFT(E324,LEN(E324)-1)),VALUE(SUBSTITUTE(E324,",",""))))))))),"N/A")</f>
        <v>N/A</v>
      </c>
      <c r="L324" t="str">
        <f>IFERROR(IF(TRIM(F324)="-", "N/A", IF(RIGHT(F324,1)=")",IF(RIGHT(F324,2)="T)",-1000000000000*VALUE(MID(F324,2,LEN(F324)-3)),IF(RIGHT(F324,2)="M)",-1000000*VALUE(MID(F324,2,LEN(F324)-3)),IF(RIGHT(F324,2)="B)",-1000000000*VALUE(MID(F324,2,LEN(F324)-3)),IF(RIGHT(F324,2)="k)",-1000*VALUE(MID(F324,2,LEN(F324)-3)),VALUE(SUBSTITUTE(F324,",","")))))),IF(RIGHT(F324,1)="T",1000000000000*VALUE(LEFT(F324,LEN(F324)-1)),IF(RIGHT(F324,1)="M",1000000*VALUE(LEFT(F324,LEN(F324)-1)),IF(RIGHT(F324,1)="B",1000000000*VALUE(LEFT(F324,LEN(F324)-1)),IF(RIGHT(F324,1)="%",0.01*VALUE(LEFT(F324,LEN(F324)-1)),IF(RIGHT(F324,1)="k",1000*VALUE(LEFT(F324,LEN(F324)-1)),VALUE(SUBSTITUTE(F324,",",""))))))))),"N/A")</f>
        <v>N/A</v>
      </c>
      <c r="M324" t="str">
        <f>IFERROR(IF(TRIM(G324)="-", "N/A", IF(RIGHT(G324,1)=")",IF(RIGHT(G324,2)="T)",-1000000000000*VALUE(MID(G324,2,LEN(G324)-3)),IF(RIGHT(G324,2)="M)",-1000000*VALUE(MID(G324,2,LEN(G324)-3)),IF(RIGHT(G324,2)="B)",-1000000000*VALUE(MID(G324,2,LEN(G324)-3)),IF(RIGHT(G324,2)="k)",-1000*VALUE(MID(G324,2,LEN(G324)-3)),VALUE(SUBSTITUTE(G324,",","")))))),IF(RIGHT(G324,1)="T",1000000000000*VALUE(LEFT(G324,LEN(G324)-1)),IF(RIGHT(G324,1)="M",1000000*VALUE(LEFT(G324,LEN(G324)-1)),IF(RIGHT(G324,1)="B",1000000000*VALUE(LEFT(G324,LEN(G324)-1)),IF(RIGHT(G324,1)="%",0.01*VALUE(LEFT(G324,LEN(G324)-1)),IF(RIGHT(G324,1)="k",1000*VALUE(LEFT(G324,LEN(G324)-1)),VALUE(SUBSTITUTE(G324,",",""))))))))),"N/A")</f>
        <v>N/A</v>
      </c>
      <c r="N324" t="str">
        <f t="shared" si="14"/>
        <v>N/A</v>
      </c>
    </row>
    <row r="325" spans="1:14" x14ac:dyDescent="0.3">
      <c r="A325" s="1">
        <v>2</v>
      </c>
      <c r="B325" t="s">
        <v>124</v>
      </c>
      <c r="C325" t="s">
        <v>736</v>
      </c>
      <c r="I325">
        <f>IFERROR(IF(TRIM(C325)="-", "N/A", IF(RIGHT(C325,1)=")",IF(RIGHT(C325,2)="T)",-1000000000000*VALUE(MID(C325,2,LEN(C325)-3)),IF(RIGHT(C325,2)="M)",-1000000*VALUE(MID(C325,2,LEN(C325)-3)),IF(RIGHT(C325,2)="B)",-1000000000*VALUE(MID(C325,2,LEN(C325)-3)),IF(RIGHT(C325,2)="k)",-1000*VALUE(MID(C325,2,LEN(C325)-3)),VALUE(SUBSTITUTE(C325,",","")))))),IF(RIGHT(C325,1)="T",1000000000000*VALUE(LEFT(C325,LEN(C325)-1)),IF(RIGHT(C325,1)="M",1000000*VALUE(LEFT(C325,LEN(C325)-1)),IF(RIGHT(C325,1)="B",1000000000*VALUE(LEFT(C325,LEN(C325)-1)),IF(RIGHT(C325,1)="%",0.01*VALUE(LEFT(C325,LEN(C325)-1)),IF(RIGHT(C325,1)="k",1000*VALUE(LEFT(C325,LEN(C325)-1)),VALUE(SUBSTITUTE(C325,",",""))))))))),"N/A")</f>
        <v>39.049999999999997</v>
      </c>
      <c r="J325" t="str">
        <f>IFERROR(IF(TRIM(D325)="-", "N/A", IF(RIGHT(D325,1)=")",IF(RIGHT(D325,2)="T)",-1000000000000*VALUE(MID(D325,2,LEN(D325)-3)),IF(RIGHT(D325,2)="M)",-1000000*VALUE(MID(D325,2,LEN(D325)-3)),IF(RIGHT(D325,2)="B)",-1000000000*VALUE(MID(D325,2,LEN(D325)-3)),IF(RIGHT(D325,2)="k)",-1000*VALUE(MID(D325,2,LEN(D325)-3)),VALUE(SUBSTITUTE(D325,",","")))))),IF(RIGHT(D325,1)="T",1000000000000*VALUE(LEFT(D325,LEN(D325)-1)),IF(RIGHT(D325,1)="M",1000000*VALUE(LEFT(D325,LEN(D325)-1)),IF(RIGHT(D325,1)="B",1000000000*VALUE(LEFT(D325,LEN(D325)-1)),IF(RIGHT(D325,1)="%",0.01*VALUE(LEFT(D325,LEN(D325)-1)),IF(RIGHT(D325,1)="k",1000*VALUE(LEFT(D325,LEN(D325)-1)),VALUE(SUBSTITUTE(D325,",",""))))))))),"N/A")</f>
        <v>N/A</v>
      </c>
      <c r="K325" t="str">
        <f>IFERROR(IF(TRIM(E325)="-", "N/A", IF(RIGHT(E325,1)=")",IF(RIGHT(E325,2)="T)",-1000000000000*VALUE(MID(E325,2,LEN(E325)-3)),IF(RIGHT(E325,2)="M)",-1000000*VALUE(MID(E325,2,LEN(E325)-3)),IF(RIGHT(E325,2)="B)",-1000000000*VALUE(MID(E325,2,LEN(E325)-3)),IF(RIGHT(E325,2)="k)",-1000*VALUE(MID(E325,2,LEN(E325)-3)),VALUE(SUBSTITUTE(E325,",","")))))),IF(RIGHT(E325,1)="T",1000000000000*VALUE(LEFT(E325,LEN(E325)-1)),IF(RIGHT(E325,1)="M",1000000*VALUE(LEFT(E325,LEN(E325)-1)),IF(RIGHT(E325,1)="B",1000000000*VALUE(LEFT(E325,LEN(E325)-1)),IF(RIGHT(E325,1)="%",0.01*VALUE(LEFT(E325,LEN(E325)-1)),IF(RIGHT(E325,1)="k",1000*VALUE(LEFT(E325,LEN(E325)-1)),VALUE(SUBSTITUTE(E325,",",""))))))))),"N/A")</f>
        <v>N/A</v>
      </c>
      <c r="L325" t="str">
        <f>IFERROR(IF(TRIM(F325)="-", "N/A", IF(RIGHT(F325,1)=")",IF(RIGHT(F325,2)="T)",-1000000000000*VALUE(MID(F325,2,LEN(F325)-3)),IF(RIGHT(F325,2)="M)",-1000000*VALUE(MID(F325,2,LEN(F325)-3)),IF(RIGHT(F325,2)="B)",-1000000000*VALUE(MID(F325,2,LEN(F325)-3)),IF(RIGHT(F325,2)="k)",-1000*VALUE(MID(F325,2,LEN(F325)-3)),VALUE(SUBSTITUTE(F325,",","")))))),IF(RIGHT(F325,1)="T",1000000000000*VALUE(LEFT(F325,LEN(F325)-1)),IF(RIGHT(F325,1)="M",1000000*VALUE(LEFT(F325,LEN(F325)-1)),IF(RIGHT(F325,1)="B",1000000000*VALUE(LEFT(F325,LEN(F325)-1)),IF(RIGHT(F325,1)="%",0.01*VALUE(LEFT(F325,LEN(F325)-1)),IF(RIGHT(F325,1)="k",1000*VALUE(LEFT(F325,LEN(F325)-1)),VALUE(SUBSTITUTE(F325,",",""))))))))),"N/A")</f>
        <v>N/A</v>
      </c>
      <c r="M325" t="str">
        <f>IFERROR(IF(TRIM(G325)="-", "N/A", IF(RIGHT(G325,1)=")",IF(RIGHT(G325,2)="T)",-1000000000000*VALUE(MID(G325,2,LEN(G325)-3)),IF(RIGHT(G325,2)="M)",-1000000*VALUE(MID(G325,2,LEN(G325)-3)),IF(RIGHT(G325,2)="B)",-1000000000*VALUE(MID(G325,2,LEN(G325)-3)),IF(RIGHT(G325,2)="k)",-1000*VALUE(MID(G325,2,LEN(G325)-3)),VALUE(SUBSTITUTE(G325,",","")))))),IF(RIGHT(G325,1)="T",1000000000000*VALUE(LEFT(G325,LEN(G325)-1)),IF(RIGHT(G325,1)="M",1000000*VALUE(LEFT(G325,LEN(G325)-1)),IF(RIGHT(G325,1)="B",1000000000*VALUE(LEFT(G325,LEN(G325)-1)),IF(RIGHT(G325,1)="%",0.01*VALUE(LEFT(G325,LEN(G325)-1)),IF(RIGHT(G325,1)="k",1000*VALUE(LEFT(G325,LEN(G325)-1)),VALUE(SUBSTITUTE(G325,",",""))))))))),"N/A")</f>
        <v>N/A</v>
      </c>
      <c r="N325" t="str">
        <f t="shared" si="14"/>
        <v>N/A</v>
      </c>
    </row>
    <row r="326" spans="1:14" x14ac:dyDescent="0.3">
      <c r="A326" s="1">
        <v>3</v>
      </c>
      <c r="B326" t="s">
        <v>125</v>
      </c>
      <c r="C326" t="s">
        <v>737</v>
      </c>
      <c r="I326">
        <f>IFERROR(IF(TRIM(C326)="-", "N/A", IF(RIGHT(C326,1)=")",IF(RIGHT(C326,2)="T)",-1000000000000*VALUE(MID(C326,2,LEN(C326)-3)),IF(RIGHT(C326,2)="M)",-1000000*VALUE(MID(C326,2,LEN(C326)-3)),IF(RIGHT(C326,2)="B)",-1000000000*VALUE(MID(C326,2,LEN(C326)-3)),IF(RIGHT(C326,2)="k)",-1000*VALUE(MID(C326,2,LEN(C326)-3)),VALUE(SUBSTITUTE(C326,",","")))))),IF(RIGHT(C326,1)="T",1000000000000*VALUE(LEFT(C326,LEN(C326)-1)),IF(RIGHT(C326,1)="M",1000000*VALUE(LEFT(C326,LEN(C326)-1)),IF(RIGHT(C326,1)="B",1000000000*VALUE(LEFT(C326,LEN(C326)-1)),IF(RIGHT(C326,1)="%",0.01*VALUE(LEFT(C326,LEN(C326)-1)),IF(RIGHT(C326,1)="k",1000*VALUE(LEFT(C326,LEN(C326)-1)),VALUE(SUBSTITUTE(C326,",",""))))))))),"N/A")</f>
        <v>66.56</v>
      </c>
      <c r="J326" t="str">
        <f>IFERROR(IF(TRIM(D326)="-", "N/A", IF(RIGHT(D326,1)=")",IF(RIGHT(D326,2)="T)",-1000000000000*VALUE(MID(D326,2,LEN(D326)-3)),IF(RIGHT(D326,2)="M)",-1000000*VALUE(MID(D326,2,LEN(D326)-3)),IF(RIGHT(D326,2)="B)",-1000000000*VALUE(MID(D326,2,LEN(D326)-3)),IF(RIGHT(D326,2)="k)",-1000*VALUE(MID(D326,2,LEN(D326)-3)),VALUE(SUBSTITUTE(D326,",","")))))),IF(RIGHT(D326,1)="T",1000000000000*VALUE(LEFT(D326,LEN(D326)-1)),IF(RIGHT(D326,1)="M",1000000*VALUE(LEFT(D326,LEN(D326)-1)),IF(RIGHT(D326,1)="B",1000000000*VALUE(LEFT(D326,LEN(D326)-1)),IF(RIGHT(D326,1)="%",0.01*VALUE(LEFT(D326,LEN(D326)-1)),IF(RIGHT(D326,1)="k",1000*VALUE(LEFT(D326,LEN(D326)-1)),VALUE(SUBSTITUTE(D326,",",""))))))))),"N/A")</f>
        <v>N/A</v>
      </c>
      <c r="K326" t="str">
        <f>IFERROR(IF(TRIM(E326)="-", "N/A", IF(RIGHT(E326,1)=")",IF(RIGHT(E326,2)="T)",-1000000000000*VALUE(MID(E326,2,LEN(E326)-3)),IF(RIGHT(E326,2)="M)",-1000000*VALUE(MID(E326,2,LEN(E326)-3)),IF(RIGHT(E326,2)="B)",-1000000000*VALUE(MID(E326,2,LEN(E326)-3)),IF(RIGHT(E326,2)="k)",-1000*VALUE(MID(E326,2,LEN(E326)-3)),VALUE(SUBSTITUTE(E326,",","")))))),IF(RIGHT(E326,1)="T",1000000000000*VALUE(LEFT(E326,LEN(E326)-1)),IF(RIGHT(E326,1)="M",1000000*VALUE(LEFT(E326,LEN(E326)-1)),IF(RIGHT(E326,1)="B",1000000000*VALUE(LEFT(E326,LEN(E326)-1)),IF(RIGHT(E326,1)="%",0.01*VALUE(LEFT(E326,LEN(E326)-1)),IF(RIGHT(E326,1)="k",1000*VALUE(LEFT(E326,LEN(E326)-1)),VALUE(SUBSTITUTE(E326,",",""))))))))),"N/A")</f>
        <v>N/A</v>
      </c>
      <c r="L326" t="str">
        <f>IFERROR(IF(TRIM(F326)="-", "N/A", IF(RIGHT(F326,1)=")",IF(RIGHT(F326,2)="T)",-1000000000000*VALUE(MID(F326,2,LEN(F326)-3)),IF(RIGHT(F326,2)="M)",-1000000*VALUE(MID(F326,2,LEN(F326)-3)),IF(RIGHT(F326,2)="B)",-1000000000*VALUE(MID(F326,2,LEN(F326)-3)),IF(RIGHT(F326,2)="k)",-1000*VALUE(MID(F326,2,LEN(F326)-3)),VALUE(SUBSTITUTE(F326,",","")))))),IF(RIGHT(F326,1)="T",1000000000000*VALUE(LEFT(F326,LEN(F326)-1)),IF(RIGHT(F326,1)="M",1000000*VALUE(LEFT(F326,LEN(F326)-1)),IF(RIGHT(F326,1)="B",1000000000*VALUE(LEFT(F326,LEN(F326)-1)),IF(RIGHT(F326,1)="%",0.01*VALUE(LEFT(F326,LEN(F326)-1)),IF(RIGHT(F326,1)="k",1000*VALUE(LEFT(F326,LEN(F326)-1)),VALUE(SUBSTITUTE(F326,",",""))))))))),"N/A")</f>
        <v>N/A</v>
      </c>
      <c r="M326" t="str">
        <f>IFERROR(IF(TRIM(G326)="-", "N/A", IF(RIGHT(G326,1)=")",IF(RIGHT(G326,2)="T)",-1000000000000*VALUE(MID(G326,2,LEN(G326)-3)),IF(RIGHT(G326,2)="M)",-1000000*VALUE(MID(G326,2,LEN(G326)-3)),IF(RIGHT(G326,2)="B)",-1000000000*VALUE(MID(G326,2,LEN(G326)-3)),IF(RIGHT(G326,2)="k)",-1000*VALUE(MID(G326,2,LEN(G326)-3)),VALUE(SUBSTITUTE(G326,",","")))))),IF(RIGHT(G326,1)="T",1000000000000*VALUE(LEFT(G326,LEN(G326)-1)),IF(RIGHT(G326,1)="M",1000000*VALUE(LEFT(G326,LEN(G326)-1)),IF(RIGHT(G326,1)="B",1000000000*VALUE(LEFT(G326,LEN(G326)-1)),IF(RIGHT(G326,1)="%",0.01*VALUE(LEFT(G326,LEN(G326)-1)),IF(RIGHT(G326,1)="k",1000*VALUE(LEFT(G326,LEN(G326)-1)),VALUE(SUBSTITUTE(G326,",",""))))))))),"N/A")</f>
        <v>N/A</v>
      </c>
      <c r="N326" t="str">
        <f t="shared" si="14"/>
        <v>N/A</v>
      </c>
    </row>
    <row r="327" spans="1:14" x14ac:dyDescent="0.3">
      <c r="A327" s="1">
        <v>4</v>
      </c>
      <c r="B327" t="s">
        <v>127</v>
      </c>
      <c r="C327" t="s">
        <v>738</v>
      </c>
      <c r="I327">
        <f>IFERROR(IF(TRIM(C327)="-", "N/A", IF(RIGHT(C327,1)=")",IF(RIGHT(C327,2)="T)",-1000000000000*VALUE(MID(C327,2,LEN(C327)-3)),IF(RIGHT(C327,2)="M)",-1000000*VALUE(MID(C327,2,LEN(C327)-3)),IF(RIGHT(C327,2)="B)",-1000000000*VALUE(MID(C327,2,LEN(C327)-3)),IF(RIGHT(C327,2)="k)",-1000*VALUE(MID(C327,2,LEN(C327)-3)),VALUE(SUBSTITUTE(C327,",","")))))),IF(RIGHT(C327,1)="T",1000000000000*VALUE(LEFT(C327,LEN(C327)-1)),IF(RIGHT(C327,1)="M",1000000*VALUE(LEFT(C327,LEN(C327)-1)),IF(RIGHT(C327,1)="B",1000000000*VALUE(LEFT(C327,LEN(C327)-1)),IF(RIGHT(C327,1)="%",0.01*VALUE(LEFT(C327,LEN(C327)-1)),IF(RIGHT(C327,1)="k",1000*VALUE(LEFT(C327,LEN(C327)-1)),VALUE(SUBSTITUTE(C327,",",""))))))))),"N/A")</f>
        <v>23.94</v>
      </c>
      <c r="J327" t="str">
        <f>IFERROR(IF(TRIM(D327)="-", "N/A", IF(RIGHT(D327,1)=")",IF(RIGHT(D327,2)="T)",-1000000000000*VALUE(MID(D327,2,LEN(D327)-3)),IF(RIGHT(D327,2)="M)",-1000000*VALUE(MID(D327,2,LEN(D327)-3)),IF(RIGHT(D327,2)="B)",-1000000000*VALUE(MID(D327,2,LEN(D327)-3)),IF(RIGHT(D327,2)="k)",-1000*VALUE(MID(D327,2,LEN(D327)-3)),VALUE(SUBSTITUTE(D327,",","")))))),IF(RIGHT(D327,1)="T",1000000000000*VALUE(LEFT(D327,LEN(D327)-1)),IF(RIGHT(D327,1)="M",1000000*VALUE(LEFT(D327,LEN(D327)-1)),IF(RIGHT(D327,1)="B",1000000000*VALUE(LEFT(D327,LEN(D327)-1)),IF(RIGHT(D327,1)="%",0.01*VALUE(LEFT(D327,LEN(D327)-1)),IF(RIGHT(D327,1)="k",1000*VALUE(LEFT(D327,LEN(D327)-1)),VALUE(SUBSTITUTE(D327,",",""))))))))),"N/A")</f>
        <v>N/A</v>
      </c>
      <c r="K327" t="str">
        <f>IFERROR(IF(TRIM(E327)="-", "N/A", IF(RIGHT(E327,1)=")",IF(RIGHT(E327,2)="T)",-1000000000000*VALUE(MID(E327,2,LEN(E327)-3)),IF(RIGHT(E327,2)="M)",-1000000*VALUE(MID(E327,2,LEN(E327)-3)),IF(RIGHT(E327,2)="B)",-1000000000*VALUE(MID(E327,2,LEN(E327)-3)),IF(RIGHT(E327,2)="k)",-1000*VALUE(MID(E327,2,LEN(E327)-3)),VALUE(SUBSTITUTE(E327,",","")))))),IF(RIGHT(E327,1)="T",1000000000000*VALUE(LEFT(E327,LEN(E327)-1)),IF(RIGHT(E327,1)="M",1000000*VALUE(LEFT(E327,LEN(E327)-1)),IF(RIGHT(E327,1)="B",1000000000*VALUE(LEFT(E327,LEN(E327)-1)),IF(RIGHT(E327,1)="%",0.01*VALUE(LEFT(E327,LEN(E327)-1)),IF(RIGHT(E327,1)="k",1000*VALUE(LEFT(E327,LEN(E327)-1)),VALUE(SUBSTITUTE(E327,",",""))))))))),"N/A")</f>
        <v>N/A</v>
      </c>
      <c r="L327" t="str">
        <f>IFERROR(IF(TRIM(F327)="-", "N/A", IF(RIGHT(F327,1)=")",IF(RIGHT(F327,2)="T)",-1000000000000*VALUE(MID(F327,2,LEN(F327)-3)),IF(RIGHT(F327,2)="M)",-1000000*VALUE(MID(F327,2,LEN(F327)-3)),IF(RIGHT(F327,2)="B)",-1000000000*VALUE(MID(F327,2,LEN(F327)-3)),IF(RIGHT(F327,2)="k)",-1000*VALUE(MID(F327,2,LEN(F327)-3)),VALUE(SUBSTITUTE(F327,",","")))))),IF(RIGHT(F327,1)="T",1000000000000*VALUE(LEFT(F327,LEN(F327)-1)),IF(RIGHT(F327,1)="M",1000000*VALUE(LEFT(F327,LEN(F327)-1)),IF(RIGHT(F327,1)="B",1000000000*VALUE(LEFT(F327,LEN(F327)-1)),IF(RIGHT(F327,1)="%",0.01*VALUE(LEFT(F327,LEN(F327)-1)),IF(RIGHT(F327,1)="k",1000*VALUE(LEFT(F327,LEN(F327)-1)),VALUE(SUBSTITUTE(F327,",",""))))))))),"N/A")</f>
        <v>N/A</v>
      </c>
      <c r="M327" t="str">
        <f>IFERROR(IF(TRIM(G327)="-", "N/A", IF(RIGHT(G327,1)=")",IF(RIGHT(G327,2)="T)",-1000000000000*VALUE(MID(G327,2,LEN(G327)-3)),IF(RIGHT(G327,2)="M)",-1000000*VALUE(MID(G327,2,LEN(G327)-3)),IF(RIGHT(G327,2)="B)",-1000000000*VALUE(MID(G327,2,LEN(G327)-3)),IF(RIGHT(G327,2)="k)",-1000*VALUE(MID(G327,2,LEN(G327)-3)),VALUE(SUBSTITUTE(G327,",","")))))),IF(RIGHT(G327,1)="T",1000000000000*VALUE(LEFT(G327,LEN(G327)-1)),IF(RIGHT(G327,1)="M",1000000*VALUE(LEFT(G327,LEN(G327)-1)),IF(RIGHT(G327,1)="B",1000000000*VALUE(LEFT(G327,LEN(G327)-1)),IF(RIGHT(G327,1)="%",0.01*VALUE(LEFT(G327,LEN(G327)-1)),IF(RIGHT(G327,1)="k",1000*VALUE(LEFT(G327,LEN(G327)-1)),VALUE(SUBSTITUTE(G327,",",""))))))))),"N/A")</f>
        <v>N/A</v>
      </c>
      <c r="N327" t="str">
        <f t="shared" si="14"/>
        <v>N/A</v>
      </c>
    </row>
    <row r="328" spans="1:14" x14ac:dyDescent="0.3">
      <c r="A328" s="1">
        <v>5</v>
      </c>
      <c r="B328" t="s">
        <v>129</v>
      </c>
      <c r="C328" t="s">
        <v>739</v>
      </c>
      <c r="I328">
        <f>IFERROR(IF(TRIM(C328)="-", "N/A", IF(RIGHT(C328,1)=")",IF(RIGHT(C328,2)="T)",-1000000000000*VALUE(MID(C328,2,LEN(C328)-3)),IF(RIGHT(C328,2)="M)",-1000000*VALUE(MID(C328,2,LEN(C328)-3)),IF(RIGHT(C328,2)="B)",-1000000000*VALUE(MID(C328,2,LEN(C328)-3)),IF(RIGHT(C328,2)="k)",-1000*VALUE(MID(C328,2,LEN(C328)-3)),VALUE(SUBSTITUTE(C328,",","")))))),IF(RIGHT(C328,1)="T",1000000000000*VALUE(LEFT(C328,LEN(C328)-1)),IF(RIGHT(C328,1)="M",1000000*VALUE(LEFT(C328,LEN(C328)-1)),IF(RIGHT(C328,1)="B",1000000000*VALUE(LEFT(C328,LEN(C328)-1)),IF(RIGHT(C328,1)="%",0.01*VALUE(LEFT(C328,LEN(C328)-1)),IF(RIGHT(C328,1)="k",1000*VALUE(LEFT(C328,LEN(C328)-1)),VALUE(SUBSTITUTE(C328,",",""))))))))),"N/A")</f>
        <v>10.7</v>
      </c>
      <c r="J328" t="str">
        <f>IFERROR(IF(TRIM(D328)="-", "N/A", IF(RIGHT(D328,1)=")",IF(RIGHT(D328,2)="T)",-1000000000000*VALUE(MID(D328,2,LEN(D328)-3)),IF(RIGHT(D328,2)="M)",-1000000*VALUE(MID(D328,2,LEN(D328)-3)),IF(RIGHT(D328,2)="B)",-1000000000*VALUE(MID(D328,2,LEN(D328)-3)),IF(RIGHT(D328,2)="k)",-1000*VALUE(MID(D328,2,LEN(D328)-3)),VALUE(SUBSTITUTE(D328,",","")))))),IF(RIGHT(D328,1)="T",1000000000000*VALUE(LEFT(D328,LEN(D328)-1)),IF(RIGHT(D328,1)="M",1000000*VALUE(LEFT(D328,LEN(D328)-1)),IF(RIGHT(D328,1)="B",1000000000*VALUE(LEFT(D328,LEN(D328)-1)),IF(RIGHT(D328,1)="%",0.01*VALUE(LEFT(D328,LEN(D328)-1)),IF(RIGHT(D328,1)="k",1000*VALUE(LEFT(D328,LEN(D328)-1)),VALUE(SUBSTITUTE(D328,",",""))))))))),"N/A")</f>
        <v>N/A</v>
      </c>
      <c r="K328" t="str">
        <f>IFERROR(IF(TRIM(E328)="-", "N/A", IF(RIGHT(E328,1)=")",IF(RIGHT(E328,2)="T)",-1000000000000*VALUE(MID(E328,2,LEN(E328)-3)),IF(RIGHT(E328,2)="M)",-1000000*VALUE(MID(E328,2,LEN(E328)-3)),IF(RIGHT(E328,2)="B)",-1000000000*VALUE(MID(E328,2,LEN(E328)-3)),IF(RIGHT(E328,2)="k)",-1000*VALUE(MID(E328,2,LEN(E328)-3)),VALUE(SUBSTITUTE(E328,",","")))))),IF(RIGHT(E328,1)="T",1000000000000*VALUE(LEFT(E328,LEN(E328)-1)),IF(RIGHT(E328,1)="M",1000000*VALUE(LEFT(E328,LEN(E328)-1)),IF(RIGHT(E328,1)="B",1000000000*VALUE(LEFT(E328,LEN(E328)-1)),IF(RIGHT(E328,1)="%",0.01*VALUE(LEFT(E328,LEN(E328)-1)),IF(RIGHT(E328,1)="k",1000*VALUE(LEFT(E328,LEN(E328)-1)),VALUE(SUBSTITUTE(E328,",",""))))))))),"N/A")</f>
        <v>N/A</v>
      </c>
      <c r="L328" t="str">
        <f>IFERROR(IF(TRIM(F328)="-", "N/A", IF(RIGHT(F328,1)=")",IF(RIGHT(F328,2)="T)",-1000000000000*VALUE(MID(F328,2,LEN(F328)-3)),IF(RIGHT(F328,2)="M)",-1000000*VALUE(MID(F328,2,LEN(F328)-3)),IF(RIGHT(F328,2)="B)",-1000000000*VALUE(MID(F328,2,LEN(F328)-3)),IF(RIGHT(F328,2)="k)",-1000*VALUE(MID(F328,2,LEN(F328)-3)),VALUE(SUBSTITUTE(F328,",","")))))),IF(RIGHT(F328,1)="T",1000000000000*VALUE(LEFT(F328,LEN(F328)-1)),IF(RIGHT(F328,1)="M",1000000*VALUE(LEFT(F328,LEN(F328)-1)),IF(RIGHT(F328,1)="B",1000000000*VALUE(LEFT(F328,LEN(F328)-1)),IF(RIGHT(F328,1)="%",0.01*VALUE(LEFT(F328,LEN(F328)-1)),IF(RIGHT(F328,1)="k",1000*VALUE(LEFT(F328,LEN(F328)-1)),VALUE(SUBSTITUTE(F328,",",""))))))))),"N/A")</f>
        <v>N/A</v>
      </c>
      <c r="M328" t="str">
        <f>IFERROR(IF(TRIM(G328)="-", "N/A", IF(RIGHT(G328,1)=")",IF(RIGHT(G328,2)="T)",-1000000000000*VALUE(MID(G328,2,LEN(G328)-3)),IF(RIGHT(G328,2)="M)",-1000000*VALUE(MID(G328,2,LEN(G328)-3)),IF(RIGHT(G328,2)="B)",-1000000000*VALUE(MID(G328,2,LEN(G328)-3)),IF(RIGHT(G328,2)="k)",-1000*VALUE(MID(G328,2,LEN(G328)-3)),VALUE(SUBSTITUTE(G328,",","")))))),IF(RIGHT(G328,1)="T",1000000000000*VALUE(LEFT(G328,LEN(G328)-1)),IF(RIGHT(G328,1)="M",1000000*VALUE(LEFT(G328,LEN(G328)-1)),IF(RIGHT(G328,1)="B",1000000000*VALUE(LEFT(G328,LEN(G328)-1)),IF(RIGHT(G328,1)="%",0.01*VALUE(LEFT(G328,LEN(G328)-1)),IF(RIGHT(G328,1)="k",1000*VALUE(LEFT(G328,LEN(G328)-1)),VALUE(SUBSTITUTE(G328,",",""))))))))),"N/A")</f>
        <v>N/A</v>
      </c>
      <c r="N328" t="str">
        <f t="shared" si="14"/>
        <v>N/A</v>
      </c>
    </row>
    <row r="329" spans="1:14" x14ac:dyDescent="0.3">
      <c r="A329" s="1">
        <v>6</v>
      </c>
      <c r="B329" t="s">
        <v>131</v>
      </c>
      <c r="C329" t="s">
        <v>740</v>
      </c>
      <c r="I329">
        <f>IFERROR(IF(TRIM(C329)="-", "N/A", IF(RIGHT(C329,1)=")",IF(RIGHT(C329,2)="T)",-1000000000000*VALUE(MID(C329,2,LEN(C329)-3)),IF(RIGHT(C329,2)="M)",-1000000*VALUE(MID(C329,2,LEN(C329)-3)),IF(RIGHT(C329,2)="B)",-1000000000*VALUE(MID(C329,2,LEN(C329)-3)),IF(RIGHT(C329,2)="k)",-1000*VALUE(MID(C329,2,LEN(C329)-3)),VALUE(SUBSTITUTE(C329,",","")))))),IF(RIGHT(C329,1)="T",1000000000000*VALUE(LEFT(C329,LEN(C329)-1)),IF(RIGHT(C329,1)="M",1000000*VALUE(LEFT(C329,LEN(C329)-1)),IF(RIGHT(C329,1)="B",1000000000*VALUE(LEFT(C329,LEN(C329)-1)),IF(RIGHT(C329,1)="%",0.01*VALUE(LEFT(C329,LEN(C329)-1)),IF(RIGHT(C329,1)="k",1000*VALUE(LEFT(C329,LEN(C329)-1)),VALUE(SUBSTITUTE(C329,",",""))))))))),"N/A")</f>
        <v>1.52</v>
      </c>
      <c r="J329" t="str">
        <f>IFERROR(IF(TRIM(D329)="-", "N/A", IF(RIGHT(D329,1)=")",IF(RIGHT(D329,2)="T)",-1000000000000*VALUE(MID(D329,2,LEN(D329)-3)),IF(RIGHT(D329,2)="M)",-1000000*VALUE(MID(D329,2,LEN(D329)-3)),IF(RIGHT(D329,2)="B)",-1000000000*VALUE(MID(D329,2,LEN(D329)-3)),IF(RIGHT(D329,2)="k)",-1000*VALUE(MID(D329,2,LEN(D329)-3)),VALUE(SUBSTITUTE(D329,",","")))))),IF(RIGHT(D329,1)="T",1000000000000*VALUE(LEFT(D329,LEN(D329)-1)),IF(RIGHT(D329,1)="M",1000000*VALUE(LEFT(D329,LEN(D329)-1)),IF(RIGHT(D329,1)="B",1000000000*VALUE(LEFT(D329,LEN(D329)-1)),IF(RIGHT(D329,1)="%",0.01*VALUE(LEFT(D329,LEN(D329)-1)),IF(RIGHT(D329,1)="k",1000*VALUE(LEFT(D329,LEN(D329)-1)),VALUE(SUBSTITUTE(D329,",",""))))))))),"N/A")</f>
        <v>N/A</v>
      </c>
      <c r="K329" t="str">
        <f>IFERROR(IF(TRIM(E329)="-", "N/A", IF(RIGHT(E329,1)=")",IF(RIGHT(E329,2)="T)",-1000000000000*VALUE(MID(E329,2,LEN(E329)-3)),IF(RIGHT(E329,2)="M)",-1000000*VALUE(MID(E329,2,LEN(E329)-3)),IF(RIGHT(E329,2)="B)",-1000000000*VALUE(MID(E329,2,LEN(E329)-3)),IF(RIGHT(E329,2)="k)",-1000*VALUE(MID(E329,2,LEN(E329)-3)),VALUE(SUBSTITUTE(E329,",","")))))),IF(RIGHT(E329,1)="T",1000000000000*VALUE(LEFT(E329,LEN(E329)-1)),IF(RIGHT(E329,1)="M",1000000*VALUE(LEFT(E329,LEN(E329)-1)),IF(RIGHT(E329,1)="B",1000000000*VALUE(LEFT(E329,LEN(E329)-1)),IF(RIGHT(E329,1)="%",0.01*VALUE(LEFT(E329,LEN(E329)-1)),IF(RIGHT(E329,1)="k",1000*VALUE(LEFT(E329,LEN(E329)-1)),VALUE(SUBSTITUTE(E329,",",""))))))))),"N/A")</f>
        <v>N/A</v>
      </c>
      <c r="L329" t="str">
        <f>IFERROR(IF(TRIM(F329)="-", "N/A", IF(RIGHT(F329,1)=")",IF(RIGHT(F329,2)="T)",-1000000000000*VALUE(MID(F329,2,LEN(F329)-3)),IF(RIGHT(F329,2)="M)",-1000000*VALUE(MID(F329,2,LEN(F329)-3)),IF(RIGHT(F329,2)="B)",-1000000000*VALUE(MID(F329,2,LEN(F329)-3)),IF(RIGHT(F329,2)="k)",-1000*VALUE(MID(F329,2,LEN(F329)-3)),VALUE(SUBSTITUTE(F329,",","")))))),IF(RIGHT(F329,1)="T",1000000000000*VALUE(LEFT(F329,LEN(F329)-1)),IF(RIGHT(F329,1)="M",1000000*VALUE(LEFT(F329,LEN(F329)-1)),IF(RIGHT(F329,1)="B",1000000000*VALUE(LEFT(F329,LEN(F329)-1)),IF(RIGHT(F329,1)="%",0.01*VALUE(LEFT(F329,LEN(F329)-1)),IF(RIGHT(F329,1)="k",1000*VALUE(LEFT(F329,LEN(F329)-1)),VALUE(SUBSTITUTE(F329,",",""))))))))),"N/A")</f>
        <v>N/A</v>
      </c>
      <c r="M329" t="str">
        <f>IFERROR(IF(TRIM(G329)="-", "N/A", IF(RIGHT(G329,1)=")",IF(RIGHT(G329,2)="T)",-1000000000000*VALUE(MID(G329,2,LEN(G329)-3)),IF(RIGHT(G329,2)="M)",-1000000*VALUE(MID(G329,2,LEN(G329)-3)),IF(RIGHT(G329,2)="B)",-1000000000*VALUE(MID(G329,2,LEN(G329)-3)),IF(RIGHT(G329,2)="k)",-1000*VALUE(MID(G329,2,LEN(G329)-3)),VALUE(SUBSTITUTE(G329,",","")))))),IF(RIGHT(G329,1)="T",1000000000000*VALUE(LEFT(G329,LEN(G329)-1)),IF(RIGHT(G329,1)="M",1000000*VALUE(LEFT(G329,LEN(G329)-1)),IF(RIGHT(G329,1)="B",1000000000*VALUE(LEFT(G329,LEN(G329)-1)),IF(RIGHT(G329,1)="%",0.01*VALUE(LEFT(G329,LEN(G329)-1)),IF(RIGHT(G329,1)="k",1000*VALUE(LEFT(G329,LEN(G329)-1)),VALUE(SUBSTITUTE(G329,",",""))))))))),"N/A")</f>
        <v>N/A</v>
      </c>
      <c r="N329" t="str">
        <f t="shared" si="14"/>
        <v>N/A</v>
      </c>
    </row>
    <row r="330" spans="1:14" x14ac:dyDescent="0.3">
      <c r="A330" s="1">
        <v>7</v>
      </c>
      <c r="B330" t="s">
        <v>133</v>
      </c>
      <c r="I330" t="str">
        <f>IFERROR(IF(TRIM(C330)="-", "N/A", IF(RIGHT(C330,1)=")",IF(RIGHT(C330,2)="T)",-1000000000000*VALUE(MID(C330,2,LEN(C330)-3)),IF(RIGHT(C330,2)="M)",-1000000*VALUE(MID(C330,2,LEN(C330)-3)),IF(RIGHT(C330,2)="B)",-1000000000*VALUE(MID(C330,2,LEN(C330)-3)),IF(RIGHT(C330,2)="k)",-1000*VALUE(MID(C330,2,LEN(C330)-3)),VALUE(SUBSTITUTE(C330,",","")))))),IF(RIGHT(C330,1)="T",1000000000000*VALUE(LEFT(C330,LEN(C330)-1)),IF(RIGHT(C330,1)="M",1000000*VALUE(LEFT(C330,LEN(C330)-1)),IF(RIGHT(C330,1)="B",1000000000*VALUE(LEFT(C330,LEN(C330)-1)),IF(RIGHT(C330,1)="%",0.01*VALUE(LEFT(C330,LEN(C330)-1)),IF(RIGHT(C330,1)="k",1000*VALUE(LEFT(C330,LEN(C330)-1)),VALUE(SUBSTITUTE(C330,",",""))))))))),"N/A")</f>
        <v>N/A</v>
      </c>
      <c r="J330" t="str">
        <f>IFERROR(IF(TRIM(D330)="-", "N/A", IF(RIGHT(D330,1)=")",IF(RIGHT(D330,2)="T)",-1000000000000*VALUE(MID(D330,2,LEN(D330)-3)),IF(RIGHT(D330,2)="M)",-1000000*VALUE(MID(D330,2,LEN(D330)-3)),IF(RIGHT(D330,2)="B)",-1000000000*VALUE(MID(D330,2,LEN(D330)-3)),IF(RIGHT(D330,2)="k)",-1000*VALUE(MID(D330,2,LEN(D330)-3)),VALUE(SUBSTITUTE(D330,",","")))))),IF(RIGHT(D330,1)="T",1000000000000*VALUE(LEFT(D330,LEN(D330)-1)),IF(RIGHT(D330,1)="M",1000000*VALUE(LEFT(D330,LEN(D330)-1)),IF(RIGHT(D330,1)="B",1000000000*VALUE(LEFT(D330,LEN(D330)-1)),IF(RIGHT(D330,1)="%",0.01*VALUE(LEFT(D330,LEN(D330)-1)),IF(RIGHT(D330,1)="k",1000*VALUE(LEFT(D330,LEN(D330)-1)),VALUE(SUBSTITUTE(D330,",",""))))))))),"N/A")</f>
        <v>N/A</v>
      </c>
      <c r="K330" t="str">
        <f>IFERROR(IF(TRIM(E330)="-", "N/A", IF(RIGHT(E330,1)=")",IF(RIGHT(E330,2)="T)",-1000000000000*VALUE(MID(E330,2,LEN(E330)-3)),IF(RIGHT(E330,2)="M)",-1000000*VALUE(MID(E330,2,LEN(E330)-3)),IF(RIGHT(E330,2)="B)",-1000000000*VALUE(MID(E330,2,LEN(E330)-3)),IF(RIGHT(E330,2)="k)",-1000*VALUE(MID(E330,2,LEN(E330)-3)),VALUE(SUBSTITUTE(E330,",","")))))),IF(RIGHT(E330,1)="T",1000000000000*VALUE(LEFT(E330,LEN(E330)-1)),IF(RIGHT(E330,1)="M",1000000*VALUE(LEFT(E330,LEN(E330)-1)),IF(RIGHT(E330,1)="B",1000000000*VALUE(LEFT(E330,LEN(E330)-1)),IF(RIGHT(E330,1)="%",0.01*VALUE(LEFT(E330,LEN(E330)-1)),IF(RIGHT(E330,1)="k",1000*VALUE(LEFT(E330,LEN(E330)-1)),VALUE(SUBSTITUTE(E330,",",""))))))))),"N/A")</f>
        <v>N/A</v>
      </c>
      <c r="L330" t="str">
        <f>IFERROR(IF(TRIM(F330)="-", "N/A", IF(RIGHT(F330,1)=")",IF(RIGHT(F330,2)="T)",-1000000000000*VALUE(MID(F330,2,LEN(F330)-3)),IF(RIGHT(F330,2)="M)",-1000000*VALUE(MID(F330,2,LEN(F330)-3)),IF(RIGHT(F330,2)="B)",-1000000000*VALUE(MID(F330,2,LEN(F330)-3)),IF(RIGHT(F330,2)="k)",-1000*VALUE(MID(F330,2,LEN(F330)-3)),VALUE(SUBSTITUTE(F330,",","")))))),IF(RIGHT(F330,1)="T",1000000000000*VALUE(LEFT(F330,LEN(F330)-1)),IF(RIGHT(F330,1)="M",1000000*VALUE(LEFT(F330,LEN(F330)-1)),IF(RIGHT(F330,1)="B",1000000000*VALUE(LEFT(F330,LEN(F330)-1)),IF(RIGHT(F330,1)="%",0.01*VALUE(LEFT(F330,LEN(F330)-1)),IF(RIGHT(F330,1)="k",1000*VALUE(LEFT(F330,LEN(F330)-1)),VALUE(SUBSTITUTE(F330,",",""))))))))),"N/A")</f>
        <v>N/A</v>
      </c>
      <c r="M330" t="str">
        <f>IFERROR(IF(TRIM(G330)="-", "N/A", IF(RIGHT(G330,1)=")",IF(RIGHT(G330,2)="T)",-1000000000000*VALUE(MID(G330,2,LEN(G330)-3)),IF(RIGHT(G330,2)="M)",-1000000*VALUE(MID(G330,2,LEN(G330)-3)),IF(RIGHT(G330,2)="B)",-1000000000*VALUE(MID(G330,2,LEN(G330)-3)),IF(RIGHT(G330,2)="k)",-1000*VALUE(MID(G330,2,LEN(G330)-3)),VALUE(SUBSTITUTE(G330,",","")))))),IF(RIGHT(G330,1)="T",1000000000000*VALUE(LEFT(G330,LEN(G330)-1)),IF(RIGHT(G330,1)="M",1000000*VALUE(LEFT(G330,LEN(G330)-1)),IF(RIGHT(G330,1)="B",1000000000*VALUE(LEFT(G330,LEN(G330)-1)),IF(RIGHT(G330,1)="%",0.01*VALUE(LEFT(G330,LEN(G330)-1)),IF(RIGHT(G330,1)="k",1000*VALUE(LEFT(G330,LEN(G330)-1)),VALUE(SUBSTITUTE(G330,",",""))))))))),"N/A")</f>
        <v>N/A</v>
      </c>
      <c r="N330" t="str">
        <f t="shared" si="14"/>
        <v>N/A</v>
      </c>
    </row>
    <row r="331" spans="1:14" x14ac:dyDescent="0.3">
      <c r="A331" s="1">
        <v>8</v>
      </c>
      <c r="B331" t="s">
        <v>134</v>
      </c>
      <c r="I331" t="str">
        <f>IFERROR(IF(TRIM(C331)="-", "N/A", IF(RIGHT(C331,1)=")",IF(RIGHT(C331,2)="T)",-1000000000000*VALUE(MID(C331,2,LEN(C331)-3)),IF(RIGHT(C331,2)="M)",-1000000*VALUE(MID(C331,2,LEN(C331)-3)),IF(RIGHT(C331,2)="B)",-1000000000*VALUE(MID(C331,2,LEN(C331)-3)),IF(RIGHT(C331,2)="k)",-1000*VALUE(MID(C331,2,LEN(C331)-3)),VALUE(SUBSTITUTE(C331,",","")))))),IF(RIGHT(C331,1)="T",1000000000000*VALUE(LEFT(C331,LEN(C331)-1)),IF(RIGHT(C331,1)="M",1000000*VALUE(LEFT(C331,LEN(C331)-1)),IF(RIGHT(C331,1)="B",1000000000*VALUE(LEFT(C331,LEN(C331)-1)),IF(RIGHT(C331,1)="%",0.01*VALUE(LEFT(C331,LEN(C331)-1)),IF(RIGHT(C331,1)="k",1000*VALUE(LEFT(C331,LEN(C331)-1)),VALUE(SUBSTITUTE(C331,",",""))))))))),"N/A")</f>
        <v>N/A</v>
      </c>
      <c r="J331" t="str">
        <f>IFERROR(IF(TRIM(D331)="-", "N/A", IF(RIGHT(D331,1)=")",IF(RIGHT(D331,2)="T)",-1000000000000*VALUE(MID(D331,2,LEN(D331)-3)),IF(RIGHT(D331,2)="M)",-1000000*VALUE(MID(D331,2,LEN(D331)-3)),IF(RIGHT(D331,2)="B)",-1000000000*VALUE(MID(D331,2,LEN(D331)-3)),IF(RIGHT(D331,2)="k)",-1000*VALUE(MID(D331,2,LEN(D331)-3)),VALUE(SUBSTITUTE(D331,",","")))))),IF(RIGHT(D331,1)="T",1000000000000*VALUE(LEFT(D331,LEN(D331)-1)),IF(RIGHT(D331,1)="M",1000000*VALUE(LEFT(D331,LEN(D331)-1)),IF(RIGHT(D331,1)="B",1000000000*VALUE(LEFT(D331,LEN(D331)-1)),IF(RIGHT(D331,1)="%",0.01*VALUE(LEFT(D331,LEN(D331)-1)),IF(RIGHT(D331,1)="k",1000*VALUE(LEFT(D331,LEN(D331)-1)),VALUE(SUBSTITUTE(D331,",",""))))))))),"N/A")</f>
        <v>N/A</v>
      </c>
      <c r="K331" t="str">
        <f>IFERROR(IF(TRIM(E331)="-", "N/A", IF(RIGHT(E331,1)=")",IF(RIGHT(E331,2)="T)",-1000000000000*VALUE(MID(E331,2,LEN(E331)-3)),IF(RIGHT(E331,2)="M)",-1000000*VALUE(MID(E331,2,LEN(E331)-3)),IF(RIGHT(E331,2)="B)",-1000000000*VALUE(MID(E331,2,LEN(E331)-3)),IF(RIGHT(E331,2)="k)",-1000*VALUE(MID(E331,2,LEN(E331)-3)),VALUE(SUBSTITUTE(E331,",","")))))),IF(RIGHT(E331,1)="T",1000000000000*VALUE(LEFT(E331,LEN(E331)-1)),IF(RIGHT(E331,1)="M",1000000*VALUE(LEFT(E331,LEN(E331)-1)),IF(RIGHT(E331,1)="B",1000000000*VALUE(LEFT(E331,LEN(E331)-1)),IF(RIGHT(E331,1)="%",0.01*VALUE(LEFT(E331,LEN(E331)-1)),IF(RIGHT(E331,1)="k",1000*VALUE(LEFT(E331,LEN(E331)-1)),VALUE(SUBSTITUTE(E331,",",""))))))))),"N/A")</f>
        <v>N/A</v>
      </c>
      <c r="L331" t="str">
        <f>IFERROR(IF(TRIM(F331)="-", "N/A", IF(RIGHT(F331,1)=")",IF(RIGHT(F331,2)="T)",-1000000000000*VALUE(MID(F331,2,LEN(F331)-3)),IF(RIGHT(F331,2)="M)",-1000000*VALUE(MID(F331,2,LEN(F331)-3)),IF(RIGHT(F331,2)="B)",-1000000000*VALUE(MID(F331,2,LEN(F331)-3)),IF(RIGHT(F331,2)="k)",-1000*VALUE(MID(F331,2,LEN(F331)-3)),VALUE(SUBSTITUTE(F331,",","")))))),IF(RIGHT(F331,1)="T",1000000000000*VALUE(LEFT(F331,LEN(F331)-1)),IF(RIGHT(F331,1)="M",1000000*VALUE(LEFT(F331,LEN(F331)-1)),IF(RIGHT(F331,1)="B",1000000000*VALUE(LEFT(F331,LEN(F331)-1)),IF(RIGHT(F331,1)="%",0.01*VALUE(LEFT(F331,LEN(F331)-1)),IF(RIGHT(F331,1)="k",1000*VALUE(LEFT(F331,LEN(F331)-1)),VALUE(SUBSTITUTE(F331,",",""))))))))),"N/A")</f>
        <v>N/A</v>
      </c>
      <c r="M331" t="str">
        <f>IFERROR(IF(TRIM(G331)="-", "N/A", IF(RIGHT(G331,1)=")",IF(RIGHT(G331,2)="T)",-1000000000000*VALUE(MID(G331,2,LEN(G331)-3)),IF(RIGHT(G331,2)="M)",-1000000*VALUE(MID(G331,2,LEN(G331)-3)),IF(RIGHT(G331,2)="B)",-1000000000*VALUE(MID(G331,2,LEN(G331)-3)),IF(RIGHT(G331,2)="k)",-1000*VALUE(MID(G331,2,LEN(G331)-3)),VALUE(SUBSTITUTE(G331,",","")))))),IF(RIGHT(G331,1)="T",1000000000000*VALUE(LEFT(G331,LEN(G331)-1)),IF(RIGHT(G331,1)="M",1000000*VALUE(LEFT(G331,LEN(G331)-1)),IF(RIGHT(G331,1)="B",1000000000*VALUE(LEFT(G331,LEN(G331)-1)),IF(RIGHT(G331,1)="%",0.01*VALUE(LEFT(G331,LEN(G331)-1)),IF(RIGHT(G331,1)="k",1000*VALUE(LEFT(G331,LEN(G331)-1)),VALUE(SUBSTITUTE(G331,",",""))))))))),"N/A")</f>
        <v>N/A</v>
      </c>
      <c r="N331" t="str">
        <f t="shared" si="14"/>
        <v>N/A</v>
      </c>
    </row>
    <row r="332" spans="1:14" x14ac:dyDescent="0.3">
      <c r="I332" t="str">
        <f>IFERROR(IF(TRIM(C332)="-", "N/A", IF(RIGHT(C332,1)=")",IF(RIGHT(C332,2)="T)",-1000000000000*VALUE(MID(C332,2,LEN(C332)-3)),IF(RIGHT(C332,2)="M)",-1000000*VALUE(MID(C332,2,LEN(C332)-3)),IF(RIGHT(C332,2)="B)",-1000000000*VALUE(MID(C332,2,LEN(C332)-3)),IF(RIGHT(C332,2)="k)",-1000*VALUE(MID(C332,2,LEN(C332)-3)),VALUE(SUBSTITUTE(C332,",","")))))),IF(RIGHT(C332,1)="T",1000000000000*VALUE(LEFT(C332,LEN(C332)-1)),IF(RIGHT(C332,1)="M",1000000*VALUE(LEFT(C332,LEN(C332)-1)),IF(RIGHT(C332,1)="B",1000000000*VALUE(LEFT(C332,LEN(C332)-1)),IF(RIGHT(C332,1)="%",0.01*VALUE(LEFT(C332,LEN(C332)-1)),IF(RIGHT(C332,1)="k",1000*VALUE(LEFT(C332,LEN(C332)-1)),VALUE(SUBSTITUTE(C332,",",""))))))))),"N/A")</f>
        <v>N/A</v>
      </c>
      <c r="J332" t="str">
        <f>IFERROR(IF(TRIM(D332)="-", "N/A", IF(RIGHT(D332,1)=")",IF(RIGHT(D332,2)="T)",-1000000000000*VALUE(MID(D332,2,LEN(D332)-3)),IF(RIGHT(D332,2)="M)",-1000000*VALUE(MID(D332,2,LEN(D332)-3)),IF(RIGHT(D332,2)="B)",-1000000000*VALUE(MID(D332,2,LEN(D332)-3)),IF(RIGHT(D332,2)="k)",-1000*VALUE(MID(D332,2,LEN(D332)-3)),VALUE(SUBSTITUTE(D332,",","")))))),IF(RIGHT(D332,1)="T",1000000000000*VALUE(LEFT(D332,LEN(D332)-1)),IF(RIGHT(D332,1)="M",1000000*VALUE(LEFT(D332,LEN(D332)-1)),IF(RIGHT(D332,1)="B",1000000000*VALUE(LEFT(D332,LEN(D332)-1)),IF(RIGHT(D332,1)="%",0.01*VALUE(LEFT(D332,LEN(D332)-1)),IF(RIGHT(D332,1)="k",1000*VALUE(LEFT(D332,LEN(D332)-1)),VALUE(SUBSTITUTE(D332,",",""))))))))),"N/A")</f>
        <v>N/A</v>
      </c>
      <c r="K332" t="str">
        <f>IFERROR(IF(TRIM(E332)="-", "N/A", IF(RIGHT(E332,1)=")",IF(RIGHT(E332,2)="T)",-1000000000000*VALUE(MID(E332,2,LEN(E332)-3)),IF(RIGHT(E332,2)="M)",-1000000*VALUE(MID(E332,2,LEN(E332)-3)),IF(RIGHT(E332,2)="B)",-1000000000*VALUE(MID(E332,2,LEN(E332)-3)),IF(RIGHT(E332,2)="k)",-1000*VALUE(MID(E332,2,LEN(E332)-3)),VALUE(SUBSTITUTE(E332,",","")))))),IF(RIGHT(E332,1)="T",1000000000000*VALUE(LEFT(E332,LEN(E332)-1)),IF(RIGHT(E332,1)="M",1000000*VALUE(LEFT(E332,LEN(E332)-1)),IF(RIGHT(E332,1)="B",1000000000*VALUE(LEFT(E332,LEN(E332)-1)),IF(RIGHT(E332,1)="%",0.01*VALUE(LEFT(E332,LEN(E332)-1)),IF(RIGHT(E332,1)="k",1000*VALUE(LEFT(E332,LEN(E332)-1)),VALUE(SUBSTITUTE(E332,",",""))))))))),"N/A")</f>
        <v>N/A</v>
      </c>
      <c r="L332" t="str">
        <f>IFERROR(IF(TRIM(F332)="-", "N/A", IF(RIGHT(F332,1)=")",IF(RIGHT(F332,2)="T)",-1000000000000*VALUE(MID(F332,2,LEN(F332)-3)),IF(RIGHT(F332,2)="M)",-1000000*VALUE(MID(F332,2,LEN(F332)-3)),IF(RIGHT(F332,2)="B)",-1000000000*VALUE(MID(F332,2,LEN(F332)-3)),IF(RIGHT(F332,2)="k)",-1000*VALUE(MID(F332,2,LEN(F332)-3)),VALUE(SUBSTITUTE(F332,",","")))))),IF(RIGHT(F332,1)="T",1000000000000*VALUE(LEFT(F332,LEN(F332)-1)),IF(RIGHT(F332,1)="M",1000000*VALUE(LEFT(F332,LEN(F332)-1)),IF(RIGHT(F332,1)="B",1000000000*VALUE(LEFT(F332,LEN(F332)-1)),IF(RIGHT(F332,1)="%",0.01*VALUE(LEFT(F332,LEN(F332)-1)),IF(RIGHT(F332,1)="k",1000*VALUE(LEFT(F332,LEN(F332)-1)),VALUE(SUBSTITUTE(F332,",",""))))))))),"N/A")</f>
        <v>N/A</v>
      </c>
      <c r="M332" t="str">
        <f>IFERROR(IF(TRIM(G332)="-", "N/A", IF(RIGHT(G332,1)=")",IF(RIGHT(G332,2)="T)",-1000000000000*VALUE(MID(G332,2,LEN(G332)-3)),IF(RIGHT(G332,2)="M)",-1000000*VALUE(MID(G332,2,LEN(G332)-3)),IF(RIGHT(G332,2)="B)",-1000000000*VALUE(MID(G332,2,LEN(G332)-3)),IF(RIGHT(G332,2)="k)",-1000*VALUE(MID(G332,2,LEN(G332)-3)),VALUE(SUBSTITUTE(G332,",","")))))),IF(RIGHT(G332,1)="T",1000000000000*VALUE(LEFT(G332,LEN(G332)-1)),IF(RIGHT(G332,1)="M",1000000*VALUE(LEFT(G332,LEN(G332)-1)),IF(RIGHT(G332,1)="B",1000000000*VALUE(LEFT(G332,LEN(G332)-1)),IF(RIGHT(G332,1)="%",0.01*VALUE(LEFT(G332,LEN(G332)-1)),IF(RIGHT(G332,1)="k",1000*VALUE(LEFT(G332,LEN(G332)-1)),VALUE(SUBSTITUTE(G332,",",""))))))))),"N/A")</f>
        <v>N/A</v>
      </c>
      <c r="N332" t="str">
        <f t="shared" si="14"/>
        <v>N/A</v>
      </c>
    </row>
    <row r="333" spans="1:14" x14ac:dyDescent="0.3">
      <c r="I333" t="str">
        <f>IFERROR(IF(TRIM(C333)="-", "N/A", IF(RIGHT(C333,1)=")",IF(RIGHT(C333,2)="T)",-1000000000000*VALUE(MID(C333,2,LEN(C333)-3)),IF(RIGHT(C333,2)="M)",-1000000*VALUE(MID(C333,2,LEN(C333)-3)),IF(RIGHT(C333,2)="B)",-1000000000*VALUE(MID(C333,2,LEN(C333)-3)),IF(RIGHT(C333,2)="k)",-1000*VALUE(MID(C333,2,LEN(C333)-3)),VALUE(SUBSTITUTE(C333,",","")))))),IF(RIGHT(C333,1)="T",1000000000000*VALUE(LEFT(C333,LEN(C333)-1)),IF(RIGHT(C333,1)="M",1000000*VALUE(LEFT(C333,LEN(C333)-1)),IF(RIGHT(C333,1)="B",1000000000*VALUE(LEFT(C333,LEN(C333)-1)),IF(RIGHT(C333,1)="%",0.01*VALUE(LEFT(C333,LEN(C333)-1)),IF(RIGHT(C333,1)="k",1000*VALUE(LEFT(C333,LEN(C333)-1)),VALUE(SUBSTITUTE(C333,",",""))))))))),"N/A")</f>
        <v>N/A</v>
      </c>
      <c r="J333" t="str">
        <f>IFERROR(IF(TRIM(D333)="-", "N/A", IF(RIGHT(D333,1)=")",IF(RIGHT(D333,2)="T)",-1000000000000*VALUE(MID(D333,2,LEN(D333)-3)),IF(RIGHT(D333,2)="M)",-1000000*VALUE(MID(D333,2,LEN(D333)-3)),IF(RIGHT(D333,2)="B)",-1000000000*VALUE(MID(D333,2,LEN(D333)-3)),IF(RIGHT(D333,2)="k)",-1000*VALUE(MID(D333,2,LEN(D333)-3)),VALUE(SUBSTITUTE(D333,",","")))))),IF(RIGHT(D333,1)="T",1000000000000*VALUE(LEFT(D333,LEN(D333)-1)),IF(RIGHT(D333,1)="M",1000000*VALUE(LEFT(D333,LEN(D333)-1)),IF(RIGHT(D333,1)="B",1000000000*VALUE(LEFT(D333,LEN(D333)-1)),IF(RIGHT(D333,1)="%",0.01*VALUE(LEFT(D333,LEN(D333)-1)),IF(RIGHT(D333,1)="k",1000*VALUE(LEFT(D333,LEN(D333)-1)),VALUE(SUBSTITUTE(D333,",",""))))))))),"N/A")</f>
        <v>N/A</v>
      </c>
      <c r="K333" t="str">
        <f>IFERROR(IF(TRIM(E333)="-", "N/A", IF(RIGHT(E333,1)=")",IF(RIGHT(E333,2)="T)",-1000000000000*VALUE(MID(E333,2,LEN(E333)-3)),IF(RIGHT(E333,2)="M)",-1000000*VALUE(MID(E333,2,LEN(E333)-3)),IF(RIGHT(E333,2)="B)",-1000000000*VALUE(MID(E333,2,LEN(E333)-3)),IF(RIGHT(E333,2)="k)",-1000*VALUE(MID(E333,2,LEN(E333)-3)),VALUE(SUBSTITUTE(E333,",","")))))),IF(RIGHT(E333,1)="T",1000000000000*VALUE(LEFT(E333,LEN(E333)-1)),IF(RIGHT(E333,1)="M",1000000*VALUE(LEFT(E333,LEN(E333)-1)),IF(RIGHT(E333,1)="B",1000000000*VALUE(LEFT(E333,LEN(E333)-1)),IF(RIGHT(E333,1)="%",0.01*VALUE(LEFT(E333,LEN(E333)-1)),IF(RIGHT(E333,1)="k",1000*VALUE(LEFT(E333,LEN(E333)-1)),VALUE(SUBSTITUTE(E333,",",""))))))))),"N/A")</f>
        <v>N/A</v>
      </c>
      <c r="L333" t="str">
        <f>IFERROR(IF(TRIM(F333)="-", "N/A", IF(RIGHT(F333,1)=")",IF(RIGHT(F333,2)="T)",-1000000000000*VALUE(MID(F333,2,LEN(F333)-3)),IF(RIGHT(F333,2)="M)",-1000000*VALUE(MID(F333,2,LEN(F333)-3)),IF(RIGHT(F333,2)="B)",-1000000000*VALUE(MID(F333,2,LEN(F333)-3)),IF(RIGHT(F333,2)="k)",-1000*VALUE(MID(F333,2,LEN(F333)-3)),VALUE(SUBSTITUTE(F333,",","")))))),IF(RIGHT(F333,1)="T",1000000000000*VALUE(LEFT(F333,LEN(F333)-1)),IF(RIGHT(F333,1)="M",1000000*VALUE(LEFT(F333,LEN(F333)-1)),IF(RIGHT(F333,1)="B",1000000000*VALUE(LEFT(F333,LEN(F333)-1)),IF(RIGHT(F333,1)="%",0.01*VALUE(LEFT(F333,LEN(F333)-1)),IF(RIGHT(F333,1)="k",1000*VALUE(LEFT(F333,LEN(F333)-1)),VALUE(SUBSTITUTE(F333,",",""))))))))),"N/A")</f>
        <v>N/A</v>
      </c>
      <c r="M333" t="str">
        <f>IFERROR(IF(TRIM(G333)="-", "N/A", IF(RIGHT(G333,1)=")",IF(RIGHT(G333,2)="T)",-1000000000000*VALUE(MID(G333,2,LEN(G333)-3)),IF(RIGHT(G333,2)="M)",-1000000*VALUE(MID(G333,2,LEN(G333)-3)),IF(RIGHT(G333,2)="B)",-1000000000*VALUE(MID(G333,2,LEN(G333)-3)),IF(RIGHT(G333,2)="k)",-1000*VALUE(MID(G333,2,LEN(G333)-3)),VALUE(SUBSTITUTE(G333,",","")))))),IF(RIGHT(G333,1)="T",1000000000000*VALUE(LEFT(G333,LEN(G333)-1)),IF(RIGHT(G333,1)="M",1000000*VALUE(LEFT(G333,LEN(G333)-1)),IF(RIGHT(G333,1)="B",1000000000*VALUE(LEFT(G333,LEN(G333)-1)),IF(RIGHT(G333,1)="%",0.01*VALUE(LEFT(G333,LEN(G333)-1)),IF(RIGHT(G333,1)="k",1000*VALUE(LEFT(G333,LEN(G333)-1)),VALUE(SUBSTITUTE(G333,",",""))))))))),"N/A")</f>
        <v>N/A</v>
      </c>
      <c r="N333" t="str">
        <f t="shared" si="14"/>
        <v>N/A</v>
      </c>
    </row>
    <row r="334" spans="1:14" x14ac:dyDescent="0.3">
      <c r="A334" s="1">
        <v>0</v>
      </c>
      <c r="B334" t="s">
        <v>122</v>
      </c>
      <c r="C334" t="s">
        <v>741</v>
      </c>
      <c r="I334">
        <f>IFERROR(IF(TRIM(C334)="-", "N/A", IF(RIGHT(C334,1)=")",IF(RIGHT(C334,2)="T)",-1000000000000*VALUE(MID(C334,2,LEN(C334)-3)),IF(RIGHT(C334,2)="M)",-1000000*VALUE(MID(C334,2,LEN(C334)-3)),IF(RIGHT(C334,2)="B)",-1000000000*VALUE(MID(C334,2,LEN(C334)-3)),IF(RIGHT(C334,2)="k)",-1000*VALUE(MID(C334,2,LEN(C334)-3)),VALUE(SUBSTITUTE(C334,",","")))))),IF(RIGHT(C334,1)="T",1000000000000*VALUE(LEFT(C334,LEN(C334)-1)),IF(RIGHT(C334,1)="M",1000000*VALUE(LEFT(C334,LEN(C334)-1)),IF(RIGHT(C334,1)="B",1000000000*VALUE(LEFT(C334,LEN(C334)-1)),IF(RIGHT(C334,1)="%",0.01*VALUE(LEFT(C334,LEN(C334)-1)),IF(RIGHT(C334,1)="k",1000*VALUE(LEFT(C334,LEN(C334)-1)),VALUE(SUBSTITUTE(C334,",",""))))))))),"N/A")</f>
        <v>1760000000</v>
      </c>
      <c r="J334" t="str">
        <f>IFERROR(IF(TRIM(D334)="-", "N/A", IF(RIGHT(D334,1)=")",IF(RIGHT(D334,2)="T)",-1000000000000*VALUE(MID(D334,2,LEN(D334)-3)),IF(RIGHT(D334,2)="M)",-1000000*VALUE(MID(D334,2,LEN(D334)-3)),IF(RIGHT(D334,2)="B)",-1000000000*VALUE(MID(D334,2,LEN(D334)-3)),IF(RIGHT(D334,2)="k)",-1000*VALUE(MID(D334,2,LEN(D334)-3)),VALUE(SUBSTITUTE(D334,",","")))))),IF(RIGHT(D334,1)="T",1000000000000*VALUE(LEFT(D334,LEN(D334)-1)),IF(RIGHT(D334,1)="M",1000000*VALUE(LEFT(D334,LEN(D334)-1)),IF(RIGHT(D334,1)="B",1000000000*VALUE(LEFT(D334,LEN(D334)-1)),IF(RIGHT(D334,1)="%",0.01*VALUE(LEFT(D334,LEN(D334)-1)),IF(RIGHT(D334,1)="k",1000*VALUE(LEFT(D334,LEN(D334)-1)),VALUE(SUBSTITUTE(D334,",",""))))))))),"N/A")</f>
        <v>N/A</v>
      </c>
      <c r="K334" t="str">
        <f>IFERROR(IF(TRIM(E334)="-", "N/A", IF(RIGHT(E334,1)=")",IF(RIGHT(E334,2)="T)",-1000000000000*VALUE(MID(E334,2,LEN(E334)-3)),IF(RIGHT(E334,2)="M)",-1000000*VALUE(MID(E334,2,LEN(E334)-3)),IF(RIGHT(E334,2)="B)",-1000000000*VALUE(MID(E334,2,LEN(E334)-3)),IF(RIGHT(E334,2)="k)",-1000*VALUE(MID(E334,2,LEN(E334)-3)),VALUE(SUBSTITUTE(E334,",","")))))),IF(RIGHT(E334,1)="T",1000000000000*VALUE(LEFT(E334,LEN(E334)-1)),IF(RIGHT(E334,1)="M",1000000*VALUE(LEFT(E334,LEN(E334)-1)),IF(RIGHT(E334,1)="B",1000000000*VALUE(LEFT(E334,LEN(E334)-1)),IF(RIGHT(E334,1)="%",0.01*VALUE(LEFT(E334,LEN(E334)-1)),IF(RIGHT(E334,1)="k",1000*VALUE(LEFT(E334,LEN(E334)-1)),VALUE(SUBSTITUTE(E334,",",""))))))))),"N/A")</f>
        <v>N/A</v>
      </c>
      <c r="L334" t="str">
        <f>IFERROR(IF(TRIM(F334)="-", "N/A", IF(RIGHT(F334,1)=")",IF(RIGHT(F334,2)="T)",-1000000000000*VALUE(MID(F334,2,LEN(F334)-3)),IF(RIGHT(F334,2)="M)",-1000000*VALUE(MID(F334,2,LEN(F334)-3)),IF(RIGHT(F334,2)="B)",-1000000000*VALUE(MID(F334,2,LEN(F334)-3)),IF(RIGHT(F334,2)="k)",-1000*VALUE(MID(F334,2,LEN(F334)-3)),VALUE(SUBSTITUTE(F334,",","")))))),IF(RIGHT(F334,1)="T",1000000000000*VALUE(LEFT(F334,LEN(F334)-1)),IF(RIGHT(F334,1)="M",1000000*VALUE(LEFT(F334,LEN(F334)-1)),IF(RIGHT(F334,1)="B",1000000000*VALUE(LEFT(F334,LEN(F334)-1)),IF(RIGHT(F334,1)="%",0.01*VALUE(LEFT(F334,LEN(F334)-1)),IF(RIGHT(F334,1)="k",1000*VALUE(LEFT(F334,LEN(F334)-1)),VALUE(SUBSTITUTE(F334,",",""))))))))),"N/A")</f>
        <v>N/A</v>
      </c>
      <c r="M334" t="str">
        <f>IFERROR(IF(TRIM(G334)="-", "N/A", IF(RIGHT(G334,1)=")",IF(RIGHT(G334,2)="T)",-1000000000000*VALUE(MID(G334,2,LEN(G334)-3)),IF(RIGHT(G334,2)="M)",-1000000*VALUE(MID(G334,2,LEN(G334)-3)),IF(RIGHT(G334,2)="B)",-1000000000*VALUE(MID(G334,2,LEN(G334)-3)),IF(RIGHT(G334,2)="k)",-1000*VALUE(MID(G334,2,LEN(G334)-3)),VALUE(SUBSTITUTE(G334,",","")))))),IF(RIGHT(G334,1)="T",1000000000000*VALUE(LEFT(G334,LEN(G334)-1)),IF(RIGHT(G334,1)="M",1000000*VALUE(LEFT(G334,LEN(G334)-1)),IF(RIGHT(G334,1)="B",1000000000*VALUE(LEFT(G334,LEN(G334)-1)),IF(RIGHT(G334,1)="%",0.01*VALUE(LEFT(G334,LEN(G334)-1)),IF(RIGHT(G334,1)="k",1000*VALUE(LEFT(G334,LEN(G334)-1)),VALUE(SUBSTITUTE(G334,",",""))))))))),"N/A")</f>
        <v>N/A</v>
      </c>
      <c r="N334" t="str">
        <f t="shared" si="14"/>
        <v>N/A</v>
      </c>
    </row>
    <row r="335" spans="1:14" x14ac:dyDescent="0.3">
      <c r="A335" s="1">
        <v>1</v>
      </c>
      <c r="B335" t="s">
        <v>123</v>
      </c>
      <c r="I335" t="str">
        <f>IFERROR(IF(TRIM(C335)="-", "N/A", IF(RIGHT(C335,1)=")",IF(RIGHT(C335,2)="T)",-1000000000000*VALUE(MID(C335,2,LEN(C335)-3)),IF(RIGHT(C335,2)="M)",-1000000*VALUE(MID(C335,2,LEN(C335)-3)),IF(RIGHT(C335,2)="B)",-1000000000*VALUE(MID(C335,2,LEN(C335)-3)),IF(RIGHT(C335,2)="k)",-1000*VALUE(MID(C335,2,LEN(C335)-3)),VALUE(SUBSTITUTE(C335,",","")))))),IF(RIGHT(C335,1)="T",1000000000000*VALUE(LEFT(C335,LEN(C335)-1)),IF(RIGHT(C335,1)="M",1000000*VALUE(LEFT(C335,LEN(C335)-1)),IF(RIGHT(C335,1)="B",1000000000*VALUE(LEFT(C335,LEN(C335)-1)),IF(RIGHT(C335,1)="%",0.01*VALUE(LEFT(C335,LEN(C335)-1)),IF(RIGHT(C335,1)="k",1000*VALUE(LEFT(C335,LEN(C335)-1)),VALUE(SUBSTITUTE(C335,",",""))))))))),"N/A")</f>
        <v>N/A</v>
      </c>
      <c r="J335" t="str">
        <f>IFERROR(IF(TRIM(D335)="-", "N/A", IF(RIGHT(D335,1)=")",IF(RIGHT(D335,2)="T)",-1000000000000*VALUE(MID(D335,2,LEN(D335)-3)),IF(RIGHT(D335,2)="M)",-1000000*VALUE(MID(D335,2,LEN(D335)-3)),IF(RIGHT(D335,2)="B)",-1000000000*VALUE(MID(D335,2,LEN(D335)-3)),IF(RIGHT(D335,2)="k)",-1000*VALUE(MID(D335,2,LEN(D335)-3)),VALUE(SUBSTITUTE(D335,",","")))))),IF(RIGHT(D335,1)="T",1000000000000*VALUE(LEFT(D335,LEN(D335)-1)),IF(RIGHT(D335,1)="M",1000000*VALUE(LEFT(D335,LEN(D335)-1)),IF(RIGHT(D335,1)="B",1000000000*VALUE(LEFT(D335,LEN(D335)-1)),IF(RIGHT(D335,1)="%",0.01*VALUE(LEFT(D335,LEN(D335)-1)),IF(RIGHT(D335,1)="k",1000*VALUE(LEFT(D335,LEN(D335)-1)),VALUE(SUBSTITUTE(D335,",",""))))))))),"N/A")</f>
        <v>N/A</v>
      </c>
      <c r="K335" t="str">
        <f>IFERROR(IF(TRIM(E335)="-", "N/A", IF(RIGHT(E335,1)=")",IF(RIGHT(E335,2)="T)",-1000000000000*VALUE(MID(E335,2,LEN(E335)-3)),IF(RIGHT(E335,2)="M)",-1000000*VALUE(MID(E335,2,LEN(E335)-3)),IF(RIGHT(E335,2)="B)",-1000000000*VALUE(MID(E335,2,LEN(E335)-3)),IF(RIGHT(E335,2)="k)",-1000*VALUE(MID(E335,2,LEN(E335)-3)),VALUE(SUBSTITUTE(E335,",","")))))),IF(RIGHT(E335,1)="T",1000000000000*VALUE(LEFT(E335,LEN(E335)-1)),IF(RIGHT(E335,1)="M",1000000*VALUE(LEFT(E335,LEN(E335)-1)),IF(RIGHT(E335,1)="B",1000000000*VALUE(LEFT(E335,LEN(E335)-1)),IF(RIGHT(E335,1)="%",0.01*VALUE(LEFT(E335,LEN(E335)-1)),IF(RIGHT(E335,1)="k",1000*VALUE(LEFT(E335,LEN(E335)-1)),VALUE(SUBSTITUTE(E335,",",""))))))))),"N/A")</f>
        <v>N/A</v>
      </c>
      <c r="L335" t="str">
        <f>IFERROR(IF(TRIM(F335)="-", "N/A", IF(RIGHT(F335,1)=")",IF(RIGHT(F335,2)="T)",-1000000000000*VALUE(MID(F335,2,LEN(F335)-3)),IF(RIGHT(F335,2)="M)",-1000000*VALUE(MID(F335,2,LEN(F335)-3)),IF(RIGHT(F335,2)="B)",-1000000000*VALUE(MID(F335,2,LEN(F335)-3)),IF(RIGHT(F335,2)="k)",-1000*VALUE(MID(F335,2,LEN(F335)-3)),VALUE(SUBSTITUTE(F335,",","")))))),IF(RIGHT(F335,1)="T",1000000000000*VALUE(LEFT(F335,LEN(F335)-1)),IF(RIGHT(F335,1)="M",1000000*VALUE(LEFT(F335,LEN(F335)-1)),IF(RIGHT(F335,1)="B",1000000000*VALUE(LEFT(F335,LEN(F335)-1)),IF(RIGHT(F335,1)="%",0.01*VALUE(LEFT(F335,LEN(F335)-1)),IF(RIGHT(F335,1)="k",1000*VALUE(LEFT(F335,LEN(F335)-1)),VALUE(SUBSTITUTE(F335,",",""))))))))),"N/A")</f>
        <v>N/A</v>
      </c>
      <c r="M335" t="str">
        <f>IFERROR(IF(TRIM(G335)="-", "N/A", IF(RIGHT(G335,1)=")",IF(RIGHT(G335,2)="T)",-1000000000000*VALUE(MID(G335,2,LEN(G335)-3)),IF(RIGHT(G335,2)="M)",-1000000*VALUE(MID(G335,2,LEN(G335)-3)),IF(RIGHT(G335,2)="B)",-1000000000*VALUE(MID(G335,2,LEN(G335)-3)),IF(RIGHT(G335,2)="k)",-1000*VALUE(MID(G335,2,LEN(G335)-3)),VALUE(SUBSTITUTE(G335,",","")))))),IF(RIGHT(G335,1)="T",1000000000000*VALUE(LEFT(G335,LEN(G335)-1)),IF(RIGHT(G335,1)="M",1000000*VALUE(LEFT(G335,LEN(G335)-1)),IF(RIGHT(G335,1)="B",1000000000*VALUE(LEFT(G335,LEN(G335)-1)),IF(RIGHT(G335,1)="%",0.01*VALUE(LEFT(G335,LEN(G335)-1)),IF(RIGHT(G335,1)="k",1000*VALUE(LEFT(G335,LEN(G335)-1)),VALUE(SUBSTITUTE(G335,",",""))))))))),"N/A")</f>
        <v>N/A</v>
      </c>
      <c r="N335" t="str">
        <f t="shared" si="14"/>
        <v>N/A</v>
      </c>
    </row>
    <row r="336" spans="1:14" x14ac:dyDescent="0.3">
      <c r="A336" s="1">
        <v>2</v>
      </c>
      <c r="B336" t="s">
        <v>124</v>
      </c>
      <c r="C336" t="s">
        <v>742</v>
      </c>
      <c r="I336">
        <f>IFERROR(IF(TRIM(C336)="-", "N/A", IF(RIGHT(C336,1)=")",IF(RIGHT(C336,2)="T)",-1000000000000*VALUE(MID(C336,2,LEN(C336)-3)),IF(RIGHT(C336,2)="M)",-1000000*VALUE(MID(C336,2,LEN(C336)-3)),IF(RIGHT(C336,2)="B)",-1000000000*VALUE(MID(C336,2,LEN(C336)-3)),IF(RIGHT(C336,2)="k)",-1000*VALUE(MID(C336,2,LEN(C336)-3)),VALUE(SUBSTITUTE(C336,",","")))))),IF(RIGHT(C336,1)="T",1000000000000*VALUE(LEFT(C336,LEN(C336)-1)),IF(RIGHT(C336,1)="M",1000000*VALUE(LEFT(C336,LEN(C336)-1)),IF(RIGHT(C336,1)="B",1000000000*VALUE(LEFT(C336,LEN(C336)-1)),IF(RIGHT(C336,1)="%",0.01*VALUE(LEFT(C336,LEN(C336)-1)),IF(RIGHT(C336,1)="k",1000*VALUE(LEFT(C336,LEN(C336)-1)),VALUE(SUBSTITUTE(C336,",",""))))))))),"N/A")</f>
        <v>12.42</v>
      </c>
      <c r="J336" t="str">
        <f>IFERROR(IF(TRIM(D336)="-", "N/A", IF(RIGHT(D336,1)=")",IF(RIGHT(D336,2)="T)",-1000000000000*VALUE(MID(D336,2,LEN(D336)-3)),IF(RIGHT(D336,2)="M)",-1000000*VALUE(MID(D336,2,LEN(D336)-3)),IF(RIGHT(D336,2)="B)",-1000000000*VALUE(MID(D336,2,LEN(D336)-3)),IF(RIGHT(D336,2)="k)",-1000*VALUE(MID(D336,2,LEN(D336)-3)),VALUE(SUBSTITUTE(D336,",","")))))),IF(RIGHT(D336,1)="T",1000000000000*VALUE(LEFT(D336,LEN(D336)-1)),IF(RIGHT(D336,1)="M",1000000*VALUE(LEFT(D336,LEN(D336)-1)),IF(RIGHT(D336,1)="B",1000000000*VALUE(LEFT(D336,LEN(D336)-1)),IF(RIGHT(D336,1)="%",0.01*VALUE(LEFT(D336,LEN(D336)-1)),IF(RIGHT(D336,1)="k",1000*VALUE(LEFT(D336,LEN(D336)-1)),VALUE(SUBSTITUTE(D336,",",""))))))))),"N/A")</f>
        <v>N/A</v>
      </c>
      <c r="K336" t="str">
        <f>IFERROR(IF(TRIM(E336)="-", "N/A", IF(RIGHT(E336,1)=")",IF(RIGHT(E336,2)="T)",-1000000000000*VALUE(MID(E336,2,LEN(E336)-3)),IF(RIGHT(E336,2)="M)",-1000000*VALUE(MID(E336,2,LEN(E336)-3)),IF(RIGHT(E336,2)="B)",-1000000000*VALUE(MID(E336,2,LEN(E336)-3)),IF(RIGHT(E336,2)="k)",-1000*VALUE(MID(E336,2,LEN(E336)-3)),VALUE(SUBSTITUTE(E336,",","")))))),IF(RIGHT(E336,1)="T",1000000000000*VALUE(LEFT(E336,LEN(E336)-1)),IF(RIGHT(E336,1)="M",1000000*VALUE(LEFT(E336,LEN(E336)-1)),IF(RIGHT(E336,1)="B",1000000000*VALUE(LEFT(E336,LEN(E336)-1)),IF(RIGHT(E336,1)="%",0.01*VALUE(LEFT(E336,LEN(E336)-1)),IF(RIGHT(E336,1)="k",1000*VALUE(LEFT(E336,LEN(E336)-1)),VALUE(SUBSTITUTE(E336,",",""))))))))),"N/A")</f>
        <v>N/A</v>
      </c>
      <c r="L336" t="str">
        <f>IFERROR(IF(TRIM(F336)="-", "N/A", IF(RIGHT(F336,1)=")",IF(RIGHT(F336,2)="T)",-1000000000000*VALUE(MID(F336,2,LEN(F336)-3)),IF(RIGHT(F336,2)="M)",-1000000*VALUE(MID(F336,2,LEN(F336)-3)),IF(RIGHT(F336,2)="B)",-1000000000*VALUE(MID(F336,2,LEN(F336)-3)),IF(RIGHT(F336,2)="k)",-1000*VALUE(MID(F336,2,LEN(F336)-3)),VALUE(SUBSTITUTE(F336,",","")))))),IF(RIGHT(F336,1)="T",1000000000000*VALUE(LEFT(F336,LEN(F336)-1)),IF(RIGHT(F336,1)="M",1000000*VALUE(LEFT(F336,LEN(F336)-1)),IF(RIGHT(F336,1)="B",1000000000*VALUE(LEFT(F336,LEN(F336)-1)),IF(RIGHT(F336,1)="%",0.01*VALUE(LEFT(F336,LEN(F336)-1)),IF(RIGHT(F336,1)="k",1000*VALUE(LEFT(F336,LEN(F336)-1)),VALUE(SUBSTITUTE(F336,",",""))))))))),"N/A")</f>
        <v>N/A</v>
      </c>
      <c r="M336" t="str">
        <f>IFERROR(IF(TRIM(G336)="-", "N/A", IF(RIGHT(G336,1)=")",IF(RIGHT(G336,2)="T)",-1000000000000*VALUE(MID(G336,2,LEN(G336)-3)),IF(RIGHT(G336,2)="M)",-1000000*VALUE(MID(G336,2,LEN(G336)-3)),IF(RIGHT(G336,2)="B)",-1000000000*VALUE(MID(G336,2,LEN(G336)-3)),IF(RIGHT(G336,2)="k)",-1000*VALUE(MID(G336,2,LEN(G336)-3)),VALUE(SUBSTITUTE(G336,",","")))))),IF(RIGHT(G336,1)="T",1000000000000*VALUE(LEFT(G336,LEN(G336)-1)),IF(RIGHT(G336,1)="M",1000000*VALUE(LEFT(G336,LEN(G336)-1)),IF(RIGHT(G336,1)="B",1000000000*VALUE(LEFT(G336,LEN(G336)-1)),IF(RIGHT(G336,1)="%",0.01*VALUE(LEFT(G336,LEN(G336)-1)),IF(RIGHT(G336,1)="k",1000*VALUE(LEFT(G336,LEN(G336)-1)),VALUE(SUBSTITUTE(G336,",",""))))))))),"N/A")</f>
        <v>N/A</v>
      </c>
      <c r="N336" t="str">
        <f t="shared" si="14"/>
        <v>N/A</v>
      </c>
    </row>
    <row r="337" spans="1:14" x14ac:dyDescent="0.3">
      <c r="A337" s="1">
        <v>3</v>
      </c>
      <c r="B337" t="s">
        <v>125</v>
      </c>
      <c r="C337" t="s">
        <v>743</v>
      </c>
      <c r="I337">
        <f>IFERROR(IF(TRIM(C337)="-", "N/A", IF(RIGHT(C337,1)=")",IF(RIGHT(C337,2)="T)",-1000000000000*VALUE(MID(C337,2,LEN(C337)-3)),IF(RIGHT(C337,2)="M)",-1000000*VALUE(MID(C337,2,LEN(C337)-3)),IF(RIGHT(C337,2)="B)",-1000000000*VALUE(MID(C337,2,LEN(C337)-3)),IF(RIGHT(C337,2)="k)",-1000*VALUE(MID(C337,2,LEN(C337)-3)),VALUE(SUBSTITUTE(C337,",","")))))),IF(RIGHT(C337,1)="T",1000000000000*VALUE(LEFT(C337,LEN(C337)-1)),IF(RIGHT(C337,1)="M",1000000*VALUE(LEFT(C337,LEN(C337)-1)),IF(RIGHT(C337,1)="B",1000000000*VALUE(LEFT(C337,LEN(C337)-1)),IF(RIGHT(C337,1)="%",0.01*VALUE(LEFT(C337,LEN(C337)-1)),IF(RIGHT(C337,1)="k",1000*VALUE(LEFT(C337,LEN(C337)-1)),VALUE(SUBSTITUTE(C337,",",""))))))))),"N/A")</f>
        <v>16.04</v>
      </c>
      <c r="J337" t="str">
        <f>IFERROR(IF(TRIM(D337)="-", "N/A", IF(RIGHT(D337,1)=")",IF(RIGHT(D337,2)="T)",-1000000000000*VALUE(MID(D337,2,LEN(D337)-3)),IF(RIGHT(D337,2)="M)",-1000000*VALUE(MID(D337,2,LEN(D337)-3)),IF(RIGHT(D337,2)="B)",-1000000000*VALUE(MID(D337,2,LEN(D337)-3)),IF(RIGHT(D337,2)="k)",-1000*VALUE(MID(D337,2,LEN(D337)-3)),VALUE(SUBSTITUTE(D337,",","")))))),IF(RIGHT(D337,1)="T",1000000000000*VALUE(LEFT(D337,LEN(D337)-1)),IF(RIGHT(D337,1)="M",1000000*VALUE(LEFT(D337,LEN(D337)-1)),IF(RIGHT(D337,1)="B",1000000000*VALUE(LEFT(D337,LEN(D337)-1)),IF(RIGHT(D337,1)="%",0.01*VALUE(LEFT(D337,LEN(D337)-1)),IF(RIGHT(D337,1)="k",1000*VALUE(LEFT(D337,LEN(D337)-1)),VALUE(SUBSTITUTE(D337,",",""))))))))),"N/A")</f>
        <v>N/A</v>
      </c>
      <c r="K337" t="str">
        <f>IFERROR(IF(TRIM(E337)="-", "N/A", IF(RIGHT(E337,1)=")",IF(RIGHT(E337,2)="T)",-1000000000000*VALUE(MID(E337,2,LEN(E337)-3)),IF(RIGHT(E337,2)="M)",-1000000*VALUE(MID(E337,2,LEN(E337)-3)),IF(RIGHT(E337,2)="B)",-1000000000*VALUE(MID(E337,2,LEN(E337)-3)),IF(RIGHT(E337,2)="k)",-1000*VALUE(MID(E337,2,LEN(E337)-3)),VALUE(SUBSTITUTE(E337,",","")))))),IF(RIGHT(E337,1)="T",1000000000000*VALUE(LEFT(E337,LEN(E337)-1)),IF(RIGHT(E337,1)="M",1000000*VALUE(LEFT(E337,LEN(E337)-1)),IF(RIGHT(E337,1)="B",1000000000*VALUE(LEFT(E337,LEN(E337)-1)),IF(RIGHT(E337,1)="%",0.01*VALUE(LEFT(E337,LEN(E337)-1)),IF(RIGHT(E337,1)="k",1000*VALUE(LEFT(E337,LEN(E337)-1)),VALUE(SUBSTITUTE(E337,",",""))))))))),"N/A")</f>
        <v>N/A</v>
      </c>
      <c r="L337" t="str">
        <f>IFERROR(IF(TRIM(F337)="-", "N/A", IF(RIGHT(F337,1)=")",IF(RIGHT(F337,2)="T)",-1000000000000*VALUE(MID(F337,2,LEN(F337)-3)),IF(RIGHT(F337,2)="M)",-1000000*VALUE(MID(F337,2,LEN(F337)-3)),IF(RIGHT(F337,2)="B)",-1000000000*VALUE(MID(F337,2,LEN(F337)-3)),IF(RIGHT(F337,2)="k)",-1000*VALUE(MID(F337,2,LEN(F337)-3)),VALUE(SUBSTITUTE(F337,",","")))))),IF(RIGHT(F337,1)="T",1000000000000*VALUE(LEFT(F337,LEN(F337)-1)),IF(RIGHT(F337,1)="M",1000000*VALUE(LEFT(F337,LEN(F337)-1)),IF(RIGHT(F337,1)="B",1000000000*VALUE(LEFT(F337,LEN(F337)-1)),IF(RIGHT(F337,1)="%",0.01*VALUE(LEFT(F337,LEN(F337)-1)),IF(RIGHT(F337,1)="k",1000*VALUE(LEFT(F337,LEN(F337)-1)),VALUE(SUBSTITUTE(F337,",",""))))))))),"N/A")</f>
        <v>N/A</v>
      </c>
      <c r="M337" t="str">
        <f>IFERROR(IF(TRIM(G337)="-", "N/A", IF(RIGHT(G337,1)=")",IF(RIGHT(G337,2)="T)",-1000000000000*VALUE(MID(G337,2,LEN(G337)-3)),IF(RIGHT(G337,2)="M)",-1000000*VALUE(MID(G337,2,LEN(G337)-3)),IF(RIGHT(G337,2)="B)",-1000000000*VALUE(MID(G337,2,LEN(G337)-3)),IF(RIGHT(G337,2)="k)",-1000*VALUE(MID(G337,2,LEN(G337)-3)),VALUE(SUBSTITUTE(G337,",","")))))),IF(RIGHT(G337,1)="T",1000000000000*VALUE(LEFT(G337,LEN(G337)-1)),IF(RIGHT(G337,1)="M",1000000*VALUE(LEFT(G337,LEN(G337)-1)),IF(RIGHT(G337,1)="B",1000000000*VALUE(LEFT(G337,LEN(G337)-1)),IF(RIGHT(G337,1)="%",0.01*VALUE(LEFT(G337,LEN(G337)-1)),IF(RIGHT(G337,1)="k",1000*VALUE(LEFT(G337,LEN(G337)-1)),VALUE(SUBSTITUTE(G337,",",""))))))))),"N/A")</f>
        <v>N/A</v>
      </c>
      <c r="N337" t="str">
        <f t="shared" si="14"/>
        <v>N/A</v>
      </c>
    </row>
    <row r="338" spans="1:14" x14ac:dyDescent="0.3">
      <c r="A338" s="1">
        <v>4</v>
      </c>
      <c r="B338" t="s">
        <v>127</v>
      </c>
      <c r="C338" t="s">
        <v>744</v>
      </c>
      <c r="I338">
        <f>IFERROR(IF(TRIM(C338)="-", "N/A", IF(RIGHT(C338,1)=")",IF(RIGHT(C338,2)="T)",-1000000000000*VALUE(MID(C338,2,LEN(C338)-3)),IF(RIGHT(C338,2)="M)",-1000000*VALUE(MID(C338,2,LEN(C338)-3)),IF(RIGHT(C338,2)="B)",-1000000000*VALUE(MID(C338,2,LEN(C338)-3)),IF(RIGHT(C338,2)="k)",-1000*VALUE(MID(C338,2,LEN(C338)-3)),VALUE(SUBSTITUTE(C338,",","")))))),IF(RIGHT(C338,1)="T",1000000000000*VALUE(LEFT(C338,LEN(C338)-1)),IF(RIGHT(C338,1)="M",1000000*VALUE(LEFT(C338,LEN(C338)-1)),IF(RIGHT(C338,1)="B",1000000000*VALUE(LEFT(C338,LEN(C338)-1)),IF(RIGHT(C338,1)="%",0.01*VALUE(LEFT(C338,LEN(C338)-1)),IF(RIGHT(C338,1)="k",1000*VALUE(LEFT(C338,LEN(C338)-1)),VALUE(SUBSTITUTE(C338,",",""))))))))),"N/A")</f>
        <v>3.04</v>
      </c>
      <c r="J338" t="str">
        <f>IFERROR(IF(TRIM(D338)="-", "N/A", IF(RIGHT(D338,1)=")",IF(RIGHT(D338,2)="T)",-1000000000000*VALUE(MID(D338,2,LEN(D338)-3)),IF(RIGHT(D338,2)="M)",-1000000*VALUE(MID(D338,2,LEN(D338)-3)),IF(RIGHT(D338,2)="B)",-1000000000*VALUE(MID(D338,2,LEN(D338)-3)),IF(RIGHT(D338,2)="k)",-1000*VALUE(MID(D338,2,LEN(D338)-3)),VALUE(SUBSTITUTE(D338,",","")))))),IF(RIGHT(D338,1)="T",1000000000000*VALUE(LEFT(D338,LEN(D338)-1)),IF(RIGHT(D338,1)="M",1000000*VALUE(LEFT(D338,LEN(D338)-1)),IF(RIGHT(D338,1)="B",1000000000*VALUE(LEFT(D338,LEN(D338)-1)),IF(RIGHT(D338,1)="%",0.01*VALUE(LEFT(D338,LEN(D338)-1)),IF(RIGHT(D338,1)="k",1000*VALUE(LEFT(D338,LEN(D338)-1)),VALUE(SUBSTITUTE(D338,",",""))))))))),"N/A")</f>
        <v>N/A</v>
      </c>
      <c r="K338" t="str">
        <f>IFERROR(IF(TRIM(E338)="-", "N/A", IF(RIGHT(E338,1)=")",IF(RIGHT(E338,2)="T)",-1000000000000*VALUE(MID(E338,2,LEN(E338)-3)),IF(RIGHT(E338,2)="M)",-1000000*VALUE(MID(E338,2,LEN(E338)-3)),IF(RIGHT(E338,2)="B)",-1000000000*VALUE(MID(E338,2,LEN(E338)-3)),IF(RIGHT(E338,2)="k)",-1000*VALUE(MID(E338,2,LEN(E338)-3)),VALUE(SUBSTITUTE(E338,",","")))))),IF(RIGHT(E338,1)="T",1000000000000*VALUE(LEFT(E338,LEN(E338)-1)),IF(RIGHT(E338,1)="M",1000000*VALUE(LEFT(E338,LEN(E338)-1)),IF(RIGHT(E338,1)="B",1000000000*VALUE(LEFT(E338,LEN(E338)-1)),IF(RIGHT(E338,1)="%",0.01*VALUE(LEFT(E338,LEN(E338)-1)),IF(RIGHT(E338,1)="k",1000*VALUE(LEFT(E338,LEN(E338)-1)),VALUE(SUBSTITUTE(E338,",",""))))))))),"N/A")</f>
        <v>N/A</v>
      </c>
      <c r="L338" t="str">
        <f>IFERROR(IF(TRIM(F338)="-", "N/A", IF(RIGHT(F338,1)=")",IF(RIGHT(F338,2)="T)",-1000000000000*VALUE(MID(F338,2,LEN(F338)-3)),IF(RIGHT(F338,2)="M)",-1000000*VALUE(MID(F338,2,LEN(F338)-3)),IF(RIGHT(F338,2)="B)",-1000000000*VALUE(MID(F338,2,LEN(F338)-3)),IF(RIGHT(F338,2)="k)",-1000*VALUE(MID(F338,2,LEN(F338)-3)),VALUE(SUBSTITUTE(F338,",","")))))),IF(RIGHT(F338,1)="T",1000000000000*VALUE(LEFT(F338,LEN(F338)-1)),IF(RIGHT(F338,1)="M",1000000*VALUE(LEFT(F338,LEN(F338)-1)),IF(RIGHT(F338,1)="B",1000000000*VALUE(LEFT(F338,LEN(F338)-1)),IF(RIGHT(F338,1)="%",0.01*VALUE(LEFT(F338,LEN(F338)-1)),IF(RIGHT(F338,1)="k",1000*VALUE(LEFT(F338,LEN(F338)-1)),VALUE(SUBSTITUTE(F338,",",""))))))))),"N/A")</f>
        <v>N/A</v>
      </c>
      <c r="M338" t="str">
        <f>IFERROR(IF(TRIM(G338)="-", "N/A", IF(RIGHT(G338,1)=")",IF(RIGHT(G338,2)="T)",-1000000000000*VALUE(MID(G338,2,LEN(G338)-3)),IF(RIGHT(G338,2)="M)",-1000000*VALUE(MID(G338,2,LEN(G338)-3)),IF(RIGHT(G338,2)="B)",-1000000000*VALUE(MID(G338,2,LEN(G338)-3)),IF(RIGHT(G338,2)="k)",-1000*VALUE(MID(G338,2,LEN(G338)-3)),VALUE(SUBSTITUTE(G338,",","")))))),IF(RIGHT(G338,1)="T",1000000000000*VALUE(LEFT(G338,LEN(G338)-1)),IF(RIGHT(G338,1)="M",1000000*VALUE(LEFT(G338,LEN(G338)-1)),IF(RIGHT(G338,1)="B",1000000000*VALUE(LEFT(G338,LEN(G338)-1)),IF(RIGHT(G338,1)="%",0.01*VALUE(LEFT(G338,LEN(G338)-1)),IF(RIGHT(G338,1)="k",1000*VALUE(LEFT(G338,LEN(G338)-1)),VALUE(SUBSTITUTE(G338,",",""))))))))),"N/A")</f>
        <v>N/A</v>
      </c>
      <c r="N338" t="str">
        <f t="shared" si="14"/>
        <v>N/A</v>
      </c>
    </row>
    <row r="339" spans="1:14" x14ac:dyDescent="0.3">
      <c r="A339" s="1">
        <v>5</v>
      </c>
      <c r="B339" t="s">
        <v>129</v>
      </c>
      <c r="C339" t="s">
        <v>745</v>
      </c>
      <c r="I339">
        <f>IFERROR(IF(TRIM(C339)="-", "N/A", IF(RIGHT(C339,1)=")",IF(RIGHT(C339,2)="T)",-1000000000000*VALUE(MID(C339,2,LEN(C339)-3)),IF(RIGHT(C339,2)="M)",-1000000*VALUE(MID(C339,2,LEN(C339)-3)),IF(RIGHT(C339,2)="B)",-1000000000*VALUE(MID(C339,2,LEN(C339)-3)),IF(RIGHT(C339,2)="k)",-1000*VALUE(MID(C339,2,LEN(C339)-3)),VALUE(SUBSTITUTE(C339,",","")))))),IF(RIGHT(C339,1)="T",1000000000000*VALUE(LEFT(C339,LEN(C339)-1)),IF(RIGHT(C339,1)="M",1000000*VALUE(LEFT(C339,LEN(C339)-1)),IF(RIGHT(C339,1)="B",1000000000*VALUE(LEFT(C339,LEN(C339)-1)),IF(RIGHT(C339,1)="%",0.01*VALUE(LEFT(C339,LEN(C339)-1)),IF(RIGHT(C339,1)="k",1000*VALUE(LEFT(C339,LEN(C339)-1)),VALUE(SUBSTITUTE(C339,",",""))))))))),"N/A")</f>
        <v>1.75</v>
      </c>
      <c r="J339" t="str">
        <f>IFERROR(IF(TRIM(D339)="-", "N/A", IF(RIGHT(D339,1)=")",IF(RIGHT(D339,2)="T)",-1000000000000*VALUE(MID(D339,2,LEN(D339)-3)),IF(RIGHT(D339,2)="M)",-1000000*VALUE(MID(D339,2,LEN(D339)-3)),IF(RIGHT(D339,2)="B)",-1000000000*VALUE(MID(D339,2,LEN(D339)-3)),IF(RIGHT(D339,2)="k)",-1000*VALUE(MID(D339,2,LEN(D339)-3)),VALUE(SUBSTITUTE(D339,",","")))))),IF(RIGHT(D339,1)="T",1000000000000*VALUE(LEFT(D339,LEN(D339)-1)),IF(RIGHT(D339,1)="M",1000000*VALUE(LEFT(D339,LEN(D339)-1)),IF(RIGHT(D339,1)="B",1000000000*VALUE(LEFT(D339,LEN(D339)-1)),IF(RIGHT(D339,1)="%",0.01*VALUE(LEFT(D339,LEN(D339)-1)),IF(RIGHT(D339,1)="k",1000*VALUE(LEFT(D339,LEN(D339)-1)),VALUE(SUBSTITUTE(D339,",",""))))))))),"N/A")</f>
        <v>N/A</v>
      </c>
      <c r="K339" t="str">
        <f>IFERROR(IF(TRIM(E339)="-", "N/A", IF(RIGHT(E339,1)=")",IF(RIGHT(E339,2)="T)",-1000000000000*VALUE(MID(E339,2,LEN(E339)-3)),IF(RIGHT(E339,2)="M)",-1000000*VALUE(MID(E339,2,LEN(E339)-3)),IF(RIGHT(E339,2)="B)",-1000000000*VALUE(MID(E339,2,LEN(E339)-3)),IF(RIGHT(E339,2)="k)",-1000*VALUE(MID(E339,2,LEN(E339)-3)),VALUE(SUBSTITUTE(E339,",","")))))),IF(RIGHT(E339,1)="T",1000000000000*VALUE(LEFT(E339,LEN(E339)-1)),IF(RIGHT(E339,1)="M",1000000*VALUE(LEFT(E339,LEN(E339)-1)),IF(RIGHT(E339,1)="B",1000000000*VALUE(LEFT(E339,LEN(E339)-1)),IF(RIGHT(E339,1)="%",0.01*VALUE(LEFT(E339,LEN(E339)-1)),IF(RIGHT(E339,1)="k",1000*VALUE(LEFT(E339,LEN(E339)-1)),VALUE(SUBSTITUTE(E339,",",""))))))))),"N/A")</f>
        <v>N/A</v>
      </c>
      <c r="L339" t="str">
        <f>IFERROR(IF(TRIM(F339)="-", "N/A", IF(RIGHT(F339,1)=")",IF(RIGHT(F339,2)="T)",-1000000000000*VALUE(MID(F339,2,LEN(F339)-3)),IF(RIGHT(F339,2)="M)",-1000000*VALUE(MID(F339,2,LEN(F339)-3)),IF(RIGHT(F339,2)="B)",-1000000000*VALUE(MID(F339,2,LEN(F339)-3)),IF(RIGHT(F339,2)="k)",-1000*VALUE(MID(F339,2,LEN(F339)-3)),VALUE(SUBSTITUTE(F339,",","")))))),IF(RIGHT(F339,1)="T",1000000000000*VALUE(LEFT(F339,LEN(F339)-1)),IF(RIGHT(F339,1)="M",1000000*VALUE(LEFT(F339,LEN(F339)-1)),IF(RIGHT(F339,1)="B",1000000000*VALUE(LEFT(F339,LEN(F339)-1)),IF(RIGHT(F339,1)="%",0.01*VALUE(LEFT(F339,LEN(F339)-1)),IF(RIGHT(F339,1)="k",1000*VALUE(LEFT(F339,LEN(F339)-1)),VALUE(SUBSTITUTE(F339,",",""))))))))),"N/A")</f>
        <v>N/A</v>
      </c>
      <c r="M339" t="str">
        <f>IFERROR(IF(TRIM(G339)="-", "N/A", IF(RIGHT(G339,1)=")",IF(RIGHT(G339,2)="T)",-1000000000000*VALUE(MID(G339,2,LEN(G339)-3)),IF(RIGHT(G339,2)="M)",-1000000*VALUE(MID(G339,2,LEN(G339)-3)),IF(RIGHT(G339,2)="B)",-1000000000*VALUE(MID(G339,2,LEN(G339)-3)),IF(RIGHT(G339,2)="k)",-1000*VALUE(MID(G339,2,LEN(G339)-3)),VALUE(SUBSTITUTE(G339,",","")))))),IF(RIGHT(G339,1)="T",1000000000000*VALUE(LEFT(G339,LEN(G339)-1)),IF(RIGHT(G339,1)="M",1000000*VALUE(LEFT(G339,LEN(G339)-1)),IF(RIGHT(G339,1)="B",1000000000*VALUE(LEFT(G339,LEN(G339)-1)),IF(RIGHT(G339,1)="%",0.01*VALUE(LEFT(G339,LEN(G339)-1)),IF(RIGHT(G339,1)="k",1000*VALUE(LEFT(G339,LEN(G339)-1)),VALUE(SUBSTITUTE(G339,",",""))))))))),"N/A")</f>
        <v>N/A</v>
      </c>
      <c r="N339" t="str">
        <f t="shared" si="14"/>
        <v>N/A</v>
      </c>
    </row>
    <row r="340" spans="1:14" x14ac:dyDescent="0.3">
      <c r="A340" s="1">
        <v>6</v>
      </c>
      <c r="B340" t="s">
        <v>131</v>
      </c>
      <c r="C340" t="s">
        <v>746</v>
      </c>
      <c r="I340">
        <f>IFERROR(IF(TRIM(C340)="-", "N/A", IF(RIGHT(C340,1)=")",IF(RIGHT(C340,2)="T)",-1000000000000*VALUE(MID(C340,2,LEN(C340)-3)),IF(RIGHT(C340,2)="M)",-1000000*VALUE(MID(C340,2,LEN(C340)-3)),IF(RIGHT(C340,2)="B)",-1000000000*VALUE(MID(C340,2,LEN(C340)-3)),IF(RIGHT(C340,2)="k)",-1000*VALUE(MID(C340,2,LEN(C340)-3)),VALUE(SUBSTITUTE(C340,",","")))))),IF(RIGHT(C340,1)="T",1000000000000*VALUE(LEFT(C340,LEN(C340)-1)),IF(RIGHT(C340,1)="M",1000000*VALUE(LEFT(C340,LEN(C340)-1)),IF(RIGHT(C340,1)="B",1000000000*VALUE(LEFT(C340,LEN(C340)-1)),IF(RIGHT(C340,1)="%",0.01*VALUE(LEFT(C340,LEN(C340)-1)),IF(RIGHT(C340,1)="k",1000*VALUE(LEFT(C340,LEN(C340)-1)),VALUE(SUBSTITUTE(C340,",",""))))))))),"N/A")</f>
        <v>1.25</v>
      </c>
      <c r="J340" t="str">
        <f>IFERROR(IF(TRIM(D340)="-", "N/A", IF(RIGHT(D340,1)=")",IF(RIGHT(D340,2)="T)",-1000000000000*VALUE(MID(D340,2,LEN(D340)-3)),IF(RIGHT(D340,2)="M)",-1000000*VALUE(MID(D340,2,LEN(D340)-3)),IF(RIGHT(D340,2)="B)",-1000000000*VALUE(MID(D340,2,LEN(D340)-3)),IF(RIGHT(D340,2)="k)",-1000*VALUE(MID(D340,2,LEN(D340)-3)),VALUE(SUBSTITUTE(D340,",","")))))),IF(RIGHT(D340,1)="T",1000000000000*VALUE(LEFT(D340,LEN(D340)-1)),IF(RIGHT(D340,1)="M",1000000*VALUE(LEFT(D340,LEN(D340)-1)),IF(RIGHT(D340,1)="B",1000000000*VALUE(LEFT(D340,LEN(D340)-1)),IF(RIGHT(D340,1)="%",0.01*VALUE(LEFT(D340,LEN(D340)-1)),IF(RIGHT(D340,1)="k",1000*VALUE(LEFT(D340,LEN(D340)-1)),VALUE(SUBSTITUTE(D340,",",""))))))))),"N/A")</f>
        <v>N/A</v>
      </c>
      <c r="K340" t="str">
        <f>IFERROR(IF(TRIM(E340)="-", "N/A", IF(RIGHT(E340,1)=")",IF(RIGHT(E340,2)="T)",-1000000000000*VALUE(MID(E340,2,LEN(E340)-3)),IF(RIGHT(E340,2)="M)",-1000000*VALUE(MID(E340,2,LEN(E340)-3)),IF(RIGHT(E340,2)="B)",-1000000000*VALUE(MID(E340,2,LEN(E340)-3)),IF(RIGHT(E340,2)="k)",-1000*VALUE(MID(E340,2,LEN(E340)-3)),VALUE(SUBSTITUTE(E340,",","")))))),IF(RIGHT(E340,1)="T",1000000000000*VALUE(LEFT(E340,LEN(E340)-1)),IF(RIGHT(E340,1)="M",1000000*VALUE(LEFT(E340,LEN(E340)-1)),IF(RIGHT(E340,1)="B",1000000000*VALUE(LEFT(E340,LEN(E340)-1)),IF(RIGHT(E340,1)="%",0.01*VALUE(LEFT(E340,LEN(E340)-1)),IF(RIGHT(E340,1)="k",1000*VALUE(LEFT(E340,LEN(E340)-1)),VALUE(SUBSTITUTE(E340,",",""))))))))),"N/A")</f>
        <v>N/A</v>
      </c>
      <c r="L340" t="str">
        <f>IFERROR(IF(TRIM(F340)="-", "N/A", IF(RIGHT(F340,1)=")",IF(RIGHT(F340,2)="T)",-1000000000000*VALUE(MID(F340,2,LEN(F340)-3)),IF(RIGHT(F340,2)="M)",-1000000*VALUE(MID(F340,2,LEN(F340)-3)),IF(RIGHT(F340,2)="B)",-1000000000*VALUE(MID(F340,2,LEN(F340)-3)),IF(RIGHT(F340,2)="k)",-1000*VALUE(MID(F340,2,LEN(F340)-3)),VALUE(SUBSTITUTE(F340,",","")))))),IF(RIGHT(F340,1)="T",1000000000000*VALUE(LEFT(F340,LEN(F340)-1)),IF(RIGHT(F340,1)="M",1000000*VALUE(LEFT(F340,LEN(F340)-1)),IF(RIGHT(F340,1)="B",1000000000*VALUE(LEFT(F340,LEN(F340)-1)),IF(RIGHT(F340,1)="%",0.01*VALUE(LEFT(F340,LEN(F340)-1)),IF(RIGHT(F340,1)="k",1000*VALUE(LEFT(F340,LEN(F340)-1)),VALUE(SUBSTITUTE(F340,",",""))))))))),"N/A")</f>
        <v>N/A</v>
      </c>
      <c r="M340" t="str">
        <f>IFERROR(IF(TRIM(G340)="-", "N/A", IF(RIGHT(G340,1)=")",IF(RIGHT(G340,2)="T)",-1000000000000*VALUE(MID(G340,2,LEN(G340)-3)),IF(RIGHT(G340,2)="M)",-1000000*VALUE(MID(G340,2,LEN(G340)-3)),IF(RIGHT(G340,2)="B)",-1000000000*VALUE(MID(G340,2,LEN(G340)-3)),IF(RIGHT(G340,2)="k)",-1000*VALUE(MID(G340,2,LEN(G340)-3)),VALUE(SUBSTITUTE(G340,",","")))))),IF(RIGHT(G340,1)="T",1000000000000*VALUE(LEFT(G340,LEN(G340)-1)),IF(RIGHT(G340,1)="M",1000000*VALUE(LEFT(G340,LEN(G340)-1)),IF(RIGHT(G340,1)="B",1000000000*VALUE(LEFT(G340,LEN(G340)-1)),IF(RIGHT(G340,1)="%",0.01*VALUE(LEFT(G340,LEN(G340)-1)),IF(RIGHT(G340,1)="k",1000*VALUE(LEFT(G340,LEN(G340)-1)),VALUE(SUBSTITUTE(G340,",",""))))))))),"N/A")</f>
        <v>N/A</v>
      </c>
      <c r="N340" t="str">
        <f t="shared" si="14"/>
        <v>N/A</v>
      </c>
    </row>
    <row r="341" spans="1:14" x14ac:dyDescent="0.3">
      <c r="A341" s="1">
        <v>7</v>
      </c>
      <c r="B341" t="s">
        <v>133</v>
      </c>
      <c r="I341" t="str">
        <f>IFERROR(IF(TRIM(C341)="-", "N/A", IF(RIGHT(C341,1)=")",IF(RIGHT(C341,2)="T)",-1000000000000*VALUE(MID(C341,2,LEN(C341)-3)),IF(RIGHT(C341,2)="M)",-1000000*VALUE(MID(C341,2,LEN(C341)-3)),IF(RIGHT(C341,2)="B)",-1000000000*VALUE(MID(C341,2,LEN(C341)-3)),IF(RIGHT(C341,2)="k)",-1000*VALUE(MID(C341,2,LEN(C341)-3)),VALUE(SUBSTITUTE(C341,",","")))))),IF(RIGHT(C341,1)="T",1000000000000*VALUE(LEFT(C341,LEN(C341)-1)),IF(RIGHT(C341,1)="M",1000000*VALUE(LEFT(C341,LEN(C341)-1)),IF(RIGHT(C341,1)="B",1000000000*VALUE(LEFT(C341,LEN(C341)-1)),IF(RIGHT(C341,1)="%",0.01*VALUE(LEFT(C341,LEN(C341)-1)),IF(RIGHT(C341,1)="k",1000*VALUE(LEFT(C341,LEN(C341)-1)),VALUE(SUBSTITUTE(C341,",",""))))))))),"N/A")</f>
        <v>N/A</v>
      </c>
      <c r="J341" t="str">
        <f>IFERROR(IF(TRIM(D341)="-", "N/A", IF(RIGHT(D341,1)=")",IF(RIGHT(D341,2)="T)",-1000000000000*VALUE(MID(D341,2,LEN(D341)-3)),IF(RIGHT(D341,2)="M)",-1000000*VALUE(MID(D341,2,LEN(D341)-3)),IF(RIGHT(D341,2)="B)",-1000000000*VALUE(MID(D341,2,LEN(D341)-3)),IF(RIGHT(D341,2)="k)",-1000*VALUE(MID(D341,2,LEN(D341)-3)),VALUE(SUBSTITUTE(D341,",","")))))),IF(RIGHT(D341,1)="T",1000000000000*VALUE(LEFT(D341,LEN(D341)-1)),IF(RIGHT(D341,1)="M",1000000*VALUE(LEFT(D341,LEN(D341)-1)),IF(RIGHT(D341,1)="B",1000000000*VALUE(LEFT(D341,LEN(D341)-1)),IF(RIGHT(D341,1)="%",0.01*VALUE(LEFT(D341,LEN(D341)-1)),IF(RIGHT(D341,1)="k",1000*VALUE(LEFT(D341,LEN(D341)-1)),VALUE(SUBSTITUTE(D341,",",""))))))))),"N/A")</f>
        <v>N/A</v>
      </c>
      <c r="K341" t="str">
        <f>IFERROR(IF(TRIM(E341)="-", "N/A", IF(RIGHT(E341,1)=")",IF(RIGHT(E341,2)="T)",-1000000000000*VALUE(MID(E341,2,LEN(E341)-3)),IF(RIGHT(E341,2)="M)",-1000000*VALUE(MID(E341,2,LEN(E341)-3)),IF(RIGHT(E341,2)="B)",-1000000000*VALUE(MID(E341,2,LEN(E341)-3)),IF(RIGHT(E341,2)="k)",-1000*VALUE(MID(E341,2,LEN(E341)-3)),VALUE(SUBSTITUTE(E341,",","")))))),IF(RIGHT(E341,1)="T",1000000000000*VALUE(LEFT(E341,LEN(E341)-1)),IF(RIGHT(E341,1)="M",1000000*VALUE(LEFT(E341,LEN(E341)-1)),IF(RIGHT(E341,1)="B",1000000000*VALUE(LEFT(E341,LEN(E341)-1)),IF(RIGHT(E341,1)="%",0.01*VALUE(LEFT(E341,LEN(E341)-1)),IF(RIGHT(E341,1)="k",1000*VALUE(LEFT(E341,LEN(E341)-1)),VALUE(SUBSTITUTE(E341,",",""))))))))),"N/A")</f>
        <v>N/A</v>
      </c>
      <c r="L341" t="str">
        <f>IFERROR(IF(TRIM(F341)="-", "N/A", IF(RIGHT(F341,1)=")",IF(RIGHT(F341,2)="T)",-1000000000000*VALUE(MID(F341,2,LEN(F341)-3)),IF(RIGHT(F341,2)="M)",-1000000*VALUE(MID(F341,2,LEN(F341)-3)),IF(RIGHT(F341,2)="B)",-1000000000*VALUE(MID(F341,2,LEN(F341)-3)),IF(RIGHT(F341,2)="k)",-1000*VALUE(MID(F341,2,LEN(F341)-3)),VALUE(SUBSTITUTE(F341,",","")))))),IF(RIGHT(F341,1)="T",1000000000000*VALUE(LEFT(F341,LEN(F341)-1)),IF(RIGHT(F341,1)="M",1000000*VALUE(LEFT(F341,LEN(F341)-1)),IF(RIGHT(F341,1)="B",1000000000*VALUE(LEFT(F341,LEN(F341)-1)),IF(RIGHT(F341,1)="%",0.01*VALUE(LEFT(F341,LEN(F341)-1)),IF(RIGHT(F341,1)="k",1000*VALUE(LEFT(F341,LEN(F341)-1)),VALUE(SUBSTITUTE(F341,",",""))))))))),"N/A")</f>
        <v>N/A</v>
      </c>
      <c r="M341" t="str">
        <f>IFERROR(IF(TRIM(G341)="-", "N/A", IF(RIGHT(G341,1)=")",IF(RIGHT(G341,2)="T)",-1000000000000*VALUE(MID(G341,2,LEN(G341)-3)),IF(RIGHT(G341,2)="M)",-1000000*VALUE(MID(G341,2,LEN(G341)-3)),IF(RIGHT(G341,2)="B)",-1000000000*VALUE(MID(G341,2,LEN(G341)-3)),IF(RIGHT(G341,2)="k)",-1000*VALUE(MID(G341,2,LEN(G341)-3)),VALUE(SUBSTITUTE(G341,",","")))))),IF(RIGHT(G341,1)="T",1000000000000*VALUE(LEFT(G341,LEN(G341)-1)),IF(RIGHT(G341,1)="M",1000000*VALUE(LEFT(G341,LEN(G341)-1)),IF(RIGHT(G341,1)="B",1000000000*VALUE(LEFT(G341,LEN(G341)-1)),IF(RIGHT(G341,1)="%",0.01*VALUE(LEFT(G341,LEN(G341)-1)),IF(RIGHT(G341,1)="k",1000*VALUE(LEFT(G341,LEN(G341)-1)),VALUE(SUBSTITUTE(G341,",",""))))))))),"N/A")</f>
        <v>N/A</v>
      </c>
      <c r="N341" t="str">
        <f t="shared" si="14"/>
        <v>N/A</v>
      </c>
    </row>
    <row r="342" spans="1:14" x14ac:dyDescent="0.3">
      <c r="A342" s="1">
        <v>8</v>
      </c>
      <c r="B342" t="s">
        <v>134</v>
      </c>
      <c r="I342" t="str">
        <f>IFERROR(IF(TRIM(C342)="-", "N/A", IF(RIGHT(C342,1)=")",IF(RIGHT(C342,2)="T)",-1000000000000*VALUE(MID(C342,2,LEN(C342)-3)),IF(RIGHT(C342,2)="M)",-1000000*VALUE(MID(C342,2,LEN(C342)-3)),IF(RIGHT(C342,2)="B)",-1000000000*VALUE(MID(C342,2,LEN(C342)-3)),IF(RIGHT(C342,2)="k)",-1000*VALUE(MID(C342,2,LEN(C342)-3)),VALUE(SUBSTITUTE(C342,",","")))))),IF(RIGHT(C342,1)="T",1000000000000*VALUE(LEFT(C342,LEN(C342)-1)),IF(RIGHT(C342,1)="M",1000000*VALUE(LEFT(C342,LEN(C342)-1)),IF(RIGHT(C342,1)="B",1000000000*VALUE(LEFT(C342,LEN(C342)-1)),IF(RIGHT(C342,1)="%",0.01*VALUE(LEFT(C342,LEN(C342)-1)),IF(RIGHT(C342,1)="k",1000*VALUE(LEFT(C342,LEN(C342)-1)),VALUE(SUBSTITUTE(C342,",",""))))))))),"N/A")</f>
        <v>N/A</v>
      </c>
      <c r="J342" t="str">
        <f>IFERROR(IF(TRIM(D342)="-", "N/A", IF(RIGHT(D342,1)=")",IF(RIGHT(D342,2)="T)",-1000000000000*VALUE(MID(D342,2,LEN(D342)-3)),IF(RIGHT(D342,2)="M)",-1000000*VALUE(MID(D342,2,LEN(D342)-3)),IF(RIGHT(D342,2)="B)",-1000000000*VALUE(MID(D342,2,LEN(D342)-3)),IF(RIGHT(D342,2)="k)",-1000*VALUE(MID(D342,2,LEN(D342)-3)),VALUE(SUBSTITUTE(D342,",","")))))),IF(RIGHT(D342,1)="T",1000000000000*VALUE(LEFT(D342,LEN(D342)-1)),IF(RIGHT(D342,1)="M",1000000*VALUE(LEFT(D342,LEN(D342)-1)),IF(RIGHT(D342,1)="B",1000000000*VALUE(LEFT(D342,LEN(D342)-1)),IF(RIGHT(D342,1)="%",0.01*VALUE(LEFT(D342,LEN(D342)-1)),IF(RIGHT(D342,1)="k",1000*VALUE(LEFT(D342,LEN(D342)-1)),VALUE(SUBSTITUTE(D342,",",""))))))))),"N/A")</f>
        <v>N/A</v>
      </c>
      <c r="K342" t="str">
        <f>IFERROR(IF(TRIM(E342)="-", "N/A", IF(RIGHT(E342,1)=")",IF(RIGHT(E342,2)="T)",-1000000000000*VALUE(MID(E342,2,LEN(E342)-3)),IF(RIGHT(E342,2)="M)",-1000000*VALUE(MID(E342,2,LEN(E342)-3)),IF(RIGHT(E342,2)="B)",-1000000000*VALUE(MID(E342,2,LEN(E342)-3)),IF(RIGHT(E342,2)="k)",-1000*VALUE(MID(E342,2,LEN(E342)-3)),VALUE(SUBSTITUTE(E342,",","")))))),IF(RIGHT(E342,1)="T",1000000000000*VALUE(LEFT(E342,LEN(E342)-1)),IF(RIGHT(E342,1)="M",1000000*VALUE(LEFT(E342,LEN(E342)-1)),IF(RIGHT(E342,1)="B",1000000000*VALUE(LEFT(E342,LEN(E342)-1)),IF(RIGHT(E342,1)="%",0.01*VALUE(LEFT(E342,LEN(E342)-1)),IF(RIGHT(E342,1)="k",1000*VALUE(LEFT(E342,LEN(E342)-1)),VALUE(SUBSTITUTE(E342,",",""))))))))),"N/A")</f>
        <v>N/A</v>
      </c>
      <c r="L342" t="str">
        <f>IFERROR(IF(TRIM(F342)="-", "N/A", IF(RIGHT(F342,1)=")",IF(RIGHT(F342,2)="T)",-1000000000000*VALUE(MID(F342,2,LEN(F342)-3)),IF(RIGHT(F342,2)="M)",-1000000*VALUE(MID(F342,2,LEN(F342)-3)),IF(RIGHT(F342,2)="B)",-1000000000*VALUE(MID(F342,2,LEN(F342)-3)),IF(RIGHT(F342,2)="k)",-1000*VALUE(MID(F342,2,LEN(F342)-3)),VALUE(SUBSTITUTE(F342,",","")))))),IF(RIGHT(F342,1)="T",1000000000000*VALUE(LEFT(F342,LEN(F342)-1)),IF(RIGHT(F342,1)="M",1000000*VALUE(LEFT(F342,LEN(F342)-1)),IF(RIGHT(F342,1)="B",1000000000*VALUE(LEFT(F342,LEN(F342)-1)),IF(RIGHT(F342,1)="%",0.01*VALUE(LEFT(F342,LEN(F342)-1)),IF(RIGHT(F342,1)="k",1000*VALUE(LEFT(F342,LEN(F342)-1)),VALUE(SUBSTITUTE(F342,",",""))))))))),"N/A")</f>
        <v>N/A</v>
      </c>
      <c r="M342" t="str">
        <f>IFERROR(IF(TRIM(G342)="-", "N/A", IF(RIGHT(G342,1)=")",IF(RIGHT(G342,2)="T)",-1000000000000*VALUE(MID(G342,2,LEN(G342)-3)),IF(RIGHT(G342,2)="M)",-1000000*VALUE(MID(G342,2,LEN(G342)-3)),IF(RIGHT(G342,2)="B)",-1000000000*VALUE(MID(G342,2,LEN(G342)-3)),IF(RIGHT(G342,2)="k)",-1000*VALUE(MID(G342,2,LEN(G342)-3)),VALUE(SUBSTITUTE(G342,",","")))))),IF(RIGHT(G342,1)="T",1000000000000*VALUE(LEFT(G342,LEN(G342)-1)),IF(RIGHT(G342,1)="M",1000000*VALUE(LEFT(G342,LEN(G342)-1)),IF(RIGHT(G342,1)="B",1000000000*VALUE(LEFT(G342,LEN(G342)-1)),IF(RIGHT(G342,1)="%",0.01*VALUE(LEFT(G342,LEN(G342)-1)),IF(RIGHT(G342,1)="k",1000*VALUE(LEFT(G342,LEN(G342)-1)),VALUE(SUBSTITUTE(G342,",",""))))))))),"N/A")</f>
        <v>N/A</v>
      </c>
      <c r="N342" t="str">
        <f t="shared" si="14"/>
        <v>N/A</v>
      </c>
    </row>
    <row r="343" spans="1:14" x14ac:dyDescent="0.3">
      <c r="I343" t="str">
        <f>IFERROR(IF(TRIM(C343)="-", "N/A", IF(RIGHT(C343,1)=")",IF(RIGHT(C343,2)="T)",-1000000000000*VALUE(MID(C343,2,LEN(C343)-3)),IF(RIGHT(C343,2)="M)",-1000000*VALUE(MID(C343,2,LEN(C343)-3)),IF(RIGHT(C343,2)="B)",-1000000000*VALUE(MID(C343,2,LEN(C343)-3)),IF(RIGHT(C343,2)="k)",-1000*VALUE(MID(C343,2,LEN(C343)-3)),VALUE(SUBSTITUTE(C343,",","")))))),IF(RIGHT(C343,1)="T",1000000000000*VALUE(LEFT(C343,LEN(C343)-1)),IF(RIGHT(C343,1)="M",1000000*VALUE(LEFT(C343,LEN(C343)-1)),IF(RIGHT(C343,1)="B",1000000000*VALUE(LEFT(C343,LEN(C343)-1)),IF(RIGHT(C343,1)="%",0.01*VALUE(LEFT(C343,LEN(C343)-1)),IF(RIGHT(C343,1)="k",1000*VALUE(LEFT(C343,LEN(C343)-1)),VALUE(SUBSTITUTE(C343,",",""))))))))),"N/A")</f>
        <v>N/A</v>
      </c>
      <c r="J343" t="str">
        <f>IFERROR(IF(TRIM(D343)="-", "N/A", IF(RIGHT(D343,1)=")",IF(RIGHT(D343,2)="T)",-1000000000000*VALUE(MID(D343,2,LEN(D343)-3)),IF(RIGHT(D343,2)="M)",-1000000*VALUE(MID(D343,2,LEN(D343)-3)),IF(RIGHT(D343,2)="B)",-1000000000*VALUE(MID(D343,2,LEN(D343)-3)),IF(RIGHT(D343,2)="k)",-1000*VALUE(MID(D343,2,LEN(D343)-3)),VALUE(SUBSTITUTE(D343,",","")))))),IF(RIGHT(D343,1)="T",1000000000000*VALUE(LEFT(D343,LEN(D343)-1)),IF(RIGHT(D343,1)="M",1000000*VALUE(LEFT(D343,LEN(D343)-1)),IF(RIGHT(D343,1)="B",1000000000*VALUE(LEFT(D343,LEN(D343)-1)),IF(RIGHT(D343,1)="%",0.01*VALUE(LEFT(D343,LEN(D343)-1)),IF(RIGHT(D343,1)="k",1000*VALUE(LEFT(D343,LEN(D343)-1)),VALUE(SUBSTITUTE(D343,",",""))))))))),"N/A")</f>
        <v>N/A</v>
      </c>
      <c r="K343" t="str">
        <f>IFERROR(IF(TRIM(E343)="-", "N/A", IF(RIGHT(E343,1)=")",IF(RIGHT(E343,2)="T)",-1000000000000*VALUE(MID(E343,2,LEN(E343)-3)),IF(RIGHT(E343,2)="M)",-1000000*VALUE(MID(E343,2,LEN(E343)-3)),IF(RIGHT(E343,2)="B)",-1000000000*VALUE(MID(E343,2,LEN(E343)-3)),IF(RIGHT(E343,2)="k)",-1000*VALUE(MID(E343,2,LEN(E343)-3)),VALUE(SUBSTITUTE(E343,",","")))))),IF(RIGHT(E343,1)="T",1000000000000*VALUE(LEFT(E343,LEN(E343)-1)),IF(RIGHT(E343,1)="M",1000000*VALUE(LEFT(E343,LEN(E343)-1)),IF(RIGHT(E343,1)="B",1000000000*VALUE(LEFT(E343,LEN(E343)-1)),IF(RIGHT(E343,1)="%",0.01*VALUE(LEFT(E343,LEN(E343)-1)),IF(RIGHT(E343,1)="k",1000*VALUE(LEFT(E343,LEN(E343)-1)),VALUE(SUBSTITUTE(E343,",",""))))))))),"N/A")</f>
        <v>N/A</v>
      </c>
      <c r="L343" t="str">
        <f>IFERROR(IF(TRIM(F343)="-", "N/A", IF(RIGHT(F343,1)=")",IF(RIGHT(F343,2)="T)",-1000000000000*VALUE(MID(F343,2,LEN(F343)-3)),IF(RIGHT(F343,2)="M)",-1000000*VALUE(MID(F343,2,LEN(F343)-3)),IF(RIGHT(F343,2)="B)",-1000000000*VALUE(MID(F343,2,LEN(F343)-3)),IF(RIGHT(F343,2)="k)",-1000*VALUE(MID(F343,2,LEN(F343)-3)),VALUE(SUBSTITUTE(F343,",","")))))),IF(RIGHT(F343,1)="T",1000000000000*VALUE(LEFT(F343,LEN(F343)-1)),IF(RIGHT(F343,1)="M",1000000*VALUE(LEFT(F343,LEN(F343)-1)),IF(RIGHT(F343,1)="B",1000000000*VALUE(LEFT(F343,LEN(F343)-1)),IF(RIGHT(F343,1)="%",0.01*VALUE(LEFT(F343,LEN(F343)-1)),IF(RIGHT(F343,1)="k",1000*VALUE(LEFT(F343,LEN(F343)-1)),VALUE(SUBSTITUTE(F343,",",""))))))))),"N/A")</f>
        <v>N/A</v>
      </c>
      <c r="M343" t="str">
        <f>IFERROR(IF(TRIM(G343)="-", "N/A", IF(RIGHT(G343,1)=")",IF(RIGHT(G343,2)="T)",-1000000000000*VALUE(MID(G343,2,LEN(G343)-3)),IF(RIGHT(G343,2)="M)",-1000000*VALUE(MID(G343,2,LEN(G343)-3)),IF(RIGHT(G343,2)="B)",-1000000000*VALUE(MID(G343,2,LEN(G343)-3)),IF(RIGHT(G343,2)="k)",-1000*VALUE(MID(G343,2,LEN(G343)-3)),VALUE(SUBSTITUTE(G343,",","")))))),IF(RIGHT(G343,1)="T",1000000000000*VALUE(LEFT(G343,LEN(G343)-1)),IF(RIGHT(G343,1)="M",1000000*VALUE(LEFT(G343,LEN(G343)-1)),IF(RIGHT(G343,1)="B",1000000000*VALUE(LEFT(G343,LEN(G343)-1)),IF(RIGHT(G343,1)="%",0.01*VALUE(LEFT(G343,LEN(G343)-1)),IF(RIGHT(G343,1)="k",1000*VALUE(LEFT(G343,LEN(G343)-1)),VALUE(SUBSTITUTE(G343,",",""))))))))),"N/A")</f>
        <v>N/A</v>
      </c>
      <c r="N343" t="str">
        <f t="shared" si="14"/>
        <v>N/A</v>
      </c>
    </row>
    <row r="344" spans="1:14" x14ac:dyDescent="0.3">
      <c r="I344" t="str">
        <f>IFERROR(IF(TRIM(C344)="-", "N/A", IF(RIGHT(C344,1)=")",IF(RIGHT(C344,2)="T)",-1000000000000*VALUE(MID(C344,2,LEN(C344)-3)),IF(RIGHT(C344,2)="M)",-1000000*VALUE(MID(C344,2,LEN(C344)-3)),IF(RIGHT(C344,2)="B)",-1000000000*VALUE(MID(C344,2,LEN(C344)-3)),IF(RIGHT(C344,2)="k)",-1000*VALUE(MID(C344,2,LEN(C344)-3)),VALUE(SUBSTITUTE(C344,",","")))))),IF(RIGHT(C344,1)="T",1000000000000*VALUE(LEFT(C344,LEN(C344)-1)),IF(RIGHT(C344,1)="M",1000000*VALUE(LEFT(C344,LEN(C344)-1)),IF(RIGHT(C344,1)="B",1000000000*VALUE(LEFT(C344,LEN(C344)-1)),IF(RIGHT(C344,1)="%",0.01*VALUE(LEFT(C344,LEN(C344)-1)),IF(RIGHT(C344,1)="k",1000*VALUE(LEFT(C344,LEN(C344)-1)),VALUE(SUBSTITUTE(C344,",",""))))))))),"N/A")</f>
        <v>N/A</v>
      </c>
      <c r="J344" t="str">
        <f>IFERROR(IF(TRIM(D344)="-", "N/A", IF(RIGHT(D344,1)=")",IF(RIGHT(D344,2)="T)",-1000000000000*VALUE(MID(D344,2,LEN(D344)-3)),IF(RIGHT(D344,2)="M)",-1000000*VALUE(MID(D344,2,LEN(D344)-3)),IF(RIGHT(D344,2)="B)",-1000000000*VALUE(MID(D344,2,LEN(D344)-3)),IF(RIGHT(D344,2)="k)",-1000*VALUE(MID(D344,2,LEN(D344)-3)),VALUE(SUBSTITUTE(D344,",","")))))),IF(RIGHT(D344,1)="T",1000000000000*VALUE(LEFT(D344,LEN(D344)-1)),IF(RIGHT(D344,1)="M",1000000*VALUE(LEFT(D344,LEN(D344)-1)),IF(RIGHT(D344,1)="B",1000000000*VALUE(LEFT(D344,LEN(D344)-1)),IF(RIGHT(D344,1)="%",0.01*VALUE(LEFT(D344,LEN(D344)-1)),IF(RIGHT(D344,1)="k",1000*VALUE(LEFT(D344,LEN(D344)-1)),VALUE(SUBSTITUTE(D344,",",""))))))))),"N/A")</f>
        <v>N/A</v>
      </c>
      <c r="K344" t="str">
        <f>IFERROR(IF(TRIM(E344)="-", "N/A", IF(RIGHT(E344,1)=")",IF(RIGHT(E344,2)="T)",-1000000000000*VALUE(MID(E344,2,LEN(E344)-3)),IF(RIGHT(E344,2)="M)",-1000000*VALUE(MID(E344,2,LEN(E344)-3)),IF(RIGHT(E344,2)="B)",-1000000000*VALUE(MID(E344,2,LEN(E344)-3)),IF(RIGHT(E344,2)="k)",-1000*VALUE(MID(E344,2,LEN(E344)-3)),VALUE(SUBSTITUTE(E344,",","")))))),IF(RIGHT(E344,1)="T",1000000000000*VALUE(LEFT(E344,LEN(E344)-1)),IF(RIGHT(E344,1)="M",1000000*VALUE(LEFT(E344,LEN(E344)-1)),IF(RIGHT(E344,1)="B",1000000000*VALUE(LEFT(E344,LEN(E344)-1)),IF(RIGHT(E344,1)="%",0.01*VALUE(LEFT(E344,LEN(E344)-1)),IF(RIGHT(E344,1)="k",1000*VALUE(LEFT(E344,LEN(E344)-1)),VALUE(SUBSTITUTE(E344,",",""))))))))),"N/A")</f>
        <v>N/A</v>
      </c>
      <c r="L344" t="str">
        <f>IFERROR(IF(TRIM(F344)="-", "N/A", IF(RIGHT(F344,1)=")",IF(RIGHT(F344,2)="T)",-1000000000000*VALUE(MID(F344,2,LEN(F344)-3)),IF(RIGHT(F344,2)="M)",-1000000*VALUE(MID(F344,2,LEN(F344)-3)),IF(RIGHT(F344,2)="B)",-1000000000*VALUE(MID(F344,2,LEN(F344)-3)),IF(RIGHT(F344,2)="k)",-1000*VALUE(MID(F344,2,LEN(F344)-3)),VALUE(SUBSTITUTE(F344,",","")))))),IF(RIGHT(F344,1)="T",1000000000000*VALUE(LEFT(F344,LEN(F344)-1)),IF(RIGHT(F344,1)="M",1000000*VALUE(LEFT(F344,LEN(F344)-1)),IF(RIGHT(F344,1)="B",1000000000*VALUE(LEFT(F344,LEN(F344)-1)),IF(RIGHT(F344,1)="%",0.01*VALUE(LEFT(F344,LEN(F344)-1)),IF(RIGHT(F344,1)="k",1000*VALUE(LEFT(F344,LEN(F344)-1)),VALUE(SUBSTITUTE(F344,",",""))))))))),"N/A")</f>
        <v>N/A</v>
      </c>
      <c r="M344" t="str">
        <f>IFERROR(IF(TRIM(G344)="-", "N/A", IF(RIGHT(G344,1)=")",IF(RIGHT(G344,2)="T)",-1000000000000*VALUE(MID(G344,2,LEN(G344)-3)),IF(RIGHT(G344,2)="M)",-1000000*VALUE(MID(G344,2,LEN(G344)-3)),IF(RIGHT(G344,2)="B)",-1000000000*VALUE(MID(G344,2,LEN(G344)-3)),IF(RIGHT(G344,2)="k)",-1000*VALUE(MID(G344,2,LEN(G344)-3)),VALUE(SUBSTITUTE(G344,",","")))))),IF(RIGHT(G344,1)="T",1000000000000*VALUE(LEFT(G344,LEN(G344)-1)),IF(RIGHT(G344,1)="M",1000000*VALUE(LEFT(G344,LEN(G344)-1)),IF(RIGHT(G344,1)="B",1000000000*VALUE(LEFT(G344,LEN(G344)-1)),IF(RIGHT(G344,1)="%",0.01*VALUE(LEFT(G344,LEN(G344)-1)),IF(RIGHT(G344,1)="k",1000*VALUE(LEFT(G344,LEN(G344)-1)),VALUE(SUBSTITUTE(G344,",",""))))))))),"N/A")</f>
        <v>N/A</v>
      </c>
      <c r="N344" t="str">
        <f t="shared" si="14"/>
        <v>N/A</v>
      </c>
    </row>
    <row r="345" spans="1:14" x14ac:dyDescent="0.3">
      <c r="I345" t="str">
        <f>IFERROR(IF(TRIM(C345)="-", "N/A", IF(RIGHT(C345,1)=")",IF(RIGHT(C345,2)="T)",-1000000000000*VALUE(MID(C345,2,LEN(C345)-3)),IF(RIGHT(C345,2)="M)",-1000000*VALUE(MID(C345,2,LEN(C345)-3)),IF(RIGHT(C345,2)="B)",-1000000000*VALUE(MID(C345,2,LEN(C345)-3)),IF(RIGHT(C345,2)="k)",-1000*VALUE(MID(C345,2,LEN(C345)-3)),VALUE(SUBSTITUTE(C345,",","")))))),IF(RIGHT(C345,1)="T",1000000000000*VALUE(LEFT(C345,LEN(C345)-1)),IF(RIGHT(C345,1)="M",1000000*VALUE(LEFT(C345,LEN(C345)-1)),IF(RIGHT(C345,1)="B",1000000000*VALUE(LEFT(C345,LEN(C345)-1)),IF(RIGHT(C345,1)="%",0.01*VALUE(LEFT(C345,LEN(C345)-1)),IF(RIGHT(C345,1)="k",1000*VALUE(LEFT(C345,LEN(C345)-1)),VALUE(SUBSTITUTE(C345,",",""))))))))),"N/A")</f>
        <v>N/A</v>
      </c>
      <c r="J345" t="str">
        <f>IFERROR(IF(TRIM(D345)="-", "N/A", IF(RIGHT(D345,1)=")",IF(RIGHT(D345,2)="T)",-1000000000000*VALUE(MID(D345,2,LEN(D345)-3)),IF(RIGHT(D345,2)="M)",-1000000*VALUE(MID(D345,2,LEN(D345)-3)),IF(RIGHT(D345,2)="B)",-1000000000*VALUE(MID(D345,2,LEN(D345)-3)),IF(RIGHT(D345,2)="k)",-1000*VALUE(MID(D345,2,LEN(D345)-3)),VALUE(SUBSTITUTE(D345,",","")))))),IF(RIGHT(D345,1)="T",1000000000000*VALUE(LEFT(D345,LEN(D345)-1)),IF(RIGHT(D345,1)="M",1000000*VALUE(LEFT(D345,LEN(D345)-1)),IF(RIGHT(D345,1)="B",1000000000*VALUE(LEFT(D345,LEN(D345)-1)),IF(RIGHT(D345,1)="%",0.01*VALUE(LEFT(D345,LEN(D345)-1)),IF(RIGHT(D345,1)="k",1000*VALUE(LEFT(D345,LEN(D345)-1)),VALUE(SUBSTITUTE(D345,",",""))))))))),"N/A")</f>
        <v>N/A</v>
      </c>
      <c r="K345" t="str">
        <f>IFERROR(IF(TRIM(E345)="-", "N/A", IF(RIGHT(E345,1)=")",IF(RIGHT(E345,2)="T)",-1000000000000*VALUE(MID(E345,2,LEN(E345)-3)),IF(RIGHT(E345,2)="M)",-1000000*VALUE(MID(E345,2,LEN(E345)-3)),IF(RIGHT(E345,2)="B)",-1000000000*VALUE(MID(E345,2,LEN(E345)-3)),IF(RIGHT(E345,2)="k)",-1000*VALUE(MID(E345,2,LEN(E345)-3)),VALUE(SUBSTITUTE(E345,",","")))))),IF(RIGHT(E345,1)="T",1000000000000*VALUE(LEFT(E345,LEN(E345)-1)),IF(RIGHT(E345,1)="M",1000000*VALUE(LEFT(E345,LEN(E345)-1)),IF(RIGHT(E345,1)="B",1000000000*VALUE(LEFT(E345,LEN(E345)-1)),IF(RIGHT(E345,1)="%",0.01*VALUE(LEFT(E345,LEN(E345)-1)),IF(RIGHT(E345,1)="k",1000*VALUE(LEFT(E345,LEN(E345)-1)),VALUE(SUBSTITUTE(E345,",",""))))))))),"N/A")</f>
        <v>N/A</v>
      </c>
      <c r="L345" t="str">
        <f>IFERROR(IF(TRIM(F345)="-", "N/A", IF(RIGHT(F345,1)=")",IF(RIGHT(F345,2)="T)",-1000000000000*VALUE(MID(F345,2,LEN(F345)-3)),IF(RIGHT(F345,2)="M)",-1000000*VALUE(MID(F345,2,LEN(F345)-3)),IF(RIGHT(F345,2)="B)",-1000000000*VALUE(MID(F345,2,LEN(F345)-3)),IF(RIGHT(F345,2)="k)",-1000*VALUE(MID(F345,2,LEN(F345)-3)),VALUE(SUBSTITUTE(F345,",","")))))),IF(RIGHT(F345,1)="T",1000000000000*VALUE(LEFT(F345,LEN(F345)-1)),IF(RIGHT(F345,1)="M",1000000*VALUE(LEFT(F345,LEN(F345)-1)),IF(RIGHT(F345,1)="B",1000000000*VALUE(LEFT(F345,LEN(F345)-1)),IF(RIGHT(F345,1)="%",0.01*VALUE(LEFT(F345,LEN(F345)-1)),IF(RIGHT(F345,1)="k",1000*VALUE(LEFT(F345,LEN(F345)-1)),VALUE(SUBSTITUTE(F345,",",""))))))))),"N/A")</f>
        <v>N/A</v>
      </c>
      <c r="M345" t="str">
        <f>IFERROR(IF(TRIM(G345)="-", "N/A", IF(RIGHT(G345,1)=")",IF(RIGHT(G345,2)="T)",-1000000000000*VALUE(MID(G345,2,LEN(G345)-3)),IF(RIGHT(G345,2)="M)",-1000000*VALUE(MID(G345,2,LEN(G345)-3)),IF(RIGHT(G345,2)="B)",-1000000000*VALUE(MID(G345,2,LEN(G345)-3)),IF(RIGHT(G345,2)="k)",-1000*VALUE(MID(G345,2,LEN(G345)-3)),VALUE(SUBSTITUTE(G345,",","")))))),IF(RIGHT(G345,1)="T",1000000000000*VALUE(LEFT(G345,LEN(G345)-1)),IF(RIGHT(G345,1)="M",1000000*VALUE(LEFT(G345,LEN(G345)-1)),IF(RIGHT(G345,1)="B",1000000000*VALUE(LEFT(G345,LEN(G345)-1)),IF(RIGHT(G345,1)="%",0.01*VALUE(LEFT(G345,LEN(G345)-1)),IF(RIGHT(G345,1)="k",1000*VALUE(LEFT(G345,LEN(G345)-1)),VALUE(SUBSTITUTE(G345,",",""))))))))),"N/A")</f>
        <v>N/A</v>
      </c>
      <c r="N345" t="str">
        <f t="shared" si="14"/>
        <v>N/A</v>
      </c>
    </row>
    <row r="346" spans="1:14" x14ac:dyDescent="0.3">
      <c r="I346" t="str">
        <f>IFERROR(IF(TRIM(C346)="-", "N/A", IF(RIGHT(C346,1)=")",IF(RIGHT(C346,2)="T)",-1000000000000*VALUE(MID(C346,2,LEN(C346)-3)),IF(RIGHT(C346,2)="M)",-1000000*VALUE(MID(C346,2,LEN(C346)-3)),IF(RIGHT(C346,2)="B)",-1000000000*VALUE(MID(C346,2,LEN(C346)-3)),IF(RIGHT(C346,2)="k)",-1000*VALUE(MID(C346,2,LEN(C346)-3)),VALUE(SUBSTITUTE(C346,",","")))))),IF(RIGHT(C346,1)="T",1000000000000*VALUE(LEFT(C346,LEN(C346)-1)),IF(RIGHT(C346,1)="M",1000000*VALUE(LEFT(C346,LEN(C346)-1)),IF(RIGHT(C346,1)="B",1000000000*VALUE(LEFT(C346,LEN(C346)-1)),IF(RIGHT(C346,1)="%",0.01*VALUE(LEFT(C346,LEN(C346)-1)),IF(RIGHT(C346,1)="k",1000*VALUE(LEFT(C346,LEN(C346)-1)),VALUE(SUBSTITUTE(C346,",",""))))))))),"N/A")</f>
        <v>N/A</v>
      </c>
      <c r="J346" t="str">
        <f>IFERROR(IF(TRIM(D346)="-", "N/A", IF(RIGHT(D346,1)=")",IF(RIGHT(D346,2)="T)",-1000000000000*VALUE(MID(D346,2,LEN(D346)-3)),IF(RIGHT(D346,2)="M)",-1000000*VALUE(MID(D346,2,LEN(D346)-3)),IF(RIGHT(D346,2)="B)",-1000000000*VALUE(MID(D346,2,LEN(D346)-3)),IF(RIGHT(D346,2)="k)",-1000*VALUE(MID(D346,2,LEN(D346)-3)),VALUE(SUBSTITUTE(D346,",","")))))),IF(RIGHT(D346,1)="T",1000000000000*VALUE(LEFT(D346,LEN(D346)-1)),IF(RIGHT(D346,1)="M",1000000*VALUE(LEFT(D346,LEN(D346)-1)),IF(RIGHT(D346,1)="B",1000000000*VALUE(LEFT(D346,LEN(D346)-1)),IF(RIGHT(D346,1)="%",0.01*VALUE(LEFT(D346,LEN(D346)-1)),IF(RIGHT(D346,1)="k",1000*VALUE(LEFT(D346,LEN(D346)-1)),VALUE(SUBSTITUTE(D346,",",""))))))))),"N/A")</f>
        <v>N/A</v>
      </c>
      <c r="K346" t="str">
        <f>IFERROR(IF(TRIM(E346)="-", "N/A", IF(RIGHT(E346,1)=")",IF(RIGHT(E346,2)="T)",-1000000000000*VALUE(MID(E346,2,LEN(E346)-3)),IF(RIGHT(E346,2)="M)",-1000000*VALUE(MID(E346,2,LEN(E346)-3)),IF(RIGHT(E346,2)="B)",-1000000000*VALUE(MID(E346,2,LEN(E346)-3)),IF(RIGHT(E346,2)="k)",-1000*VALUE(MID(E346,2,LEN(E346)-3)),VALUE(SUBSTITUTE(E346,",","")))))),IF(RIGHT(E346,1)="T",1000000000000*VALUE(LEFT(E346,LEN(E346)-1)),IF(RIGHT(E346,1)="M",1000000*VALUE(LEFT(E346,LEN(E346)-1)),IF(RIGHT(E346,1)="B",1000000000*VALUE(LEFT(E346,LEN(E346)-1)),IF(RIGHT(E346,1)="%",0.01*VALUE(LEFT(E346,LEN(E346)-1)),IF(RIGHT(E346,1)="k",1000*VALUE(LEFT(E346,LEN(E346)-1)),VALUE(SUBSTITUTE(E346,",",""))))))))),"N/A")</f>
        <v>N/A</v>
      </c>
      <c r="L346" t="str">
        <f>IFERROR(IF(TRIM(F346)="-", "N/A", IF(RIGHT(F346,1)=")",IF(RIGHT(F346,2)="T)",-1000000000000*VALUE(MID(F346,2,LEN(F346)-3)),IF(RIGHT(F346,2)="M)",-1000000*VALUE(MID(F346,2,LEN(F346)-3)),IF(RIGHT(F346,2)="B)",-1000000000*VALUE(MID(F346,2,LEN(F346)-3)),IF(RIGHT(F346,2)="k)",-1000*VALUE(MID(F346,2,LEN(F346)-3)),VALUE(SUBSTITUTE(F346,",","")))))),IF(RIGHT(F346,1)="T",1000000000000*VALUE(LEFT(F346,LEN(F346)-1)),IF(RIGHT(F346,1)="M",1000000*VALUE(LEFT(F346,LEN(F346)-1)),IF(RIGHT(F346,1)="B",1000000000*VALUE(LEFT(F346,LEN(F346)-1)),IF(RIGHT(F346,1)="%",0.01*VALUE(LEFT(F346,LEN(F346)-1)),IF(RIGHT(F346,1)="k",1000*VALUE(LEFT(F346,LEN(F346)-1)),VALUE(SUBSTITUTE(F346,",",""))))))))),"N/A")</f>
        <v>N/A</v>
      </c>
      <c r="M346" t="str">
        <f>IFERROR(IF(TRIM(G346)="-", "N/A", IF(RIGHT(G346,1)=")",IF(RIGHT(G346,2)="T)",-1000000000000*VALUE(MID(G346,2,LEN(G346)-3)),IF(RIGHT(G346,2)="M)",-1000000*VALUE(MID(G346,2,LEN(G346)-3)),IF(RIGHT(G346,2)="B)",-1000000000*VALUE(MID(G346,2,LEN(G346)-3)),IF(RIGHT(G346,2)="k)",-1000*VALUE(MID(G346,2,LEN(G346)-3)),VALUE(SUBSTITUTE(G346,",","")))))),IF(RIGHT(G346,1)="T",1000000000000*VALUE(LEFT(G346,LEN(G346)-1)),IF(RIGHT(G346,1)="M",1000000*VALUE(LEFT(G346,LEN(G346)-1)),IF(RIGHT(G346,1)="B",1000000000*VALUE(LEFT(G346,LEN(G346)-1)),IF(RIGHT(G346,1)="%",0.01*VALUE(LEFT(G346,LEN(G346)-1)),IF(RIGHT(G346,1)="k",1000*VALUE(LEFT(G346,LEN(G346)-1)),VALUE(SUBSTITUTE(G346,",",""))))))))),"N/A")</f>
        <v>N/A</v>
      </c>
      <c r="N346" t="str">
        <f t="shared" si="14"/>
        <v>N/A</v>
      </c>
    </row>
    <row r="347" spans="1:14" x14ac:dyDescent="0.3">
      <c r="I347" t="str">
        <f>IFERROR(IF(TRIM(C347)="-", "N/A", IF(RIGHT(C347,1)=")",IF(RIGHT(C347,2)="T)",-1000000000000*VALUE(MID(C347,2,LEN(C347)-3)),IF(RIGHT(C347,2)="M)",-1000000*VALUE(MID(C347,2,LEN(C347)-3)),IF(RIGHT(C347,2)="B)",-1000000000*VALUE(MID(C347,2,LEN(C347)-3)),IF(RIGHT(C347,2)="k)",-1000*VALUE(MID(C347,2,LEN(C347)-3)),VALUE(SUBSTITUTE(C347,",","")))))),IF(RIGHT(C347,1)="T",1000000000000*VALUE(LEFT(C347,LEN(C347)-1)),IF(RIGHT(C347,1)="M",1000000*VALUE(LEFT(C347,LEN(C347)-1)),IF(RIGHT(C347,1)="B",1000000000*VALUE(LEFT(C347,LEN(C347)-1)),IF(RIGHT(C347,1)="%",0.01*VALUE(LEFT(C347,LEN(C347)-1)),IF(RIGHT(C347,1)="k",1000*VALUE(LEFT(C347,LEN(C347)-1)),VALUE(SUBSTITUTE(C347,",",""))))))))),"N/A")</f>
        <v>N/A</v>
      </c>
      <c r="J347" t="str">
        <f>IFERROR(IF(TRIM(D347)="-", "N/A", IF(RIGHT(D347,1)=")",IF(RIGHT(D347,2)="T)",-1000000000000*VALUE(MID(D347,2,LEN(D347)-3)),IF(RIGHT(D347,2)="M)",-1000000*VALUE(MID(D347,2,LEN(D347)-3)),IF(RIGHT(D347,2)="B)",-1000000000*VALUE(MID(D347,2,LEN(D347)-3)),IF(RIGHT(D347,2)="k)",-1000*VALUE(MID(D347,2,LEN(D347)-3)),VALUE(SUBSTITUTE(D347,",","")))))),IF(RIGHT(D347,1)="T",1000000000000*VALUE(LEFT(D347,LEN(D347)-1)),IF(RIGHT(D347,1)="M",1000000*VALUE(LEFT(D347,LEN(D347)-1)),IF(RIGHT(D347,1)="B",1000000000*VALUE(LEFT(D347,LEN(D347)-1)),IF(RIGHT(D347,1)="%",0.01*VALUE(LEFT(D347,LEN(D347)-1)),IF(RIGHT(D347,1)="k",1000*VALUE(LEFT(D347,LEN(D347)-1)),VALUE(SUBSTITUTE(D347,",",""))))))))),"N/A")</f>
        <v>N/A</v>
      </c>
      <c r="K347" t="str">
        <f>IFERROR(IF(TRIM(E347)="-", "N/A", IF(RIGHT(E347,1)=")",IF(RIGHT(E347,2)="T)",-1000000000000*VALUE(MID(E347,2,LEN(E347)-3)),IF(RIGHT(E347,2)="M)",-1000000*VALUE(MID(E347,2,LEN(E347)-3)),IF(RIGHT(E347,2)="B)",-1000000000*VALUE(MID(E347,2,LEN(E347)-3)),IF(RIGHT(E347,2)="k)",-1000*VALUE(MID(E347,2,LEN(E347)-3)),VALUE(SUBSTITUTE(E347,",","")))))),IF(RIGHT(E347,1)="T",1000000000000*VALUE(LEFT(E347,LEN(E347)-1)),IF(RIGHT(E347,1)="M",1000000*VALUE(LEFT(E347,LEN(E347)-1)),IF(RIGHT(E347,1)="B",1000000000*VALUE(LEFT(E347,LEN(E347)-1)),IF(RIGHT(E347,1)="%",0.01*VALUE(LEFT(E347,LEN(E347)-1)),IF(RIGHT(E347,1)="k",1000*VALUE(LEFT(E347,LEN(E347)-1)),VALUE(SUBSTITUTE(E347,",",""))))))))),"N/A")</f>
        <v>N/A</v>
      </c>
      <c r="L347" t="str">
        <f>IFERROR(IF(TRIM(F347)="-", "N/A", IF(RIGHT(F347,1)=")",IF(RIGHT(F347,2)="T)",-1000000000000*VALUE(MID(F347,2,LEN(F347)-3)),IF(RIGHT(F347,2)="M)",-1000000*VALUE(MID(F347,2,LEN(F347)-3)),IF(RIGHT(F347,2)="B)",-1000000000*VALUE(MID(F347,2,LEN(F347)-3)),IF(RIGHT(F347,2)="k)",-1000*VALUE(MID(F347,2,LEN(F347)-3)),VALUE(SUBSTITUTE(F347,",","")))))),IF(RIGHT(F347,1)="T",1000000000000*VALUE(LEFT(F347,LEN(F347)-1)),IF(RIGHT(F347,1)="M",1000000*VALUE(LEFT(F347,LEN(F347)-1)),IF(RIGHT(F347,1)="B",1000000000*VALUE(LEFT(F347,LEN(F347)-1)),IF(RIGHT(F347,1)="%",0.01*VALUE(LEFT(F347,LEN(F347)-1)),IF(RIGHT(F347,1)="k",1000*VALUE(LEFT(F347,LEN(F347)-1)),VALUE(SUBSTITUTE(F347,",",""))))))))),"N/A")</f>
        <v>N/A</v>
      </c>
      <c r="M347" t="str">
        <f>IFERROR(IF(TRIM(G347)="-", "N/A", IF(RIGHT(G347,1)=")",IF(RIGHT(G347,2)="T)",-1000000000000*VALUE(MID(G347,2,LEN(G347)-3)),IF(RIGHT(G347,2)="M)",-1000000*VALUE(MID(G347,2,LEN(G347)-3)),IF(RIGHT(G347,2)="B)",-1000000000*VALUE(MID(G347,2,LEN(G347)-3)),IF(RIGHT(G347,2)="k)",-1000*VALUE(MID(G347,2,LEN(G347)-3)),VALUE(SUBSTITUTE(G347,",","")))))),IF(RIGHT(G347,1)="T",1000000000000*VALUE(LEFT(G347,LEN(G347)-1)),IF(RIGHT(G347,1)="M",1000000*VALUE(LEFT(G347,LEN(G347)-1)),IF(RIGHT(G347,1)="B",1000000000*VALUE(LEFT(G347,LEN(G347)-1)),IF(RIGHT(G347,1)="%",0.01*VALUE(LEFT(G347,LEN(G347)-1)),IF(RIGHT(G347,1)="k",1000*VALUE(LEFT(G347,LEN(G347)-1)),VALUE(SUBSTITUTE(G347,",",""))))))))),"N/A")</f>
        <v>N/A</v>
      </c>
      <c r="N347" t="str">
        <f t="shared" si="14"/>
        <v>N/A</v>
      </c>
    </row>
    <row r="348" spans="1:14" x14ac:dyDescent="0.3">
      <c r="I348" t="str">
        <f>IFERROR(IF(TRIM(C348)="-", "N/A", IF(RIGHT(C348,1)=")",IF(RIGHT(C348,2)="T)",-1000000000000*VALUE(MID(C348,2,LEN(C348)-3)),IF(RIGHT(C348,2)="M)",-1000000*VALUE(MID(C348,2,LEN(C348)-3)),IF(RIGHT(C348,2)="B)",-1000000000*VALUE(MID(C348,2,LEN(C348)-3)),IF(RIGHT(C348,2)="k)",-1000*VALUE(MID(C348,2,LEN(C348)-3)),VALUE(SUBSTITUTE(C348,",","")))))),IF(RIGHT(C348,1)="T",1000000000000*VALUE(LEFT(C348,LEN(C348)-1)),IF(RIGHT(C348,1)="M",1000000*VALUE(LEFT(C348,LEN(C348)-1)),IF(RIGHT(C348,1)="B",1000000000*VALUE(LEFT(C348,LEN(C348)-1)),IF(RIGHT(C348,1)="%",0.01*VALUE(LEFT(C348,LEN(C348)-1)),IF(RIGHT(C348,1)="k",1000*VALUE(LEFT(C348,LEN(C348)-1)),VALUE(SUBSTITUTE(C348,",",""))))))))),"N/A")</f>
        <v>N/A</v>
      </c>
      <c r="J348" t="str">
        <f>IFERROR(IF(TRIM(D348)="-", "N/A", IF(RIGHT(D348,1)=")",IF(RIGHT(D348,2)="T)",-1000000000000*VALUE(MID(D348,2,LEN(D348)-3)),IF(RIGHT(D348,2)="M)",-1000000*VALUE(MID(D348,2,LEN(D348)-3)),IF(RIGHT(D348,2)="B)",-1000000000*VALUE(MID(D348,2,LEN(D348)-3)),IF(RIGHT(D348,2)="k)",-1000*VALUE(MID(D348,2,LEN(D348)-3)),VALUE(SUBSTITUTE(D348,",","")))))),IF(RIGHT(D348,1)="T",1000000000000*VALUE(LEFT(D348,LEN(D348)-1)),IF(RIGHT(D348,1)="M",1000000*VALUE(LEFT(D348,LEN(D348)-1)),IF(RIGHT(D348,1)="B",1000000000*VALUE(LEFT(D348,LEN(D348)-1)),IF(RIGHT(D348,1)="%",0.01*VALUE(LEFT(D348,LEN(D348)-1)),IF(RIGHT(D348,1)="k",1000*VALUE(LEFT(D348,LEN(D348)-1)),VALUE(SUBSTITUTE(D348,",",""))))))))),"N/A")</f>
        <v>N/A</v>
      </c>
      <c r="K348" t="str">
        <f>IFERROR(IF(TRIM(E348)="-", "N/A", IF(RIGHT(E348,1)=")",IF(RIGHT(E348,2)="T)",-1000000000000*VALUE(MID(E348,2,LEN(E348)-3)),IF(RIGHT(E348,2)="M)",-1000000*VALUE(MID(E348,2,LEN(E348)-3)),IF(RIGHT(E348,2)="B)",-1000000000*VALUE(MID(E348,2,LEN(E348)-3)),IF(RIGHT(E348,2)="k)",-1000*VALUE(MID(E348,2,LEN(E348)-3)),VALUE(SUBSTITUTE(E348,",","")))))),IF(RIGHT(E348,1)="T",1000000000000*VALUE(LEFT(E348,LEN(E348)-1)),IF(RIGHT(E348,1)="M",1000000*VALUE(LEFT(E348,LEN(E348)-1)),IF(RIGHT(E348,1)="B",1000000000*VALUE(LEFT(E348,LEN(E348)-1)),IF(RIGHT(E348,1)="%",0.01*VALUE(LEFT(E348,LEN(E348)-1)),IF(RIGHT(E348,1)="k",1000*VALUE(LEFT(E348,LEN(E348)-1)),VALUE(SUBSTITUTE(E348,",",""))))))))),"N/A")</f>
        <v>N/A</v>
      </c>
      <c r="L348" t="str">
        <f>IFERROR(IF(TRIM(F348)="-", "N/A", IF(RIGHT(F348,1)=")",IF(RIGHT(F348,2)="T)",-1000000000000*VALUE(MID(F348,2,LEN(F348)-3)),IF(RIGHT(F348,2)="M)",-1000000*VALUE(MID(F348,2,LEN(F348)-3)),IF(RIGHT(F348,2)="B)",-1000000000*VALUE(MID(F348,2,LEN(F348)-3)),IF(RIGHT(F348,2)="k)",-1000*VALUE(MID(F348,2,LEN(F348)-3)),VALUE(SUBSTITUTE(F348,",","")))))),IF(RIGHT(F348,1)="T",1000000000000*VALUE(LEFT(F348,LEN(F348)-1)),IF(RIGHT(F348,1)="M",1000000*VALUE(LEFT(F348,LEN(F348)-1)),IF(RIGHT(F348,1)="B",1000000000*VALUE(LEFT(F348,LEN(F348)-1)),IF(RIGHT(F348,1)="%",0.01*VALUE(LEFT(F348,LEN(F348)-1)),IF(RIGHT(F348,1)="k",1000*VALUE(LEFT(F348,LEN(F348)-1)),VALUE(SUBSTITUTE(F348,",",""))))))))),"N/A")</f>
        <v>N/A</v>
      </c>
      <c r="M348" t="str">
        <f>IFERROR(IF(TRIM(G348)="-", "N/A", IF(RIGHT(G348,1)=")",IF(RIGHT(G348,2)="T)",-1000000000000*VALUE(MID(G348,2,LEN(G348)-3)),IF(RIGHT(G348,2)="M)",-1000000*VALUE(MID(G348,2,LEN(G348)-3)),IF(RIGHT(G348,2)="B)",-1000000000*VALUE(MID(G348,2,LEN(G348)-3)),IF(RIGHT(G348,2)="k)",-1000*VALUE(MID(G348,2,LEN(G348)-3)),VALUE(SUBSTITUTE(G348,",","")))))),IF(RIGHT(G348,1)="T",1000000000000*VALUE(LEFT(G348,LEN(G348)-1)),IF(RIGHT(G348,1)="M",1000000*VALUE(LEFT(G348,LEN(G348)-1)),IF(RIGHT(G348,1)="B",1000000000*VALUE(LEFT(G348,LEN(G348)-1)),IF(RIGHT(G348,1)="%",0.01*VALUE(LEFT(G348,LEN(G348)-1)),IF(RIGHT(G348,1)="k",1000*VALUE(LEFT(G348,LEN(G348)-1)),VALUE(SUBSTITUTE(G348,",",""))))))))),"N/A")</f>
        <v>N/A</v>
      </c>
      <c r="N348" t="str">
        <f t="shared" si="14"/>
        <v>N/A</v>
      </c>
    </row>
    <row r="349" spans="1:14" x14ac:dyDescent="0.3">
      <c r="I349" t="str">
        <f>IFERROR(IF(TRIM(C349)="-", "N/A", IF(RIGHT(C349,1)=")",IF(RIGHT(C349,2)="T)",-1000000000000*VALUE(MID(C349,2,LEN(C349)-3)),IF(RIGHT(C349,2)="M)",-1000000*VALUE(MID(C349,2,LEN(C349)-3)),IF(RIGHT(C349,2)="B)",-1000000000*VALUE(MID(C349,2,LEN(C349)-3)),IF(RIGHT(C349,2)="k)",-1000*VALUE(MID(C349,2,LEN(C349)-3)),VALUE(SUBSTITUTE(C349,",","")))))),IF(RIGHT(C349,1)="T",1000000000000*VALUE(LEFT(C349,LEN(C349)-1)),IF(RIGHT(C349,1)="M",1000000*VALUE(LEFT(C349,LEN(C349)-1)),IF(RIGHT(C349,1)="B",1000000000*VALUE(LEFT(C349,LEN(C349)-1)),IF(RIGHT(C349,1)="%",0.01*VALUE(LEFT(C349,LEN(C349)-1)),IF(RIGHT(C349,1)="k",1000*VALUE(LEFT(C349,LEN(C349)-1)),VALUE(SUBSTITUTE(C349,",",""))))))))),"N/A")</f>
        <v>N/A</v>
      </c>
      <c r="J349" t="str">
        <f>IFERROR(IF(TRIM(D349)="-", "N/A", IF(RIGHT(D349,1)=")",IF(RIGHT(D349,2)="T)",-1000000000000*VALUE(MID(D349,2,LEN(D349)-3)),IF(RIGHT(D349,2)="M)",-1000000*VALUE(MID(D349,2,LEN(D349)-3)),IF(RIGHT(D349,2)="B)",-1000000000*VALUE(MID(D349,2,LEN(D349)-3)),IF(RIGHT(D349,2)="k)",-1000*VALUE(MID(D349,2,LEN(D349)-3)),VALUE(SUBSTITUTE(D349,",","")))))),IF(RIGHT(D349,1)="T",1000000000000*VALUE(LEFT(D349,LEN(D349)-1)),IF(RIGHT(D349,1)="M",1000000*VALUE(LEFT(D349,LEN(D349)-1)),IF(RIGHT(D349,1)="B",1000000000*VALUE(LEFT(D349,LEN(D349)-1)),IF(RIGHT(D349,1)="%",0.01*VALUE(LEFT(D349,LEN(D349)-1)),IF(RIGHT(D349,1)="k",1000*VALUE(LEFT(D349,LEN(D349)-1)),VALUE(SUBSTITUTE(D349,",",""))))))))),"N/A")</f>
        <v>N/A</v>
      </c>
      <c r="K349" t="str">
        <f>IFERROR(IF(TRIM(E349)="-", "N/A", IF(RIGHT(E349,1)=")",IF(RIGHT(E349,2)="T)",-1000000000000*VALUE(MID(E349,2,LEN(E349)-3)),IF(RIGHT(E349,2)="M)",-1000000*VALUE(MID(E349,2,LEN(E349)-3)),IF(RIGHT(E349,2)="B)",-1000000000*VALUE(MID(E349,2,LEN(E349)-3)),IF(RIGHT(E349,2)="k)",-1000*VALUE(MID(E349,2,LEN(E349)-3)),VALUE(SUBSTITUTE(E349,",","")))))),IF(RIGHT(E349,1)="T",1000000000000*VALUE(LEFT(E349,LEN(E349)-1)),IF(RIGHT(E349,1)="M",1000000*VALUE(LEFT(E349,LEN(E349)-1)),IF(RIGHT(E349,1)="B",1000000000*VALUE(LEFT(E349,LEN(E349)-1)),IF(RIGHT(E349,1)="%",0.01*VALUE(LEFT(E349,LEN(E349)-1)),IF(RIGHT(E349,1)="k",1000*VALUE(LEFT(E349,LEN(E349)-1)),VALUE(SUBSTITUTE(E349,",",""))))))))),"N/A")</f>
        <v>N/A</v>
      </c>
      <c r="L349" t="str">
        <f>IFERROR(IF(TRIM(F349)="-", "N/A", IF(RIGHT(F349,1)=")",IF(RIGHT(F349,2)="T)",-1000000000000*VALUE(MID(F349,2,LEN(F349)-3)),IF(RIGHT(F349,2)="M)",-1000000*VALUE(MID(F349,2,LEN(F349)-3)),IF(RIGHT(F349,2)="B)",-1000000000*VALUE(MID(F349,2,LEN(F349)-3)),IF(RIGHT(F349,2)="k)",-1000*VALUE(MID(F349,2,LEN(F349)-3)),VALUE(SUBSTITUTE(F349,",","")))))),IF(RIGHT(F349,1)="T",1000000000000*VALUE(LEFT(F349,LEN(F349)-1)),IF(RIGHT(F349,1)="M",1000000*VALUE(LEFT(F349,LEN(F349)-1)),IF(RIGHT(F349,1)="B",1000000000*VALUE(LEFT(F349,LEN(F349)-1)),IF(RIGHT(F349,1)="%",0.01*VALUE(LEFT(F349,LEN(F349)-1)),IF(RIGHT(F349,1)="k",1000*VALUE(LEFT(F349,LEN(F349)-1)),VALUE(SUBSTITUTE(F349,",",""))))))))),"N/A")</f>
        <v>N/A</v>
      </c>
      <c r="M349" t="str">
        <f>IFERROR(IF(TRIM(G349)="-", "N/A", IF(RIGHT(G349,1)=")",IF(RIGHT(G349,2)="T)",-1000000000000*VALUE(MID(G349,2,LEN(G349)-3)),IF(RIGHT(G349,2)="M)",-1000000*VALUE(MID(G349,2,LEN(G349)-3)),IF(RIGHT(G349,2)="B)",-1000000000*VALUE(MID(G349,2,LEN(G349)-3)),IF(RIGHT(G349,2)="k)",-1000*VALUE(MID(G349,2,LEN(G349)-3)),VALUE(SUBSTITUTE(G349,",","")))))),IF(RIGHT(G349,1)="T",1000000000000*VALUE(LEFT(G349,LEN(G349)-1)),IF(RIGHT(G349,1)="M",1000000*VALUE(LEFT(G349,LEN(G349)-1)),IF(RIGHT(G349,1)="B",1000000000*VALUE(LEFT(G349,LEN(G349)-1)),IF(RIGHT(G349,1)="%",0.01*VALUE(LEFT(G349,LEN(G349)-1)),IF(RIGHT(G349,1)="k",1000*VALUE(LEFT(G349,LEN(G349)-1)),VALUE(SUBSTITUTE(G349,",",""))))))))),"N/A")</f>
        <v>N/A</v>
      </c>
      <c r="N349" t="str">
        <f t="shared" si="14"/>
        <v>N/A</v>
      </c>
    </row>
    <row r="350" spans="1:14" x14ac:dyDescent="0.3">
      <c r="I350" t="str">
        <f>IFERROR(IF(TRIM(C350)="-", "N/A", IF(RIGHT(C350,1)=")",IF(RIGHT(C350,2)="T)",-1000000000000*VALUE(MID(C350,2,LEN(C350)-3)),IF(RIGHT(C350,2)="M)",-1000000*VALUE(MID(C350,2,LEN(C350)-3)),IF(RIGHT(C350,2)="B)",-1000000000*VALUE(MID(C350,2,LEN(C350)-3)),IF(RIGHT(C350,2)="k)",-1000*VALUE(MID(C350,2,LEN(C350)-3)),VALUE(SUBSTITUTE(C350,",","")))))),IF(RIGHT(C350,1)="T",1000000000000*VALUE(LEFT(C350,LEN(C350)-1)),IF(RIGHT(C350,1)="M",1000000*VALUE(LEFT(C350,LEN(C350)-1)),IF(RIGHT(C350,1)="B",1000000000*VALUE(LEFT(C350,LEN(C350)-1)),IF(RIGHT(C350,1)="%",0.01*VALUE(LEFT(C350,LEN(C350)-1)),IF(RIGHT(C350,1)="k",1000*VALUE(LEFT(C350,LEN(C350)-1)),VALUE(SUBSTITUTE(C350,",",""))))))))),"N/A")</f>
        <v>N/A</v>
      </c>
      <c r="J350" t="str">
        <f>IFERROR(IF(TRIM(D350)="-", "N/A", IF(RIGHT(D350,1)=")",IF(RIGHT(D350,2)="T)",-1000000000000*VALUE(MID(D350,2,LEN(D350)-3)),IF(RIGHT(D350,2)="M)",-1000000*VALUE(MID(D350,2,LEN(D350)-3)),IF(RIGHT(D350,2)="B)",-1000000000*VALUE(MID(D350,2,LEN(D350)-3)),IF(RIGHT(D350,2)="k)",-1000*VALUE(MID(D350,2,LEN(D350)-3)),VALUE(SUBSTITUTE(D350,",","")))))),IF(RIGHT(D350,1)="T",1000000000000*VALUE(LEFT(D350,LEN(D350)-1)),IF(RIGHT(D350,1)="M",1000000*VALUE(LEFT(D350,LEN(D350)-1)),IF(RIGHT(D350,1)="B",1000000000*VALUE(LEFT(D350,LEN(D350)-1)),IF(RIGHT(D350,1)="%",0.01*VALUE(LEFT(D350,LEN(D350)-1)),IF(RIGHT(D350,1)="k",1000*VALUE(LEFT(D350,LEN(D350)-1)),VALUE(SUBSTITUTE(D350,",",""))))))))),"N/A")</f>
        <v>N/A</v>
      </c>
      <c r="K350" t="str">
        <f>IFERROR(IF(TRIM(E350)="-", "N/A", IF(RIGHT(E350,1)=")",IF(RIGHT(E350,2)="T)",-1000000000000*VALUE(MID(E350,2,LEN(E350)-3)),IF(RIGHT(E350,2)="M)",-1000000*VALUE(MID(E350,2,LEN(E350)-3)),IF(RIGHT(E350,2)="B)",-1000000000*VALUE(MID(E350,2,LEN(E350)-3)),IF(RIGHT(E350,2)="k)",-1000*VALUE(MID(E350,2,LEN(E350)-3)),VALUE(SUBSTITUTE(E350,",","")))))),IF(RIGHT(E350,1)="T",1000000000000*VALUE(LEFT(E350,LEN(E350)-1)),IF(RIGHT(E350,1)="M",1000000*VALUE(LEFT(E350,LEN(E350)-1)),IF(RIGHT(E350,1)="B",1000000000*VALUE(LEFT(E350,LEN(E350)-1)),IF(RIGHT(E350,1)="%",0.01*VALUE(LEFT(E350,LEN(E350)-1)),IF(RIGHT(E350,1)="k",1000*VALUE(LEFT(E350,LEN(E350)-1)),VALUE(SUBSTITUTE(E350,",",""))))))))),"N/A")</f>
        <v>N/A</v>
      </c>
      <c r="L350" t="str">
        <f>IFERROR(IF(TRIM(F350)="-", "N/A", IF(RIGHT(F350,1)=")",IF(RIGHT(F350,2)="T)",-1000000000000*VALUE(MID(F350,2,LEN(F350)-3)),IF(RIGHT(F350,2)="M)",-1000000*VALUE(MID(F350,2,LEN(F350)-3)),IF(RIGHT(F350,2)="B)",-1000000000*VALUE(MID(F350,2,LEN(F350)-3)),IF(RIGHT(F350,2)="k)",-1000*VALUE(MID(F350,2,LEN(F350)-3)),VALUE(SUBSTITUTE(F350,",","")))))),IF(RIGHT(F350,1)="T",1000000000000*VALUE(LEFT(F350,LEN(F350)-1)),IF(RIGHT(F350,1)="M",1000000*VALUE(LEFT(F350,LEN(F350)-1)),IF(RIGHT(F350,1)="B",1000000000*VALUE(LEFT(F350,LEN(F350)-1)),IF(RIGHT(F350,1)="%",0.01*VALUE(LEFT(F350,LEN(F350)-1)),IF(RIGHT(F350,1)="k",1000*VALUE(LEFT(F350,LEN(F350)-1)),VALUE(SUBSTITUTE(F350,",",""))))))))),"N/A")</f>
        <v>N/A</v>
      </c>
      <c r="M350" t="str">
        <f>IFERROR(IF(TRIM(G350)="-", "N/A", IF(RIGHT(G350,1)=")",IF(RIGHT(G350,2)="T)",-1000000000000*VALUE(MID(G350,2,LEN(G350)-3)),IF(RIGHT(G350,2)="M)",-1000000*VALUE(MID(G350,2,LEN(G350)-3)),IF(RIGHT(G350,2)="B)",-1000000000*VALUE(MID(G350,2,LEN(G350)-3)),IF(RIGHT(G350,2)="k)",-1000*VALUE(MID(G350,2,LEN(G350)-3)),VALUE(SUBSTITUTE(G350,",","")))))),IF(RIGHT(G350,1)="T",1000000000000*VALUE(LEFT(G350,LEN(G350)-1)),IF(RIGHT(G350,1)="M",1000000*VALUE(LEFT(G350,LEN(G350)-1)),IF(RIGHT(G350,1)="B",1000000000*VALUE(LEFT(G350,LEN(G350)-1)),IF(RIGHT(G350,1)="%",0.01*VALUE(LEFT(G350,LEN(G350)-1)),IF(RIGHT(G350,1)="k",1000*VALUE(LEFT(G350,LEN(G350)-1)),VALUE(SUBSTITUTE(G350,",",""))))))))),"N/A")</f>
        <v>N/A</v>
      </c>
      <c r="N350" t="str">
        <f t="shared" si="14"/>
        <v>N/A</v>
      </c>
    </row>
    <row r="351" spans="1:14" x14ac:dyDescent="0.3">
      <c r="I351" t="str">
        <f>IFERROR(IF(TRIM(C351)="-", "N/A", IF(RIGHT(C351,1)=")",IF(RIGHT(C351,2)="T)",-1000000000000*VALUE(MID(C351,2,LEN(C351)-3)),IF(RIGHT(C351,2)="M)",-1000000*VALUE(MID(C351,2,LEN(C351)-3)),IF(RIGHT(C351,2)="B)",-1000000000*VALUE(MID(C351,2,LEN(C351)-3)),IF(RIGHT(C351,2)="k)",-1000*VALUE(MID(C351,2,LEN(C351)-3)),VALUE(SUBSTITUTE(C351,",","")))))),IF(RIGHT(C351,1)="T",1000000000000*VALUE(LEFT(C351,LEN(C351)-1)),IF(RIGHT(C351,1)="M",1000000*VALUE(LEFT(C351,LEN(C351)-1)),IF(RIGHT(C351,1)="B",1000000000*VALUE(LEFT(C351,LEN(C351)-1)),IF(RIGHT(C351,1)="%",0.01*VALUE(LEFT(C351,LEN(C351)-1)),IF(RIGHT(C351,1)="k",1000*VALUE(LEFT(C351,LEN(C351)-1)),VALUE(SUBSTITUTE(C351,",",""))))))))),"N/A")</f>
        <v>N/A</v>
      </c>
      <c r="J351" t="str">
        <f>IFERROR(IF(TRIM(D351)="-", "N/A", IF(RIGHT(D351,1)=")",IF(RIGHT(D351,2)="T)",-1000000000000*VALUE(MID(D351,2,LEN(D351)-3)),IF(RIGHT(D351,2)="M)",-1000000*VALUE(MID(D351,2,LEN(D351)-3)),IF(RIGHT(D351,2)="B)",-1000000000*VALUE(MID(D351,2,LEN(D351)-3)),IF(RIGHT(D351,2)="k)",-1000*VALUE(MID(D351,2,LEN(D351)-3)),VALUE(SUBSTITUTE(D351,",","")))))),IF(RIGHT(D351,1)="T",1000000000000*VALUE(LEFT(D351,LEN(D351)-1)),IF(RIGHT(D351,1)="M",1000000*VALUE(LEFT(D351,LEN(D351)-1)),IF(RIGHT(D351,1)="B",1000000000*VALUE(LEFT(D351,LEN(D351)-1)),IF(RIGHT(D351,1)="%",0.01*VALUE(LEFT(D351,LEN(D351)-1)),IF(RIGHT(D351,1)="k",1000*VALUE(LEFT(D351,LEN(D351)-1)),VALUE(SUBSTITUTE(D351,",",""))))))))),"N/A")</f>
        <v>N/A</v>
      </c>
      <c r="K351" t="str">
        <f>IFERROR(IF(TRIM(E351)="-", "N/A", IF(RIGHT(E351,1)=")",IF(RIGHT(E351,2)="T)",-1000000000000*VALUE(MID(E351,2,LEN(E351)-3)),IF(RIGHT(E351,2)="M)",-1000000*VALUE(MID(E351,2,LEN(E351)-3)),IF(RIGHT(E351,2)="B)",-1000000000*VALUE(MID(E351,2,LEN(E351)-3)),IF(RIGHT(E351,2)="k)",-1000*VALUE(MID(E351,2,LEN(E351)-3)),VALUE(SUBSTITUTE(E351,",","")))))),IF(RIGHT(E351,1)="T",1000000000000*VALUE(LEFT(E351,LEN(E351)-1)),IF(RIGHT(E351,1)="M",1000000*VALUE(LEFT(E351,LEN(E351)-1)),IF(RIGHT(E351,1)="B",1000000000*VALUE(LEFT(E351,LEN(E351)-1)),IF(RIGHT(E351,1)="%",0.01*VALUE(LEFT(E351,LEN(E351)-1)),IF(RIGHT(E351,1)="k",1000*VALUE(LEFT(E351,LEN(E351)-1)),VALUE(SUBSTITUTE(E351,",",""))))))))),"N/A")</f>
        <v>N/A</v>
      </c>
      <c r="L351" t="str">
        <f>IFERROR(IF(TRIM(F351)="-", "N/A", IF(RIGHT(F351,1)=")",IF(RIGHT(F351,2)="T)",-1000000000000*VALUE(MID(F351,2,LEN(F351)-3)),IF(RIGHT(F351,2)="M)",-1000000*VALUE(MID(F351,2,LEN(F351)-3)),IF(RIGHT(F351,2)="B)",-1000000000*VALUE(MID(F351,2,LEN(F351)-3)),IF(RIGHT(F351,2)="k)",-1000*VALUE(MID(F351,2,LEN(F351)-3)),VALUE(SUBSTITUTE(F351,",","")))))),IF(RIGHT(F351,1)="T",1000000000000*VALUE(LEFT(F351,LEN(F351)-1)),IF(RIGHT(F351,1)="M",1000000*VALUE(LEFT(F351,LEN(F351)-1)),IF(RIGHT(F351,1)="B",1000000000*VALUE(LEFT(F351,LEN(F351)-1)),IF(RIGHT(F351,1)="%",0.01*VALUE(LEFT(F351,LEN(F351)-1)),IF(RIGHT(F351,1)="k",1000*VALUE(LEFT(F351,LEN(F351)-1)),VALUE(SUBSTITUTE(F351,",",""))))))))),"N/A")</f>
        <v>N/A</v>
      </c>
      <c r="M351" t="str">
        <f>IFERROR(IF(TRIM(G351)="-", "N/A", IF(RIGHT(G351,1)=")",IF(RIGHT(G351,2)="T)",-1000000000000*VALUE(MID(G351,2,LEN(G351)-3)),IF(RIGHT(G351,2)="M)",-1000000*VALUE(MID(G351,2,LEN(G351)-3)),IF(RIGHT(G351,2)="B)",-1000000000*VALUE(MID(G351,2,LEN(G351)-3)),IF(RIGHT(G351,2)="k)",-1000*VALUE(MID(G351,2,LEN(G351)-3)),VALUE(SUBSTITUTE(G351,",","")))))),IF(RIGHT(G351,1)="T",1000000000000*VALUE(LEFT(G351,LEN(G351)-1)),IF(RIGHT(G351,1)="M",1000000*VALUE(LEFT(G351,LEN(G351)-1)),IF(RIGHT(G351,1)="B",1000000000*VALUE(LEFT(G351,LEN(G351)-1)),IF(RIGHT(G351,1)="%",0.01*VALUE(LEFT(G351,LEN(G351)-1)),IF(RIGHT(G351,1)="k",1000*VALUE(LEFT(G351,LEN(G351)-1)),VALUE(SUBSTITUTE(G351,",",""))))))))),"N/A")</f>
        <v>N/A</v>
      </c>
      <c r="N351" t="str">
        <f t="shared" si="14"/>
        <v>N/A</v>
      </c>
    </row>
    <row r="352" spans="1:14" x14ac:dyDescent="0.3">
      <c r="I352" t="str">
        <f>IFERROR(IF(TRIM(C352)="-", "N/A", IF(RIGHT(C352,1)=")",IF(RIGHT(C352,2)="T)",-1000000000000*VALUE(MID(C352,2,LEN(C352)-3)),IF(RIGHT(C352,2)="M)",-1000000*VALUE(MID(C352,2,LEN(C352)-3)),IF(RIGHT(C352,2)="B)",-1000000000*VALUE(MID(C352,2,LEN(C352)-3)),IF(RIGHT(C352,2)="k)",-1000*VALUE(MID(C352,2,LEN(C352)-3)),VALUE(SUBSTITUTE(C352,",","")))))),IF(RIGHT(C352,1)="T",1000000000000*VALUE(LEFT(C352,LEN(C352)-1)),IF(RIGHT(C352,1)="M",1000000*VALUE(LEFT(C352,LEN(C352)-1)),IF(RIGHT(C352,1)="B",1000000000*VALUE(LEFT(C352,LEN(C352)-1)),IF(RIGHT(C352,1)="%",0.01*VALUE(LEFT(C352,LEN(C352)-1)),IF(RIGHT(C352,1)="k",1000*VALUE(LEFT(C352,LEN(C352)-1)),VALUE(SUBSTITUTE(C352,",",""))))))))),"N/A")</f>
        <v>N/A</v>
      </c>
      <c r="J352" t="str">
        <f>IFERROR(IF(TRIM(D352)="-", "N/A", IF(RIGHT(D352,1)=")",IF(RIGHT(D352,2)="T)",-1000000000000*VALUE(MID(D352,2,LEN(D352)-3)),IF(RIGHT(D352,2)="M)",-1000000*VALUE(MID(D352,2,LEN(D352)-3)),IF(RIGHT(D352,2)="B)",-1000000000*VALUE(MID(D352,2,LEN(D352)-3)),IF(RIGHT(D352,2)="k)",-1000*VALUE(MID(D352,2,LEN(D352)-3)),VALUE(SUBSTITUTE(D352,",","")))))),IF(RIGHT(D352,1)="T",1000000000000*VALUE(LEFT(D352,LEN(D352)-1)),IF(RIGHT(D352,1)="M",1000000*VALUE(LEFT(D352,LEN(D352)-1)),IF(RIGHT(D352,1)="B",1000000000*VALUE(LEFT(D352,LEN(D352)-1)),IF(RIGHT(D352,1)="%",0.01*VALUE(LEFT(D352,LEN(D352)-1)),IF(RIGHT(D352,1)="k",1000*VALUE(LEFT(D352,LEN(D352)-1)),VALUE(SUBSTITUTE(D352,",",""))))))))),"N/A")</f>
        <v>N/A</v>
      </c>
      <c r="K352" t="str">
        <f>IFERROR(IF(TRIM(E352)="-", "N/A", IF(RIGHT(E352,1)=")",IF(RIGHT(E352,2)="T)",-1000000000000*VALUE(MID(E352,2,LEN(E352)-3)),IF(RIGHT(E352,2)="M)",-1000000*VALUE(MID(E352,2,LEN(E352)-3)),IF(RIGHT(E352,2)="B)",-1000000000*VALUE(MID(E352,2,LEN(E352)-3)),IF(RIGHT(E352,2)="k)",-1000*VALUE(MID(E352,2,LEN(E352)-3)),VALUE(SUBSTITUTE(E352,",","")))))),IF(RIGHT(E352,1)="T",1000000000000*VALUE(LEFT(E352,LEN(E352)-1)),IF(RIGHT(E352,1)="M",1000000*VALUE(LEFT(E352,LEN(E352)-1)),IF(RIGHT(E352,1)="B",1000000000*VALUE(LEFT(E352,LEN(E352)-1)),IF(RIGHT(E352,1)="%",0.01*VALUE(LEFT(E352,LEN(E352)-1)),IF(RIGHT(E352,1)="k",1000*VALUE(LEFT(E352,LEN(E352)-1)),VALUE(SUBSTITUTE(E352,",",""))))))))),"N/A")</f>
        <v>N/A</v>
      </c>
      <c r="L352" t="str">
        <f>IFERROR(IF(TRIM(F352)="-", "N/A", IF(RIGHT(F352,1)=")",IF(RIGHT(F352,2)="T)",-1000000000000*VALUE(MID(F352,2,LEN(F352)-3)),IF(RIGHT(F352,2)="M)",-1000000*VALUE(MID(F352,2,LEN(F352)-3)),IF(RIGHT(F352,2)="B)",-1000000000*VALUE(MID(F352,2,LEN(F352)-3)),IF(RIGHT(F352,2)="k)",-1000*VALUE(MID(F352,2,LEN(F352)-3)),VALUE(SUBSTITUTE(F352,",","")))))),IF(RIGHT(F352,1)="T",1000000000000*VALUE(LEFT(F352,LEN(F352)-1)),IF(RIGHT(F352,1)="M",1000000*VALUE(LEFT(F352,LEN(F352)-1)),IF(RIGHT(F352,1)="B",1000000000*VALUE(LEFT(F352,LEN(F352)-1)),IF(RIGHT(F352,1)="%",0.01*VALUE(LEFT(F352,LEN(F352)-1)),IF(RIGHT(F352,1)="k",1000*VALUE(LEFT(F352,LEN(F352)-1)),VALUE(SUBSTITUTE(F352,",",""))))))))),"N/A")</f>
        <v>N/A</v>
      </c>
      <c r="M352" t="str">
        <f>IFERROR(IF(TRIM(G352)="-", "N/A", IF(RIGHT(G352,1)=")",IF(RIGHT(G352,2)="T)",-1000000000000*VALUE(MID(G352,2,LEN(G352)-3)),IF(RIGHT(G352,2)="M)",-1000000*VALUE(MID(G352,2,LEN(G352)-3)),IF(RIGHT(G352,2)="B)",-1000000000*VALUE(MID(G352,2,LEN(G352)-3)),IF(RIGHT(G352,2)="k)",-1000*VALUE(MID(G352,2,LEN(G352)-3)),VALUE(SUBSTITUTE(G352,",","")))))),IF(RIGHT(G352,1)="T",1000000000000*VALUE(LEFT(G352,LEN(G352)-1)),IF(RIGHT(G352,1)="M",1000000*VALUE(LEFT(G352,LEN(G352)-1)),IF(RIGHT(G352,1)="B",1000000000*VALUE(LEFT(G352,LEN(G352)-1)),IF(RIGHT(G352,1)="%",0.01*VALUE(LEFT(G352,LEN(G352)-1)),IF(RIGHT(G352,1)="k",1000*VALUE(LEFT(G352,LEN(G352)-1)),VALUE(SUBSTITUTE(G352,",",""))))))))),"N/A")</f>
        <v>N/A</v>
      </c>
      <c r="N352" t="str">
        <f t="shared" si="14"/>
        <v>N/A</v>
      </c>
    </row>
    <row r="353" spans="9:14" x14ac:dyDescent="0.3">
      <c r="I353" t="str">
        <f>IFERROR(IF(TRIM(C353)="-", "N/A", IF(RIGHT(C353,1)=")",IF(RIGHT(C353,2)="T)",-1000000000000*VALUE(MID(C353,2,LEN(C353)-3)),IF(RIGHT(C353,2)="M)",-1000000*VALUE(MID(C353,2,LEN(C353)-3)),IF(RIGHT(C353,2)="B)",-1000000000*VALUE(MID(C353,2,LEN(C353)-3)),IF(RIGHT(C353,2)="k)",-1000*VALUE(MID(C353,2,LEN(C353)-3)),VALUE(SUBSTITUTE(C353,",","")))))),IF(RIGHT(C353,1)="T",1000000000000*VALUE(LEFT(C353,LEN(C353)-1)),IF(RIGHT(C353,1)="M",1000000*VALUE(LEFT(C353,LEN(C353)-1)),IF(RIGHT(C353,1)="B",1000000000*VALUE(LEFT(C353,LEN(C353)-1)),IF(RIGHT(C353,1)="%",0.01*VALUE(LEFT(C353,LEN(C353)-1)),IF(RIGHT(C353,1)="k",1000*VALUE(LEFT(C353,LEN(C353)-1)),VALUE(SUBSTITUTE(C353,",",""))))))))),"N/A")</f>
        <v>N/A</v>
      </c>
      <c r="J353" t="str">
        <f>IFERROR(IF(TRIM(D353)="-", "N/A", IF(RIGHT(D353,1)=")",IF(RIGHT(D353,2)="T)",-1000000000000*VALUE(MID(D353,2,LEN(D353)-3)),IF(RIGHT(D353,2)="M)",-1000000*VALUE(MID(D353,2,LEN(D353)-3)),IF(RIGHT(D353,2)="B)",-1000000000*VALUE(MID(D353,2,LEN(D353)-3)),IF(RIGHT(D353,2)="k)",-1000*VALUE(MID(D353,2,LEN(D353)-3)),VALUE(SUBSTITUTE(D353,",","")))))),IF(RIGHT(D353,1)="T",1000000000000*VALUE(LEFT(D353,LEN(D353)-1)),IF(RIGHT(D353,1)="M",1000000*VALUE(LEFT(D353,LEN(D353)-1)),IF(RIGHT(D353,1)="B",1000000000*VALUE(LEFT(D353,LEN(D353)-1)),IF(RIGHT(D353,1)="%",0.01*VALUE(LEFT(D353,LEN(D353)-1)),IF(RIGHT(D353,1)="k",1000*VALUE(LEFT(D353,LEN(D353)-1)),VALUE(SUBSTITUTE(D353,",",""))))))))),"N/A")</f>
        <v>N/A</v>
      </c>
      <c r="K353" t="str">
        <f>IFERROR(IF(TRIM(E353)="-", "N/A", IF(RIGHT(E353,1)=")",IF(RIGHT(E353,2)="T)",-1000000000000*VALUE(MID(E353,2,LEN(E353)-3)),IF(RIGHT(E353,2)="M)",-1000000*VALUE(MID(E353,2,LEN(E353)-3)),IF(RIGHT(E353,2)="B)",-1000000000*VALUE(MID(E353,2,LEN(E353)-3)),IF(RIGHT(E353,2)="k)",-1000*VALUE(MID(E353,2,LEN(E353)-3)),VALUE(SUBSTITUTE(E353,",","")))))),IF(RIGHT(E353,1)="T",1000000000000*VALUE(LEFT(E353,LEN(E353)-1)),IF(RIGHT(E353,1)="M",1000000*VALUE(LEFT(E353,LEN(E353)-1)),IF(RIGHT(E353,1)="B",1000000000*VALUE(LEFT(E353,LEN(E353)-1)),IF(RIGHT(E353,1)="%",0.01*VALUE(LEFT(E353,LEN(E353)-1)),IF(RIGHT(E353,1)="k",1000*VALUE(LEFT(E353,LEN(E353)-1)),VALUE(SUBSTITUTE(E353,",",""))))))))),"N/A")</f>
        <v>N/A</v>
      </c>
      <c r="L353" t="str">
        <f>IFERROR(IF(TRIM(F353)="-", "N/A", IF(RIGHT(F353,1)=")",IF(RIGHT(F353,2)="T)",-1000000000000*VALUE(MID(F353,2,LEN(F353)-3)),IF(RIGHT(F353,2)="M)",-1000000*VALUE(MID(F353,2,LEN(F353)-3)),IF(RIGHT(F353,2)="B)",-1000000000*VALUE(MID(F353,2,LEN(F353)-3)),IF(RIGHT(F353,2)="k)",-1000*VALUE(MID(F353,2,LEN(F353)-3)),VALUE(SUBSTITUTE(F353,",","")))))),IF(RIGHT(F353,1)="T",1000000000000*VALUE(LEFT(F353,LEN(F353)-1)),IF(RIGHT(F353,1)="M",1000000*VALUE(LEFT(F353,LEN(F353)-1)),IF(RIGHT(F353,1)="B",1000000000*VALUE(LEFT(F353,LEN(F353)-1)),IF(RIGHT(F353,1)="%",0.01*VALUE(LEFT(F353,LEN(F353)-1)),IF(RIGHT(F353,1)="k",1000*VALUE(LEFT(F353,LEN(F353)-1)),VALUE(SUBSTITUTE(F353,",",""))))))))),"N/A")</f>
        <v>N/A</v>
      </c>
      <c r="M353" t="str">
        <f>IFERROR(IF(TRIM(G353)="-", "N/A", IF(RIGHT(G353,1)=")",IF(RIGHT(G353,2)="T)",-1000000000000*VALUE(MID(G353,2,LEN(G353)-3)),IF(RIGHT(G353,2)="M)",-1000000*VALUE(MID(G353,2,LEN(G353)-3)),IF(RIGHT(G353,2)="B)",-1000000000*VALUE(MID(G353,2,LEN(G353)-3)),IF(RIGHT(G353,2)="k)",-1000*VALUE(MID(G353,2,LEN(G353)-3)),VALUE(SUBSTITUTE(G353,",","")))))),IF(RIGHT(G353,1)="T",1000000000000*VALUE(LEFT(G353,LEN(G353)-1)),IF(RIGHT(G353,1)="M",1000000*VALUE(LEFT(G353,LEN(G353)-1)),IF(RIGHT(G353,1)="B",1000000000*VALUE(LEFT(G353,LEN(G353)-1)),IF(RIGHT(G353,1)="%",0.01*VALUE(LEFT(G353,LEN(G353)-1)),IF(RIGHT(G353,1)="k",1000*VALUE(LEFT(G353,LEN(G353)-1)),VALUE(SUBSTITUTE(G353,",",""))))))))),"N/A")</f>
        <v>N/A</v>
      </c>
      <c r="N353" t="str">
        <f t="shared" si="14"/>
        <v>N/A</v>
      </c>
    </row>
    <row r="354" spans="9:14" x14ac:dyDescent="0.3">
      <c r="I354" t="str">
        <f>IFERROR(IF(TRIM(C354)="-", "N/A", IF(RIGHT(C354,1)=")",IF(RIGHT(C354,2)="T)",-1000000000000*VALUE(MID(C354,2,LEN(C354)-3)),IF(RIGHT(C354,2)="M)",-1000000*VALUE(MID(C354,2,LEN(C354)-3)),IF(RIGHT(C354,2)="B)",-1000000000*VALUE(MID(C354,2,LEN(C354)-3)),IF(RIGHT(C354,2)="k)",-1000*VALUE(MID(C354,2,LEN(C354)-3)),VALUE(SUBSTITUTE(C354,",","")))))),IF(RIGHT(C354,1)="T",1000000000000*VALUE(LEFT(C354,LEN(C354)-1)),IF(RIGHT(C354,1)="M",1000000*VALUE(LEFT(C354,LEN(C354)-1)),IF(RIGHT(C354,1)="B",1000000000*VALUE(LEFT(C354,LEN(C354)-1)),IF(RIGHT(C354,1)="%",0.01*VALUE(LEFT(C354,LEN(C354)-1)),IF(RIGHT(C354,1)="k",1000*VALUE(LEFT(C354,LEN(C354)-1)),VALUE(SUBSTITUTE(C354,",",""))))))))),"N/A")</f>
        <v>N/A</v>
      </c>
      <c r="J354" t="str">
        <f>IFERROR(IF(TRIM(D354)="-", "N/A", IF(RIGHT(D354,1)=")",IF(RIGHT(D354,2)="T)",-1000000000000*VALUE(MID(D354,2,LEN(D354)-3)),IF(RIGHT(D354,2)="M)",-1000000*VALUE(MID(D354,2,LEN(D354)-3)),IF(RIGHT(D354,2)="B)",-1000000000*VALUE(MID(D354,2,LEN(D354)-3)),IF(RIGHT(D354,2)="k)",-1000*VALUE(MID(D354,2,LEN(D354)-3)),VALUE(SUBSTITUTE(D354,",","")))))),IF(RIGHT(D354,1)="T",1000000000000*VALUE(LEFT(D354,LEN(D354)-1)),IF(RIGHT(D354,1)="M",1000000*VALUE(LEFT(D354,LEN(D354)-1)),IF(RIGHT(D354,1)="B",1000000000*VALUE(LEFT(D354,LEN(D354)-1)),IF(RIGHT(D354,1)="%",0.01*VALUE(LEFT(D354,LEN(D354)-1)),IF(RIGHT(D354,1)="k",1000*VALUE(LEFT(D354,LEN(D354)-1)),VALUE(SUBSTITUTE(D354,",",""))))))))),"N/A")</f>
        <v>N/A</v>
      </c>
      <c r="K354" t="str">
        <f>IFERROR(IF(TRIM(E354)="-", "N/A", IF(RIGHT(E354,1)=")",IF(RIGHT(E354,2)="T)",-1000000000000*VALUE(MID(E354,2,LEN(E354)-3)),IF(RIGHT(E354,2)="M)",-1000000*VALUE(MID(E354,2,LEN(E354)-3)),IF(RIGHT(E354,2)="B)",-1000000000*VALUE(MID(E354,2,LEN(E354)-3)),IF(RIGHT(E354,2)="k)",-1000*VALUE(MID(E354,2,LEN(E354)-3)),VALUE(SUBSTITUTE(E354,",","")))))),IF(RIGHT(E354,1)="T",1000000000000*VALUE(LEFT(E354,LEN(E354)-1)),IF(RIGHT(E354,1)="M",1000000*VALUE(LEFT(E354,LEN(E354)-1)),IF(RIGHT(E354,1)="B",1000000000*VALUE(LEFT(E354,LEN(E354)-1)),IF(RIGHT(E354,1)="%",0.01*VALUE(LEFT(E354,LEN(E354)-1)),IF(RIGHT(E354,1)="k",1000*VALUE(LEFT(E354,LEN(E354)-1)),VALUE(SUBSTITUTE(E354,",",""))))))))),"N/A")</f>
        <v>N/A</v>
      </c>
      <c r="L354" t="str">
        <f>IFERROR(IF(TRIM(F354)="-", "N/A", IF(RIGHT(F354,1)=")",IF(RIGHT(F354,2)="T)",-1000000000000*VALUE(MID(F354,2,LEN(F354)-3)),IF(RIGHT(F354,2)="M)",-1000000*VALUE(MID(F354,2,LEN(F354)-3)),IF(RIGHT(F354,2)="B)",-1000000000*VALUE(MID(F354,2,LEN(F354)-3)),IF(RIGHT(F354,2)="k)",-1000*VALUE(MID(F354,2,LEN(F354)-3)),VALUE(SUBSTITUTE(F354,",","")))))),IF(RIGHT(F354,1)="T",1000000000000*VALUE(LEFT(F354,LEN(F354)-1)),IF(RIGHT(F354,1)="M",1000000*VALUE(LEFT(F354,LEN(F354)-1)),IF(RIGHT(F354,1)="B",1000000000*VALUE(LEFT(F354,LEN(F354)-1)),IF(RIGHT(F354,1)="%",0.01*VALUE(LEFT(F354,LEN(F354)-1)),IF(RIGHT(F354,1)="k",1000*VALUE(LEFT(F354,LEN(F354)-1)),VALUE(SUBSTITUTE(F354,",",""))))))))),"N/A")</f>
        <v>N/A</v>
      </c>
      <c r="M354" t="str">
        <f>IFERROR(IF(TRIM(G354)="-", "N/A", IF(RIGHT(G354,1)=")",IF(RIGHT(G354,2)="T)",-1000000000000*VALUE(MID(G354,2,LEN(G354)-3)),IF(RIGHT(G354,2)="M)",-1000000*VALUE(MID(G354,2,LEN(G354)-3)),IF(RIGHT(G354,2)="B)",-1000000000*VALUE(MID(G354,2,LEN(G354)-3)),IF(RIGHT(G354,2)="k)",-1000*VALUE(MID(G354,2,LEN(G354)-3)),VALUE(SUBSTITUTE(G354,",","")))))),IF(RIGHT(G354,1)="T",1000000000000*VALUE(LEFT(G354,LEN(G354)-1)),IF(RIGHT(G354,1)="M",1000000*VALUE(LEFT(G354,LEN(G354)-1)),IF(RIGHT(G354,1)="B",1000000000*VALUE(LEFT(G354,LEN(G354)-1)),IF(RIGHT(G354,1)="%",0.01*VALUE(LEFT(G354,LEN(G354)-1)),IF(RIGHT(G354,1)="k",1000*VALUE(LEFT(G354,LEN(G354)-1)),VALUE(SUBSTITUTE(G354,",",""))))))))),"N/A")</f>
        <v>N/A</v>
      </c>
      <c r="N354" t="str">
        <f t="shared" si="14"/>
        <v>N/A</v>
      </c>
    </row>
    <row r="355" spans="9:14" x14ac:dyDescent="0.3">
      <c r="I355" t="str">
        <f>IFERROR(IF(TRIM(C355)="-", "N/A", IF(RIGHT(C355,1)=")",IF(RIGHT(C355,2)="T)",-1000000000000*VALUE(MID(C355,2,LEN(C355)-3)),IF(RIGHT(C355,2)="M)",-1000000*VALUE(MID(C355,2,LEN(C355)-3)),IF(RIGHT(C355,2)="B)",-1000000000*VALUE(MID(C355,2,LEN(C355)-3)),IF(RIGHT(C355,2)="k)",-1000*VALUE(MID(C355,2,LEN(C355)-3)),VALUE(SUBSTITUTE(C355,",","")))))),IF(RIGHT(C355,1)="T",1000000000000*VALUE(LEFT(C355,LEN(C355)-1)),IF(RIGHT(C355,1)="M",1000000*VALUE(LEFT(C355,LEN(C355)-1)),IF(RIGHT(C355,1)="B",1000000000*VALUE(LEFT(C355,LEN(C355)-1)),IF(RIGHT(C355,1)="%",0.01*VALUE(LEFT(C355,LEN(C355)-1)),IF(RIGHT(C355,1)="k",1000*VALUE(LEFT(C355,LEN(C355)-1)),VALUE(SUBSTITUTE(C355,",",""))))))))),"N/A")</f>
        <v>N/A</v>
      </c>
      <c r="J355" t="str">
        <f>IFERROR(IF(TRIM(D355)="-", "N/A", IF(RIGHT(D355,1)=")",IF(RIGHT(D355,2)="T)",-1000000000000*VALUE(MID(D355,2,LEN(D355)-3)),IF(RIGHT(D355,2)="M)",-1000000*VALUE(MID(D355,2,LEN(D355)-3)),IF(RIGHT(D355,2)="B)",-1000000000*VALUE(MID(D355,2,LEN(D355)-3)),IF(RIGHT(D355,2)="k)",-1000*VALUE(MID(D355,2,LEN(D355)-3)),VALUE(SUBSTITUTE(D355,",","")))))),IF(RIGHT(D355,1)="T",1000000000000*VALUE(LEFT(D355,LEN(D355)-1)),IF(RIGHT(D355,1)="M",1000000*VALUE(LEFT(D355,LEN(D355)-1)),IF(RIGHT(D355,1)="B",1000000000*VALUE(LEFT(D355,LEN(D355)-1)),IF(RIGHT(D355,1)="%",0.01*VALUE(LEFT(D355,LEN(D355)-1)),IF(RIGHT(D355,1)="k",1000*VALUE(LEFT(D355,LEN(D355)-1)),VALUE(SUBSTITUTE(D355,",",""))))))))),"N/A")</f>
        <v>N/A</v>
      </c>
      <c r="K355" t="str">
        <f>IFERROR(IF(TRIM(E355)="-", "N/A", IF(RIGHT(E355,1)=")",IF(RIGHT(E355,2)="T)",-1000000000000*VALUE(MID(E355,2,LEN(E355)-3)),IF(RIGHT(E355,2)="M)",-1000000*VALUE(MID(E355,2,LEN(E355)-3)),IF(RIGHT(E355,2)="B)",-1000000000*VALUE(MID(E355,2,LEN(E355)-3)),IF(RIGHT(E355,2)="k)",-1000*VALUE(MID(E355,2,LEN(E355)-3)),VALUE(SUBSTITUTE(E355,",","")))))),IF(RIGHT(E355,1)="T",1000000000000*VALUE(LEFT(E355,LEN(E355)-1)),IF(RIGHT(E355,1)="M",1000000*VALUE(LEFT(E355,LEN(E355)-1)),IF(RIGHT(E355,1)="B",1000000000*VALUE(LEFT(E355,LEN(E355)-1)),IF(RIGHT(E355,1)="%",0.01*VALUE(LEFT(E355,LEN(E355)-1)),IF(RIGHT(E355,1)="k",1000*VALUE(LEFT(E355,LEN(E355)-1)),VALUE(SUBSTITUTE(E355,",",""))))))))),"N/A")</f>
        <v>N/A</v>
      </c>
      <c r="L355" t="str">
        <f>IFERROR(IF(TRIM(F355)="-", "N/A", IF(RIGHT(F355,1)=")",IF(RIGHT(F355,2)="T)",-1000000000000*VALUE(MID(F355,2,LEN(F355)-3)),IF(RIGHT(F355,2)="M)",-1000000*VALUE(MID(F355,2,LEN(F355)-3)),IF(RIGHT(F355,2)="B)",-1000000000*VALUE(MID(F355,2,LEN(F355)-3)),IF(RIGHT(F355,2)="k)",-1000*VALUE(MID(F355,2,LEN(F355)-3)),VALUE(SUBSTITUTE(F355,",","")))))),IF(RIGHT(F355,1)="T",1000000000000*VALUE(LEFT(F355,LEN(F355)-1)),IF(RIGHT(F355,1)="M",1000000*VALUE(LEFT(F355,LEN(F355)-1)),IF(RIGHT(F355,1)="B",1000000000*VALUE(LEFT(F355,LEN(F355)-1)),IF(RIGHT(F355,1)="%",0.01*VALUE(LEFT(F355,LEN(F355)-1)),IF(RIGHT(F355,1)="k",1000*VALUE(LEFT(F355,LEN(F355)-1)),VALUE(SUBSTITUTE(F355,",",""))))))))),"N/A")</f>
        <v>N/A</v>
      </c>
      <c r="M355" t="str">
        <f>IFERROR(IF(TRIM(G355)="-", "N/A", IF(RIGHT(G355,1)=")",IF(RIGHT(G355,2)="T)",-1000000000000*VALUE(MID(G355,2,LEN(G355)-3)),IF(RIGHT(G355,2)="M)",-1000000*VALUE(MID(G355,2,LEN(G355)-3)),IF(RIGHT(G355,2)="B)",-1000000000*VALUE(MID(G355,2,LEN(G355)-3)),IF(RIGHT(G355,2)="k)",-1000*VALUE(MID(G355,2,LEN(G355)-3)),VALUE(SUBSTITUTE(G355,",","")))))),IF(RIGHT(G355,1)="T",1000000000000*VALUE(LEFT(G355,LEN(G355)-1)),IF(RIGHT(G355,1)="M",1000000*VALUE(LEFT(G355,LEN(G355)-1)),IF(RIGHT(G355,1)="B",1000000000*VALUE(LEFT(G355,LEN(G355)-1)),IF(RIGHT(G355,1)="%",0.01*VALUE(LEFT(G355,LEN(G355)-1)),IF(RIGHT(G355,1)="k",1000*VALUE(LEFT(G355,LEN(G355)-1)),VALUE(SUBSTITUTE(G355,",",""))))))))),"N/A")</f>
        <v>N/A</v>
      </c>
      <c r="N355" t="str">
        <f t="shared" si="14"/>
        <v>N/A</v>
      </c>
    </row>
    <row r="356" spans="9:14" x14ac:dyDescent="0.3">
      <c r="I356" t="str">
        <f>IFERROR(IF(TRIM(C356)="-", "N/A", IF(RIGHT(C356,1)=")",IF(RIGHT(C356,2)="T)",-1000000000000*VALUE(MID(C356,2,LEN(C356)-3)),IF(RIGHT(C356,2)="M)",-1000000*VALUE(MID(C356,2,LEN(C356)-3)),IF(RIGHT(C356,2)="B)",-1000000000*VALUE(MID(C356,2,LEN(C356)-3)),IF(RIGHT(C356,2)="k)",-1000*VALUE(MID(C356,2,LEN(C356)-3)),VALUE(SUBSTITUTE(C356,",","")))))),IF(RIGHT(C356,1)="T",1000000000000*VALUE(LEFT(C356,LEN(C356)-1)),IF(RIGHT(C356,1)="M",1000000*VALUE(LEFT(C356,LEN(C356)-1)),IF(RIGHT(C356,1)="B",1000000000*VALUE(LEFT(C356,LEN(C356)-1)),IF(RIGHT(C356,1)="%",0.01*VALUE(LEFT(C356,LEN(C356)-1)),IF(RIGHT(C356,1)="k",1000*VALUE(LEFT(C356,LEN(C356)-1)),VALUE(SUBSTITUTE(C356,",",""))))))))),"N/A")</f>
        <v>N/A</v>
      </c>
      <c r="J356" t="str">
        <f>IFERROR(IF(TRIM(D356)="-", "N/A", IF(RIGHT(D356,1)=")",IF(RIGHT(D356,2)="T)",-1000000000000*VALUE(MID(D356,2,LEN(D356)-3)),IF(RIGHT(D356,2)="M)",-1000000*VALUE(MID(D356,2,LEN(D356)-3)),IF(RIGHT(D356,2)="B)",-1000000000*VALUE(MID(D356,2,LEN(D356)-3)),IF(RIGHT(D356,2)="k)",-1000*VALUE(MID(D356,2,LEN(D356)-3)),VALUE(SUBSTITUTE(D356,",","")))))),IF(RIGHT(D356,1)="T",1000000000000*VALUE(LEFT(D356,LEN(D356)-1)),IF(RIGHT(D356,1)="M",1000000*VALUE(LEFT(D356,LEN(D356)-1)),IF(RIGHT(D356,1)="B",1000000000*VALUE(LEFT(D356,LEN(D356)-1)),IF(RIGHT(D356,1)="%",0.01*VALUE(LEFT(D356,LEN(D356)-1)),IF(RIGHT(D356,1)="k",1000*VALUE(LEFT(D356,LEN(D356)-1)),VALUE(SUBSTITUTE(D356,",",""))))))))),"N/A")</f>
        <v>N/A</v>
      </c>
      <c r="K356" t="str">
        <f>IFERROR(IF(TRIM(E356)="-", "N/A", IF(RIGHT(E356,1)=")",IF(RIGHT(E356,2)="T)",-1000000000000*VALUE(MID(E356,2,LEN(E356)-3)),IF(RIGHT(E356,2)="M)",-1000000*VALUE(MID(E356,2,LEN(E356)-3)),IF(RIGHT(E356,2)="B)",-1000000000*VALUE(MID(E356,2,LEN(E356)-3)),IF(RIGHT(E356,2)="k)",-1000*VALUE(MID(E356,2,LEN(E356)-3)),VALUE(SUBSTITUTE(E356,",","")))))),IF(RIGHT(E356,1)="T",1000000000000*VALUE(LEFT(E356,LEN(E356)-1)),IF(RIGHT(E356,1)="M",1000000*VALUE(LEFT(E356,LEN(E356)-1)),IF(RIGHT(E356,1)="B",1000000000*VALUE(LEFT(E356,LEN(E356)-1)),IF(RIGHT(E356,1)="%",0.01*VALUE(LEFT(E356,LEN(E356)-1)),IF(RIGHT(E356,1)="k",1000*VALUE(LEFT(E356,LEN(E356)-1)),VALUE(SUBSTITUTE(E356,",",""))))))))),"N/A")</f>
        <v>N/A</v>
      </c>
      <c r="L356" t="str">
        <f>IFERROR(IF(TRIM(F356)="-", "N/A", IF(RIGHT(F356,1)=")",IF(RIGHT(F356,2)="T)",-1000000000000*VALUE(MID(F356,2,LEN(F356)-3)),IF(RIGHT(F356,2)="M)",-1000000*VALUE(MID(F356,2,LEN(F356)-3)),IF(RIGHT(F356,2)="B)",-1000000000*VALUE(MID(F356,2,LEN(F356)-3)),IF(RIGHT(F356,2)="k)",-1000*VALUE(MID(F356,2,LEN(F356)-3)),VALUE(SUBSTITUTE(F356,",","")))))),IF(RIGHT(F356,1)="T",1000000000000*VALUE(LEFT(F356,LEN(F356)-1)),IF(RIGHT(F356,1)="M",1000000*VALUE(LEFT(F356,LEN(F356)-1)),IF(RIGHT(F356,1)="B",1000000000*VALUE(LEFT(F356,LEN(F356)-1)),IF(RIGHT(F356,1)="%",0.01*VALUE(LEFT(F356,LEN(F356)-1)),IF(RIGHT(F356,1)="k",1000*VALUE(LEFT(F356,LEN(F356)-1)),VALUE(SUBSTITUTE(F356,",",""))))))))),"N/A")</f>
        <v>N/A</v>
      </c>
      <c r="M356" t="str">
        <f>IFERROR(IF(TRIM(G356)="-", "N/A", IF(RIGHT(G356,1)=")",IF(RIGHT(G356,2)="T)",-1000000000000*VALUE(MID(G356,2,LEN(G356)-3)),IF(RIGHT(G356,2)="M)",-1000000*VALUE(MID(G356,2,LEN(G356)-3)),IF(RIGHT(G356,2)="B)",-1000000000*VALUE(MID(G356,2,LEN(G356)-3)),IF(RIGHT(G356,2)="k)",-1000*VALUE(MID(G356,2,LEN(G356)-3)),VALUE(SUBSTITUTE(G356,",","")))))),IF(RIGHT(G356,1)="T",1000000000000*VALUE(LEFT(G356,LEN(G356)-1)),IF(RIGHT(G356,1)="M",1000000*VALUE(LEFT(G356,LEN(G356)-1)),IF(RIGHT(G356,1)="B",1000000000*VALUE(LEFT(G356,LEN(G356)-1)),IF(RIGHT(G356,1)="%",0.01*VALUE(LEFT(G356,LEN(G356)-1)),IF(RIGHT(G356,1)="k",1000*VALUE(LEFT(G356,LEN(G356)-1)),VALUE(SUBSTITUTE(G356,",",""))))))))),"N/A")</f>
        <v>N/A</v>
      </c>
      <c r="N356" t="str">
        <f t="shared" si="14"/>
        <v>N/A</v>
      </c>
    </row>
    <row r="357" spans="9:14" x14ac:dyDescent="0.3">
      <c r="I357" t="str">
        <f>IFERROR(IF(TRIM(C357)="-", "N/A", IF(RIGHT(C357,1)=")",IF(RIGHT(C357,2)="T)",-1000000000000*VALUE(MID(C357,2,LEN(C357)-3)),IF(RIGHT(C357,2)="M)",-1000000*VALUE(MID(C357,2,LEN(C357)-3)),IF(RIGHT(C357,2)="B)",-1000000000*VALUE(MID(C357,2,LEN(C357)-3)),IF(RIGHT(C357,2)="k)",-1000*VALUE(MID(C357,2,LEN(C357)-3)),VALUE(SUBSTITUTE(C357,",","")))))),IF(RIGHT(C357,1)="T",1000000000000*VALUE(LEFT(C357,LEN(C357)-1)),IF(RIGHT(C357,1)="M",1000000*VALUE(LEFT(C357,LEN(C357)-1)),IF(RIGHT(C357,1)="B",1000000000*VALUE(LEFT(C357,LEN(C357)-1)),IF(RIGHT(C357,1)="%",0.01*VALUE(LEFT(C357,LEN(C357)-1)),IF(RIGHT(C357,1)="k",1000*VALUE(LEFT(C357,LEN(C357)-1)),VALUE(SUBSTITUTE(C357,",",""))))))))),"N/A")</f>
        <v>N/A</v>
      </c>
      <c r="J357" t="str">
        <f>IFERROR(IF(TRIM(D357)="-", "N/A", IF(RIGHT(D357,1)=")",IF(RIGHT(D357,2)="T)",-1000000000000*VALUE(MID(D357,2,LEN(D357)-3)),IF(RIGHT(D357,2)="M)",-1000000*VALUE(MID(D357,2,LEN(D357)-3)),IF(RIGHT(D357,2)="B)",-1000000000*VALUE(MID(D357,2,LEN(D357)-3)),IF(RIGHT(D357,2)="k)",-1000*VALUE(MID(D357,2,LEN(D357)-3)),VALUE(SUBSTITUTE(D357,",","")))))),IF(RIGHT(D357,1)="T",1000000000000*VALUE(LEFT(D357,LEN(D357)-1)),IF(RIGHT(D357,1)="M",1000000*VALUE(LEFT(D357,LEN(D357)-1)),IF(RIGHT(D357,1)="B",1000000000*VALUE(LEFT(D357,LEN(D357)-1)),IF(RIGHT(D357,1)="%",0.01*VALUE(LEFT(D357,LEN(D357)-1)),IF(RIGHT(D357,1)="k",1000*VALUE(LEFT(D357,LEN(D357)-1)),VALUE(SUBSTITUTE(D357,",",""))))))))),"N/A")</f>
        <v>N/A</v>
      </c>
      <c r="K357" t="str">
        <f>IFERROR(IF(TRIM(E357)="-", "N/A", IF(RIGHT(E357,1)=")",IF(RIGHT(E357,2)="T)",-1000000000000*VALUE(MID(E357,2,LEN(E357)-3)),IF(RIGHT(E357,2)="M)",-1000000*VALUE(MID(E357,2,LEN(E357)-3)),IF(RIGHT(E357,2)="B)",-1000000000*VALUE(MID(E357,2,LEN(E357)-3)),IF(RIGHT(E357,2)="k)",-1000*VALUE(MID(E357,2,LEN(E357)-3)),VALUE(SUBSTITUTE(E357,",","")))))),IF(RIGHT(E357,1)="T",1000000000000*VALUE(LEFT(E357,LEN(E357)-1)),IF(RIGHT(E357,1)="M",1000000*VALUE(LEFT(E357,LEN(E357)-1)),IF(RIGHT(E357,1)="B",1000000000*VALUE(LEFT(E357,LEN(E357)-1)),IF(RIGHT(E357,1)="%",0.01*VALUE(LEFT(E357,LEN(E357)-1)),IF(RIGHT(E357,1)="k",1000*VALUE(LEFT(E357,LEN(E357)-1)),VALUE(SUBSTITUTE(E357,",",""))))))))),"N/A")</f>
        <v>N/A</v>
      </c>
      <c r="L357" t="str">
        <f>IFERROR(IF(TRIM(F357)="-", "N/A", IF(RIGHT(F357,1)=")",IF(RIGHT(F357,2)="T)",-1000000000000*VALUE(MID(F357,2,LEN(F357)-3)),IF(RIGHT(F357,2)="M)",-1000000*VALUE(MID(F357,2,LEN(F357)-3)),IF(RIGHT(F357,2)="B)",-1000000000*VALUE(MID(F357,2,LEN(F357)-3)),IF(RIGHT(F357,2)="k)",-1000*VALUE(MID(F357,2,LEN(F357)-3)),VALUE(SUBSTITUTE(F357,",","")))))),IF(RIGHT(F357,1)="T",1000000000000*VALUE(LEFT(F357,LEN(F357)-1)),IF(RIGHT(F357,1)="M",1000000*VALUE(LEFT(F357,LEN(F357)-1)),IF(RIGHT(F357,1)="B",1000000000*VALUE(LEFT(F357,LEN(F357)-1)),IF(RIGHT(F357,1)="%",0.01*VALUE(LEFT(F357,LEN(F357)-1)),IF(RIGHT(F357,1)="k",1000*VALUE(LEFT(F357,LEN(F357)-1)),VALUE(SUBSTITUTE(F357,",",""))))))))),"N/A")</f>
        <v>N/A</v>
      </c>
      <c r="M357" t="str">
        <f>IFERROR(IF(TRIM(G357)="-", "N/A", IF(RIGHT(G357,1)=")",IF(RIGHT(G357,2)="T)",-1000000000000*VALUE(MID(G357,2,LEN(G357)-3)),IF(RIGHT(G357,2)="M)",-1000000*VALUE(MID(G357,2,LEN(G357)-3)),IF(RIGHT(G357,2)="B)",-1000000000*VALUE(MID(G357,2,LEN(G357)-3)),IF(RIGHT(G357,2)="k)",-1000*VALUE(MID(G357,2,LEN(G357)-3)),VALUE(SUBSTITUTE(G357,",","")))))),IF(RIGHT(G357,1)="T",1000000000000*VALUE(LEFT(G357,LEN(G357)-1)),IF(RIGHT(G357,1)="M",1000000*VALUE(LEFT(G357,LEN(G357)-1)),IF(RIGHT(G357,1)="B",1000000000*VALUE(LEFT(G357,LEN(G357)-1)),IF(RIGHT(G357,1)="%",0.01*VALUE(LEFT(G357,LEN(G357)-1)),IF(RIGHT(G357,1)="k",1000*VALUE(LEFT(G357,LEN(G357)-1)),VALUE(SUBSTITUTE(G357,",",""))))))))),"N/A")</f>
        <v>N/A</v>
      </c>
      <c r="N357" t="str">
        <f t="shared" si="14"/>
        <v>N/A</v>
      </c>
    </row>
    <row r="358" spans="9:14" x14ac:dyDescent="0.3">
      <c r="I358" t="str">
        <f>IFERROR(IF(TRIM(C358)="-", "N/A", IF(RIGHT(C358,1)=")",IF(RIGHT(C358,2)="T)",-1000000000000*VALUE(MID(C358,2,LEN(C358)-3)),IF(RIGHT(C358,2)="M)",-1000000*VALUE(MID(C358,2,LEN(C358)-3)),IF(RIGHT(C358,2)="B)",-1000000000*VALUE(MID(C358,2,LEN(C358)-3)),IF(RIGHT(C358,2)="k)",-1000*VALUE(MID(C358,2,LEN(C358)-3)),VALUE(SUBSTITUTE(C358,",","")))))),IF(RIGHT(C358,1)="T",1000000000000*VALUE(LEFT(C358,LEN(C358)-1)),IF(RIGHT(C358,1)="M",1000000*VALUE(LEFT(C358,LEN(C358)-1)),IF(RIGHT(C358,1)="B",1000000000*VALUE(LEFT(C358,LEN(C358)-1)),IF(RIGHT(C358,1)="%",0.01*VALUE(LEFT(C358,LEN(C358)-1)),IF(RIGHT(C358,1)="k",1000*VALUE(LEFT(C358,LEN(C358)-1)),VALUE(SUBSTITUTE(C358,",",""))))))))),"N/A")</f>
        <v>N/A</v>
      </c>
      <c r="J358" t="str">
        <f>IFERROR(IF(TRIM(D358)="-", "N/A", IF(RIGHT(D358,1)=")",IF(RIGHT(D358,2)="T)",-1000000000000*VALUE(MID(D358,2,LEN(D358)-3)),IF(RIGHT(D358,2)="M)",-1000000*VALUE(MID(D358,2,LEN(D358)-3)),IF(RIGHT(D358,2)="B)",-1000000000*VALUE(MID(D358,2,LEN(D358)-3)),IF(RIGHT(D358,2)="k)",-1000*VALUE(MID(D358,2,LEN(D358)-3)),VALUE(SUBSTITUTE(D358,",","")))))),IF(RIGHT(D358,1)="T",1000000000000*VALUE(LEFT(D358,LEN(D358)-1)),IF(RIGHT(D358,1)="M",1000000*VALUE(LEFT(D358,LEN(D358)-1)),IF(RIGHT(D358,1)="B",1000000000*VALUE(LEFT(D358,LEN(D358)-1)),IF(RIGHT(D358,1)="%",0.01*VALUE(LEFT(D358,LEN(D358)-1)),IF(RIGHT(D358,1)="k",1000*VALUE(LEFT(D358,LEN(D358)-1)),VALUE(SUBSTITUTE(D358,",",""))))))))),"N/A")</f>
        <v>N/A</v>
      </c>
      <c r="K358" t="str">
        <f>IFERROR(IF(TRIM(E358)="-", "N/A", IF(RIGHT(E358,1)=")",IF(RIGHT(E358,2)="T)",-1000000000000*VALUE(MID(E358,2,LEN(E358)-3)),IF(RIGHT(E358,2)="M)",-1000000*VALUE(MID(E358,2,LEN(E358)-3)),IF(RIGHT(E358,2)="B)",-1000000000*VALUE(MID(E358,2,LEN(E358)-3)),IF(RIGHT(E358,2)="k)",-1000*VALUE(MID(E358,2,LEN(E358)-3)),VALUE(SUBSTITUTE(E358,",","")))))),IF(RIGHT(E358,1)="T",1000000000000*VALUE(LEFT(E358,LEN(E358)-1)),IF(RIGHT(E358,1)="M",1000000*VALUE(LEFT(E358,LEN(E358)-1)),IF(RIGHT(E358,1)="B",1000000000*VALUE(LEFT(E358,LEN(E358)-1)),IF(RIGHT(E358,1)="%",0.01*VALUE(LEFT(E358,LEN(E358)-1)),IF(RIGHT(E358,1)="k",1000*VALUE(LEFT(E358,LEN(E358)-1)),VALUE(SUBSTITUTE(E358,",",""))))))))),"N/A")</f>
        <v>N/A</v>
      </c>
      <c r="L358" t="str">
        <f>IFERROR(IF(TRIM(F358)="-", "N/A", IF(RIGHT(F358,1)=")",IF(RIGHT(F358,2)="T)",-1000000000000*VALUE(MID(F358,2,LEN(F358)-3)),IF(RIGHT(F358,2)="M)",-1000000*VALUE(MID(F358,2,LEN(F358)-3)),IF(RIGHT(F358,2)="B)",-1000000000*VALUE(MID(F358,2,LEN(F358)-3)),IF(RIGHT(F358,2)="k)",-1000*VALUE(MID(F358,2,LEN(F358)-3)),VALUE(SUBSTITUTE(F358,",","")))))),IF(RIGHT(F358,1)="T",1000000000000*VALUE(LEFT(F358,LEN(F358)-1)),IF(RIGHT(F358,1)="M",1000000*VALUE(LEFT(F358,LEN(F358)-1)),IF(RIGHT(F358,1)="B",1000000000*VALUE(LEFT(F358,LEN(F358)-1)),IF(RIGHT(F358,1)="%",0.01*VALUE(LEFT(F358,LEN(F358)-1)),IF(RIGHT(F358,1)="k",1000*VALUE(LEFT(F358,LEN(F358)-1)),VALUE(SUBSTITUTE(F358,",",""))))))))),"N/A")</f>
        <v>N/A</v>
      </c>
      <c r="M358" t="str">
        <f>IFERROR(IF(TRIM(G358)="-", "N/A", IF(RIGHT(G358,1)=")",IF(RIGHT(G358,2)="T)",-1000000000000*VALUE(MID(G358,2,LEN(G358)-3)),IF(RIGHT(G358,2)="M)",-1000000*VALUE(MID(G358,2,LEN(G358)-3)),IF(RIGHT(G358,2)="B)",-1000000000*VALUE(MID(G358,2,LEN(G358)-3)),IF(RIGHT(G358,2)="k)",-1000*VALUE(MID(G358,2,LEN(G358)-3)),VALUE(SUBSTITUTE(G358,",","")))))),IF(RIGHT(G358,1)="T",1000000000000*VALUE(LEFT(G358,LEN(G358)-1)),IF(RIGHT(G358,1)="M",1000000*VALUE(LEFT(G358,LEN(G358)-1)),IF(RIGHT(G358,1)="B",1000000000*VALUE(LEFT(G358,LEN(G358)-1)),IF(RIGHT(G358,1)="%",0.01*VALUE(LEFT(G358,LEN(G358)-1)),IF(RIGHT(G358,1)="k",1000*VALUE(LEFT(G358,LEN(G358)-1)),VALUE(SUBSTITUTE(G358,",",""))))))))),"N/A")</f>
        <v>N/A</v>
      </c>
      <c r="N358" t="str">
        <f t="shared" si="14"/>
        <v>N/A</v>
      </c>
    </row>
    <row r="359" spans="9:14" x14ac:dyDescent="0.3">
      <c r="I359" t="str">
        <f>IFERROR(IF(TRIM(C359)="-", "N/A", IF(RIGHT(C359,1)=")",IF(RIGHT(C359,2)="T)",-1000000000000*VALUE(MID(C359,2,LEN(C359)-3)),IF(RIGHT(C359,2)="M)",-1000000*VALUE(MID(C359,2,LEN(C359)-3)),IF(RIGHT(C359,2)="B)",-1000000000*VALUE(MID(C359,2,LEN(C359)-3)),IF(RIGHT(C359,2)="k)",-1000*VALUE(MID(C359,2,LEN(C359)-3)),VALUE(SUBSTITUTE(C359,",","")))))),IF(RIGHT(C359,1)="T",1000000000000*VALUE(LEFT(C359,LEN(C359)-1)),IF(RIGHT(C359,1)="M",1000000*VALUE(LEFT(C359,LEN(C359)-1)),IF(RIGHT(C359,1)="B",1000000000*VALUE(LEFT(C359,LEN(C359)-1)),IF(RIGHT(C359,1)="%",0.01*VALUE(LEFT(C359,LEN(C359)-1)),IF(RIGHT(C359,1)="k",1000*VALUE(LEFT(C359,LEN(C359)-1)),VALUE(SUBSTITUTE(C359,",",""))))))))),"N/A")</f>
        <v>N/A</v>
      </c>
      <c r="J359" t="str">
        <f>IFERROR(IF(TRIM(D359)="-", "N/A", IF(RIGHT(D359,1)=")",IF(RIGHT(D359,2)="T)",-1000000000000*VALUE(MID(D359,2,LEN(D359)-3)),IF(RIGHT(D359,2)="M)",-1000000*VALUE(MID(D359,2,LEN(D359)-3)),IF(RIGHT(D359,2)="B)",-1000000000*VALUE(MID(D359,2,LEN(D359)-3)),IF(RIGHT(D359,2)="k)",-1000*VALUE(MID(D359,2,LEN(D359)-3)),VALUE(SUBSTITUTE(D359,",","")))))),IF(RIGHT(D359,1)="T",1000000000000*VALUE(LEFT(D359,LEN(D359)-1)),IF(RIGHT(D359,1)="M",1000000*VALUE(LEFT(D359,LEN(D359)-1)),IF(RIGHT(D359,1)="B",1000000000*VALUE(LEFT(D359,LEN(D359)-1)),IF(RIGHT(D359,1)="%",0.01*VALUE(LEFT(D359,LEN(D359)-1)),IF(RIGHT(D359,1)="k",1000*VALUE(LEFT(D359,LEN(D359)-1)),VALUE(SUBSTITUTE(D359,",",""))))))))),"N/A")</f>
        <v>N/A</v>
      </c>
      <c r="K359" t="str">
        <f>IFERROR(IF(TRIM(E359)="-", "N/A", IF(RIGHT(E359,1)=")",IF(RIGHT(E359,2)="T)",-1000000000000*VALUE(MID(E359,2,LEN(E359)-3)),IF(RIGHT(E359,2)="M)",-1000000*VALUE(MID(E359,2,LEN(E359)-3)),IF(RIGHT(E359,2)="B)",-1000000000*VALUE(MID(E359,2,LEN(E359)-3)),IF(RIGHT(E359,2)="k)",-1000*VALUE(MID(E359,2,LEN(E359)-3)),VALUE(SUBSTITUTE(E359,",","")))))),IF(RIGHT(E359,1)="T",1000000000000*VALUE(LEFT(E359,LEN(E359)-1)),IF(RIGHT(E359,1)="M",1000000*VALUE(LEFT(E359,LEN(E359)-1)),IF(RIGHT(E359,1)="B",1000000000*VALUE(LEFT(E359,LEN(E359)-1)),IF(RIGHT(E359,1)="%",0.01*VALUE(LEFT(E359,LEN(E359)-1)),IF(RIGHT(E359,1)="k",1000*VALUE(LEFT(E359,LEN(E359)-1)),VALUE(SUBSTITUTE(E359,",",""))))))))),"N/A")</f>
        <v>N/A</v>
      </c>
      <c r="L359" t="str">
        <f>IFERROR(IF(TRIM(F359)="-", "N/A", IF(RIGHT(F359,1)=")",IF(RIGHT(F359,2)="T)",-1000000000000*VALUE(MID(F359,2,LEN(F359)-3)),IF(RIGHT(F359,2)="M)",-1000000*VALUE(MID(F359,2,LEN(F359)-3)),IF(RIGHT(F359,2)="B)",-1000000000*VALUE(MID(F359,2,LEN(F359)-3)),IF(RIGHT(F359,2)="k)",-1000*VALUE(MID(F359,2,LEN(F359)-3)),VALUE(SUBSTITUTE(F359,",","")))))),IF(RIGHT(F359,1)="T",1000000000000*VALUE(LEFT(F359,LEN(F359)-1)),IF(RIGHT(F359,1)="M",1000000*VALUE(LEFT(F359,LEN(F359)-1)),IF(RIGHT(F359,1)="B",1000000000*VALUE(LEFT(F359,LEN(F359)-1)),IF(RIGHT(F359,1)="%",0.01*VALUE(LEFT(F359,LEN(F359)-1)),IF(RIGHT(F359,1)="k",1000*VALUE(LEFT(F359,LEN(F359)-1)),VALUE(SUBSTITUTE(F359,",",""))))))))),"N/A")</f>
        <v>N/A</v>
      </c>
      <c r="M359" t="str">
        <f>IFERROR(IF(TRIM(G359)="-", "N/A", IF(RIGHT(G359,1)=")",IF(RIGHT(G359,2)="T)",-1000000000000*VALUE(MID(G359,2,LEN(G359)-3)),IF(RIGHT(G359,2)="M)",-1000000*VALUE(MID(G359,2,LEN(G359)-3)),IF(RIGHT(G359,2)="B)",-1000000000*VALUE(MID(G359,2,LEN(G359)-3)),IF(RIGHT(G359,2)="k)",-1000*VALUE(MID(G359,2,LEN(G359)-3)),VALUE(SUBSTITUTE(G359,",","")))))),IF(RIGHT(G359,1)="T",1000000000000*VALUE(LEFT(G359,LEN(G359)-1)),IF(RIGHT(G359,1)="M",1000000*VALUE(LEFT(G359,LEN(G359)-1)),IF(RIGHT(G359,1)="B",1000000000*VALUE(LEFT(G359,LEN(G359)-1)),IF(RIGHT(G359,1)="%",0.01*VALUE(LEFT(G359,LEN(G359)-1)),IF(RIGHT(G359,1)="k",1000*VALUE(LEFT(G359,LEN(G359)-1)),VALUE(SUBSTITUTE(G359,",",""))))))))),"N/A")</f>
        <v>N/A</v>
      </c>
      <c r="N359" t="str">
        <f t="shared" si="14"/>
        <v>N/A</v>
      </c>
    </row>
    <row r="360" spans="9:14" x14ac:dyDescent="0.3">
      <c r="I360" t="str">
        <f>IFERROR(IF(TRIM(C360)="-", "N/A", IF(RIGHT(C360,1)=")",IF(RIGHT(C360,2)="T)",-1000000000000*VALUE(MID(C360,2,LEN(C360)-3)),IF(RIGHT(C360,2)="M)",-1000000*VALUE(MID(C360,2,LEN(C360)-3)),IF(RIGHT(C360,2)="B)",-1000000000*VALUE(MID(C360,2,LEN(C360)-3)),IF(RIGHT(C360,2)="k)",-1000*VALUE(MID(C360,2,LEN(C360)-3)),VALUE(SUBSTITUTE(C360,",","")))))),IF(RIGHT(C360,1)="T",1000000000000*VALUE(LEFT(C360,LEN(C360)-1)),IF(RIGHT(C360,1)="M",1000000*VALUE(LEFT(C360,LEN(C360)-1)),IF(RIGHT(C360,1)="B",1000000000*VALUE(LEFT(C360,LEN(C360)-1)),IF(RIGHT(C360,1)="%",0.01*VALUE(LEFT(C360,LEN(C360)-1)),IF(RIGHT(C360,1)="k",1000*VALUE(LEFT(C360,LEN(C360)-1)),VALUE(SUBSTITUTE(C360,",",""))))))))),"N/A")</f>
        <v>N/A</v>
      </c>
      <c r="J360" t="str">
        <f>IFERROR(IF(TRIM(D360)="-", "N/A", IF(RIGHT(D360,1)=")",IF(RIGHT(D360,2)="T)",-1000000000000*VALUE(MID(D360,2,LEN(D360)-3)),IF(RIGHT(D360,2)="M)",-1000000*VALUE(MID(D360,2,LEN(D360)-3)),IF(RIGHT(D360,2)="B)",-1000000000*VALUE(MID(D360,2,LEN(D360)-3)),IF(RIGHT(D360,2)="k)",-1000*VALUE(MID(D360,2,LEN(D360)-3)),VALUE(SUBSTITUTE(D360,",","")))))),IF(RIGHT(D360,1)="T",1000000000000*VALUE(LEFT(D360,LEN(D360)-1)),IF(RIGHT(D360,1)="M",1000000*VALUE(LEFT(D360,LEN(D360)-1)),IF(RIGHT(D360,1)="B",1000000000*VALUE(LEFT(D360,LEN(D360)-1)),IF(RIGHT(D360,1)="%",0.01*VALUE(LEFT(D360,LEN(D360)-1)),IF(RIGHT(D360,1)="k",1000*VALUE(LEFT(D360,LEN(D360)-1)),VALUE(SUBSTITUTE(D360,",",""))))))))),"N/A")</f>
        <v>N/A</v>
      </c>
      <c r="K360" t="str">
        <f>IFERROR(IF(TRIM(E360)="-", "N/A", IF(RIGHT(E360,1)=")",IF(RIGHT(E360,2)="T)",-1000000000000*VALUE(MID(E360,2,LEN(E360)-3)),IF(RIGHT(E360,2)="M)",-1000000*VALUE(MID(E360,2,LEN(E360)-3)),IF(RIGHT(E360,2)="B)",-1000000000*VALUE(MID(E360,2,LEN(E360)-3)),IF(RIGHT(E360,2)="k)",-1000*VALUE(MID(E360,2,LEN(E360)-3)),VALUE(SUBSTITUTE(E360,",","")))))),IF(RIGHT(E360,1)="T",1000000000000*VALUE(LEFT(E360,LEN(E360)-1)),IF(RIGHT(E360,1)="M",1000000*VALUE(LEFT(E360,LEN(E360)-1)),IF(RIGHT(E360,1)="B",1000000000*VALUE(LEFT(E360,LEN(E360)-1)),IF(RIGHT(E360,1)="%",0.01*VALUE(LEFT(E360,LEN(E360)-1)),IF(RIGHT(E360,1)="k",1000*VALUE(LEFT(E360,LEN(E360)-1)),VALUE(SUBSTITUTE(E360,",",""))))))))),"N/A")</f>
        <v>N/A</v>
      </c>
      <c r="L360" t="str">
        <f>IFERROR(IF(TRIM(F360)="-", "N/A", IF(RIGHT(F360,1)=")",IF(RIGHT(F360,2)="T)",-1000000000000*VALUE(MID(F360,2,LEN(F360)-3)),IF(RIGHT(F360,2)="M)",-1000000*VALUE(MID(F360,2,LEN(F360)-3)),IF(RIGHT(F360,2)="B)",-1000000000*VALUE(MID(F360,2,LEN(F360)-3)),IF(RIGHT(F360,2)="k)",-1000*VALUE(MID(F360,2,LEN(F360)-3)),VALUE(SUBSTITUTE(F360,",","")))))),IF(RIGHT(F360,1)="T",1000000000000*VALUE(LEFT(F360,LEN(F360)-1)),IF(RIGHT(F360,1)="M",1000000*VALUE(LEFT(F360,LEN(F360)-1)),IF(RIGHT(F360,1)="B",1000000000*VALUE(LEFT(F360,LEN(F360)-1)),IF(RIGHT(F360,1)="%",0.01*VALUE(LEFT(F360,LEN(F360)-1)),IF(RIGHT(F360,1)="k",1000*VALUE(LEFT(F360,LEN(F360)-1)),VALUE(SUBSTITUTE(F360,",",""))))))))),"N/A")</f>
        <v>N/A</v>
      </c>
      <c r="M360" t="str">
        <f>IFERROR(IF(TRIM(G360)="-", "N/A", IF(RIGHT(G360,1)=")",IF(RIGHT(G360,2)="T)",-1000000000000*VALUE(MID(G360,2,LEN(G360)-3)),IF(RIGHT(G360,2)="M)",-1000000*VALUE(MID(G360,2,LEN(G360)-3)),IF(RIGHT(G360,2)="B)",-1000000000*VALUE(MID(G360,2,LEN(G360)-3)),IF(RIGHT(G360,2)="k)",-1000*VALUE(MID(G360,2,LEN(G360)-3)),VALUE(SUBSTITUTE(G360,",","")))))),IF(RIGHT(G360,1)="T",1000000000000*VALUE(LEFT(G360,LEN(G360)-1)),IF(RIGHT(G360,1)="M",1000000*VALUE(LEFT(G360,LEN(G360)-1)),IF(RIGHT(G360,1)="B",1000000000*VALUE(LEFT(G360,LEN(G360)-1)),IF(RIGHT(G360,1)="%",0.01*VALUE(LEFT(G360,LEN(G360)-1)),IF(RIGHT(G360,1)="k",1000*VALUE(LEFT(G360,LEN(G360)-1)),VALUE(SUBSTITUTE(G360,",",""))))))))),"N/A")</f>
        <v>N/A</v>
      </c>
      <c r="N360" t="str">
        <f t="shared" si="14"/>
        <v>N/A</v>
      </c>
    </row>
    <row r="361" spans="9:14" x14ac:dyDescent="0.3">
      <c r="I361" t="str">
        <f>IFERROR(IF(TRIM(C361)="-", "N/A", IF(RIGHT(C361,1)=")",IF(RIGHT(C361,2)="T)",-1000000000000*VALUE(MID(C361,2,LEN(C361)-3)),IF(RIGHT(C361,2)="M)",-1000000*VALUE(MID(C361,2,LEN(C361)-3)),IF(RIGHT(C361,2)="B)",-1000000000*VALUE(MID(C361,2,LEN(C361)-3)),IF(RIGHT(C361,2)="k)",-1000*VALUE(MID(C361,2,LEN(C361)-3)),VALUE(SUBSTITUTE(C361,",","")))))),IF(RIGHT(C361,1)="T",1000000000000*VALUE(LEFT(C361,LEN(C361)-1)),IF(RIGHT(C361,1)="M",1000000*VALUE(LEFT(C361,LEN(C361)-1)),IF(RIGHT(C361,1)="B",1000000000*VALUE(LEFT(C361,LEN(C361)-1)),IF(RIGHT(C361,1)="%",0.01*VALUE(LEFT(C361,LEN(C361)-1)),IF(RIGHT(C361,1)="k",1000*VALUE(LEFT(C361,LEN(C361)-1)),VALUE(SUBSTITUTE(C361,",",""))))))))),"N/A")</f>
        <v>N/A</v>
      </c>
      <c r="J361" t="str">
        <f>IFERROR(IF(TRIM(D361)="-", "N/A", IF(RIGHT(D361,1)=")",IF(RIGHT(D361,2)="T)",-1000000000000*VALUE(MID(D361,2,LEN(D361)-3)),IF(RIGHT(D361,2)="M)",-1000000*VALUE(MID(D361,2,LEN(D361)-3)),IF(RIGHT(D361,2)="B)",-1000000000*VALUE(MID(D361,2,LEN(D361)-3)),IF(RIGHT(D361,2)="k)",-1000*VALUE(MID(D361,2,LEN(D361)-3)),VALUE(SUBSTITUTE(D361,",","")))))),IF(RIGHT(D361,1)="T",1000000000000*VALUE(LEFT(D361,LEN(D361)-1)),IF(RIGHT(D361,1)="M",1000000*VALUE(LEFT(D361,LEN(D361)-1)),IF(RIGHT(D361,1)="B",1000000000*VALUE(LEFT(D361,LEN(D361)-1)),IF(RIGHT(D361,1)="%",0.01*VALUE(LEFT(D361,LEN(D361)-1)),IF(RIGHT(D361,1)="k",1000*VALUE(LEFT(D361,LEN(D361)-1)),VALUE(SUBSTITUTE(D361,",",""))))))))),"N/A")</f>
        <v>N/A</v>
      </c>
      <c r="K361" t="str">
        <f>IFERROR(IF(TRIM(E361)="-", "N/A", IF(RIGHT(E361,1)=")",IF(RIGHT(E361,2)="T)",-1000000000000*VALUE(MID(E361,2,LEN(E361)-3)),IF(RIGHT(E361,2)="M)",-1000000*VALUE(MID(E361,2,LEN(E361)-3)),IF(RIGHT(E361,2)="B)",-1000000000*VALUE(MID(E361,2,LEN(E361)-3)),IF(RIGHT(E361,2)="k)",-1000*VALUE(MID(E361,2,LEN(E361)-3)),VALUE(SUBSTITUTE(E361,",","")))))),IF(RIGHT(E361,1)="T",1000000000000*VALUE(LEFT(E361,LEN(E361)-1)),IF(RIGHT(E361,1)="M",1000000*VALUE(LEFT(E361,LEN(E361)-1)),IF(RIGHT(E361,1)="B",1000000000*VALUE(LEFT(E361,LEN(E361)-1)),IF(RIGHT(E361,1)="%",0.01*VALUE(LEFT(E361,LEN(E361)-1)),IF(RIGHT(E361,1)="k",1000*VALUE(LEFT(E361,LEN(E361)-1)),VALUE(SUBSTITUTE(E361,",",""))))))))),"N/A")</f>
        <v>N/A</v>
      </c>
      <c r="L361" t="str">
        <f>IFERROR(IF(TRIM(F361)="-", "N/A", IF(RIGHT(F361,1)=")",IF(RIGHT(F361,2)="T)",-1000000000000*VALUE(MID(F361,2,LEN(F361)-3)),IF(RIGHT(F361,2)="M)",-1000000*VALUE(MID(F361,2,LEN(F361)-3)),IF(RIGHT(F361,2)="B)",-1000000000*VALUE(MID(F361,2,LEN(F361)-3)),IF(RIGHT(F361,2)="k)",-1000*VALUE(MID(F361,2,LEN(F361)-3)),VALUE(SUBSTITUTE(F361,",","")))))),IF(RIGHT(F361,1)="T",1000000000000*VALUE(LEFT(F361,LEN(F361)-1)),IF(RIGHT(F361,1)="M",1000000*VALUE(LEFT(F361,LEN(F361)-1)),IF(RIGHT(F361,1)="B",1000000000*VALUE(LEFT(F361,LEN(F361)-1)),IF(RIGHT(F361,1)="%",0.01*VALUE(LEFT(F361,LEN(F361)-1)),IF(RIGHT(F361,1)="k",1000*VALUE(LEFT(F361,LEN(F361)-1)),VALUE(SUBSTITUTE(F361,",",""))))))))),"N/A")</f>
        <v>N/A</v>
      </c>
      <c r="M361" t="str">
        <f>IFERROR(IF(TRIM(G361)="-", "N/A", IF(RIGHT(G361,1)=")",IF(RIGHT(G361,2)="T)",-1000000000000*VALUE(MID(G361,2,LEN(G361)-3)),IF(RIGHT(G361,2)="M)",-1000000*VALUE(MID(G361,2,LEN(G361)-3)),IF(RIGHT(G361,2)="B)",-1000000000*VALUE(MID(G361,2,LEN(G361)-3)),IF(RIGHT(G361,2)="k)",-1000*VALUE(MID(G361,2,LEN(G361)-3)),VALUE(SUBSTITUTE(G361,",","")))))),IF(RIGHT(G361,1)="T",1000000000000*VALUE(LEFT(G361,LEN(G361)-1)),IF(RIGHT(G361,1)="M",1000000*VALUE(LEFT(G361,LEN(G361)-1)),IF(RIGHT(G361,1)="B",1000000000*VALUE(LEFT(G361,LEN(G361)-1)),IF(RIGHT(G361,1)="%",0.01*VALUE(LEFT(G361,LEN(G361)-1)),IF(RIGHT(G361,1)="k",1000*VALUE(LEFT(G361,LEN(G361)-1)),VALUE(SUBSTITUTE(G361,",",""))))))))),"N/A")</f>
        <v>N/A</v>
      </c>
      <c r="N361" t="str">
        <f t="shared" si="14"/>
        <v>N/A</v>
      </c>
    </row>
    <row r="362" spans="9:14" x14ac:dyDescent="0.3">
      <c r="I362" t="str">
        <f>IFERROR(IF(TRIM(C362)="-", "N/A", IF(RIGHT(C362,1)=")",IF(RIGHT(C362,2)="T)",-1000000000000*VALUE(MID(C362,2,LEN(C362)-3)),IF(RIGHT(C362,2)="M)",-1000000*VALUE(MID(C362,2,LEN(C362)-3)),IF(RIGHT(C362,2)="B)",-1000000000*VALUE(MID(C362,2,LEN(C362)-3)),IF(RIGHT(C362,2)="k)",-1000*VALUE(MID(C362,2,LEN(C362)-3)),VALUE(SUBSTITUTE(C362,",","")))))),IF(RIGHT(C362,1)="T",1000000000000*VALUE(LEFT(C362,LEN(C362)-1)),IF(RIGHT(C362,1)="M",1000000*VALUE(LEFT(C362,LEN(C362)-1)),IF(RIGHT(C362,1)="B",1000000000*VALUE(LEFT(C362,LEN(C362)-1)),IF(RIGHT(C362,1)="%",0.01*VALUE(LEFT(C362,LEN(C362)-1)),IF(RIGHT(C362,1)="k",1000*VALUE(LEFT(C362,LEN(C362)-1)),VALUE(SUBSTITUTE(C362,",",""))))))))),"N/A")</f>
        <v>N/A</v>
      </c>
      <c r="J362" t="str">
        <f>IFERROR(IF(TRIM(D362)="-", "N/A", IF(RIGHT(D362,1)=")",IF(RIGHT(D362,2)="T)",-1000000000000*VALUE(MID(D362,2,LEN(D362)-3)),IF(RIGHT(D362,2)="M)",-1000000*VALUE(MID(D362,2,LEN(D362)-3)),IF(RIGHT(D362,2)="B)",-1000000000*VALUE(MID(D362,2,LEN(D362)-3)),IF(RIGHT(D362,2)="k)",-1000*VALUE(MID(D362,2,LEN(D362)-3)),VALUE(SUBSTITUTE(D362,",","")))))),IF(RIGHT(D362,1)="T",1000000000000*VALUE(LEFT(D362,LEN(D362)-1)),IF(RIGHT(D362,1)="M",1000000*VALUE(LEFT(D362,LEN(D362)-1)),IF(RIGHT(D362,1)="B",1000000000*VALUE(LEFT(D362,LEN(D362)-1)),IF(RIGHT(D362,1)="%",0.01*VALUE(LEFT(D362,LEN(D362)-1)),IF(RIGHT(D362,1)="k",1000*VALUE(LEFT(D362,LEN(D362)-1)),VALUE(SUBSTITUTE(D362,",",""))))))))),"N/A")</f>
        <v>N/A</v>
      </c>
      <c r="K362" t="str">
        <f>IFERROR(IF(TRIM(E362)="-", "N/A", IF(RIGHT(E362,1)=")",IF(RIGHT(E362,2)="T)",-1000000000000*VALUE(MID(E362,2,LEN(E362)-3)),IF(RIGHT(E362,2)="M)",-1000000*VALUE(MID(E362,2,LEN(E362)-3)),IF(RIGHT(E362,2)="B)",-1000000000*VALUE(MID(E362,2,LEN(E362)-3)),IF(RIGHT(E362,2)="k)",-1000*VALUE(MID(E362,2,LEN(E362)-3)),VALUE(SUBSTITUTE(E362,",","")))))),IF(RIGHT(E362,1)="T",1000000000000*VALUE(LEFT(E362,LEN(E362)-1)),IF(RIGHT(E362,1)="M",1000000*VALUE(LEFT(E362,LEN(E362)-1)),IF(RIGHT(E362,1)="B",1000000000*VALUE(LEFT(E362,LEN(E362)-1)),IF(RIGHT(E362,1)="%",0.01*VALUE(LEFT(E362,LEN(E362)-1)),IF(RIGHT(E362,1)="k",1000*VALUE(LEFT(E362,LEN(E362)-1)),VALUE(SUBSTITUTE(E362,",",""))))))))),"N/A")</f>
        <v>N/A</v>
      </c>
      <c r="L362" t="str">
        <f>IFERROR(IF(TRIM(F362)="-", "N/A", IF(RIGHT(F362,1)=")",IF(RIGHT(F362,2)="T)",-1000000000000*VALUE(MID(F362,2,LEN(F362)-3)),IF(RIGHT(F362,2)="M)",-1000000*VALUE(MID(F362,2,LEN(F362)-3)),IF(RIGHT(F362,2)="B)",-1000000000*VALUE(MID(F362,2,LEN(F362)-3)),IF(RIGHT(F362,2)="k)",-1000*VALUE(MID(F362,2,LEN(F362)-3)),VALUE(SUBSTITUTE(F362,",","")))))),IF(RIGHT(F362,1)="T",1000000000000*VALUE(LEFT(F362,LEN(F362)-1)),IF(RIGHT(F362,1)="M",1000000*VALUE(LEFT(F362,LEN(F362)-1)),IF(RIGHT(F362,1)="B",1000000000*VALUE(LEFT(F362,LEN(F362)-1)),IF(RIGHT(F362,1)="%",0.01*VALUE(LEFT(F362,LEN(F362)-1)),IF(RIGHT(F362,1)="k",1000*VALUE(LEFT(F362,LEN(F362)-1)),VALUE(SUBSTITUTE(F362,",",""))))))))),"N/A")</f>
        <v>N/A</v>
      </c>
      <c r="M362" t="str">
        <f>IFERROR(IF(TRIM(G362)="-", "N/A", IF(RIGHT(G362,1)=")",IF(RIGHT(G362,2)="T)",-1000000000000*VALUE(MID(G362,2,LEN(G362)-3)),IF(RIGHT(G362,2)="M)",-1000000*VALUE(MID(G362,2,LEN(G362)-3)),IF(RIGHT(G362,2)="B)",-1000000000*VALUE(MID(G362,2,LEN(G362)-3)),IF(RIGHT(G362,2)="k)",-1000*VALUE(MID(G362,2,LEN(G362)-3)),VALUE(SUBSTITUTE(G362,",","")))))),IF(RIGHT(G362,1)="T",1000000000000*VALUE(LEFT(G362,LEN(G362)-1)),IF(RIGHT(G362,1)="M",1000000*VALUE(LEFT(G362,LEN(G362)-1)),IF(RIGHT(G362,1)="B",1000000000*VALUE(LEFT(G362,LEN(G362)-1)),IF(RIGHT(G362,1)="%",0.01*VALUE(LEFT(G362,LEN(G362)-1)),IF(RIGHT(G362,1)="k",1000*VALUE(LEFT(G362,LEN(G362)-1)),VALUE(SUBSTITUTE(G362,",",""))))))))),"N/A")</f>
        <v>N/A</v>
      </c>
      <c r="N362" t="str">
        <f t="shared" si="14"/>
        <v>N/A</v>
      </c>
    </row>
    <row r="363" spans="9:14" x14ac:dyDescent="0.3">
      <c r="I363" t="str">
        <f>IFERROR(IF(TRIM(C363)="-", "N/A", IF(RIGHT(C363,1)=")",IF(RIGHT(C363,2)="T)",-1000000000000*VALUE(MID(C363,2,LEN(C363)-3)),IF(RIGHT(C363,2)="M)",-1000000*VALUE(MID(C363,2,LEN(C363)-3)),IF(RIGHT(C363,2)="B)",-1000000000*VALUE(MID(C363,2,LEN(C363)-3)),IF(RIGHT(C363,2)="k)",-1000*VALUE(MID(C363,2,LEN(C363)-3)),VALUE(SUBSTITUTE(C363,",","")))))),IF(RIGHT(C363,1)="T",1000000000000*VALUE(LEFT(C363,LEN(C363)-1)),IF(RIGHT(C363,1)="M",1000000*VALUE(LEFT(C363,LEN(C363)-1)),IF(RIGHT(C363,1)="B",1000000000*VALUE(LEFT(C363,LEN(C363)-1)),IF(RIGHT(C363,1)="%",0.01*VALUE(LEFT(C363,LEN(C363)-1)),IF(RIGHT(C363,1)="k",1000*VALUE(LEFT(C363,LEN(C363)-1)),VALUE(SUBSTITUTE(C363,",",""))))))))),"N/A")</f>
        <v>N/A</v>
      </c>
      <c r="J363" t="str">
        <f>IFERROR(IF(TRIM(D363)="-", "N/A", IF(RIGHT(D363,1)=")",IF(RIGHT(D363,2)="T)",-1000000000000*VALUE(MID(D363,2,LEN(D363)-3)),IF(RIGHT(D363,2)="M)",-1000000*VALUE(MID(D363,2,LEN(D363)-3)),IF(RIGHT(D363,2)="B)",-1000000000*VALUE(MID(D363,2,LEN(D363)-3)),IF(RIGHT(D363,2)="k)",-1000*VALUE(MID(D363,2,LEN(D363)-3)),VALUE(SUBSTITUTE(D363,",","")))))),IF(RIGHT(D363,1)="T",1000000000000*VALUE(LEFT(D363,LEN(D363)-1)),IF(RIGHT(D363,1)="M",1000000*VALUE(LEFT(D363,LEN(D363)-1)),IF(RIGHT(D363,1)="B",1000000000*VALUE(LEFT(D363,LEN(D363)-1)),IF(RIGHT(D363,1)="%",0.01*VALUE(LEFT(D363,LEN(D363)-1)),IF(RIGHT(D363,1)="k",1000*VALUE(LEFT(D363,LEN(D363)-1)),VALUE(SUBSTITUTE(D363,",",""))))))))),"N/A")</f>
        <v>N/A</v>
      </c>
      <c r="K363" t="str">
        <f>IFERROR(IF(TRIM(E363)="-", "N/A", IF(RIGHT(E363,1)=")",IF(RIGHT(E363,2)="T)",-1000000000000*VALUE(MID(E363,2,LEN(E363)-3)),IF(RIGHT(E363,2)="M)",-1000000*VALUE(MID(E363,2,LEN(E363)-3)),IF(RIGHT(E363,2)="B)",-1000000000*VALUE(MID(E363,2,LEN(E363)-3)),IF(RIGHT(E363,2)="k)",-1000*VALUE(MID(E363,2,LEN(E363)-3)),VALUE(SUBSTITUTE(E363,",","")))))),IF(RIGHT(E363,1)="T",1000000000000*VALUE(LEFT(E363,LEN(E363)-1)),IF(RIGHT(E363,1)="M",1000000*VALUE(LEFT(E363,LEN(E363)-1)),IF(RIGHT(E363,1)="B",1000000000*VALUE(LEFT(E363,LEN(E363)-1)),IF(RIGHT(E363,1)="%",0.01*VALUE(LEFT(E363,LEN(E363)-1)),IF(RIGHT(E363,1)="k",1000*VALUE(LEFT(E363,LEN(E363)-1)),VALUE(SUBSTITUTE(E363,",",""))))))))),"N/A")</f>
        <v>N/A</v>
      </c>
      <c r="L363" t="str">
        <f>IFERROR(IF(TRIM(F363)="-", "N/A", IF(RIGHT(F363,1)=")",IF(RIGHT(F363,2)="T)",-1000000000000*VALUE(MID(F363,2,LEN(F363)-3)),IF(RIGHT(F363,2)="M)",-1000000*VALUE(MID(F363,2,LEN(F363)-3)),IF(RIGHT(F363,2)="B)",-1000000000*VALUE(MID(F363,2,LEN(F363)-3)),IF(RIGHT(F363,2)="k)",-1000*VALUE(MID(F363,2,LEN(F363)-3)),VALUE(SUBSTITUTE(F363,",","")))))),IF(RIGHT(F363,1)="T",1000000000000*VALUE(LEFT(F363,LEN(F363)-1)),IF(RIGHT(F363,1)="M",1000000*VALUE(LEFT(F363,LEN(F363)-1)),IF(RIGHT(F363,1)="B",1000000000*VALUE(LEFT(F363,LEN(F363)-1)),IF(RIGHT(F363,1)="%",0.01*VALUE(LEFT(F363,LEN(F363)-1)),IF(RIGHT(F363,1)="k",1000*VALUE(LEFT(F363,LEN(F363)-1)),VALUE(SUBSTITUTE(F363,",",""))))))))),"N/A")</f>
        <v>N/A</v>
      </c>
      <c r="M363" t="str">
        <f>IFERROR(IF(TRIM(G363)="-", "N/A", IF(RIGHT(G363,1)=")",IF(RIGHT(G363,2)="T)",-1000000000000*VALUE(MID(G363,2,LEN(G363)-3)),IF(RIGHT(G363,2)="M)",-1000000*VALUE(MID(G363,2,LEN(G363)-3)),IF(RIGHT(G363,2)="B)",-1000000000*VALUE(MID(G363,2,LEN(G363)-3)),IF(RIGHT(G363,2)="k)",-1000*VALUE(MID(G363,2,LEN(G363)-3)),VALUE(SUBSTITUTE(G363,",","")))))),IF(RIGHT(G363,1)="T",1000000000000*VALUE(LEFT(G363,LEN(G363)-1)),IF(RIGHT(G363,1)="M",1000000*VALUE(LEFT(G363,LEN(G363)-1)),IF(RIGHT(G363,1)="B",1000000000*VALUE(LEFT(G363,LEN(G363)-1)),IF(RIGHT(G363,1)="%",0.01*VALUE(LEFT(G363,LEN(G363)-1)),IF(RIGHT(G363,1)="k",1000*VALUE(LEFT(G363,LEN(G363)-1)),VALUE(SUBSTITUTE(G363,",",""))))))))),"N/A")</f>
        <v>N/A</v>
      </c>
      <c r="N363" t="str">
        <f t="shared" si="14"/>
        <v>N/A</v>
      </c>
    </row>
    <row r="364" spans="9:14" x14ac:dyDescent="0.3">
      <c r="I364" t="str">
        <f>IFERROR(IF(TRIM(C364)="-", "N/A", IF(RIGHT(C364,1)=")",IF(RIGHT(C364,2)="T)",-1000000000000*VALUE(MID(C364,2,LEN(C364)-3)),IF(RIGHT(C364,2)="M)",-1000000*VALUE(MID(C364,2,LEN(C364)-3)),IF(RIGHT(C364,2)="B)",-1000000000*VALUE(MID(C364,2,LEN(C364)-3)),IF(RIGHT(C364,2)="k)",-1000*VALUE(MID(C364,2,LEN(C364)-3)),VALUE(SUBSTITUTE(C364,",","")))))),IF(RIGHT(C364,1)="T",1000000000000*VALUE(LEFT(C364,LEN(C364)-1)),IF(RIGHT(C364,1)="M",1000000*VALUE(LEFT(C364,LEN(C364)-1)),IF(RIGHT(C364,1)="B",1000000000*VALUE(LEFT(C364,LEN(C364)-1)),IF(RIGHT(C364,1)="%",0.01*VALUE(LEFT(C364,LEN(C364)-1)),IF(RIGHT(C364,1)="k",1000*VALUE(LEFT(C364,LEN(C364)-1)),VALUE(SUBSTITUTE(C364,",",""))))))))),"N/A")</f>
        <v>N/A</v>
      </c>
      <c r="J364" t="str">
        <f>IFERROR(IF(TRIM(D364)="-", "N/A", IF(RIGHT(D364,1)=")",IF(RIGHT(D364,2)="T)",-1000000000000*VALUE(MID(D364,2,LEN(D364)-3)),IF(RIGHT(D364,2)="M)",-1000000*VALUE(MID(D364,2,LEN(D364)-3)),IF(RIGHT(D364,2)="B)",-1000000000*VALUE(MID(D364,2,LEN(D364)-3)),IF(RIGHT(D364,2)="k)",-1000*VALUE(MID(D364,2,LEN(D364)-3)),VALUE(SUBSTITUTE(D364,",","")))))),IF(RIGHT(D364,1)="T",1000000000000*VALUE(LEFT(D364,LEN(D364)-1)),IF(RIGHT(D364,1)="M",1000000*VALUE(LEFT(D364,LEN(D364)-1)),IF(RIGHT(D364,1)="B",1000000000*VALUE(LEFT(D364,LEN(D364)-1)),IF(RIGHT(D364,1)="%",0.01*VALUE(LEFT(D364,LEN(D364)-1)),IF(RIGHT(D364,1)="k",1000*VALUE(LEFT(D364,LEN(D364)-1)),VALUE(SUBSTITUTE(D364,",",""))))))))),"N/A")</f>
        <v>N/A</v>
      </c>
      <c r="K364" t="str">
        <f>IFERROR(IF(TRIM(E364)="-", "N/A", IF(RIGHT(E364,1)=")",IF(RIGHT(E364,2)="T)",-1000000000000*VALUE(MID(E364,2,LEN(E364)-3)),IF(RIGHT(E364,2)="M)",-1000000*VALUE(MID(E364,2,LEN(E364)-3)),IF(RIGHT(E364,2)="B)",-1000000000*VALUE(MID(E364,2,LEN(E364)-3)),IF(RIGHT(E364,2)="k)",-1000*VALUE(MID(E364,2,LEN(E364)-3)),VALUE(SUBSTITUTE(E364,",","")))))),IF(RIGHT(E364,1)="T",1000000000000*VALUE(LEFT(E364,LEN(E364)-1)),IF(RIGHT(E364,1)="M",1000000*VALUE(LEFT(E364,LEN(E364)-1)),IF(RIGHT(E364,1)="B",1000000000*VALUE(LEFT(E364,LEN(E364)-1)),IF(RIGHT(E364,1)="%",0.01*VALUE(LEFT(E364,LEN(E364)-1)),IF(RIGHT(E364,1)="k",1000*VALUE(LEFT(E364,LEN(E364)-1)),VALUE(SUBSTITUTE(E364,",",""))))))))),"N/A")</f>
        <v>N/A</v>
      </c>
      <c r="L364" t="str">
        <f>IFERROR(IF(TRIM(F364)="-", "N/A", IF(RIGHT(F364,1)=")",IF(RIGHT(F364,2)="T)",-1000000000000*VALUE(MID(F364,2,LEN(F364)-3)),IF(RIGHT(F364,2)="M)",-1000000*VALUE(MID(F364,2,LEN(F364)-3)),IF(RIGHT(F364,2)="B)",-1000000000*VALUE(MID(F364,2,LEN(F364)-3)),IF(RIGHT(F364,2)="k)",-1000*VALUE(MID(F364,2,LEN(F364)-3)),VALUE(SUBSTITUTE(F364,",","")))))),IF(RIGHT(F364,1)="T",1000000000000*VALUE(LEFT(F364,LEN(F364)-1)),IF(RIGHT(F364,1)="M",1000000*VALUE(LEFT(F364,LEN(F364)-1)),IF(RIGHT(F364,1)="B",1000000000*VALUE(LEFT(F364,LEN(F364)-1)),IF(RIGHT(F364,1)="%",0.01*VALUE(LEFT(F364,LEN(F364)-1)),IF(RIGHT(F364,1)="k",1000*VALUE(LEFT(F364,LEN(F364)-1)),VALUE(SUBSTITUTE(F364,",",""))))))))),"N/A")</f>
        <v>N/A</v>
      </c>
      <c r="M364" t="str">
        <f>IFERROR(IF(TRIM(G364)="-", "N/A", IF(RIGHT(G364,1)=")",IF(RIGHT(G364,2)="T)",-1000000000000*VALUE(MID(G364,2,LEN(G364)-3)),IF(RIGHT(G364,2)="M)",-1000000*VALUE(MID(G364,2,LEN(G364)-3)),IF(RIGHT(G364,2)="B)",-1000000000*VALUE(MID(G364,2,LEN(G364)-3)),IF(RIGHT(G364,2)="k)",-1000*VALUE(MID(G364,2,LEN(G364)-3)),VALUE(SUBSTITUTE(G364,",","")))))),IF(RIGHT(G364,1)="T",1000000000000*VALUE(LEFT(G364,LEN(G364)-1)),IF(RIGHT(G364,1)="M",1000000*VALUE(LEFT(G364,LEN(G364)-1)),IF(RIGHT(G364,1)="B",1000000000*VALUE(LEFT(G364,LEN(G364)-1)),IF(RIGHT(G364,1)="%",0.01*VALUE(LEFT(G364,LEN(G364)-1)),IF(RIGHT(G364,1)="k",1000*VALUE(LEFT(G364,LEN(G364)-1)),VALUE(SUBSTITUTE(G364,",",""))))))))),"N/A")</f>
        <v>N/A</v>
      </c>
      <c r="N364" t="str">
        <f t="shared" si="14"/>
        <v>N/A</v>
      </c>
    </row>
    <row r="365" spans="9:14" x14ac:dyDescent="0.3">
      <c r="I365" t="str">
        <f>IFERROR(IF(TRIM(C365)="-", "N/A", IF(RIGHT(C365,1)=")",IF(RIGHT(C365,2)="T)",-1000000000000*VALUE(MID(C365,2,LEN(C365)-3)),IF(RIGHT(C365,2)="M)",-1000000*VALUE(MID(C365,2,LEN(C365)-3)),IF(RIGHT(C365,2)="B)",-1000000000*VALUE(MID(C365,2,LEN(C365)-3)),IF(RIGHT(C365,2)="k)",-1000*VALUE(MID(C365,2,LEN(C365)-3)),VALUE(SUBSTITUTE(C365,",","")))))),IF(RIGHT(C365,1)="T",1000000000000*VALUE(LEFT(C365,LEN(C365)-1)),IF(RIGHT(C365,1)="M",1000000*VALUE(LEFT(C365,LEN(C365)-1)),IF(RIGHT(C365,1)="B",1000000000*VALUE(LEFT(C365,LEN(C365)-1)),IF(RIGHT(C365,1)="%",0.01*VALUE(LEFT(C365,LEN(C365)-1)),IF(RIGHT(C365,1)="k",1000*VALUE(LEFT(C365,LEN(C365)-1)),VALUE(SUBSTITUTE(C365,",",""))))))))),"N/A")</f>
        <v>N/A</v>
      </c>
      <c r="J365" t="str">
        <f>IFERROR(IF(TRIM(D365)="-", "N/A", IF(RIGHT(D365,1)=")",IF(RIGHT(D365,2)="T)",-1000000000000*VALUE(MID(D365,2,LEN(D365)-3)),IF(RIGHT(D365,2)="M)",-1000000*VALUE(MID(D365,2,LEN(D365)-3)),IF(RIGHT(D365,2)="B)",-1000000000*VALUE(MID(D365,2,LEN(D365)-3)),IF(RIGHT(D365,2)="k)",-1000*VALUE(MID(D365,2,LEN(D365)-3)),VALUE(SUBSTITUTE(D365,",","")))))),IF(RIGHT(D365,1)="T",1000000000000*VALUE(LEFT(D365,LEN(D365)-1)),IF(RIGHT(D365,1)="M",1000000*VALUE(LEFT(D365,LEN(D365)-1)),IF(RIGHT(D365,1)="B",1000000000*VALUE(LEFT(D365,LEN(D365)-1)),IF(RIGHT(D365,1)="%",0.01*VALUE(LEFT(D365,LEN(D365)-1)),IF(RIGHT(D365,1)="k",1000*VALUE(LEFT(D365,LEN(D365)-1)),VALUE(SUBSTITUTE(D365,",",""))))))))),"N/A")</f>
        <v>N/A</v>
      </c>
      <c r="K365" t="str">
        <f>IFERROR(IF(TRIM(E365)="-", "N/A", IF(RIGHT(E365,1)=")",IF(RIGHT(E365,2)="T)",-1000000000000*VALUE(MID(E365,2,LEN(E365)-3)),IF(RIGHT(E365,2)="M)",-1000000*VALUE(MID(E365,2,LEN(E365)-3)),IF(RIGHT(E365,2)="B)",-1000000000*VALUE(MID(E365,2,LEN(E365)-3)),IF(RIGHT(E365,2)="k)",-1000*VALUE(MID(E365,2,LEN(E365)-3)),VALUE(SUBSTITUTE(E365,",","")))))),IF(RIGHT(E365,1)="T",1000000000000*VALUE(LEFT(E365,LEN(E365)-1)),IF(RIGHT(E365,1)="M",1000000*VALUE(LEFT(E365,LEN(E365)-1)),IF(RIGHT(E365,1)="B",1000000000*VALUE(LEFT(E365,LEN(E365)-1)),IF(RIGHT(E365,1)="%",0.01*VALUE(LEFT(E365,LEN(E365)-1)),IF(RIGHT(E365,1)="k",1000*VALUE(LEFT(E365,LEN(E365)-1)),VALUE(SUBSTITUTE(E365,",",""))))))))),"N/A")</f>
        <v>N/A</v>
      </c>
      <c r="L365" t="str">
        <f>IFERROR(IF(TRIM(F365)="-", "N/A", IF(RIGHT(F365,1)=")",IF(RIGHT(F365,2)="T)",-1000000000000*VALUE(MID(F365,2,LEN(F365)-3)),IF(RIGHT(F365,2)="M)",-1000000*VALUE(MID(F365,2,LEN(F365)-3)),IF(RIGHT(F365,2)="B)",-1000000000*VALUE(MID(F365,2,LEN(F365)-3)),IF(RIGHT(F365,2)="k)",-1000*VALUE(MID(F365,2,LEN(F365)-3)),VALUE(SUBSTITUTE(F365,",","")))))),IF(RIGHT(F365,1)="T",1000000000000*VALUE(LEFT(F365,LEN(F365)-1)),IF(RIGHT(F365,1)="M",1000000*VALUE(LEFT(F365,LEN(F365)-1)),IF(RIGHT(F365,1)="B",1000000000*VALUE(LEFT(F365,LEN(F365)-1)),IF(RIGHT(F365,1)="%",0.01*VALUE(LEFT(F365,LEN(F365)-1)),IF(RIGHT(F365,1)="k",1000*VALUE(LEFT(F365,LEN(F365)-1)),VALUE(SUBSTITUTE(F365,",",""))))))))),"N/A")</f>
        <v>N/A</v>
      </c>
      <c r="M365" t="str">
        <f>IFERROR(IF(TRIM(G365)="-", "N/A", IF(RIGHT(G365,1)=")",IF(RIGHT(G365,2)="T)",-1000000000000*VALUE(MID(G365,2,LEN(G365)-3)),IF(RIGHT(G365,2)="M)",-1000000*VALUE(MID(G365,2,LEN(G365)-3)),IF(RIGHT(G365,2)="B)",-1000000000*VALUE(MID(G365,2,LEN(G365)-3)),IF(RIGHT(G365,2)="k)",-1000*VALUE(MID(G365,2,LEN(G365)-3)),VALUE(SUBSTITUTE(G365,",","")))))),IF(RIGHT(G365,1)="T",1000000000000*VALUE(LEFT(G365,LEN(G365)-1)),IF(RIGHT(G365,1)="M",1000000*VALUE(LEFT(G365,LEN(G365)-1)),IF(RIGHT(G365,1)="B",1000000000*VALUE(LEFT(G365,LEN(G365)-1)),IF(RIGHT(G365,1)="%",0.01*VALUE(LEFT(G365,LEN(G365)-1)),IF(RIGHT(G365,1)="k",1000*VALUE(LEFT(G365,LEN(G365)-1)),VALUE(SUBSTITUTE(G365,",",""))))))))),"N/A")</f>
        <v>N/A</v>
      </c>
      <c r="N365" t="str">
        <f t="shared" si="14"/>
        <v>N/A</v>
      </c>
    </row>
    <row r="366" spans="9:14" x14ac:dyDescent="0.3">
      <c r="I366" t="str">
        <f>IFERROR(IF(TRIM(C366)="-", "N/A", IF(RIGHT(C366,1)=")",IF(RIGHT(C366,2)="T)",-1000000000000*VALUE(MID(C366,2,LEN(C366)-3)),IF(RIGHT(C366,2)="M)",-1000000*VALUE(MID(C366,2,LEN(C366)-3)),IF(RIGHT(C366,2)="B)",-1000000000*VALUE(MID(C366,2,LEN(C366)-3)),IF(RIGHT(C366,2)="k)",-1000*VALUE(MID(C366,2,LEN(C366)-3)),VALUE(SUBSTITUTE(C366,",","")))))),IF(RIGHT(C366,1)="T",1000000000000*VALUE(LEFT(C366,LEN(C366)-1)),IF(RIGHT(C366,1)="M",1000000*VALUE(LEFT(C366,LEN(C366)-1)),IF(RIGHT(C366,1)="B",1000000000*VALUE(LEFT(C366,LEN(C366)-1)),IF(RIGHT(C366,1)="%",0.01*VALUE(LEFT(C366,LEN(C366)-1)),IF(RIGHT(C366,1)="k",1000*VALUE(LEFT(C366,LEN(C366)-1)),VALUE(SUBSTITUTE(C366,",",""))))))))),"N/A")</f>
        <v>N/A</v>
      </c>
      <c r="J366" t="str">
        <f>IFERROR(IF(TRIM(D366)="-", "N/A", IF(RIGHT(D366,1)=")",IF(RIGHT(D366,2)="T)",-1000000000000*VALUE(MID(D366,2,LEN(D366)-3)),IF(RIGHT(D366,2)="M)",-1000000*VALUE(MID(D366,2,LEN(D366)-3)),IF(RIGHT(D366,2)="B)",-1000000000*VALUE(MID(D366,2,LEN(D366)-3)),IF(RIGHT(D366,2)="k)",-1000*VALUE(MID(D366,2,LEN(D366)-3)),VALUE(SUBSTITUTE(D366,",","")))))),IF(RIGHT(D366,1)="T",1000000000000*VALUE(LEFT(D366,LEN(D366)-1)),IF(RIGHT(D366,1)="M",1000000*VALUE(LEFT(D366,LEN(D366)-1)),IF(RIGHT(D366,1)="B",1000000000*VALUE(LEFT(D366,LEN(D366)-1)),IF(RIGHT(D366,1)="%",0.01*VALUE(LEFT(D366,LEN(D366)-1)),IF(RIGHT(D366,1)="k",1000*VALUE(LEFT(D366,LEN(D366)-1)),VALUE(SUBSTITUTE(D366,",",""))))))))),"N/A")</f>
        <v>N/A</v>
      </c>
      <c r="K366" t="str">
        <f>IFERROR(IF(TRIM(E366)="-", "N/A", IF(RIGHT(E366,1)=")",IF(RIGHT(E366,2)="T)",-1000000000000*VALUE(MID(E366,2,LEN(E366)-3)),IF(RIGHT(E366,2)="M)",-1000000*VALUE(MID(E366,2,LEN(E366)-3)),IF(RIGHT(E366,2)="B)",-1000000000*VALUE(MID(E366,2,LEN(E366)-3)),IF(RIGHT(E366,2)="k)",-1000*VALUE(MID(E366,2,LEN(E366)-3)),VALUE(SUBSTITUTE(E366,",","")))))),IF(RIGHT(E366,1)="T",1000000000000*VALUE(LEFT(E366,LEN(E366)-1)),IF(RIGHT(E366,1)="M",1000000*VALUE(LEFT(E366,LEN(E366)-1)),IF(RIGHT(E366,1)="B",1000000000*VALUE(LEFT(E366,LEN(E366)-1)),IF(RIGHT(E366,1)="%",0.01*VALUE(LEFT(E366,LEN(E366)-1)),IF(RIGHT(E366,1)="k",1000*VALUE(LEFT(E366,LEN(E366)-1)),VALUE(SUBSTITUTE(E366,",",""))))))))),"N/A")</f>
        <v>N/A</v>
      </c>
      <c r="L366" t="str">
        <f>IFERROR(IF(TRIM(F366)="-", "N/A", IF(RIGHT(F366,1)=")",IF(RIGHT(F366,2)="T)",-1000000000000*VALUE(MID(F366,2,LEN(F366)-3)),IF(RIGHT(F366,2)="M)",-1000000*VALUE(MID(F366,2,LEN(F366)-3)),IF(RIGHT(F366,2)="B)",-1000000000*VALUE(MID(F366,2,LEN(F366)-3)),IF(RIGHT(F366,2)="k)",-1000*VALUE(MID(F366,2,LEN(F366)-3)),VALUE(SUBSTITUTE(F366,",","")))))),IF(RIGHT(F366,1)="T",1000000000000*VALUE(LEFT(F366,LEN(F366)-1)),IF(RIGHT(F366,1)="M",1000000*VALUE(LEFT(F366,LEN(F366)-1)),IF(RIGHT(F366,1)="B",1000000000*VALUE(LEFT(F366,LEN(F366)-1)),IF(RIGHT(F366,1)="%",0.01*VALUE(LEFT(F366,LEN(F366)-1)),IF(RIGHT(F366,1)="k",1000*VALUE(LEFT(F366,LEN(F366)-1)),VALUE(SUBSTITUTE(F366,",",""))))))))),"N/A")</f>
        <v>N/A</v>
      </c>
      <c r="M366" t="str">
        <f>IFERROR(IF(TRIM(G366)="-", "N/A", IF(RIGHT(G366,1)=")",IF(RIGHT(G366,2)="T)",-1000000000000*VALUE(MID(G366,2,LEN(G366)-3)),IF(RIGHT(G366,2)="M)",-1000000*VALUE(MID(G366,2,LEN(G366)-3)),IF(RIGHT(G366,2)="B)",-1000000000*VALUE(MID(G366,2,LEN(G366)-3)),IF(RIGHT(G366,2)="k)",-1000*VALUE(MID(G366,2,LEN(G366)-3)),VALUE(SUBSTITUTE(G366,",","")))))),IF(RIGHT(G366,1)="T",1000000000000*VALUE(LEFT(G366,LEN(G366)-1)),IF(RIGHT(G366,1)="M",1000000*VALUE(LEFT(G366,LEN(G366)-1)),IF(RIGHT(G366,1)="B",1000000000*VALUE(LEFT(G366,LEN(G366)-1)),IF(RIGHT(G366,1)="%",0.01*VALUE(LEFT(G366,LEN(G366)-1)),IF(RIGHT(G366,1)="k",1000*VALUE(LEFT(G366,LEN(G366)-1)),VALUE(SUBSTITUTE(G366,",",""))))))))),"N/A")</f>
        <v>N/A</v>
      </c>
      <c r="N366" t="str">
        <f t="shared" si="14"/>
        <v>N/A</v>
      </c>
    </row>
    <row r="367" spans="9:14" x14ac:dyDescent="0.3">
      <c r="I367" t="str">
        <f>IFERROR(IF(TRIM(C367)="-", "N/A", IF(RIGHT(C367,1)=")",IF(RIGHT(C367,2)="T)",-1000000000000*VALUE(MID(C367,2,LEN(C367)-3)),IF(RIGHT(C367,2)="M)",-1000000*VALUE(MID(C367,2,LEN(C367)-3)),IF(RIGHT(C367,2)="B)",-1000000000*VALUE(MID(C367,2,LEN(C367)-3)),IF(RIGHT(C367,2)="k)",-1000*VALUE(MID(C367,2,LEN(C367)-3)),VALUE(SUBSTITUTE(C367,",","")))))),IF(RIGHT(C367,1)="T",1000000000000*VALUE(LEFT(C367,LEN(C367)-1)),IF(RIGHT(C367,1)="M",1000000*VALUE(LEFT(C367,LEN(C367)-1)),IF(RIGHT(C367,1)="B",1000000000*VALUE(LEFT(C367,LEN(C367)-1)),IF(RIGHT(C367,1)="%",0.01*VALUE(LEFT(C367,LEN(C367)-1)),IF(RIGHT(C367,1)="k",1000*VALUE(LEFT(C367,LEN(C367)-1)),VALUE(SUBSTITUTE(C367,",",""))))))))),"N/A")</f>
        <v>N/A</v>
      </c>
      <c r="J367" t="str">
        <f>IFERROR(IF(TRIM(D367)="-", "N/A", IF(RIGHT(D367,1)=")",IF(RIGHT(D367,2)="T)",-1000000000000*VALUE(MID(D367,2,LEN(D367)-3)),IF(RIGHT(D367,2)="M)",-1000000*VALUE(MID(D367,2,LEN(D367)-3)),IF(RIGHT(D367,2)="B)",-1000000000*VALUE(MID(D367,2,LEN(D367)-3)),IF(RIGHT(D367,2)="k)",-1000*VALUE(MID(D367,2,LEN(D367)-3)),VALUE(SUBSTITUTE(D367,",","")))))),IF(RIGHT(D367,1)="T",1000000000000*VALUE(LEFT(D367,LEN(D367)-1)),IF(RIGHT(D367,1)="M",1000000*VALUE(LEFT(D367,LEN(D367)-1)),IF(RIGHT(D367,1)="B",1000000000*VALUE(LEFT(D367,LEN(D367)-1)),IF(RIGHT(D367,1)="%",0.01*VALUE(LEFT(D367,LEN(D367)-1)),IF(RIGHT(D367,1)="k",1000*VALUE(LEFT(D367,LEN(D367)-1)),VALUE(SUBSTITUTE(D367,",",""))))))))),"N/A")</f>
        <v>N/A</v>
      </c>
      <c r="K367" t="str">
        <f>IFERROR(IF(TRIM(E367)="-", "N/A", IF(RIGHT(E367,1)=")",IF(RIGHT(E367,2)="T)",-1000000000000*VALUE(MID(E367,2,LEN(E367)-3)),IF(RIGHT(E367,2)="M)",-1000000*VALUE(MID(E367,2,LEN(E367)-3)),IF(RIGHT(E367,2)="B)",-1000000000*VALUE(MID(E367,2,LEN(E367)-3)),IF(RIGHT(E367,2)="k)",-1000*VALUE(MID(E367,2,LEN(E367)-3)),VALUE(SUBSTITUTE(E367,",","")))))),IF(RIGHT(E367,1)="T",1000000000000*VALUE(LEFT(E367,LEN(E367)-1)),IF(RIGHT(E367,1)="M",1000000*VALUE(LEFT(E367,LEN(E367)-1)),IF(RIGHT(E367,1)="B",1000000000*VALUE(LEFT(E367,LEN(E367)-1)),IF(RIGHT(E367,1)="%",0.01*VALUE(LEFT(E367,LEN(E367)-1)),IF(RIGHT(E367,1)="k",1000*VALUE(LEFT(E367,LEN(E367)-1)),VALUE(SUBSTITUTE(E367,",",""))))))))),"N/A")</f>
        <v>N/A</v>
      </c>
      <c r="L367" t="str">
        <f>IFERROR(IF(TRIM(F367)="-", "N/A", IF(RIGHT(F367,1)=")",IF(RIGHT(F367,2)="T)",-1000000000000*VALUE(MID(F367,2,LEN(F367)-3)),IF(RIGHT(F367,2)="M)",-1000000*VALUE(MID(F367,2,LEN(F367)-3)),IF(RIGHT(F367,2)="B)",-1000000000*VALUE(MID(F367,2,LEN(F367)-3)),IF(RIGHT(F367,2)="k)",-1000*VALUE(MID(F367,2,LEN(F367)-3)),VALUE(SUBSTITUTE(F367,",","")))))),IF(RIGHT(F367,1)="T",1000000000000*VALUE(LEFT(F367,LEN(F367)-1)),IF(RIGHT(F367,1)="M",1000000*VALUE(LEFT(F367,LEN(F367)-1)),IF(RIGHT(F367,1)="B",1000000000*VALUE(LEFT(F367,LEN(F367)-1)),IF(RIGHT(F367,1)="%",0.01*VALUE(LEFT(F367,LEN(F367)-1)),IF(RIGHT(F367,1)="k",1000*VALUE(LEFT(F367,LEN(F367)-1)),VALUE(SUBSTITUTE(F367,",",""))))))))),"N/A")</f>
        <v>N/A</v>
      </c>
      <c r="M367" t="str">
        <f>IFERROR(IF(TRIM(G367)="-", "N/A", IF(RIGHT(G367,1)=")",IF(RIGHT(G367,2)="T)",-1000000000000*VALUE(MID(G367,2,LEN(G367)-3)),IF(RIGHT(G367,2)="M)",-1000000*VALUE(MID(G367,2,LEN(G367)-3)),IF(RIGHT(G367,2)="B)",-1000000000*VALUE(MID(G367,2,LEN(G367)-3)),IF(RIGHT(G367,2)="k)",-1000*VALUE(MID(G367,2,LEN(G367)-3)),VALUE(SUBSTITUTE(G367,",","")))))),IF(RIGHT(G367,1)="T",1000000000000*VALUE(LEFT(G367,LEN(G367)-1)),IF(RIGHT(G367,1)="M",1000000*VALUE(LEFT(G367,LEN(G367)-1)),IF(RIGHT(G367,1)="B",1000000000*VALUE(LEFT(G367,LEN(G367)-1)),IF(RIGHT(G367,1)="%",0.01*VALUE(LEFT(G367,LEN(G367)-1)),IF(RIGHT(G367,1)="k",1000*VALUE(LEFT(G367,LEN(G367)-1)),VALUE(SUBSTITUTE(G367,",",""))))))))),"N/A")</f>
        <v>N/A</v>
      </c>
      <c r="N367" t="str">
        <f t="shared" si="14"/>
        <v>N/A</v>
      </c>
    </row>
    <row r="368" spans="9:14" x14ac:dyDescent="0.3">
      <c r="I368" t="str">
        <f>IFERROR(IF(TRIM(C368)="-", "N/A", IF(RIGHT(C368,1)=")",IF(RIGHT(C368,2)="T)",-1000000000000*VALUE(MID(C368,2,LEN(C368)-3)),IF(RIGHT(C368,2)="M)",-1000000*VALUE(MID(C368,2,LEN(C368)-3)),IF(RIGHT(C368,2)="B)",-1000000000*VALUE(MID(C368,2,LEN(C368)-3)),IF(RIGHT(C368,2)="k)",-1000*VALUE(MID(C368,2,LEN(C368)-3)),VALUE(SUBSTITUTE(C368,",","")))))),IF(RIGHT(C368,1)="T",1000000000000*VALUE(LEFT(C368,LEN(C368)-1)),IF(RIGHT(C368,1)="M",1000000*VALUE(LEFT(C368,LEN(C368)-1)),IF(RIGHT(C368,1)="B",1000000000*VALUE(LEFT(C368,LEN(C368)-1)),IF(RIGHT(C368,1)="%",0.01*VALUE(LEFT(C368,LEN(C368)-1)),IF(RIGHT(C368,1)="k",1000*VALUE(LEFT(C368,LEN(C368)-1)),VALUE(SUBSTITUTE(C368,",",""))))))))),"N/A")</f>
        <v>N/A</v>
      </c>
      <c r="J368" t="str">
        <f>IFERROR(IF(TRIM(D368)="-", "N/A", IF(RIGHT(D368,1)=")",IF(RIGHT(D368,2)="T)",-1000000000000*VALUE(MID(D368,2,LEN(D368)-3)),IF(RIGHT(D368,2)="M)",-1000000*VALUE(MID(D368,2,LEN(D368)-3)),IF(RIGHT(D368,2)="B)",-1000000000*VALUE(MID(D368,2,LEN(D368)-3)),IF(RIGHT(D368,2)="k)",-1000*VALUE(MID(D368,2,LEN(D368)-3)),VALUE(SUBSTITUTE(D368,",","")))))),IF(RIGHT(D368,1)="T",1000000000000*VALUE(LEFT(D368,LEN(D368)-1)),IF(RIGHT(D368,1)="M",1000000*VALUE(LEFT(D368,LEN(D368)-1)),IF(RIGHT(D368,1)="B",1000000000*VALUE(LEFT(D368,LEN(D368)-1)),IF(RIGHT(D368,1)="%",0.01*VALUE(LEFT(D368,LEN(D368)-1)),IF(RIGHT(D368,1)="k",1000*VALUE(LEFT(D368,LEN(D368)-1)),VALUE(SUBSTITUTE(D368,",",""))))))))),"N/A")</f>
        <v>N/A</v>
      </c>
      <c r="K368" t="str">
        <f>IFERROR(IF(TRIM(E368)="-", "N/A", IF(RIGHT(E368,1)=")",IF(RIGHT(E368,2)="T)",-1000000000000*VALUE(MID(E368,2,LEN(E368)-3)),IF(RIGHT(E368,2)="M)",-1000000*VALUE(MID(E368,2,LEN(E368)-3)),IF(RIGHT(E368,2)="B)",-1000000000*VALUE(MID(E368,2,LEN(E368)-3)),IF(RIGHT(E368,2)="k)",-1000*VALUE(MID(E368,2,LEN(E368)-3)),VALUE(SUBSTITUTE(E368,",","")))))),IF(RIGHT(E368,1)="T",1000000000000*VALUE(LEFT(E368,LEN(E368)-1)),IF(RIGHT(E368,1)="M",1000000*VALUE(LEFT(E368,LEN(E368)-1)),IF(RIGHT(E368,1)="B",1000000000*VALUE(LEFT(E368,LEN(E368)-1)),IF(RIGHT(E368,1)="%",0.01*VALUE(LEFT(E368,LEN(E368)-1)),IF(RIGHT(E368,1)="k",1000*VALUE(LEFT(E368,LEN(E368)-1)),VALUE(SUBSTITUTE(E368,",",""))))))))),"N/A")</f>
        <v>N/A</v>
      </c>
      <c r="L368" t="str">
        <f>IFERROR(IF(TRIM(F368)="-", "N/A", IF(RIGHT(F368,1)=")",IF(RIGHT(F368,2)="T)",-1000000000000*VALUE(MID(F368,2,LEN(F368)-3)),IF(RIGHT(F368,2)="M)",-1000000*VALUE(MID(F368,2,LEN(F368)-3)),IF(RIGHT(F368,2)="B)",-1000000000*VALUE(MID(F368,2,LEN(F368)-3)),IF(RIGHT(F368,2)="k)",-1000*VALUE(MID(F368,2,LEN(F368)-3)),VALUE(SUBSTITUTE(F368,",","")))))),IF(RIGHT(F368,1)="T",1000000000000*VALUE(LEFT(F368,LEN(F368)-1)),IF(RIGHT(F368,1)="M",1000000*VALUE(LEFT(F368,LEN(F368)-1)),IF(RIGHT(F368,1)="B",1000000000*VALUE(LEFT(F368,LEN(F368)-1)),IF(RIGHT(F368,1)="%",0.01*VALUE(LEFT(F368,LEN(F368)-1)),IF(RIGHT(F368,1)="k",1000*VALUE(LEFT(F368,LEN(F368)-1)),VALUE(SUBSTITUTE(F368,",",""))))))))),"N/A")</f>
        <v>N/A</v>
      </c>
      <c r="M368" t="str">
        <f>IFERROR(IF(TRIM(G368)="-", "N/A", IF(RIGHT(G368,1)=")",IF(RIGHT(G368,2)="T)",-1000000000000*VALUE(MID(G368,2,LEN(G368)-3)),IF(RIGHT(G368,2)="M)",-1000000*VALUE(MID(G368,2,LEN(G368)-3)),IF(RIGHT(G368,2)="B)",-1000000000*VALUE(MID(G368,2,LEN(G368)-3)),IF(RIGHT(G368,2)="k)",-1000*VALUE(MID(G368,2,LEN(G368)-3)),VALUE(SUBSTITUTE(G368,",","")))))),IF(RIGHT(G368,1)="T",1000000000000*VALUE(LEFT(G368,LEN(G368)-1)),IF(RIGHT(G368,1)="M",1000000*VALUE(LEFT(G368,LEN(G368)-1)),IF(RIGHT(G368,1)="B",1000000000*VALUE(LEFT(G368,LEN(G368)-1)),IF(RIGHT(G368,1)="%",0.01*VALUE(LEFT(G368,LEN(G368)-1)),IF(RIGHT(G368,1)="k",1000*VALUE(LEFT(G368,LEN(G368)-1)),VALUE(SUBSTITUTE(G368,",",""))))))))),"N/A")</f>
        <v>N/A</v>
      </c>
      <c r="N368" t="str">
        <f t="shared" si="14"/>
        <v>N/A</v>
      </c>
    </row>
    <row r="369" spans="9:14" x14ac:dyDescent="0.3">
      <c r="I369" t="str">
        <f>IFERROR(IF(TRIM(C369)="-", "N/A", IF(RIGHT(C369,1)=")",IF(RIGHT(C369,2)="T)",-1000000000000*VALUE(MID(C369,2,LEN(C369)-3)),IF(RIGHT(C369,2)="M)",-1000000*VALUE(MID(C369,2,LEN(C369)-3)),IF(RIGHT(C369,2)="B)",-1000000000*VALUE(MID(C369,2,LEN(C369)-3)),IF(RIGHT(C369,2)="k)",-1000*VALUE(MID(C369,2,LEN(C369)-3)),VALUE(SUBSTITUTE(C369,",","")))))),IF(RIGHT(C369,1)="T",1000000000000*VALUE(LEFT(C369,LEN(C369)-1)),IF(RIGHT(C369,1)="M",1000000*VALUE(LEFT(C369,LEN(C369)-1)),IF(RIGHT(C369,1)="B",1000000000*VALUE(LEFT(C369,LEN(C369)-1)),IF(RIGHT(C369,1)="%",0.01*VALUE(LEFT(C369,LEN(C369)-1)),IF(RIGHT(C369,1)="k",1000*VALUE(LEFT(C369,LEN(C369)-1)),VALUE(SUBSTITUTE(C369,",",""))))))))),"N/A")</f>
        <v>N/A</v>
      </c>
      <c r="J369" t="str">
        <f>IFERROR(IF(TRIM(D369)="-", "N/A", IF(RIGHT(D369,1)=")",IF(RIGHT(D369,2)="T)",-1000000000000*VALUE(MID(D369,2,LEN(D369)-3)),IF(RIGHT(D369,2)="M)",-1000000*VALUE(MID(D369,2,LEN(D369)-3)),IF(RIGHT(D369,2)="B)",-1000000000*VALUE(MID(D369,2,LEN(D369)-3)),IF(RIGHT(D369,2)="k)",-1000*VALUE(MID(D369,2,LEN(D369)-3)),VALUE(SUBSTITUTE(D369,",","")))))),IF(RIGHT(D369,1)="T",1000000000000*VALUE(LEFT(D369,LEN(D369)-1)),IF(RIGHT(D369,1)="M",1000000*VALUE(LEFT(D369,LEN(D369)-1)),IF(RIGHT(D369,1)="B",1000000000*VALUE(LEFT(D369,LEN(D369)-1)),IF(RIGHT(D369,1)="%",0.01*VALUE(LEFT(D369,LEN(D369)-1)),IF(RIGHT(D369,1)="k",1000*VALUE(LEFT(D369,LEN(D369)-1)),VALUE(SUBSTITUTE(D369,",",""))))))))),"N/A")</f>
        <v>N/A</v>
      </c>
      <c r="K369" t="str">
        <f>IFERROR(IF(TRIM(E369)="-", "N/A", IF(RIGHT(E369,1)=")",IF(RIGHT(E369,2)="T)",-1000000000000*VALUE(MID(E369,2,LEN(E369)-3)),IF(RIGHT(E369,2)="M)",-1000000*VALUE(MID(E369,2,LEN(E369)-3)),IF(RIGHT(E369,2)="B)",-1000000000*VALUE(MID(E369,2,LEN(E369)-3)),IF(RIGHT(E369,2)="k)",-1000*VALUE(MID(E369,2,LEN(E369)-3)),VALUE(SUBSTITUTE(E369,",","")))))),IF(RIGHT(E369,1)="T",1000000000000*VALUE(LEFT(E369,LEN(E369)-1)),IF(RIGHT(E369,1)="M",1000000*VALUE(LEFT(E369,LEN(E369)-1)),IF(RIGHT(E369,1)="B",1000000000*VALUE(LEFT(E369,LEN(E369)-1)),IF(RIGHT(E369,1)="%",0.01*VALUE(LEFT(E369,LEN(E369)-1)),IF(RIGHT(E369,1)="k",1000*VALUE(LEFT(E369,LEN(E369)-1)),VALUE(SUBSTITUTE(E369,",",""))))))))),"N/A")</f>
        <v>N/A</v>
      </c>
      <c r="L369" t="str">
        <f>IFERROR(IF(TRIM(F369)="-", "N/A", IF(RIGHT(F369,1)=")",IF(RIGHT(F369,2)="T)",-1000000000000*VALUE(MID(F369,2,LEN(F369)-3)),IF(RIGHT(F369,2)="M)",-1000000*VALUE(MID(F369,2,LEN(F369)-3)),IF(RIGHT(F369,2)="B)",-1000000000*VALUE(MID(F369,2,LEN(F369)-3)),IF(RIGHT(F369,2)="k)",-1000*VALUE(MID(F369,2,LEN(F369)-3)),VALUE(SUBSTITUTE(F369,",","")))))),IF(RIGHT(F369,1)="T",1000000000000*VALUE(LEFT(F369,LEN(F369)-1)),IF(RIGHT(F369,1)="M",1000000*VALUE(LEFT(F369,LEN(F369)-1)),IF(RIGHT(F369,1)="B",1000000000*VALUE(LEFT(F369,LEN(F369)-1)),IF(RIGHT(F369,1)="%",0.01*VALUE(LEFT(F369,LEN(F369)-1)),IF(RIGHT(F369,1)="k",1000*VALUE(LEFT(F369,LEN(F369)-1)),VALUE(SUBSTITUTE(F369,",",""))))))))),"N/A")</f>
        <v>N/A</v>
      </c>
      <c r="M369" t="str">
        <f>IFERROR(IF(TRIM(G369)="-", "N/A", IF(RIGHT(G369,1)=")",IF(RIGHT(G369,2)="T)",-1000000000000*VALUE(MID(G369,2,LEN(G369)-3)),IF(RIGHT(G369,2)="M)",-1000000*VALUE(MID(G369,2,LEN(G369)-3)),IF(RIGHT(G369,2)="B)",-1000000000*VALUE(MID(G369,2,LEN(G369)-3)),IF(RIGHT(G369,2)="k)",-1000*VALUE(MID(G369,2,LEN(G369)-3)),VALUE(SUBSTITUTE(G369,",","")))))),IF(RIGHT(G369,1)="T",1000000000000*VALUE(LEFT(G369,LEN(G369)-1)),IF(RIGHT(G369,1)="M",1000000*VALUE(LEFT(G369,LEN(G369)-1)),IF(RIGHT(G369,1)="B",1000000000*VALUE(LEFT(G369,LEN(G369)-1)),IF(RIGHT(G369,1)="%",0.01*VALUE(LEFT(G369,LEN(G369)-1)),IF(RIGHT(G369,1)="k",1000*VALUE(LEFT(G369,LEN(G369)-1)),VALUE(SUBSTITUTE(G369,",",""))))))))),"N/A")</f>
        <v>N/A</v>
      </c>
      <c r="N369" t="str">
        <f t="shared" si="14"/>
        <v>N/A</v>
      </c>
    </row>
    <row r="370" spans="9:14" x14ac:dyDescent="0.3">
      <c r="I370" t="str">
        <f>IFERROR(IF(TRIM(C370)="-", "N/A", IF(RIGHT(C370,1)=")",IF(RIGHT(C370,2)="T)",-1000000000000*VALUE(MID(C370,2,LEN(C370)-3)),IF(RIGHT(C370,2)="M)",-1000000*VALUE(MID(C370,2,LEN(C370)-3)),IF(RIGHT(C370,2)="B)",-1000000000*VALUE(MID(C370,2,LEN(C370)-3)),IF(RIGHT(C370,2)="k)",-1000*VALUE(MID(C370,2,LEN(C370)-3)),VALUE(SUBSTITUTE(C370,",","")))))),IF(RIGHT(C370,1)="T",1000000000000*VALUE(LEFT(C370,LEN(C370)-1)),IF(RIGHT(C370,1)="M",1000000*VALUE(LEFT(C370,LEN(C370)-1)),IF(RIGHT(C370,1)="B",1000000000*VALUE(LEFT(C370,LEN(C370)-1)),IF(RIGHT(C370,1)="%",0.01*VALUE(LEFT(C370,LEN(C370)-1)),IF(RIGHT(C370,1)="k",1000*VALUE(LEFT(C370,LEN(C370)-1)),VALUE(SUBSTITUTE(C370,",",""))))))))),"N/A")</f>
        <v>N/A</v>
      </c>
      <c r="J370" t="str">
        <f>IFERROR(IF(TRIM(D370)="-", "N/A", IF(RIGHT(D370,1)=")",IF(RIGHT(D370,2)="T)",-1000000000000*VALUE(MID(D370,2,LEN(D370)-3)),IF(RIGHT(D370,2)="M)",-1000000*VALUE(MID(D370,2,LEN(D370)-3)),IF(RIGHT(D370,2)="B)",-1000000000*VALUE(MID(D370,2,LEN(D370)-3)),IF(RIGHT(D370,2)="k)",-1000*VALUE(MID(D370,2,LEN(D370)-3)),VALUE(SUBSTITUTE(D370,",","")))))),IF(RIGHT(D370,1)="T",1000000000000*VALUE(LEFT(D370,LEN(D370)-1)),IF(RIGHT(D370,1)="M",1000000*VALUE(LEFT(D370,LEN(D370)-1)),IF(RIGHT(D370,1)="B",1000000000*VALUE(LEFT(D370,LEN(D370)-1)),IF(RIGHT(D370,1)="%",0.01*VALUE(LEFT(D370,LEN(D370)-1)),IF(RIGHT(D370,1)="k",1000*VALUE(LEFT(D370,LEN(D370)-1)),VALUE(SUBSTITUTE(D370,",",""))))))))),"N/A")</f>
        <v>N/A</v>
      </c>
      <c r="K370" t="str">
        <f>IFERROR(IF(TRIM(E370)="-", "N/A", IF(RIGHT(E370,1)=")",IF(RIGHT(E370,2)="T)",-1000000000000*VALUE(MID(E370,2,LEN(E370)-3)),IF(RIGHT(E370,2)="M)",-1000000*VALUE(MID(E370,2,LEN(E370)-3)),IF(RIGHT(E370,2)="B)",-1000000000*VALUE(MID(E370,2,LEN(E370)-3)),IF(RIGHT(E370,2)="k)",-1000*VALUE(MID(E370,2,LEN(E370)-3)),VALUE(SUBSTITUTE(E370,",","")))))),IF(RIGHT(E370,1)="T",1000000000000*VALUE(LEFT(E370,LEN(E370)-1)),IF(RIGHT(E370,1)="M",1000000*VALUE(LEFT(E370,LEN(E370)-1)),IF(RIGHT(E370,1)="B",1000000000*VALUE(LEFT(E370,LEN(E370)-1)),IF(RIGHT(E370,1)="%",0.01*VALUE(LEFT(E370,LEN(E370)-1)),IF(RIGHT(E370,1)="k",1000*VALUE(LEFT(E370,LEN(E370)-1)),VALUE(SUBSTITUTE(E370,",",""))))))))),"N/A")</f>
        <v>N/A</v>
      </c>
      <c r="L370" t="str">
        <f>IFERROR(IF(TRIM(F370)="-", "N/A", IF(RIGHT(F370,1)=")",IF(RIGHT(F370,2)="T)",-1000000000000*VALUE(MID(F370,2,LEN(F370)-3)),IF(RIGHT(F370,2)="M)",-1000000*VALUE(MID(F370,2,LEN(F370)-3)),IF(RIGHT(F370,2)="B)",-1000000000*VALUE(MID(F370,2,LEN(F370)-3)),IF(RIGHT(F370,2)="k)",-1000*VALUE(MID(F370,2,LEN(F370)-3)),VALUE(SUBSTITUTE(F370,",","")))))),IF(RIGHT(F370,1)="T",1000000000000*VALUE(LEFT(F370,LEN(F370)-1)),IF(RIGHT(F370,1)="M",1000000*VALUE(LEFT(F370,LEN(F370)-1)),IF(RIGHT(F370,1)="B",1000000000*VALUE(LEFT(F370,LEN(F370)-1)),IF(RIGHT(F370,1)="%",0.01*VALUE(LEFT(F370,LEN(F370)-1)),IF(RIGHT(F370,1)="k",1000*VALUE(LEFT(F370,LEN(F370)-1)),VALUE(SUBSTITUTE(F370,",",""))))))))),"N/A")</f>
        <v>N/A</v>
      </c>
      <c r="M370" t="str">
        <f>IFERROR(IF(TRIM(G370)="-", "N/A", IF(RIGHT(G370,1)=")",IF(RIGHT(G370,2)="T)",-1000000000000*VALUE(MID(G370,2,LEN(G370)-3)),IF(RIGHT(G370,2)="M)",-1000000*VALUE(MID(G370,2,LEN(G370)-3)),IF(RIGHT(G370,2)="B)",-1000000000*VALUE(MID(G370,2,LEN(G370)-3)),IF(RIGHT(G370,2)="k)",-1000*VALUE(MID(G370,2,LEN(G370)-3)),VALUE(SUBSTITUTE(G370,",","")))))),IF(RIGHT(G370,1)="T",1000000000000*VALUE(LEFT(G370,LEN(G370)-1)),IF(RIGHT(G370,1)="M",1000000*VALUE(LEFT(G370,LEN(G370)-1)),IF(RIGHT(G370,1)="B",1000000000*VALUE(LEFT(G370,LEN(G370)-1)),IF(RIGHT(G370,1)="%",0.01*VALUE(LEFT(G370,LEN(G370)-1)),IF(RIGHT(G370,1)="k",1000*VALUE(LEFT(G370,LEN(G370)-1)),VALUE(SUBSTITUTE(G370,",",""))))))))),"N/A")</f>
        <v>N/A</v>
      </c>
      <c r="N370" t="str">
        <f t="shared" si="14"/>
        <v>N/A</v>
      </c>
    </row>
    <row r="371" spans="9:14" x14ac:dyDescent="0.3">
      <c r="I371" t="str">
        <f>IFERROR(IF(TRIM(C371)="-", "N/A", IF(RIGHT(C371,1)=")",IF(RIGHT(C371,2)="T)",-1000000000000*VALUE(MID(C371,2,LEN(C371)-3)),IF(RIGHT(C371,2)="M)",-1000000*VALUE(MID(C371,2,LEN(C371)-3)),IF(RIGHT(C371,2)="B)",-1000000000*VALUE(MID(C371,2,LEN(C371)-3)),IF(RIGHT(C371,2)="k)",-1000*VALUE(MID(C371,2,LEN(C371)-3)),VALUE(SUBSTITUTE(C371,",","")))))),IF(RIGHT(C371,1)="T",1000000000000*VALUE(LEFT(C371,LEN(C371)-1)),IF(RIGHT(C371,1)="M",1000000*VALUE(LEFT(C371,LEN(C371)-1)),IF(RIGHT(C371,1)="B",1000000000*VALUE(LEFT(C371,LEN(C371)-1)),IF(RIGHT(C371,1)="%",0.01*VALUE(LEFT(C371,LEN(C371)-1)),IF(RIGHT(C371,1)="k",1000*VALUE(LEFT(C371,LEN(C371)-1)),VALUE(SUBSTITUTE(C371,",",""))))))))),"N/A")</f>
        <v>N/A</v>
      </c>
      <c r="J371" t="str">
        <f>IFERROR(IF(TRIM(D371)="-", "N/A", IF(RIGHT(D371,1)=")",IF(RIGHT(D371,2)="T)",-1000000000000*VALUE(MID(D371,2,LEN(D371)-3)),IF(RIGHT(D371,2)="M)",-1000000*VALUE(MID(D371,2,LEN(D371)-3)),IF(RIGHT(D371,2)="B)",-1000000000*VALUE(MID(D371,2,LEN(D371)-3)),IF(RIGHT(D371,2)="k)",-1000*VALUE(MID(D371,2,LEN(D371)-3)),VALUE(SUBSTITUTE(D371,",","")))))),IF(RIGHT(D371,1)="T",1000000000000*VALUE(LEFT(D371,LEN(D371)-1)),IF(RIGHT(D371,1)="M",1000000*VALUE(LEFT(D371,LEN(D371)-1)),IF(RIGHT(D371,1)="B",1000000000*VALUE(LEFT(D371,LEN(D371)-1)),IF(RIGHT(D371,1)="%",0.01*VALUE(LEFT(D371,LEN(D371)-1)),IF(RIGHT(D371,1)="k",1000*VALUE(LEFT(D371,LEN(D371)-1)),VALUE(SUBSTITUTE(D371,",",""))))))))),"N/A")</f>
        <v>N/A</v>
      </c>
      <c r="K371" t="str">
        <f>IFERROR(IF(TRIM(E371)="-", "N/A", IF(RIGHT(E371,1)=")",IF(RIGHT(E371,2)="T)",-1000000000000*VALUE(MID(E371,2,LEN(E371)-3)),IF(RIGHT(E371,2)="M)",-1000000*VALUE(MID(E371,2,LEN(E371)-3)),IF(RIGHT(E371,2)="B)",-1000000000*VALUE(MID(E371,2,LEN(E371)-3)),IF(RIGHT(E371,2)="k)",-1000*VALUE(MID(E371,2,LEN(E371)-3)),VALUE(SUBSTITUTE(E371,",","")))))),IF(RIGHT(E371,1)="T",1000000000000*VALUE(LEFT(E371,LEN(E371)-1)),IF(RIGHT(E371,1)="M",1000000*VALUE(LEFT(E371,LEN(E371)-1)),IF(RIGHT(E371,1)="B",1000000000*VALUE(LEFT(E371,LEN(E371)-1)),IF(RIGHT(E371,1)="%",0.01*VALUE(LEFT(E371,LEN(E371)-1)),IF(RIGHT(E371,1)="k",1000*VALUE(LEFT(E371,LEN(E371)-1)),VALUE(SUBSTITUTE(E371,",",""))))))))),"N/A")</f>
        <v>N/A</v>
      </c>
      <c r="L371" t="str">
        <f>IFERROR(IF(TRIM(F371)="-", "N/A", IF(RIGHT(F371,1)=")",IF(RIGHT(F371,2)="T)",-1000000000000*VALUE(MID(F371,2,LEN(F371)-3)),IF(RIGHT(F371,2)="M)",-1000000*VALUE(MID(F371,2,LEN(F371)-3)),IF(RIGHT(F371,2)="B)",-1000000000*VALUE(MID(F371,2,LEN(F371)-3)),IF(RIGHT(F371,2)="k)",-1000*VALUE(MID(F371,2,LEN(F371)-3)),VALUE(SUBSTITUTE(F371,",","")))))),IF(RIGHT(F371,1)="T",1000000000000*VALUE(LEFT(F371,LEN(F371)-1)),IF(RIGHT(F371,1)="M",1000000*VALUE(LEFT(F371,LEN(F371)-1)),IF(RIGHT(F371,1)="B",1000000000*VALUE(LEFT(F371,LEN(F371)-1)),IF(RIGHT(F371,1)="%",0.01*VALUE(LEFT(F371,LEN(F371)-1)),IF(RIGHT(F371,1)="k",1000*VALUE(LEFT(F371,LEN(F371)-1)),VALUE(SUBSTITUTE(F371,",",""))))))))),"N/A")</f>
        <v>N/A</v>
      </c>
      <c r="M371" t="str">
        <f>IFERROR(IF(TRIM(G371)="-", "N/A", IF(RIGHT(G371,1)=")",IF(RIGHT(G371,2)="T)",-1000000000000*VALUE(MID(G371,2,LEN(G371)-3)),IF(RIGHT(G371,2)="M)",-1000000*VALUE(MID(G371,2,LEN(G371)-3)),IF(RIGHT(G371,2)="B)",-1000000000*VALUE(MID(G371,2,LEN(G371)-3)),IF(RIGHT(G371,2)="k)",-1000*VALUE(MID(G371,2,LEN(G371)-3)),VALUE(SUBSTITUTE(G371,",","")))))),IF(RIGHT(G371,1)="T",1000000000000*VALUE(LEFT(G371,LEN(G371)-1)),IF(RIGHT(G371,1)="M",1000000*VALUE(LEFT(G371,LEN(G371)-1)),IF(RIGHT(G371,1)="B",1000000000*VALUE(LEFT(G371,LEN(G371)-1)),IF(RIGHT(G371,1)="%",0.01*VALUE(LEFT(G371,LEN(G371)-1)),IF(RIGHT(G371,1)="k",1000*VALUE(LEFT(G371,LEN(G371)-1)),VALUE(SUBSTITUTE(G371,",",""))))))))),"N/A")</f>
        <v>N/A</v>
      </c>
      <c r="N371" t="str">
        <f t="shared" si="14"/>
        <v>N/A</v>
      </c>
    </row>
    <row r="372" spans="9:14" x14ac:dyDescent="0.3">
      <c r="I372" t="str">
        <f>IFERROR(IF(TRIM(C372)="-", "N/A", IF(RIGHT(C372,1)=")",IF(RIGHT(C372,2)="T)",-1000000000000*VALUE(MID(C372,2,LEN(C372)-3)),IF(RIGHT(C372,2)="M)",-1000000*VALUE(MID(C372,2,LEN(C372)-3)),IF(RIGHT(C372,2)="B)",-1000000000*VALUE(MID(C372,2,LEN(C372)-3)),IF(RIGHT(C372,2)="k)",-1000*VALUE(MID(C372,2,LEN(C372)-3)),VALUE(SUBSTITUTE(C372,",","")))))),IF(RIGHT(C372,1)="T",1000000000000*VALUE(LEFT(C372,LEN(C372)-1)),IF(RIGHT(C372,1)="M",1000000*VALUE(LEFT(C372,LEN(C372)-1)),IF(RIGHT(C372,1)="B",1000000000*VALUE(LEFT(C372,LEN(C372)-1)),IF(RIGHT(C372,1)="%",0.01*VALUE(LEFT(C372,LEN(C372)-1)),IF(RIGHT(C372,1)="k",1000*VALUE(LEFT(C372,LEN(C372)-1)),VALUE(SUBSTITUTE(C372,",",""))))))))),"N/A")</f>
        <v>N/A</v>
      </c>
      <c r="J372" t="str">
        <f>IFERROR(IF(TRIM(D372)="-", "N/A", IF(RIGHT(D372,1)=")",IF(RIGHT(D372,2)="T)",-1000000000000*VALUE(MID(D372,2,LEN(D372)-3)),IF(RIGHT(D372,2)="M)",-1000000*VALUE(MID(D372,2,LEN(D372)-3)),IF(RIGHT(D372,2)="B)",-1000000000*VALUE(MID(D372,2,LEN(D372)-3)),IF(RIGHT(D372,2)="k)",-1000*VALUE(MID(D372,2,LEN(D372)-3)),VALUE(SUBSTITUTE(D372,",","")))))),IF(RIGHT(D372,1)="T",1000000000000*VALUE(LEFT(D372,LEN(D372)-1)),IF(RIGHT(D372,1)="M",1000000*VALUE(LEFT(D372,LEN(D372)-1)),IF(RIGHT(D372,1)="B",1000000000*VALUE(LEFT(D372,LEN(D372)-1)),IF(RIGHT(D372,1)="%",0.01*VALUE(LEFT(D372,LEN(D372)-1)),IF(RIGHT(D372,1)="k",1000*VALUE(LEFT(D372,LEN(D372)-1)),VALUE(SUBSTITUTE(D372,",",""))))))))),"N/A")</f>
        <v>N/A</v>
      </c>
      <c r="K372" t="str">
        <f>IFERROR(IF(TRIM(E372)="-", "N/A", IF(RIGHT(E372,1)=")",IF(RIGHT(E372,2)="T)",-1000000000000*VALUE(MID(E372,2,LEN(E372)-3)),IF(RIGHT(E372,2)="M)",-1000000*VALUE(MID(E372,2,LEN(E372)-3)),IF(RIGHT(E372,2)="B)",-1000000000*VALUE(MID(E372,2,LEN(E372)-3)),IF(RIGHT(E372,2)="k)",-1000*VALUE(MID(E372,2,LEN(E372)-3)),VALUE(SUBSTITUTE(E372,",","")))))),IF(RIGHT(E372,1)="T",1000000000000*VALUE(LEFT(E372,LEN(E372)-1)),IF(RIGHT(E372,1)="M",1000000*VALUE(LEFT(E372,LEN(E372)-1)),IF(RIGHT(E372,1)="B",1000000000*VALUE(LEFT(E372,LEN(E372)-1)),IF(RIGHT(E372,1)="%",0.01*VALUE(LEFT(E372,LEN(E372)-1)),IF(RIGHT(E372,1)="k",1000*VALUE(LEFT(E372,LEN(E372)-1)),VALUE(SUBSTITUTE(E372,",",""))))))))),"N/A")</f>
        <v>N/A</v>
      </c>
      <c r="L372" t="str">
        <f>IFERROR(IF(TRIM(F372)="-", "N/A", IF(RIGHT(F372,1)=")",IF(RIGHT(F372,2)="T)",-1000000000000*VALUE(MID(F372,2,LEN(F372)-3)),IF(RIGHT(F372,2)="M)",-1000000*VALUE(MID(F372,2,LEN(F372)-3)),IF(RIGHT(F372,2)="B)",-1000000000*VALUE(MID(F372,2,LEN(F372)-3)),IF(RIGHT(F372,2)="k)",-1000*VALUE(MID(F372,2,LEN(F372)-3)),VALUE(SUBSTITUTE(F372,",","")))))),IF(RIGHT(F372,1)="T",1000000000000*VALUE(LEFT(F372,LEN(F372)-1)),IF(RIGHT(F372,1)="M",1000000*VALUE(LEFT(F372,LEN(F372)-1)),IF(RIGHT(F372,1)="B",1000000000*VALUE(LEFT(F372,LEN(F372)-1)),IF(RIGHT(F372,1)="%",0.01*VALUE(LEFT(F372,LEN(F372)-1)),IF(RIGHT(F372,1)="k",1000*VALUE(LEFT(F372,LEN(F372)-1)),VALUE(SUBSTITUTE(F372,",",""))))))))),"N/A")</f>
        <v>N/A</v>
      </c>
      <c r="M372" t="str">
        <f>IFERROR(IF(TRIM(G372)="-", "N/A", IF(RIGHT(G372,1)=")",IF(RIGHT(G372,2)="T)",-1000000000000*VALUE(MID(G372,2,LEN(G372)-3)),IF(RIGHT(G372,2)="M)",-1000000*VALUE(MID(G372,2,LEN(G372)-3)),IF(RIGHT(G372,2)="B)",-1000000000*VALUE(MID(G372,2,LEN(G372)-3)),IF(RIGHT(G372,2)="k)",-1000*VALUE(MID(G372,2,LEN(G372)-3)),VALUE(SUBSTITUTE(G372,",","")))))),IF(RIGHT(G372,1)="T",1000000000000*VALUE(LEFT(G372,LEN(G372)-1)),IF(RIGHT(G372,1)="M",1000000*VALUE(LEFT(G372,LEN(G372)-1)),IF(RIGHT(G372,1)="B",1000000000*VALUE(LEFT(G372,LEN(G372)-1)),IF(RIGHT(G372,1)="%",0.01*VALUE(LEFT(G372,LEN(G372)-1)),IF(RIGHT(G372,1)="k",1000*VALUE(LEFT(G372,LEN(G372)-1)),VALUE(SUBSTITUTE(G372,",",""))))))))),"N/A")</f>
        <v>N/A</v>
      </c>
      <c r="N372" t="str">
        <f t="shared" si="14"/>
        <v>N/A</v>
      </c>
    </row>
    <row r="373" spans="9:14" x14ac:dyDescent="0.3">
      <c r="I373" t="str">
        <f>IFERROR(IF(TRIM(C373)="-", "N/A", IF(RIGHT(C373,1)=")",IF(RIGHT(C373,2)="T)",-1000000000000*VALUE(MID(C373,2,LEN(C373)-3)),IF(RIGHT(C373,2)="M)",-1000000*VALUE(MID(C373,2,LEN(C373)-3)),IF(RIGHT(C373,2)="B)",-1000000000*VALUE(MID(C373,2,LEN(C373)-3)),IF(RIGHT(C373,2)="k)",-1000*VALUE(MID(C373,2,LEN(C373)-3)),VALUE(SUBSTITUTE(C373,",","")))))),IF(RIGHT(C373,1)="T",1000000000000*VALUE(LEFT(C373,LEN(C373)-1)),IF(RIGHT(C373,1)="M",1000000*VALUE(LEFT(C373,LEN(C373)-1)),IF(RIGHT(C373,1)="B",1000000000*VALUE(LEFT(C373,LEN(C373)-1)),IF(RIGHT(C373,1)="%",0.01*VALUE(LEFT(C373,LEN(C373)-1)),IF(RIGHT(C373,1)="k",1000*VALUE(LEFT(C373,LEN(C373)-1)),VALUE(SUBSTITUTE(C373,",",""))))))))),"N/A")</f>
        <v>N/A</v>
      </c>
      <c r="J373" t="str">
        <f>IFERROR(IF(TRIM(D373)="-", "N/A", IF(RIGHT(D373,1)=")",IF(RIGHT(D373,2)="T)",-1000000000000*VALUE(MID(D373,2,LEN(D373)-3)),IF(RIGHT(D373,2)="M)",-1000000*VALUE(MID(D373,2,LEN(D373)-3)),IF(RIGHT(D373,2)="B)",-1000000000*VALUE(MID(D373,2,LEN(D373)-3)),IF(RIGHT(D373,2)="k)",-1000*VALUE(MID(D373,2,LEN(D373)-3)),VALUE(SUBSTITUTE(D373,",","")))))),IF(RIGHT(D373,1)="T",1000000000000*VALUE(LEFT(D373,LEN(D373)-1)),IF(RIGHT(D373,1)="M",1000000*VALUE(LEFT(D373,LEN(D373)-1)),IF(RIGHT(D373,1)="B",1000000000*VALUE(LEFT(D373,LEN(D373)-1)),IF(RIGHT(D373,1)="%",0.01*VALUE(LEFT(D373,LEN(D373)-1)),IF(RIGHT(D373,1)="k",1000*VALUE(LEFT(D373,LEN(D373)-1)),VALUE(SUBSTITUTE(D373,",",""))))))))),"N/A")</f>
        <v>N/A</v>
      </c>
      <c r="K373" t="str">
        <f>IFERROR(IF(TRIM(E373)="-", "N/A", IF(RIGHT(E373,1)=")",IF(RIGHT(E373,2)="T)",-1000000000000*VALUE(MID(E373,2,LEN(E373)-3)),IF(RIGHT(E373,2)="M)",-1000000*VALUE(MID(E373,2,LEN(E373)-3)),IF(RIGHT(E373,2)="B)",-1000000000*VALUE(MID(E373,2,LEN(E373)-3)),IF(RIGHT(E373,2)="k)",-1000*VALUE(MID(E373,2,LEN(E373)-3)),VALUE(SUBSTITUTE(E373,",","")))))),IF(RIGHT(E373,1)="T",1000000000000*VALUE(LEFT(E373,LEN(E373)-1)),IF(RIGHT(E373,1)="M",1000000*VALUE(LEFT(E373,LEN(E373)-1)),IF(RIGHT(E373,1)="B",1000000000*VALUE(LEFT(E373,LEN(E373)-1)),IF(RIGHT(E373,1)="%",0.01*VALUE(LEFT(E373,LEN(E373)-1)),IF(RIGHT(E373,1)="k",1000*VALUE(LEFT(E373,LEN(E373)-1)),VALUE(SUBSTITUTE(E373,",",""))))))))),"N/A")</f>
        <v>N/A</v>
      </c>
      <c r="L373" t="str">
        <f>IFERROR(IF(TRIM(F373)="-", "N/A", IF(RIGHT(F373,1)=")",IF(RIGHT(F373,2)="T)",-1000000000000*VALUE(MID(F373,2,LEN(F373)-3)),IF(RIGHT(F373,2)="M)",-1000000*VALUE(MID(F373,2,LEN(F373)-3)),IF(RIGHT(F373,2)="B)",-1000000000*VALUE(MID(F373,2,LEN(F373)-3)),IF(RIGHT(F373,2)="k)",-1000*VALUE(MID(F373,2,LEN(F373)-3)),VALUE(SUBSTITUTE(F373,",","")))))),IF(RIGHT(F373,1)="T",1000000000000*VALUE(LEFT(F373,LEN(F373)-1)),IF(RIGHT(F373,1)="M",1000000*VALUE(LEFT(F373,LEN(F373)-1)),IF(RIGHT(F373,1)="B",1000000000*VALUE(LEFT(F373,LEN(F373)-1)),IF(RIGHT(F373,1)="%",0.01*VALUE(LEFT(F373,LEN(F373)-1)),IF(RIGHT(F373,1)="k",1000*VALUE(LEFT(F373,LEN(F373)-1)),VALUE(SUBSTITUTE(F373,",",""))))))))),"N/A")</f>
        <v>N/A</v>
      </c>
      <c r="M373" t="str">
        <f>IFERROR(IF(TRIM(G373)="-", "N/A", IF(RIGHT(G373,1)=")",IF(RIGHT(G373,2)="T)",-1000000000000*VALUE(MID(G373,2,LEN(G373)-3)),IF(RIGHT(G373,2)="M)",-1000000*VALUE(MID(G373,2,LEN(G373)-3)),IF(RIGHT(G373,2)="B)",-1000000000*VALUE(MID(G373,2,LEN(G373)-3)),IF(RIGHT(G373,2)="k)",-1000*VALUE(MID(G373,2,LEN(G373)-3)),VALUE(SUBSTITUTE(G373,",","")))))),IF(RIGHT(G373,1)="T",1000000000000*VALUE(LEFT(G373,LEN(G373)-1)),IF(RIGHT(G373,1)="M",1000000*VALUE(LEFT(G373,LEN(G373)-1)),IF(RIGHT(G373,1)="B",1000000000*VALUE(LEFT(G373,LEN(G373)-1)),IF(RIGHT(G373,1)="%",0.01*VALUE(LEFT(G373,LEN(G373)-1)),IF(RIGHT(G373,1)="k",1000*VALUE(LEFT(G373,LEN(G373)-1)),VALUE(SUBSTITUTE(G373,",",""))))))))),"N/A")</f>
        <v>N/A</v>
      </c>
      <c r="N373" t="str">
        <f t="shared" si="14"/>
        <v>N/A</v>
      </c>
    </row>
    <row r="374" spans="9:14" x14ac:dyDescent="0.3">
      <c r="I374" t="str">
        <f>IFERROR(IF(TRIM(C374)="-", "N/A", IF(RIGHT(C374,1)=")",IF(RIGHT(C374,2)="T)",-1000000000000*VALUE(MID(C374,2,LEN(C374)-3)),IF(RIGHT(C374,2)="M)",-1000000*VALUE(MID(C374,2,LEN(C374)-3)),IF(RIGHT(C374,2)="B)",-1000000000*VALUE(MID(C374,2,LEN(C374)-3)),IF(RIGHT(C374,2)="k)",-1000*VALUE(MID(C374,2,LEN(C374)-3)),VALUE(SUBSTITUTE(C374,",","")))))),IF(RIGHT(C374,1)="T",1000000000000*VALUE(LEFT(C374,LEN(C374)-1)),IF(RIGHT(C374,1)="M",1000000*VALUE(LEFT(C374,LEN(C374)-1)),IF(RIGHT(C374,1)="B",1000000000*VALUE(LEFT(C374,LEN(C374)-1)),IF(RIGHT(C374,1)="%",0.01*VALUE(LEFT(C374,LEN(C374)-1)),IF(RIGHT(C374,1)="k",1000*VALUE(LEFT(C374,LEN(C374)-1)),VALUE(SUBSTITUTE(C374,",",""))))))))),"N/A")</f>
        <v>N/A</v>
      </c>
      <c r="J374" t="str">
        <f>IFERROR(IF(TRIM(D374)="-", "N/A", IF(RIGHT(D374,1)=")",IF(RIGHT(D374,2)="T)",-1000000000000*VALUE(MID(D374,2,LEN(D374)-3)),IF(RIGHT(D374,2)="M)",-1000000*VALUE(MID(D374,2,LEN(D374)-3)),IF(RIGHT(D374,2)="B)",-1000000000*VALUE(MID(D374,2,LEN(D374)-3)),IF(RIGHT(D374,2)="k)",-1000*VALUE(MID(D374,2,LEN(D374)-3)),VALUE(SUBSTITUTE(D374,",","")))))),IF(RIGHT(D374,1)="T",1000000000000*VALUE(LEFT(D374,LEN(D374)-1)),IF(RIGHT(D374,1)="M",1000000*VALUE(LEFT(D374,LEN(D374)-1)),IF(RIGHT(D374,1)="B",1000000000*VALUE(LEFT(D374,LEN(D374)-1)),IF(RIGHT(D374,1)="%",0.01*VALUE(LEFT(D374,LEN(D374)-1)),IF(RIGHT(D374,1)="k",1000*VALUE(LEFT(D374,LEN(D374)-1)),VALUE(SUBSTITUTE(D374,",",""))))))))),"N/A")</f>
        <v>N/A</v>
      </c>
      <c r="K374" t="str">
        <f>IFERROR(IF(TRIM(E374)="-", "N/A", IF(RIGHT(E374,1)=")",IF(RIGHT(E374,2)="T)",-1000000000000*VALUE(MID(E374,2,LEN(E374)-3)),IF(RIGHT(E374,2)="M)",-1000000*VALUE(MID(E374,2,LEN(E374)-3)),IF(RIGHT(E374,2)="B)",-1000000000*VALUE(MID(E374,2,LEN(E374)-3)),IF(RIGHT(E374,2)="k)",-1000*VALUE(MID(E374,2,LEN(E374)-3)),VALUE(SUBSTITUTE(E374,",","")))))),IF(RIGHT(E374,1)="T",1000000000000*VALUE(LEFT(E374,LEN(E374)-1)),IF(RIGHT(E374,1)="M",1000000*VALUE(LEFT(E374,LEN(E374)-1)),IF(RIGHT(E374,1)="B",1000000000*VALUE(LEFT(E374,LEN(E374)-1)),IF(RIGHT(E374,1)="%",0.01*VALUE(LEFT(E374,LEN(E374)-1)),IF(RIGHT(E374,1)="k",1000*VALUE(LEFT(E374,LEN(E374)-1)),VALUE(SUBSTITUTE(E374,",",""))))))))),"N/A")</f>
        <v>N/A</v>
      </c>
      <c r="L374" t="str">
        <f>IFERROR(IF(TRIM(F374)="-", "N/A", IF(RIGHT(F374,1)=")",IF(RIGHT(F374,2)="T)",-1000000000000*VALUE(MID(F374,2,LEN(F374)-3)),IF(RIGHT(F374,2)="M)",-1000000*VALUE(MID(F374,2,LEN(F374)-3)),IF(RIGHT(F374,2)="B)",-1000000000*VALUE(MID(F374,2,LEN(F374)-3)),IF(RIGHT(F374,2)="k)",-1000*VALUE(MID(F374,2,LEN(F374)-3)),VALUE(SUBSTITUTE(F374,",","")))))),IF(RIGHT(F374,1)="T",1000000000000*VALUE(LEFT(F374,LEN(F374)-1)),IF(RIGHT(F374,1)="M",1000000*VALUE(LEFT(F374,LEN(F374)-1)),IF(RIGHT(F374,1)="B",1000000000*VALUE(LEFT(F374,LEN(F374)-1)),IF(RIGHT(F374,1)="%",0.01*VALUE(LEFT(F374,LEN(F374)-1)),IF(RIGHT(F374,1)="k",1000*VALUE(LEFT(F374,LEN(F374)-1)),VALUE(SUBSTITUTE(F374,",",""))))))))),"N/A")</f>
        <v>N/A</v>
      </c>
      <c r="M374" t="str">
        <f>IFERROR(IF(TRIM(G374)="-", "N/A", IF(RIGHT(G374,1)=")",IF(RIGHT(G374,2)="T)",-1000000000000*VALUE(MID(G374,2,LEN(G374)-3)),IF(RIGHT(G374,2)="M)",-1000000*VALUE(MID(G374,2,LEN(G374)-3)),IF(RIGHT(G374,2)="B)",-1000000000*VALUE(MID(G374,2,LEN(G374)-3)),IF(RIGHT(G374,2)="k)",-1000*VALUE(MID(G374,2,LEN(G374)-3)),VALUE(SUBSTITUTE(G374,",","")))))),IF(RIGHT(G374,1)="T",1000000000000*VALUE(LEFT(G374,LEN(G374)-1)),IF(RIGHT(G374,1)="M",1000000*VALUE(LEFT(G374,LEN(G374)-1)),IF(RIGHT(G374,1)="B",1000000000*VALUE(LEFT(G374,LEN(G374)-1)),IF(RIGHT(G374,1)="%",0.01*VALUE(LEFT(G374,LEN(G374)-1)),IF(RIGHT(G374,1)="k",1000*VALUE(LEFT(G374,LEN(G374)-1)),VALUE(SUBSTITUTE(G374,",",""))))))))),"N/A")</f>
        <v>N/A</v>
      </c>
      <c r="N374" t="str">
        <f t="shared" si="14"/>
        <v>N/A</v>
      </c>
    </row>
    <row r="375" spans="9:14" x14ac:dyDescent="0.3">
      <c r="I375" t="str">
        <f>IFERROR(IF(TRIM(C375)="-", "N/A", IF(RIGHT(C375,1)=")",IF(RIGHT(C375,2)="T)",-1000000000000*VALUE(MID(C375,2,LEN(C375)-3)),IF(RIGHT(C375,2)="M)",-1000000*VALUE(MID(C375,2,LEN(C375)-3)),IF(RIGHT(C375,2)="B)",-1000000000*VALUE(MID(C375,2,LEN(C375)-3)),IF(RIGHT(C375,2)="k)",-1000*VALUE(MID(C375,2,LEN(C375)-3)),VALUE(SUBSTITUTE(C375,",","")))))),IF(RIGHT(C375,1)="T",1000000000000*VALUE(LEFT(C375,LEN(C375)-1)),IF(RIGHT(C375,1)="M",1000000*VALUE(LEFT(C375,LEN(C375)-1)),IF(RIGHT(C375,1)="B",1000000000*VALUE(LEFT(C375,LEN(C375)-1)),IF(RIGHT(C375,1)="%",0.01*VALUE(LEFT(C375,LEN(C375)-1)),IF(RIGHT(C375,1)="k",1000*VALUE(LEFT(C375,LEN(C375)-1)),VALUE(SUBSTITUTE(C375,",",""))))))))),"N/A")</f>
        <v>N/A</v>
      </c>
      <c r="J375" t="str">
        <f>IFERROR(IF(TRIM(D375)="-", "N/A", IF(RIGHT(D375,1)=")",IF(RIGHT(D375,2)="T)",-1000000000000*VALUE(MID(D375,2,LEN(D375)-3)),IF(RIGHT(D375,2)="M)",-1000000*VALUE(MID(D375,2,LEN(D375)-3)),IF(RIGHT(D375,2)="B)",-1000000000*VALUE(MID(D375,2,LEN(D375)-3)),IF(RIGHT(D375,2)="k)",-1000*VALUE(MID(D375,2,LEN(D375)-3)),VALUE(SUBSTITUTE(D375,",","")))))),IF(RIGHT(D375,1)="T",1000000000000*VALUE(LEFT(D375,LEN(D375)-1)),IF(RIGHT(D375,1)="M",1000000*VALUE(LEFT(D375,LEN(D375)-1)),IF(RIGHT(D375,1)="B",1000000000*VALUE(LEFT(D375,LEN(D375)-1)),IF(RIGHT(D375,1)="%",0.01*VALUE(LEFT(D375,LEN(D375)-1)),IF(RIGHT(D375,1)="k",1000*VALUE(LEFT(D375,LEN(D375)-1)),VALUE(SUBSTITUTE(D375,",",""))))))))),"N/A")</f>
        <v>N/A</v>
      </c>
      <c r="K375" t="str">
        <f>IFERROR(IF(TRIM(E375)="-", "N/A", IF(RIGHT(E375,1)=")",IF(RIGHT(E375,2)="T)",-1000000000000*VALUE(MID(E375,2,LEN(E375)-3)),IF(RIGHT(E375,2)="M)",-1000000*VALUE(MID(E375,2,LEN(E375)-3)),IF(RIGHT(E375,2)="B)",-1000000000*VALUE(MID(E375,2,LEN(E375)-3)),IF(RIGHT(E375,2)="k)",-1000*VALUE(MID(E375,2,LEN(E375)-3)),VALUE(SUBSTITUTE(E375,",","")))))),IF(RIGHT(E375,1)="T",1000000000000*VALUE(LEFT(E375,LEN(E375)-1)),IF(RIGHT(E375,1)="M",1000000*VALUE(LEFT(E375,LEN(E375)-1)),IF(RIGHT(E375,1)="B",1000000000*VALUE(LEFT(E375,LEN(E375)-1)),IF(RIGHT(E375,1)="%",0.01*VALUE(LEFT(E375,LEN(E375)-1)),IF(RIGHT(E375,1)="k",1000*VALUE(LEFT(E375,LEN(E375)-1)),VALUE(SUBSTITUTE(E375,",",""))))))))),"N/A")</f>
        <v>N/A</v>
      </c>
      <c r="L375" t="str">
        <f>IFERROR(IF(TRIM(F375)="-", "N/A", IF(RIGHT(F375,1)=")",IF(RIGHT(F375,2)="T)",-1000000000000*VALUE(MID(F375,2,LEN(F375)-3)),IF(RIGHT(F375,2)="M)",-1000000*VALUE(MID(F375,2,LEN(F375)-3)),IF(RIGHT(F375,2)="B)",-1000000000*VALUE(MID(F375,2,LEN(F375)-3)),IF(RIGHT(F375,2)="k)",-1000*VALUE(MID(F375,2,LEN(F375)-3)),VALUE(SUBSTITUTE(F375,",","")))))),IF(RIGHT(F375,1)="T",1000000000000*VALUE(LEFT(F375,LEN(F375)-1)),IF(RIGHT(F375,1)="M",1000000*VALUE(LEFT(F375,LEN(F375)-1)),IF(RIGHT(F375,1)="B",1000000000*VALUE(LEFT(F375,LEN(F375)-1)),IF(RIGHT(F375,1)="%",0.01*VALUE(LEFT(F375,LEN(F375)-1)),IF(RIGHT(F375,1)="k",1000*VALUE(LEFT(F375,LEN(F375)-1)),VALUE(SUBSTITUTE(F375,",",""))))))))),"N/A")</f>
        <v>N/A</v>
      </c>
      <c r="M375" t="str">
        <f>IFERROR(IF(TRIM(G375)="-", "N/A", IF(RIGHT(G375,1)=")",IF(RIGHT(G375,2)="T)",-1000000000000*VALUE(MID(G375,2,LEN(G375)-3)),IF(RIGHT(G375,2)="M)",-1000000*VALUE(MID(G375,2,LEN(G375)-3)),IF(RIGHT(G375,2)="B)",-1000000000*VALUE(MID(G375,2,LEN(G375)-3)),IF(RIGHT(G375,2)="k)",-1000*VALUE(MID(G375,2,LEN(G375)-3)),VALUE(SUBSTITUTE(G375,",","")))))),IF(RIGHT(G375,1)="T",1000000000000*VALUE(LEFT(G375,LEN(G375)-1)),IF(RIGHT(G375,1)="M",1000000*VALUE(LEFT(G375,LEN(G375)-1)),IF(RIGHT(G375,1)="B",1000000000*VALUE(LEFT(G375,LEN(G375)-1)),IF(RIGHT(G375,1)="%",0.01*VALUE(LEFT(G375,LEN(G375)-1)),IF(RIGHT(G375,1)="k",1000*VALUE(LEFT(G375,LEN(G375)-1)),VALUE(SUBSTITUTE(G375,",",""))))))))),"N/A")</f>
        <v>N/A</v>
      </c>
      <c r="N375" t="str">
        <f t="shared" si="14"/>
        <v>N/A</v>
      </c>
    </row>
    <row r="376" spans="9:14" x14ac:dyDescent="0.3">
      <c r="I376" t="str">
        <f>IFERROR(IF(TRIM(C376)="-", "N/A", IF(RIGHT(C376,1)=")",IF(RIGHT(C376,2)="T)",-1000000000000*VALUE(MID(C376,2,LEN(C376)-3)),IF(RIGHT(C376,2)="M)",-1000000*VALUE(MID(C376,2,LEN(C376)-3)),IF(RIGHT(C376,2)="B)",-1000000000*VALUE(MID(C376,2,LEN(C376)-3)),IF(RIGHT(C376,2)="k)",-1000*VALUE(MID(C376,2,LEN(C376)-3)),VALUE(SUBSTITUTE(C376,",","")))))),IF(RIGHT(C376,1)="T",1000000000000*VALUE(LEFT(C376,LEN(C376)-1)),IF(RIGHT(C376,1)="M",1000000*VALUE(LEFT(C376,LEN(C376)-1)),IF(RIGHT(C376,1)="B",1000000000*VALUE(LEFT(C376,LEN(C376)-1)),IF(RIGHT(C376,1)="%",0.01*VALUE(LEFT(C376,LEN(C376)-1)),IF(RIGHT(C376,1)="k",1000*VALUE(LEFT(C376,LEN(C376)-1)),VALUE(SUBSTITUTE(C376,",",""))))))))),"N/A")</f>
        <v>N/A</v>
      </c>
      <c r="J376" t="str">
        <f>IFERROR(IF(TRIM(D376)="-", "N/A", IF(RIGHT(D376,1)=")",IF(RIGHT(D376,2)="T)",-1000000000000*VALUE(MID(D376,2,LEN(D376)-3)),IF(RIGHT(D376,2)="M)",-1000000*VALUE(MID(D376,2,LEN(D376)-3)),IF(RIGHT(D376,2)="B)",-1000000000*VALUE(MID(D376,2,LEN(D376)-3)),IF(RIGHT(D376,2)="k)",-1000*VALUE(MID(D376,2,LEN(D376)-3)),VALUE(SUBSTITUTE(D376,",","")))))),IF(RIGHT(D376,1)="T",1000000000000*VALUE(LEFT(D376,LEN(D376)-1)),IF(RIGHT(D376,1)="M",1000000*VALUE(LEFT(D376,LEN(D376)-1)),IF(RIGHT(D376,1)="B",1000000000*VALUE(LEFT(D376,LEN(D376)-1)),IF(RIGHT(D376,1)="%",0.01*VALUE(LEFT(D376,LEN(D376)-1)),IF(RIGHT(D376,1)="k",1000*VALUE(LEFT(D376,LEN(D376)-1)),VALUE(SUBSTITUTE(D376,",",""))))))))),"N/A")</f>
        <v>N/A</v>
      </c>
      <c r="K376" t="str">
        <f>IFERROR(IF(TRIM(E376)="-", "N/A", IF(RIGHT(E376,1)=")",IF(RIGHT(E376,2)="T)",-1000000000000*VALUE(MID(E376,2,LEN(E376)-3)),IF(RIGHT(E376,2)="M)",-1000000*VALUE(MID(E376,2,LEN(E376)-3)),IF(RIGHT(E376,2)="B)",-1000000000*VALUE(MID(E376,2,LEN(E376)-3)),IF(RIGHT(E376,2)="k)",-1000*VALUE(MID(E376,2,LEN(E376)-3)),VALUE(SUBSTITUTE(E376,",","")))))),IF(RIGHT(E376,1)="T",1000000000000*VALUE(LEFT(E376,LEN(E376)-1)),IF(RIGHT(E376,1)="M",1000000*VALUE(LEFT(E376,LEN(E376)-1)),IF(RIGHT(E376,1)="B",1000000000*VALUE(LEFT(E376,LEN(E376)-1)),IF(RIGHT(E376,1)="%",0.01*VALUE(LEFT(E376,LEN(E376)-1)),IF(RIGHT(E376,1)="k",1000*VALUE(LEFT(E376,LEN(E376)-1)),VALUE(SUBSTITUTE(E376,",",""))))))))),"N/A")</f>
        <v>N/A</v>
      </c>
      <c r="L376" t="str">
        <f>IFERROR(IF(TRIM(F376)="-", "N/A", IF(RIGHT(F376,1)=")",IF(RIGHT(F376,2)="T)",-1000000000000*VALUE(MID(F376,2,LEN(F376)-3)),IF(RIGHT(F376,2)="M)",-1000000*VALUE(MID(F376,2,LEN(F376)-3)),IF(RIGHT(F376,2)="B)",-1000000000*VALUE(MID(F376,2,LEN(F376)-3)),IF(RIGHT(F376,2)="k)",-1000*VALUE(MID(F376,2,LEN(F376)-3)),VALUE(SUBSTITUTE(F376,",","")))))),IF(RIGHT(F376,1)="T",1000000000000*VALUE(LEFT(F376,LEN(F376)-1)),IF(RIGHT(F376,1)="M",1000000*VALUE(LEFT(F376,LEN(F376)-1)),IF(RIGHT(F376,1)="B",1000000000*VALUE(LEFT(F376,LEN(F376)-1)),IF(RIGHT(F376,1)="%",0.01*VALUE(LEFT(F376,LEN(F376)-1)),IF(RIGHT(F376,1)="k",1000*VALUE(LEFT(F376,LEN(F376)-1)),VALUE(SUBSTITUTE(F376,",",""))))))))),"N/A")</f>
        <v>N/A</v>
      </c>
      <c r="M376" t="str">
        <f>IFERROR(IF(TRIM(G376)="-", "N/A", IF(RIGHT(G376,1)=")",IF(RIGHT(G376,2)="T)",-1000000000000*VALUE(MID(G376,2,LEN(G376)-3)),IF(RIGHT(G376,2)="M)",-1000000*VALUE(MID(G376,2,LEN(G376)-3)),IF(RIGHT(G376,2)="B)",-1000000000*VALUE(MID(G376,2,LEN(G376)-3)),IF(RIGHT(G376,2)="k)",-1000*VALUE(MID(G376,2,LEN(G376)-3)),VALUE(SUBSTITUTE(G376,",","")))))),IF(RIGHT(G376,1)="T",1000000000000*VALUE(LEFT(G376,LEN(G376)-1)),IF(RIGHT(G376,1)="M",1000000*VALUE(LEFT(G376,LEN(G376)-1)),IF(RIGHT(G376,1)="B",1000000000*VALUE(LEFT(G376,LEN(G376)-1)),IF(RIGHT(G376,1)="%",0.01*VALUE(LEFT(G376,LEN(G376)-1)),IF(RIGHT(G376,1)="k",1000*VALUE(LEFT(G376,LEN(G376)-1)),VALUE(SUBSTITUTE(G376,",",""))))))))),"N/A")</f>
        <v>N/A</v>
      </c>
      <c r="N376" t="str">
        <f t="shared" si="14"/>
        <v>N/A</v>
      </c>
    </row>
    <row r="377" spans="9:14" x14ac:dyDescent="0.3">
      <c r="I377" t="str">
        <f>IFERROR(IF(TRIM(C377)="-", "N/A", IF(RIGHT(C377,1)=")",IF(RIGHT(C377,2)="T)",-1000000000000*VALUE(MID(C377,2,LEN(C377)-3)),IF(RIGHT(C377,2)="M)",-1000000*VALUE(MID(C377,2,LEN(C377)-3)),IF(RIGHT(C377,2)="B)",-1000000000*VALUE(MID(C377,2,LEN(C377)-3)),IF(RIGHT(C377,2)="k)",-1000*VALUE(MID(C377,2,LEN(C377)-3)),VALUE(SUBSTITUTE(C377,",","")))))),IF(RIGHT(C377,1)="T",1000000000000*VALUE(LEFT(C377,LEN(C377)-1)),IF(RIGHT(C377,1)="M",1000000*VALUE(LEFT(C377,LEN(C377)-1)),IF(RIGHT(C377,1)="B",1000000000*VALUE(LEFT(C377,LEN(C377)-1)),IF(RIGHT(C377,1)="%",0.01*VALUE(LEFT(C377,LEN(C377)-1)),IF(RIGHT(C377,1)="k",1000*VALUE(LEFT(C377,LEN(C377)-1)),VALUE(SUBSTITUTE(C377,",",""))))))))),"N/A")</f>
        <v>N/A</v>
      </c>
      <c r="J377" t="str">
        <f>IFERROR(IF(TRIM(D377)="-", "N/A", IF(RIGHT(D377,1)=")",IF(RIGHT(D377,2)="T)",-1000000000000*VALUE(MID(D377,2,LEN(D377)-3)),IF(RIGHT(D377,2)="M)",-1000000*VALUE(MID(D377,2,LEN(D377)-3)),IF(RIGHT(D377,2)="B)",-1000000000*VALUE(MID(D377,2,LEN(D377)-3)),IF(RIGHT(D377,2)="k)",-1000*VALUE(MID(D377,2,LEN(D377)-3)),VALUE(SUBSTITUTE(D377,",","")))))),IF(RIGHT(D377,1)="T",1000000000000*VALUE(LEFT(D377,LEN(D377)-1)),IF(RIGHT(D377,1)="M",1000000*VALUE(LEFT(D377,LEN(D377)-1)),IF(RIGHT(D377,1)="B",1000000000*VALUE(LEFT(D377,LEN(D377)-1)),IF(RIGHT(D377,1)="%",0.01*VALUE(LEFT(D377,LEN(D377)-1)),IF(RIGHT(D377,1)="k",1000*VALUE(LEFT(D377,LEN(D377)-1)),VALUE(SUBSTITUTE(D377,",",""))))))))),"N/A")</f>
        <v>N/A</v>
      </c>
      <c r="K377" t="str">
        <f>IFERROR(IF(TRIM(E377)="-", "N/A", IF(RIGHT(E377,1)=")",IF(RIGHT(E377,2)="T)",-1000000000000*VALUE(MID(E377,2,LEN(E377)-3)),IF(RIGHT(E377,2)="M)",-1000000*VALUE(MID(E377,2,LEN(E377)-3)),IF(RIGHT(E377,2)="B)",-1000000000*VALUE(MID(E377,2,LEN(E377)-3)),IF(RIGHT(E377,2)="k)",-1000*VALUE(MID(E377,2,LEN(E377)-3)),VALUE(SUBSTITUTE(E377,",","")))))),IF(RIGHT(E377,1)="T",1000000000000*VALUE(LEFT(E377,LEN(E377)-1)),IF(RIGHT(E377,1)="M",1000000*VALUE(LEFT(E377,LEN(E377)-1)),IF(RIGHT(E377,1)="B",1000000000*VALUE(LEFT(E377,LEN(E377)-1)),IF(RIGHT(E377,1)="%",0.01*VALUE(LEFT(E377,LEN(E377)-1)),IF(RIGHT(E377,1)="k",1000*VALUE(LEFT(E377,LEN(E377)-1)),VALUE(SUBSTITUTE(E377,",",""))))))))),"N/A")</f>
        <v>N/A</v>
      </c>
      <c r="L377" t="str">
        <f>IFERROR(IF(TRIM(F377)="-", "N/A", IF(RIGHT(F377,1)=")",IF(RIGHT(F377,2)="T)",-1000000000000*VALUE(MID(F377,2,LEN(F377)-3)),IF(RIGHT(F377,2)="M)",-1000000*VALUE(MID(F377,2,LEN(F377)-3)),IF(RIGHT(F377,2)="B)",-1000000000*VALUE(MID(F377,2,LEN(F377)-3)),IF(RIGHT(F377,2)="k)",-1000*VALUE(MID(F377,2,LEN(F377)-3)),VALUE(SUBSTITUTE(F377,",","")))))),IF(RIGHT(F377,1)="T",1000000000000*VALUE(LEFT(F377,LEN(F377)-1)),IF(RIGHT(F377,1)="M",1000000*VALUE(LEFT(F377,LEN(F377)-1)),IF(RIGHT(F377,1)="B",1000000000*VALUE(LEFT(F377,LEN(F377)-1)),IF(RIGHT(F377,1)="%",0.01*VALUE(LEFT(F377,LEN(F377)-1)),IF(RIGHT(F377,1)="k",1000*VALUE(LEFT(F377,LEN(F377)-1)),VALUE(SUBSTITUTE(F377,",",""))))))))),"N/A")</f>
        <v>N/A</v>
      </c>
      <c r="M377" t="str">
        <f>IFERROR(IF(TRIM(G377)="-", "N/A", IF(RIGHT(G377,1)=")",IF(RIGHT(G377,2)="T)",-1000000000000*VALUE(MID(G377,2,LEN(G377)-3)),IF(RIGHT(G377,2)="M)",-1000000*VALUE(MID(G377,2,LEN(G377)-3)),IF(RIGHT(G377,2)="B)",-1000000000*VALUE(MID(G377,2,LEN(G377)-3)),IF(RIGHT(G377,2)="k)",-1000*VALUE(MID(G377,2,LEN(G377)-3)),VALUE(SUBSTITUTE(G377,",","")))))),IF(RIGHT(G377,1)="T",1000000000000*VALUE(LEFT(G377,LEN(G377)-1)),IF(RIGHT(G377,1)="M",1000000*VALUE(LEFT(G377,LEN(G377)-1)),IF(RIGHT(G377,1)="B",1000000000*VALUE(LEFT(G377,LEN(G377)-1)),IF(RIGHT(G377,1)="%",0.01*VALUE(LEFT(G377,LEN(G377)-1)),IF(RIGHT(G377,1)="k",1000*VALUE(LEFT(G377,LEN(G377)-1)),VALUE(SUBSTITUTE(G377,",",""))))))))),"N/A")</f>
        <v>N/A</v>
      </c>
      <c r="N377" t="str">
        <f t="shared" si="14"/>
        <v>N/A</v>
      </c>
    </row>
    <row r="378" spans="9:14" x14ac:dyDescent="0.3">
      <c r="I378" t="str">
        <f>IFERROR(IF(TRIM(C378)="-", "N/A", IF(RIGHT(C378,1)=")",IF(RIGHT(C378,2)="T)",-1000000000000*VALUE(MID(C378,2,LEN(C378)-3)),IF(RIGHT(C378,2)="M)",-1000000*VALUE(MID(C378,2,LEN(C378)-3)),IF(RIGHT(C378,2)="B)",-1000000000*VALUE(MID(C378,2,LEN(C378)-3)),IF(RIGHT(C378,2)="k)",-1000*VALUE(MID(C378,2,LEN(C378)-3)),VALUE(SUBSTITUTE(C378,",","")))))),IF(RIGHT(C378,1)="T",1000000000000*VALUE(LEFT(C378,LEN(C378)-1)),IF(RIGHT(C378,1)="M",1000000*VALUE(LEFT(C378,LEN(C378)-1)),IF(RIGHT(C378,1)="B",1000000000*VALUE(LEFT(C378,LEN(C378)-1)),IF(RIGHT(C378,1)="%",0.01*VALUE(LEFT(C378,LEN(C378)-1)),IF(RIGHT(C378,1)="k",1000*VALUE(LEFT(C378,LEN(C378)-1)),VALUE(SUBSTITUTE(C378,",",""))))))))),"N/A")</f>
        <v>N/A</v>
      </c>
      <c r="J378" t="str">
        <f>IFERROR(IF(TRIM(D378)="-", "N/A", IF(RIGHT(D378,1)=")",IF(RIGHT(D378,2)="T)",-1000000000000*VALUE(MID(D378,2,LEN(D378)-3)),IF(RIGHT(D378,2)="M)",-1000000*VALUE(MID(D378,2,LEN(D378)-3)),IF(RIGHT(D378,2)="B)",-1000000000*VALUE(MID(D378,2,LEN(D378)-3)),IF(RIGHT(D378,2)="k)",-1000*VALUE(MID(D378,2,LEN(D378)-3)),VALUE(SUBSTITUTE(D378,",","")))))),IF(RIGHT(D378,1)="T",1000000000000*VALUE(LEFT(D378,LEN(D378)-1)),IF(RIGHT(D378,1)="M",1000000*VALUE(LEFT(D378,LEN(D378)-1)),IF(RIGHT(D378,1)="B",1000000000*VALUE(LEFT(D378,LEN(D378)-1)),IF(RIGHT(D378,1)="%",0.01*VALUE(LEFT(D378,LEN(D378)-1)),IF(RIGHT(D378,1)="k",1000*VALUE(LEFT(D378,LEN(D378)-1)),VALUE(SUBSTITUTE(D378,",",""))))))))),"N/A")</f>
        <v>N/A</v>
      </c>
      <c r="K378" t="str">
        <f>IFERROR(IF(TRIM(E378)="-", "N/A", IF(RIGHT(E378,1)=")",IF(RIGHT(E378,2)="T)",-1000000000000*VALUE(MID(E378,2,LEN(E378)-3)),IF(RIGHT(E378,2)="M)",-1000000*VALUE(MID(E378,2,LEN(E378)-3)),IF(RIGHT(E378,2)="B)",-1000000000*VALUE(MID(E378,2,LEN(E378)-3)),IF(RIGHT(E378,2)="k)",-1000*VALUE(MID(E378,2,LEN(E378)-3)),VALUE(SUBSTITUTE(E378,",","")))))),IF(RIGHT(E378,1)="T",1000000000000*VALUE(LEFT(E378,LEN(E378)-1)),IF(RIGHT(E378,1)="M",1000000*VALUE(LEFT(E378,LEN(E378)-1)),IF(RIGHT(E378,1)="B",1000000000*VALUE(LEFT(E378,LEN(E378)-1)),IF(RIGHT(E378,1)="%",0.01*VALUE(LEFT(E378,LEN(E378)-1)),IF(RIGHT(E378,1)="k",1000*VALUE(LEFT(E378,LEN(E378)-1)),VALUE(SUBSTITUTE(E378,",",""))))))))),"N/A")</f>
        <v>N/A</v>
      </c>
      <c r="L378" t="str">
        <f>IFERROR(IF(TRIM(F378)="-", "N/A", IF(RIGHT(F378,1)=")",IF(RIGHT(F378,2)="T)",-1000000000000*VALUE(MID(F378,2,LEN(F378)-3)),IF(RIGHT(F378,2)="M)",-1000000*VALUE(MID(F378,2,LEN(F378)-3)),IF(RIGHT(F378,2)="B)",-1000000000*VALUE(MID(F378,2,LEN(F378)-3)),IF(RIGHT(F378,2)="k)",-1000*VALUE(MID(F378,2,LEN(F378)-3)),VALUE(SUBSTITUTE(F378,",","")))))),IF(RIGHT(F378,1)="T",1000000000000*VALUE(LEFT(F378,LEN(F378)-1)),IF(RIGHT(F378,1)="M",1000000*VALUE(LEFT(F378,LEN(F378)-1)),IF(RIGHT(F378,1)="B",1000000000*VALUE(LEFT(F378,LEN(F378)-1)),IF(RIGHT(F378,1)="%",0.01*VALUE(LEFT(F378,LEN(F378)-1)),IF(RIGHT(F378,1)="k",1000*VALUE(LEFT(F378,LEN(F378)-1)),VALUE(SUBSTITUTE(F378,",",""))))))))),"N/A")</f>
        <v>N/A</v>
      </c>
      <c r="M378" t="str">
        <f>IFERROR(IF(TRIM(G378)="-", "N/A", IF(RIGHT(G378,1)=")",IF(RIGHT(G378,2)="T)",-1000000000000*VALUE(MID(G378,2,LEN(G378)-3)),IF(RIGHT(G378,2)="M)",-1000000*VALUE(MID(G378,2,LEN(G378)-3)),IF(RIGHT(G378,2)="B)",-1000000000*VALUE(MID(G378,2,LEN(G378)-3)),IF(RIGHT(G378,2)="k)",-1000*VALUE(MID(G378,2,LEN(G378)-3)),VALUE(SUBSTITUTE(G378,",","")))))),IF(RIGHT(G378,1)="T",1000000000000*VALUE(LEFT(G378,LEN(G378)-1)),IF(RIGHT(G378,1)="M",1000000*VALUE(LEFT(G378,LEN(G378)-1)),IF(RIGHT(G378,1)="B",1000000000*VALUE(LEFT(G378,LEN(G378)-1)),IF(RIGHT(G378,1)="%",0.01*VALUE(LEFT(G378,LEN(G378)-1)),IF(RIGHT(G378,1)="k",1000*VALUE(LEFT(G378,LEN(G378)-1)),VALUE(SUBSTITUTE(G378,",",""))))))))),"N/A")</f>
        <v>N/A</v>
      </c>
      <c r="N378" t="str">
        <f t="shared" si="14"/>
        <v>N/A</v>
      </c>
    </row>
    <row r="379" spans="9:14" x14ac:dyDescent="0.3">
      <c r="I379" t="str">
        <f>IFERROR(IF(TRIM(C379)="-", "N/A", IF(RIGHT(C379,1)=")",IF(RIGHT(C379,2)="T)",-1000000000000*VALUE(MID(C379,2,LEN(C379)-3)),IF(RIGHT(C379,2)="M)",-1000000*VALUE(MID(C379,2,LEN(C379)-3)),IF(RIGHT(C379,2)="B)",-1000000000*VALUE(MID(C379,2,LEN(C379)-3)),IF(RIGHT(C379,2)="k)",-1000*VALUE(MID(C379,2,LEN(C379)-3)),VALUE(SUBSTITUTE(C379,",","")))))),IF(RIGHT(C379,1)="T",1000000000000*VALUE(LEFT(C379,LEN(C379)-1)),IF(RIGHT(C379,1)="M",1000000*VALUE(LEFT(C379,LEN(C379)-1)),IF(RIGHT(C379,1)="B",1000000000*VALUE(LEFT(C379,LEN(C379)-1)),IF(RIGHT(C379,1)="%",0.01*VALUE(LEFT(C379,LEN(C379)-1)),IF(RIGHT(C379,1)="k",1000*VALUE(LEFT(C379,LEN(C379)-1)),VALUE(SUBSTITUTE(C379,",",""))))))))),"N/A")</f>
        <v>N/A</v>
      </c>
      <c r="J379" t="str">
        <f>IFERROR(IF(TRIM(D379)="-", "N/A", IF(RIGHT(D379,1)=")",IF(RIGHT(D379,2)="T)",-1000000000000*VALUE(MID(D379,2,LEN(D379)-3)),IF(RIGHT(D379,2)="M)",-1000000*VALUE(MID(D379,2,LEN(D379)-3)),IF(RIGHT(D379,2)="B)",-1000000000*VALUE(MID(D379,2,LEN(D379)-3)),IF(RIGHT(D379,2)="k)",-1000*VALUE(MID(D379,2,LEN(D379)-3)),VALUE(SUBSTITUTE(D379,",","")))))),IF(RIGHT(D379,1)="T",1000000000000*VALUE(LEFT(D379,LEN(D379)-1)),IF(RIGHT(D379,1)="M",1000000*VALUE(LEFT(D379,LEN(D379)-1)),IF(RIGHT(D379,1)="B",1000000000*VALUE(LEFT(D379,LEN(D379)-1)),IF(RIGHT(D379,1)="%",0.01*VALUE(LEFT(D379,LEN(D379)-1)),IF(RIGHT(D379,1)="k",1000*VALUE(LEFT(D379,LEN(D379)-1)),VALUE(SUBSTITUTE(D379,",",""))))))))),"N/A")</f>
        <v>N/A</v>
      </c>
      <c r="K379" t="str">
        <f>IFERROR(IF(TRIM(E379)="-", "N/A", IF(RIGHT(E379,1)=")",IF(RIGHT(E379,2)="T)",-1000000000000*VALUE(MID(E379,2,LEN(E379)-3)),IF(RIGHT(E379,2)="M)",-1000000*VALUE(MID(E379,2,LEN(E379)-3)),IF(RIGHT(E379,2)="B)",-1000000000*VALUE(MID(E379,2,LEN(E379)-3)),IF(RIGHT(E379,2)="k)",-1000*VALUE(MID(E379,2,LEN(E379)-3)),VALUE(SUBSTITUTE(E379,",","")))))),IF(RIGHT(E379,1)="T",1000000000000*VALUE(LEFT(E379,LEN(E379)-1)),IF(RIGHT(E379,1)="M",1000000*VALUE(LEFT(E379,LEN(E379)-1)),IF(RIGHT(E379,1)="B",1000000000*VALUE(LEFT(E379,LEN(E379)-1)),IF(RIGHT(E379,1)="%",0.01*VALUE(LEFT(E379,LEN(E379)-1)),IF(RIGHT(E379,1)="k",1000*VALUE(LEFT(E379,LEN(E379)-1)),VALUE(SUBSTITUTE(E379,",",""))))))))),"N/A")</f>
        <v>N/A</v>
      </c>
      <c r="L379" t="str">
        <f>IFERROR(IF(TRIM(F379)="-", "N/A", IF(RIGHT(F379,1)=")",IF(RIGHT(F379,2)="T)",-1000000000000*VALUE(MID(F379,2,LEN(F379)-3)),IF(RIGHT(F379,2)="M)",-1000000*VALUE(MID(F379,2,LEN(F379)-3)),IF(RIGHT(F379,2)="B)",-1000000000*VALUE(MID(F379,2,LEN(F379)-3)),IF(RIGHT(F379,2)="k)",-1000*VALUE(MID(F379,2,LEN(F379)-3)),VALUE(SUBSTITUTE(F379,",","")))))),IF(RIGHT(F379,1)="T",1000000000000*VALUE(LEFT(F379,LEN(F379)-1)),IF(RIGHT(F379,1)="M",1000000*VALUE(LEFT(F379,LEN(F379)-1)),IF(RIGHT(F379,1)="B",1000000000*VALUE(LEFT(F379,LEN(F379)-1)),IF(RIGHT(F379,1)="%",0.01*VALUE(LEFT(F379,LEN(F379)-1)),IF(RIGHT(F379,1)="k",1000*VALUE(LEFT(F379,LEN(F379)-1)),VALUE(SUBSTITUTE(F379,",",""))))))))),"N/A")</f>
        <v>N/A</v>
      </c>
      <c r="M379" t="str">
        <f>IFERROR(IF(TRIM(G379)="-", "N/A", IF(RIGHT(G379,1)=")",IF(RIGHT(G379,2)="T)",-1000000000000*VALUE(MID(G379,2,LEN(G379)-3)),IF(RIGHT(G379,2)="M)",-1000000*VALUE(MID(G379,2,LEN(G379)-3)),IF(RIGHT(G379,2)="B)",-1000000000*VALUE(MID(G379,2,LEN(G379)-3)),IF(RIGHT(G379,2)="k)",-1000*VALUE(MID(G379,2,LEN(G379)-3)),VALUE(SUBSTITUTE(G379,",","")))))),IF(RIGHT(G379,1)="T",1000000000000*VALUE(LEFT(G379,LEN(G379)-1)),IF(RIGHT(G379,1)="M",1000000*VALUE(LEFT(G379,LEN(G379)-1)),IF(RIGHT(G379,1)="B",1000000000*VALUE(LEFT(G379,LEN(G379)-1)),IF(RIGHT(G379,1)="%",0.01*VALUE(LEFT(G379,LEN(G379)-1)),IF(RIGHT(G379,1)="k",1000*VALUE(LEFT(G379,LEN(G379)-1)),VALUE(SUBSTITUTE(G379,",",""))))))))),"N/A")</f>
        <v>N/A</v>
      </c>
      <c r="N379" t="str">
        <f t="shared" si="14"/>
        <v>N/A</v>
      </c>
    </row>
    <row r="380" spans="9:14" x14ac:dyDescent="0.3">
      <c r="I380" t="str">
        <f>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J380" t="str">
        <f>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K380" t="str">
        <f>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L380" t="str">
        <f>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M380" t="str">
        <f>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c r="N380" t="str">
        <f t="shared" si="14"/>
        <v>N/A</v>
      </c>
    </row>
    <row r="381" spans="9:14" x14ac:dyDescent="0.3">
      <c r="I381" t="str">
        <f>IFERROR(IF(TRIM(C381)="-", "N/A", IF(RIGHT(C381,1)=")",IF(RIGHT(C381,2)="T)",-1000000000000*VALUE(MID(C381,2,LEN(C381)-3)),IF(RIGHT(C381,2)="M)",-1000000*VALUE(MID(C381,2,LEN(C381)-3)),IF(RIGHT(C381,2)="B)",-1000000000*VALUE(MID(C381,2,LEN(C381)-3)),IF(RIGHT(C381,2)="k)",-1000*VALUE(MID(C381,2,LEN(C381)-3)),VALUE(SUBSTITUTE(C381,",","")))))),IF(RIGHT(C381,1)="T",1000000000000*VALUE(LEFT(C381,LEN(C381)-1)),IF(RIGHT(C381,1)="M",1000000*VALUE(LEFT(C381,LEN(C381)-1)),IF(RIGHT(C381,1)="B",1000000000*VALUE(LEFT(C381,LEN(C381)-1)),IF(RIGHT(C381,1)="%",0.01*VALUE(LEFT(C381,LEN(C381)-1)),IF(RIGHT(C381,1)="k",1000*VALUE(LEFT(C381,LEN(C381)-1)),VALUE(SUBSTITUTE(C381,",",""))))))))),"N/A")</f>
        <v>N/A</v>
      </c>
      <c r="J381" t="str">
        <f>IFERROR(IF(TRIM(D381)="-", "N/A", IF(RIGHT(D381,1)=")",IF(RIGHT(D381,2)="T)",-1000000000000*VALUE(MID(D381,2,LEN(D381)-3)),IF(RIGHT(D381,2)="M)",-1000000*VALUE(MID(D381,2,LEN(D381)-3)),IF(RIGHT(D381,2)="B)",-1000000000*VALUE(MID(D381,2,LEN(D381)-3)),IF(RIGHT(D381,2)="k)",-1000*VALUE(MID(D381,2,LEN(D381)-3)),VALUE(SUBSTITUTE(D381,",","")))))),IF(RIGHT(D381,1)="T",1000000000000*VALUE(LEFT(D381,LEN(D381)-1)),IF(RIGHT(D381,1)="M",1000000*VALUE(LEFT(D381,LEN(D381)-1)),IF(RIGHT(D381,1)="B",1000000000*VALUE(LEFT(D381,LEN(D381)-1)),IF(RIGHT(D381,1)="%",0.01*VALUE(LEFT(D381,LEN(D381)-1)),IF(RIGHT(D381,1)="k",1000*VALUE(LEFT(D381,LEN(D381)-1)),VALUE(SUBSTITUTE(D381,",",""))))))))),"N/A")</f>
        <v>N/A</v>
      </c>
      <c r="K381" t="str">
        <f>IFERROR(IF(TRIM(E381)="-", "N/A", IF(RIGHT(E381,1)=")",IF(RIGHT(E381,2)="T)",-1000000000000*VALUE(MID(E381,2,LEN(E381)-3)),IF(RIGHT(E381,2)="M)",-1000000*VALUE(MID(E381,2,LEN(E381)-3)),IF(RIGHT(E381,2)="B)",-1000000000*VALUE(MID(E381,2,LEN(E381)-3)),IF(RIGHT(E381,2)="k)",-1000*VALUE(MID(E381,2,LEN(E381)-3)),VALUE(SUBSTITUTE(E381,",","")))))),IF(RIGHT(E381,1)="T",1000000000000*VALUE(LEFT(E381,LEN(E381)-1)),IF(RIGHT(E381,1)="M",1000000*VALUE(LEFT(E381,LEN(E381)-1)),IF(RIGHT(E381,1)="B",1000000000*VALUE(LEFT(E381,LEN(E381)-1)),IF(RIGHT(E381,1)="%",0.01*VALUE(LEFT(E381,LEN(E381)-1)),IF(RIGHT(E381,1)="k",1000*VALUE(LEFT(E381,LEN(E381)-1)),VALUE(SUBSTITUTE(E381,",",""))))))))),"N/A")</f>
        <v>N/A</v>
      </c>
      <c r="L381" t="str">
        <f>IFERROR(IF(TRIM(F381)="-", "N/A", IF(RIGHT(F381,1)=")",IF(RIGHT(F381,2)="T)",-1000000000000*VALUE(MID(F381,2,LEN(F381)-3)),IF(RIGHT(F381,2)="M)",-1000000*VALUE(MID(F381,2,LEN(F381)-3)),IF(RIGHT(F381,2)="B)",-1000000000*VALUE(MID(F381,2,LEN(F381)-3)),IF(RIGHT(F381,2)="k)",-1000*VALUE(MID(F381,2,LEN(F381)-3)),VALUE(SUBSTITUTE(F381,",","")))))),IF(RIGHT(F381,1)="T",1000000000000*VALUE(LEFT(F381,LEN(F381)-1)),IF(RIGHT(F381,1)="M",1000000*VALUE(LEFT(F381,LEN(F381)-1)),IF(RIGHT(F381,1)="B",1000000000*VALUE(LEFT(F381,LEN(F381)-1)),IF(RIGHT(F381,1)="%",0.01*VALUE(LEFT(F381,LEN(F381)-1)),IF(RIGHT(F381,1)="k",1000*VALUE(LEFT(F381,LEN(F381)-1)),VALUE(SUBSTITUTE(F381,",",""))))))))),"N/A")</f>
        <v>N/A</v>
      </c>
      <c r="M381" t="str">
        <f>IFERROR(IF(TRIM(G381)="-", "N/A", IF(RIGHT(G381,1)=")",IF(RIGHT(G381,2)="T)",-1000000000000*VALUE(MID(G381,2,LEN(G381)-3)),IF(RIGHT(G381,2)="M)",-1000000*VALUE(MID(G381,2,LEN(G381)-3)),IF(RIGHT(G381,2)="B)",-1000000000*VALUE(MID(G381,2,LEN(G381)-3)),IF(RIGHT(G381,2)="k)",-1000*VALUE(MID(G381,2,LEN(G381)-3)),VALUE(SUBSTITUTE(G381,",","")))))),IF(RIGHT(G381,1)="T",1000000000000*VALUE(LEFT(G381,LEN(G381)-1)),IF(RIGHT(G381,1)="M",1000000*VALUE(LEFT(G381,LEN(G381)-1)),IF(RIGHT(G381,1)="B",1000000000*VALUE(LEFT(G381,LEN(G381)-1)),IF(RIGHT(G381,1)="%",0.01*VALUE(LEFT(G381,LEN(G381)-1)),IF(RIGHT(G381,1)="k",1000*VALUE(LEFT(G381,LEN(G381)-1)),VALUE(SUBSTITUTE(G381,",",""))))))))),"N/A")</f>
        <v>N/A</v>
      </c>
      <c r="N381" t="str">
        <f t="shared" ref="N381:N399" si="15">IFERROR(IF(TRIM(H381)="-", "N/A", IF(RIGHT(H381,1)=")",IF(RIGHT(H381,2)="T)",-1000000000000*VALUE(MID(H381,2,LEN(H381)-3)),IF(RIGHT(H381,2)="M)",-1000000*VALUE(MID(H381,2,LEN(H381)-3)),IF(RIGHT(H381,2)="B)",-1000000000*VALUE(MID(H381,2,LEN(H381)-3)),IF(RIGHT(H381,2)="k)",-1000*VALUE(MID(H381,2,LEN(H381)-3)),VALUE(SUBSTITUTE(H381,",","")))))),IF(RIGHT(H381,1)="T",1000000000000*VALUE(LEFT(H381,LEN(H381)-1)),IF(RIGHT(H381,1)="M",1000000*VALUE(LEFT(H381,LEN(H381)-1)),IF(RIGHT(H381,1)="B",1000000000*VALUE(LEFT(H381,LEN(H381)-1)),IF(RIGHT(H381,1)="%",0.01*VALUE(LEFT(H381,LEN(H381)-1)),IF(RIGHT(H381,1)="k",1000*VALUE(LEFT(H381,LEN(H381)-1)),VALUE(SUBSTITUTE(H381,",",""))))))))),"N/A")</f>
        <v>N/A</v>
      </c>
    </row>
    <row r="382" spans="9:14" x14ac:dyDescent="0.3">
      <c r="I382" t="str">
        <f>IFERROR(IF(TRIM(C382)="-", "N/A", IF(RIGHT(C382,1)=")",IF(RIGHT(C382,2)="T)",-1000000000000*VALUE(MID(C382,2,LEN(C382)-3)),IF(RIGHT(C382,2)="M)",-1000000*VALUE(MID(C382,2,LEN(C382)-3)),IF(RIGHT(C382,2)="B)",-1000000000*VALUE(MID(C382,2,LEN(C382)-3)),IF(RIGHT(C382,2)="k)",-1000*VALUE(MID(C382,2,LEN(C382)-3)),VALUE(SUBSTITUTE(C382,",","")))))),IF(RIGHT(C382,1)="T",1000000000000*VALUE(LEFT(C382,LEN(C382)-1)),IF(RIGHT(C382,1)="M",1000000*VALUE(LEFT(C382,LEN(C382)-1)),IF(RIGHT(C382,1)="B",1000000000*VALUE(LEFT(C382,LEN(C382)-1)),IF(RIGHT(C382,1)="%",0.01*VALUE(LEFT(C382,LEN(C382)-1)),IF(RIGHT(C382,1)="k",1000*VALUE(LEFT(C382,LEN(C382)-1)),VALUE(SUBSTITUTE(C382,",",""))))))))),"N/A")</f>
        <v>N/A</v>
      </c>
      <c r="J382" t="str">
        <f>IFERROR(IF(TRIM(D382)="-", "N/A", IF(RIGHT(D382,1)=")",IF(RIGHT(D382,2)="T)",-1000000000000*VALUE(MID(D382,2,LEN(D382)-3)),IF(RIGHT(D382,2)="M)",-1000000*VALUE(MID(D382,2,LEN(D382)-3)),IF(RIGHT(D382,2)="B)",-1000000000*VALUE(MID(D382,2,LEN(D382)-3)),IF(RIGHT(D382,2)="k)",-1000*VALUE(MID(D382,2,LEN(D382)-3)),VALUE(SUBSTITUTE(D382,",","")))))),IF(RIGHT(D382,1)="T",1000000000000*VALUE(LEFT(D382,LEN(D382)-1)),IF(RIGHT(D382,1)="M",1000000*VALUE(LEFT(D382,LEN(D382)-1)),IF(RIGHT(D382,1)="B",1000000000*VALUE(LEFT(D382,LEN(D382)-1)),IF(RIGHT(D382,1)="%",0.01*VALUE(LEFT(D382,LEN(D382)-1)),IF(RIGHT(D382,1)="k",1000*VALUE(LEFT(D382,LEN(D382)-1)),VALUE(SUBSTITUTE(D382,",",""))))))))),"N/A")</f>
        <v>N/A</v>
      </c>
      <c r="K382" t="str">
        <f>IFERROR(IF(TRIM(E382)="-", "N/A", IF(RIGHT(E382,1)=")",IF(RIGHT(E382,2)="T)",-1000000000000*VALUE(MID(E382,2,LEN(E382)-3)),IF(RIGHT(E382,2)="M)",-1000000*VALUE(MID(E382,2,LEN(E382)-3)),IF(RIGHT(E382,2)="B)",-1000000000*VALUE(MID(E382,2,LEN(E382)-3)),IF(RIGHT(E382,2)="k)",-1000*VALUE(MID(E382,2,LEN(E382)-3)),VALUE(SUBSTITUTE(E382,",","")))))),IF(RIGHT(E382,1)="T",1000000000000*VALUE(LEFT(E382,LEN(E382)-1)),IF(RIGHT(E382,1)="M",1000000*VALUE(LEFT(E382,LEN(E382)-1)),IF(RIGHT(E382,1)="B",1000000000*VALUE(LEFT(E382,LEN(E382)-1)),IF(RIGHT(E382,1)="%",0.01*VALUE(LEFT(E382,LEN(E382)-1)),IF(RIGHT(E382,1)="k",1000*VALUE(LEFT(E382,LEN(E382)-1)),VALUE(SUBSTITUTE(E382,",",""))))))))),"N/A")</f>
        <v>N/A</v>
      </c>
      <c r="L382" t="str">
        <f>IFERROR(IF(TRIM(F382)="-", "N/A", IF(RIGHT(F382,1)=")",IF(RIGHT(F382,2)="T)",-1000000000000*VALUE(MID(F382,2,LEN(F382)-3)),IF(RIGHT(F382,2)="M)",-1000000*VALUE(MID(F382,2,LEN(F382)-3)),IF(RIGHT(F382,2)="B)",-1000000000*VALUE(MID(F382,2,LEN(F382)-3)),IF(RIGHT(F382,2)="k)",-1000*VALUE(MID(F382,2,LEN(F382)-3)),VALUE(SUBSTITUTE(F382,",","")))))),IF(RIGHT(F382,1)="T",1000000000000*VALUE(LEFT(F382,LEN(F382)-1)),IF(RIGHT(F382,1)="M",1000000*VALUE(LEFT(F382,LEN(F382)-1)),IF(RIGHT(F382,1)="B",1000000000*VALUE(LEFT(F382,LEN(F382)-1)),IF(RIGHT(F382,1)="%",0.01*VALUE(LEFT(F382,LEN(F382)-1)),IF(RIGHT(F382,1)="k",1000*VALUE(LEFT(F382,LEN(F382)-1)),VALUE(SUBSTITUTE(F382,",",""))))))))),"N/A")</f>
        <v>N/A</v>
      </c>
      <c r="M382" t="str">
        <f>IFERROR(IF(TRIM(G382)="-", "N/A", IF(RIGHT(G382,1)=")",IF(RIGHT(G382,2)="T)",-1000000000000*VALUE(MID(G382,2,LEN(G382)-3)),IF(RIGHT(G382,2)="M)",-1000000*VALUE(MID(G382,2,LEN(G382)-3)),IF(RIGHT(G382,2)="B)",-1000000000*VALUE(MID(G382,2,LEN(G382)-3)),IF(RIGHT(G382,2)="k)",-1000*VALUE(MID(G382,2,LEN(G382)-3)),VALUE(SUBSTITUTE(G382,",","")))))),IF(RIGHT(G382,1)="T",1000000000000*VALUE(LEFT(G382,LEN(G382)-1)),IF(RIGHT(G382,1)="M",1000000*VALUE(LEFT(G382,LEN(G382)-1)),IF(RIGHT(G382,1)="B",1000000000*VALUE(LEFT(G382,LEN(G382)-1)),IF(RIGHT(G382,1)="%",0.01*VALUE(LEFT(G382,LEN(G382)-1)),IF(RIGHT(G382,1)="k",1000*VALUE(LEFT(G382,LEN(G382)-1)),VALUE(SUBSTITUTE(G382,",",""))))))))),"N/A")</f>
        <v>N/A</v>
      </c>
      <c r="N382" t="str">
        <f t="shared" si="15"/>
        <v>N/A</v>
      </c>
    </row>
    <row r="383" spans="9:14" x14ac:dyDescent="0.3">
      <c r="I383" t="str">
        <f>IFERROR(IF(TRIM(C383)="-", "N/A", IF(RIGHT(C383,1)=")",IF(RIGHT(C383,2)="T)",-1000000000000*VALUE(MID(C383,2,LEN(C383)-3)),IF(RIGHT(C383,2)="M)",-1000000*VALUE(MID(C383,2,LEN(C383)-3)),IF(RIGHT(C383,2)="B)",-1000000000*VALUE(MID(C383,2,LEN(C383)-3)),IF(RIGHT(C383,2)="k)",-1000*VALUE(MID(C383,2,LEN(C383)-3)),VALUE(SUBSTITUTE(C383,",","")))))),IF(RIGHT(C383,1)="T",1000000000000*VALUE(LEFT(C383,LEN(C383)-1)),IF(RIGHT(C383,1)="M",1000000*VALUE(LEFT(C383,LEN(C383)-1)),IF(RIGHT(C383,1)="B",1000000000*VALUE(LEFT(C383,LEN(C383)-1)),IF(RIGHT(C383,1)="%",0.01*VALUE(LEFT(C383,LEN(C383)-1)),IF(RIGHT(C383,1)="k",1000*VALUE(LEFT(C383,LEN(C383)-1)),VALUE(SUBSTITUTE(C383,",",""))))))))),"N/A")</f>
        <v>N/A</v>
      </c>
      <c r="J383" t="str">
        <f>IFERROR(IF(TRIM(D383)="-", "N/A", IF(RIGHT(D383,1)=")",IF(RIGHT(D383,2)="T)",-1000000000000*VALUE(MID(D383,2,LEN(D383)-3)),IF(RIGHT(D383,2)="M)",-1000000*VALUE(MID(D383,2,LEN(D383)-3)),IF(RIGHT(D383,2)="B)",-1000000000*VALUE(MID(D383,2,LEN(D383)-3)),IF(RIGHT(D383,2)="k)",-1000*VALUE(MID(D383,2,LEN(D383)-3)),VALUE(SUBSTITUTE(D383,",","")))))),IF(RIGHT(D383,1)="T",1000000000000*VALUE(LEFT(D383,LEN(D383)-1)),IF(RIGHT(D383,1)="M",1000000*VALUE(LEFT(D383,LEN(D383)-1)),IF(RIGHT(D383,1)="B",1000000000*VALUE(LEFT(D383,LEN(D383)-1)),IF(RIGHT(D383,1)="%",0.01*VALUE(LEFT(D383,LEN(D383)-1)),IF(RIGHT(D383,1)="k",1000*VALUE(LEFT(D383,LEN(D383)-1)),VALUE(SUBSTITUTE(D383,",",""))))))))),"N/A")</f>
        <v>N/A</v>
      </c>
      <c r="K383" t="str">
        <f>IFERROR(IF(TRIM(E383)="-", "N/A", IF(RIGHT(E383,1)=")",IF(RIGHT(E383,2)="T)",-1000000000000*VALUE(MID(E383,2,LEN(E383)-3)),IF(RIGHT(E383,2)="M)",-1000000*VALUE(MID(E383,2,LEN(E383)-3)),IF(RIGHT(E383,2)="B)",-1000000000*VALUE(MID(E383,2,LEN(E383)-3)),IF(RIGHT(E383,2)="k)",-1000*VALUE(MID(E383,2,LEN(E383)-3)),VALUE(SUBSTITUTE(E383,",","")))))),IF(RIGHT(E383,1)="T",1000000000000*VALUE(LEFT(E383,LEN(E383)-1)),IF(RIGHT(E383,1)="M",1000000*VALUE(LEFT(E383,LEN(E383)-1)),IF(RIGHT(E383,1)="B",1000000000*VALUE(LEFT(E383,LEN(E383)-1)),IF(RIGHT(E383,1)="%",0.01*VALUE(LEFT(E383,LEN(E383)-1)),IF(RIGHT(E383,1)="k",1000*VALUE(LEFT(E383,LEN(E383)-1)),VALUE(SUBSTITUTE(E383,",",""))))))))),"N/A")</f>
        <v>N/A</v>
      </c>
      <c r="L383" t="str">
        <f>IFERROR(IF(TRIM(F383)="-", "N/A", IF(RIGHT(F383,1)=")",IF(RIGHT(F383,2)="T)",-1000000000000*VALUE(MID(F383,2,LEN(F383)-3)),IF(RIGHT(F383,2)="M)",-1000000*VALUE(MID(F383,2,LEN(F383)-3)),IF(RIGHT(F383,2)="B)",-1000000000*VALUE(MID(F383,2,LEN(F383)-3)),IF(RIGHT(F383,2)="k)",-1000*VALUE(MID(F383,2,LEN(F383)-3)),VALUE(SUBSTITUTE(F383,",","")))))),IF(RIGHT(F383,1)="T",1000000000000*VALUE(LEFT(F383,LEN(F383)-1)),IF(RIGHT(F383,1)="M",1000000*VALUE(LEFT(F383,LEN(F383)-1)),IF(RIGHT(F383,1)="B",1000000000*VALUE(LEFT(F383,LEN(F383)-1)),IF(RIGHT(F383,1)="%",0.01*VALUE(LEFT(F383,LEN(F383)-1)),IF(RIGHT(F383,1)="k",1000*VALUE(LEFT(F383,LEN(F383)-1)),VALUE(SUBSTITUTE(F383,",",""))))))))),"N/A")</f>
        <v>N/A</v>
      </c>
      <c r="M383" t="str">
        <f>IFERROR(IF(TRIM(G383)="-", "N/A", IF(RIGHT(G383,1)=")",IF(RIGHT(G383,2)="T)",-1000000000000*VALUE(MID(G383,2,LEN(G383)-3)),IF(RIGHT(G383,2)="M)",-1000000*VALUE(MID(G383,2,LEN(G383)-3)),IF(RIGHT(G383,2)="B)",-1000000000*VALUE(MID(G383,2,LEN(G383)-3)),IF(RIGHT(G383,2)="k)",-1000*VALUE(MID(G383,2,LEN(G383)-3)),VALUE(SUBSTITUTE(G383,",","")))))),IF(RIGHT(G383,1)="T",1000000000000*VALUE(LEFT(G383,LEN(G383)-1)),IF(RIGHT(G383,1)="M",1000000*VALUE(LEFT(G383,LEN(G383)-1)),IF(RIGHT(G383,1)="B",1000000000*VALUE(LEFT(G383,LEN(G383)-1)),IF(RIGHT(G383,1)="%",0.01*VALUE(LEFT(G383,LEN(G383)-1)),IF(RIGHT(G383,1)="k",1000*VALUE(LEFT(G383,LEN(G383)-1)),VALUE(SUBSTITUTE(G383,",",""))))))))),"N/A")</f>
        <v>N/A</v>
      </c>
      <c r="N383" t="str">
        <f t="shared" si="15"/>
        <v>N/A</v>
      </c>
    </row>
    <row r="384" spans="9:14" x14ac:dyDescent="0.3">
      <c r="I384" t="str">
        <f>IFERROR(IF(TRIM(C384)="-", "N/A", IF(RIGHT(C384,1)=")",IF(RIGHT(C384,2)="T)",-1000000000000*VALUE(MID(C384,2,LEN(C384)-3)),IF(RIGHT(C384,2)="M)",-1000000*VALUE(MID(C384,2,LEN(C384)-3)),IF(RIGHT(C384,2)="B)",-1000000000*VALUE(MID(C384,2,LEN(C384)-3)),IF(RIGHT(C384,2)="k)",-1000*VALUE(MID(C384,2,LEN(C384)-3)),VALUE(SUBSTITUTE(C384,",","")))))),IF(RIGHT(C384,1)="T",1000000000000*VALUE(LEFT(C384,LEN(C384)-1)),IF(RIGHT(C384,1)="M",1000000*VALUE(LEFT(C384,LEN(C384)-1)),IF(RIGHT(C384,1)="B",1000000000*VALUE(LEFT(C384,LEN(C384)-1)),IF(RIGHT(C384,1)="%",0.01*VALUE(LEFT(C384,LEN(C384)-1)),IF(RIGHT(C384,1)="k",1000*VALUE(LEFT(C384,LEN(C384)-1)),VALUE(SUBSTITUTE(C384,",",""))))))))),"N/A")</f>
        <v>N/A</v>
      </c>
      <c r="J384" t="str">
        <f>IFERROR(IF(TRIM(D384)="-", "N/A", IF(RIGHT(D384,1)=")",IF(RIGHT(D384,2)="T)",-1000000000000*VALUE(MID(D384,2,LEN(D384)-3)),IF(RIGHT(D384,2)="M)",-1000000*VALUE(MID(D384,2,LEN(D384)-3)),IF(RIGHT(D384,2)="B)",-1000000000*VALUE(MID(D384,2,LEN(D384)-3)),IF(RIGHT(D384,2)="k)",-1000*VALUE(MID(D384,2,LEN(D384)-3)),VALUE(SUBSTITUTE(D384,",","")))))),IF(RIGHT(D384,1)="T",1000000000000*VALUE(LEFT(D384,LEN(D384)-1)),IF(RIGHT(D384,1)="M",1000000*VALUE(LEFT(D384,LEN(D384)-1)),IF(RIGHT(D384,1)="B",1000000000*VALUE(LEFT(D384,LEN(D384)-1)),IF(RIGHT(D384,1)="%",0.01*VALUE(LEFT(D384,LEN(D384)-1)),IF(RIGHT(D384,1)="k",1000*VALUE(LEFT(D384,LEN(D384)-1)),VALUE(SUBSTITUTE(D384,",",""))))))))),"N/A")</f>
        <v>N/A</v>
      </c>
      <c r="K384" t="str">
        <f>IFERROR(IF(TRIM(E384)="-", "N/A", IF(RIGHT(E384,1)=")",IF(RIGHT(E384,2)="T)",-1000000000000*VALUE(MID(E384,2,LEN(E384)-3)),IF(RIGHT(E384,2)="M)",-1000000*VALUE(MID(E384,2,LEN(E384)-3)),IF(RIGHT(E384,2)="B)",-1000000000*VALUE(MID(E384,2,LEN(E384)-3)),IF(RIGHT(E384,2)="k)",-1000*VALUE(MID(E384,2,LEN(E384)-3)),VALUE(SUBSTITUTE(E384,",","")))))),IF(RIGHT(E384,1)="T",1000000000000*VALUE(LEFT(E384,LEN(E384)-1)),IF(RIGHT(E384,1)="M",1000000*VALUE(LEFT(E384,LEN(E384)-1)),IF(RIGHT(E384,1)="B",1000000000*VALUE(LEFT(E384,LEN(E384)-1)),IF(RIGHT(E384,1)="%",0.01*VALUE(LEFT(E384,LEN(E384)-1)),IF(RIGHT(E384,1)="k",1000*VALUE(LEFT(E384,LEN(E384)-1)),VALUE(SUBSTITUTE(E384,",",""))))))))),"N/A")</f>
        <v>N/A</v>
      </c>
      <c r="L384" t="str">
        <f>IFERROR(IF(TRIM(F384)="-", "N/A", IF(RIGHT(F384,1)=")",IF(RIGHT(F384,2)="T)",-1000000000000*VALUE(MID(F384,2,LEN(F384)-3)),IF(RIGHT(F384,2)="M)",-1000000*VALUE(MID(F384,2,LEN(F384)-3)),IF(RIGHT(F384,2)="B)",-1000000000*VALUE(MID(F384,2,LEN(F384)-3)),IF(RIGHT(F384,2)="k)",-1000*VALUE(MID(F384,2,LEN(F384)-3)),VALUE(SUBSTITUTE(F384,",","")))))),IF(RIGHT(F384,1)="T",1000000000000*VALUE(LEFT(F384,LEN(F384)-1)),IF(RIGHT(F384,1)="M",1000000*VALUE(LEFT(F384,LEN(F384)-1)),IF(RIGHT(F384,1)="B",1000000000*VALUE(LEFT(F384,LEN(F384)-1)),IF(RIGHT(F384,1)="%",0.01*VALUE(LEFT(F384,LEN(F384)-1)),IF(RIGHT(F384,1)="k",1000*VALUE(LEFT(F384,LEN(F384)-1)),VALUE(SUBSTITUTE(F384,",",""))))))))),"N/A")</f>
        <v>N/A</v>
      </c>
      <c r="M384" t="str">
        <f>IFERROR(IF(TRIM(G384)="-", "N/A", IF(RIGHT(G384,1)=")",IF(RIGHT(G384,2)="T)",-1000000000000*VALUE(MID(G384,2,LEN(G384)-3)),IF(RIGHT(G384,2)="M)",-1000000*VALUE(MID(G384,2,LEN(G384)-3)),IF(RIGHT(G384,2)="B)",-1000000000*VALUE(MID(G384,2,LEN(G384)-3)),IF(RIGHT(G384,2)="k)",-1000*VALUE(MID(G384,2,LEN(G384)-3)),VALUE(SUBSTITUTE(G384,",","")))))),IF(RIGHT(G384,1)="T",1000000000000*VALUE(LEFT(G384,LEN(G384)-1)),IF(RIGHT(G384,1)="M",1000000*VALUE(LEFT(G384,LEN(G384)-1)),IF(RIGHT(G384,1)="B",1000000000*VALUE(LEFT(G384,LEN(G384)-1)),IF(RIGHT(G384,1)="%",0.01*VALUE(LEFT(G384,LEN(G384)-1)),IF(RIGHT(G384,1)="k",1000*VALUE(LEFT(G384,LEN(G384)-1)),VALUE(SUBSTITUTE(G384,",",""))))))))),"N/A")</f>
        <v>N/A</v>
      </c>
      <c r="N384" t="str">
        <f t="shared" si="15"/>
        <v>N/A</v>
      </c>
    </row>
    <row r="385" spans="9:14" x14ac:dyDescent="0.3">
      <c r="I385" t="str">
        <f>IFERROR(IF(TRIM(C385)="-", "N/A", IF(RIGHT(C385,1)=")",IF(RIGHT(C385,2)="T)",-1000000000000*VALUE(MID(C385,2,LEN(C385)-3)),IF(RIGHT(C385,2)="M)",-1000000*VALUE(MID(C385,2,LEN(C385)-3)),IF(RIGHT(C385,2)="B)",-1000000000*VALUE(MID(C385,2,LEN(C385)-3)),IF(RIGHT(C385,2)="k)",-1000*VALUE(MID(C385,2,LEN(C385)-3)),VALUE(SUBSTITUTE(C385,",","")))))),IF(RIGHT(C385,1)="T",1000000000000*VALUE(LEFT(C385,LEN(C385)-1)),IF(RIGHT(C385,1)="M",1000000*VALUE(LEFT(C385,LEN(C385)-1)),IF(RIGHT(C385,1)="B",1000000000*VALUE(LEFT(C385,LEN(C385)-1)),IF(RIGHT(C385,1)="%",0.01*VALUE(LEFT(C385,LEN(C385)-1)),IF(RIGHT(C385,1)="k",1000*VALUE(LEFT(C385,LEN(C385)-1)),VALUE(SUBSTITUTE(C385,",",""))))))))),"N/A")</f>
        <v>N/A</v>
      </c>
      <c r="J385" t="str">
        <f>IFERROR(IF(TRIM(D385)="-", "N/A", IF(RIGHT(D385,1)=")",IF(RIGHT(D385,2)="T)",-1000000000000*VALUE(MID(D385,2,LEN(D385)-3)),IF(RIGHT(D385,2)="M)",-1000000*VALUE(MID(D385,2,LEN(D385)-3)),IF(RIGHT(D385,2)="B)",-1000000000*VALUE(MID(D385,2,LEN(D385)-3)),IF(RIGHT(D385,2)="k)",-1000*VALUE(MID(D385,2,LEN(D385)-3)),VALUE(SUBSTITUTE(D385,",","")))))),IF(RIGHT(D385,1)="T",1000000000000*VALUE(LEFT(D385,LEN(D385)-1)),IF(RIGHT(D385,1)="M",1000000*VALUE(LEFT(D385,LEN(D385)-1)),IF(RIGHT(D385,1)="B",1000000000*VALUE(LEFT(D385,LEN(D385)-1)),IF(RIGHT(D385,1)="%",0.01*VALUE(LEFT(D385,LEN(D385)-1)),IF(RIGHT(D385,1)="k",1000*VALUE(LEFT(D385,LEN(D385)-1)),VALUE(SUBSTITUTE(D385,",",""))))))))),"N/A")</f>
        <v>N/A</v>
      </c>
      <c r="K385" t="str">
        <f>IFERROR(IF(TRIM(E385)="-", "N/A", IF(RIGHT(E385,1)=")",IF(RIGHT(E385,2)="T)",-1000000000000*VALUE(MID(E385,2,LEN(E385)-3)),IF(RIGHT(E385,2)="M)",-1000000*VALUE(MID(E385,2,LEN(E385)-3)),IF(RIGHT(E385,2)="B)",-1000000000*VALUE(MID(E385,2,LEN(E385)-3)),IF(RIGHT(E385,2)="k)",-1000*VALUE(MID(E385,2,LEN(E385)-3)),VALUE(SUBSTITUTE(E385,",","")))))),IF(RIGHT(E385,1)="T",1000000000000*VALUE(LEFT(E385,LEN(E385)-1)),IF(RIGHT(E385,1)="M",1000000*VALUE(LEFT(E385,LEN(E385)-1)),IF(RIGHT(E385,1)="B",1000000000*VALUE(LEFT(E385,LEN(E385)-1)),IF(RIGHT(E385,1)="%",0.01*VALUE(LEFT(E385,LEN(E385)-1)),IF(RIGHT(E385,1)="k",1000*VALUE(LEFT(E385,LEN(E385)-1)),VALUE(SUBSTITUTE(E385,",",""))))))))),"N/A")</f>
        <v>N/A</v>
      </c>
      <c r="L385" t="str">
        <f>IFERROR(IF(TRIM(F385)="-", "N/A", IF(RIGHT(F385,1)=")",IF(RIGHT(F385,2)="T)",-1000000000000*VALUE(MID(F385,2,LEN(F385)-3)),IF(RIGHT(F385,2)="M)",-1000000*VALUE(MID(F385,2,LEN(F385)-3)),IF(RIGHT(F385,2)="B)",-1000000000*VALUE(MID(F385,2,LEN(F385)-3)),IF(RIGHT(F385,2)="k)",-1000*VALUE(MID(F385,2,LEN(F385)-3)),VALUE(SUBSTITUTE(F385,",","")))))),IF(RIGHT(F385,1)="T",1000000000000*VALUE(LEFT(F385,LEN(F385)-1)),IF(RIGHT(F385,1)="M",1000000*VALUE(LEFT(F385,LEN(F385)-1)),IF(RIGHT(F385,1)="B",1000000000*VALUE(LEFT(F385,LEN(F385)-1)),IF(RIGHT(F385,1)="%",0.01*VALUE(LEFT(F385,LEN(F385)-1)),IF(RIGHT(F385,1)="k",1000*VALUE(LEFT(F385,LEN(F385)-1)),VALUE(SUBSTITUTE(F385,",",""))))))))),"N/A")</f>
        <v>N/A</v>
      </c>
      <c r="M385" t="str">
        <f>IFERROR(IF(TRIM(G385)="-", "N/A", IF(RIGHT(G385,1)=")",IF(RIGHT(G385,2)="T)",-1000000000000*VALUE(MID(G385,2,LEN(G385)-3)),IF(RIGHT(G385,2)="M)",-1000000*VALUE(MID(G385,2,LEN(G385)-3)),IF(RIGHT(G385,2)="B)",-1000000000*VALUE(MID(G385,2,LEN(G385)-3)),IF(RIGHT(G385,2)="k)",-1000*VALUE(MID(G385,2,LEN(G385)-3)),VALUE(SUBSTITUTE(G385,",","")))))),IF(RIGHT(G385,1)="T",1000000000000*VALUE(LEFT(G385,LEN(G385)-1)),IF(RIGHT(G385,1)="M",1000000*VALUE(LEFT(G385,LEN(G385)-1)),IF(RIGHT(G385,1)="B",1000000000*VALUE(LEFT(G385,LEN(G385)-1)),IF(RIGHT(G385,1)="%",0.01*VALUE(LEFT(G385,LEN(G385)-1)),IF(RIGHT(G385,1)="k",1000*VALUE(LEFT(G385,LEN(G385)-1)),VALUE(SUBSTITUTE(G385,",",""))))))))),"N/A")</f>
        <v>N/A</v>
      </c>
      <c r="N385" t="str">
        <f t="shared" si="15"/>
        <v>N/A</v>
      </c>
    </row>
    <row r="386" spans="9:14" x14ac:dyDescent="0.3">
      <c r="I386" t="str">
        <f>IFERROR(IF(TRIM(C386)="-", "N/A", IF(RIGHT(C386,1)=")",IF(RIGHT(C386,2)="T)",-1000000000000*VALUE(MID(C386,2,LEN(C386)-3)),IF(RIGHT(C386,2)="M)",-1000000*VALUE(MID(C386,2,LEN(C386)-3)),IF(RIGHT(C386,2)="B)",-1000000000*VALUE(MID(C386,2,LEN(C386)-3)),IF(RIGHT(C386,2)="k)",-1000*VALUE(MID(C386,2,LEN(C386)-3)),VALUE(SUBSTITUTE(C386,",","")))))),IF(RIGHT(C386,1)="T",1000000000000*VALUE(LEFT(C386,LEN(C386)-1)),IF(RIGHT(C386,1)="M",1000000*VALUE(LEFT(C386,LEN(C386)-1)),IF(RIGHT(C386,1)="B",1000000000*VALUE(LEFT(C386,LEN(C386)-1)),IF(RIGHT(C386,1)="%",0.01*VALUE(LEFT(C386,LEN(C386)-1)),IF(RIGHT(C386,1)="k",1000*VALUE(LEFT(C386,LEN(C386)-1)),VALUE(SUBSTITUTE(C386,",",""))))))))),"N/A")</f>
        <v>N/A</v>
      </c>
      <c r="J386" t="str">
        <f>IFERROR(IF(TRIM(D386)="-", "N/A", IF(RIGHT(D386,1)=")",IF(RIGHT(D386,2)="T)",-1000000000000*VALUE(MID(D386,2,LEN(D386)-3)),IF(RIGHT(D386,2)="M)",-1000000*VALUE(MID(D386,2,LEN(D386)-3)),IF(RIGHT(D386,2)="B)",-1000000000*VALUE(MID(D386,2,LEN(D386)-3)),IF(RIGHT(D386,2)="k)",-1000*VALUE(MID(D386,2,LEN(D386)-3)),VALUE(SUBSTITUTE(D386,",","")))))),IF(RIGHT(D386,1)="T",1000000000000*VALUE(LEFT(D386,LEN(D386)-1)),IF(RIGHT(D386,1)="M",1000000*VALUE(LEFT(D386,LEN(D386)-1)),IF(RIGHT(D386,1)="B",1000000000*VALUE(LEFT(D386,LEN(D386)-1)),IF(RIGHT(D386,1)="%",0.01*VALUE(LEFT(D386,LEN(D386)-1)),IF(RIGHT(D386,1)="k",1000*VALUE(LEFT(D386,LEN(D386)-1)),VALUE(SUBSTITUTE(D386,",",""))))))))),"N/A")</f>
        <v>N/A</v>
      </c>
      <c r="K386" t="str">
        <f>IFERROR(IF(TRIM(E386)="-", "N/A", IF(RIGHT(E386,1)=")",IF(RIGHT(E386,2)="T)",-1000000000000*VALUE(MID(E386,2,LEN(E386)-3)),IF(RIGHT(E386,2)="M)",-1000000*VALUE(MID(E386,2,LEN(E386)-3)),IF(RIGHT(E386,2)="B)",-1000000000*VALUE(MID(E386,2,LEN(E386)-3)),IF(RIGHT(E386,2)="k)",-1000*VALUE(MID(E386,2,LEN(E386)-3)),VALUE(SUBSTITUTE(E386,",","")))))),IF(RIGHT(E386,1)="T",1000000000000*VALUE(LEFT(E386,LEN(E386)-1)),IF(RIGHT(E386,1)="M",1000000*VALUE(LEFT(E386,LEN(E386)-1)),IF(RIGHT(E386,1)="B",1000000000*VALUE(LEFT(E386,LEN(E386)-1)),IF(RIGHT(E386,1)="%",0.01*VALUE(LEFT(E386,LEN(E386)-1)),IF(RIGHT(E386,1)="k",1000*VALUE(LEFT(E386,LEN(E386)-1)),VALUE(SUBSTITUTE(E386,",",""))))))))),"N/A")</f>
        <v>N/A</v>
      </c>
      <c r="L386" t="str">
        <f>IFERROR(IF(TRIM(F386)="-", "N/A", IF(RIGHT(F386,1)=")",IF(RIGHT(F386,2)="T)",-1000000000000*VALUE(MID(F386,2,LEN(F386)-3)),IF(RIGHT(F386,2)="M)",-1000000*VALUE(MID(F386,2,LEN(F386)-3)),IF(RIGHT(F386,2)="B)",-1000000000*VALUE(MID(F386,2,LEN(F386)-3)),IF(RIGHT(F386,2)="k)",-1000*VALUE(MID(F386,2,LEN(F386)-3)),VALUE(SUBSTITUTE(F386,",","")))))),IF(RIGHT(F386,1)="T",1000000000000*VALUE(LEFT(F386,LEN(F386)-1)),IF(RIGHT(F386,1)="M",1000000*VALUE(LEFT(F386,LEN(F386)-1)),IF(RIGHT(F386,1)="B",1000000000*VALUE(LEFT(F386,LEN(F386)-1)),IF(RIGHT(F386,1)="%",0.01*VALUE(LEFT(F386,LEN(F386)-1)),IF(RIGHT(F386,1)="k",1000*VALUE(LEFT(F386,LEN(F386)-1)),VALUE(SUBSTITUTE(F386,",",""))))))))),"N/A")</f>
        <v>N/A</v>
      </c>
      <c r="M386" t="str">
        <f>IFERROR(IF(TRIM(G386)="-", "N/A", IF(RIGHT(G386,1)=")",IF(RIGHT(G386,2)="T)",-1000000000000*VALUE(MID(G386,2,LEN(G386)-3)),IF(RIGHT(G386,2)="M)",-1000000*VALUE(MID(G386,2,LEN(G386)-3)),IF(RIGHT(G386,2)="B)",-1000000000*VALUE(MID(G386,2,LEN(G386)-3)),IF(RIGHT(G386,2)="k)",-1000*VALUE(MID(G386,2,LEN(G386)-3)),VALUE(SUBSTITUTE(G386,",","")))))),IF(RIGHT(G386,1)="T",1000000000000*VALUE(LEFT(G386,LEN(G386)-1)),IF(RIGHT(G386,1)="M",1000000*VALUE(LEFT(G386,LEN(G386)-1)),IF(RIGHT(G386,1)="B",1000000000*VALUE(LEFT(G386,LEN(G386)-1)),IF(RIGHT(G386,1)="%",0.01*VALUE(LEFT(G386,LEN(G386)-1)),IF(RIGHT(G386,1)="k",1000*VALUE(LEFT(G386,LEN(G386)-1)),VALUE(SUBSTITUTE(G386,",",""))))))))),"N/A")</f>
        <v>N/A</v>
      </c>
      <c r="N386" t="str">
        <f t="shared" si="15"/>
        <v>N/A</v>
      </c>
    </row>
    <row r="387" spans="9:14" x14ac:dyDescent="0.3">
      <c r="I387" t="str">
        <f>IFERROR(IF(TRIM(C387)="-", "N/A", IF(RIGHT(C387,1)=")",IF(RIGHT(C387,2)="T)",-1000000000000*VALUE(MID(C387,2,LEN(C387)-3)),IF(RIGHT(C387,2)="M)",-1000000*VALUE(MID(C387,2,LEN(C387)-3)),IF(RIGHT(C387,2)="B)",-1000000000*VALUE(MID(C387,2,LEN(C387)-3)),IF(RIGHT(C387,2)="k)",-1000*VALUE(MID(C387,2,LEN(C387)-3)),VALUE(SUBSTITUTE(C387,",","")))))),IF(RIGHT(C387,1)="T",1000000000000*VALUE(LEFT(C387,LEN(C387)-1)),IF(RIGHT(C387,1)="M",1000000*VALUE(LEFT(C387,LEN(C387)-1)),IF(RIGHT(C387,1)="B",1000000000*VALUE(LEFT(C387,LEN(C387)-1)),IF(RIGHT(C387,1)="%",0.01*VALUE(LEFT(C387,LEN(C387)-1)),IF(RIGHT(C387,1)="k",1000*VALUE(LEFT(C387,LEN(C387)-1)),VALUE(SUBSTITUTE(C387,",",""))))))))),"N/A")</f>
        <v>N/A</v>
      </c>
      <c r="J387" t="str">
        <f>IFERROR(IF(TRIM(D387)="-", "N/A", IF(RIGHT(D387,1)=")",IF(RIGHT(D387,2)="T)",-1000000000000*VALUE(MID(D387,2,LEN(D387)-3)),IF(RIGHT(D387,2)="M)",-1000000*VALUE(MID(D387,2,LEN(D387)-3)),IF(RIGHT(D387,2)="B)",-1000000000*VALUE(MID(D387,2,LEN(D387)-3)),IF(RIGHT(D387,2)="k)",-1000*VALUE(MID(D387,2,LEN(D387)-3)),VALUE(SUBSTITUTE(D387,",","")))))),IF(RIGHT(D387,1)="T",1000000000000*VALUE(LEFT(D387,LEN(D387)-1)),IF(RIGHT(D387,1)="M",1000000*VALUE(LEFT(D387,LEN(D387)-1)),IF(RIGHT(D387,1)="B",1000000000*VALUE(LEFT(D387,LEN(D387)-1)),IF(RIGHT(D387,1)="%",0.01*VALUE(LEFT(D387,LEN(D387)-1)),IF(RIGHT(D387,1)="k",1000*VALUE(LEFT(D387,LEN(D387)-1)),VALUE(SUBSTITUTE(D387,",",""))))))))),"N/A")</f>
        <v>N/A</v>
      </c>
      <c r="K387" t="str">
        <f>IFERROR(IF(TRIM(E387)="-", "N/A", IF(RIGHT(E387,1)=")",IF(RIGHT(E387,2)="T)",-1000000000000*VALUE(MID(E387,2,LEN(E387)-3)),IF(RIGHT(E387,2)="M)",-1000000*VALUE(MID(E387,2,LEN(E387)-3)),IF(RIGHT(E387,2)="B)",-1000000000*VALUE(MID(E387,2,LEN(E387)-3)),IF(RIGHT(E387,2)="k)",-1000*VALUE(MID(E387,2,LEN(E387)-3)),VALUE(SUBSTITUTE(E387,",","")))))),IF(RIGHT(E387,1)="T",1000000000000*VALUE(LEFT(E387,LEN(E387)-1)),IF(RIGHT(E387,1)="M",1000000*VALUE(LEFT(E387,LEN(E387)-1)),IF(RIGHT(E387,1)="B",1000000000*VALUE(LEFT(E387,LEN(E387)-1)),IF(RIGHT(E387,1)="%",0.01*VALUE(LEFT(E387,LEN(E387)-1)),IF(RIGHT(E387,1)="k",1000*VALUE(LEFT(E387,LEN(E387)-1)),VALUE(SUBSTITUTE(E387,",",""))))))))),"N/A")</f>
        <v>N/A</v>
      </c>
      <c r="L387" t="str">
        <f>IFERROR(IF(TRIM(F387)="-", "N/A", IF(RIGHT(F387,1)=")",IF(RIGHT(F387,2)="T)",-1000000000000*VALUE(MID(F387,2,LEN(F387)-3)),IF(RIGHT(F387,2)="M)",-1000000*VALUE(MID(F387,2,LEN(F387)-3)),IF(RIGHT(F387,2)="B)",-1000000000*VALUE(MID(F387,2,LEN(F387)-3)),IF(RIGHT(F387,2)="k)",-1000*VALUE(MID(F387,2,LEN(F387)-3)),VALUE(SUBSTITUTE(F387,",","")))))),IF(RIGHT(F387,1)="T",1000000000000*VALUE(LEFT(F387,LEN(F387)-1)),IF(RIGHT(F387,1)="M",1000000*VALUE(LEFT(F387,LEN(F387)-1)),IF(RIGHT(F387,1)="B",1000000000*VALUE(LEFT(F387,LEN(F387)-1)),IF(RIGHT(F387,1)="%",0.01*VALUE(LEFT(F387,LEN(F387)-1)),IF(RIGHT(F387,1)="k",1000*VALUE(LEFT(F387,LEN(F387)-1)),VALUE(SUBSTITUTE(F387,",",""))))))))),"N/A")</f>
        <v>N/A</v>
      </c>
      <c r="M387" t="str">
        <f>IFERROR(IF(TRIM(G387)="-", "N/A", IF(RIGHT(G387,1)=")",IF(RIGHT(G387,2)="T)",-1000000000000*VALUE(MID(G387,2,LEN(G387)-3)),IF(RIGHT(G387,2)="M)",-1000000*VALUE(MID(G387,2,LEN(G387)-3)),IF(RIGHT(G387,2)="B)",-1000000000*VALUE(MID(G387,2,LEN(G387)-3)),IF(RIGHT(G387,2)="k)",-1000*VALUE(MID(G387,2,LEN(G387)-3)),VALUE(SUBSTITUTE(G387,",","")))))),IF(RIGHT(G387,1)="T",1000000000000*VALUE(LEFT(G387,LEN(G387)-1)),IF(RIGHT(G387,1)="M",1000000*VALUE(LEFT(G387,LEN(G387)-1)),IF(RIGHT(G387,1)="B",1000000000*VALUE(LEFT(G387,LEN(G387)-1)),IF(RIGHT(G387,1)="%",0.01*VALUE(LEFT(G387,LEN(G387)-1)),IF(RIGHT(G387,1)="k",1000*VALUE(LEFT(G387,LEN(G387)-1)),VALUE(SUBSTITUTE(G387,",",""))))))))),"N/A")</f>
        <v>N/A</v>
      </c>
      <c r="N387" t="str">
        <f t="shared" si="15"/>
        <v>N/A</v>
      </c>
    </row>
    <row r="388" spans="9:14" x14ac:dyDescent="0.3">
      <c r="I388" t="str">
        <f>IFERROR(IF(TRIM(C388)="-", "N/A", IF(RIGHT(C388,1)=")",IF(RIGHT(C388,2)="T)",-1000000000000*VALUE(MID(C388,2,LEN(C388)-3)),IF(RIGHT(C388,2)="M)",-1000000*VALUE(MID(C388,2,LEN(C388)-3)),IF(RIGHT(C388,2)="B)",-1000000000*VALUE(MID(C388,2,LEN(C388)-3)),IF(RIGHT(C388,2)="k)",-1000*VALUE(MID(C388,2,LEN(C388)-3)),VALUE(SUBSTITUTE(C388,",","")))))),IF(RIGHT(C388,1)="T",1000000000000*VALUE(LEFT(C388,LEN(C388)-1)),IF(RIGHT(C388,1)="M",1000000*VALUE(LEFT(C388,LEN(C388)-1)),IF(RIGHT(C388,1)="B",1000000000*VALUE(LEFT(C388,LEN(C388)-1)),IF(RIGHT(C388,1)="%",0.01*VALUE(LEFT(C388,LEN(C388)-1)),IF(RIGHT(C388,1)="k",1000*VALUE(LEFT(C388,LEN(C388)-1)),VALUE(SUBSTITUTE(C388,",",""))))))))),"N/A")</f>
        <v>N/A</v>
      </c>
      <c r="J388" t="str">
        <f>IFERROR(IF(TRIM(D388)="-", "N/A", IF(RIGHT(D388,1)=")",IF(RIGHT(D388,2)="T)",-1000000000000*VALUE(MID(D388,2,LEN(D388)-3)),IF(RIGHT(D388,2)="M)",-1000000*VALUE(MID(D388,2,LEN(D388)-3)),IF(RIGHT(D388,2)="B)",-1000000000*VALUE(MID(D388,2,LEN(D388)-3)),IF(RIGHT(D388,2)="k)",-1000*VALUE(MID(D388,2,LEN(D388)-3)),VALUE(SUBSTITUTE(D388,",","")))))),IF(RIGHT(D388,1)="T",1000000000000*VALUE(LEFT(D388,LEN(D388)-1)),IF(RIGHT(D388,1)="M",1000000*VALUE(LEFT(D388,LEN(D388)-1)),IF(RIGHT(D388,1)="B",1000000000*VALUE(LEFT(D388,LEN(D388)-1)),IF(RIGHT(D388,1)="%",0.01*VALUE(LEFT(D388,LEN(D388)-1)),IF(RIGHT(D388,1)="k",1000*VALUE(LEFT(D388,LEN(D388)-1)),VALUE(SUBSTITUTE(D388,",",""))))))))),"N/A")</f>
        <v>N/A</v>
      </c>
      <c r="K388" t="str">
        <f>IFERROR(IF(TRIM(E388)="-", "N/A", IF(RIGHT(E388,1)=")",IF(RIGHT(E388,2)="T)",-1000000000000*VALUE(MID(E388,2,LEN(E388)-3)),IF(RIGHT(E388,2)="M)",-1000000*VALUE(MID(E388,2,LEN(E388)-3)),IF(RIGHT(E388,2)="B)",-1000000000*VALUE(MID(E388,2,LEN(E388)-3)),IF(RIGHT(E388,2)="k)",-1000*VALUE(MID(E388,2,LEN(E388)-3)),VALUE(SUBSTITUTE(E388,",","")))))),IF(RIGHT(E388,1)="T",1000000000000*VALUE(LEFT(E388,LEN(E388)-1)),IF(RIGHT(E388,1)="M",1000000*VALUE(LEFT(E388,LEN(E388)-1)),IF(RIGHT(E388,1)="B",1000000000*VALUE(LEFT(E388,LEN(E388)-1)),IF(RIGHT(E388,1)="%",0.01*VALUE(LEFT(E388,LEN(E388)-1)),IF(RIGHT(E388,1)="k",1000*VALUE(LEFT(E388,LEN(E388)-1)),VALUE(SUBSTITUTE(E388,",",""))))))))),"N/A")</f>
        <v>N/A</v>
      </c>
      <c r="L388" t="str">
        <f>IFERROR(IF(TRIM(F388)="-", "N/A", IF(RIGHT(F388,1)=")",IF(RIGHT(F388,2)="T)",-1000000000000*VALUE(MID(F388,2,LEN(F388)-3)),IF(RIGHT(F388,2)="M)",-1000000*VALUE(MID(F388,2,LEN(F388)-3)),IF(RIGHT(F388,2)="B)",-1000000000*VALUE(MID(F388,2,LEN(F388)-3)),IF(RIGHT(F388,2)="k)",-1000*VALUE(MID(F388,2,LEN(F388)-3)),VALUE(SUBSTITUTE(F388,",","")))))),IF(RIGHT(F388,1)="T",1000000000000*VALUE(LEFT(F388,LEN(F388)-1)),IF(RIGHT(F388,1)="M",1000000*VALUE(LEFT(F388,LEN(F388)-1)),IF(RIGHT(F388,1)="B",1000000000*VALUE(LEFT(F388,LEN(F388)-1)),IF(RIGHT(F388,1)="%",0.01*VALUE(LEFT(F388,LEN(F388)-1)),IF(RIGHT(F388,1)="k",1000*VALUE(LEFT(F388,LEN(F388)-1)),VALUE(SUBSTITUTE(F388,",",""))))))))),"N/A")</f>
        <v>N/A</v>
      </c>
      <c r="M388" t="str">
        <f>IFERROR(IF(TRIM(G388)="-", "N/A", IF(RIGHT(G388,1)=")",IF(RIGHT(G388,2)="T)",-1000000000000*VALUE(MID(G388,2,LEN(G388)-3)),IF(RIGHT(G388,2)="M)",-1000000*VALUE(MID(G388,2,LEN(G388)-3)),IF(RIGHT(G388,2)="B)",-1000000000*VALUE(MID(G388,2,LEN(G388)-3)),IF(RIGHT(G388,2)="k)",-1000*VALUE(MID(G388,2,LEN(G388)-3)),VALUE(SUBSTITUTE(G388,",","")))))),IF(RIGHT(G388,1)="T",1000000000000*VALUE(LEFT(G388,LEN(G388)-1)),IF(RIGHT(G388,1)="M",1000000*VALUE(LEFT(G388,LEN(G388)-1)),IF(RIGHT(G388,1)="B",1000000000*VALUE(LEFT(G388,LEN(G388)-1)),IF(RIGHT(G388,1)="%",0.01*VALUE(LEFT(G388,LEN(G388)-1)),IF(RIGHT(G388,1)="k",1000*VALUE(LEFT(G388,LEN(G388)-1)),VALUE(SUBSTITUTE(G388,",",""))))))))),"N/A")</f>
        <v>N/A</v>
      </c>
      <c r="N388" t="str">
        <f t="shared" si="15"/>
        <v>N/A</v>
      </c>
    </row>
    <row r="389" spans="9:14" x14ac:dyDescent="0.3">
      <c r="I389" t="str">
        <f>IFERROR(IF(TRIM(C389)="-", "N/A", IF(RIGHT(C389,1)=")",IF(RIGHT(C389,2)="T)",-1000000000000*VALUE(MID(C389,2,LEN(C389)-3)),IF(RIGHT(C389,2)="M)",-1000000*VALUE(MID(C389,2,LEN(C389)-3)),IF(RIGHT(C389,2)="B)",-1000000000*VALUE(MID(C389,2,LEN(C389)-3)),IF(RIGHT(C389,2)="k)",-1000*VALUE(MID(C389,2,LEN(C389)-3)),VALUE(SUBSTITUTE(C389,",","")))))),IF(RIGHT(C389,1)="T",1000000000000*VALUE(LEFT(C389,LEN(C389)-1)),IF(RIGHT(C389,1)="M",1000000*VALUE(LEFT(C389,LEN(C389)-1)),IF(RIGHT(C389,1)="B",1000000000*VALUE(LEFT(C389,LEN(C389)-1)),IF(RIGHT(C389,1)="%",0.01*VALUE(LEFT(C389,LEN(C389)-1)),IF(RIGHT(C389,1)="k",1000*VALUE(LEFT(C389,LEN(C389)-1)),VALUE(SUBSTITUTE(C389,",",""))))))))),"N/A")</f>
        <v>N/A</v>
      </c>
      <c r="J389" t="str">
        <f>IFERROR(IF(TRIM(D389)="-", "N/A", IF(RIGHT(D389,1)=")",IF(RIGHT(D389,2)="T)",-1000000000000*VALUE(MID(D389,2,LEN(D389)-3)),IF(RIGHT(D389,2)="M)",-1000000*VALUE(MID(D389,2,LEN(D389)-3)),IF(RIGHT(D389,2)="B)",-1000000000*VALUE(MID(D389,2,LEN(D389)-3)),IF(RIGHT(D389,2)="k)",-1000*VALUE(MID(D389,2,LEN(D389)-3)),VALUE(SUBSTITUTE(D389,",","")))))),IF(RIGHT(D389,1)="T",1000000000000*VALUE(LEFT(D389,LEN(D389)-1)),IF(RIGHT(D389,1)="M",1000000*VALUE(LEFT(D389,LEN(D389)-1)),IF(RIGHT(D389,1)="B",1000000000*VALUE(LEFT(D389,LEN(D389)-1)),IF(RIGHT(D389,1)="%",0.01*VALUE(LEFT(D389,LEN(D389)-1)),IF(RIGHT(D389,1)="k",1000*VALUE(LEFT(D389,LEN(D389)-1)),VALUE(SUBSTITUTE(D389,",",""))))))))),"N/A")</f>
        <v>N/A</v>
      </c>
      <c r="K389" t="str">
        <f>IFERROR(IF(TRIM(E389)="-", "N/A", IF(RIGHT(E389,1)=")",IF(RIGHT(E389,2)="T)",-1000000000000*VALUE(MID(E389,2,LEN(E389)-3)),IF(RIGHT(E389,2)="M)",-1000000*VALUE(MID(E389,2,LEN(E389)-3)),IF(RIGHT(E389,2)="B)",-1000000000*VALUE(MID(E389,2,LEN(E389)-3)),IF(RIGHT(E389,2)="k)",-1000*VALUE(MID(E389,2,LEN(E389)-3)),VALUE(SUBSTITUTE(E389,",","")))))),IF(RIGHT(E389,1)="T",1000000000000*VALUE(LEFT(E389,LEN(E389)-1)),IF(RIGHT(E389,1)="M",1000000*VALUE(LEFT(E389,LEN(E389)-1)),IF(RIGHT(E389,1)="B",1000000000*VALUE(LEFT(E389,LEN(E389)-1)),IF(RIGHT(E389,1)="%",0.01*VALUE(LEFT(E389,LEN(E389)-1)),IF(RIGHT(E389,1)="k",1000*VALUE(LEFT(E389,LEN(E389)-1)),VALUE(SUBSTITUTE(E389,",",""))))))))),"N/A")</f>
        <v>N/A</v>
      </c>
      <c r="L389" t="str">
        <f>IFERROR(IF(TRIM(F389)="-", "N/A", IF(RIGHT(F389,1)=")",IF(RIGHT(F389,2)="T)",-1000000000000*VALUE(MID(F389,2,LEN(F389)-3)),IF(RIGHT(F389,2)="M)",-1000000*VALUE(MID(F389,2,LEN(F389)-3)),IF(RIGHT(F389,2)="B)",-1000000000*VALUE(MID(F389,2,LEN(F389)-3)),IF(RIGHT(F389,2)="k)",-1000*VALUE(MID(F389,2,LEN(F389)-3)),VALUE(SUBSTITUTE(F389,",","")))))),IF(RIGHT(F389,1)="T",1000000000000*VALUE(LEFT(F389,LEN(F389)-1)),IF(RIGHT(F389,1)="M",1000000*VALUE(LEFT(F389,LEN(F389)-1)),IF(RIGHT(F389,1)="B",1000000000*VALUE(LEFT(F389,LEN(F389)-1)),IF(RIGHT(F389,1)="%",0.01*VALUE(LEFT(F389,LEN(F389)-1)),IF(RIGHT(F389,1)="k",1000*VALUE(LEFT(F389,LEN(F389)-1)),VALUE(SUBSTITUTE(F389,",",""))))))))),"N/A")</f>
        <v>N/A</v>
      </c>
      <c r="M389" t="str">
        <f>IFERROR(IF(TRIM(G389)="-", "N/A", IF(RIGHT(G389,1)=")",IF(RIGHT(G389,2)="T)",-1000000000000*VALUE(MID(G389,2,LEN(G389)-3)),IF(RIGHT(G389,2)="M)",-1000000*VALUE(MID(G389,2,LEN(G389)-3)),IF(RIGHT(G389,2)="B)",-1000000000*VALUE(MID(G389,2,LEN(G389)-3)),IF(RIGHT(G389,2)="k)",-1000*VALUE(MID(G389,2,LEN(G389)-3)),VALUE(SUBSTITUTE(G389,",","")))))),IF(RIGHT(G389,1)="T",1000000000000*VALUE(LEFT(G389,LEN(G389)-1)),IF(RIGHT(G389,1)="M",1000000*VALUE(LEFT(G389,LEN(G389)-1)),IF(RIGHT(G389,1)="B",1000000000*VALUE(LEFT(G389,LEN(G389)-1)),IF(RIGHT(G389,1)="%",0.01*VALUE(LEFT(G389,LEN(G389)-1)),IF(RIGHT(G389,1)="k",1000*VALUE(LEFT(G389,LEN(G389)-1)),VALUE(SUBSTITUTE(G389,",",""))))))))),"N/A")</f>
        <v>N/A</v>
      </c>
      <c r="N389" t="str">
        <f t="shared" si="15"/>
        <v>N/A</v>
      </c>
    </row>
    <row r="390" spans="9:14" x14ac:dyDescent="0.3">
      <c r="I390" t="str">
        <f>IFERROR(IF(TRIM(C390)="-", "N/A", IF(RIGHT(C390,1)=")",IF(RIGHT(C390,2)="T)",-1000000000000*VALUE(MID(C390,2,LEN(C390)-3)),IF(RIGHT(C390,2)="M)",-1000000*VALUE(MID(C390,2,LEN(C390)-3)),IF(RIGHT(C390,2)="B)",-1000000000*VALUE(MID(C390,2,LEN(C390)-3)),IF(RIGHT(C390,2)="k)",-1000*VALUE(MID(C390,2,LEN(C390)-3)),VALUE(SUBSTITUTE(C390,",","")))))),IF(RIGHT(C390,1)="T",1000000000000*VALUE(LEFT(C390,LEN(C390)-1)),IF(RIGHT(C390,1)="M",1000000*VALUE(LEFT(C390,LEN(C390)-1)),IF(RIGHT(C390,1)="B",1000000000*VALUE(LEFT(C390,LEN(C390)-1)),IF(RIGHT(C390,1)="%",0.01*VALUE(LEFT(C390,LEN(C390)-1)),IF(RIGHT(C390,1)="k",1000*VALUE(LEFT(C390,LEN(C390)-1)),VALUE(SUBSTITUTE(C390,",",""))))))))),"N/A")</f>
        <v>N/A</v>
      </c>
      <c r="J390" t="str">
        <f>IFERROR(IF(TRIM(D390)="-", "N/A", IF(RIGHT(D390,1)=")",IF(RIGHT(D390,2)="T)",-1000000000000*VALUE(MID(D390,2,LEN(D390)-3)),IF(RIGHT(D390,2)="M)",-1000000*VALUE(MID(D390,2,LEN(D390)-3)),IF(RIGHT(D390,2)="B)",-1000000000*VALUE(MID(D390,2,LEN(D390)-3)),IF(RIGHT(D390,2)="k)",-1000*VALUE(MID(D390,2,LEN(D390)-3)),VALUE(SUBSTITUTE(D390,",","")))))),IF(RIGHT(D390,1)="T",1000000000000*VALUE(LEFT(D390,LEN(D390)-1)),IF(RIGHT(D390,1)="M",1000000*VALUE(LEFT(D390,LEN(D390)-1)),IF(RIGHT(D390,1)="B",1000000000*VALUE(LEFT(D390,LEN(D390)-1)),IF(RIGHT(D390,1)="%",0.01*VALUE(LEFT(D390,LEN(D390)-1)),IF(RIGHT(D390,1)="k",1000*VALUE(LEFT(D390,LEN(D390)-1)),VALUE(SUBSTITUTE(D390,",",""))))))))),"N/A")</f>
        <v>N/A</v>
      </c>
      <c r="K390" t="str">
        <f>IFERROR(IF(TRIM(E390)="-", "N/A", IF(RIGHT(E390,1)=")",IF(RIGHT(E390,2)="T)",-1000000000000*VALUE(MID(E390,2,LEN(E390)-3)),IF(RIGHT(E390,2)="M)",-1000000*VALUE(MID(E390,2,LEN(E390)-3)),IF(RIGHT(E390,2)="B)",-1000000000*VALUE(MID(E390,2,LEN(E390)-3)),IF(RIGHT(E390,2)="k)",-1000*VALUE(MID(E390,2,LEN(E390)-3)),VALUE(SUBSTITUTE(E390,",","")))))),IF(RIGHT(E390,1)="T",1000000000000*VALUE(LEFT(E390,LEN(E390)-1)),IF(RIGHT(E390,1)="M",1000000*VALUE(LEFT(E390,LEN(E390)-1)),IF(RIGHT(E390,1)="B",1000000000*VALUE(LEFT(E390,LEN(E390)-1)),IF(RIGHT(E390,1)="%",0.01*VALUE(LEFT(E390,LEN(E390)-1)),IF(RIGHT(E390,1)="k",1000*VALUE(LEFT(E390,LEN(E390)-1)),VALUE(SUBSTITUTE(E390,",",""))))))))),"N/A")</f>
        <v>N/A</v>
      </c>
      <c r="L390" t="str">
        <f>IFERROR(IF(TRIM(F390)="-", "N/A", IF(RIGHT(F390,1)=")",IF(RIGHT(F390,2)="T)",-1000000000000*VALUE(MID(F390,2,LEN(F390)-3)),IF(RIGHT(F390,2)="M)",-1000000*VALUE(MID(F390,2,LEN(F390)-3)),IF(RIGHT(F390,2)="B)",-1000000000*VALUE(MID(F390,2,LEN(F390)-3)),IF(RIGHT(F390,2)="k)",-1000*VALUE(MID(F390,2,LEN(F390)-3)),VALUE(SUBSTITUTE(F390,",","")))))),IF(RIGHT(F390,1)="T",1000000000000*VALUE(LEFT(F390,LEN(F390)-1)),IF(RIGHT(F390,1)="M",1000000*VALUE(LEFT(F390,LEN(F390)-1)),IF(RIGHT(F390,1)="B",1000000000*VALUE(LEFT(F390,LEN(F390)-1)),IF(RIGHT(F390,1)="%",0.01*VALUE(LEFT(F390,LEN(F390)-1)),IF(RIGHT(F390,1)="k",1000*VALUE(LEFT(F390,LEN(F390)-1)),VALUE(SUBSTITUTE(F390,",",""))))))))),"N/A")</f>
        <v>N/A</v>
      </c>
      <c r="M390" t="str">
        <f>IFERROR(IF(TRIM(G390)="-", "N/A", IF(RIGHT(G390,1)=")",IF(RIGHT(G390,2)="T)",-1000000000000*VALUE(MID(G390,2,LEN(G390)-3)),IF(RIGHT(G390,2)="M)",-1000000*VALUE(MID(G390,2,LEN(G390)-3)),IF(RIGHT(G390,2)="B)",-1000000000*VALUE(MID(G390,2,LEN(G390)-3)),IF(RIGHT(G390,2)="k)",-1000*VALUE(MID(G390,2,LEN(G390)-3)),VALUE(SUBSTITUTE(G390,",","")))))),IF(RIGHT(G390,1)="T",1000000000000*VALUE(LEFT(G390,LEN(G390)-1)),IF(RIGHT(G390,1)="M",1000000*VALUE(LEFT(G390,LEN(G390)-1)),IF(RIGHT(G390,1)="B",1000000000*VALUE(LEFT(G390,LEN(G390)-1)),IF(RIGHT(G390,1)="%",0.01*VALUE(LEFT(G390,LEN(G390)-1)),IF(RIGHT(G390,1)="k",1000*VALUE(LEFT(G390,LEN(G390)-1)),VALUE(SUBSTITUTE(G390,",",""))))))))),"N/A")</f>
        <v>N/A</v>
      </c>
      <c r="N390" t="str">
        <f t="shared" si="15"/>
        <v>N/A</v>
      </c>
    </row>
    <row r="391" spans="9:14" x14ac:dyDescent="0.3">
      <c r="I391" t="str">
        <f>IFERROR(IF(TRIM(C391)="-", "N/A", IF(RIGHT(C391,1)=")",IF(RIGHT(C391,2)="T)",-1000000000000*VALUE(MID(C391,2,LEN(C391)-3)),IF(RIGHT(C391,2)="M)",-1000000*VALUE(MID(C391,2,LEN(C391)-3)),IF(RIGHT(C391,2)="B)",-1000000000*VALUE(MID(C391,2,LEN(C391)-3)),IF(RIGHT(C391,2)="k)",-1000*VALUE(MID(C391,2,LEN(C391)-3)),VALUE(SUBSTITUTE(C391,",","")))))),IF(RIGHT(C391,1)="T",1000000000000*VALUE(LEFT(C391,LEN(C391)-1)),IF(RIGHT(C391,1)="M",1000000*VALUE(LEFT(C391,LEN(C391)-1)),IF(RIGHT(C391,1)="B",1000000000*VALUE(LEFT(C391,LEN(C391)-1)),IF(RIGHT(C391,1)="%",0.01*VALUE(LEFT(C391,LEN(C391)-1)),IF(RIGHT(C391,1)="k",1000*VALUE(LEFT(C391,LEN(C391)-1)),VALUE(SUBSTITUTE(C391,",",""))))))))),"N/A")</f>
        <v>N/A</v>
      </c>
      <c r="J391" t="str">
        <f>IFERROR(IF(TRIM(D391)="-", "N/A", IF(RIGHT(D391,1)=")",IF(RIGHT(D391,2)="T)",-1000000000000*VALUE(MID(D391,2,LEN(D391)-3)),IF(RIGHT(D391,2)="M)",-1000000*VALUE(MID(D391,2,LEN(D391)-3)),IF(RIGHT(D391,2)="B)",-1000000000*VALUE(MID(D391,2,LEN(D391)-3)),IF(RIGHT(D391,2)="k)",-1000*VALUE(MID(D391,2,LEN(D391)-3)),VALUE(SUBSTITUTE(D391,",","")))))),IF(RIGHT(D391,1)="T",1000000000000*VALUE(LEFT(D391,LEN(D391)-1)),IF(RIGHT(D391,1)="M",1000000*VALUE(LEFT(D391,LEN(D391)-1)),IF(RIGHT(D391,1)="B",1000000000*VALUE(LEFT(D391,LEN(D391)-1)),IF(RIGHT(D391,1)="%",0.01*VALUE(LEFT(D391,LEN(D391)-1)),IF(RIGHT(D391,1)="k",1000*VALUE(LEFT(D391,LEN(D391)-1)),VALUE(SUBSTITUTE(D391,",",""))))))))),"N/A")</f>
        <v>N/A</v>
      </c>
      <c r="K391" t="str">
        <f>IFERROR(IF(TRIM(E391)="-", "N/A", IF(RIGHT(E391,1)=")",IF(RIGHT(E391,2)="T)",-1000000000000*VALUE(MID(E391,2,LEN(E391)-3)),IF(RIGHT(E391,2)="M)",-1000000*VALUE(MID(E391,2,LEN(E391)-3)),IF(RIGHT(E391,2)="B)",-1000000000*VALUE(MID(E391,2,LEN(E391)-3)),IF(RIGHT(E391,2)="k)",-1000*VALUE(MID(E391,2,LEN(E391)-3)),VALUE(SUBSTITUTE(E391,",","")))))),IF(RIGHT(E391,1)="T",1000000000000*VALUE(LEFT(E391,LEN(E391)-1)),IF(RIGHT(E391,1)="M",1000000*VALUE(LEFT(E391,LEN(E391)-1)),IF(RIGHT(E391,1)="B",1000000000*VALUE(LEFT(E391,LEN(E391)-1)),IF(RIGHT(E391,1)="%",0.01*VALUE(LEFT(E391,LEN(E391)-1)),IF(RIGHT(E391,1)="k",1000*VALUE(LEFT(E391,LEN(E391)-1)),VALUE(SUBSTITUTE(E391,",",""))))))))),"N/A")</f>
        <v>N/A</v>
      </c>
      <c r="L391" t="str">
        <f>IFERROR(IF(TRIM(F391)="-", "N/A", IF(RIGHT(F391,1)=")",IF(RIGHT(F391,2)="T)",-1000000000000*VALUE(MID(F391,2,LEN(F391)-3)),IF(RIGHT(F391,2)="M)",-1000000*VALUE(MID(F391,2,LEN(F391)-3)),IF(RIGHT(F391,2)="B)",-1000000000*VALUE(MID(F391,2,LEN(F391)-3)),IF(RIGHT(F391,2)="k)",-1000*VALUE(MID(F391,2,LEN(F391)-3)),VALUE(SUBSTITUTE(F391,",","")))))),IF(RIGHT(F391,1)="T",1000000000000*VALUE(LEFT(F391,LEN(F391)-1)),IF(RIGHT(F391,1)="M",1000000*VALUE(LEFT(F391,LEN(F391)-1)),IF(RIGHT(F391,1)="B",1000000000*VALUE(LEFT(F391,LEN(F391)-1)),IF(RIGHT(F391,1)="%",0.01*VALUE(LEFT(F391,LEN(F391)-1)),IF(RIGHT(F391,1)="k",1000*VALUE(LEFT(F391,LEN(F391)-1)),VALUE(SUBSTITUTE(F391,",",""))))))))),"N/A")</f>
        <v>N/A</v>
      </c>
      <c r="M391" t="str">
        <f>IFERROR(IF(TRIM(G391)="-", "N/A", IF(RIGHT(G391,1)=")",IF(RIGHT(G391,2)="T)",-1000000000000*VALUE(MID(G391,2,LEN(G391)-3)),IF(RIGHT(G391,2)="M)",-1000000*VALUE(MID(G391,2,LEN(G391)-3)),IF(RIGHT(G391,2)="B)",-1000000000*VALUE(MID(G391,2,LEN(G391)-3)),IF(RIGHT(G391,2)="k)",-1000*VALUE(MID(G391,2,LEN(G391)-3)),VALUE(SUBSTITUTE(G391,",","")))))),IF(RIGHT(G391,1)="T",1000000000000*VALUE(LEFT(G391,LEN(G391)-1)),IF(RIGHT(G391,1)="M",1000000*VALUE(LEFT(G391,LEN(G391)-1)),IF(RIGHT(G391,1)="B",1000000000*VALUE(LEFT(G391,LEN(G391)-1)),IF(RIGHT(G391,1)="%",0.01*VALUE(LEFT(G391,LEN(G391)-1)),IF(RIGHT(G391,1)="k",1000*VALUE(LEFT(G391,LEN(G391)-1)),VALUE(SUBSTITUTE(G391,",",""))))))))),"N/A")</f>
        <v>N/A</v>
      </c>
      <c r="N391" t="str">
        <f t="shared" si="15"/>
        <v>N/A</v>
      </c>
    </row>
    <row r="392" spans="9:14" x14ac:dyDescent="0.3">
      <c r="I392" t="str">
        <f>IFERROR(IF(TRIM(C392)="-", "N/A", IF(RIGHT(C392,1)=")",IF(RIGHT(C392,2)="T)",-1000000000000*VALUE(MID(C392,2,LEN(C392)-3)),IF(RIGHT(C392,2)="M)",-1000000*VALUE(MID(C392,2,LEN(C392)-3)),IF(RIGHT(C392,2)="B)",-1000000000*VALUE(MID(C392,2,LEN(C392)-3)),IF(RIGHT(C392,2)="k)",-1000*VALUE(MID(C392,2,LEN(C392)-3)),VALUE(SUBSTITUTE(C392,",","")))))),IF(RIGHT(C392,1)="T",1000000000000*VALUE(LEFT(C392,LEN(C392)-1)),IF(RIGHT(C392,1)="M",1000000*VALUE(LEFT(C392,LEN(C392)-1)),IF(RIGHT(C392,1)="B",1000000000*VALUE(LEFT(C392,LEN(C392)-1)),IF(RIGHT(C392,1)="%",0.01*VALUE(LEFT(C392,LEN(C392)-1)),IF(RIGHT(C392,1)="k",1000*VALUE(LEFT(C392,LEN(C392)-1)),VALUE(SUBSTITUTE(C392,",",""))))))))),"N/A")</f>
        <v>N/A</v>
      </c>
      <c r="J392" t="str">
        <f>IFERROR(IF(TRIM(D392)="-", "N/A", IF(RIGHT(D392,1)=")",IF(RIGHT(D392,2)="T)",-1000000000000*VALUE(MID(D392,2,LEN(D392)-3)),IF(RIGHT(D392,2)="M)",-1000000*VALUE(MID(D392,2,LEN(D392)-3)),IF(RIGHT(D392,2)="B)",-1000000000*VALUE(MID(D392,2,LEN(D392)-3)),IF(RIGHT(D392,2)="k)",-1000*VALUE(MID(D392,2,LEN(D392)-3)),VALUE(SUBSTITUTE(D392,",","")))))),IF(RIGHT(D392,1)="T",1000000000000*VALUE(LEFT(D392,LEN(D392)-1)),IF(RIGHT(D392,1)="M",1000000*VALUE(LEFT(D392,LEN(D392)-1)),IF(RIGHT(D392,1)="B",1000000000*VALUE(LEFT(D392,LEN(D392)-1)),IF(RIGHT(D392,1)="%",0.01*VALUE(LEFT(D392,LEN(D392)-1)),IF(RIGHT(D392,1)="k",1000*VALUE(LEFT(D392,LEN(D392)-1)),VALUE(SUBSTITUTE(D392,",",""))))))))),"N/A")</f>
        <v>N/A</v>
      </c>
      <c r="K392" t="str">
        <f>IFERROR(IF(TRIM(E392)="-", "N/A", IF(RIGHT(E392,1)=")",IF(RIGHT(E392,2)="T)",-1000000000000*VALUE(MID(E392,2,LEN(E392)-3)),IF(RIGHT(E392,2)="M)",-1000000*VALUE(MID(E392,2,LEN(E392)-3)),IF(RIGHT(E392,2)="B)",-1000000000*VALUE(MID(E392,2,LEN(E392)-3)),IF(RIGHT(E392,2)="k)",-1000*VALUE(MID(E392,2,LEN(E392)-3)),VALUE(SUBSTITUTE(E392,",","")))))),IF(RIGHT(E392,1)="T",1000000000000*VALUE(LEFT(E392,LEN(E392)-1)),IF(RIGHT(E392,1)="M",1000000*VALUE(LEFT(E392,LEN(E392)-1)),IF(RIGHT(E392,1)="B",1000000000*VALUE(LEFT(E392,LEN(E392)-1)),IF(RIGHT(E392,1)="%",0.01*VALUE(LEFT(E392,LEN(E392)-1)),IF(RIGHT(E392,1)="k",1000*VALUE(LEFT(E392,LEN(E392)-1)),VALUE(SUBSTITUTE(E392,",",""))))))))),"N/A")</f>
        <v>N/A</v>
      </c>
      <c r="L392" t="str">
        <f>IFERROR(IF(TRIM(F392)="-", "N/A", IF(RIGHT(F392,1)=")",IF(RIGHT(F392,2)="T)",-1000000000000*VALUE(MID(F392,2,LEN(F392)-3)),IF(RIGHT(F392,2)="M)",-1000000*VALUE(MID(F392,2,LEN(F392)-3)),IF(RIGHT(F392,2)="B)",-1000000000*VALUE(MID(F392,2,LEN(F392)-3)),IF(RIGHT(F392,2)="k)",-1000*VALUE(MID(F392,2,LEN(F392)-3)),VALUE(SUBSTITUTE(F392,",","")))))),IF(RIGHT(F392,1)="T",1000000000000*VALUE(LEFT(F392,LEN(F392)-1)),IF(RIGHT(F392,1)="M",1000000*VALUE(LEFT(F392,LEN(F392)-1)),IF(RIGHT(F392,1)="B",1000000000*VALUE(LEFT(F392,LEN(F392)-1)),IF(RIGHT(F392,1)="%",0.01*VALUE(LEFT(F392,LEN(F392)-1)),IF(RIGHT(F392,1)="k",1000*VALUE(LEFT(F392,LEN(F392)-1)),VALUE(SUBSTITUTE(F392,",",""))))))))),"N/A")</f>
        <v>N/A</v>
      </c>
      <c r="M392" t="str">
        <f>IFERROR(IF(TRIM(G392)="-", "N/A", IF(RIGHT(G392,1)=")",IF(RIGHT(G392,2)="T)",-1000000000000*VALUE(MID(G392,2,LEN(G392)-3)),IF(RIGHT(G392,2)="M)",-1000000*VALUE(MID(G392,2,LEN(G392)-3)),IF(RIGHT(G392,2)="B)",-1000000000*VALUE(MID(G392,2,LEN(G392)-3)),IF(RIGHT(G392,2)="k)",-1000*VALUE(MID(G392,2,LEN(G392)-3)),VALUE(SUBSTITUTE(G392,",","")))))),IF(RIGHT(G392,1)="T",1000000000000*VALUE(LEFT(G392,LEN(G392)-1)),IF(RIGHT(G392,1)="M",1000000*VALUE(LEFT(G392,LEN(G392)-1)),IF(RIGHT(G392,1)="B",1000000000*VALUE(LEFT(G392,LEN(G392)-1)),IF(RIGHT(G392,1)="%",0.01*VALUE(LEFT(G392,LEN(G392)-1)),IF(RIGHT(G392,1)="k",1000*VALUE(LEFT(G392,LEN(G392)-1)),VALUE(SUBSTITUTE(G392,",",""))))))))),"N/A")</f>
        <v>N/A</v>
      </c>
      <c r="N392" t="str">
        <f t="shared" si="15"/>
        <v>N/A</v>
      </c>
    </row>
    <row r="393" spans="9:14" x14ac:dyDescent="0.3">
      <c r="I393" t="str">
        <f>IFERROR(IF(TRIM(C393)="-", "N/A", IF(RIGHT(C393,1)=")",IF(RIGHT(C393,2)="T)",-1000000000000*VALUE(MID(C393,2,LEN(C393)-3)),IF(RIGHT(C393,2)="M)",-1000000*VALUE(MID(C393,2,LEN(C393)-3)),IF(RIGHT(C393,2)="B)",-1000000000*VALUE(MID(C393,2,LEN(C393)-3)),IF(RIGHT(C393,2)="k)",-1000*VALUE(MID(C393,2,LEN(C393)-3)),VALUE(SUBSTITUTE(C393,",","")))))),IF(RIGHT(C393,1)="T",1000000000000*VALUE(LEFT(C393,LEN(C393)-1)),IF(RIGHT(C393,1)="M",1000000*VALUE(LEFT(C393,LEN(C393)-1)),IF(RIGHT(C393,1)="B",1000000000*VALUE(LEFT(C393,LEN(C393)-1)),IF(RIGHT(C393,1)="%",0.01*VALUE(LEFT(C393,LEN(C393)-1)),IF(RIGHT(C393,1)="k",1000*VALUE(LEFT(C393,LEN(C393)-1)),VALUE(SUBSTITUTE(C393,",",""))))))))),"N/A")</f>
        <v>N/A</v>
      </c>
      <c r="J393" t="str">
        <f>IFERROR(IF(TRIM(D393)="-", "N/A", IF(RIGHT(D393,1)=")",IF(RIGHT(D393,2)="T)",-1000000000000*VALUE(MID(D393,2,LEN(D393)-3)),IF(RIGHT(D393,2)="M)",-1000000*VALUE(MID(D393,2,LEN(D393)-3)),IF(RIGHT(D393,2)="B)",-1000000000*VALUE(MID(D393,2,LEN(D393)-3)),IF(RIGHT(D393,2)="k)",-1000*VALUE(MID(D393,2,LEN(D393)-3)),VALUE(SUBSTITUTE(D393,",","")))))),IF(RIGHT(D393,1)="T",1000000000000*VALUE(LEFT(D393,LEN(D393)-1)),IF(RIGHT(D393,1)="M",1000000*VALUE(LEFT(D393,LEN(D393)-1)),IF(RIGHT(D393,1)="B",1000000000*VALUE(LEFT(D393,LEN(D393)-1)),IF(RIGHT(D393,1)="%",0.01*VALUE(LEFT(D393,LEN(D393)-1)),IF(RIGHT(D393,1)="k",1000*VALUE(LEFT(D393,LEN(D393)-1)),VALUE(SUBSTITUTE(D393,",",""))))))))),"N/A")</f>
        <v>N/A</v>
      </c>
      <c r="K393" t="str">
        <f>IFERROR(IF(TRIM(E393)="-", "N/A", IF(RIGHT(E393,1)=")",IF(RIGHT(E393,2)="T)",-1000000000000*VALUE(MID(E393,2,LEN(E393)-3)),IF(RIGHT(E393,2)="M)",-1000000*VALUE(MID(E393,2,LEN(E393)-3)),IF(RIGHT(E393,2)="B)",-1000000000*VALUE(MID(E393,2,LEN(E393)-3)),IF(RIGHT(E393,2)="k)",-1000*VALUE(MID(E393,2,LEN(E393)-3)),VALUE(SUBSTITUTE(E393,",","")))))),IF(RIGHT(E393,1)="T",1000000000000*VALUE(LEFT(E393,LEN(E393)-1)),IF(RIGHT(E393,1)="M",1000000*VALUE(LEFT(E393,LEN(E393)-1)),IF(RIGHT(E393,1)="B",1000000000*VALUE(LEFT(E393,LEN(E393)-1)),IF(RIGHT(E393,1)="%",0.01*VALUE(LEFT(E393,LEN(E393)-1)),IF(RIGHT(E393,1)="k",1000*VALUE(LEFT(E393,LEN(E393)-1)),VALUE(SUBSTITUTE(E393,",",""))))))))),"N/A")</f>
        <v>N/A</v>
      </c>
      <c r="L393" t="str">
        <f>IFERROR(IF(TRIM(F393)="-", "N/A", IF(RIGHT(F393,1)=")",IF(RIGHT(F393,2)="T)",-1000000000000*VALUE(MID(F393,2,LEN(F393)-3)),IF(RIGHT(F393,2)="M)",-1000000*VALUE(MID(F393,2,LEN(F393)-3)),IF(RIGHT(F393,2)="B)",-1000000000*VALUE(MID(F393,2,LEN(F393)-3)),IF(RIGHT(F393,2)="k)",-1000*VALUE(MID(F393,2,LEN(F393)-3)),VALUE(SUBSTITUTE(F393,",","")))))),IF(RIGHT(F393,1)="T",1000000000000*VALUE(LEFT(F393,LEN(F393)-1)),IF(RIGHT(F393,1)="M",1000000*VALUE(LEFT(F393,LEN(F393)-1)),IF(RIGHT(F393,1)="B",1000000000*VALUE(LEFT(F393,LEN(F393)-1)),IF(RIGHT(F393,1)="%",0.01*VALUE(LEFT(F393,LEN(F393)-1)),IF(RIGHT(F393,1)="k",1000*VALUE(LEFT(F393,LEN(F393)-1)),VALUE(SUBSTITUTE(F393,",",""))))))))),"N/A")</f>
        <v>N/A</v>
      </c>
      <c r="M393" t="str">
        <f>IFERROR(IF(TRIM(G393)="-", "N/A", IF(RIGHT(G393,1)=")",IF(RIGHT(G393,2)="T)",-1000000000000*VALUE(MID(G393,2,LEN(G393)-3)),IF(RIGHT(G393,2)="M)",-1000000*VALUE(MID(G393,2,LEN(G393)-3)),IF(RIGHT(G393,2)="B)",-1000000000*VALUE(MID(G393,2,LEN(G393)-3)),IF(RIGHT(G393,2)="k)",-1000*VALUE(MID(G393,2,LEN(G393)-3)),VALUE(SUBSTITUTE(G393,",","")))))),IF(RIGHT(G393,1)="T",1000000000000*VALUE(LEFT(G393,LEN(G393)-1)),IF(RIGHT(G393,1)="M",1000000*VALUE(LEFT(G393,LEN(G393)-1)),IF(RIGHT(G393,1)="B",1000000000*VALUE(LEFT(G393,LEN(G393)-1)),IF(RIGHT(G393,1)="%",0.01*VALUE(LEFT(G393,LEN(G393)-1)),IF(RIGHT(G393,1)="k",1000*VALUE(LEFT(G393,LEN(G393)-1)),VALUE(SUBSTITUTE(G393,",",""))))))))),"N/A")</f>
        <v>N/A</v>
      </c>
      <c r="N393" t="str">
        <f t="shared" si="15"/>
        <v>N/A</v>
      </c>
    </row>
    <row r="394" spans="9:14" x14ac:dyDescent="0.3">
      <c r="I394" t="str">
        <f>IFERROR(IF(TRIM(C394)="-", "N/A", IF(RIGHT(C394,1)=")",IF(RIGHT(C394,2)="T)",-1000000000000*VALUE(MID(C394,2,LEN(C394)-3)),IF(RIGHT(C394,2)="M)",-1000000*VALUE(MID(C394,2,LEN(C394)-3)),IF(RIGHT(C394,2)="B)",-1000000000*VALUE(MID(C394,2,LEN(C394)-3)),IF(RIGHT(C394,2)="k)",-1000*VALUE(MID(C394,2,LEN(C394)-3)),VALUE(SUBSTITUTE(C394,",","")))))),IF(RIGHT(C394,1)="T",1000000000000*VALUE(LEFT(C394,LEN(C394)-1)),IF(RIGHT(C394,1)="M",1000000*VALUE(LEFT(C394,LEN(C394)-1)),IF(RIGHT(C394,1)="B",1000000000*VALUE(LEFT(C394,LEN(C394)-1)),IF(RIGHT(C394,1)="%",0.01*VALUE(LEFT(C394,LEN(C394)-1)),IF(RIGHT(C394,1)="k",1000*VALUE(LEFT(C394,LEN(C394)-1)),VALUE(SUBSTITUTE(C394,",",""))))))))),"N/A")</f>
        <v>N/A</v>
      </c>
      <c r="J394" t="str">
        <f>IFERROR(IF(TRIM(D394)="-", "N/A", IF(RIGHT(D394,1)=")",IF(RIGHT(D394,2)="T)",-1000000000000*VALUE(MID(D394,2,LEN(D394)-3)),IF(RIGHT(D394,2)="M)",-1000000*VALUE(MID(D394,2,LEN(D394)-3)),IF(RIGHT(D394,2)="B)",-1000000000*VALUE(MID(D394,2,LEN(D394)-3)),IF(RIGHT(D394,2)="k)",-1000*VALUE(MID(D394,2,LEN(D394)-3)),VALUE(SUBSTITUTE(D394,",","")))))),IF(RIGHT(D394,1)="T",1000000000000*VALUE(LEFT(D394,LEN(D394)-1)),IF(RIGHT(D394,1)="M",1000000*VALUE(LEFT(D394,LEN(D394)-1)),IF(RIGHT(D394,1)="B",1000000000*VALUE(LEFT(D394,LEN(D394)-1)),IF(RIGHT(D394,1)="%",0.01*VALUE(LEFT(D394,LEN(D394)-1)),IF(RIGHT(D394,1)="k",1000*VALUE(LEFT(D394,LEN(D394)-1)),VALUE(SUBSTITUTE(D394,",",""))))))))),"N/A")</f>
        <v>N/A</v>
      </c>
      <c r="K394" t="str">
        <f>IFERROR(IF(TRIM(E394)="-", "N/A", IF(RIGHT(E394,1)=")",IF(RIGHT(E394,2)="T)",-1000000000000*VALUE(MID(E394,2,LEN(E394)-3)),IF(RIGHT(E394,2)="M)",-1000000*VALUE(MID(E394,2,LEN(E394)-3)),IF(RIGHT(E394,2)="B)",-1000000000*VALUE(MID(E394,2,LEN(E394)-3)),IF(RIGHT(E394,2)="k)",-1000*VALUE(MID(E394,2,LEN(E394)-3)),VALUE(SUBSTITUTE(E394,",","")))))),IF(RIGHT(E394,1)="T",1000000000000*VALUE(LEFT(E394,LEN(E394)-1)),IF(RIGHT(E394,1)="M",1000000*VALUE(LEFT(E394,LEN(E394)-1)),IF(RIGHT(E394,1)="B",1000000000*VALUE(LEFT(E394,LEN(E394)-1)),IF(RIGHT(E394,1)="%",0.01*VALUE(LEFT(E394,LEN(E394)-1)),IF(RIGHT(E394,1)="k",1000*VALUE(LEFT(E394,LEN(E394)-1)),VALUE(SUBSTITUTE(E394,",",""))))))))),"N/A")</f>
        <v>N/A</v>
      </c>
      <c r="L394" t="str">
        <f>IFERROR(IF(TRIM(F394)="-", "N/A", IF(RIGHT(F394,1)=")",IF(RIGHT(F394,2)="T)",-1000000000000*VALUE(MID(F394,2,LEN(F394)-3)),IF(RIGHT(F394,2)="M)",-1000000*VALUE(MID(F394,2,LEN(F394)-3)),IF(RIGHT(F394,2)="B)",-1000000000*VALUE(MID(F394,2,LEN(F394)-3)),IF(RIGHT(F394,2)="k)",-1000*VALUE(MID(F394,2,LEN(F394)-3)),VALUE(SUBSTITUTE(F394,",","")))))),IF(RIGHT(F394,1)="T",1000000000000*VALUE(LEFT(F394,LEN(F394)-1)),IF(RIGHT(F394,1)="M",1000000*VALUE(LEFT(F394,LEN(F394)-1)),IF(RIGHT(F394,1)="B",1000000000*VALUE(LEFT(F394,LEN(F394)-1)),IF(RIGHT(F394,1)="%",0.01*VALUE(LEFT(F394,LEN(F394)-1)),IF(RIGHT(F394,1)="k",1000*VALUE(LEFT(F394,LEN(F394)-1)),VALUE(SUBSTITUTE(F394,",",""))))))))),"N/A")</f>
        <v>N/A</v>
      </c>
      <c r="M394" t="str">
        <f>IFERROR(IF(TRIM(G394)="-", "N/A", IF(RIGHT(G394,1)=")",IF(RIGHT(G394,2)="T)",-1000000000000*VALUE(MID(G394,2,LEN(G394)-3)),IF(RIGHT(G394,2)="M)",-1000000*VALUE(MID(G394,2,LEN(G394)-3)),IF(RIGHT(G394,2)="B)",-1000000000*VALUE(MID(G394,2,LEN(G394)-3)),IF(RIGHT(G394,2)="k)",-1000*VALUE(MID(G394,2,LEN(G394)-3)),VALUE(SUBSTITUTE(G394,",","")))))),IF(RIGHT(G394,1)="T",1000000000000*VALUE(LEFT(G394,LEN(G394)-1)),IF(RIGHT(G394,1)="M",1000000*VALUE(LEFT(G394,LEN(G394)-1)),IF(RIGHT(G394,1)="B",1000000000*VALUE(LEFT(G394,LEN(G394)-1)),IF(RIGHT(G394,1)="%",0.01*VALUE(LEFT(G394,LEN(G394)-1)),IF(RIGHT(G394,1)="k",1000*VALUE(LEFT(G394,LEN(G394)-1)),VALUE(SUBSTITUTE(G394,",",""))))))))),"N/A")</f>
        <v>N/A</v>
      </c>
      <c r="N394" t="str">
        <f t="shared" si="15"/>
        <v>N/A</v>
      </c>
    </row>
    <row r="395" spans="9:14" x14ac:dyDescent="0.3">
      <c r="I395" t="str">
        <f>IFERROR(IF(TRIM(C395)="-", "N/A", IF(RIGHT(C395,1)=")",IF(RIGHT(C395,2)="T)",-1000000000000*VALUE(MID(C395,2,LEN(C395)-3)),IF(RIGHT(C395,2)="M)",-1000000*VALUE(MID(C395,2,LEN(C395)-3)),IF(RIGHT(C395,2)="B)",-1000000000*VALUE(MID(C395,2,LEN(C395)-3)),IF(RIGHT(C395,2)="k)",-1000*VALUE(MID(C395,2,LEN(C395)-3)),VALUE(SUBSTITUTE(C395,",","")))))),IF(RIGHT(C395,1)="T",1000000000000*VALUE(LEFT(C395,LEN(C395)-1)),IF(RIGHT(C395,1)="M",1000000*VALUE(LEFT(C395,LEN(C395)-1)),IF(RIGHT(C395,1)="B",1000000000*VALUE(LEFT(C395,LEN(C395)-1)),IF(RIGHT(C395,1)="%",0.01*VALUE(LEFT(C395,LEN(C395)-1)),IF(RIGHT(C395,1)="k",1000*VALUE(LEFT(C395,LEN(C395)-1)),VALUE(SUBSTITUTE(C395,",",""))))))))),"N/A")</f>
        <v>N/A</v>
      </c>
      <c r="J395" t="str">
        <f>IFERROR(IF(TRIM(D395)="-", "N/A", IF(RIGHT(D395,1)=")",IF(RIGHT(D395,2)="T)",-1000000000000*VALUE(MID(D395,2,LEN(D395)-3)),IF(RIGHT(D395,2)="M)",-1000000*VALUE(MID(D395,2,LEN(D395)-3)),IF(RIGHT(D395,2)="B)",-1000000000*VALUE(MID(D395,2,LEN(D395)-3)),IF(RIGHT(D395,2)="k)",-1000*VALUE(MID(D395,2,LEN(D395)-3)),VALUE(SUBSTITUTE(D395,",","")))))),IF(RIGHT(D395,1)="T",1000000000000*VALUE(LEFT(D395,LEN(D395)-1)),IF(RIGHT(D395,1)="M",1000000*VALUE(LEFT(D395,LEN(D395)-1)),IF(RIGHT(D395,1)="B",1000000000*VALUE(LEFT(D395,LEN(D395)-1)),IF(RIGHT(D395,1)="%",0.01*VALUE(LEFT(D395,LEN(D395)-1)),IF(RIGHT(D395,1)="k",1000*VALUE(LEFT(D395,LEN(D395)-1)),VALUE(SUBSTITUTE(D395,",",""))))))))),"N/A")</f>
        <v>N/A</v>
      </c>
      <c r="K395" t="str">
        <f>IFERROR(IF(TRIM(E395)="-", "N/A", IF(RIGHT(E395,1)=")",IF(RIGHT(E395,2)="T)",-1000000000000*VALUE(MID(E395,2,LEN(E395)-3)),IF(RIGHT(E395,2)="M)",-1000000*VALUE(MID(E395,2,LEN(E395)-3)),IF(RIGHT(E395,2)="B)",-1000000000*VALUE(MID(E395,2,LEN(E395)-3)),IF(RIGHT(E395,2)="k)",-1000*VALUE(MID(E395,2,LEN(E395)-3)),VALUE(SUBSTITUTE(E395,",","")))))),IF(RIGHT(E395,1)="T",1000000000000*VALUE(LEFT(E395,LEN(E395)-1)),IF(RIGHT(E395,1)="M",1000000*VALUE(LEFT(E395,LEN(E395)-1)),IF(RIGHT(E395,1)="B",1000000000*VALUE(LEFT(E395,LEN(E395)-1)),IF(RIGHT(E395,1)="%",0.01*VALUE(LEFT(E395,LEN(E395)-1)),IF(RIGHT(E395,1)="k",1000*VALUE(LEFT(E395,LEN(E395)-1)),VALUE(SUBSTITUTE(E395,",",""))))))))),"N/A")</f>
        <v>N/A</v>
      </c>
      <c r="L395" t="str">
        <f>IFERROR(IF(TRIM(F395)="-", "N/A", IF(RIGHT(F395,1)=")",IF(RIGHT(F395,2)="T)",-1000000000000*VALUE(MID(F395,2,LEN(F395)-3)),IF(RIGHT(F395,2)="M)",-1000000*VALUE(MID(F395,2,LEN(F395)-3)),IF(RIGHT(F395,2)="B)",-1000000000*VALUE(MID(F395,2,LEN(F395)-3)),IF(RIGHT(F395,2)="k)",-1000*VALUE(MID(F395,2,LEN(F395)-3)),VALUE(SUBSTITUTE(F395,",","")))))),IF(RIGHT(F395,1)="T",1000000000000*VALUE(LEFT(F395,LEN(F395)-1)),IF(RIGHT(F395,1)="M",1000000*VALUE(LEFT(F395,LEN(F395)-1)),IF(RIGHT(F395,1)="B",1000000000*VALUE(LEFT(F395,LEN(F395)-1)),IF(RIGHT(F395,1)="%",0.01*VALUE(LEFT(F395,LEN(F395)-1)),IF(RIGHT(F395,1)="k",1000*VALUE(LEFT(F395,LEN(F395)-1)),VALUE(SUBSTITUTE(F395,",",""))))))))),"N/A")</f>
        <v>N/A</v>
      </c>
      <c r="M395" t="str">
        <f>IFERROR(IF(TRIM(G395)="-", "N/A", IF(RIGHT(G395,1)=")",IF(RIGHT(G395,2)="T)",-1000000000000*VALUE(MID(G395,2,LEN(G395)-3)),IF(RIGHT(G395,2)="M)",-1000000*VALUE(MID(G395,2,LEN(G395)-3)),IF(RIGHT(G395,2)="B)",-1000000000*VALUE(MID(G395,2,LEN(G395)-3)),IF(RIGHT(G395,2)="k)",-1000*VALUE(MID(G395,2,LEN(G395)-3)),VALUE(SUBSTITUTE(G395,",","")))))),IF(RIGHT(G395,1)="T",1000000000000*VALUE(LEFT(G395,LEN(G395)-1)),IF(RIGHT(G395,1)="M",1000000*VALUE(LEFT(G395,LEN(G395)-1)),IF(RIGHT(G395,1)="B",1000000000*VALUE(LEFT(G395,LEN(G395)-1)),IF(RIGHT(G395,1)="%",0.01*VALUE(LEFT(G395,LEN(G395)-1)),IF(RIGHT(G395,1)="k",1000*VALUE(LEFT(G395,LEN(G395)-1)),VALUE(SUBSTITUTE(G395,",",""))))))))),"N/A")</f>
        <v>N/A</v>
      </c>
      <c r="N395" t="str">
        <f t="shared" si="15"/>
        <v>N/A</v>
      </c>
    </row>
    <row r="396" spans="9:14" x14ac:dyDescent="0.3">
      <c r="I396" t="str">
        <f>IFERROR(IF(TRIM(C396)="-", "N/A", IF(RIGHT(C396,1)=")",IF(RIGHT(C396,2)="T)",-1000000000000*VALUE(MID(C396,2,LEN(C396)-3)),IF(RIGHT(C396,2)="M)",-1000000*VALUE(MID(C396,2,LEN(C396)-3)),IF(RIGHT(C396,2)="B)",-1000000000*VALUE(MID(C396,2,LEN(C396)-3)),IF(RIGHT(C396,2)="k)",-1000*VALUE(MID(C396,2,LEN(C396)-3)),VALUE(SUBSTITUTE(C396,",","")))))),IF(RIGHT(C396,1)="T",1000000000000*VALUE(LEFT(C396,LEN(C396)-1)),IF(RIGHT(C396,1)="M",1000000*VALUE(LEFT(C396,LEN(C396)-1)),IF(RIGHT(C396,1)="B",1000000000*VALUE(LEFT(C396,LEN(C396)-1)),IF(RIGHT(C396,1)="%",0.01*VALUE(LEFT(C396,LEN(C396)-1)),IF(RIGHT(C396,1)="k",1000*VALUE(LEFT(C396,LEN(C396)-1)),VALUE(SUBSTITUTE(C396,",",""))))))))),"N/A")</f>
        <v>N/A</v>
      </c>
      <c r="J396" t="str">
        <f>IFERROR(IF(TRIM(D396)="-", "N/A", IF(RIGHT(D396,1)=")",IF(RIGHT(D396,2)="T)",-1000000000000*VALUE(MID(D396,2,LEN(D396)-3)),IF(RIGHT(D396,2)="M)",-1000000*VALUE(MID(D396,2,LEN(D396)-3)),IF(RIGHT(D396,2)="B)",-1000000000*VALUE(MID(D396,2,LEN(D396)-3)),IF(RIGHT(D396,2)="k)",-1000*VALUE(MID(D396,2,LEN(D396)-3)),VALUE(SUBSTITUTE(D396,",","")))))),IF(RIGHT(D396,1)="T",1000000000000*VALUE(LEFT(D396,LEN(D396)-1)),IF(RIGHT(D396,1)="M",1000000*VALUE(LEFT(D396,LEN(D396)-1)),IF(RIGHT(D396,1)="B",1000000000*VALUE(LEFT(D396,LEN(D396)-1)),IF(RIGHT(D396,1)="%",0.01*VALUE(LEFT(D396,LEN(D396)-1)),IF(RIGHT(D396,1)="k",1000*VALUE(LEFT(D396,LEN(D396)-1)),VALUE(SUBSTITUTE(D396,",",""))))))))),"N/A")</f>
        <v>N/A</v>
      </c>
      <c r="K396" t="str">
        <f>IFERROR(IF(TRIM(E396)="-", "N/A", IF(RIGHT(E396,1)=")",IF(RIGHT(E396,2)="T)",-1000000000000*VALUE(MID(E396,2,LEN(E396)-3)),IF(RIGHT(E396,2)="M)",-1000000*VALUE(MID(E396,2,LEN(E396)-3)),IF(RIGHT(E396,2)="B)",-1000000000*VALUE(MID(E396,2,LEN(E396)-3)),IF(RIGHT(E396,2)="k)",-1000*VALUE(MID(E396,2,LEN(E396)-3)),VALUE(SUBSTITUTE(E396,",","")))))),IF(RIGHT(E396,1)="T",1000000000000*VALUE(LEFT(E396,LEN(E396)-1)),IF(RIGHT(E396,1)="M",1000000*VALUE(LEFT(E396,LEN(E396)-1)),IF(RIGHT(E396,1)="B",1000000000*VALUE(LEFT(E396,LEN(E396)-1)),IF(RIGHT(E396,1)="%",0.01*VALUE(LEFT(E396,LEN(E396)-1)),IF(RIGHT(E396,1)="k",1000*VALUE(LEFT(E396,LEN(E396)-1)),VALUE(SUBSTITUTE(E396,",",""))))))))),"N/A")</f>
        <v>N/A</v>
      </c>
      <c r="L396" t="str">
        <f>IFERROR(IF(TRIM(F396)="-", "N/A", IF(RIGHT(F396,1)=")",IF(RIGHT(F396,2)="T)",-1000000000000*VALUE(MID(F396,2,LEN(F396)-3)),IF(RIGHT(F396,2)="M)",-1000000*VALUE(MID(F396,2,LEN(F396)-3)),IF(RIGHT(F396,2)="B)",-1000000000*VALUE(MID(F396,2,LEN(F396)-3)),IF(RIGHT(F396,2)="k)",-1000*VALUE(MID(F396,2,LEN(F396)-3)),VALUE(SUBSTITUTE(F396,",","")))))),IF(RIGHT(F396,1)="T",1000000000000*VALUE(LEFT(F396,LEN(F396)-1)),IF(RIGHT(F396,1)="M",1000000*VALUE(LEFT(F396,LEN(F396)-1)),IF(RIGHT(F396,1)="B",1000000000*VALUE(LEFT(F396,LEN(F396)-1)),IF(RIGHT(F396,1)="%",0.01*VALUE(LEFT(F396,LEN(F396)-1)),IF(RIGHT(F396,1)="k",1000*VALUE(LEFT(F396,LEN(F396)-1)),VALUE(SUBSTITUTE(F396,",",""))))))))),"N/A")</f>
        <v>N/A</v>
      </c>
      <c r="M396" t="str">
        <f>IFERROR(IF(TRIM(G396)="-", "N/A", IF(RIGHT(G396,1)=")",IF(RIGHT(G396,2)="T)",-1000000000000*VALUE(MID(G396,2,LEN(G396)-3)),IF(RIGHT(G396,2)="M)",-1000000*VALUE(MID(G396,2,LEN(G396)-3)),IF(RIGHT(G396,2)="B)",-1000000000*VALUE(MID(G396,2,LEN(G396)-3)),IF(RIGHT(G396,2)="k)",-1000*VALUE(MID(G396,2,LEN(G396)-3)),VALUE(SUBSTITUTE(G396,",","")))))),IF(RIGHT(G396,1)="T",1000000000000*VALUE(LEFT(G396,LEN(G396)-1)),IF(RIGHT(G396,1)="M",1000000*VALUE(LEFT(G396,LEN(G396)-1)),IF(RIGHT(G396,1)="B",1000000000*VALUE(LEFT(G396,LEN(G396)-1)),IF(RIGHT(G396,1)="%",0.01*VALUE(LEFT(G396,LEN(G396)-1)),IF(RIGHT(G396,1)="k",1000*VALUE(LEFT(G396,LEN(G396)-1)),VALUE(SUBSTITUTE(G396,",",""))))))))),"N/A")</f>
        <v>N/A</v>
      </c>
      <c r="N396" t="str">
        <f t="shared" si="15"/>
        <v>N/A</v>
      </c>
    </row>
    <row r="397" spans="9:14" x14ac:dyDescent="0.3">
      <c r="I397" t="str">
        <f>IFERROR(IF(TRIM(C397)="-", "N/A", IF(RIGHT(C397,1)=")",IF(RIGHT(C397,2)="T)",-1000000000000*VALUE(MID(C397,2,LEN(C397)-3)),IF(RIGHT(C397,2)="M)",-1000000*VALUE(MID(C397,2,LEN(C397)-3)),IF(RIGHT(C397,2)="B)",-1000000000*VALUE(MID(C397,2,LEN(C397)-3)),IF(RIGHT(C397,2)="k)",-1000*VALUE(MID(C397,2,LEN(C397)-3)),VALUE(SUBSTITUTE(C397,",","")))))),IF(RIGHT(C397,1)="T",1000000000000*VALUE(LEFT(C397,LEN(C397)-1)),IF(RIGHT(C397,1)="M",1000000*VALUE(LEFT(C397,LEN(C397)-1)),IF(RIGHT(C397,1)="B",1000000000*VALUE(LEFT(C397,LEN(C397)-1)),IF(RIGHT(C397,1)="%",0.01*VALUE(LEFT(C397,LEN(C397)-1)),IF(RIGHT(C397,1)="k",1000*VALUE(LEFT(C397,LEN(C397)-1)),VALUE(SUBSTITUTE(C397,",",""))))))))),"N/A")</f>
        <v>N/A</v>
      </c>
      <c r="J397" t="str">
        <f>IFERROR(IF(TRIM(D397)="-", "N/A", IF(RIGHT(D397,1)=")",IF(RIGHT(D397,2)="T)",-1000000000000*VALUE(MID(D397,2,LEN(D397)-3)),IF(RIGHT(D397,2)="M)",-1000000*VALUE(MID(D397,2,LEN(D397)-3)),IF(RIGHT(D397,2)="B)",-1000000000*VALUE(MID(D397,2,LEN(D397)-3)),IF(RIGHT(D397,2)="k)",-1000*VALUE(MID(D397,2,LEN(D397)-3)),VALUE(SUBSTITUTE(D397,",","")))))),IF(RIGHT(D397,1)="T",1000000000000*VALUE(LEFT(D397,LEN(D397)-1)),IF(RIGHT(D397,1)="M",1000000*VALUE(LEFT(D397,LEN(D397)-1)),IF(RIGHT(D397,1)="B",1000000000*VALUE(LEFT(D397,LEN(D397)-1)),IF(RIGHT(D397,1)="%",0.01*VALUE(LEFT(D397,LEN(D397)-1)),IF(RIGHT(D397,1)="k",1000*VALUE(LEFT(D397,LEN(D397)-1)),VALUE(SUBSTITUTE(D397,",",""))))))))),"N/A")</f>
        <v>N/A</v>
      </c>
      <c r="K397" t="str">
        <f>IFERROR(IF(TRIM(E397)="-", "N/A", IF(RIGHT(E397,1)=")",IF(RIGHT(E397,2)="T)",-1000000000000*VALUE(MID(E397,2,LEN(E397)-3)),IF(RIGHT(E397,2)="M)",-1000000*VALUE(MID(E397,2,LEN(E397)-3)),IF(RIGHT(E397,2)="B)",-1000000000*VALUE(MID(E397,2,LEN(E397)-3)),IF(RIGHT(E397,2)="k)",-1000*VALUE(MID(E397,2,LEN(E397)-3)),VALUE(SUBSTITUTE(E397,",","")))))),IF(RIGHT(E397,1)="T",1000000000000*VALUE(LEFT(E397,LEN(E397)-1)),IF(RIGHT(E397,1)="M",1000000*VALUE(LEFT(E397,LEN(E397)-1)),IF(RIGHT(E397,1)="B",1000000000*VALUE(LEFT(E397,LEN(E397)-1)),IF(RIGHT(E397,1)="%",0.01*VALUE(LEFT(E397,LEN(E397)-1)),IF(RIGHT(E397,1)="k",1000*VALUE(LEFT(E397,LEN(E397)-1)),VALUE(SUBSTITUTE(E397,",",""))))))))),"N/A")</f>
        <v>N/A</v>
      </c>
      <c r="L397" t="str">
        <f>IFERROR(IF(TRIM(F397)="-", "N/A", IF(RIGHT(F397,1)=")",IF(RIGHT(F397,2)="T)",-1000000000000*VALUE(MID(F397,2,LEN(F397)-3)),IF(RIGHT(F397,2)="M)",-1000000*VALUE(MID(F397,2,LEN(F397)-3)),IF(RIGHT(F397,2)="B)",-1000000000*VALUE(MID(F397,2,LEN(F397)-3)),IF(RIGHT(F397,2)="k)",-1000*VALUE(MID(F397,2,LEN(F397)-3)),VALUE(SUBSTITUTE(F397,",","")))))),IF(RIGHT(F397,1)="T",1000000000000*VALUE(LEFT(F397,LEN(F397)-1)),IF(RIGHT(F397,1)="M",1000000*VALUE(LEFT(F397,LEN(F397)-1)),IF(RIGHT(F397,1)="B",1000000000*VALUE(LEFT(F397,LEN(F397)-1)),IF(RIGHT(F397,1)="%",0.01*VALUE(LEFT(F397,LEN(F397)-1)),IF(RIGHT(F397,1)="k",1000*VALUE(LEFT(F397,LEN(F397)-1)),VALUE(SUBSTITUTE(F397,",",""))))))))),"N/A")</f>
        <v>N/A</v>
      </c>
      <c r="M397" t="str">
        <f>IFERROR(IF(TRIM(G397)="-", "N/A", IF(RIGHT(G397,1)=")",IF(RIGHT(G397,2)="T)",-1000000000000*VALUE(MID(G397,2,LEN(G397)-3)),IF(RIGHT(G397,2)="M)",-1000000*VALUE(MID(G397,2,LEN(G397)-3)),IF(RIGHT(G397,2)="B)",-1000000000*VALUE(MID(G397,2,LEN(G397)-3)),IF(RIGHT(G397,2)="k)",-1000*VALUE(MID(G397,2,LEN(G397)-3)),VALUE(SUBSTITUTE(G397,",","")))))),IF(RIGHT(G397,1)="T",1000000000000*VALUE(LEFT(G397,LEN(G397)-1)),IF(RIGHT(G397,1)="M",1000000*VALUE(LEFT(G397,LEN(G397)-1)),IF(RIGHT(G397,1)="B",1000000000*VALUE(LEFT(G397,LEN(G397)-1)),IF(RIGHT(G397,1)="%",0.01*VALUE(LEFT(G397,LEN(G397)-1)),IF(RIGHT(G397,1)="k",1000*VALUE(LEFT(G397,LEN(G397)-1)),VALUE(SUBSTITUTE(G397,",",""))))))))),"N/A")</f>
        <v>N/A</v>
      </c>
      <c r="N397" t="str">
        <f t="shared" si="15"/>
        <v>N/A</v>
      </c>
    </row>
    <row r="398" spans="9:14" x14ac:dyDescent="0.3">
      <c r="I398" t="str">
        <f>IFERROR(IF(TRIM(C398)="-", "N/A", IF(RIGHT(C398,1)=")",IF(RIGHT(C398,2)="T)",-1000000000000*VALUE(MID(C398,2,LEN(C398)-3)),IF(RIGHT(C398,2)="M)",-1000000*VALUE(MID(C398,2,LEN(C398)-3)),IF(RIGHT(C398,2)="B)",-1000000000*VALUE(MID(C398,2,LEN(C398)-3)),IF(RIGHT(C398,2)="k)",-1000*VALUE(MID(C398,2,LEN(C398)-3)),VALUE(SUBSTITUTE(C398,",","")))))),IF(RIGHT(C398,1)="T",1000000000000*VALUE(LEFT(C398,LEN(C398)-1)),IF(RIGHT(C398,1)="M",1000000*VALUE(LEFT(C398,LEN(C398)-1)),IF(RIGHT(C398,1)="B",1000000000*VALUE(LEFT(C398,LEN(C398)-1)),IF(RIGHT(C398,1)="%",0.01*VALUE(LEFT(C398,LEN(C398)-1)),IF(RIGHT(C398,1)="k",1000*VALUE(LEFT(C398,LEN(C398)-1)),VALUE(SUBSTITUTE(C398,",",""))))))))),"N/A")</f>
        <v>N/A</v>
      </c>
      <c r="J398" t="str">
        <f>IFERROR(IF(TRIM(D398)="-", "N/A", IF(RIGHT(D398,1)=")",IF(RIGHT(D398,2)="T)",-1000000000000*VALUE(MID(D398,2,LEN(D398)-3)),IF(RIGHT(D398,2)="M)",-1000000*VALUE(MID(D398,2,LEN(D398)-3)),IF(RIGHT(D398,2)="B)",-1000000000*VALUE(MID(D398,2,LEN(D398)-3)),IF(RIGHT(D398,2)="k)",-1000*VALUE(MID(D398,2,LEN(D398)-3)),VALUE(SUBSTITUTE(D398,",","")))))),IF(RIGHT(D398,1)="T",1000000000000*VALUE(LEFT(D398,LEN(D398)-1)),IF(RIGHT(D398,1)="M",1000000*VALUE(LEFT(D398,LEN(D398)-1)),IF(RIGHT(D398,1)="B",1000000000*VALUE(LEFT(D398,LEN(D398)-1)),IF(RIGHT(D398,1)="%",0.01*VALUE(LEFT(D398,LEN(D398)-1)),IF(RIGHT(D398,1)="k",1000*VALUE(LEFT(D398,LEN(D398)-1)),VALUE(SUBSTITUTE(D398,",",""))))))))),"N/A")</f>
        <v>N/A</v>
      </c>
      <c r="K398" t="str">
        <f>IFERROR(IF(TRIM(E398)="-", "N/A", IF(RIGHT(E398,1)=")",IF(RIGHT(E398,2)="T)",-1000000000000*VALUE(MID(E398,2,LEN(E398)-3)),IF(RIGHT(E398,2)="M)",-1000000*VALUE(MID(E398,2,LEN(E398)-3)),IF(RIGHT(E398,2)="B)",-1000000000*VALUE(MID(E398,2,LEN(E398)-3)),IF(RIGHT(E398,2)="k)",-1000*VALUE(MID(E398,2,LEN(E398)-3)),VALUE(SUBSTITUTE(E398,",","")))))),IF(RIGHT(E398,1)="T",1000000000000*VALUE(LEFT(E398,LEN(E398)-1)),IF(RIGHT(E398,1)="M",1000000*VALUE(LEFT(E398,LEN(E398)-1)),IF(RIGHT(E398,1)="B",1000000000*VALUE(LEFT(E398,LEN(E398)-1)),IF(RIGHT(E398,1)="%",0.01*VALUE(LEFT(E398,LEN(E398)-1)),IF(RIGHT(E398,1)="k",1000*VALUE(LEFT(E398,LEN(E398)-1)),VALUE(SUBSTITUTE(E398,",",""))))))))),"N/A")</f>
        <v>N/A</v>
      </c>
      <c r="L398" t="str">
        <f>IFERROR(IF(TRIM(F398)="-", "N/A", IF(RIGHT(F398,1)=")",IF(RIGHT(F398,2)="T)",-1000000000000*VALUE(MID(F398,2,LEN(F398)-3)),IF(RIGHT(F398,2)="M)",-1000000*VALUE(MID(F398,2,LEN(F398)-3)),IF(RIGHT(F398,2)="B)",-1000000000*VALUE(MID(F398,2,LEN(F398)-3)),IF(RIGHT(F398,2)="k)",-1000*VALUE(MID(F398,2,LEN(F398)-3)),VALUE(SUBSTITUTE(F398,",","")))))),IF(RIGHT(F398,1)="T",1000000000000*VALUE(LEFT(F398,LEN(F398)-1)),IF(RIGHT(F398,1)="M",1000000*VALUE(LEFT(F398,LEN(F398)-1)),IF(RIGHT(F398,1)="B",1000000000*VALUE(LEFT(F398,LEN(F398)-1)),IF(RIGHT(F398,1)="%",0.01*VALUE(LEFT(F398,LEN(F398)-1)),IF(RIGHT(F398,1)="k",1000*VALUE(LEFT(F398,LEN(F398)-1)),VALUE(SUBSTITUTE(F398,",",""))))))))),"N/A")</f>
        <v>N/A</v>
      </c>
      <c r="M398" t="str">
        <f>IFERROR(IF(TRIM(G398)="-", "N/A", IF(RIGHT(G398,1)=")",IF(RIGHT(G398,2)="T)",-1000000000000*VALUE(MID(G398,2,LEN(G398)-3)),IF(RIGHT(G398,2)="M)",-1000000*VALUE(MID(G398,2,LEN(G398)-3)),IF(RIGHT(G398,2)="B)",-1000000000*VALUE(MID(G398,2,LEN(G398)-3)),IF(RIGHT(G398,2)="k)",-1000*VALUE(MID(G398,2,LEN(G398)-3)),VALUE(SUBSTITUTE(G398,",","")))))),IF(RIGHT(G398,1)="T",1000000000000*VALUE(LEFT(G398,LEN(G398)-1)),IF(RIGHT(G398,1)="M",1000000*VALUE(LEFT(G398,LEN(G398)-1)),IF(RIGHT(G398,1)="B",1000000000*VALUE(LEFT(G398,LEN(G398)-1)),IF(RIGHT(G398,1)="%",0.01*VALUE(LEFT(G398,LEN(G398)-1)),IF(RIGHT(G398,1)="k",1000*VALUE(LEFT(G398,LEN(G398)-1)),VALUE(SUBSTITUTE(G398,",",""))))))))),"N/A")</f>
        <v>N/A</v>
      </c>
      <c r="N398" t="str">
        <f t="shared" si="15"/>
        <v>N/A</v>
      </c>
    </row>
    <row r="399" spans="9:14" x14ac:dyDescent="0.3">
      <c r="I399" t="str">
        <f>IFERROR(IF(TRIM(C399)="-", "N/A", IF(RIGHT(C399,1)=")",IF(RIGHT(C399,2)="T)",-1000000000000*VALUE(MID(C399,2,LEN(C399)-3)),IF(RIGHT(C399,2)="M)",-1000000*VALUE(MID(C399,2,LEN(C399)-3)),IF(RIGHT(C399,2)="B)",-1000000000*VALUE(MID(C399,2,LEN(C399)-3)),IF(RIGHT(C399,2)="k)",-1000*VALUE(MID(C399,2,LEN(C399)-3)),VALUE(SUBSTITUTE(C399,",","")))))),IF(RIGHT(C399,1)="T",1000000000000*VALUE(LEFT(C399,LEN(C399)-1)),IF(RIGHT(C399,1)="M",1000000*VALUE(LEFT(C399,LEN(C399)-1)),IF(RIGHT(C399,1)="B",1000000000*VALUE(LEFT(C399,LEN(C399)-1)),IF(RIGHT(C399,1)="%",0.01*VALUE(LEFT(C399,LEN(C399)-1)),IF(RIGHT(C399,1)="k",1000*VALUE(LEFT(C399,LEN(C399)-1)),VALUE(SUBSTITUTE(C399,",",""))))))))),"N/A")</f>
        <v>N/A</v>
      </c>
      <c r="J399" t="str">
        <f>IFERROR(IF(TRIM(D399)="-", "N/A", IF(RIGHT(D399,1)=")",IF(RIGHT(D399,2)="T)",-1000000000000*VALUE(MID(D399,2,LEN(D399)-3)),IF(RIGHT(D399,2)="M)",-1000000*VALUE(MID(D399,2,LEN(D399)-3)),IF(RIGHT(D399,2)="B)",-1000000000*VALUE(MID(D399,2,LEN(D399)-3)),IF(RIGHT(D399,2)="k)",-1000*VALUE(MID(D399,2,LEN(D399)-3)),VALUE(SUBSTITUTE(D399,",","")))))),IF(RIGHT(D399,1)="T",1000000000000*VALUE(LEFT(D399,LEN(D399)-1)),IF(RIGHT(D399,1)="M",1000000*VALUE(LEFT(D399,LEN(D399)-1)),IF(RIGHT(D399,1)="B",1000000000*VALUE(LEFT(D399,LEN(D399)-1)),IF(RIGHT(D399,1)="%",0.01*VALUE(LEFT(D399,LEN(D399)-1)),IF(RIGHT(D399,1)="k",1000*VALUE(LEFT(D399,LEN(D399)-1)),VALUE(SUBSTITUTE(D399,",",""))))))))),"N/A")</f>
        <v>N/A</v>
      </c>
      <c r="K399" t="str">
        <f>IFERROR(IF(TRIM(E399)="-", "N/A", IF(RIGHT(E399,1)=")",IF(RIGHT(E399,2)="T)",-1000000000000*VALUE(MID(E399,2,LEN(E399)-3)),IF(RIGHT(E399,2)="M)",-1000000*VALUE(MID(E399,2,LEN(E399)-3)),IF(RIGHT(E399,2)="B)",-1000000000*VALUE(MID(E399,2,LEN(E399)-3)),IF(RIGHT(E399,2)="k)",-1000*VALUE(MID(E399,2,LEN(E399)-3)),VALUE(SUBSTITUTE(E399,",","")))))),IF(RIGHT(E399,1)="T",1000000000000*VALUE(LEFT(E399,LEN(E399)-1)),IF(RIGHT(E399,1)="M",1000000*VALUE(LEFT(E399,LEN(E399)-1)),IF(RIGHT(E399,1)="B",1000000000*VALUE(LEFT(E399,LEN(E399)-1)),IF(RIGHT(E399,1)="%",0.01*VALUE(LEFT(E399,LEN(E399)-1)),IF(RIGHT(E399,1)="k",1000*VALUE(LEFT(E399,LEN(E399)-1)),VALUE(SUBSTITUTE(E399,",",""))))))))),"N/A")</f>
        <v>N/A</v>
      </c>
      <c r="L399" t="str">
        <f>IFERROR(IF(TRIM(F399)="-", "N/A", IF(RIGHT(F399,1)=")",IF(RIGHT(F399,2)="T)",-1000000000000*VALUE(MID(F399,2,LEN(F399)-3)),IF(RIGHT(F399,2)="M)",-1000000*VALUE(MID(F399,2,LEN(F399)-3)),IF(RIGHT(F399,2)="B)",-1000000000*VALUE(MID(F399,2,LEN(F399)-3)),IF(RIGHT(F399,2)="k)",-1000*VALUE(MID(F399,2,LEN(F399)-3)),VALUE(SUBSTITUTE(F399,",","")))))),IF(RIGHT(F399,1)="T",1000000000000*VALUE(LEFT(F399,LEN(F399)-1)),IF(RIGHT(F399,1)="M",1000000*VALUE(LEFT(F399,LEN(F399)-1)),IF(RIGHT(F399,1)="B",1000000000*VALUE(LEFT(F399,LEN(F399)-1)),IF(RIGHT(F399,1)="%",0.01*VALUE(LEFT(F399,LEN(F399)-1)),IF(RIGHT(F399,1)="k",1000*VALUE(LEFT(F399,LEN(F399)-1)),VALUE(SUBSTITUTE(F399,",",""))))))))),"N/A")</f>
        <v>N/A</v>
      </c>
      <c r="M399" t="str">
        <f>IFERROR(IF(TRIM(G399)="-", "N/A", IF(RIGHT(G399,1)=")",IF(RIGHT(G399,2)="T)",-1000000000000*VALUE(MID(G399,2,LEN(G399)-3)),IF(RIGHT(G399,2)="M)",-1000000*VALUE(MID(G399,2,LEN(G399)-3)),IF(RIGHT(G399,2)="B)",-1000000000*VALUE(MID(G399,2,LEN(G399)-3)),IF(RIGHT(G399,2)="k)",-1000*VALUE(MID(G399,2,LEN(G399)-3)),VALUE(SUBSTITUTE(G399,",","")))))),IF(RIGHT(G399,1)="T",1000000000000*VALUE(LEFT(G399,LEN(G399)-1)),IF(RIGHT(G399,1)="M",1000000*VALUE(LEFT(G399,LEN(G399)-1)),IF(RIGHT(G399,1)="B",1000000000*VALUE(LEFT(G399,LEN(G399)-1)),IF(RIGHT(G399,1)="%",0.01*VALUE(LEFT(G399,LEN(G399)-1)),IF(RIGHT(G399,1)="k",1000*VALUE(LEFT(G399,LEN(G399)-1)),VALUE(SUBSTITUTE(G399,",",""))))))))),"N/A")</f>
        <v>N/A</v>
      </c>
      <c r="N399" t="str">
        <f t="shared" si="15"/>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IFERROR((INDIRECT("N" &amp; MATCH("Gross Income",B145:B403,0) +144))/(INDIRECT("N" &amp; MATCH("Sales/Revenue",B145:B403,0) +144)), (1 - (INDIRECT("N" &amp; MATCH("Cost of Goods Sold",B145:B403,0)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0.20449227889564811</v>
      </c>
      <c r="Y471">
        <f ca="1">(INDIRECT("K" &amp; MATCH("Depreciation &amp; Amortization Expense",B145:B403,0) +144))/(INDIRECT("K" &amp; MATCH("Sales/Revenue",B145:B403,0) +144))</f>
        <v>0.21478328173374614</v>
      </c>
      <c r="Z471">
        <f ca="1">(INDIRECT("L" &amp; MATCH("Depreciation &amp; Amortization Expense",B145:B403,0) +144))/(INDIRECT("L" &amp; MATCH("Sales/Revenue",B145:B403,0) +144))</f>
        <v>0.24549650141432183</v>
      </c>
      <c r="AA471">
        <f ca="1">(INDIRECT("M" &amp; MATCH("Depreciation &amp; Amortization Expense",B145:B403,0) +144))/(INDIRECT("M" &amp; MATCH("Sales/Revenue",B145:B403,0) +144))</f>
        <v>0.26294507469392342</v>
      </c>
      <c r="AB471" t="e">
        <f ca="1">(INDIRECT("N" &amp; MATCH("Depreciation &amp; Amortization Expense",B145:B403,0) +144))/(INDIRECT("N" &amp; MATCH("Sales/Revenue",B145:B403,0) +144))</f>
        <v>#VALUE!</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1.0291002838098029E-2</v>
      </c>
      <c r="AL474">
        <f ca="1">Z471-Y471</f>
        <v>3.0713219680575693E-2</v>
      </c>
      <c r="AM474">
        <f ca="1">AA471-Z471</f>
        <v>1.7448573279601587E-2</v>
      </c>
      <c r="AN474" t="e">
        <f ca="1">AB471-AA471</f>
        <v>#VALUE!</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9.3338792700046795</v>
      </c>
      <c r="Y491">
        <f ca="1">(INDIRECT("K" &amp; MATCH("Net Property, Plant &amp; Equipment",B145:B403,0) +144))/(INDIRECT("K" &amp; MATCH("Sales/Revenue",B145:B403,0) +144))</f>
        <v>10.252128482972138</v>
      </c>
      <c r="Z491" t="e">
        <f ca="1">(INDIRECT("L" &amp; MATCH("Net Property, Plant &amp; Equipment",B145:B403,0) +144))/(INDIRECT("L" &amp; MATCH("Sales/Revenue",B145:B403,0) +144))</f>
        <v>#VALUE!</v>
      </c>
      <c r="AA491" t="e">
        <f ca="1">(INDIRECT("M" &amp; MATCH("Net Property, Plant &amp; Equipment",B145:B403,0) +144))/(INDIRECT("M" &amp; MATCH("Sales/Revenue",B145:B403,0) +144))</f>
        <v>#VALUE!</v>
      </c>
      <c r="AB491" t="e">
        <f ca="1">(INDIRECT("N" &amp; MATCH("Net Property, Plant &amp; Equipment",B145:B403,0) +144))/(INDIRECT("N" &amp; MATCH("Sales/Revenue",B145:B403,0) +144))</f>
        <v>#VALUE!</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f ca="1">Y491-X491</f>
        <v>0.91824921296745821</v>
      </c>
      <c r="AL492" t="e">
        <f ca="1">Z491-Y491</f>
        <v>#VALUE!</v>
      </c>
      <c r="AM492" t="e">
        <f ca="1">AA491-Z491</f>
        <v>#VALUE!</v>
      </c>
      <c r="AN492" t="e">
        <f ca="1">AB491-AA491</f>
        <v>#VALUE!</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0.66588675713617218</v>
      </c>
      <c r="Y499">
        <f ca="1">(INDIRECT("K" &amp; MATCH("Intangible Assets",B145:B403,0) +144))/(INDIRECT("K" &amp; MATCH("Sales/Revenue",B145:B403,0) +144))</f>
        <v>0.93382352941176472</v>
      </c>
      <c r="Z499">
        <f ca="1">(INDIRECT("L" &amp; MATCH("Intangible Assets",B145:B403,0) +144))/(INDIRECT("L" &amp; MATCH("Sales/Revenue",B145:B403,0) +144))</f>
        <v>1.1576596694953105</v>
      </c>
      <c r="AA499">
        <f ca="1">(INDIRECT("M" &amp; MATCH("Intangible Assets",B145:B403,0) +144))/(INDIRECT("M" &amp; MATCH("Sales/Revenue",B145:B403,0) +144))</f>
        <v>1.2647422217230146</v>
      </c>
      <c r="AB499" t="e">
        <f ca="1">(INDIRECT("N" &amp; MATCH("Intangible Assets",B145:B403,0) +144))/(INDIRECT("N" &amp; MATCH("Sales/Revenue",B145:B403,0) +144))</f>
        <v>#VALUE!</v>
      </c>
      <c r="AK499" t="str">
        <f>K476</f>
        <v>12-13</v>
      </c>
      <c r="AL499" t="str">
        <f>L476</f>
        <v>13-14</v>
      </c>
      <c r="AM499" t="str">
        <f>M476</f>
        <v>14-15</v>
      </c>
      <c r="AN499" t="str">
        <f>N476</f>
        <v>15-16</v>
      </c>
    </row>
    <row r="500" spans="3:40" x14ac:dyDescent="0.3">
      <c r="C500" t="s">
        <v>747</v>
      </c>
      <c r="AK500">
        <f ca="1">Y499-X499</f>
        <v>0.26793677227559254</v>
      </c>
      <c r="AL500">
        <f ca="1">Z499-Y499</f>
        <v>0.2238361400835458</v>
      </c>
      <c r="AM500">
        <f ca="1">AA499-Z499</f>
        <v>0.10708255222770413</v>
      </c>
      <c r="AN500" t="e">
        <f ca="1">AB499-AA499</f>
        <v>#VALUE!</v>
      </c>
    </row>
    <row r="501" spans="3:40" x14ac:dyDescent="0.3">
      <c r="C501" t="s">
        <v>748</v>
      </c>
    </row>
    <row r="502" spans="3:40" x14ac:dyDescent="0.3">
      <c r="C502" t="s">
        <v>749</v>
      </c>
    </row>
    <row r="503" spans="3:40" x14ac:dyDescent="0.3">
      <c r="C503" t="s">
        <v>750</v>
      </c>
    </row>
    <row r="504" spans="3:40" x14ac:dyDescent="0.3">
      <c r="C504" t="s">
        <v>751</v>
      </c>
    </row>
    <row r="505" spans="3:40" x14ac:dyDescent="0.3">
      <c r="C505" t="s">
        <v>752</v>
      </c>
    </row>
    <row r="506" spans="3:40" x14ac:dyDescent="0.3">
      <c r="C506" t="s">
        <v>748</v>
      </c>
    </row>
    <row r="507" spans="3:40" x14ac:dyDescent="0.3">
      <c r="C507" t="s">
        <v>753</v>
      </c>
    </row>
    <row r="508" spans="3:40" x14ac:dyDescent="0.3">
      <c r="C508" t="s">
        <v>754</v>
      </c>
    </row>
    <row r="509" spans="3:40" x14ac:dyDescent="0.3">
      <c r="C509" t="s">
        <v>755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37" zoomScale="70" workbookViewId="0">
      <selection activeCell="I60" sqref="I60"/>
    </sheetView>
  </sheetViews>
  <sheetFormatPr defaultRowHeight="14.4" x14ac:dyDescent="0.3"/>
  <cols>
    <col min="1" max="1" width="0" hidden="1" customWidth="1"/>
    <col min="2" max="7" width="20.6640625" customWidth="1"/>
  </cols>
  <sheetData>
    <row r="1" spans="1:16" x14ac:dyDescent="0.3">
      <c r="B1" t="s">
        <v>0</v>
      </c>
      <c r="C1" t="s">
        <v>756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Altisource Portfolio Solutions S.A.</v>
      </c>
    </row>
    <row r="2" spans="1:16" x14ac:dyDescent="0.3">
      <c r="B2" t="s">
        <v>2</v>
      </c>
      <c r="C2" t="s">
        <v>757</v>
      </c>
      <c r="K2" t="str">
        <f>LEFT(C1,FIND("(",C1) - 2)</f>
        <v>Altisource Portfolio Solutions S.A.</v>
      </c>
    </row>
    <row r="3" spans="1:16" x14ac:dyDescent="0.3">
      <c r="J3">
        <f ca="1">RANDBETWEEN(1,6)</f>
        <v>4</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$22.42, down 2.52% after opening up 1.04%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$22.42, down 2.52% after opening up 1.04% over yesterday's closing price</v>
      </c>
    </row>
    <row r="5" spans="1:16" x14ac:dyDescent="0.3">
      <c r="J5">
        <f ca="1">RANDBETWEEN(1,2)</f>
        <v>1</v>
      </c>
      <c r="K5" t="str">
        <f>"The one year target estimate for " &amp; D1 &amp; " is " &amp; TEXT(C23,"$####.00")</f>
        <v>The one year target estimate for Altisource Portfolio Solutions S.A. is $13.33</v>
      </c>
      <c r="L5" t="str">
        <f>D1 &amp; " is expected to be trading at " &amp; TEXT(C23, "$####.00") &amp; ", based on target estimates"</f>
        <v>Altisource Portfolio Solutions S.A. is expected to be trading at $13.33, based on target estimates</v>
      </c>
    </row>
    <row r="6" spans="1:16" x14ac:dyDescent="0.3">
      <c r="K6" t="str">
        <f>" which would be " &amp; IF(OR(LEFT(ABS((C23-C2)/C2*100),1)="8",LEFT(ABS((C23-C2)/C2*100),2)="18"), "an ", "a ")  &amp;TEXT(ABS((C23-C2)/C2),"####.00%")&amp;IF((C23-C2)&gt;0," increase over"," decrease from")&amp;" the current price"</f>
        <v xml:space="preserve"> which would be a 40.54% decrease from the current price</v>
      </c>
    </row>
    <row r="7" spans="1:16" x14ac:dyDescent="0.3">
      <c r="A7" s="1">
        <v>0</v>
      </c>
      <c r="B7" t="s">
        <v>5</v>
      </c>
      <c r="C7" t="s">
        <v>758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20.69% from last quarter based on the average of 2 analyst estimates (Yahoo Finance)</v>
      </c>
    </row>
    <row r="8" spans="1:16" x14ac:dyDescent="0.3">
      <c r="A8" s="1">
        <v>1</v>
      </c>
      <c r="B8" t="s">
        <v>6</v>
      </c>
      <c r="C8" t="s">
        <v>759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8</v>
      </c>
      <c r="C9" t="s">
        <v>760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has been a, positive earnings surprise 1 time, and a negative earnings surprise 3 times</v>
      </c>
    </row>
    <row r="10" spans="1:16" x14ac:dyDescent="0.3">
      <c r="A10" s="1">
        <v>3</v>
      </c>
      <c r="B10" t="s">
        <v>10</v>
      </c>
      <c r="C10" t="s">
        <v>761</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$0.65 in the 2 months leading up to the earnings report</v>
      </c>
    </row>
    <row r="11" spans="1:16" x14ac:dyDescent="0.3">
      <c r="A11" s="1">
        <v>4</v>
      </c>
      <c r="B11" t="s">
        <v>12</v>
      </c>
      <c r="C11" t="s">
        <v>762</v>
      </c>
      <c r="K11" t="str">
        <f>IF(B145="Interest Income",U42, K42)</f>
        <v>Altisource Portfolio Solutions S.A. has managed to increase depreciation &amp; amortization expense, fiscal year is january-december. all values usd millions., and cash &amp; short term investments each year since 2012</v>
      </c>
    </row>
    <row r="12" spans="1:16" x14ac:dyDescent="0.3">
      <c r="A12" s="1">
        <v>5</v>
      </c>
      <c r="B12" t="s">
        <v>14</v>
      </c>
      <c r="C12" t="s">
        <v>763</v>
      </c>
      <c r="D12" t="str">
        <f>LEFT(C12,FIND("-",C12)-2)</f>
        <v>16.17</v>
      </c>
      <c r="E12" t="str">
        <f>TRIM(RIGHT(C12,FIND("-",C12)-1))</f>
        <v>46.99</v>
      </c>
      <c r="K12" t="str">
        <f ca="1">D78</f>
        <v>There are some indications that Altisource Portfolio Solutions S.A. may be overvalued. The company has a higher trailing p/e, forward p/e, and price/book than the comparable average</v>
      </c>
    </row>
    <row r="13" spans="1:16" x14ac:dyDescent="0.3">
      <c r="A13" s="1">
        <v>6</v>
      </c>
      <c r="B13" t="s">
        <v>16</v>
      </c>
      <c r="C13" t="s">
        <v>764</v>
      </c>
      <c r="K13" t="str">
        <f ca="1">D89</f>
        <v>There are some indications that Altisource Portfolio Solutions S.A. may be undervalued. The company has a lower peg ratio, price/sales than the comparable average</v>
      </c>
    </row>
    <row r="14" spans="1:16" x14ac:dyDescent="0.3">
      <c r="A14" s="1">
        <v>7</v>
      </c>
      <c r="B14" t="s">
        <v>18</v>
      </c>
      <c r="C14" t="s">
        <v>765</v>
      </c>
    </row>
    <row r="16" spans="1:16" x14ac:dyDescent="0.3">
      <c r="A16" s="1">
        <v>0</v>
      </c>
      <c r="B16" t="s">
        <v>20</v>
      </c>
      <c r="C16" t="s">
        <v>766</v>
      </c>
    </row>
    <row r="17" spans="1:23" x14ac:dyDescent="0.3">
      <c r="A17" s="1">
        <v>1</v>
      </c>
      <c r="B17" t="s">
        <v>22</v>
      </c>
      <c r="C17" t="s">
        <v>767</v>
      </c>
      <c r="K17" t="str">
        <f ca="1">K2 &amp; IF(J3=1, K3,IF(J3=2,L3,IF(J3=3,M3,IF(J3=4,N3,IF(J3=5,O3,IF(J3=6,P3)))))) &amp; ". " &amp; IF(J4=1,K4,IF(J4=2,L4)) &amp; ". " &amp; IF(J5=1,K5,IF(J5=2,L5)) &amp; K6 &amp; ". " &amp; K7 &amp; ". " &amp; K8 &amp; ". " &amp; K9 &amp; "."</f>
        <v>Altisource Portfolio Solutions S.A. reports earnings between Jul 24, 2017 and Jul 28, 2017. The current stock price is $22.42, down 2.52% after opening up 1.04% over yesterday's closing price. The one year target estimate for Altisource Portfolio Solutions S.A. is $13.33 which would be a 40.54% decrease from the current price. Earnings are expected to decrease by 20.69% from last quarter based on the average of 2 analyst estimates (Yahoo Finance). The stock is trading in the low end of its 52-week range. Over the last 4 quarters, there has been a, positive earnings surprise 1 time, and a negative earnings surprise 3 times.</v>
      </c>
    </row>
    <row r="18" spans="1:23" x14ac:dyDescent="0.3">
      <c r="A18" s="1">
        <v>2</v>
      </c>
      <c r="B18" t="s">
        <v>24</v>
      </c>
      <c r="C18" t="s">
        <v>768</v>
      </c>
    </row>
    <row r="19" spans="1:23" x14ac:dyDescent="0.3">
      <c r="A19" s="1">
        <v>3</v>
      </c>
      <c r="B19" t="s">
        <v>26</v>
      </c>
      <c r="C19" t="s">
        <v>769</v>
      </c>
    </row>
    <row r="20" spans="1:23" x14ac:dyDescent="0.3">
      <c r="A20" s="1">
        <v>4</v>
      </c>
      <c r="B20" t="s">
        <v>28</v>
      </c>
      <c r="C20" t="s">
        <v>770</v>
      </c>
    </row>
    <row r="21" spans="1:23" x14ac:dyDescent="0.3">
      <c r="A21" s="1">
        <v>5</v>
      </c>
      <c r="B21" t="s">
        <v>30</v>
      </c>
      <c r="C21" t="s">
        <v>771</v>
      </c>
    </row>
    <row r="22" spans="1:23" x14ac:dyDescent="0.3">
      <c r="A22" s="1">
        <v>6</v>
      </c>
      <c r="B22" t="s">
        <v>32</v>
      </c>
      <c r="C22" t="s">
        <v>772</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773</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4</v>
      </c>
      <c r="K25" t="str">
        <f>IF(I154="pos_trend",B154,"")</f>
        <v>Depreciation &amp; Amortization Expense</v>
      </c>
      <c r="L25" t="str">
        <f t="shared" si="0"/>
        <v>depreciation &amp; amortization expense</v>
      </c>
      <c r="M25" t="str">
        <f t="shared" si="2"/>
        <v>, depreciation &amp; amortization expense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depreciation &amp; amortization expense</v>
      </c>
      <c r="T26">
        <f>IF(U26 &lt;&gt; "",5, 0)</f>
        <v>0</v>
      </c>
      <c r="U26" t="str">
        <f>IF(I167="pos_trend",B167,"")</f>
        <v/>
      </c>
      <c r="V26" t="str">
        <f t="shared" si="1"/>
        <v/>
      </c>
      <c r="W26" t="str">
        <f t="shared" si="3"/>
        <v/>
      </c>
    </row>
    <row r="27" spans="1:23" x14ac:dyDescent="0.3">
      <c r="A27" s="1">
        <v>0</v>
      </c>
      <c r="B27" t="s">
        <v>41</v>
      </c>
      <c r="C27">
        <v>2</v>
      </c>
      <c r="D27">
        <v>2</v>
      </c>
      <c r="E27">
        <v>2</v>
      </c>
      <c r="F27">
        <v>1</v>
      </c>
      <c r="J27">
        <f>IF(K27 &lt;&gt; "",6, 0)</f>
        <v>0</v>
      </c>
      <c r="K27" t="str">
        <f>IF(I172="pos_trend",B172,"")</f>
        <v/>
      </c>
      <c r="L27" t="str">
        <f t="shared" si="0"/>
        <v/>
      </c>
      <c r="M27" t="str">
        <f t="shared" si="2"/>
        <v>, depreciation &amp; amortization expense</v>
      </c>
      <c r="T27">
        <f>IF(U27 &lt;&gt; "",6, 0)</f>
        <v>6</v>
      </c>
      <c r="U27" t="str">
        <f>IF(I170="pos_trend",B170,"")</f>
        <v>Income Tax - Current - Foreign</v>
      </c>
      <c r="V27" t="str">
        <f t="shared" si="1"/>
        <v>income tax - current - foreign</v>
      </c>
      <c r="W27" t="str">
        <f t="shared" si="3"/>
        <v>, income tax - current - foreign</v>
      </c>
    </row>
    <row r="28" spans="1:23" x14ac:dyDescent="0.3">
      <c r="A28" s="1">
        <v>1</v>
      </c>
      <c r="B28" t="s">
        <v>42</v>
      </c>
      <c r="C28">
        <v>0.87</v>
      </c>
      <c r="D28">
        <v>0.69</v>
      </c>
      <c r="E28">
        <v>2.63</v>
      </c>
      <c r="F28">
        <v>1.77</v>
      </c>
      <c r="J28">
        <f>IF(K28 &lt;&gt; "",7, 0)</f>
        <v>0</v>
      </c>
      <c r="K28" t="str">
        <f>IF(I173="pos_trend",B173,"")</f>
        <v/>
      </c>
      <c r="L28" t="str">
        <f t="shared" si="0"/>
        <v/>
      </c>
      <c r="M28" t="str">
        <f t="shared" si="2"/>
        <v>, depreciation &amp; amortization expense</v>
      </c>
      <c r="T28">
        <f>IF(U28 &lt;&gt; "",7, 0)</f>
        <v>0</v>
      </c>
      <c r="U28" t="str">
        <f>IF(I171="pos_trend",B171,"")</f>
        <v/>
      </c>
      <c r="V28" t="str">
        <f t="shared" si="1"/>
        <v/>
      </c>
      <c r="W28" t="str">
        <f t="shared" si="3"/>
        <v>, income tax - current - foreign</v>
      </c>
    </row>
    <row r="29" spans="1:23" x14ac:dyDescent="0.3">
      <c r="A29" s="1">
        <v>2</v>
      </c>
      <c r="B29" t="s">
        <v>43</v>
      </c>
      <c r="C29">
        <v>0.75</v>
      </c>
      <c r="D29">
        <v>0.62</v>
      </c>
      <c r="E29">
        <v>2.5</v>
      </c>
      <c r="F29">
        <v>1.77</v>
      </c>
      <c r="J29">
        <f>IF(K29 &lt;&gt; "",8, 0)</f>
        <v>0</v>
      </c>
      <c r="K29" t="str">
        <f>IF(I174="pos_trend",B174,"")</f>
        <v/>
      </c>
      <c r="L29" t="str">
        <f t="shared" si="0"/>
        <v/>
      </c>
      <c r="M29" t="str">
        <f t="shared" si="2"/>
        <v>, depreciation &amp; amortization expense</v>
      </c>
      <c r="T29">
        <f>IF(U29 &lt;&gt; "",8, 0)</f>
        <v>0</v>
      </c>
      <c r="U29" t="str">
        <f>IF(I172="pos_trend",B172,"")</f>
        <v/>
      </c>
      <c r="V29" t="str">
        <f t="shared" si="1"/>
        <v/>
      </c>
      <c r="W29" t="str">
        <f t="shared" si="3"/>
        <v>, income tax - current - foreign</v>
      </c>
    </row>
    <row r="30" spans="1:23" x14ac:dyDescent="0.3">
      <c r="A30" s="1">
        <v>3</v>
      </c>
      <c r="B30" t="s">
        <v>44</v>
      </c>
      <c r="C30">
        <v>0.99</v>
      </c>
      <c r="D30">
        <v>0.76</v>
      </c>
      <c r="E30">
        <v>2.76</v>
      </c>
      <c r="F30">
        <v>1.77</v>
      </c>
      <c r="J30">
        <f>IF(K30 &lt;&gt; "",9, 0)</f>
        <v>0</v>
      </c>
      <c r="K30" t="str">
        <f>IF(I185="pos_trend",B185,"")</f>
        <v/>
      </c>
      <c r="L30" t="str">
        <f t="shared" si="0"/>
        <v/>
      </c>
      <c r="M30" t="str">
        <f t="shared" si="2"/>
        <v>, depreciation &amp; amortization expense</v>
      </c>
      <c r="T30">
        <f>IF(U30 &lt;&gt; "",9, 0)</f>
        <v>0</v>
      </c>
      <c r="U30" t="str">
        <f>IF(I178="pos_trend",B178,"")</f>
        <v/>
      </c>
      <c r="V30" t="str">
        <f t="shared" si="1"/>
        <v/>
      </c>
      <c r="W30" t="str">
        <f t="shared" si="3"/>
        <v>, income tax - current - foreign</v>
      </c>
    </row>
    <row r="31" spans="1:23" x14ac:dyDescent="0.3">
      <c r="A31" s="1">
        <v>4</v>
      </c>
      <c r="B31" t="s">
        <v>45</v>
      </c>
      <c r="C31">
        <v>1.58</v>
      </c>
      <c r="D31">
        <v>0.9</v>
      </c>
      <c r="E31">
        <v>4.59</v>
      </c>
      <c r="F31">
        <v>2.63</v>
      </c>
      <c r="J31">
        <f>IF(K31 &lt;&gt; "",10, 0)</f>
        <v>0</v>
      </c>
      <c r="K31" t="str">
        <f>IF(I186="pos_trend",B186,"")</f>
        <v/>
      </c>
      <c r="L31" t="str">
        <f t="shared" si="0"/>
        <v/>
      </c>
      <c r="M31" t="str">
        <f t="shared" si="2"/>
        <v>, depreciation &amp; amortization expense</v>
      </c>
      <c r="T31">
        <f>IF(U31 &lt;&gt; "",10, 0)</f>
        <v>0</v>
      </c>
      <c r="U31" t="str">
        <f>IF(I199="pos_trend",B199,"")</f>
        <v/>
      </c>
      <c r="V31" t="str">
        <f t="shared" si="1"/>
        <v/>
      </c>
      <c r="W31" t="str">
        <f t="shared" si="3"/>
        <v>, income tax - current - foreign</v>
      </c>
    </row>
    <row r="32" spans="1:23" x14ac:dyDescent="0.3">
      <c r="J32">
        <f>IF(K32 &lt;&gt; "",11, 0)</f>
        <v>0</v>
      </c>
      <c r="K32" t="str">
        <f>IF(I187="pos_trend",B187,"")</f>
        <v/>
      </c>
      <c r="L32" t="str">
        <f t="shared" si="0"/>
        <v/>
      </c>
      <c r="M32" t="str">
        <f t="shared" si="2"/>
        <v>, depreciation &amp; amortization expense</v>
      </c>
      <c r="T32">
        <f>IF(U32 &lt;&gt; "",11, 0)</f>
        <v>0</v>
      </c>
      <c r="U32" t="str">
        <f>IF(I209="pos_trend",B209,"")</f>
        <v/>
      </c>
      <c r="V32" t="str">
        <f t="shared" si="1"/>
        <v/>
      </c>
      <c r="W32" t="str">
        <f t="shared" si="3"/>
        <v>, income tax - current - foreign</v>
      </c>
    </row>
    <row r="33" spans="1:23" x14ac:dyDescent="0.3">
      <c r="B33" s="1" t="s">
        <v>46</v>
      </c>
      <c r="C33" s="1" t="s">
        <v>37</v>
      </c>
      <c r="D33" s="1" t="s">
        <v>38</v>
      </c>
      <c r="E33" s="1" t="s">
        <v>39</v>
      </c>
      <c r="F33" s="1" t="s">
        <v>40</v>
      </c>
      <c r="J33">
        <f>IF(K33 &lt;&gt; "",12, 0)</f>
        <v>12</v>
      </c>
      <c r="K33" t="str">
        <f>IF(I195="pos_trend",B195,"")</f>
        <v>Fiscal year is January-December. All values USD millions.</v>
      </c>
      <c r="L33" t="str">
        <f t="shared" si="0"/>
        <v>fiscal year is january-december. all values usd millions.</v>
      </c>
      <c r="M33" t="str">
        <f t="shared" si="2"/>
        <v>, depreciation &amp; amortization expense, fiscal year is january-december. all values usd millions.</v>
      </c>
      <c r="T33">
        <f>IF(U33 &lt;&gt; "",12, 0)</f>
        <v>0</v>
      </c>
      <c r="U33" t="str">
        <f>IF(I231="pos_trend",B231,"")</f>
        <v/>
      </c>
      <c r="V33" t="str">
        <f t="shared" si="1"/>
        <v/>
      </c>
      <c r="W33" t="str">
        <f t="shared" si="3"/>
        <v>, income tax - current - foreign</v>
      </c>
    </row>
    <row r="34" spans="1:23" x14ac:dyDescent="0.3">
      <c r="A34" s="1">
        <v>0</v>
      </c>
      <c r="B34" t="s">
        <v>41</v>
      </c>
      <c r="C34" t="s">
        <v>774</v>
      </c>
      <c r="D34" t="s">
        <v>774</v>
      </c>
      <c r="E34" t="s">
        <v>774</v>
      </c>
      <c r="F34" t="s">
        <v>775</v>
      </c>
      <c r="J34">
        <f>IF(K34 &lt;&gt; "",13, 0)</f>
        <v>13</v>
      </c>
      <c r="K34" t="str">
        <f>IF(I196="pos_trend",B196,"")</f>
        <v>Cash &amp; Short Term Investments</v>
      </c>
      <c r="L34" t="str">
        <f t="shared" si="0"/>
        <v>cash &amp; short term investments</v>
      </c>
      <c r="M34" t="str">
        <f t="shared" si="2"/>
        <v>, depreciation &amp; amortization expense, fiscal year is january-december. all values usd millions., cash &amp; short term investments</v>
      </c>
      <c r="T34">
        <f>IF(U34 &lt;&gt; "",13, 0)</f>
        <v>0</v>
      </c>
      <c r="U34" t="str">
        <f>IF(I251="pos_trend",B251,"")</f>
        <v/>
      </c>
      <c r="V34" t="str">
        <f t="shared" si="1"/>
        <v/>
      </c>
      <c r="W34" t="str">
        <f t="shared" si="3"/>
        <v>, income tax - current - foreign</v>
      </c>
    </row>
    <row r="35" spans="1:23" x14ac:dyDescent="0.3">
      <c r="A35" s="1">
        <v>1</v>
      </c>
      <c r="B35" t="s">
        <v>42</v>
      </c>
      <c r="C35" t="s">
        <v>776</v>
      </c>
      <c r="D35" t="s">
        <v>777</v>
      </c>
      <c r="E35" t="s">
        <v>778</v>
      </c>
      <c r="F35" t="s">
        <v>779</v>
      </c>
      <c r="J35">
        <f>IF(K35 &lt;&gt; "",14, 0)</f>
        <v>0</v>
      </c>
      <c r="K35" t="str">
        <f>IF(I201="pos_trend",B201,"")</f>
        <v/>
      </c>
      <c r="L35" t="str">
        <f t="shared" si="0"/>
        <v/>
      </c>
      <c r="M35" t="str">
        <f t="shared" si="2"/>
        <v>, depreciation &amp; amortization expense, fiscal year is january-december. all values usd millions., cash &amp; short term investments</v>
      </c>
      <c r="T35">
        <f>IF(U35 &lt;&gt; "",14, 0)</f>
        <v>0</v>
      </c>
      <c r="U35" t="str">
        <f>IF(I279="pos_trend",B279,"")</f>
        <v/>
      </c>
      <c r="V35" t="str">
        <f t="shared" si="1"/>
        <v/>
      </c>
      <c r="W35" t="str">
        <f t="shared" si="3"/>
        <v>, income tax - current - foreign</v>
      </c>
    </row>
    <row r="36" spans="1:23" x14ac:dyDescent="0.3">
      <c r="A36" s="1">
        <v>2</v>
      </c>
      <c r="B36" t="s">
        <v>43</v>
      </c>
      <c r="C36" t="s">
        <v>780</v>
      </c>
      <c r="D36" t="s">
        <v>781</v>
      </c>
      <c r="E36" t="s">
        <v>782</v>
      </c>
      <c r="F36" t="s">
        <v>779</v>
      </c>
      <c r="J36">
        <f>IF(K36 &lt;&gt; "",15, 0)</f>
        <v>0</v>
      </c>
      <c r="K36" t="str">
        <f>IF(I202="pos_trend",B202,"")</f>
        <v/>
      </c>
      <c r="L36" t="str">
        <f t="shared" si="0"/>
        <v/>
      </c>
      <c r="M36" t="str">
        <f t="shared" si="2"/>
        <v>, depreciation &amp; amortization expense, fiscal year is january-december. all values usd millions., cash &amp; short term investments</v>
      </c>
      <c r="T36">
        <f>IF(U36 &lt;&gt; "",15, 0)</f>
        <v>0</v>
      </c>
      <c r="U36" t="str">
        <f>IF(I336="pos_trend",B336,"")</f>
        <v/>
      </c>
      <c r="V36" t="str">
        <f t="shared" si="1"/>
        <v/>
      </c>
      <c r="W36" t="str">
        <f t="shared" si="3"/>
        <v>, income tax - current - foreign</v>
      </c>
    </row>
    <row r="37" spans="1:23" x14ac:dyDescent="0.3">
      <c r="A37" s="1">
        <v>3</v>
      </c>
      <c r="B37" t="s">
        <v>44</v>
      </c>
      <c r="C37" t="s">
        <v>783</v>
      </c>
      <c r="D37" t="s">
        <v>784</v>
      </c>
      <c r="E37" t="s">
        <v>785</v>
      </c>
      <c r="F37" t="s">
        <v>779</v>
      </c>
      <c r="J37">
        <f>IF(K37 &lt;&gt; "",16, 0)</f>
        <v>0</v>
      </c>
      <c r="K37" t="str">
        <f>IF(I203="pos_trend",B203,"")</f>
        <v/>
      </c>
      <c r="L37" t="str">
        <f t="shared" si="0"/>
        <v/>
      </c>
      <c r="M37" t="str">
        <f t="shared" si="2"/>
        <v>, depreciation &amp; amortization expense, fiscal year is january-december. all values usd millions., cash &amp; short term investments</v>
      </c>
      <c r="T37">
        <f>IF(U37 &lt;&gt; "",16, 0)</f>
        <v>16</v>
      </c>
      <c r="U37" t="str">
        <f>IF(I235="pos_trend",B235,"")</f>
        <v>Additional Paid-In Capital/Capital Surplus</v>
      </c>
      <c r="V37" t="str">
        <f t="shared" si="1"/>
        <v>additional paid-in capital/capital surplus</v>
      </c>
      <c r="W37" t="str">
        <f t="shared" si="3"/>
        <v>, income tax - current - foreign, additional paid-in capital/capital surplus</v>
      </c>
    </row>
    <row r="38" spans="1:23" x14ac:dyDescent="0.3">
      <c r="A38" s="1">
        <v>4</v>
      </c>
      <c r="B38" t="s">
        <v>60</v>
      </c>
      <c r="C38" t="s">
        <v>786</v>
      </c>
      <c r="D38" t="s">
        <v>787</v>
      </c>
      <c r="E38" t="s">
        <v>788</v>
      </c>
      <c r="F38" t="s">
        <v>778</v>
      </c>
      <c r="J38">
        <f>IF(K38 &lt;&gt; "",17, 0)</f>
        <v>0</v>
      </c>
      <c r="K38" t="str">
        <f>IF(I351="pos_trend",B351,"")</f>
        <v/>
      </c>
      <c r="L38" t="str">
        <f t="shared" si="0"/>
        <v/>
      </c>
      <c r="M38" t="str">
        <f t="shared" si="2"/>
        <v>, depreciation &amp; amortization expense, fiscal year is january-december. all values usd millions., cash &amp; short term investments</v>
      </c>
      <c r="T38">
        <f>IF(U38 &lt;&gt; "",17, 0)</f>
        <v>0</v>
      </c>
      <c r="U38" t="str">
        <f>IF(I236="pos_trend",B236,"")</f>
        <v/>
      </c>
      <c r="V38" t="str">
        <f t="shared" si="1"/>
        <v/>
      </c>
      <c r="W38" t="str">
        <f t="shared" si="3"/>
        <v>, income tax - current - foreign, additional paid-in capital/capital surplus</v>
      </c>
    </row>
    <row r="39" spans="1:23" x14ac:dyDescent="0.3">
      <c r="A39" s="1">
        <v>5</v>
      </c>
      <c r="B39" t="s">
        <v>64</v>
      </c>
      <c r="C39" t="s">
        <v>789</v>
      </c>
      <c r="D39" t="s">
        <v>790</v>
      </c>
      <c r="E39" t="s">
        <v>791</v>
      </c>
      <c r="F39" t="s">
        <v>792</v>
      </c>
      <c r="K39" t="str">
        <f>IF(I352="pos_trend",B352,"")</f>
        <v/>
      </c>
      <c r="M39" t="str">
        <f t="shared" si="2"/>
        <v>, depreciation &amp; amortization expense, fiscal year is january-december. all values usd millions., cash &amp; short term investments</v>
      </c>
      <c r="W39" t="str">
        <f t="shared" si="3"/>
        <v>, income tax - current - foreign, additional paid-in capital/capital surplus</v>
      </c>
    </row>
    <row r="40" spans="1:23" x14ac:dyDescent="0.3">
      <c r="J40">
        <f>MAX(J22:J39)</f>
        <v>13</v>
      </c>
      <c r="K40" t="str">
        <f>VLOOKUP(J40,J22:K39,2,FALSE)</f>
        <v>Cash &amp; Short Term Investments</v>
      </c>
      <c r="M40" t="str">
        <f>IF(IFERROR(FIND(",",M39),TRUE)=TRUE,M39,IF(NOT(EXACT(K40,UPPER(K40))),SUBSTITUTE(M39,LOWER(K40),"and "&amp;LOWER(K40)),SUBSTITUTE(M39,K40,"and "&amp;K40)))</f>
        <v>, depreciation &amp; amortization expense, fiscal year is january-december. all values usd millions., and cash &amp; short term investments</v>
      </c>
      <c r="T40">
        <f>MAX(T22:T39)</f>
        <v>16</v>
      </c>
      <c r="U40" t="str">
        <f>VLOOKUP(T40,T22:U39,2,FALSE)</f>
        <v>Additional Paid-In Capital/Capital Surplus</v>
      </c>
      <c r="W40" t="str">
        <f>IF(IFERROR(FIND(",",W39),TRUE)=TRUE,W39,IF(NOT(EXACT(U40,UPPER(U40))),SUBSTITUTE(W39,LOWER(U40),"and "&amp;LOWER(U40)),SUBSTITUTE(W39,U40,"and "&amp;U40)))</f>
        <v>, income tax - current - foreign, and additional paid-in capital/capital surplus</v>
      </c>
    </row>
    <row r="41" spans="1:23" x14ac:dyDescent="0.3">
      <c r="B41" s="1" t="s">
        <v>69</v>
      </c>
      <c r="C41" s="1" t="s">
        <v>70</v>
      </c>
      <c r="D41" s="1" t="s">
        <v>71</v>
      </c>
      <c r="E41" s="1" t="s">
        <v>72</v>
      </c>
      <c r="F41" s="1" t="s">
        <v>73</v>
      </c>
    </row>
    <row r="42" spans="1:23" x14ac:dyDescent="0.3">
      <c r="A42" s="1">
        <v>0</v>
      </c>
      <c r="B42" t="s">
        <v>74</v>
      </c>
      <c r="C42" t="s">
        <v>793</v>
      </c>
      <c r="D42" t="s">
        <v>380</v>
      </c>
      <c r="E42" t="s">
        <v>794</v>
      </c>
      <c r="F42" t="s">
        <v>795</v>
      </c>
      <c r="K42" t="str">
        <f>SUBSTITUTE(IF(M40&lt;&gt;"", D1 &amp; " has managed to increase " &amp; M40 &amp; " each year since " &amp; C144, "No positive trends")," , "," ")</f>
        <v>Altisource Portfolio Solutions S.A. has managed to increase depreciation &amp; amortization expense, fiscal year is january-december. all values usd millions., and cash &amp; short term investments each year since 2012</v>
      </c>
      <c r="U42" t="str">
        <f>SUBSTITUTE(IF(W40&lt;&gt;"", D1 &amp; " has managed to increase " &amp; W40 &amp; " each year since " &amp; C144, "No positive trends")," , "," ")</f>
        <v>Altisource Portfolio Solutions S.A. has managed to increase income tax - current - foreign, and additional paid-in capital/capital surplus each year since 2012</v>
      </c>
    </row>
    <row r="43" spans="1:23" x14ac:dyDescent="0.3">
      <c r="A43" s="1">
        <v>1</v>
      </c>
      <c r="B43" t="s">
        <v>78</v>
      </c>
      <c r="C43" t="s">
        <v>796</v>
      </c>
      <c r="D43" t="s">
        <v>797</v>
      </c>
      <c r="E43" t="s">
        <v>798</v>
      </c>
      <c r="F43" t="s">
        <v>799</v>
      </c>
    </row>
    <row r="44" spans="1:23" x14ac:dyDescent="0.3">
      <c r="A44" s="1">
        <v>2</v>
      </c>
      <c r="B44" t="s">
        <v>83</v>
      </c>
      <c r="C44" t="s">
        <v>800</v>
      </c>
      <c r="D44" t="s">
        <v>801</v>
      </c>
      <c r="E44" t="s">
        <v>802</v>
      </c>
      <c r="F44" t="s">
        <v>803</v>
      </c>
    </row>
    <row r="45" spans="1:23" x14ac:dyDescent="0.3">
      <c r="A45" s="1">
        <v>3</v>
      </c>
      <c r="B45" t="s">
        <v>88</v>
      </c>
      <c r="C45" t="s">
        <v>804</v>
      </c>
      <c r="D45" t="s">
        <v>805</v>
      </c>
      <c r="E45" t="s">
        <v>806</v>
      </c>
      <c r="F45" t="s">
        <v>807</v>
      </c>
    </row>
    <row r="47" spans="1:23" x14ac:dyDescent="0.3">
      <c r="B47" s="1" t="s">
        <v>93</v>
      </c>
      <c r="C47" s="1" t="s">
        <v>37</v>
      </c>
      <c r="D47" s="1" t="s">
        <v>38</v>
      </c>
      <c r="E47" s="1" t="s">
        <v>39</v>
      </c>
      <c r="F47" s="1" t="s">
        <v>40</v>
      </c>
    </row>
    <row r="48" spans="1:23" x14ac:dyDescent="0.3">
      <c r="A48" s="1">
        <v>0</v>
      </c>
      <c r="B48" t="s">
        <v>94</v>
      </c>
      <c r="C48">
        <v>0.87</v>
      </c>
      <c r="D48">
        <v>0.69</v>
      </c>
      <c r="E48">
        <v>2.63</v>
      </c>
      <c r="F48">
        <v>1.77</v>
      </c>
    </row>
    <row r="49" spans="1:14" x14ac:dyDescent="0.3">
      <c r="A49" s="1">
        <v>1</v>
      </c>
      <c r="B49" t="s">
        <v>95</v>
      </c>
      <c r="C49">
        <v>0.87</v>
      </c>
      <c r="D49">
        <v>0.69</v>
      </c>
      <c r="E49">
        <v>2.63</v>
      </c>
      <c r="F49">
        <v>1.77</v>
      </c>
    </row>
    <row r="50" spans="1:14" x14ac:dyDescent="0.3">
      <c r="A50" s="1">
        <v>2</v>
      </c>
      <c r="B50" t="s">
        <v>96</v>
      </c>
      <c r="C50">
        <v>0.87</v>
      </c>
      <c r="D50">
        <v>0.69</v>
      </c>
      <c r="E50">
        <v>2.63</v>
      </c>
      <c r="F50">
        <v>1.77</v>
      </c>
    </row>
    <row r="51" spans="1:14" x14ac:dyDescent="0.3">
      <c r="A51" s="1">
        <v>3</v>
      </c>
      <c r="B51" t="s">
        <v>97</v>
      </c>
      <c r="C51">
        <v>0.85</v>
      </c>
      <c r="D51">
        <v>0.83</v>
      </c>
      <c r="E51">
        <v>2.83</v>
      </c>
      <c r="F51">
        <v>2.88</v>
      </c>
    </row>
    <row r="52" spans="1:14" x14ac:dyDescent="0.3">
      <c r="A52" s="1">
        <v>4</v>
      </c>
      <c r="B52" t="s">
        <v>98</v>
      </c>
      <c r="C52">
        <v>0.81</v>
      </c>
      <c r="D52">
        <v>0.75</v>
      </c>
      <c r="E52">
        <v>2.69</v>
      </c>
      <c r="F52">
        <v>2.42</v>
      </c>
    </row>
    <row r="54" spans="1:14" x14ac:dyDescent="0.3">
      <c r="B54" s="1" t="s">
        <v>99</v>
      </c>
      <c r="C54" s="1" t="s">
        <v>37</v>
      </c>
      <c r="D54" s="1" t="s">
        <v>38</v>
      </c>
      <c r="E54" s="1" t="s">
        <v>39</v>
      </c>
      <c r="F54" s="1" t="s">
        <v>40</v>
      </c>
    </row>
    <row r="55" spans="1:14" x14ac:dyDescent="0.3">
      <c r="A55" s="1">
        <v>0</v>
      </c>
      <c r="B55" t="s">
        <v>100</v>
      </c>
    </row>
    <row r="56" spans="1:14" x14ac:dyDescent="0.3">
      <c r="A56" s="1">
        <v>1</v>
      </c>
      <c r="B56" t="s">
        <v>101</v>
      </c>
    </row>
    <row r="57" spans="1:14" x14ac:dyDescent="0.3">
      <c r="A57" s="1">
        <v>2</v>
      </c>
      <c r="B57" t="s">
        <v>102</v>
      </c>
    </row>
    <row r="58" spans="1:14" x14ac:dyDescent="0.3">
      <c r="A58" s="1">
        <v>3</v>
      </c>
      <c r="B58" t="s">
        <v>103</v>
      </c>
    </row>
    <row r="60" spans="1:14" x14ac:dyDescent="0.3">
      <c r="B60" s="1" t="s">
        <v>104</v>
      </c>
      <c r="C60" s="1" t="s">
        <v>808</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ASPS</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C61" t="s">
        <v>809</v>
      </c>
      <c r="F61">
        <v>0.19</v>
      </c>
      <c r="I61" t="str">
        <f t="shared" si="4"/>
        <v>N/A</v>
      </c>
      <c r="J61">
        <f t="shared" si="5"/>
        <v>-0.44900000000000001</v>
      </c>
      <c r="K61">
        <f t="shared" si="6"/>
        <v>0</v>
      </c>
      <c r="L61">
        <f t="shared" si="7"/>
        <v>0</v>
      </c>
      <c r="M61">
        <f t="shared" si="8"/>
        <v>0.19</v>
      </c>
      <c r="N61">
        <f t="shared" si="9"/>
        <v>0</v>
      </c>
    </row>
    <row r="62" spans="1:14" x14ac:dyDescent="0.3">
      <c r="A62" s="1">
        <v>1</v>
      </c>
      <c r="B62" t="s">
        <v>111</v>
      </c>
      <c r="C62" t="s">
        <v>810</v>
      </c>
      <c r="F62">
        <v>0.22</v>
      </c>
      <c r="I62" t="str">
        <f t="shared" si="4"/>
        <v>N/A</v>
      </c>
      <c r="J62">
        <f t="shared" si="5"/>
        <v>-0.23300000000000001</v>
      </c>
      <c r="K62">
        <f t="shared" si="6"/>
        <v>0</v>
      </c>
      <c r="L62">
        <f t="shared" si="7"/>
        <v>0</v>
      </c>
      <c r="M62">
        <f t="shared" si="8"/>
        <v>0.22</v>
      </c>
      <c r="N62">
        <f t="shared" si="9"/>
        <v>0</v>
      </c>
    </row>
    <row r="63" spans="1:14" x14ac:dyDescent="0.3">
      <c r="A63" s="1">
        <v>2</v>
      </c>
      <c r="B63" t="s">
        <v>113</v>
      </c>
      <c r="C63" t="s">
        <v>811</v>
      </c>
      <c r="F63">
        <v>0.08</v>
      </c>
      <c r="I63" t="str">
        <f t="shared" si="4"/>
        <v>N/A</v>
      </c>
      <c r="J63">
        <f t="shared" si="5"/>
        <v>-0.42700000000000005</v>
      </c>
      <c r="K63">
        <f t="shared" si="6"/>
        <v>0</v>
      </c>
      <c r="L63">
        <f t="shared" si="7"/>
        <v>0</v>
      </c>
      <c r="M63">
        <f t="shared" si="8"/>
        <v>0.08</v>
      </c>
      <c r="N63">
        <f t="shared" si="9"/>
        <v>0</v>
      </c>
    </row>
    <row r="64" spans="1:14" x14ac:dyDescent="0.3">
      <c r="A64" s="1">
        <v>3</v>
      </c>
      <c r="B64" t="s">
        <v>115</v>
      </c>
      <c r="C64" t="s">
        <v>812</v>
      </c>
      <c r="F64">
        <v>0.12</v>
      </c>
      <c r="I64" t="str">
        <f t="shared" si="4"/>
        <v>N/A</v>
      </c>
      <c r="J64">
        <f t="shared" si="5"/>
        <v>-0.32700000000000001</v>
      </c>
      <c r="K64">
        <f t="shared" si="6"/>
        <v>0</v>
      </c>
      <c r="L64">
        <f t="shared" si="7"/>
        <v>0</v>
      </c>
      <c r="M64">
        <f t="shared" si="8"/>
        <v>0.12</v>
      </c>
      <c r="N64">
        <f t="shared" si="9"/>
        <v>0</v>
      </c>
    </row>
    <row r="65" spans="1:14" x14ac:dyDescent="0.3">
      <c r="A65" s="1">
        <v>4</v>
      </c>
      <c r="B65" t="s">
        <v>117</v>
      </c>
      <c r="C65" t="s">
        <v>813</v>
      </c>
      <c r="F65">
        <v>0.08</v>
      </c>
      <c r="I65" t="str">
        <f t="shared" si="4"/>
        <v>N/A</v>
      </c>
      <c r="J65">
        <f t="shared" si="5"/>
        <v>0.2</v>
      </c>
      <c r="K65">
        <f t="shared" si="6"/>
        <v>0</v>
      </c>
      <c r="L65">
        <f t="shared" si="7"/>
        <v>0</v>
      </c>
      <c r="M65">
        <f t="shared" si="8"/>
        <v>0.08</v>
      </c>
      <c r="N65">
        <f t="shared" si="9"/>
        <v>0</v>
      </c>
    </row>
    <row r="66" spans="1:14" x14ac:dyDescent="0.3">
      <c r="A66" s="1">
        <v>5</v>
      </c>
      <c r="B66" t="s">
        <v>119</v>
      </c>
      <c r="C66" t="s">
        <v>814</v>
      </c>
      <c r="I66" t="str">
        <f t="shared" si="4"/>
        <v>N/A</v>
      </c>
      <c r="J66">
        <f t="shared" si="5"/>
        <v>-5.5599999999999997E-2</v>
      </c>
      <c r="K66">
        <f t="shared" si="6"/>
        <v>0</v>
      </c>
      <c r="L66">
        <f t="shared" si="7"/>
        <v>0</v>
      </c>
      <c r="M66">
        <f t="shared" si="8"/>
        <v>0</v>
      </c>
      <c r="N66">
        <f t="shared" si="9"/>
        <v>0</v>
      </c>
    </row>
    <row r="67" spans="1:14" x14ac:dyDescent="0.3">
      <c r="D67" t="s">
        <v>121</v>
      </c>
      <c r="E67" t="str">
        <f>C1</f>
        <v>Altisource Portfolio Solutions S.A. (ASPS)</v>
      </c>
      <c r="I67" t="str">
        <f t="shared" si="4"/>
        <v>N/A</v>
      </c>
      <c r="J67">
        <f t="shared" si="5"/>
        <v>0</v>
      </c>
      <c r="K67" t="str">
        <f t="shared" si="6"/>
        <v>Comp Average</v>
      </c>
      <c r="L67" t="str">
        <f t="shared" si="7"/>
        <v>Altisource Portfolio Solutions S.A. (ASPS)</v>
      </c>
      <c r="M67">
        <f t="shared" si="8"/>
        <v>0</v>
      </c>
      <c r="N67">
        <f t="shared" si="9"/>
        <v>0</v>
      </c>
    </row>
    <row r="68" spans="1:14" x14ac:dyDescent="0.3">
      <c r="A68" s="1">
        <v>0</v>
      </c>
      <c r="B68" t="s">
        <v>122</v>
      </c>
      <c r="C68" t="s">
        <v>766</v>
      </c>
      <c r="D68">
        <f ca="1">AVERAGE(VALUE(INDIRECT("J"&amp;(MATCH(B68,B69:B500,0)+68))),VALUE(INDIRECT("J"&amp;(MATCH(B68,B69:B500,0)+79))),VALUE(INDIRECT("J"&amp;(MATCH(B68,B69:B500,0)+90))),VALUE(INDIRECT("J"&amp;(MATCH(B68,B69:B500,0)+101))))</f>
        <v>628090000</v>
      </c>
      <c r="E68" t="str">
        <f t="shared" ref="E68:E76" ca="1" si="10">IF(AND(C68&lt;&gt;"",D68&lt;&gt;0),IF(VALUE(J68)&gt;VALUE(K68),"above average","below average"),"no data")</f>
        <v>below average</v>
      </c>
      <c r="I68" t="str">
        <f t="shared" ca="1" si="4"/>
        <v>N/A</v>
      </c>
      <c r="J68">
        <f t="shared" si="5"/>
        <v>413250000</v>
      </c>
      <c r="K68">
        <f t="shared" ca="1" si="6"/>
        <v>628090000</v>
      </c>
      <c r="L68" t="str">
        <f t="shared" ca="1" si="7"/>
        <v>below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768</v>
      </c>
      <c r="D70">
        <f ca="1">AVERAGE(VALUE(INDIRECT("J"&amp;(MATCH(B70,B71:B502,0)+70))),VALUE(INDIRECT("J"&amp;(MATCH(B70,B71:B502,0)+81))),VALUE(INDIRECT("J"&amp;(MATCH(B70,B71:B502,0)+92))),VALUE(INDIRECT("J"&amp;(MATCH(B70,B71:B502,0)+103))))</f>
        <v>18.9175</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t="str">
        <f t="shared" si="5"/>
        <v>25.98</v>
      </c>
      <c r="K70">
        <f t="shared" ca="1" si="6"/>
        <v>18.9175</v>
      </c>
      <c r="L70" t="str">
        <f t="shared" ca="1" si="7"/>
        <v>above average</v>
      </c>
      <c r="M70" t="str">
        <f t="shared" ca="1" si="8"/>
        <v>trailing p/e</v>
      </c>
      <c r="N70" t="str">
        <f t="shared" ca="1" si="9"/>
        <v>trailing p/e</v>
      </c>
    </row>
    <row r="71" spans="1:14" x14ac:dyDescent="0.3">
      <c r="A71" s="1">
        <v>3</v>
      </c>
      <c r="B71" t="s">
        <v>125</v>
      </c>
      <c r="C71" t="s">
        <v>815</v>
      </c>
      <c r="D71">
        <f ca="1">AVERAGE(VALUE(INDIRECT("J"&amp;(MATCH(B71,B72:B503,0)+71))),VALUE(INDIRECT("J"&amp;(MATCH(B71,B72:B503,0)+82))),VALUE(INDIRECT("J"&amp;(MATCH(B71,B72:B503,0)+93))),VALUE(INDIRECT("J"&amp;(MATCH(B71,B72:B503,0)+104))))</f>
        <v>10.67</v>
      </c>
      <c r="E71" t="str">
        <f t="shared" ca="1" si="10"/>
        <v>above average</v>
      </c>
      <c r="F71" t="str">
        <f t="shared" ca="1" si="11"/>
        <v>forward p/e</v>
      </c>
      <c r="G71" t="str">
        <f t="shared" ref="G71:G76" ca="1" si="12">IF(F71&lt;&gt;"", G70 &amp; ", " &amp; IFERROR(LEFT(F71,FIND("(",F71) - 2),F71),G70)</f>
        <v>trailing p/e, forward p/e</v>
      </c>
      <c r="I71" t="str">
        <f t="shared" ca="1" si="4"/>
        <v>N/A</v>
      </c>
      <c r="J71" t="str">
        <f t="shared" si="5"/>
        <v>12.67</v>
      </c>
      <c r="K71">
        <f t="shared" ca="1" si="6"/>
        <v>10.67</v>
      </c>
      <c r="L71" t="str">
        <f t="shared" ca="1" si="7"/>
        <v>above average</v>
      </c>
      <c r="M71" t="str">
        <f t="shared" ca="1" si="8"/>
        <v>forward p/e</v>
      </c>
      <c r="N71" t="str">
        <f t="shared" ca="1" si="9"/>
        <v>trailing p/e, forward p/e</v>
      </c>
    </row>
    <row r="72" spans="1:14" x14ac:dyDescent="0.3">
      <c r="A72" s="1">
        <v>4</v>
      </c>
      <c r="B72" t="s">
        <v>127</v>
      </c>
      <c r="C72" t="s">
        <v>816</v>
      </c>
      <c r="D72">
        <f ca="1">AVERAGE(VALUE(INDIRECT("J"&amp;(MATCH(B72,B73:B504,0)+72))),VALUE(INDIRECT("J"&amp;(MATCH(B72,B73:B504,0)+83))),VALUE(INDIRECT("J"&amp;(MATCH(B72,B73:B504,0)+94))),VALUE(INDIRECT("J"&amp;(MATCH(B72,B73:B504,0)+105))))</f>
        <v>0.85749999999999993</v>
      </c>
      <c r="E72" t="str">
        <f t="shared" ca="1" si="10"/>
        <v>below average</v>
      </c>
      <c r="F72" t="str">
        <f t="shared" ca="1" si="11"/>
        <v/>
      </c>
      <c r="G72" t="str">
        <f t="shared" ca="1" si="12"/>
        <v>trailing p/e, forward p/e</v>
      </c>
      <c r="I72" t="str">
        <f t="shared" ca="1" si="4"/>
        <v>N/A</v>
      </c>
      <c r="J72" t="str">
        <f t="shared" si="5"/>
        <v>0.44</v>
      </c>
      <c r="K72">
        <f t="shared" ca="1" si="6"/>
        <v>0.85749999999999993</v>
      </c>
      <c r="L72" t="str">
        <f t="shared" ca="1" si="7"/>
        <v>below average</v>
      </c>
      <c r="M72" t="str">
        <f t="shared" ca="1" si="8"/>
        <v/>
      </c>
      <c r="N72" t="str">
        <f t="shared" ca="1" si="9"/>
        <v>trailing p/e, forward p/e</v>
      </c>
    </row>
    <row r="73" spans="1:14" x14ac:dyDescent="0.3">
      <c r="A73" s="1">
        <v>5</v>
      </c>
      <c r="B73" t="s">
        <v>129</v>
      </c>
      <c r="C73" t="s">
        <v>817</v>
      </c>
      <c r="D73">
        <f ca="1">AVERAGE(VALUE(INDIRECT("J"&amp;(MATCH(B73,B74:B505,0)+73))),VALUE(INDIRECT("J"&amp;(MATCH(B73,B74:B505,0)+84))),VALUE(INDIRECT("J"&amp;(MATCH(B73,B74:B505,0)+95))),VALUE(INDIRECT("J"&amp;(MATCH(B73,B74:B505,0)+106))))</f>
        <v>0.79</v>
      </c>
      <c r="E73" t="str">
        <f t="shared" ca="1" si="10"/>
        <v>below average</v>
      </c>
      <c r="F73" t="str">
        <f t="shared" ca="1" si="11"/>
        <v/>
      </c>
      <c r="G73" t="str">
        <f t="shared" ca="1" si="12"/>
        <v>trailing p/e, forward p/e</v>
      </c>
      <c r="I73" t="str">
        <f t="shared" ca="1" si="4"/>
        <v>N/A</v>
      </c>
      <c r="J73" t="str">
        <f t="shared" si="5"/>
        <v>0.42</v>
      </c>
      <c r="K73">
        <f t="shared" ca="1" si="6"/>
        <v>0.79</v>
      </c>
      <c r="L73" t="str">
        <f t="shared" ca="1" si="7"/>
        <v>below average</v>
      </c>
      <c r="M73" t="str">
        <f t="shared" ca="1" si="8"/>
        <v/>
      </c>
      <c r="N73" t="str">
        <f t="shared" ca="1" si="9"/>
        <v>trailing p/e, forward p/e</v>
      </c>
    </row>
    <row r="74" spans="1:14" x14ac:dyDescent="0.3">
      <c r="A74" s="1">
        <v>6</v>
      </c>
      <c r="B74" t="s">
        <v>131</v>
      </c>
      <c r="C74" t="s">
        <v>818</v>
      </c>
      <c r="D74">
        <f ca="1">AVERAGE(VALUE(INDIRECT("J"&amp;(MATCH(B74,B75:B506,0)+74))),VALUE(INDIRECT("J"&amp;(MATCH(B74,B75:B506,0)+85))),VALUE(INDIRECT("J"&amp;(MATCH(B74,B75:B506,0)+96))),VALUE(INDIRECT("J"&amp;(MATCH(B74,B75:B506,0)+107))))</f>
        <v>2.0049999999999999</v>
      </c>
      <c r="E74" t="str">
        <f t="shared" ca="1" si="10"/>
        <v>above average</v>
      </c>
      <c r="F74" t="str">
        <f t="shared" ca="1" si="11"/>
        <v>price/book (mrq)</v>
      </c>
      <c r="G74" t="str">
        <f t="shared" ca="1" si="12"/>
        <v>trailing p/e, forward p/e, price/book</v>
      </c>
      <c r="I74" t="str">
        <f t="shared" ca="1" si="4"/>
        <v>N/A</v>
      </c>
      <c r="J74" t="str">
        <f t="shared" si="5"/>
        <v>5.82</v>
      </c>
      <c r="K74">
        <f t="shared" ca="1" si="6"/>
        <v>2.0049999999999999</v>
      </c>
      <c r="L74" t="str">
        <f t="shared" ca="1" si="7"/>
        <v>above average</v>
      </c>
      <c r="M74" t="str">
        <f t="shared" ca="1" si="8"/>
        <v>price/book (mrq)</v>
      </c>
      <c r="N74" t="str">
        <f t="shared" ca="1" si="9"/>
        <v>trailing p/e, forward p/e, price/book</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trailing p/e, forward p/e, price/book</v>
      </c>
      <c r="I75" t="str">
        <f t="shared" ca="1" si="4"/>
        <v>N/A</v>
      </c>
      <c r="J75">
        <f t="shared" si="5"/>
        <v>0</v>
      </c>
      <c r="K75">
        <f t="shared" ca="1" si="6"/>
        <v>0</v>
      </c>
      <c r="L75" t="str">
        <f t="shared" ca="1" si="7"/>
        <v>no data</v>
      </c>
      <c r="M75" t="str">
        <f t="shared" ca="1" si="8"/>
        <v/>
      </c>
      <c r="N75" t="str">
        <f t="shared" ca="1" si="9"/>
        <v>trailing p/e, forward p/e, price/book</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trailing p/e, forward p/e, price/book</v>
      </c>
      <c r="I76" t="str">
        <f t="shared" ca="1" si="4"/>
        <v>N/A</v>
      </c>
      <c r="J76">
        <f t="shared" si="5"/>
        <v>0</v>
      </c>
      <c r="K76">
        <f t="shared" ca="1" si="6"/>
        <v>0</v>
      </c>
      <c r="L76" t="str">
        <f t="shared" ca="1" si="7"/>
        <v>no data</v>
      </c>
      <c r="M76" t="str">
        <f t="shared" ca="1" si="8"/>
        <v/>
      </c>
      <c r="N76" t="str">
        <f t="shared" ca="1" si="9"/>
        <v>trailing p/e, forward p/e,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forward p/e, and price/book</v>
      </c>
      <c r="I77" t="str">
        <f t="shared" ca="1" si="4"/>
        <v>N/A</v>
      </c>
      <c r="J77">
        <f t="shared" si="5"/>
        <v>0</v>
      </c>
      <c r="K77">
        <f t="shared" si="6"/>
        <v>0</v>
      </c>
      <c r="L77">
        <f t="shared" si="7"/>
        <v>0</v>
      </c>
      <c r="M77" t="str">
        <f t="shared" ca="1" si="8"/>
        <v>price/book</v>
      </c>
      <c r="N77" t="str">
        <f t="shared" ca="1" si="9"/>
        <v>trailing p/e, forward p/e, and price/book</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There are some indications that Altisource Portfolio Solutions S.A. may be overvalued. The company has a higher trailing p/e, forward p/e, and price/book than the comparable average</v>
      </c>
      <c r="I78" t="str">
        <f t="shared" ca="1" si="4"/>
        <v>N/A</v>
      </c>
      <c r="J78" t="str">
        <f t="shared" si="5"/>
        <v>Dec 31, 2016</v>
      </c>
      <c r="K78" t="str">
        <f t="shared" ca="1" si="6"/>
        <v>There are some indications that Altisource Portfolio Solutions S.A. may be overvalued. The company has a higher trailing p/e, forward p/e, and price/book than the comparable average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819</v>
      </c>
      <c r="F81" t="str">
        <f t="shared" ref="F81:F87" ca="1" si="13">IF(E70="below average",LOWER(TRIM(IF(ISNUMBER(VALUE(RIGHT(B70,1))),REPLACE(B70,LEN(B70),1,""),B70))),"")</f>
        <v/>
      </c>
      <c r="G81" t="str">
        <f ca="1">IFERROR(LEFT(F81,FIND("(",F81) - 2),F81)</f>
        <v/>
      </c>
      <c r="I81" t="str">
        <f t="shared" ca="1" si="4"/>
        <v>N/A</v>
      </c>
      <c r="J81">
        <f t="shared" si="5"/>
        <v>1.7000000000000001E-2</v>
      </c>
      <c r="K81">
        <f t="shared" si="6"/>
        <v>0</v>
      </c>
      <c r="L81">
        <f t="shared" si="7"/>
        <v>0</v>
      </c>
      <c r="M81" t="str">
        <f t="shared" ca="1" si="8"/>
        <v/>
      </c>
      <c r="N81" t="str">
        <f t="shared" ca="1" si="9"/>
        <v/>
      </c>
    </row>
    <row r="82" spans="1:14" x14ac:dyDescent="0.3">
      <c r="A82" s="1">
        <v>1</v>
      </c>
      <c r="B82" t="s">
        <v>141</v>
      </c>
      <c r="C82" t="s">
        <v>820</v>
      </c>
      <c r="F82" t="str">
        <f t="shared" ca="1" si="13"/>
        <v/>
      </c>
      <c r="G82" t="str">
        <f t="shared" ref="G82:G87" ca="1" si="14">IF(F82&lt;&gt;"", G81 &amp; ", " &amp; IFERROR(LEFT(F82,FIND("(",F82) - 2),F82),G81)</f>
        <v/>
      </c>
      <c r="I82" t="str">
        <f t="shared" ca="1" si="4"/>
        <v>N/A</v>
      </c>
      <c r="J82">
        <f t="shared" si="5"/>
        <v>8.3000000000000004E-2</v>
      </c>
      <c r="K82">
        <f t="shared" si="6"/>
        <v>0</v>
      </c>
      <c r="L82">
        <f t="shared" si="7"/>
        <v>0</v>
      </c>
      <c r="M82" t="str">
        <f t="shared" ca="1" si="8"/>
        <v/>
      </c>
      <c r="N82" t="str">
        <f t="shared" ca="1" si="9"/>
        <v/>
      </c>
    </row>
    <row r="83" spans="1:14" x14ac:dyDescent="0.3">
      <c r="F83" t="str">
        <f t="shared" ca="1" si="13"/>
        <v>peg ratio (5 yr expected)</v>
      </c>
      <c r="G83" t="str">
        <f t="shared" ca="1" si="14"/>
        <v>, peg ratio</v>
      </c>
      <c r="I83" t="str">
        <f t="shared" ca="1" si="4"/>
        <v>N/A</v>
      </c>
      <c r="J83">
        <f t="shared" si="5"/>
        <v>0</v>
      </c>
      <c r="K83">
        <f t="shared" si="6"/>
        <v>0</v>
      </c>
      <c r="L83">
        <f t="shared" si="7"/>
        <v>0</v>
      </c>
      <c r="M83" t="str">
        <f t="shared" ca="1" si="8"/>
        <v>peg ratio (5 yr expected)</v>
      </c>
      <c r="N83" t="str">
        <f t="shared" ca="1" si="9"/>
        <v>, peg ratio</v>
      </c>
    </row>
    <row r="84" spans="1:14" x14ac:dyDescent="0.3">
      <c r="A84" s="1">
        <v>0</v>
      </c>
      <c r="B84" t="s">
        <v>143</v>
      </c>
      <c r="C84" t="s">
        <v>821</v>
      </c>
      <c r="F84" t="str">
        <f t="shared" ca="1" si="13"/>
        <v>price/sales (ttm)</v>
      </c>
      <c r="G84" t="str">
        <f t="shared" ca="1" si="14"/>
        <v>, peg ratio, price/sales</v>
      </c>
      <c r="I84" t="str">
        <f t="shared" ca="1" si="4"/>
        <v>N/A</v>
      </c>
      <c r="J84">
        <f t="shared" si="5"/>
        <v>7.4900000000000008E-2</v>
      </c>
      <c r="K84">
        <f t="shared" si="6"/>
        <v>0</v>
      </c>
      <c r="L84">
        <f t="shared" si="7"/>
        <v>0</v>
      </c>
      <c r="M84" t="str">
        <f t="shared" ca="1" si="8"/>
        <v>price/sales (ttm)</v>
      </c>
      <c r="N84" t="str">
        <f t="shared" ca="1" si="9"/>
        <v>, peg ratio, price/sales</v>
      </c>
    </row>
    <row r="85" spans="1:14" x14ac:dyDescent="0.3">
      <c r="A85" s="1">
        <v>1</v>
      </c>
      <c r="B85" t="s">
        <v>145</v>
      </c>
      <c r="C85" t="s">
        <v>822</v>
      </c>
      <c r="F85" t="str">
        <f t="shared" ca="1" si="13"/>
        <v/>
      </c>
      <c r="G85" t="str">
        <f t="shared" ca="1" si="14"/>
        <v>, peg ratio, price/sales</v>
      </c>
      <c r="I85" t="str">
        <f t="shared" ca="1" si="4"/>
        <v>N/A</v>
      </c>
      <c r="J85">
        <f t="shared" si="5"/>
        <v>0.29260000000000003</v>
      </c>
      <c r="K85">
        <f t="shared" si="6"/>
        <v>0</v>
      </c>
      <c r="L85">
        <f t="shared" si="7"/>
        <v>0</v>
      </c>
      <c r="M85" t="str">
        <f t="shared" ca="1" si="8"/>
        <v/>
      </c>
      <c r="N85" t="str">
        <f t="shared" ca="1" si="9"/>
        <v>, peg ratio, price/sales</v>
      </c>
    </row>
    <row r="86" spans="1:14" x14ac:dyDescent="0.3">
      <c r="F86" t="str">
        <f t="shared" ca="1" si="13"/>
        <v/>
      </c>
      <c r="G86" t="str">
        <f t="shared" ca="1" si="14"/>
        <v>, peg ratio, price/sales</v>
      </c>
      <c r="I86" t="str">
        <f t="shared" ca="1" si="4"/>
        <v>N/A</v>
      </c>
      <c r="J86">
        <f t="shared" si="5"/>
        <v>0</v>
      </c>
      <c r="K86">
        <f t="shared" si="6"/>
        <v>0</v>
      </c>
      <c r="L86">
        <f t="shared" si="7"/>
        <v>0</v>
      </c>
      <c r="M86" t="str">
        <f t="shared" ca="1" si="8"/>
        <v/>
      </c>
      <c r="N86" t="str">
        <f t="shared" ca="1" si="9"/>
        <v>, peg ratio, price/sales</v>
      </c>
    </row>
    <row r="87" spans="1:14" x14ac:dyDescent="0.3">
      <c r="A87" s="1">
        <v>0</v>
      </c>
      <c r="B87" t="s">
        <v>147</v>
      </c>
      <c r="C87" t="s">
        <v>823</v>
      </c>
      <c r="F87" t="str">
        <f t="shared" ca="1" si="13"/>
        <v/>
      </c>
      <c r="G87" t="str">
        <f t="shared" ca="1" si="14"/>
        <v>, peg ratio, price/sales</v>
      </c>
      <c r="I87" t="str">
        <f t="shared" ca="1" si="4"/>
        <v>N/A</v>
      </c>
      <c r="J87">
        <f t="shared" si="5"/>
        <v>987650000</v>
      </c>
      <c r="K87">
        <f t="shared" si="6"/>
        <v>0</v>
      </c>
      <c r="L87">
        <f t="shared" si="7"/>
        <v>0</v>
      </c>
      <c r="M87" t="str">
        <f t="shared" ca="1" si="8"/>
        <v/>
      </c>
      <c r="N87" t="str">
        <f t="shared" ca="1" si="9"/>
        <v>, peg ratio, price/sales</v>
      </c>
    </row>
    <row r="88" spans="1:14" x14ac:dyDescent="0.3">
      <c r="A88" s="1">
        <v>1</v>
      </c>
      <c r="B88" t="s">
        <v>149</v>
      </c>
      <c r="C88" t="s">
        <v>824</v>
      </c>
      <c r="F88" t="str">
        <f ca="1">IF(F87="",IF(F86="",IF(F85="",IF(F84="",IF(F83="",IF(F82="",IFERROR(LEFT(F81,FIND("(",F81) - 2),F81),IFERROR(LEFT(F82,FIND("(",F82) - 2),F82)),IFERROR(LEFT(F83,FIND("(",F83) - 2),F83)),IFERROR(LEFT(F84,FIND("(",F84) - 2),F84)),IFERROR(LEFT(F85,FIND("(",F85) - 2),F85)),IFERROR(LEFT(F86,FIND("(",F86) - 2),F86)),IFERROR(LEFT(F87,FIND("(",F87) - 2),F87))</f>
        <v>price/sales</v>
      </c>
      <c r="G88" t="str">
        <f ca="1">TRIM(IF(LEFT(G87,1)=",",REPLACE(G87,1,1,""),SUBSTITUTE(G87,F88, "and " &amp; F88)))</f>
        <v>peg ratio, price/sales</v>
      </c>
      <c r="I88" t="str">
        <f t="shared" ca="1" si="4"/>
        <v>N/A</v>
      </c>
      <c r="J88" t="str">
        <f t="shared" si="5"/>
        <v>52.96</v>
      </c>
      <c r="K88">
        <f t="shared" si="6"/>
        <v>0</v>
      </c>
      <c r="L88">
        <f t="shared" si="7"/>
        <v>0</v>
      </c>
      <c r="M88" t="str">
        <f t="shared" ca="1" si="8"/>
        <v>price/sales</v>
      </c>
      <c r="N88" t="str">
        <f t="shared" ca="1" si="9"/>
        <v>peg ratio, price/sales</v>
      </c>
    </row>
    <row r="89" spans="1:14" x14ac:dyDescent="0.3">
      <c r="A89" s="1">
        <v>2</v>
      </c>
      <c r="B89" t="s">
        <v>151</v>
      </c>
      <c r="C89" t="s">
        <v>825</v>
      </c>
      <c r="D89" t="str">
        <f ca="1">IF(COUNTIF(E70:E76,"=below average")&gt;0,"There are some indications that "&amp;D1&amp;" may be undervalued. The company has a lower " &amp; G88 &amp; " than the comparable average", "Inconclusive")</f>
        <v>There are some indications that Altisource Portfolio Solutions S.A. may be undervalued. The company has a lower peg ratio, price/sales than the comparable average</v>
      </c>
      <c r="I89" t="str">
        <f t="shared" ca="1" si="4"/>
        <v>N/A</v>
      </c>
      <c r="J89">
        <f t="shared" si="5"/>
        <v>-3.9E-2</v>
      </c>
      <c r="K89" t="str">
        <f t="shared" ca="1" si="6"/>
        <v>There are some indications that Altisource Portfolio Solutions S.A. may be undervalued. The company has a lower peg ratio, price/sales than the comparable average</v>
      </c>
      <c r="L89">
        <f t="shared" si="7"/>
        <v>0</v>
      </c>
      <c r="M89">
        <f t="shared" si="8"/>
        <v>0</v>
      </c>
      <c r="N89">
        <f t="shared" si="9"/>
        <v>0</v>
      </c>
    </row>
    <row r="90" spans="1:14" x14ac:dyDescent="0.3">
      <c r="A90" s="1">
        <v>3</v>
      </c>
      <c r="B90" t="s">
        <v>153</v>
      </c>
      <c r="C90" t="s">
        <v>826</v>
      </c>
      <c r="I90" t="str">
        <f t="shared" si="4"/>
        <v>N/A</v>
      </c>
      <c r="J90">
        <f t="shared" si="5"/>
        <v>307260000</v>
      </c>
      <c r="K90">
        <f t="shared" si="6"/>
        <v>0</v>
      </c>
      <c r="L90">
        <f t="shared" si="7"/>
        <v>0</v>
      </c>
      <c r="M90">
        <f t="shared" si="8"/>
        <v>0</v>
      </c>
      <c r="N90">
        <f t="shared" si="9"/>
        <v>0</v>
      </c>
    </row>
    <row r="91" spans="1:14" x14ac:dyDescent="0.3">
      <c r="A91" s="1">
        <v>4</v>
      </c>
      <c r="B91" t="s">
        <v>155</v>
      </c>
      <c r="C91" t="s">
        <v>827</v>
      </c>
      <c r="I91" t="str">
        <f t="shared" si="4"/>
        <v>N/A</v>
      </c>
      <c r="J91">
        <f t="shared" si="5"/>
        <v>164080000</v>
      </c>
      <c r="K91">
        <f t="shared" si="6"/>
        <v>0</v>
      </c>
      <c r="L91">
        <f t="shared" si="7"/>
        <v>0</v>
      </c>
      <c r="M91">
        <f t="shared" si="8"/>
        <v>0</v>
      </c>
      <c r="N91">
        <f t="shared" si="9"/>
        <v>0</v>
      </c>
    </row>
    <row r="92" spans="1:14" x14ac:dyDescent="0.3">
      <c r="A92" s="1">
        <v>5</v>
      </c>
      <c r="B92" t="s">
        <v>157</v>
      </c>
      <c r="C92" t="s">
        <v>828</v>
      </c>
      <c r="I92" t="str">
        <f t="shared" si="4"/>
        <v>N/A</v>
      </c>
      <c r="J92">
        <f t="shared" si="5"/>
        <v>16739999.999999998</v>
      </c>
      <c r="K92">
        <f t="shared" si="6"/>
        <v>0</v>
      </c>
      <c r="L92">
        <f t="shared" si="7"/>
        <v>0</v>
      </c>
      <c r="M92">
        <f t="shared" si="8"/>
        <v>0</v>
      </c>
      <c r="N92">
        <f t="shared" si="9"/>
        <v>0</v>
      </c>
    </row>
    <row r="93" spans="1:14" x14ac:dyDescent="0.3">
      <c r="A93" s="1">
        <v>6</v>
      </c>
      <c r="B93" t="s">
        <v>159</v>
      </c>
      <c r="C93" t="s">
        <v>769</v>
      </c>
      <c r="I93" t="str">
        <f t="shared" si="4"/>
        <v>N/A</v>
      </c>
      <c r="J93" t="str">
        <f t="shared" si="5"/>
        <v>0.86</v>
      </c>
      <c r="K93">
        <f t="shared" si="6"/>
        <v>0</v>
      </c>
      <c r="L93">
        <f t="shared" si="7"/>
        <v>0</v>
      </c>
      <c r="M93">
        <f t="shared" si="8"/>
        <v>0</v>
      </c>
      <c r="N93">
        <f t="shared" si="9"/>
        <v>0</v>
      </c>
    </row>
    <row r="94" spans="1:14" x14ac:dyDescent="0.3">
      <c r="A94" s="1">
        <v>7</v>
      </c>
      <c r="B94" t="s">
        <v>160</v>
      </c>
      <c r="C94" t="s">
        <v>829</v>
      </c>
      <c r="I94" t="str">
        <f t="shared" si="4"/>
        <v>N/A</v>
      </c>
      <c r="J94">
        <f t="shared" si="5"/>
        <v>-0.64599999999999991</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830</v>
      </c>
      <c r="I96" t="str">
        <f t="shared" si="4"/>
        <v>N/A</v>
      </c>
      <c r="J96">
        <f t="shared" si="5"/>
        <v>180300000</v>
      </c>
      <c r="K96">
        <f t="shared" si="6"/>
        <v>0</v>
      </c>
      <c r="L96">
        <f t="shared" si="7"/>
        <v>0</v>
      </c>
      <c r="M96">
        <f t="shared" si="8"/>
        <v>0</v>
      </c>
      <c r="N96">
        <f t="shared" si="9"/>
        <v>0</v>
      </c>
    </row>
    <row r="97" spans="1:14" x14ac:dyDescent="0.3">
      <c r="A97" s="1">
        <v>1</v>
      </c>
      <c r="B97" t="s">
        <v>164</v>
      </c>
      <c r="C97" t="s">
        <v>831</v>
      </c>
      <c r="I97" t="str">
        <f t="shared" si="4"/>
        <v>N/A</v>
      </c>
      <c r="J97" t="str">
        <f t="shared" si="5"/>
        <v>9.78</v>
      </c>
      <c r="K97">
        <f t="shared" si="6"/>
        <v>0</v>
      </c>
      <c r="L97">
        <f t="shared" si="7"/>
        <v>0</v>
      </c>
      <c r="M97">
        <f t="shared" si="8"/>
        <v>0</v>
      </c>
      <c r="N97">
        <f t="shared" si="9"/>
        <v>0</v>
      </c>
    </row>
    <row r="98" spans="1:14" x14ac:dyDescent="0.3">
      <c r="A98" s="1">
        <v>2</v>
      </c>
      <c r="B98" t="s">
        <v>166</v>
      </c>
      <c r="C98" t="s">
        <v>832</v>
      </c>
      <c r="I98" t="str">
        <f t="shared" si="4"/>
        <v>N/A</v>
      </c>
      <c r="J98">
        <f t="shared" si="5"/>
        <v>477720000</v>
      </c>
      <c r="K98">
        <f t="shared" si="6"/>
        <v>0</v>
      </c>
      <c r="L98">
        <f t="shared" si="7"/>
        <v>0</v>
      </c>
      <c r="M98">
        <f t="shared" si="8"/>
        <v>0</v>
      </c>
      <c r="N98">
        <f t="shared" si="9"/>
        <v>0</v>
      </c>
    </row>
    <row r="99" spans="1:14" x14ac:dyDescent="0.3">
      <c r="A99" s="1">
        <v>3</v>
      </c>
      <c r="B99" t="s">
        <v>168</v>
      </c>
      <c r="C99" t="s">
        <v>833</v>
      </c>
      <c r="I99" t="str">
        <f t="shared" si="4"/>
        <v>N/A</v>
      </c>
      <c r="J99" t="str">
        <f t="shared" si="5"/>
        <v>660.15</v>
      </c>
      <c r="K99">
        <f t="shared" si="6"/>
        <v>0</v>
      </c>
      <c r="L99">
        <f t="shared" si="7"/>
        <v>0</v>
      </c>
      <c r="M99">
        <f t="shared" si="8"/>
        <v>0</v>
      </c>
      <c r="N99">
        <f t="shared" si="9"/>
        <v>0</v>
      </c>
    </row>
    <row r="100" spans="1:14" x14ac:dyDescent="0.3">
      <c r="A100" s="1">
        <v>4</v>
      </c>
      <c r="B100" t="s">
        <v>170</v>
      </c>
      <c r="C100" t="s">
        <v>834</v>
      </c>
      <c r="I100" t="str">
        <f t="shared" si="4"/>
        <v>N/A</v>
      </c>
      <c r="J100" t="str">
        <f t="shared" si="5"/>
        <v>2.96</v>
      </c>
      <c r="K100">
        <f t="shared" si="6"/>
        <v>0</v>
      </c>
      <c r="L100">
        <f t="shared" si="7"/>
        <v>0</v>
      </c>
      <c r="M100">
        <f t="shared" si="8"/>
        <v>0</v>
      </c>
      <c r="N100">
        <f t="shared" si="9"/>
        <v>0</v>
      </c>
    </row>
    <row r="101" spans="1:14" x14ac:dyDescent="0.3">
      <c r="A101" s="1">
        <v>5</v>
      </c>
      <c r="B101" t="s">
        <v>172</v>
      </c>
      <c r="C101" t="s">
        <v>835</v>
      </c>
      <c r="I101" t="str">
        <f t="shared" si="4"/>
        <v>N/A</v>
      </c>
      <c r="J101" t="str">
        <f t="shared" si="5"/>
        <v>3.85</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836</v>
      </c>
      <c r="I103" t="str">
        <f t="shared" si="4"/>
        <v>N/A</v>
      </c>
      <c r="J103">
        <f t="shared" si="5"/>
        <v>79420000</v>
      </c>
      <c r="K103">
        <f t="shared" si="6"/>
        <v>0</v>
      </c>
      <c r="L103">
        <f t="shared" si="7"/>
        <v>0</v>
      </c>
      <c r="M103">
        <f t="shared" si="8"/>
        <v>0</v>
      </c>
      <c r="N103">
        <f t="shared" si="9"/>
        <v>0</v>
      </c>
    </row>
    <row r="104" spans="1:14" x14ac:dyDescent="0.3">
      <c r="A104" s="1">
        <v>1</v>
      </c>
      <c r="B104" t="s">
        <v>176</v>
      </c>
      <c r="C104" t="s">
        <v>837</v>
      </c>
      <c r="I104" t="str">
        <f t="shared" si="4"/>
        <v>N/A</v>
      </c>
      <c r="J104">
        <f t="shared" si="5"/>
        <v>88370000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767</v>
      </c>
      <c r="I106" t="str">
        <f t="shared" si="4"/>
        <v>N/A</v>
      </c>
      <c r="J106" t="str">
        <f t="shared" si="5"/>
        <v>0.70</v>
      </c>
      <c r="K106">
        <f t="shared" si="6"/>
        <v>0</v>
      </c>
      <c r="L106">
        <f t="shared" si="7"/>
        <v>0</v>
      </c>
      <c r="M106">
        <f t="shared" si="8"/>
        <v>0</v>
      </c>
      <c r="N106">
        <f t="shared" si="9"/>
        <v>0</v>
      </c>
    </row>
    <row r="107" spans="1:14" x14ac:dyDescent="0.3">
      <c r="A107" s="1">
        <v>1</v>
      </c>
      <c r="B107" t="s">
        <v>178</v>
      </c>
      <c r="C107" t="s">
        <v>838</v>
      </c>
      <c r="I107" t="str">
        <f t="shared" si="4"/>
        <v>N/A</v>
      </c>
      <c r="J107">
        <f t="shared" si="5"/>
        <v>-7.740000000000001E-2</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839</v>
      </c>
      <c r="I109" t="str">
        <f t="shared" si="4"/>
        <v>N/A</v>
      </c>
      <c r="J109" t="str">
        <f t="shared" si="5"/>
        <v>46.99</v>
      </c>
      <c r="K109">
        <f t="shared" si="6"/>
        <v>0</v>
      </c>
      <c r="L109">
        <f t="shared" si="7"/>
        <v>0</v>
      </c>
      <c r="M109">
        <f t="shared" si="8"/>
        <v>0</v>
      </c>
      <c r="N109">
        <f t="shared" si="9"/>
        <v>0</v>
      </c>
    </row>
    <row r="110" spans="1:14" x14ac:dyDescent="0.3">
      <c r="A110" s="1">
        <v>4</v>
      </c>
      <c r="B110" t="s">
        <v>184</v>
      </c>
      <c r="C110" t="s">
        <v>840</v>
      </c>
      <c r="I110" t="str">
        <f t="shared" si="4"/>
        <v>N/A</v>
      </c>
      <c r="J110" t="str">
        <f t="shared" si="5"/>
        <v>16.17</v>
      </c>
      <c r="K110">
        <f t="shared" si="6"/>
        <v>0</v>
      </c>
      <c r="L110">
        <f t="shared" si="7"/>
        <v>0</v>
      </c>
      <c r="M110">
        <f t="shared" si="8"/>
        <v>0</v>
      </c>
      <c r="N110">
        <f t="shared" si="9"/>
        <v>0</v>
      </c>
    </row>
    <row r="111" spans="1:14" x14ac:dyDescent="0.3">
      <c r="A111" s="1">
        <v>5</v>
      </c>
      <c r="B111" t="s">
        <v>186</v>
      </c>
      <c r="C111" t="s">
        <v>841</v>
      </c>
      <c r="I111" t="str">
        <f t="shared" si="4"/>
        <v>N/A</v>
      </c>
      <c r="J111" t="str">
        <f t="shared" si="5"/>
        <v>21.80</v>
      </c>
      <c r="K111">
        <f t="shared" si="6"/>
        <v>0</v>
      </c>
      <c r="L111">
        <f t="shared" si="7"/>
        <v>0</v>
      </c>
      <c r="M111">
        <f t="shared" si="8"/>
        <v>0</v>
      </c>
      <c r="N111">
        <f t="shared" si="9"/>
        <v>0</v>
      </c>
    </row>
    <row r="112" spans="1:14" x14ac:dyDescent="0.3">
      <c r="A112" s="1">
        <v>6</v>
      </c>
      <c r="B112" t="s">
        <v>188</v>
      </c>
      <c r="C112" t="s">
        <v>842</v>
      </c>
      <c r="I112" t="str">
        <f t="shared" si="4"/>
        <v>N/A</v>
      </c>
      <c r="J112" t="str">
        <f t="shared" si="5"/>
        <v>25.86</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843</v>
      </c>
      <c r="I114" t="str">
        <f t="shared" si="4"/>
        <v>N/A</v>
      </c>
      <c r="J114" t="str">
        <f t="shared" si="5"/>
        <v>417k</v>
      </c>
      <c r="K114">
        <f t="shared" si="6"/>
        <v>0</v>
      </c>
      <c r="L114">
        <f t="shared" si="7"/>
        <v>0</v>
      </c>
      <c r="M114">
        <f t="shared" si="8"/>
        <v>0</v>
      </c>
      <c r="N114">
        <f t="shared" si="9"/>
        <v>0</v>
      </c>
    </row>
    <row r="115" spans="1:14" x14ac:dyDescent="0.3">
      <c r="A115" s="1">
        <v>1</v>
      </c>
      <c r="B115" t="s">
        <v>192</v>
      </c>
      <c r="C115" t="s">
        <v>844</v>
      </c>
      <c r="I115" t="str">
        <f t="shared" si="4"/>
        <v>N/A</v>
      </c>
      <c r="J115" t="str">
        <f t="shared" si="5"/>
        <v>123.6k</v>
      </c>
      <c r="K115">
        <f t="shared" si="6"/>
        <v>0</v>
      </c>
      <c r="L115">
        <f t="shared" si="7"/>
        <v>0</v>
      </c>
      <c r="M115">
        <f t="shared" si="8"/>
        <v>0</v>
      </c>
      <c r="N115">
        <f t="shared" si="9"/>
        <v>0</v>
      </c>
    </row>
    <row r="116" spans="1:14" x14ac:dyDescent="0.3">
      <c r="A116" s="1">
        <v>2</v>
      </c>
      <c r="B116" t="s">
        <v>194</v>
      </c>
      <c r="C116" t="s">
        <v>346</v>
      </c>
      <c r="I116" t="str">
        <f t="shared" si="4"/>
        <v>N/A</v>
      </c>
      <c r="J116">
        <f t="shared" si="5"/>
        <v>18430000</v>
      </c>
      <c r="K116">
        <f t="shared" si="6"/>
        <v>0</v>
      </c>
      <c r="L116">
        <f t="shared" si="7"/>
        <v>0</v>
      </c>
      <c r="M116">
        <f t="shared" si="8"/>
        <v>0</v>
      </c>
      <c r="N116">
        <f t="shared" si="9"/>
        <v>0</v>
      </c>
    </row>
    <row r="117" spans="1:14" x14ac:dyDescent="0.3">
      <c r="A117" s="1">
        <v>3</v>
      </c>
      <c r="B117" t="s">
        <v>196</v>
      </c>
      <c r="C117" t="s">
        <v>845</v>
      </c>
      <c r="I117" t="str">
        <f t="shared" si="4"/>
        <v>N/A</v>
      </c>
      <c r="J117">
        <f t="shared" si="5"/>
        <v>7450000</v>
      </c>
      <c r="K117">
        <f t="shared" si="6"/>
        <v>0</v>
      </c>
      <c r="L117">
        <f t="shared" si="7"/>
        <v>0</v>
      </c>
      <c r="M117">
        <f t="shared" si="8"/>
        <v>0</v>
      </c>
      <c r="N117">
        <f t="shared" si="9"/>
        <v>0</v>
      </c>
    </row>
    <row r="118" spans="1:14" x14ac:dyDescent="0.3">
      <c r="A118" s="1">
        <v>4</v>
      </c>
      <c r="B118" t="s">
        <v>198</v>
      </c>
      <c r="C118" t="s">
        <v>846</v>
      </c>
      <c r="I118" t="str">
        <f t="shared" si="4"/>
        <v>N/A</v>
      </c>
      <c r="J118">
        <f t="shared" si="5"/>
        <v>0.42450000000000004</v>
      </c>
      <c r="K118">
        <f t="shared" si="6"/>
        <v>0</v>
      </c>
      <c r="L118">
        <f t="shared" si="7"/>
        <v>0</v>
      </c>
      <c r="M118">
        <f t="shared" si="8"/>
        <v>0</v>
      </c>
      <c r="N118">
        <f t="shared" si="9"/>
        <v>0</v>
      </c>
    </row>
    <row r="119" spans="1:14" x14ac:dyDescent="0.3">
      <c r="A119" s="1">
        <v>5</v>
      </c>
      <c r="B119" t="s">
        <v>200</v>
      </c>
      <c r="C119" t="s">
        <v>847</v>
      </c>
      <c r="I119" t="str">
        <f t="shared" si="4"/>
        <v>N/A</v>
      </c>
      <c r="J119">
        <f t="shared" si="5"/>
        <v>0.64400000000000002</v>
      </c>
      <c r="K119">
        <f t="shared" si="6"/>
        <v>0</v>
      </c>
      <c r="L119">
        <f t="shared" si="7"/>
        <v>0</v>
      </c>
      <c r="M119">
        <f t="shared" si="8"/>
        <v>0</v>
      </c>
      <c r="N119">
        <f t="shared" si="9"/>
        <v>0</v>
      </c>
    </row>
    <row r="120" spans="1:14" x14ac:dyDescent="0.3">
      <c r="A120" s="1">
        <v>6</v>
      </c>
      <c r="B120" t="s">
        <v>202</v>
      </c>
      <c r="C120" t="s">
        <v>848</v>
      </c>
      <c r="I120" t="str">
        <f t="shared" si="4"/>
        <v>N/A</v>
      </c>
      <c r="J120">
        <f t="shared" si="5"/>
        <v>4310000</v>
      </c>
      <c r="K120">
        <f t="shared" si="6"/>
        <v>0</v>
      </c>
      <c r="L120">
        <f t="shared" si="7"/>
        <v>0</v>
      </c>
      <c r="M120">
        <f t="shared" si="8"/>
        <v>0</v>
      </c>
      <c r="N120">
        <f t="shared" si="9"/>
        <v>0</v>
      </c>
    </row>
    <row r="121" spans="1:14" x14ac:dyDescent="0.3">
      <c r="A121" s="1">
        <v>7</v>
      </c>
      <c r="B121" t="s">
        <v>204</v>
      </c>
      <c r="C121" t="s">
        <v>849</v>
      </c>
      <c r="I121" t="str">
        <f t="shared" si="4"/>
        <v>N/A</v>
      </c>
      <c r="J121" t="str">
        <f t="shared" si="5"/>
        <v>7.18</v>
      </c>
      <c r="K121">
        <f t="shared" si="6"/>
        <v>0</v>
      </c>
      <c r="L121">
        <f t="shared" si="7"/>
        <v>0</v>
      </c>
      <c r="M121">
        <f t="shared" si="8"/>
        <v>0</v>
      </c>
      <c r="N121">
        <f t="shared" si="9"/>
        <v>0</v>
      </c>
    </row>
    <row r="122" spans="1:14" x14ac:dyDescent="0.3">
      <c r="A122" s="1">
        <v>8</v>
      </c>
      <c r="B122" t="s">
        <v>206</v>
      </c>
      <c r="C122" t="s">
        <v>850</v>
      </c>
      <c r="I122" t="str">
        <f t="shared" si="4"/>
        <v>N/A</v>
      </c>
      <c r="J122">
        <f t="shared" si="5"/>
        <v>0.64029999999999998</v>
      </c>
      <c r="K122">
        <f t="shared" si="6"/>
        <v>0</v>
      </c>
      <c r="L122">
        <f t="shared" si="7"/>
        <v>0</v>
      </c>
      <c r="M122">
        <f t="shared" si="8"/>
        <v>0</v>
      </c>
      <c r="N122">
        <f t="shared" si="9"/>
        <v>0</v>
      </c>
    </row>
    <row r="123" spans="1:14" x14ac:dyDescent="0.3">
      <c r="A123" s="1">
        <v>9</v>
      </c>
      <c r="B123" t="s">
        <v>208</v>
      </c>
      <c r="C123" t="s">
        <v>851</v>
      </c>
      <c r="I123" t="str">
        <f t="shared" si="4"/>
        <v>N/A</v>
      </c>
      <c r="J123">
        <f t="shared" si="5"/>
        <v>4340000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I125" t="str">
        <f t="shared" si="15"/>
        <v>N/A</v>
      </c>
      <c r="J125">
        <f t="shared" si="16"/>
        <v>0</v>
      </c>
      <c r="K125">
        <f t="shared" si="17"/>
        <v>0</v>
      </c>
      <c r="L125">
        <f t="shared" si="18"/>
        <v>0</v>
      </c>
      <c r="M125">
        <f t="shared" si="19"/>
        <v>0</v>
      </c>
      <c r="N125">
        <f t="shared" si="20"/>
        <v>0</v>
      </c>
    </row>
    <row r="126" spans="1:14" x14ac:dyDescent="0.3">
      <c r="A126" s="1">
        <v>1</v>
      </c>
      <c r="B126" t="s">
        <v>212</v>
      </c>
      <c r="C126" t="s">
        <v>852</v>
      </c>
      <c r="I126" t="str">
        <f t="shared" si="15"/>
        <v>N/A</v>
      </c>
      <c r="J126">
        <f t="shared" si="16"/>
        <v>0</v>
      </c>
      <c r="K126">
        <f t="shared" si="17"/>
        <v>0</v>
      </c>
      <c r="L126">
        <f t="shared" si="18"/>
        <v>0</v>
      </c>
      <c r="M126">
        <f t="shared" si="19"/>
        <v>0</v>
      </c>
      <c r="N126">
        <f t="shared" si="20"/>
        <v>0</v>
      </c>
    </row>
    <row r="127" spans="1:14" x14ac:dyDescent="0.3">
      <c r="A127" s="1">
        <v>2</v>
      </c>
      <c r="B127" t="s">
        <v>214</v>
      </c>
      <c r="I127" t="str">
        <f t="shared" si="15"/>
        <v>N/A</v>
      </c>
      <c r="J127">
        <f t="shared" si="16"/>
        <v>0</v>
      </c>
      <c r="K127">
        <f t="shared" si="17"/>
        <v>0</v>
      </c>
      <c r="L127">
        <f t="shared" si="18"/>
        <v>0</v>
      </c>
      <c r="M127">
        <f t="shared" si="19"/>
        <v>0</v>
      </c>
      <c r="N127">
        <f t="shared" si="20"/>
        <v>0</v>
      </c>
    </row>
    <row r="128" spans="1:14" x14ac:dyDescent="0.3">
      <c r="A128" s="1">
        <v>3</v>
      </c>
      <c r="B128" t="s">
        <v>216</v>
      </c>
      <c r="I128" t="str">
        <f t="shared" si="15"/>
        <v>N/A</v>
      </c>
      <c r="J128">
        <f t="shared" si="16"/>
        <v>0</v>
      </c>
      <c r="K128">
        <f t="shared" si="17"/>
        <v>0</v>
      </c>
      <c r="L128">
        <f t="shared" si="18"/>
        <v>0</v>
      </c>
      <c r="M128">
        <f t="shared" si="19"/>
        <v>0</v>
      </c>
      <c r="N128">
        <f t="shared" si="20"/>
        <v>0</v>
      </c>
    </row>
    <row r="129" spans="1:14" x14ac:dyDescent="0.3">
      <c r="A129" s="1">
        <v>4</v>
      </c>
      <c r="B129" t="s">
        <v>218</v>
      </c>
      <c r="I129" t="str">
        <f t="shared" si="15"/>
        <v>N/A</v>
      </c>
      <c r="J129">
        <f t="shared" si="16"/>
        <v>0</v>
      </c>
      <c r="K129">
        <f t="shared" si="17"/>
        <v>0</v>
      </c>
      <c r="L129">
        <f t="shared" si="18"/>
        <v>0</v>
      </c>
      <c r="M129">
        <f t="shared" si="19"/>
        <v>0</v>
      </c>
      <c r="N129">
        <f t="shared" si="20"/>
        <v>0</v>
      </c>
    </row>
    <row r="130" spans="1:14" x14ac:dyDescent="0.3">
      <c r="A130" s="1">
        <v>5</v>
      </c>
      <c r="B130" t="s">
        <v>220</v>
      </c>
      <c r="C130" t="s">
        <v>852</v>
      </c>
      <c r="I130" t="str">
        <f t="shared" si="15"/>
        <v>N/A</v>
      </c>
      <c r="J130">
        <f t="shared" si="16"/>
        <v>0</v>
      </c>
      <c r="K130">
        <f t="shared" si="17"/>
        <v>0</v>
      </c>
      <c r="L130">
        <f t="shared" si="18"/>
        <v>0</v>
      </c>
      <c r="M130">
        <f t="shared" si="19"/>
        <v>0</v>
      </c>
      <c r="N130">
        <f t="shared" si="20"/>
        <v>0</v>
      </c>
    </row>
    <row r="131" spans="1:14" x14ac:dyDescent="0.3">
      <c r="A131" s="1">
        <v>6</v>
      </c>
      <c r="B131" t="s">
        <v>222</v>
      </c>
      <c r="I131" t="str">
        <f t="shared" si="15"/>
        <v>N/A</v>
      </c>
      <c r="J131">
        <f t="shared" si="16"/>
        <v>0</v>
      </c>
      <c r="K131">
        <f t="shared" si="17"/>
        <v>0</v>
      </c>
      <c r="L131">
        <f t="shared" si="18"/>
        <v>0</v>
      </c>
      <c r="M131">
        <f t="shared" si="19"/>
        <v>0</v>
      </c>
      <c r="N131">
        <f t="shared" si="20"/>
        <v>0</v>
      </c>
    </row>
    <row r="132" spans="1:14" x14ac:dyDescent="0.3">
      <c r="A132" s="1">
        <v>7</v>
      </c>
      <c r="B132" t="s">
        <v>224</v>
      </c>
      <c r="C132" t="s">
        <v>853</v>
      </c>
      <c r="I132" t="str">
        <f t="shared" si="15"/>
        <v>N/A</v>
      </c>
      <c r="J132" t="str">
        <f t="shared" si="16"/>
        <v>Dec 14, 2012</v>
      </c>
      <c r="K132">
        <f t="shared" si="17"/>
        <v>0</v>
      </c>
      <c r="L132">
        <f t="shared" si="18"/>
        <v>0</v>
      </c>
      <c r="M132">
        <f t="shared" si="19"/>
        <v>0</v>
      </c>
      <c r="N132">
        <f t="shared" si="20"/>
        <v>0</v>
      </c>
    </row>
    <row r="133" spans="1:14" x14ac:dyDescent="0.3">
      <c r="A133" s="1">
        <v>8</v>
      </c>
      <c r="B133" t="s">
        <v>226</v>
      </c>
      <c r="I133" t="str">
        <f t="shared" si="15"/>
        <v>N/A</v>
      </c>
      <c r="J133">
        <f t="shared" si="16"/>
        <v>0</v>
      </c>
      <c r="K133">
        <f t="shared" si="17"/>
        <v>0</v>
      </c>
      <c r="L133">
        <f t="shared" si="18"/>
        <v>0</v>
      </c>
      <c r="M133">
        <f t="shared" si="19"/>
        <v>0</v>
      </c>
      <c r="N133">
        <f t="shared" si="20"/>
        <v>0</v>
      </c>
    </row>
    <row r="134" spans="1:14" x14ac:dyDescent="0.3">
      <c r="A134" s="1">
        <v>9</v>
      </c>
      <c r="B134" t="s">
        <v>227</v>
      </c>
      <c r="I134" t="str">
        <f t="shared" si="15"/>
        <v>N/A</v>
      </c>
      <c r="J134">
        <f t="shared" si="16"/>
        <v>0</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854</v>
      </c>
      <c r="C138" t="s">
        <v>237</v>
      </c>
      <c r="D138" t="s">
        <v>855</v>
      </c>
      <c r="E138" t="s">
        <v>856</v>
      </c>
      <c r="F138">
        <v>48</v>
      </c>
      <c r="I138" t="str">
        <f t="shared" si="15"/>
        <v>neg_trend</v>
      </c>
      <c r="J138" t="str">
        <f t="shared" si="16"/>
        <v>Chief Exec. Officer, Pres and Director</v>
      </c>
      <c r="K138">
        <f t="shared" si="17"/>
        <v>2510000</v>
      </c>
      <c r="L138">
        <f t="shared" si="18"/>
        <v>1100000</v>
      </c>
      <c r="M138">
        <f t="shared" si="19"/>
        <v>48</v>
      </c>
      <c r="N138">
        <f t="shared" si="20"/>
        <v>0</v>
      </c>
    </row>
    <row r="139" spans="1:14" x14ac:dyDescent="0.3">
      <c r="A139" s="1">
        <v>1</v>
      </c>
      <c r="B139" t="s">
        <v>857</v>
      </c>
      <c r="C139" t="s">
        <v>858</v>
      </c>
      <c r="D139" t="s">
        <v>859</v>
      </c>
      <c r="F139">
        <v>44</v>
      </c>
      <c r="I139" t="str">
        <f t="shared" si="15"/>
        <v>N/A</v>
      </c>
      <c r="J139" t="str">
        <f t="shared" si="16"/>
        <v>Chief Financial Officer</v>
      </c>
      <c r="K139" t="str">
        <f t="shared" si="17"/>
        <v>876.58k</v>
      </c>
      <c r="L139">
        <f t="shared" si="18"/>
        <v>0</v>
      </c>
      <c r="M139">
        <f t="shared" si="19"/>
        <v>44</v>
      </c>
      <c r="N139">
        <f t="shared" si="20"/>
        <v>0</v>
      </c>
    </row>
    <row r="140" spans="1:14" x14ac:dyDescent="0.3">
      <c r="A140" s="1">
        <v>2</v>
      </c>
      <c r="B140" t="s">
        <v>860</v>
      </c>
      <c r="C140" t="s">
        <v>861</v>
      </c>
      <c r="D140" t="s">
        <v>862</v>
      </c>
      <c r="E140" t="s">
        <v>863</v>
      </c>
      <c r="F140">
        <v>53</v>
      </c>
      <c r="I140" t="str">
        <f t="shared" si="15"/>
        <v>N/A</v>
      </c>
      <c r="J140" t="str">
        <f t="shared" si="16"/>
        <v>Chief Risk &amp; Admin. Officer and Corp. Sec.</v>
      </c>
      <c r="K140">
        <f t="shared" si="17"/>
        <v>1140000</v>
      </c>
      <c r="L140">
        <f t="shared" si="18"/>
        <v>1190000</v>
      </c>
      <c r="M140">
        <f t="shared" si="19"/>
        <v>53</v>
      </c>
      <c r="N140">
        <f t="shared" si="20"/>
        <v>0</v>
      </c>
    </row>
    <row r="141" spans="1:14" x14ac:dyDescent="0.3">
      <c r="A141" s="1">
        <v>3</v>
      </c>
      <c r="B141" t="s">
        <v>864</v>
      </c>
      <c r="C141" t="s">
        <v>865</v>
      </c>
      <c r="D141" t="s">
        <v>866</v>
      </c>
      <c r="F141">
        <v>48</v>
      </c>
      <c r="I141" t="str">
        <f t="shared" si="15"/>
        <v>N/A</v>
      </c>
      <c r="J141" t="str">
        <f t="shared" si="16"/>
        <v>Gen. Counsel</v>
      </c>
      <c r="K141" t="str">
        <f t="shared" si="17"/>
        <v>828.42k</v>
      </c>
      <c r="L141">
        <f t="shared" si="18"/>
        <v>0</v>
      </c>
      <c r="M141">
        <f t="shared" si="19"/>
        <v>48</v>
      </c>
      <c r="N141">
        <f t="shared" si="20"/>
        <v>0</v>
      </c>
    </row>
    <row r="142" spans="1:14" x14ac:dyDescent="0.3">
      <c r="A142" s="1">
        <v>4</v>
      </c>
      <c r="B142" t="s">
        <v>867</v>
      </c>
      <c r="C142" t="s">
        <v>868</v>
      </c>
      <c r="D142" t="s">
        <v>869</v>
      </c>
      <c r="F142">
        <v>47</v>
      </c>
      <c r="I142" t="str">
        <f t="shared" si="15"/>
        <v>N/A</v>
      </c>
      <c r="J142" t="str">
        <f t="shared" si="16"/>
        <v>Pres of Servicer Solutions</v>
      </c>
      <c r="K142" t="str">
        <f t="shared" si="17"/>
        <v>839.15k</v>
      </c>
      <c r="L142">
        <f t="shared" si="18"/>
        <v>0</v>
      </c>
      <c r="M142">
        <f t="shared" si="19"/>
        <v>47</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254</v>
      </c>
      <c r="C145" t="s">
        <v>870</v>
      </c>
      <c r="D145" t="s">
        <v>871</v>
      </c>
      <c r="E145" t="s">
        <v>872</v>
      </c>
      <c r="F145" t="s">
        <v>873</v>
      </c>
      <c r="G145" t="s">
        <v>874</v>
      </c>
      <c r="I145" t="str">
        <f t="shared" si="15"/>
        <v>N/A</v>
      </c>
      <c r="J145">
        <f t="shared" si="16"/>
        <v>568580000</v>
      </c>
      <c r="K145">
        <f t="shared" si="17"/>
        <v>769260000</v>
      </c>
      <c r="L145">
        <f t="shared" si="18"/>
        <v>1080000000</v>
      </c>
      <c r="M145">
        <f t="shared" si="19"/>
        <v>1050000000</v>
      </c>
      <c r="N145">
        <f t="shared" si="20"/>
        <v>997390000</v>
      </c>
    </row>
    <row r="146" spans="1:14" x14ac:dyDescent="0.3">
      <c r="A146" s="1">
        <v>1</v>
      </c>
      <c r="B146" t="s">
        <v>260</v>
      </c>
      <c r="C146" t="s">
        <v>261</v>
      </c>
      <c r="D146" t="s">
        <v>261</v>
      </c>
      <c r="E146" t="s">
        <v>261</v>
      </c>
      <c r="F146" t="s">
        <v>261</v>
      </c>
      <c r="G146" t="s">
        <v>261</v>
      </c>
      <c r="I146" t="str">
        <f t="shared" si="15"/>
        <v>N/A</v>
      </c>
      <c r="J146" t="str">
        <f t="shared" si="16"/>
        <v>N/A</v>
      </c>
      <c r="K146" t="str">
        <f t="shared" si="17"/>
        <v>N/A</v>
      </c>
      <c r="L146" t="str">
        <f t="shared" si="18"/>
        <v>N/A</v>
      </c>
      <c r="M146" t="str">
        <f t="shared" si="19"/>
        <v>N/A</v>
      </c>
      <c r="N146" t="str">
        <f t="shared" si="20"/>
        <v>N/A</v>
      </c>
    </row>
    <row r="147" spans="1:14" x14ac:dyDescent="0.3">
      <c r="A147" s="1">
        <v>2</v>
      </c>
      <c r="B147" t="s">
        <v>262</v>
      </c>
      <c r="C147" t="s">
        <v>875</v>
      </c>
      <c r="D147" t="s">
        <v>876</v>
      </c>
      <c r="E147" t="s">
        <v>872</v>
      </c>
      <c r="F147" t="s">
        <v>873</v>
      </c>
      <c r="G147" t="s">
        <v>877</v>
      </c>
      <c r="I147" t="str">
        <f t="shared" si="15"/>
        <v>N/A</v>
      </c>
      <c r="J147">
        <f t="shared" si="16"/>
        <v>568360000</v>
      </c>
      <c r="K147">
        <f t="shared" si="17"/>
        <v>768360000</v>
      </c>
      <c r="L147">
        <f t="shared" si="18"/>
        <v>1080000000</v>
      </c>
      <c r="M147">
        <f t="shared" si="19"/>
        <v>1050000000</v>
      </c>
      <c r="N147">
        <f t="shared" si="20"/>
        <v>997300000</v>
      </c>
    </row>
    <row r="148" spans="1:14" x14ac:dyDescent="0.3">
      <c r="A148" s="1">
        <v>3</v>
      </c>
      <c r="B148" t="s">
        <v>268</v>
      </c>
      <c r="C148" t="s">
        <v>261</v>
      </c>
      <c r="D148" t="s">
        <v>261</v>
      </c>
      <c r="E148" t="s">
        <v>261</v>
      </c>
      <c r="F148" t="s">
        <v>261</v>
      </c>
      <c r="G148" t="s">
        <v>261</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269</v>
      </c>
      <c r="C149" t="s">
        <v>261</v>
      </c>
      <c r="D149" t="s">
        <v>261</v>
      </c>
      <c r="E149" t="s">
        <v>261</v>
      </c>
      <c r="F149" t="s">
        <v>261</v>
      </c>
      <c r="G149" t="s">
        <v>261</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270</v>
      </c>
      <c r="C150" t="s">
        <v>261</v>
      </c>
      <c r="D150" t="s">
        <v>261</v>
      </c>
      <c r="E150" t="s">
        <v>261</v>
      </c>
      <c r="F150" t="s">
        <v>261</v>
      </c>
      <c r="G150" t="s">
        <v>261</v>
      </c>
      <c r="I150" t="str">
        <f t="shared" si="15"/>
        <v>N/A</v>
      </c>
      <c r="J150" t="str">
        <f t="shared" si="16"/>
        <v>N/A</v>
      </c>
      <c r="K150" t="str">
        <f t="shared" si="17"/>
        <v>N/A</v>
      </c>
      <c r="L150" t="str">
        <f t="shared" si="18"/>
        <v>N/A</v>
      </c>
      <c r="M150" t="str">
        <f t="shared" si="19"/>
        <v>N/A</v>
      </c>
      <c r="N150" t="str">
        <f t="shared" si="20"/>
        <v>N/A</v>
      </c>
    </row>
    <row r="151" spans="1:14" x14ac:dyDescent="0.3">
      <c r="A151" s="1">
        <v>6</v>
      </c>
      <c r="B151" t="s">
        <v>271</v>
      </c>
      <c r="C151" t="s">
        <v>261</v>
      </c>
      <c r="D151" t="s">
        <v>878</v>
      </c>
      <c r="E151" t="s">
        <v>879</v>
      </c>
      <c r="F151" t="s">
        <v>880</v>
      </c>
      <c r="G151" t="s">
        <v>881</v>
      </c>
      <c r="I151" t="str">
        <f t="shared" si="15"/>
        <v>N/A</v>
      </c>
      <c r="J151" t="str">
        <f t="shared" si="16"/>
        <v>N/A</v>
      </c>
      <c r="K151">
        <f t="shared" si="17"/>
        <v>0.35289999999999999</v>
      </c>
      <c r="L151">
        <f t="shared" si="18"/>
        <v>0.40280000000000005</v>
      </c>
      <c r="M151">
        <f t="shared" si="19"/>
        <v>-2.5400000000000002E-2</v>
      </c>
      <c r="N151">
        <f t="shared" si="20"/>
        <v>-5.16E-2</v>
      </c>
    </row>
    <row r="152" spans="1:14" x14ac:dyDescent="0.3">
      <c r="A152" s="1">
        <v>7</v>
      </c>
      <c r="B152" t="s">
        <v>276</v>
      </c>
      <c r="C152" t="s">
        <v>882</v>
      </c>
      <c r="D152" t="s">
        <v>883</v>
      </c>
      <c r="E152" t="s">
        <v>884</v>
      </c>
      <c r="F152" t="s">
        <v>885</v>
      </c>
      <c r="G152" t="s">
        <v>886</v>
      </c>
      <c r="I152" t="str">
        <f t="shared" si="15"/>
        <v>N/A</v>
      </c>
      <c r="J152">
        <f t="shared" si="16"/>
        <v>442120000</v>
      </c>
      <c r="K152">
        <f t="shared" si="17"/>
        <v>626750000</v>
      </c>
      <c r="L152">
        <f t="shared" si="18"/>
        <v>932280000</v>
      </c>
      <c r="M152">
        <f t="shared" si="19"/>
        <v>936400000</v>
      </c>
      <c r="N152">
        <f t="shared" si="20"/>
        <v>931970000</v>
      </c>
    </row>
    <row r="153" spans="1:14" x14ac:dyDescent="0.3">
      <c r="A153" s="1">
        <v>8</v>
      </c>
      <c r="B153" t="s">
        <v>282</v>
      </c>
      <c r="C153" t="s">
        <v>887</v>
      </c>
      <c r="D153" t="s">
        <v>888</v>
      </c>
      <c r="E153" t="s">
        <v>889</v>
      </c>
      <c r="F153" t="s">
        <v>890</v>
      </c>
      <c r="G153" t="s">
        <v>891</v>
      </c>
      <c r="I153" t="str">
        <f t="shared" si="15"/>
        <v>N/A</v>
      </c>
      <c r="J153">
        <f t="shared" si="16"/>
        <v>1210000</v>
      </c>
      <c r="K153">
        <f t="shared" si="17"/>
        <v>20290000</v>
      </c>
      <c r="L153">
        <f t="shared" si="18"/>
        <v>23360000</v>
      </c>
      <c r="M153">
        <f t="shared" si="19"/>
        <v>28210000</v>
      </c>
      <c r="N153">
        <f t="shared" si="20"/>
        <v>24410000</v>
      </c>
    </row>
    <row r="154" spans="1:14" x14ac:dyDescent="0.3">
      <c r="A154" s="1">
        <v>9</v>
      </c>
      <c r="B154" t="s">
        <v>288</v>
      </c>
      <c r="C154" t="s">
        <v>892</v>
      </c>
      <c r="D154" t="s">
        <v>893</v>
      </c>
      <c r="E154" t="s">
        <v>894</v>
      </c>
      <c r="F154" t="s">
        <v>895</v>
      </c>
      <c r="G154" t="s">
        <v>896</v>
      </c>
      <c r="I154" t="str">
        <f t="shared" si="15"/>
        <v>pos_trend</v>
      </c>
      <c r="J154">
        <f t="shared" si="16"/>
        <v>17810000</v>
      </c>
      <c r="K154">
        <f t="shared" si="17"/>
        <v>47230000</v>
      </c>
      <c r="L154">
        <f t="shared" si="18"/>
        <v>66730000.000000007</v>
      </c>
      <c r="M154">
        <f t="shared" si="19"/>
        <v>77610000</v>
      </c>
      <c r="N154">
        <f t="shared" si="20"/>
        <v>84360000</v>
      </c>
    </row>
    <row r="155" spans="1:14" x14ac:dyDescent="0.3">
      <c r="A155" s="1">
        <v>10</v>
      </c>
      <c r="B155" t="s">
        <v>294</v>
      </c>
      <c r="C155" t="s">
        <v>261</v>
      </c>
      <c r="D155" t="s">
        <v>897</v>
      </c>
      <c r="E155" t="s">
        <v>261</v>
      </c>
      <c r="F155" t="s">
        <v>261</v>
      </c>
      <c r="G155" t="s">
        <v>261</v>
      </c>
      <c r="I155" t="str">
        <f t="shared" si="15"/>
        <v>N/A</v>
      </c>
      <c r="J155" t="str">
        <f t="shared" si="16"/>
        <v>N/A</v>
      </c>
      <c r="K155" t="str">
        <f t="shared" si="17"/>
        <v>166000</v>
      </c>
      <c r="L155" t="str">
        <f t="shared" si="18"/>
        <v>N/A</v>
      </c>
      <c r="M155" t="str">
        <f t="shared" si="19"/>
        <v>N/A</v>
      </c>
      <c r="N155" t="str">
        <f t="shared" si="20"/>
        <v>N/A</v>
      </c>
    </row>
    <row r="156" spans="1:14" x14ac:dyDescent="0.3">
      <c r="I156" t="str">
        <f t="shared" si="15"/>
        <v>N/A</v>
      </c>
      <c r="J156">
        <f t="shared" si="16"/>
        <v>0</v>
      </c>
      <c r="K156">
        <f t="shared" si="17"/>
        <v>0</v>
      </c>
      <c r="L156">
        <f t="shared" si="18"/>
        <v>0</v>
      </c>
      <c r="M156">
        <f t="shared" si="19"/>
        <v>0</v>
      </c>
      <c r="N156">
        <f t="shared" si="20"/>
        <v>0</v>
      </c>
    </row>
    <row r="157" spans="1:14" x14ac:dyDescent="0.3">
      <c r="B157" s="1" t="s">
        <v>296</v>
      </c>
      <c r="C157" s="1" t="s">
        <v>248</v>
      </c>
      <c r="D157" s="1" t="s">
        <v>249</v>
      </c>
      <c r="E157" s="1" t="s">
        <v>250</v>
      </c>
      <c r="F157" s="1" t="s">
        <v>251</v>
      </c>
      <c r="G157" s="1" t="s">
        <v>252</v>
      </c>
      <c r="H157" s="1" t="s">
        <v>253</v>
      </c>
      <c r="I157" t="str">
        <f t="shared" si="15"/>
        <v>pos_trend</v>
      </c>
      <c r="J157" t="str">
        <f t="shared" si="16"/>
        <v>2012</v>
      </c>
      <c r="K157" t="str">
        <f t="shared" si="17"/>
        <v>2013</v>
      </c>
      <c r="L157" t="str">
        <f t="shared" si="18"/>
        <v>2014</v>
      </c>
      <c r="M157" t="str">
        <f t="shared" si="19"/>
        <v>2015</v>
      </c>
      <c r="N157" t="str">
        <f t="shared" si="20"/>
        <v>2016</v>
      </c>
    </row>
    <row r="158" spans="1:14" x14ac:dyDescent="0.3">
      <c r="A158" s="1">
        <v>0</v>
      </c>
      <c r="B158" t="s">
        <v>297</v>
      </c>
      <c r="C158" t="s">
        <v>898</v>
      </c>
      <c r="D158" t="s">
        <v>899</v>
      </c>
      <c r="E158" t="s">
        <v>900</v>
      </c>
      <c r="F158" t="s">
        <v>901</v>
      </c>
      <c r="G158" t="s">
        <v>902</v>
      </c>
      <c r="I158" t="str">
        <f t="shared" si="15"/>
        <v>N/A</v>
      </c>
      <c r="J158">
        <f t="shared" si="16"/>
        <v>126460000</v>
      </c>
      <c r="K158">
        <f t="shared" si="17"/>
        <v>142510000</v>
      </c>
      <c r="L158">
        <f t="shared" si="18"/>
        <v>146810000</v>
      </c>
      <c r="M158">
        <f t="shared" si="19"/>
        <v>115270000</v>
      </c>
      <c r="N158">
        <f t="shared" si="20"/>
        <v>65430000.000000007</v>
      </c>
    </row>
    <row r="159" spans="1:14" x14ac:dyDescent="0.3">
      <c r="A159" s="1">
        <v>1</v>
      </c>
      <c r="B159" t="s">
        <v>303</v>
      </c>
      <c r="C159" t="s">
        <v>261</v>
      </c>
      <c r="D159" t="s">
        <v>903</v>
      </c>
      <c r="E159" t="s">
        <v>904</v>
      </c>
      <c r="F159" t="s">
        <v>905</v>
      </c>
      <c r="G159" t="s">
        <v>906</v>
      </c>
      <c r="I159" t="str">
        <f t="shared" si="15"/>
        <v>neg_trend</v>
      </c>
      <c r="J159" t="str">
        <f t="shared" si="16"/>
        <v>N/A</v>
      </c>
      <c r="K159">
        <f t="shared" si="17"/>
        <v>0.12689999999999999</v>
      </c>
      <c r="L159">
        <f t="shared" si="18"/>
        <v>3.0200000000000001E-2</v>
      </c>
      <c r="M159">
        <f t="shared" si="19"/>
        <v>-0.21480000000000002</v>
      </c>
      <c r="N159">
        <f t="shared" si="20"/>
        <v>-0.43240000000000001</v>
      </c>
    </row>
    <row r="160" spans="1:14" x14ac:dyDescent="0.3">
      <c r="A160" s="1">
        <v>2</v>
      </c>
      <c r="B160" t="s">
        <v>308</v>
      </c>
      <c r="C160" t="s">
        <v>907</v>
      </c>
      <c r="D160" t="s">
        <v>693</v>
      </c>
      <c r="E160" t="s">
        <v>693</v>
      </c>
      <c r="F160" t="s">
        <v>693</v>
      </c>
      <c r="G160" t="s">
        <v>908</v>
      </c>
      <c r="I160" t="str">
        <f t="shared" si="15"/>
        <v>N/A</v>
      </c>
      <c r="J160" t="str">
        <f t="shared" si="16"/>
        <v>(1.81M)</v>
      </c>
      <c r="K160" t="str">
        <f t="shared" si="17"/>
        <v>0</v>
      </c>
      <c r="L160" t="str">
        <f t="shared" si="18"/>
        <v>0</v>
      </c>
      <c r="M160" t="str">
        <f t="shared" si="19"/>
        <v>0</v>
      </c>
      <c r="N160">
        <f t="shared" si="20"/>
        <v>1430000</v>
      </c>
    </row>
    <row r="161" spans="1:14" x14ac:dyDescent="0.3">
      <c r="A161" s="1">
        <v>3</v>
      </c>
      <c r="B161" t="s">
        <v>312</v>
      </c>
      <c r="C161" t="s">
        <v>261</v>
      </c>
      <c r="D161" t="s">
        <v>261</v>
      </c>
      <c r="E161" t="s">
        <v>261</v>
      </c>
      <c r="F161" t="s">
        <v>261</v>
      </c>
      <c r="G161" t="s">
        <v>261</v>
      </c>
      <c r="I161" t="str">
        <f t="shared" si="15"/>
        <v>N/A</v>
      </c>
      <c r="J161" t="str">
        <f t="shared" si="16"/>
        <v>N/A</v>
      </c>
      <c r="K161" t="str">
        <f t="shared" si="17"/>
        <v>N/A</v>
      </c>
      <c r="L161" t="str">
        <f t="shared" si="18"/>
        <v>N/A</v>
      </c>
      <c r="M161" t="str">
        <f t="shared" si="19"/>
        <v>N/A</v>
      </c>
      <c r="N161" t="str">
        <f t="shared" si="20"/>
        <v>N/A</v>
      </c>
    </row>
    <row r="162" spans="1:14" x14ac:dyDescent="0.3">
      <c r="A162" s="1">
        <v>4</v>
      </c>
      <c r="B162" t="s">
        <v>313</v>
      </c>
      <c r="C162" t="s">
        <v>909</v>
      </c>
      <c r="D162" t="s">
        <v>693</v>
      </c>
      <c r="E162" t="s">
        <v>693</v>
      </c>
      <c r="F162" t="s">
        <v>693</v>
      </c>
      <c r="G162" t="s">
        <v>908</v>
      </c>
      <c r="I162" t="str">
        <f t="shared" si="15"/>
        <v>N/A</v>
      </c>
      <c r="J162" t="str">
        <f t="shared" si="16"/>
        <v>(69,000)</v>
      </c>
      <c r="K162" t="str">
        <f t="shared" si="17"/>
        <v>0</v>
      </c>
      <c r="L162" t="str">
        <f t="shared" si="18"/>
        <v>0</v>
      </c>
      <c r="M162" t="str">
        <f t="shared" si="19"/>
        <v>0</v>
      </c>
      <c r="N162">
        <f t="shared" si="20"/>
        <v>1430000</v>
      </c>
    </row>
    <row r="163" spans="1:14" x14ac:dyDescent="0.3">
      <c r="A163" s="1">
        <v>5</v>
      </c>
      <c r="B163" t="s">
        <v>314</v>
      </c>
      <c r="C163" t="s">
        <v>910</v>
      </c>
      <c r="D163" t="s">
        <v>261</v>
      </c>
      <c r="E163" t="s">
        <v>261</v>
      </c>
      <c r="F163" t="s">
        <v>261</v>
      </c>
      <c r="G163" t="s">
        <v>261</v>
      </c>
      <c r="I163" t="str">
        <f t="shared" si="15"/>
        <v>N/A</v>
      </c>
      <c r="J163" t="str">
        <f t="shared" si="16"/>
        <v>(1.74M)</v>
      </c>
      <c r="K163" t="str">
        <f t="shared" si="17"/>
        <v>N/A</v>
      </c>
      <c r="L163" t="str">
        <f t="shared" si="18"/>
        <v>N/A</v>
      </c>
      <c r="M163" t="str">
        <f t="shared" si="19"/>
        <v>N/A</v>
      </c>
      <c r="N163" t="str">
        <f t="shared" si="20"/>
        <v>N/A</v>
      </c>
    </row>
    <row r="164" spans="1:14" x14ac:dyDescent="0.3">
      <c r="A164" s="1">
        <v>6</v>
      </c>
      <c r="B164" t="s">
        <v>315</v>
      </c>
      <c r="C164" t="s">
        <v>261</v>
      </c>
      <c r="D164" t="s">
        <v>911</v>
      </c>
      <c r="E164" t="s">
        <v>912</v>
      </c>
      <c r="F164" t="s">
        <v>913</v>
      </c>
      <c r="G164" t="s">
        <v>914</v>
      </c>
      <c r="I164" t="str">
        <f t="shared" si="15"/>
        <v>neg_trend</v>
      </c>
      <c r="J164" t="str">
        <f t="shared" si="16"/>
        <v>N/A</v>
      </c>
      <c r="K164" t="str">
        <f t="shared" si="17"/>
        <v>176000</v>
      </c>
      <c r="L164" t="str">
        <f t="shared" si="18"/>
        <v>(451,000)</v>
      </c>
      <c r="M164">
        <f t="shared" si="19"/>
        <v>62210000</v>
      </c>
      <c r="N164">
        <f t="shared" si="20"/>
        <v>22540000</v>
      </c>
    </row>
    <row r="165" spans="1:14" x14ac:dyDescent="0.3">
      <c r="A165" s="1">
        <v>7</v>
      </c>
      <c r="B165" t="s">
        <v>319</v>
      </c>
      <c r="C165" t="s">
        <v>915</v>
      </c>
      <c r="D165" t="s">
        <v>916</v>
      </c>
      <c r="E165" t="s">
        <v>917</v>
      </c>
      <c r="F165" t="s">
        <v>918</v>
      </c>
      <c r="G165" t="s">
        <v>919</v>
      </c>
      <c r="I165" t="str">
        <f t="shared" si="15"/>
        <v>N/A</v>
      </c>
      <c r="J165">
        <f t="shared" si="16"/>
        <v>124650000</v>
      </c>
      <c r="K165">
        <f t="shared" si="17"/>
        <v>142330000</v>
      </c>
      <c r="L165">
        <f t="shared" si="18"/>
        <v>147270000</v>
      </c>
      <c r="M165">
        <f t="shared" si="19"/>
        <v>53060000</v>
      </c>
      <c r="N165">
        <f t="shared" si="20"/>
        <v>44320000</v>
      </c>
    </row>
    <row r="166" spans="1:14" x14ac:dyDescent="0.3">
      <c r="A166" s="1">
        <v>8</v>
      </c>
      <c r="B166" t="s">
        <v>323</v>
      </c>
      <c r="C166" t="s">
        <v>261</v>
      </c>
      <c r="D166" t="s">
        <v>920</v>
      </c>
      <c r="E166" t="s">
        <v>921</v>
      </c>
      <c r="F166" t="s">
        <v>922</v>
      </c>
      <c r="G166" t="s">
        <v>923</v>
      </c>
      <c r="I166" t="str">
        <f t="shared" si="15"/>
        <v>N/A</v>
      </c>
      <c r="J166" t="str">
        <f t="shared" si="16"/>
        <v>N/A</v>
      </c>
      <c r="K166">
        <f t="shared" si="17"/>
        <v>0.1419</v>
      </c>
      <c r="L166">
        <f t="shared" si="18"/>
        <v>3.4700000000000002E-2</v>
      </c>
      <c r="M166">
        <f t="shared" si="19"/>
        <v>-0.63970000000000005</v>
      </c>
      <c r="N166">
        <f t="shared" si="20"/>
        <v>-0.16469999999999999</v>
      </c>
    </row>
    <row r="167" spans="1:14" x14ac:dyDescent="0.3">
      <c r="A167" s="1">
        <v>9</v>
      </c>
      <c r="B167" t="s">
        <v>327</v>
      </c>
      <c r="C167" t="s">
        <v>261</v>
      </c>
      <c r="D167" t="s">
        <v>261</v>
      </c>
      <c r="E167" t="s">
        <v>261</v>
      </c>
      <c r="F167" t="s">
        <v>261</v>
      </c>
      <c r="G167" t="s">
        <v>924</v>
      </c>
      <c r="I167" t="str">
        <f t="shared" si="15"/>
        <v>N/A</v>
      </c>
      <c r="J167" t="str">
        <f t="shared" si="16"/>
        <v>N/A</v>
      </c>
      <c r="K167" t="str">
        <f t="shared" si="17"/>
        <v>N/A</v>
      </c>
      <c r="L167" t="str">
        <f t="shared" si="18"/>
        <v>N/A</v>
      </c>
      <c r="M167" t="str">
        <f t="shared" si="19"/>
        <v>N/A</v>
      </c>
      <c r="N167">
        <f t="shared" si="20"/>
        <v>4.4400000000000002E-2</v>
      </c>
    </row>
    <row r="168" spans="1:14" x14ac:dyDescent="0.3">
      <c r="A168" s="1">
        <v>10</v>
      </c>
      <c r="B168" t="s">
        <v>329</v>
      </c>
      <c r="C168" t="s">
        <v>290</v>
      </c>
      <c r="D168" t="s">
        <v>925</v>
      </c>
      <c r="E168" t="s">
        <v>926</v>
      </c>
      <c r="F168" t="s">
        <v>927</v>
      </c>
      <c r="G168" t="s">
        <v>928</v>
      </c>
      <c r="I168" t="str">
        <f t="shared" si="15"/>
        <v>N/A</v>
      </c>
      <c r="J168">
        <f t="shared" si="16"/>
        <v>8740000</v>
      </c>
      <c r="K168">
        <f t="shared" si="17"/>
        <v>8540000</v>
      </c>
      <c r="L168">
        <f t="shared" si="18"/>
        <v>10180000</v>
      </c>
      <c r="M168">
        <f t="shared" si="19"/>
        <v>8260000</v>
      </c>
      <c r="N168">
        <f t="shared" si="20"/>
        <v>12940000</v>
      </c>
    </row>
    <row r="169" spans="1:14" x14ac:dyDescent="0.3">
      <c r="A169" s="1">
        <v>11</v>
      </c>
      <c r="B169" t="s">
        <v>330</v>
      </c>
      <c r="C169" t="s">
        <v>929</v>
      </c>
      <c r="D169" t="s">
        <v>930</v>
      </c>
      <c r="E169" t="s">
        <v>931</v>
      </c>
      <c r="F169" t="s">
        <v>932</v>
      </c>
      <c r="G169" t="s">
        <v>933</v>
      </c>
      <c r="I169" t="str">
        <f t="shared" si="15"/>
        <v>N/A</v>
      </c>
      <c r="J169">
        <f t="shared" si="16"/>
        <v>2840000</v>
      </c>
      <c r="K169">
        <f t="shared" si="17"/>
        <v>2520000</v>
      </c>
      <c r="L169">
        <f t="shared" si="18"/>
        <v>4420000</v>
      </c>
      <c r="M169">
        <f t="shared" si="19"/>
        <v>1790000</v>
      </c>
      <c r="N169" t="str">
        <f t="shared" si="20"/>
        <v>160000</v>
      </c>
    </row>
    <row r="170" spans="1:14" x14ac:dyDescent="0.3">
      <c r="A170" s="1">
        <v>12</v>
      </c>
      <c r="B170" t="s">
        <v>331</v>
      </c>
      <c r="C170" t="s">
        <v>934</v>
      </c>
      <c r="D170" t="s">
        <v>935</v>
      </c>
      <c r="E170" t="s">
        <v>936</v>
      </c>
      <c r="F170" t="s">
        <v>937</v>
      </c>
      <c r="G170" t="s">
        <v>938</v>
      </c>
      <c r="I170" t="str">
        <f t="shared" si="15"/>
        <v>pos_trend</v>
      </c>
      <c r="J170">
        <f t="shared" si="16"/>
        <v>2910000</v>
      </c>
      <c r="K170">
        <f t="shared" si="17"/>
        <v>4010000</v>
      </c>
      <c r="L170">
        <f t="shared" si="18"/>
        <v>4600000</v>
      </c>
      <c r="M170">
        <f t="shared" si="19"/>
        <v>7800000</v>
      </c>
      <c r="N170">
        <f t="shared" si="20"/>
        <v>15370000</v>
      </c>
    </row>
    <row r="171" spans="1:14" x14ac:dyDescent="0.3">
      <c r="A171" s="1">
        <v>13</v>
      </c>
      <c r="B171" t="s">
        <v>332</v>
      </c>
      <c r="C171" t="s">
        <v>939</v>
      </c>
      <c r="D171" t="s">
        <v>261</v>
      </c>
      <c r="E171" t="s">
        <v>261</v>
      </c>
      <c r="F171" t="s">
        <v>261</v>
      </c>
      <c r="G171" t="s">
        <v>940</v>
      </c>
      <c r="I171" t="str">
        <f t="shared" si="15"/>
        <v>N/A</v>
      </c>
      <c r="J171" t="str">
        <f t="shared" si="16"/>
        <v>388000</v>
      </c>
      <c r="K171" t="str">
        <f t="shared" si="17"/>
        <v>N/A</v>
      </c>
      <c r="L171" t="str">
        <f t="shared" si="18"/>
        <v>N/A</v>
      </c>
      <c r="M171" t="str">
        <f t="shared" si="19"/>
        <v>N/A</v>
      </c>
      <c r="N171" t="str">
        <f t="shared" si="20"/>
        <v>432000</v>
      </c>
    </row>
    <row r="172" spans="1:14" x14ac:dyDescent="0.3">
      <c r="A172" s="1">
        <v>14</v>
      </c>
      <c r="B172" t="s">
        <v>333</v>
      </c>
      <c r="C172" t="s">
        <v>941</v>
      </c>
      <c r="D172" t="s">
        <v>942</v>
      </c>
      <c r="E172" t="s">
        <v>943</v>
      </c>
      <c r="F172" t="s">
        <v>944</v>
      </c>
      <c r="G172" t="s">
        <v>945</v>
      </c>
      <c r="I172" t="str">
        <f t="shared" si="15"/>
        <v>N/A</v>
      </c>
      <c r="J172">
        <f t="shared" si="16"/>
        <v>2600000</v>
      </c>
      <c r="K172">
        <f t="shared" si="17"/>
        <v>2020000</v>
      </c>
      <c r="L172">
        <f t="shared" si="18"/>
        <v>1170000</v>
      </c>
      <c r="M172" t="str">
        <f t="shared" si="19"/>
        <v>(1.33M)</v>
      </c>
      <c r="N172" t="str">
        <f t="shared" si="20"/>
        <v>(3.03M)</v>
      </c>
    </row>
    <row r="173" spans="1:14" x14ac:dyDescent="0.3">
      <c r="A173" s="1">
        <v>15</v>
      </c>
      <c r="B173" t="s">
        <v>334</v>
      </c>
      <c r="C173" t="s">
        <v>261</v>
      </c>
      <c r="D173" t="s">
        <v>261</v>
      </c>
      <c r="E173" t="s">
        <v>261</v>
      </c>
      <c r="F173" t="s">
        <v>261</v>
      </c>
      <c r="G173" t="s">
        <v>261</v>
      </c>
      <c r="I173" t="str">
        <f t="shared" si="15"/>
        <v>N/A</v>
      </c>
      <c r="J173" t="str">
        <f t="shared" si="16"/>
        <v>N/A</v>
      </c>
      <c r="K173" t="str">
        <f t="shared" si="17"/>
        <v>N/A</v>
      </c>
      <c r="L173" t="str">
        <f t="shared" si="18"/>
        <v>N/A</v>
      </c>
      <c r="M173" t="str">
        <f t="shared" si="19"/>
        <v>N/A</v>
      </c>
      <c r="N173" t="str">
        <f t="shared" si="20"/>
        <v>N/A</v>
      </c>
    </row>
    <row r="174" spans="1:14" x14ac:dyDescent="0.3">
      <c r="A174" s="1">
        <v>16</v>
      </c>
      <c r="B174" t="s">
        <v>335</v>
      </c>
      <c r="C174" t="s">
        <v>261</v>
      </c>
      <c r="D174" t="s">
        <v>261</v>
      </c>
      <c r="E174" t="s">
        <v>261</v>
      </c>
      <c r="F174" t="s">
        <v>261</v>
      </c>
      <c r="G174" t="s">
        <v>261</v>
      </c>
      <c r="I174" t="str">
        <f t="shared" si="15"/>
        <v>N/A</v>
      </c>
      <c r="J174" t="str">
        <f t="shared" si="16"/>
        <v>N/A</v>
      </c>
      <c r="K174" t="str">
        <f t="shared" si="17"/>
        <v>N/A</v>
      </c>
      <c r="L174" t="str">
        <f t="shared" si="18"/>
        <v>N/A</v>
      </c>
      <c r="M174" t="str">
        <f t="shared" si="19"/>
        <v>N/A</v>
      </c>
      <c r="N174" t="str">
        <f t="shared" si="20"/>
        <v>N/A</v>
      </c>
    </row>
    <row r="175" spans="1:14" x14ac:dyDescent="0.3">
      <c r="A175" s="1">
        <v>17</v>
      </c>
      <c r="B175" t="s">
        <v>336</v>
      </c>
      <c r="C175" t="s">
        <v>261</v>
      </c>
      <c r="D175" t="s">
        <v>261</v>
      </c>
      <c r="E175" t="s">
        <v>261</v>
      </c>
      <c r="F175" t="s">
        <v>261</v>
      </c>
      <c r="G175" t="s">
        <v>261</v>
      </c>
      <c r="I175" t="str">
        <f t="shared" si="15"/>
        <v>N/A</v>
      </c>
      <c r="J175" t="str">
        <f t="shared" si="16"/>
        <v>N/A</v>
      </c>
      <c r="K175" t="str">
        <f t="shared" si="17"/>
        <v>N/A</v>
      </c>
      <c r="L175" t="str">
        <f t="shared" si="18"/>
        <v>N/A</v>
      </c>
      <c r="M175" t="str">
        <f t="shared" si="19"/>
        <v>N/A</v>
      </c>
      <c r="N175" t="str">
        <f t="shared" si="20"/>
        <v>N/A</v>
      </c>
    </row>
    <row r="176" spans="1:14" x14ac:dyDescent="0.3">
      <c r="A176" s="1">
        <v>18</v>
      </c>
      <c r="B176" t="s">
        <v>337</v>
      </c>
      <c r="C176" t="s">
        <v>946</v>
      </c>
      <c r="D176" t="s">
        <v>947</v>
      </c>
      <c r="E176" t="s">
        <v>948</v>
      </c>
      <c r="F176" t="s">
        <v>949</v>
      </c>
      <c r="G176" t="s">
        <v>950</v>
      </c>
      <c r="I176" t="str">
        <f t="shared" si="15"/>
        <v>N/A</v>
      </c>
      <c r="J176">
        <f t="shared" si="16"/>
        <v>115910000</v>
      </c>
      <c r="K176">
        <f t="shared" si="17"/>
        <v>133789999.99999999</v>
      </c>
      <c r="L176">
        <f t="shared" si="18"/>
        <v>137090000</v>
      </c>
      <c r="M176">
        <f t="shared" si="19"/>
        <v>44800000</v>
      </c>
      <c r="N176">
        <f t="shared" si="20"/>
        <v>31390000</v>
      </c>
    </row>
    <row r="177" spans="1:14" x14ac:dyDescent="0.3">
      <c r="A177" s="1">
        <v>19</v>
      </c>
      <c r="B177" t="s">
        <v>338</v>
      </c>
      <c r="C177" t="s">
        <v>951</v>
      </c>
      <c r="D177" t="s">
        <v>952</v>
      </c>
      <c r="E177" t="s">
        <v>941</v>
      </c>
      <c r="F177" t="s">
        <v>953</v>
      </c>
      <c r="G177" t="s">
        <v>954</v>
      </c>
      <c r="I177" t="str">
        <f t="shared" si="15"/>
        <v>N/A</v>
      </c>
      <c r="J177">
        <f t="shared" si="16"/>
        <v>5280000</v>
      </c>
      <c r="K177">
        <f t="shared" si="17"/>
        <v>3820000</v>
      </c>
      <c r="L177">
        <f t="shared" si="18"/>
        <v>2600000</v>
      </c>
      <c r="M177">
        <f t="shared" si="19"/>
        <v>3200000</v>
      </c>
      <c r="N177">
        <f t="shared" si="20"/>
        <v>2690000</v>
      </c>
    </row>
    <row r="178" spans="1:14" x14ac:dyDescent="0.3">
      <c r="A178" s="1">
        <v>20</v>
      </c>
      <c r="B178" t="s">
        <v>344</v>
      </c>
      <c r="C178" t="s">
        <v>955</v>
      </c>
      <c r="D178" t="s">
        <v>956</v>
      </c>
      <c r="E178" t="s">
        <v>957</v>
      </c>
      <c r="F178" t="s">
        <v>958</v>
      </c>
      <c r="G178" t="s">
        <v>959</v>
      </c>
      <c r="I178" t="str">
        <f t="shared" si="15"/>
        <v>N/A</v>
      </c>
      <c r="J178">
        <f t="shared" si="16"/>
        <v>110630000</v>
      </c>
      <c r="K178">
        <f t="shared" si="17"/>
        <v>129970000</v>
      </c>
      <c r="L178">
        <f t="shared" si="18"/>
        <v>134480000</v>
      </c>
      <c r="M178">
        <f t="shared" si="19"/>
        <v>41600000</v>
      </c>
      <c r="N178">
        <f t="shared" si="20"/>
        <v>28690000</v>
      </c>
    </row>
    <row r="179" spans="1:14" x14ac:dyDescent="0.3">
      <c r="A179" s="1">
        <v>21</v>
      </c>
      <c r="B179" t="s">
        <v>350</v>
      </c>
      <c r="C179" t="s">
        <v>261</v>
      </c>
      <c r="D179" t="s">
        <v>960</v>
      </c>
      <c r="E179" t="s">
        <v>921</v>
      </c>
      <c r="F179" t="s">
        <v>961</v>
      </c>
      <c r="G179" t="s">
        <v>962</v>
      </c>
      <c r="I179" t="str">
        <f t="shared" si="15"/>
        <v>N/A</v>
      </c>
      <c r="J179" t="str">
        <f t="shared" si="16"/>
        <v>N/A</v>
      </c>
      <c r="K179">
        <f t="shared" si="17"/>
        <v>0.1749</v>
      </c>
      <c r="L179">
        <f t="shared" si="18"/>
        <v>3.4700000000000002E-2</v>
      </c>
      <c r="M179">
        <f t="shared" si="19"/>
        <v>-0.69069999999999998</v>
      </c>
      <c r="N179">
        <f t="shared" si="20"/>
        <v>-0.31019999999999998</v>
      </c>
    </row>
    <row r="180" spans="1:14" x14ac:dyDescent="0.3">
      <c r="A180" s="1">
        <v>22</v>
      </c>
      <c r="B180" t="s">
        <v>355</v>
      </c>
      <c r="C180" t="s">
        <v>261</v>
      </c>
      <c r="D180" t="s">
        <v>261</v>
      </c>
      <c r="E180" t="s">
        <v>261</v>
      </c>
      <c r="F180" t="s">
        <v>261</v>
      </c>
      <c r="G180" t="s">
        <v>963</v>
      </c>
      <c r="I180" t="str">
        <f t="shared" si="15"/>
        <v>N/A</v>
      </c>
      <c r="J180" t="str">
        <f t="shared" si="16"/>
        <v>N/A</v>
      </c>
      <c r="K180" t="str">
        <f t="shared" si="17"/>
        <v>N/A</v>
      </c>
      <c r="L180" t="str">
        <f t="shared" si="18"/>
        <v>N/A</v>
      </c>
      <c r="M180" t="str">
        <f t="shared" si="19"/>
        <v>N/A</v>
      </c>
      <c r="N180">
        <f t="shared" si="20"/>
        <v>2.8799999999999999E-2</v>
      </c>
    </row>
    <row r="181" spans="1:14" x14ac:dyDescent="0.3">
      <c r="A181" s="1">
        <v>23</v>
      </c>
      <c r="B181" t="s">
        <v>357</v>
      </c>
      <c r="C181" t="s">
        <v>261</v>
      </c>
      <c r="D181" t="s">
        <v>261</v>
      </c>
      <c r="E181" t="s">
        <v>261</v>
      </c>
      <c r="F181" t="s">
        <v>261</v>
      </c>
      <c r="G181" t="s">
        <v>261</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361</v>
      </c>
      <c r="C182" t="s">
        <v>261</v>
      </c>
      <c r="D182" t="s">
        <v>261</v>
      </c>
      <c r="E182" t="s">
        <v>261</v>
      </c>
      <c r="F182" t="s">
        <v>261</v>
      </c>
      <c r="G182" t="s">
        <v>261</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365</v>
      </c>
      <c r="C183" t="s">
        <v>261</v>
      </c>
      <c r="D183" t="s">
        <v>261</v>
      </c>
      <c r="E183" t="s">
        <v>261</v>
      </c>
      <c r="F183" t="s">
        <v>261</v>
      </c>
      <c r="G183" t="s">
        <v>261</v>
      </c>
      <c r="I183" t="str">
        <f t="shared" si="15"/>
        <v>N/A</v>
      </c>
      <c r="J183" t="str">
        <f t="shared" si="16"/>
        <v>N/A</v>
      </c>
      <c r="K183" t="str">
        <f t="shared" si="17"/>
        <v>N/A</v>
      </c>
      <c r="L183" t="str">
        <f t="shared" si="18"/>
        <v>N/A</v>
      </c>
      <c r="M183" t="str">
        <f t="shared" si="19"/>
        <v>N/A</v>
      </c>
      <c r="N183" t="str">
        <f t="shared" si="20"/>
        <v>N/A</v>
      </c>
    </row>
    <row r="184" spans="1:14" x14ac:dyDescent="0.3">
      <c r="A184" s="1">
        <v>26</v>
      </c>
      <c r="B184" t="s">
        <v>366</v>
      </c>
      <c r="C184" t="s">
        <v>261</v>
      </c>
      <c r="D184" t="s">
        <v>261</v>
      </c>
      <c r="E184" t="s">
        <v>261</v>
      </c>
      <c r="F184" t="s">
        <v>261</v>
      </c>
      <c r="G184" t="s">
        <v>261</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370</v>
      </c>
      <c r="C185" t="s">
        <v>261</v>
      </c>
      <c r="D185" t="s">
        <v>261</v>
      </c>
      <c r="E185" t="s">
        <v>261</v>
      </c>
      <c r="F185" t="s">
        <v>261</v>
      </c>
      <c r="G185" t="s">
        <v>261</v>
      </c>
      <c r="I185" t="str">
        <f t="shared" si="15"/>
        <v>N/A</v>
      </c>
      <c r="J185" t="str">
        <f t="shared" si="16"/>
        <v>N/A</v>
      </c>
      <c r="K185" t="str">
        <f t="shared" si="17"/>
        <v>N/A</v>
      </c>
      <c r="L185" t="str">
        <f t="shared" si="18"/>
        <v>N/A</v>
      </c>
      <c r="M185" t="str">
        <f t="shared" si="19"/>
        <v>N/A</v>
      </c>
      <c r="N185" t="str">
        <f t="shared" si="20"/>
        <v>N/A</v>
      </c>
    </row>
    <row r="186" spans="1:14" x14ac:dyDescent="0.3">
      <c r="A186" s="1">
        <v>28</v>
      </c>
      <c r="B186" t="s">
        <v>374</v>
      </c>
      <c r="C186" t="s">
        <v>261</v>
      </c>
      <c r="D186" t="s">
        <v>261</v>
      </c>
      <c r="E186" t="s">
        <v>261</v>
      </c>
      <c r="F186" t="s">
        <v>261</v>
      </c>
      <c r="G186" t="s">
        <v>261</v>
      </c>
      <c r="I186" t="str">
        <f t="shared" si="15"/>
        <v>N/A</v>
      </c>
      <c r="J186" t="str">
        <f t="shared" si="16"/>
        <v>N/A</v>
      </c>
      <c r="K186" t="str">
        <f t="shared" si="17"/>
        <v>N/A</v>
      </c>
      <c r="L186" t="str">
        <f t="shared" si="18"/>
        <v>N/A</v>
      </c>
      <c r="M186" t="str">
        <f t="shared" si="19"/>
        <v>N/A</v>
      </c>
      <c r="N186" t="str">
        <f t="shared" si="20"/>
        <v>N/A</v>
      </c>
    </row>
    <row r="187" spans="1:14" x14ac:dyDescent="0.3">
      <c r="A187" s="1">
        <v>29</v>
      </c>
      <c r="B187" t="s">
        <v>375</v>
      </c>
      <c r="C187" t="s">
        <v>955</v>
      </c>
      <c r="D187" t="s">
        <v>956</v>
      </c>
      <c r="E187" t="s">
        <v>957</v>
      </c>
      <c r="F187" t="s">
        <v>958</v>
      </c>
      <c r="G187" t="s">
        <v>959</v>
      </c>
      <c r="I187" t="str">
        <f t="shared" si="15"/>
        <v>N/A</v>
      </c>
      <c r="J187">
        <f t="shared" si="16"/>
        <v>110630000</v>
      </c>
      <c r="K187">
        <f t="shared" si="17"/>
        <v>129970000</v>
      </c>
      <c r="L187">
        <f t="shared" si="18"/>
        <v>134480000</v>
      </c>
      <c r="M187">
        <f t="shared" si="19"/>
        <v>41600000</v>
      </c>
      <c r="N187">
        <f t="shared" si="20"/>
        <v>28690000</v>
      </c>
    </row>
    <row r="188" spans="1:14" x14ac:dyDescent="0.3">
      <c r="A188" s="1">
        <v>30</v>
      </c>
      <c r="B188" t="s">
        <v>379</v>
      </c>
      <c r="C188" t="s">
        <v>964</v>
      </c>
      <c r="D188" t="s">
        <v>965</v>
      </c>
      <c r="E188" t="s">
        <v>966</v>
      </c>
      <c r="F188" t="s">
        <v>967</v>
      </c>
      <c r="G188" t="s">
        <v>968</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4.74</v>
      </c>
      <c r="K188" t="str">
        <f t="shared" ref="K188:K251" si="23">IF(TRIM(D188)="-", "N/A", IF(RIGHT(D188,1)="M",1000000*VALUE(LEFT(D188,LEN(D188)-1)),IF(RIGHT(D188,1)="B",1000000000*VALUE(LEFT(D188,LEN(D188)-1)),IF(RIGHT(D188,1)="%",0.01*VALUE(LEFT(D188,LEN(D188)-1)),D188))))</f>
        <v>5.63</v>
      </c>
      <c r="L188" t="str">
        <f t="shared" ref="L188:L251" si="24">IF(TRIM(E188)="-", "N/A", IF(RIGHT(E188,1)="M",1000000*VALUE(LEFT(E188,LEN(E188)-1)),IF(RIGHT(E188,1)="B",1000000000*VALUE(LEFT(E188,LEN(E188)-1)),IF(RIGHT(E188,1)="%",0.01*VALUE(LEFT(E188,LEN(E188)-1)),E188))))</f>
        <v>6.22</v>
      </c>
      <c r="M188" t="str">
        <f t="shared" ref="M188:M251" si="25">IF(TRIM(F188)="-", "N/A", IF(RIGHT(F188,1)="M",1000000*VALUE(LEFT(F188,LEN(F188)-1)),IF(RIGHT(F188,1)="B",1000000000*VALUE(LEFT(F188,LEN(F188)-1)),IF(RIGHT(F188,1)="%",0.01*VALUE(LEFT(F188,LEN(F188)-1)),F188))))</f>
        <v>2.13</v>
      </c>
      <c r="N188" t="str">
        <f t="shared" ref="N188:N251" si="26">IF(TRIM(G188)="-", "N/A", IF(RIGHT(G188,1)="M",1000000*VALUE(LEFT(G188,LEN(G188)-1)),IF(RIGHT(G188,1)="B",1000000000*VALUE(LEFT(G188,LEN(G188)-1)),IF(RIGHT(G188,1)="%",0.01*VALUE(LEFT(G188,LEN(G188)-1)),G188))))</f>
        <v>1.53</v>
      </c>
    </row>
    <row r="189" spans="1:14" x14ac:dyDescent="0.3">
      <c r="A189" s="1">
        <v>31</v>
      </c>
      <c r="B189" t="s">
        <v>385</v>
      </c>
      <c r="C189" t="s">
        <v>261</v>
      </c>
      <c r="D189" t="s">
        <v>969</v>
      </c>
      <c r="E189" t="s">
        <v>970</v>
      </c>
      <c r="F189" t="s">
        <v>971</v>
      </c>
      <c r="G189" t="s">
        <v>972</v>
      </c>
      <c r="I189" t="str">
        <f t="shared" si="21"/>
        <v>N/A</v>
      </c>
      <c r="J189" t="str">
        <f t="shared" si="22"/>
        <v>N/A</v>
      </c>
      <c r="K189">
        <f t="shared" si="23"/>
        <v>0.18780000000000002</v>
      </c>
      <c r="L189">
        <f t="shared" si="24"/>
        <v>0.1048</v>
      </c>
      <c r="M189">
        <f t="shared" si="25"/>
        <v>-0.65760000000000007</v>
      </c>
      <c r="N189">
        <f t="shared" si="26"/>
        <v>-0.28170000000000001</v>
      </c>
    </row>
    <row r="190" spans="1:14" x14ac:dyDescent="0.3">
      <c r="A190" s="1">
        <v>32</v>
      </c>
      <c r="B190" t="s">
        <v>390</v>
      </c>
      <c r="C190" t="s">
        <v>889</v>
      </c>
      <c r="D190" t="s">
        <v>973</v>
      </c>
      <c r="E190" t="s">
        <v>974</v>
      </c>
      <c r="F190" t="s">
        <v>975</v>
      </c>
      <c r="G190" t="s">
        <v>976</v>
      </c>
      <c r="I190" t="str">
        <f t="shared" si="21"/>
        <v>neg_trend</v>
      </c>
      <c r="J190">
        <f t="shared" si="22"/>
        <v>23360000</v>
      </c>
      <c r="K190">
        <f t="shared" si="23"/>
        <v>23070000</v>
      </c>
      <c r="L190">
        <f t="shared" si="24"/>
        <v>21630000</v>
      </c>
      <c r="M190">
        <f t="shared" si="25"/>
        <v>19500000</v>
      </c>
      <c r="N190">
        <f t="shared" si="26"/>
        <v>18700000</v>
      </c>
    </row>
    <row r="191" spans="1:14" x14ac:dyDescent="0.3">
      <c r="A191" s="1">
        <v>33</v>
      </c>
      <c r="B191" t="s">
        <v>396</v>
      </c>
      <c r="C191" t="s">
        <v>977</v>
      </c>
      <c r="D191" t="s">
        <v>978</v>
      </c>
      <c r="E191" t="s">
        <v>979</v>
      </c>
      <c r="F191" t="s">
        <v>211</v>
      </c>
      <c r="G191" t="s">
        <v>980</v>
      </c>
      <c r="I191" t="str">
        <f t="shared" si="21"/>
        <v>N/A</v>
      </c>
      <c r="J191" t="str">
        <f t="shared" si="22"/>
        <v>4.43</v>
      </c>
      <c r="K191" t="str">
        <f t="shared" si="23"/>
        <v>5.19</v>
      </c>
      <c r="L191" t="str">
        <f t="shared" si="24"/>
        <v>5.69</v>
      </c>
      <c r="M191" t="str">
        <f t="shared" si="25"/>
        <v>2.02</v>
      </c>
      <c r="N191" t="str">
        <f t="shared" si="26"/>
        <v>1.46</v>
      </c>
    </row>
    <row r="192" spans="1:14" x14ac:dyDescent="0.3">
      <c r="A192" s="1">
        <v>34</v>
      </c>
      <c r="B192" t="s">
        <v>399</v>
      </c>
      <c r="C192" t="s">
        <v>261</v>
      </c>
      <c r="D192" t="s">
        <v>981</v>
      </c>
      <c r="E192" t="s">
        <v>982</v>
      </c>
      <c r="F192" t="s">
        <v>983</v>
      </c>
      <c r="G192" t="s">
        <v>984</v>
      </c>
      <c r="I192" t="str">
        <f t="shared" si="21"/>
        <v>N/A</v>
      </c>
      <c r="J192" t="str">
        <f t="shared" si="22"/>
        <v>N/A</v>
      </c>
      <c r="K192">
        <f t="shared" si="23"/>
        <v>0.1716</v>
      </c>
      <c r="L192">
        <f t="shared" si="24"/>
        <v>9.6300000000000011E-2</v>
      </c>
      <c r="M192">
        <f t="shared" si="25"/>
        <v>-0.64500000000000002</v>
      </c>
      <c r="N192">
        <f t="shared" si="26"/>
        <v>-0.2772</v>
      </c>
    </row>
    <row r="193" spans="1:14" x14ac:dyDescent="0.3">
      <c r="A193" s="1">
        <v>35</v>
      </c>
      <c r="B193" t="s">
        <v>404</v>
      </c>
      <c r="C193" t="s">
        <v>985</v>
      </c>
      <c r="D193" t="s">
        <v>986</v>
      </c>
      <c r="E193" t="s">
        <v>987</v>
      </c>
      <c r="F193" t="s">
        <v>988</v>
      </c>
      <c r="G193" t="s">
        <v>989</v>
      </c>
      <c r="I193" t="str">
        <f t="shared" si="21"/>
        <v>N/A</v>
      </c>
      <c r="J193">
        <f t="shared" si="22"/>
        <v>24960000</v>
      </c>
      <c r="K193">
        <f t="shared" si="23"/>
        <v>25050000</v>
      </c>
      <c r="L193">
        <f t="shared" si="24"/>
        <v>23630000</v>
      </c>
      <c r="M193">
        <f t="shared" si="25"/>
        <v>20620000</v>
      </c>
      <c r="N193">
        <f t="shared" si="26"/>
        <v>19610000</v>
      </c>
    </row>
    <row r="194" spans="1:14" x14ac:dyDescent="0.3">
      <c r="I194" t="str">
        <f t="shared" si="21"/>
        <v>N/A</v>
      </c>
      <c r="J194">
        <f t="shared" si="22"/>
        <v>0</v>
      </c>
      <c r="K194">
        <f t="shared" si="23"/>
        <v>0</v>
      </c>
      <c r="L194">
        <f t="shared" si="24"/>
        <v>0</v>
      </c>
      <c r="M194">
        <f t="shared" si="25"/>
        <v>0</v>
      </c>
      <c r="N194">
        <f t="shared" si="26"/>
        <v>0</v>
      </c>
    </row>
    <row r="195" spans="1:14" x14ac:dyDescent="0.3">
      <c r="B195" s="1" t="s">
        <v>247</v>
      </c>
      <c r="C195" s="1" t="s">
        <v>248</v>
      </c>
      <c r="D195" s="1" t="s">
        <v>249</v>
      </c>
      <c r="E195" s="1" t="s">
        <v>250</v>
      </c>
      <c r="F195" s="1" t="s">
        <v>251</v>
      </c>
      <c r="G195" s="1" t="s">
        <v>252</v>
      </c>
      <c r="H195" s="1" t="s">
        <v>253</v>
      </c>
      <c r="I195" t="str">
        <f t="shared" si="21"/>
        <v>pos_trend</v>
      </c>
      <c r="J195" t="str">
        <f t="shared" si="22"/>
        <v>2012</v>
      </c>
      <c r="K195" t="str">
        <f t="shared" si="23"/>
        <v>2013</v>
      </c>
      <c r="L195" t="str">
        <f t="shared" si="24"/>
        <v>2014</v>
      </c>
      <c r="M195" t="str">
        <f t="shared" si="25"/>
        <v>2015</v>
      </c>
      <c r="N195" t="str">
        <f t="shared" si="26"/>
        <v>2016</v>
      </c>
    </row>
    <row r="196" spans="1:14" x14ac:dyDescent="0.3">
      <c r="A196" s="1">
        <v>0</v>
      </c>
      <c r="B196" t="s">
        <v>410</v>
      </c>
      <c r="C196" t="s">
        <v>990</v>
      </c>
      <c r="D196" t="s">
        <v>991</v>
      </c>
      <c r="E196" t="s">
        <v>992</v>
      </c>
      <c r="F196" t="s">
        <v>993</v>
      </c>
      <c r="G196" t="s">
        <v>994</v>
      </c>
      <c r="I196" t="str">
        <f t="shared" si="21"/>
        <v>pos_trend</v>
      </c>
      <c r="J196">
        <f t="shared" si="22"/>
        <v>105500000</v>
      </c>
      <c r="K196">
        <f t="shared" si="23"/>
        <v>130320000</v>
      </c>
      <c r="L196">
        <f t="shared" si="24"/>
        <v>161360000</v>
      </c>
      <c r="M196">
        <f t="shared" si="25"/>
        <v>179330000</v>
      </c>
      <c r="N196">
        <f t="shared" si="26"/>
        <v>208070000</v>
      </c>
    </row>
    <row r="197" spans="1:14" x14ac:dyDescent="0.3">
      <c r="A197" s="1">
        <v>1</v>
      </c>
      <c r="B197" t="s">
        <v>415</v>
      </c>
      <c r="C197" t="s">
        <v>261</v>
      </c>
      <c r="D197" t="s">
        <v>991</v>
      </c>
      <c r="E197" t="s">
        <v>992</v>
      </c>
      <c r="F197" t="s">
        <v>993</v>
      </c>
      <c r="G197" t="s">
        <v>995</v>
      </c>
      <c r="I197" t="str">
        <f t="shared" si="21"/>
        <v>N/A</v>
      </c>
      <c r="J197" t="str">
        <f t="shared" si="22"/>
        <v>N/A</v>
      </c>
      <c r="K197">
        <f t="shared" si="23"/>
        <v>130320000</v>
      </c>
      <c r="L197">
        <f t="shared" si="24"/>
        <v>161360000</v>
      </c>
      <c r="M197">
        <f t="shared" si="25"/>
        <v>179330000</v>
      </c>
      <c r="N197">
        <f t="shared" si="26"/>
        <v>149290000</v>
      </c>
    </row>
    <row r="198" spans="1:14" x14ac:dyDescent="0.3">
      <c r="A198" s="1">
        <v>2</v>
      </c>
      <c r="B198" t="s">
        <v>416</v>
      </c>
      <c r="C198" t="s">
        <v>261</v>
      </c>
      <c r="D198" t="s">
        <v>261</v>
      </c>
      <c r="E198" t="s">
        <v>261</v>
      </c>
      <c r="F198" t="s">
        <v>261</v>
      </c>
      <c r="G198" t="s">
        <v>996</v>
      </c>
      <c r="I198" t="str">
        <f t="shared" si="21"/>
        <v>N/A</v>
      </c>
      <c r="J198" t="str">
        <f t="shared" si="22"/>
        <v>N/A</v>
      </c>
      <c r="K198" t="str">
        <f t="shared" si="23"/>
        <v>N/A</v>
      </c>
      <c r="L198" t="str">
        <f t="shared" si="24"/>
        <v>N/A</v>
      </c>
      <c r="M198" t="str">
        <f t="shared" si="25"/>
        <v>N/A</v>
      </c>
      <c r="N198">
        <f t="shared" si="26"/>
        <v>58780000</v>
      </c>
    </row>
    <row r="199" spans="1:14" x14ac:dyDescent="0.3">
      <c r="A199" s="1">
        <v>3</v>
      </c>
      <c r="B199" t="s">
        <v>417</v>
      </c>
      <c r="C199" t="s">
        <v>261</v>
      </c>
      <c r="D199" t="s">
        <v>997</v>
      </c>
      <c r="E199" t="s">
        <v>998</v>
      </c>
      <c r="F199" t="s">
        <v>999</v>
      </c>
      <c r="G199" t="s">
        <v>1000</v>
      </c>
      <c r="I199" t="str">
        <f t="shared" si="21"/>
        <v>N/A</v>
      </c>
      <c r="J199" t="str">
        <f t="shared" si="22"/>
        <v>N/A</v>
      </c>
      <c r="K199">
        <f t="shared" si="23"/>
        <v>0.23530000000000001</v>
      </c>
      <c r="L199">
        <f t="shared" si="24"/>
        <v>0.2382</v>
      </c>
      <c r="M199">
        <f t="shared" si="25"/>
        <v>0.11130000000000001</v>
      </c>
      <c r="N199">
        <f t="shared" si="26"/>
        <v>0.16030000000000003</v>
      </c>
    </row>
    <row r="200" spans="1:14" x14ac:dyDescent="0.3">
      <c r="A200" s="1">
        <v>4</v>
      </c>
      <c r="B200" t="s">
        <v>422</v>
      </c>
      <c r="C200" t="s">
        <v>1001</v>
      </c>
      <c r="D200" t="s">
        <v>1002</v>
      </c>
      <c r="E200" t="s">
        <v>1003</v>
      </c>
      <c r="F200" t="s">
        <v>1004</v>
      </c>
      <c r="G200" t="s">
        <v>1005</v>
      </c>
      <c r="I200" t="str">
        <f t="shared" si="21"/>
        <v>N/A</v>
      </c>
      <c r="J200">
        <f t="shared" si="22"/>
        <v>171890000</v>
      </c>
      <c r="K200">
        <f t="shared" si="23"/>
        <v>102940000</v>
      </c>
      <c r="L200">
        <f t="shared" si="24"/>
        <v>117440000</v>
      </c>
      <c r="M200">
        <f t="shared" si="25"/>
        <v>105660000</v>
      </c>
      <c r="N200">
        <f t="shared" si="26"/>
        <v>97010000</v>
      </c>
    </row>
    <row r="201" spans="1:14" x14ac:dyDescent="0.3">
      <c r="A201" s="1">
        <v>5</v>
      </c>
      <c r="B201" t="s">
        <v>428</v>
      </c>
      <c r="C201" t="s">
        <v>261</v>
      </c>
      <c r="D201" t="s">
        <v>1006</v>
      </c>
      <c r="E201" t="s">
        <v>1007</v>
      </c>
      <c r="F201" t="s">
        <v>1008</v>
      </c>
      <c r="G201" t="s">
        <v>1009</v>
      </c>
      <c r="I201" t="str">
        <f t="shared" si="21"/>
        <v>N/A</v>
      </c>
      <c r="J201" t="str">
        <f t="shared" si="22"/>
        <v>N/A</v>
      </c>
      <c r="K201">
        <f t="shared" si="23"/>
        <v>-0.40110000000000001</v>
      </c>
      <c r="L201">
        <f t="shared" si="24"/>
        <v>0.14080000000000001</v>
      </c>
      <c r="M201">
        <f t="shared" si="25"/>
        <v>-0.1003</v>
      </c>
      <c r="N201">
        <f t="shared" si="26"/>
        <v>-8.1900000000000001E-2</v>
      </c>
    </row>
    <row r="202" spans="1:14" x14ac:dyDescent="0.3">
      <c r="A202" s="1">
        <v>6</v>
      </c>
      <c r="B202" t="s">
        <v>433</v>
      </c>
      <c r="C202" t="s">
        <v>261</v>
      </c>
      <c r="D202" t="s">
        <v>261</v>
      </c>
      <c r="E202" t="s">
        <v>261</v>
      </c>
      <c r="F202" t="s">
        <v>261</v>
      </c>
      <c r="G202" t="s">
        <v>261</v>
      </c>
      <c r="I202" t="str">
        <f t="shared" si="21"/>
        <v>N/A</v>
      </c>
      <c r="J202" t="str">
        <f t="shared" si="22"/>
        <v>N/A</v>
      </c>
      <c r="K202" t="str">
        <f t="shared" si="23"/>
        <v>N/A</v>
      </c>
      <c r="L202" t="str">
        <f t="shared" si="24"/>
        <v>N/A</v>
      </c>
      <c r="M202" t="str">
        <f t="shared" si="25"/>
        <v>N/A</v>
      </c>
      <c r="N202" t="str">
        <f t="shared" si="26"/>
        <v>N/A</v>
      </c>
    </row>
    <row r="203" spans="1:14" x14ac:dyDescent="0.3">
      <c r="A203" s="1">
        <v>7</v>
      </c>
      <c r="B203" t="s">
        <v>434</v>
      </c>
      <c r="C203" t="s">
        <v>261</v>
      </c>
      <c r="D203" t="s">
        <v>261</v>
      </c>
      <c r="E203" t="s">
        <v>261</v>
      </c>
      <c r="F203" t="s">
        <v>261</v>
      </c>
      <c r="G203" t="s">
        <v>261</v>
      </c>
      <c r="I203" t="str">
        <f t="shared" si="21"/>
        <v>N/A</v>
      </c>
      <c r="J203" t="str">
        <f t="shared" si="22"/>
        <v>N/A</v>
      </c>
      <c r="K203" t="str">
        <f t="shared" si="23"/>
        <v>N/A</v>
      </c>
      <c r="L203" t="str">
        <f t="shared" si="24"/>
        <v>N/A</v>
      </c>
      <c r="M203" t="str">
        <f t="shared" si="25"/>
        <v>N/A</v>
      </c>
      <c r="N203" t="str">
        <f t="shared" si="26"/>
        <v>N/A</v>
      </c>
    </row>
    <row r="204" spans="1:14" x14ac:dyDescent="0.3">
      <c r="A204" s="1">
        <v>8</v>
      </c>
      <c r="B204" t="s">
        <v>435</v>
      </c>
      <c r="C204" t="s">
        <v>261</v>
      </c>
      <c r="D204" t="s">
        <v>261</v>
      </c>
      <c r="E204" t="s">
        <v>261</v>
      </c>
      <c r="F204" t="s">
        <v>261</v>
      </c>
      <c r="G204" t="s">
        <v>261</v>
      </c>
      <c r="I204" t="str">
        <f t="shared" si="21"/>
        <v>N/A</v>
      </c>
      <c r="J204" t="str">
        <f t="shared" si="22"/>
        <v>N/A</v>
      </c>
      <c r="K204" t="str">
        <f t="shared" si="23"/>
        <v>N/A</v>
      </c>
      <c r="L204" t="str">
        <f t="shared" si="24"/>
        <v>N/A</v>
      </c>
      <c r="M204" t="str">
        <f t="shared" si="25"/>
        <v>N/A</v>
      </c>
      <c r="N204" t="str">
        <f t="shared" si="26"/>
        <v>N/A</v>
      </c>
    </row>
    <row r="205" spans="1:14" x14ac:dyDescent="0.3">
      <c r="A205" s="1">
        <v>9</v>
      </c>
      <c r="B205" t="s">
        <v>436</v>
      </c>
      <c r="C205" t="s">
        <v>261</v>
      </c>
      <c r="D205" t="s">
        <v>261</v>
      </c>
      <c r="E205" t="s">
        <v>261</v>
      </c>
      <c r="F205" t="s">
        <v>261</v>
      </c>
      <c r="G205" t="s">
        <v>261</v>
      </c>
      <c r="I205" t="str">
        <f t="shared" si="21"/>
        <v>N/A</v>
      </c>
      <c r="J205" t="str">
        <f t="shared" si="22"/>
        <v>N/A</v>
      </c>
      <c r="K205" t="str">
        <f t="shared" si="23"/>
        <v>N/A</v>
      </c>
      <c r="L205" t="str">
        <f t="shared" si="24"/>
        <v>N/A</v>
      </c>
      <c r="M205" t="str">
        <f t="shared" si="25"/>
        <v>N/A</v>
      </c>
      <c r="N205" t="str">
        <f t="shared" si="26"/>
        <v>N/A</v>
      </c>
    </row>
    <row r="206" spans="1:14" x14ac:dyDescent="0.3">
      <c r="A206" s="1">
        <v>10</v>
      </c>
      <c r="B206" t="s">
        <v>437</v>
      </c>
      <c r="C206" t="s">
        <v>1010</v>
      </c>
      <c r="D206" t="s">
        <v>1011</v>
      </c>
      <c r="E206" t="s">
        <v>1012</v>
      </c>
      <c r="F206" t="s">
        <v>1013</v>
      </c>
      <c r="G206" t="s">
        <v>1014</v>
      </c>
      <c r="I206" t="str">
        <f t="shared" si="21"/>
        <v>N/A</v>
      </c>
      <c r="J206" t="str">
        <f t="shared" si="22"/>
        <v>158000</v>
      </c>
      <c r="K206">
        <f t="shared" si="23"/>
        <v>1620000</v>
      </c>
      <c r="L206">
        <f t="shared" si="24"/>
        <v>10300000</v>
      </c>
      <c r="M206">
        <f t="shared" si="25"/>
        <v>10140000</v>
      </c>
      <c r="N206">
        <f t="shared" si="26"/>
        <v>9640000</v>
      </c>
    </row>
    <row r="207" spans="1:14" x14ac:dyDescent="0.3">
      <c r="A207" s="1">
        <v>11</v>
      </c>
      <c r="B207" t="s">
        <v>440</v>
      </c>
      <c r="C207" t="s">
        <v>1015</v>
      </c>
      <c r="D207" t="s">
        <v>1016</v>
      </c>
      <c r="E207" t="s">
        <v>1017</v>
      </c>
      <c r="F207" t="s">
        <v>1018</v>
      </c>
      <c r="G207" t="s">
        <v>683</v>
      </c>
      <c r="I207" t="str">
        <f t="shared" si="21"/>
        <v>N/A</v>
      </c>
      <c r="J207">
        <f t="shared" si="22"/>
        <v>50400000</v>
      </c>
      <c r="K207">
        <f t="shared" si="23"/>
        <v>87250000</v>
      </c>
      <c r="L207">
        <f t="shared" si="24"/>
        <v>127760000</v>
      </c>
      <c r="M207">
        <f t="shared" si="25"/>
        <v>119120000</v>
      </c>
      <c r="N207">
        <f t="shared" si="26"/>
        <v>103470000</v>
      </c>
    </row>
    <row r="208" spans="1:14" x14ac:dyDescent="0.3">
      <c r="A208" s="1">
        <v>12</v>
      </c>
      <c r="B208" t="s">
        <v>443</v>
      </c>
      <c r="C208" t="s">
        <v>1019</v>
      </c>
      <c r="D208" t="s">
        <v>1020</v>
      </c>
      <c r="E208" t="s">
        <v>1021</v>
      </c>
      <c r="F208" t="s">
        <v>1022</v>
      </c>
      <c r="G208" t="s">
        <v>1023</v>
      </c>
      <c r="I208" t="str">
        <f t="shared" si="21"/>
        <v>N/A</v>
      </c>
      <c r="J208">
        <f t="shared" si="22"/>
        <v>84480000</v>
      </c>
      <c r="K208">
        <f t="shared" si="23"/>
        <v>402080000</v>
      </c>
      <c r="L208">
        <f t="shared" si="24"/>
        <v>371360000</v>
      </c>
      <c r="M208">
        <f t="shared" si="25"/>
        <v>310120000</v>
      </c>
      <c r="N208">
        <f t="shared" si="26"/>
        <v>263730000.00000003</v>
      </c>
    </row>
    <row r="209" spans="1:14" x14ac:dyDescent="0.3">
      <c r="A209" s="1">
        <v>13</v>
      </c>
      <c r="B209" t="s">
        <v>449</v>
      </c>
      <c r="C209" t="s">
        <v>1024</v>
      </c>
      <c r="D209" t="s">
        <v>1025</v>
      </c>
      <c r="E209" t="s">
        <v>1026</v>
      </c>
      <c r="F209" t="s">
        <v>1027</v>
      </c>
      <c r="G209" t="s">
        <v>1028</v>
      </c>
      <c r="I209" t="str">
        <f t="shared" si="21"/>
        <v>N/A</v>
      </c>
      <c r="J209">
        <f t="shared" si="22"/>
        <v>12980000</v>
      </c>
      <c r="K209">
        <f t="shared" si="23"/>
        <v>28540000</v>
      </c>
      <c r="L209">
        <f t="shared" si="24"/>
        <v>35260000</v>
      </c>
      <c r="M209">
        <f t="shared" si="25"/>
        <v>30310000</v>
      </c>
      <c r="N209">
        <f t="shared" si="26"/>
        <v>22020000</v>
      </c>
    </row>
    <row r="210" spans="1:14" x14ac:dyDescent="0.3">
      <c r="A210" s="1">
        <v>14</v>
      </c>
      <c r="B210" t="s">
        <v>454</v>
      </c>
      <c r="C210" t="s">
        <v>1029</v>
      </c>
      <c r="D210" t="s">
        <v>1030</v>
      </c>
      <c r="E210" t="s">
        <v>1031</v>
      </c>
      <c r="F210" t="s">
        <v>1032</v>
      </c>
      <c r="G210" t="s">
        <v>1033</v>
      </c>
      <c r="I210" t="str">
        <f t="shared" si="21"/>
        <v>N/A</v>
      </c>
      <c r="J210">
        <f t="shared" si="22"/>
        <v>71500000</v>
      </c>
      <c r="K210">
        <f t="shared" si="23"/>
        <v>373540000</v>
      </c>
      <c r="L210">
        <f t="shared" si="24"/>
        <v>336100000</v>
      </c>
      <c r="M210">
        <f t="shared" si="25"/>
        <v>279800000</v>
      </c>
      <c r="N210">
        <f t="shared" si="26"/>
        <v>241720000</v>
      </c>
    </row>
    <row r="211" spans="1:14" x14ac:dyDescent="0.3">
      <c r="A211" s="1">
        <v>15</v>
      </c>
      <c r="B211" t="s">
        <v>459</v>
      </c>
      <c r="C211" t="s">
        <v>1034</v>
      </c>
      <c r="D211" t="s">
        <v>1035</v>
      </c>
      <c r="E211" t="s">
        <v>1036</v>
      </c>
      <c r="F211" t="s">
        <v>1037</v>
      </c>
      <c r="G211" t="s">
        <v>1038</v>
      </c>
      <c r="I211" t="str">
        <f t="shared" si="21"/>
        <v>N/A</v>
      </c>
      <c r="J211">
        <f t="shared" si="22"/>
        <v>429230000</v>
      </c>
      <c r="K211">
        <f t="shared" si="23"/>
        <v>724840000</v>
      </c>
      <c r="L211">
        <f t="shared" si="24"/>
        <v>788220000</v>
      </c>
      <c r="M211">
        <f t="shared" si="25"/>
        <v>727980000</v>
      </c>
      <c r="N211">
        <f t="shared" si="26"/>
        <v>689210000</v>
      </c>
    </row>
    <row r="212" spans="1:14" x14ac:dyDescent="0.3">
      <c r="A212" s="1">
        <v>16</v>
      </c>
      <c r="B212" t="s">
        <v>465</v>
      </c>
      <c r="C212" t="s">
        <v>261</v>
      </c>
      <c r="D212" t="s">
        <v>1039</v>
      </c>
      <c r="E212" t="s">
        <v>1040</v>
      </c>
      <c r="F212" t="s">
        <v>1041</v>
      </c>
      <c r="G212" t="s">
        <v>1042</v>
      </c>
      <c r="I212" t="str">
        <f t="shared" si="21"/>
        <v>N/A</v>
      </c>
      <c r="J212" t="str">
        <f t="shared" si="22"/>
        <v>N/A</v>
      </c>
      <c r="K212">
        <f t="shared" si="23"/>
        <v>0.68870000000000009</v>
      </c>
      <c r="L212">
        <f t="shared" si="24"/>
        <v>8.7400000000000005E-2</v>
      </c>
      <c r="M212">
        <f t="shared" si="25"/>
        <v>-7.6399999999999996E-2</v>
      </c>
      <c r="N212">
        <f t="shared" si="26"/>
        <v>-5.33E-2</v>
      </c>
    </row>
    <row r="213" spans="1:14" x14ac:dyDescent="0.3">
      <c r="A213" s="1">
        <v>17</v>
      </c>
      <c r="B213" t="s">
        <v>470</v>
      </c>
      <c r="C213" t="s">
        <v>261</v>
      </c>
      <c r="D213" t="s">
        <v>261</v>
      </c>
      <c r="E213" t="s">
        <v>261</v>
      </c>
      <c r="F213" t="s">
        <v>261</v>
      </c>
      <c r="G213" t="s">
        <v>1043</v>
      </c>
      <c r="I213" t="str">
        <f t="shared" si="21"/>
        <v>N/A</v>
      </c>
      <c r="J213" t="str">
        <f t="shared" si="22"/>
        <v>N/A</v>
      </c>
      <c r="K213" t="str">
        <f t="shared" si="23"/>
        <v>N/A</v>
      </c>
      <c r="L213" t="str">
        <f t="shared" si="24"/>
        <v>N/A</v>
      </c>
      <c r="M213" t="str">
        <f t="shared" si="25"/>
        <v>N/A</v>
      </c>
      <c r="N213">
        <f t="shared" si="26"/>
        <v>4.0500000000000001E-2</v>
      </c>
    </row>
    <row r="214" spans="1:14" x14ac:dyDescent="0.3">
      <c r="I214" t="str">
        <f t="shared" si="21"/>
        <v>N/A</v>
      </c>
      <c r="J214">
        <f t="shared" si="22"/>
        <v>0</v>
      </c>
      <c r="K214">
        <f t="shared" si="23"/>
        <v>0</v>
      </c>
      <c r="L214">
        <f t="shared" si="24"/>
        <v>0</v>
      </c>
      <c r="M214">
        <f t="shared" si="25"/>
        <v>0</v>
      </c>
      <c r="N214">
        <f t="shared" si="26"/>
        <v>0</v>
      </c>
    </row>
    <row r="215" spans="1:14" x14ac:dyDescent="0.3">
      <c r="B215" s="1" t="s">
        <v>296</v>
      </c>
      <c r="C215" s="1" t="s">
        <v>248</v>
      </c>
      <c r="D215" s="1" t="s">
        <v>249</v>
      </c>
      <c r="E215" s="1" t="s">
        <v>250</v>
      </c>
      <c r="F215" s="1" t="s">
        <v>251</v>
      </c>
      <c r="G215" s="1" t="s">
        <v>252</v>
      </c>
      <c r="H215" s="1" t="s">
        <v>253</v>
      </c>
      <c r="I215" t="str">
        <f t="shared" si="21"/>
        <v>pos_trend</v>
      </c>
      <c r="J215" t="str">
        <f t="shared" si="22"/>
        <v>2012</v>
      </c>
      <c r="K215" t="str">
        <f t="shared" si="23"/>
        <v>2013</v>
      </c>
      <c r="L215" t="str">
        <f t="shared" si="24"/>
        <v>2014</v>
      </c>
      <c r="M215" t="str">
        <f t="shared" si="25"/>
        <v>2015</v>
      </c>
      <c r="N215" t="str">
        <f t="shared" si="26"/>
        <v>2016</v>
      </c>
    </row>
    <row r="216" spans="1:14" x14ac:dyDescent="0.3">
      <c r="A216" s="1">
        <v>0</v>
      </c>
      <c r="B216" t="s">
        <v>472</v>
      </c>
      <c r="C216" t="s">
        <v>1044</v>
      </c>
      <c r="D216" t="s">
        <v>1045</v>
      </c>
      <c r="E216" t="s">
        <v>1046</v>
      </c>
      <c r="F216" t="s">
        <v>1047</v>
      </c>
      <c r="G216" t="s">
        <v>1048</v>
      </c>
      <c r="I216" t="str">
        <f t="shared" si="21"/>
        <v>N/A</v>
      </c>
      <c r="J216">
        <f t="shared" si="22"/>
        <v>198260000</v>
      </c>
      <c r="K216">
        <f t="shared" si="23"/>
        <v>395260000</v>
      </c>
      <c r="L216">
        <f t="shared" si="24"/>
        <v>588610000</v>
      </c>
      <c r="M216">
        <f t="shared" si="25"/>
        <v>534360000</v>
      </c>
      <c r="N216">
        <f t="shared" si="26"/>
        <v>473550000</v>
      </c>
    </row>
    <row r="217" spans="1:14" x14ac:dyDescent="0.3">
      <c r="A217" s="1">
        <v>1</v>
      </c>
      <c r="B217" t="s">
        <v>478</v>
      </c>
      <c r="C217" t="s">
        <v>1049</v>
      </c>
      <c r="D217" t="s">
        <v>1050</v>
      </c>
      <c r="E217" t="s">
        <v>1051</v>
      </c>
      <c r="F217" t="s">
        <v>1051</v>
      </c>
      <c r="G217" t="s">
        <v>1051</v>
      </c>
      <c r="I217" t="str">
        <f t="shared" si="21"/>
        <v>N/A</v>
      </c>
      <c r="J217">
        <f t="shared" si="22"/>
        <v>2230000</v>
      </c>
      <c r="K217">
        <f t="shared" si="23"/>
        <v>3980000</v>
      </c>
      <c r="L217">
        <f t="shared" si="24"/>
        <v>5950000</v>
      </c>
      <c r="M217">
        <f t="shared" si="25"/>
        <v>5950000</v>
      </c>
      <c r="N217">
        <f t="shared" si="26"/>
        <v>5950000</v>
      </c>
    </row>
    <row r="218" spans="1:14" x14ac:dyDescent="0.3">
      <c r="A218" s="1">
        <v>2</v>
      </c>
      <c r="B218" t="s">
        <v>482</v>
      </c>
      <c r="C218" t="s">
        <v>261</v>
      </c>
      <c r="D218" t="s">
        <v>261</v>
      </c>
      <c r="E218" t="s">
        <v>261</v>
      </c>
      <c r="F218" t="s">
        <v>261</v>
      </c>
      <c r="G218" t="s">
        <v>261</v>
      </c>
      <c r="I218" t="str">
        <f t="shared" si="21"/>
        <v>N/A</v>
      </c>
      <c r="J218" t="str">
        <f t="shared" si="22"/>
        <v>N/A</v>
      </c>
      <c r="K218" t="str">
        <f t="shared" si="23"/>
        <v>N/A</v>
      </c>
      <c r="L218" t="str">
        <f t="shared" si="24"/>
        <v>N/A</v>
      </c>
      <c r="M218" t="str">
        <f t="shared" si="25"/>
        <v>N/A</v>
      </c>
      <c r="N218" t="str">
        <f t="shared" si="26"/>
        <v>N/A</v>
      </c>
    </row>
    <row r="219" spans="1:14" x14ac:dyDescent="0.3">
      <c r="A219" s="1">
        <v>3</v>
      </c>
      <c r="B219" t="s">
        <v>483</v>
      </c>
      <c r="C219" t="s">
        <v>1049</v>
      </c>
      <c r="D219" t="s">
        <v>1050</v>
      </c>
      <c r="E219" t="s">
        <v>1051</v>
      </c>
      <c r="F219" t="s">
        <v>1051</v>
      </c>
      <c r="G219" t="s">
        <v>1051</v>
      </c>
      <c r="I219" t="str">
        <f t="shared" si="21"/>
        <v>N/A</v>
      </c>
      <c r="J219">
        <f t="shared" si="22"/>
        <v>2230000</v>
      </c>
      <c r="K219">
        <f t="shared" si="23"/>
        <v>3980000</v>
      </c>
      <c r="L219">
        <f t="shared" si="24"/>
        <v>5950000</v>
      </c>
      <c r="M219">
        <f t="shared" si="25"/>
        <v>5950000</v>
      </c>
      <c r="N219">
        <f t="shared" si="26"/>
        <v>5950000</v>
      </c>
    </row>
    <row r="220" spans="1:14" x14ac:dyDescent="0.3">
      <c r="A220" s="1">
        <v>4</v>
      </c>
      <c r="B220" t="s">
        <v>484</v>
      </c>
      <c r="C220" t="s">
        <v>1052</v>
      </c>
      <c r="D220" t="s">
        <v>1053</v>
      </c>
      <c r="E220" t="s">
        <v>1054</v>
      </c>
      <c r="F220" t="s">
        <v>1055</v>
      </c>
      <c r="G220" t="s">
        <v>1056</v>
      </c>
      <c r="I220" t="str">
        <f t="shared" si="21"/>
        <v>N/A</v>
      </c>
      <c r="J220">
        <f t="shared" si="22"/>
        <v>196030000</v>
      </c>
      <c r="K220">
        <f t="shared" si="23"/>
        <v>391280000</v>
      </c>
      <c r="L220">
        <f t="shared" si="24"/>
        <v>582670000</v>
      </c>
      <c r="M220">
        <f t="shared" si="25"/>
        <v>528419999.99999994</v>
      </c>
      <c r="N220">
        <f t="shared" si="26"/>
        <v>467600000</v>
      </c>
    </row>
    <row r="221" spans="1:14" x14ac:dyDescent="0.3">
      <c r="A221" s="1">
        <v>5</v>
      </c>
      <c r="B221" t="s">
        <v>488</v>
      </c>
      <c r="C221" t="s">
        <v>1052</v>
      </c>
      <c r="D221" t="s">
        <v>1053</v>
      </c>
      <c r="E221" t="s">
        <v>1054</v>
      </c>
      <c r="F221" t="s">
        <v>1055</v>
      </c>
      <c r="G221" t="s">
        <v>1056</v>
      </c>
      <c r="I221" t="str">
        <f t="shared" si="21"/>
        <v>N/A</v>
      </c>
      <c r="J221">
        <f t="shared" si="22"/>
        <v>196030000</v>
      </c>
      <c r="K221">
        <f t="shared" si="23"/>
        <v>391280000</v>
      </c>
      <c r="L221">
        <f t="shared" si="24"/>
        <v>582670000</v>
      </c>
      <c r="M221">
        <f t="shared" si="25"/>
        <v>528419999.99999994</v>
      </c>
      <c r="N221">
        <f t="shared" si="26"/>
        <v>467600000</v>
      </c>
    </row>
    <row r="222" spans="1:14" x14ac:dyDescent="0.3">
      <c r="A222" s="1">
        <v>6</v>
      </c>
      <c r="B222" t="s">
        <v>489</v>
      </c>
      <c r="C222" t="s">
        <v>261</v>
      </c>
      <c r="D222" t="s">
        <v>261</v>
      </c>
      <c r="E222" t="s">
        <v>261</v>
      </c>
      <c r="F222" t="s">
        <v>261</v>
      </c>
      <c r="G222" t="s">
        <v>261</v>
      </c>
      <c r="I222" t="str">
        <f t="shared" si="21"/>
        <v>N/A</v>
      </c>
      <c r="J222" t="str">
        <f t="shared" si="22"/>
        <v>N/A</v>
      </c>
      <c r="K222" t="str">
        <f t="shared" si="23"/>
        <v>N/A</v>
      </c>
      <c r="L222" t="str">
        <f t="shared" si="24"/>
        <v>N/A</v>
      </c>
      <c r="M222" t="str">
        <f t="shared" si="25"/>
        <v>N/A</v>
      </c>
      <c r="N222" t="str">
        <f t="shared" si="26"/>
        <v>N/A</v>
      </c>
    </row>
    <row r="223" spans="1:14" x14ac:dyDescent="0.3">
      <c r="A223" s="1">
        <v>7</v>
      </c>
      <c r="B223" t="s">
        <v>490</v>
      </c>
      <c r="C223" t="s">
        <v>261</v>
      </c>
      <c r="D223" t="s">
        <v>1057</v>
      </c>
      <c r="E223" t="s">
        <v>1058</v>
      </c>
      <c r="F223" t="s">
        <v>1059</v>
      </c>
      <c r="G223" t="s">
        <v>1060</v>
      </c>
      <c r="I223" t="str">
        <f t="shared" si="21"/>
        <v>neg_trend</v>
      </c>
      <c r="J223" t="str">
        <f t="shared" si="22"/>
        <v>N/A</v>
      </c>
      <c r="K223">
        <f t="shared" si="23"/>
        <v>0.99360000000000004</v>
      </c>
      <c r="L223">
        <f t="shared" si="24"/>
        <v>0.48920000000000002</v>
      </c>
      <c r="M223">
        <f t="shared" si="25"/>
        <v>-9.2200000000000004E-2</v>
      </c>
      <c r="N223">
        <f t="shared" si="26"/>
        <v>-0.11380000000000001</v>
      </c>
    </row>
    <row r="224" spans="1:14" x14ac:dyDescent="0.3">
      <c r="A224" s="1">
        <v>8</v>
      </c>
      <c r="B224" t="s">
        <v>495</v>
      </c>
      <c r="C224" t="s">
        <v>1061</v>
      </c>
      <c r="D224" t="s">
        <v>1062</v>
      </c>
      <c r="E224" t="s">
        <v>1063</v>
      </c>
      <c r="F224" t="s">
        <v>1064</v>
      </c>
      <c r="G224" t="s">
        <v>1065</v>
      </c>
      <c r="I224" t="str">
        <f t="shared" si="21"/>
        <v>N/A</v>
      </c>
      <c r="J224">
        <f t="shared" si="22"/>
        <v>0.46189999999999998</v>
      </c>
      <c r="K224">
        <f t="shared" si="23"/>
        <v>0.54530000000000001</v>
      </c>
      <c r="L224">
        <f t="shared" si="24"/>
        <v>0.74680000000000013</v>
      </c>
      <c r="M224">
        <f t="shared" si="25"/>
        <v>0.7340000000000001</v>
      </c>
      <c r="N224">
        <f t="shared" si="26"/>
        <v>0.68709999999999993</v>
      </c>
    </row>
    <row r="225" spans="1:14" x14ac:dyDescent="0.3">
      <c r="A225" s="1">
        <v>9</v>
      </c>
      <c r="B225" t="s">
        <v>501</v>
      </c>
      <c r="C225" t="s">
        <v>1066</v>
      </c>
      <c r="D225" t="s">
        <v>1067</v>
      </c>
      <c r="E225" t="s">
        <v>954</v>
      </c>
      <c r="F225" t="s">
        <v>1068</v>
      </c>
      <c r="G225" t="s">
        <v>1069</v>
      </c>
      <c r="I225" t="str">
        <f t="shared" si="21"/>
        <v>N/A</v>
      </c>
      <c r="J225" t="str">
        <f t="shared" si="22"/>
        <v>(4.07M)</v>
      </c>
      <c r="K225" t="str">
        <f t="shared" si="23"/>
        <v>(622,000)</v>
      </c>
      <c r="L225">
        <f t="shared" si="24"/>
        <v>2690000</v>
      </c>
      <c r="M225" t="str">
        <f t="shared" si="25"/>
        <v>(3.62M)</v>
      </c>
      <c r="N225" t="str">
        <f t="shared" si="26"/>
        <v>(7.29M)</v>
      </c>
    </row>
    <row r="226" spans="1:14" x14ac:dyDescent="0.3">
      <c r="A226" s="1">
        <v>10</v>
      </c>
      <c r="B226" t="s">
        <v>503</v>
      </c>
      <c r="C226" t="s">
        <v>1070</v>
      </c>
      <c r="D226" t="s">
        <v>1071</v>
      </c>
      <c r="E226" t="s">
        <v>1072</v>
      </c>
      <c r="F226" t="s">
        <v>1073</v>
      </c>
      <c r="G226" t="s">
        <v>1074</v>
      </c>
      <c r="I226" t="str">
        <f t="shared" si="21"/>
        <v>N/A</v>
      </c>
      <c r="J226">
        <f t="shared" si="22"/>
        <v>71140000</v>
      </c>
      <c r="K226">
        <f t="shared" si="23"/>
        <v>171840000</v>
      </c>
      <c r="L226">
        <f t="shared" si="24"/>
        <v>155470000</v>
      </c>
      <c r="M226">
        <f t="shared" si="25"/>
        <v>141350000</v>
      </c>
      <c r="N226">
        <f t="shared" si="26"/>
        <v>153470000</v>
      </c>
    </row>
    <row r="227" spans="1:14" x14ac:dyDescent="0.3">
      <c r="A227" s="1">
        <v>11</v>
      </c>
      <c r="B227" t="s">
        <v>509</v>
      </c>
      <c r="C227" t="s">
        <v>1075</v>
      </c>
      <c r="D227" t="s">
        <v>1076</v>
      </c>
      <c r="E227" t="s">
        <v>1077</v>
      </c>
      <c r="F227" t="s">
        <v>1078</v>
      </c>
      <c r="G227" t="s">
        <v>1079</v>
      </c>
      <c r="I227" t="str">
        <f t="shared" si="21"/>
        <v>N/A</v>
      </c>
      <c r="J227">
        <f t="shared" si="22"/>
        <v>68660000</v>
      </c>
      <c r="K227">
        <f t="shared" si="23"/>
        <v>135100000</v>
      </c>
      <c r="L227">
        <f t="shared" si="24"/>
        <v>139450000</v>
      </c>
      <c r="M227">
        <f t="shared" si="25"/>
        <v>126290000</v>
      </c>
      <c r="N227">
        <f t="shared" si="26"/>
        <v>144680000</v>
      </c>
    </row>
    <row r="228" spans="1:14" x14ac:dyDescent="0.3">
      <c r="A228" s="1">
        <v>12</v>
      </c>
      <c r="B228" t="s">
        <v>514</v>
      </c>
      <c r="C228" t="s">
        <v>1080</v>
      </c>
      <c r="D228" t="s">
        <v>1081</v>
      </c>
      <c r="E228" t="s">
        <v>1082</v>
      </c>
      <c r="F228" t="s">
        <v>1083</v>
      </c>
      <c r="G228" t="s">
        <v>1084</v>
      </c>
      <c r="I228" t="str">
        <f t="shared" si="21"/>
        <v>N/A</v>
      </c>
      <c r="J228">
        <f t="shared" si="22"/>
        <v>269400000</v>
      </c>
      <c r="K228">
        <f t="shared" si="23"/>
        <v>567100000</v>
      </c>
      <c r="L228">
        <f t="shared" si="24"/>
        <v>746780000</v>
      </c>
      <c r="M228">
        <f t="shared" si="25"/>
        <v>675710000</v>
      </c>
      <c r="N228">
        <f t="shared" si="26"/>
        <v>627020000</v>
      </c>
    </row>
    <row r="229" spans="1:14" x14ac:dyDescent="0.3">
      <c r="A229" s="1">
        <v>13</v>
      </c>
      <c r="B229" t="s">
        <v>520</v>
      </c>
      <c r="C229" t="s">
        <v>261</v>
      </c>
      <c r="D229" t="s">
        <v>1085</v>
      </c>
      <c r="E229" t="s">
        <v>1086</v>
      </c>
      <c r="F229" t="s">
        <v>1087</v>
      </c>
      <c r="G229" t="s">
        <v>1088</v>
      </c>
      <c r="I229" t="str">
        <f t="shared" si="21"/>
        <v>N/A</v>
      </c>
      <c r="J229" t="str">
        <f t="shared" si="22"/>
        <v>N/A</v>
      </c>
      <c r="K229">
        <f t="shared" si="23"/>
        <v>1.1051</v>
      </c>
      <c r="L229">
        <f t="shared" si="24"/>
        <v>0.31680000000000003</v>
      </c>
      <c r="M229">
        <f t="shared" si="25"/>
        <v>-9.5199999999999993E-2</v>
      </c>
      <c r="N229">
        <f t="shared" si="26"/>
        <v>-7.2099999999999997E-2</v>
      </c>
    </row>
    <row r="230" spans="1:14" x14ac:dyDescent="0.3">
      <c r="A230" s="1">
        <v>14</v>
      </c>
      <c r="B230" t="s">
        <v>525</v>
      </c>
      <c r="C230" t="s">
        <v>261</v>
      </c>
      <c r="D230" t="s">
        <v>261</v>
      </c>
      <c r="E230" t="s">
        <v>261</v>
      </c>
      <c r="F230" t="s">
        <v>261</v>
      </c>
      <c r="G230" t="s">
        <v>261</v>
      </c>
      <c r="I230" t="str">
        <f t="shared" si="21"/>
        <v>N/A</v>
      </c>
      <c r="J230" t="str">
        <f t="shared" si="22"/>
        <v>N/A</v>
      </c>
      <c r="K230" t="str">
        <f t="shared" si="23"/>
        <v>N/A</v>
      </c>
      <c r="L230" t="str">
        <f t="shared" si="24"/>
        <v>N/A</v>
      </c>
      <c r="M230" t="str">
        <f t="shared" si="25"/>
        <v>N/A</v>
      </c>
      <c r="N230" t="str">
        <f t="shared" si="26"/>
        <v>N/A</v>
      </c>
    </row>
    <row r="231" spans="1:14" x14ac:dyDescent="0.3">
      <c r="A231" s="1">
        <v>15</v>
      </c>
      <c r="B231" t="s">
        <v>526</v>
      </c>
      <c r="C231" t="s">
        <v>261</v>
      </c>
      <c r="D231" t="s">
        <v>261</v>
      </c>
      <c r="E231" t="s">
        <v>261</v>
      </c>
      <c r="F231" t="s">
        <v>261</v>
      </c>
      <c r="G231" t="s">
        <v>261</v>
      </c>
      <c r="I231" t="str">
        <f t="shared" si="21"/>
        <v>N/A</v>
      </c>
      <c r="J231" t="str">
        <f t="shared" si="22"/>
        <v>N/A</v>
      </c>
      <c r="K231" t="str">
        <f t="shared" si="23"/>
        <v>N/A</v>
      </c>
      <c r="L231" t="str">
        <f t="shared" si="24"/>
        <v>N/A</v>
      </c>
      <c r="M231" t="str">
        <f t="shared" si="25"/>
        <v>N/A</v>
      </c>
      <c r="N231" t="str">
        <f t="shared" si="26"/>
        <v>N/A</v>
      </c>
    </row>
    <row r="232" spans="1:14" x14ac:dyDescent="0.3">
      <c r="A232" s="1">
        <v>16</v>
      </c>
      <c r="B232" t="s">
        <v>527</v>
      </c>
      <c r="C232" t="s">
        <v>261</v>
      </c>
      <c r="D232" t="s">
        <v>261</v>
      </c>
      <c r="E232" t="s">
        <v>261</v>
      </c>
      <c r="F232" t="s">
        <v>261</v>
      </c>
      <c r="G232" t="s">
        <v>261</v>
      </c>
      <c r="I232" t="str">
        <f t="shared" si="21"/>
        <v>N/A</v>
      </c>
      <c r="J232" t="str">
        <f t="shared" si="22"/>
        <v>N/A</v>
      </c>
      <c r="K232" t="str">
        <f t="shared" si="23"/>
        <v>N/A</v>
      </c>
      <c r="L232" t="str">
        <f t="shared" si="24"/>
        <v>N/A</v>
      </c>
      <c r="M232" t="str">
        <f t="shared" si="25"/>
        <v>N/A</v>
      </c>
      <c r="N232" t="str">
        <f t="shared" si="26"/>
        <v>N/A</v>
      </c>
    </row>
    <row r="233" spans="1:14" x14ac:dyDescent="0.3">
      <c r="A233" s="1">
        <v>17</v>
      </c>
      <c r="B233" t="s">
        <v>528</v>
      </c>
      <c r="C233" t="s">
        <v>1089</v>
      </c>
      <c r="D233" t="s">
        <v>1090</v>
      </c>
      <c r="E233" t="s">
        <v>1091</v>
      </c>
      <c r="F233" t="s">
        <v>1092</v>
      </c>
      <c r="G233" t="s">
        <v>1093</v>
      </c>
      <c r="I233" t="str">
        <f t="shared" si="21"/>
        <v>N/A</v>
      </c>
      <c r="J233">
        <f t="shared" si="22"/>
        <v>158460000</v>
      </c>
      <c r="K233">
        <f t="shared" si="23"/>
        <v>156700000</v>
      </c>
      <c r="L233">
        <f t="shared" si="24"/>
        <v>40390000</v>
      </c>
      <c r="M233">
        <f t="shared" si="25"/>
        <v>50980000</v>
      </c>
      <c r="N233">
        <f t="shared" si="26"/>
        <v>60790000</v>
      </c>
    </row>
    <row r="234" spans="1:14" x14ac:dyDescent="0.3">
      <c r="A234" s="1">
        <v>18</v>
      </c>
      <c r="B234" t="s">
        <v>534</v>
      </c>
      <c r="C234" t="s">
        <v>1094</v>
      </c>
      <c r="D234" t="s">
        <v>1094</v>
      </c>
      <c r="E234" t="s">
        <v>1094</v>
      </c>
      <c r="F234" t="s">
        <v>1094</v>
      </c>
      <c r="G234" t="s">
        <v>1094</v>
      </c>
      <c r="I234" t="str">
        <f t="shared" si="21"/>
        <v>N/A</v>
      </c>
      <c r="J234">
        <f t="shared" si="22"/>
        <v>25410000</v>
      </c>
      <c r="K234">
        <f t="shared" si="23"/>
        <v>25410000</v>
      </c>
      <c r="L234">
        <f t="shared" si="24"/>
        <v>25410000</v>
      </c>
      <c r="M234">
        <f t="shared" si="25"/>
        <v>25410000</v>
      </c>
      <c r="N234">
        <f t="shared" si="26"/>
        <v>25410000</v>
      </c>
    </row>
    <row r="235" spans="1:14" x14ac:dyDescent="0.3">
      <c r="A235" s="1">
        <v>19</v>
      </c>
      <c r="B235" t="s">
        <v>540</v>
      </c>
      <c r="C235" t="s">
        <v>1095</v>
      </c>
      <c r="D235" t="s">
        <v>1096</v>
      </c>
      <c r="E235" t="s">
        <v>1097</v>
      </c>
      <c r="F235" t="s">
        <v>1098</v>
      </c>
      <c r="G235" t="s">
        <v>1099</v>
      </c>
      <c r="I235" t="str">
        <f t="shared" si="21"/>
        <v>pos_trend</v>
      </c>
      <c r="J235">
        <f t="shared" si="22"/>
        <v>86870000</v>
      </c>
      <c r="K235">
        <f t="shared" si="23"/>
        <v>89270000</v>
      </c>
      <c r="L235">
        <f t="shared" si="24"/>
        <v>91510000</v>
      </c>
      <c r="M235">
        <f t="shared" si="25"/>
        <v>96320000</v>
      </c>
      <c r="N235">
        <f t="shared" si="26"/>
        <v>107290000</v>
      </c>
    </row>
    <row r="236" spans="1:14" x14ac:dyDescent="0.3">
      <c r="A236" s="1">
        <v>20</v>
      </c>
      <c r="B236" t="s">
        <v>546</v>
      </c>
      <c r="C236" t="s">
        <v>1100</v>
      </c>
      <c r="D236" t="s">
        <v>1101</v>
      </c>
      <c r="E236" t="s">
        <v>1102</v>
      </c>
      <c r="F236" t="s">
        <v>1103</v>
      </c>
      <c r="G236" t="s">
        <v>1104</v>
      </c>
      <c r="I236" t="str">
        <f t="shared" si="21"/>
        <v>N/A</v>
      </c>
      <c r="J236">
        <f t="shared" si="22"/>
        <v>124130000</v>
      </c>
      <c r="K236">
        <f t="shared" si="23"/>
        <v>239560000</v>
      </c>
      <c r="L236">
        <f t="shared" si="24"/>
        <v>367970000</v>
      </c>
      <c r="M236">
        <f t="shared" si="25"/>
        <v>369270000</v>
      </c>
      <c r="N236">
        <f t="shared" si="26"/>
        <v>333790000</v>
      </c>
    </row>
    <row r="237" spans="1:14" x14ac:dyDescent="0.3">
      <c r="A237" s="1">
        <v>21</v>
      </c>
      <c r="B237" t="s">
        <v>552</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22</v>
      </c>
      <c r="B238" t="s">
        <v>553</v>
      </c>
      <c r="C238" t="s">
        <v>261</v>
      </c>
      <c r="D238" t="s">
        <v>261</v>
      </c>
      <c r="E238" t="s">
        <v>261</v>
      </c>
      <c r="F238" t="s">
        <v>261</v>
      </c>
      <c r="G238" t="s">
        <v>261</v>
      </c>
      <c r="I238" t="str">
        <f t="shared" si="21"/>
        <v>N/A</v>
      </c>
      <c r="J238" t="str">
        <f t="shared" si="22"/>
        <v>N/A</v>
      </c>
      <c r="K238" t="str">
        <f t="shared" si="23"/>
        <v>N/A</v>
      </c>
      <c r="L238" t="str">
        <f t="shared" si="24"/>
        <v>N/A</v>
      </c>
      <c r="M238" t="str">
        <f t="shared" si="25"/>
        <v>N/A</v>
      </c>
      <c r="N238" t="str">
        <f t="shared" si="26"/>
        <v>N/A</v>
      </c>
    </row>
    <row r="239" spans="1:14" x14ac:dyDescent="0.3">
      <c r="A239" s="1">
        <v>23</v>
      </c>
      <c r="B239" t="s">
        <v>554</v>
      </c>
      <c r="C239" t="s">
        <v>261</v>
      </c>
      <c r="D239" t="s">
        <v>261</v>
      </c>
      <c r="E239" t="s">
        <v>261</v>
      </c>
      <c r="F239" t="s">
        <v>261</v>
      </c>
      <c r="G239" t="s">
        <v>261</v>
      </c>
      <c r="I239" t="str">
        <f t="shared" si="21"/>
        <v>N/A</v>
      </c>
      <c r="J239" t="str">
        <f t="shared" si="22"/>
        <v>N/A</v>
      </c>
      <c r="K239" t="str">
        <f t="shared" si="23"/>
        <v>N/A</v>
      </c>
      <c r="L239" t="str">
        <f t="shared" si="24"/>
        <v>N/A</v>
      </c>
      <c r="M239" t="str">
        <f t="shared" si="25"/>
        <v>N/A</v>
      </c>
      <c r="N239" t="str">
        <f t="shared" si="26"/>
        <v>N/A</v>
      </c>
    </row>
    <row r="240" spans="1:14" x14ac:dyDescent="0.3">
      <c r="A240" s="1">
        <v>24</v>
      </c>
      <c r="B240" t="s">
        <v>555</v>
      </c>
      <c r="C240" t="s">
        <v>261</v>
      </c>
      <c r="D240" t="s">
        <v>261</v>
      </c>
      <c r="E240" t="s">
        <v>261</v>
      </c>
      <c r="F240" t="s">
        <v>261</v>
      </c>
      <c r="G240" t="s">
        <v>261</v>
      </c>
      <c r="I240" t="str">
        <f t="shared" si="21"/>
        <v>N/A</v>
      </c>
      <c r="J240" t="str">
        <f t="shared" si="22"/>
        <v>N/A</v>
      </c>
      <c r="K240" t="str">
        <f t="shared" si="23"/>
        <v>N/A</v>
      </c>
      <c r="L240" t="str">
        <f t="shared" si="24"/>
        <v>N/A</v>
      </c>
      <c r="M240" t="str">
        <f t="shared" si="25"/>
        <v>N/A</v>
      </c>
      <c r="N240" t="str">
        <f t="shared" si="26"/>
        <v>N/A</v>
      </c>
    </row>
    <row r="241" spans="1:14" x14ac:dyDescent="0.3">
      <c r="A241" s="1">
        <v>25</v>
      </c>
      <c r="B241" t="s">
        <v>556</v>
      </c>
      <c r="C241" t="s">
        <v>261</v>
      </c>
      <c r="D241" t="s">
        <v>261</v>
      </c>
      <c r="E241" t="s">
        <v>261</v>
      </c>
      <c r="F241" t="s">
        <v>261</v>
      </c>
      <c r="G241" t="s">
        <v>1105</v>
      </c>
      <c r="I241" t="str">
        <f t="shared" si="21"/>
        <v>N/A</v>
      </c>
      <c r="J241" t="str">
        <f t="shared" si="22"/>
        <v>N/A</v>
      </c>
      <c r="K241" t="str">
        <f t="shared" si="23"/>
        <v>N/A</v>
      </c>
      <c r="L241" t="str">
        <f t="shared" si="24"/>
        <v>N/A</v>
      </c>
      <c r="M241" t="str">
        <f t="shared" si="25"/>
        <v>N/A</v>
      </c>
      <c r="N241" t="str">
        <f t="shared" si="26"/>
        <v>(1.75M)</v>
      </c>
    </row>
    <row r="242" spans="1:14" x14ac:dyDescent="0.3">
      <c r="A242" s="1">
        <v>26</v>
      </c>
      <c r="B242" t="s">
        <v>562</v>
      </c>
      <c r="C242" t="s">
        <v>261</v>
      </c>
      <c r="D242" t="s">
        <v>261</v>
      </c>
      <c r="E242" t="s">
        <v>261</v>
      </c>
      <c r="F242" t="s">
        <v>261</v>
      </c>
      <c r="G242" t="s">
        <v>261</v>
      </c>
      <c r="I242" t="str">
        <f t="shared" si="21"/>
        <v>N/A</v>
      </c>
      <c r="J242" t="str">
        <f t="shared" si="22"/>
        <v>N/A</v>
      </c>
      <c r="K242" t="str">
        <f t="shared" si="23"/>
        <v>N/A</v>
      </c>
      <c r="L242" t="str">
        <f t="shared" si="24"/>
        <v>N/A</v>
      </c>
      <c r="M242" t="str">
        <f t="shared" si="25"/>
        <v>N/A</v>
      </c>
      <c r="N242" t="str">
        <f t="shared" si="26"/>
        <v>N/A</v>
      </c>
    </row>
    <row r="243" spans="1:14" x14ac:dyDescent="0.3">
      <c r="A243" s="1">
        <v>27</v>
      </c>
      <c r="B243" t="s">
        <v>563</v>
      </c>
      <c r="C243" t="s">
        <v>1106</v>
      </c>
      <c r="D243" t="s">
        <v>1107</v>
      </c>
      <c r="E243" t="s">
        <v>1108</v>
      </c>
      <c r="F243" t="s">
        <v>1109</v>
      </c>
      <c r="G243" t="s">
        <v>1110</v>
      </c>
      <c r="I243" t="str">
        <f t="shared" si="21"/>
        <v>N/A</v>
      </c>
      <c r="J243" t="str">
        <f t="shared" si="22"/>
        <v>(77.95M)</v>
      </c>
      <c r="K243" t="str">
        <f t="shared" si="23"/>
        <v>(197.55M)</v>
      </c>
      <c r="L243" t="str">
        <f t="shared" si="24"/>
        <v>(444.5M)</v>
      </c>
      <c r="M243" t="str">
        <f t="shared" si="25"/>
        <v>(440.03M)</v>
      </c>
      <c r="N243" t="str">
        <f t="shared" si="26"/>
        <v>(403.95M)</v>
      </c>
    </row>
    <row r="244" spans="1:14" x14ac:dyDescent="0.3">
      <c r="A244" s="1">
        <v>28</v>
      </c>
      <c r="B244" t="s">
        <v>564</v>
      </c>
      <c r="C244" t="s">
        <v>1111</v>
      </c>
      <c r="D244" t="s">
        <v>1112</v>
      </c>
      <c r="E244" t="s">
        <v>1113</v>
      </c>
      <c r="F244" t="s">
        <v>1114</v>
      </c>
      <c r="G244" t="s">
        <v>1115</v>
      </c>
      <c r="I244" t="str">
        <f t="shared" si="21"/>
        <v>N/A</v>
      </c>
      <c r="J244">
        <f t="shared" si="22"/>
        <v>0.36920000000000003</v>
      </c>
      <c r="K244">
        <f t="shared" si="23"/>
        <v>0.2162</v>
      </c>
      <c r="L244">
        <f t="shared" si="24"/>
        <v>5.1200000000000002E-2</v>
      </c>
      <c r="M244">
        <f t="shared" si="25"/>
        <v>7.0000000000000007E-2</v>
      </c>
      <c r="N244">
        <f t="shared" si="26"/>
        <v>8.8200000000000001E-2</v>
      </c>
    </row>
    <row r="245" spans="1:14" x14ac:dyDescent="0.3">
      <c r="A245" s="1">
        <v>29</v>
      </c>
      <c r="B245" t="s">
        <v>570</v>
      </c>
      <c r="C245" t="s">
        <v>1089</v>
      </c>
      <c r="D245" t="s">
        <v>1090</v>
      </c>
      <c r="E245" t="s">
        <v>1091</v>
      </c>
      <c r="F245" t="s">
        <v>1092</v>
      </c>
      <c r="G245" t="s">
        <v>1093</v>
      </c>
      <c r="I245" t="str">
        <f t="shared" si="21"/>
        <v>N/A</v>
      </c>
      <c r="J245">
        <f t="shared" si="22"/>
        <v>158460000</v>
      </c>
      <c r="K245">
        <f t="shared" si="23"/>
        <v>156700000</v>
      </c>
      <c r="L245">
        <f t="shared" si="24"/>
        <v>40390000</v>
      </c>
      <c r="M245">
        <f t="shared" si="25"/>
        <v>50980000</v>
      </c>
      <c r="N245">
        <f t="shared" si="26"/>
        <v>60790000</v>
      </c>
    </row>
    <row r="246" spans="1:14" x14ac:dyDescent="0.3">
      <c r="A246" s="1">
        <v>30</v>
      </c>
      <c r="B246" t="s">
        <v>571</v>
      </c>
      <c r="C246" t="s">
        <v>1111</v>
      </c>
      <c r="D246" t="s">
        <v>1112</v>
      </c>
      <c r="E246" t="s">
        <v>1113</v>
      </c>
      <c r="F246" t="s">
        <v>1114</v>
      </c>
      <c r="G246" t="s">
        <v>1115</v>
      </c>
      <c r="I246" t="str">
        <f t="shared" si="21"/>
        <v>N/A</v>
      </c>
      <c r="J246">
        <f t="shared" si="22"/>
        <v>0.36920000000000003</v>
      </c>
      <c r="K246">
        <f t="shared" si="23"/>
        <v>0.2162</v>
      </c>
      <c r="L246">
        <f t="shared" si="24"/>
        <v>5.1200000000000002E-2</v>
      </c>
      <c r="M246">
        <f t="shared" si="25"/>
        <v>7.0000000000000007E-2</v>
      </c>
      <c r="N246">
        <f t="shared" si="26"/>
        <v>8.8200000000000001E-2</v>
      </c>
    </row>
    <row r="247" spans="1:14" x14ac:dyDescent="0.3">
      <c r="A247" s="1">
        <v>31</v>
      </c>
      <c r="B247" t="s">
        <v>572</v>
      </c>
      <c r="C247" t="s">
        <v>261</v>
      </c>
      <c r="D247" t="s">
        <v>261</v>
      </c>
      <c r="E247" t="s">
        <v>261</v>
      </c>
      <c r="F247" t="s">
        <v>261</v>
      </c>
      <c r="G247" t="s">
        <v>1116</v>
      </c>
      <c r="I247" t="str">
        <f t="shared" si="21"/>
        <v>N/A</v>
      </c>
      <c r="J247" t="str">
        <f t="shared" si="22"/>
        <v>N/A</v>
      </c>
      <c r="K247" t="str">
        <f t="shared" si="23"/>
        <v>N/A</v>
      </c>
      <c r="L247" t="str">
        <f t="shared" si="24"/>
        <v>N/A</v>
      </c>
      <c r="M247" t="str">
        <f t="shared" si="25"/>
        <v>N/A</v>
      </c>
      <c r="N247">
        <f t="shared" si="26"/>
        <v>0.51340000000000008</v>
      </c>
    </row>
    <row r="248" spans="1:14" x14ac:dyDescent="0.3">
      <c r="A248" s="1">
        <v>32</v>
      </c>
      <c r="B248" t="s">
        <v>574</v>
      </c>
      <c r="C248" t="s">
        <v>1117</v>
      </c>
      <c r="D248" t="s">
        <v>1118</v>
      </c>
      <c r="E248" t="s">
        <v>1119</v>
      </c>
      <c r="F248" t="s">
        <v>1120</v>
      </c>
      <c r="G248" t="s">
        <v>439</v>
      </c>
      <c r="I248" t="str">
        <f t="shared" si="21"/>
        <v>N/A</v>
      </c>
      <c r="J248">
        <f t="shared" si="22"/>
        <v>1370000</v>
      </c>
      <c r="K248">
        <f t="shared" si="23"/>
        <v>1040000</v>
      </c>
      <c r="L248">
        <f t="shared" si="24"/>
        <v>1050000</v>
      </c>
      <c r="M248">
        <f t="shared" si="25"/>
        <v>1290000</v>
      </c>
      <c r="N248">
        <f t="shared" si="26"/>
        <v>1410000</v>
      </c>
    </row>
    <row r="249" spans="1:14" x14ac:dyDescent="0.3">
      <c r="A249" s="1">
        <v>33</v>
      </c>
      <c r="B249" t="s">
        <v>580</v>
      </c>
      <c r="C249" t="s">
        <v>1121</v>
      </c>
      <c r="D249" t="s">
        <v>1122</v>
      </c>
      <c r="E249" t="s">
        <v>1123</v>
      </c>
      <c r="F249" t="s">
        <v>1124</v>
      </c>
      <c r="G249" t="s">
        <v>1125</v>
      </c>
      <c r="I249" t="str">
        <f t="shared" si="21"/>
        <v>N/A</v>
      </c>
      <c r="J249">
        <f t="shared" si="22"/>
        <v>159830000</v>
      </c>
      <c r="K249">
        <f t="shared" si="23"/>
        <v>157740000</v>
      </c>
      <c r="L249">
        <f t="shared" si="24"/>
        <v>41440000</v>
      </c>
      <c r="M249">
        <f t="shared" si="25"/>
        <v>52270000</v>
      </c>
      <c r="N249">
        <f t="shared" si="26"/>
        <v>62190000</v>
      </c>
    </row>
    <row r="250" spans="1:14" x14ac:dyDescent="0.3">
      <c r="A250" s="1">
        <v>34</v>
      </c>
      <c r="B250" t="s">
        <v>586</v>
      </c>
      <c r="C250" t="s">
        <v>1034</v>
      </c>
      <c r="D250" t="s">
        <v>1035</v>
      </c>
      <c r="E250" t="s">
        <v>1036</v>
      </c>
      <c r="F250" t="s">
        <v>1037</v>
      </c>
      <c r="G250" t="s">
        <v>1038</v>
      </c>
      <c r="I250" t="str">
        <f t="shared" si="21"/>
        <v>N/A</v>
      </c>
      <c r="J250">
        <f t="shared" si="22"/>
        <v>429230000</v>
      </c>
      <c r="K250">
        <f t="shared" si="23"/>
        <v>724840000</v>
      </c>
      <c r="L250">
        <f t="shared" si="24"/>
        <v>788220000</v>
      </c>
      <c r="M250">
        <f t="shared" si="25"/>
        <v>727980000</v>
      </c>
      <c r="N250">
        <f t="shared" si="26"/>
        <v>689210000</v>
      </c>
    </row>
    <row r="251" spans="1:14" x14ac:dyDescent="0.3">
      <c r="I251" t="str">
        <f t="shared" si="21"/>
        <v>N/A</v>
      </c>
      <c r="J251">
        <f t="shared" si="22"/>
        <v>0</v>
      </c>
      <c r="K251">
        <f t="shared" si="23"/>
        <v>0</v>
      </c>
      <c r="L251">
        <f t="shared" si="24"/>
        <v>0</v>
      </c>
      <c r="M251">
        <f t="shared" si="25"/>
        <v>0</v>
      </c>
      <c r="N251">
        <f t="shared" si="26"/>
        <v>0</v>
      </c>
    </row>
    <row r="252" spans="1:14" x14ac:dyDescent="0.3">
      <c r="B252" s="1" t="s">
        <v>296</v>
      </c>
      <c r="C252" s="1" t="s">
        <v>248</v>
      </c>
      <c r="D252" s="1" t="s">
        <v>249</v>
      </c>
      <c r="E252" s="1" t="s">
        <v>250</v>
      </c>
      <c r="F252" s="1" t="s">
        <v>251</v>
      </c>
      <c r="G252" s="1" t="s">
        <v>252</v>
      </c>
      <c r="H252" s="1" t="s">
        <v>253</v>
      </c>
      <c r="I252" t="str">
        <f t="shared" ref="I252:I315" si="27">IF(AND(K252&gt; J252, L252&gt; K252, M252&gt; L252, N252&gt; M252), "pos_trend", IF(AND(K252&lt; J252, L252&lt; K252, M252&lt; L252, N252&lt; M252), "neg_trend", "N/A"))</f>
        <v>pos_trend</v>
      </c>
      <c r="J252" t="str">
        <f t="shared" ref="J252:J315" si="28">IF(TRIM(C252)="-", "N/A", IF(RIGHT(C252,1)="M",1000000*VALUE(LEFT(C252,LEN(C252)-1)),IF(RIGHT(C252,1)="B",1000000000*VALUE(LEFT(C252,LEN(C252)-1)),IF(RIGHT(C252,1)="%",0.01*VALUE(LEFT(C252,LEN(C252)-1)),C252))))</f>
        <v>2012</v>
      </c>
      <c r="K252" t="str">
        <f t="shared" ref="K252:K315" si="29">IF(TRIM(D252)="-", "N/A", IF(RIGHT(D252,1)="M",1000000*VALUE(LEFT(D252,LEN(D252)-1)),IF(RIGHT(D252,1)="B",1000000000*VALUE(LEFT(D252,LEN(D252)-1)),IF(RIGHT(D252,1)="%",0.01*VALUE(LEFT(D252,LEN(D252)-1)),D252))))</f>
        <v>2013</v>
      </c>
      <c r="L252" t="str">
        <f t="shared" ref="L252:L315" si="30">IF(TRIM(E252)="-", "N/A", IF(RIGHT(E252,1)="M",1000000*VALUE(LEFT(E252,LEN(E252)-1)),IF(RIGHT(E252,1)="B",1000000000*VALUE(LEFT(E252,LEN(E252)-1)),IF(RIGHT(E252,1)="%",0.01*VALUE(LEFT(E252,LEN(E252)-1)),E252))))</f>
        <v>2014</v>
      </c>
      <c r="M252" t="str">
        <f t="shared" ref="M252:M315" si="31">IF(TRIM(F252)="-", "N/A", IF(RIGHT(F252,1)="M",1000000*VALUE(LEFT(F252,LEN(F252)-1)),IF(RIGHT(F252,1)="B",1000000000*VALUE(LEFT(F252,LEN(F252)-1)),IF(RIGHT(F252,1)="%",0.01*VALUE(LEFT(F252,LEN(F252)-1)),F252))))</f>
        <v>2015</v>
      </c>
      <c r="N252" t="str">
        <f t="shared" ref="N252:N315" si="32">IF(TRIM(G252)="-", "N/A", IF(RIGHT(G252,1)="M",1000000*VALUE(LEFT(G252,LEN(G252)-1)),IF(RIGHT(G252,1)="B",1000000000*VALUE(LEFT(G252,LEN(G252)-1)),IF(RIGHT(G252,1)="%",0.01*VALUE(LEFT(G252,LEN(G252)-1)),G252))))</f>
        <v>2016</v>
      </c>
    </row>
    <row r="253" spans="1:14" x14ac:dyDescent="0.3">
      <c r="A253" s="1">
        <v>0</v>
      </c>
      <c r="B253" t="s">
        <v>587</v>
      </c>
      <c r="C253" t="s">
        <v>1126</v>
      </c>
      <c r="D253" t="s">
        <v>1127</v>
      </c>
      <c r="E253" t="s">
        <v>1128</v>
      </c>
      <c r="F253" t="s">
        <v>1129</v>
      </c>
      <c r="G253" t="s">
        <v>1130</v>
      </c>
      <c r="I253" t="str">
        <f t="shared" si="27"/>
        <v>N/A</v>
      </c>
      <c r="J253" t="str">
        <f t="shared" si="28"/>
        <v>(35.56M)</v>
      </c>
      <c r="K253" t="str">
        <f t="shared" si="29"/>
        <v>(34.13M)</v>
      </c>
      <c r="L253" t="str">
        <f t="shared" si="30"/>
        <v>(64.85M)</v>
      </c>
      <c r="M253" t="str">
        <f t="shared" si="31"/>
        <v>(36.19M)</v>
      </c>
      <c r="N253" t="str">
        <f t="shared" si="32"/>
        <v>(23.27M)</v>
      </c>
    </row>
    <row r="254" spans="1:14" x14ac:dyDescent="0.3">
      <c r="A254" s="1">
        <v>1</v>
      </c>
      <c r="B254" t="s">
        <v>593</v>
      </c>
      <c r="C254" t="s">
        <v>1126</v>
      </c>
      <c r="D254" t="s">
        <v>1127</v>
      </c>
      <c r="E254" t="s">
        <v>1128</v>
      </c>
      <c r="F254" t="s">
        <v>1129</v>
      </c>
      <c r="G254" t="s">
        <v>1130</v>
      </c>
      <c r="I254" t="str">
        <f t="shared" si="27"/>
        <v>N/A</v>
      </c>
      <c r="J254" t="str">
        <f t="shared" si="28"/>
        <v>(35.56M)</v>
      </c>
      <c r="K254" t="str">
        <f t="shared" si="29"/>
        <v>(34.13M)</v>
      </c>
      <c r="L254" t="str">
        <f t="shared" si="30"/>
        <v>(64.85M)</v>
      </c>
      <c r="M254" t="str">
        <f t="shared" si="31"/>
        <v>(36.19M)</v>
      </c>
      <c r="N254" t="str">
        <f t="shared" si="32"/>
        <v>(23.27M)</v>
      </c>
    </row>
    <row r="255" spans="1:14" x14ac:dyDescent="0.3">
      <c r="A255" s="1">
        <v>2</v>
      </c>
      <c r="B255" t="s">
        <v>598</v>
      </c>
      <c r="C255" t="s">
        <v>261</v>
      </c>
      <c r="D255" t="s">
        <v>261</v>
      </c>
      <c r="E255" t="s">
        <v>261</v>
      </c>
      <c r="F255" t="s">
        <v>261</v>
      </c>
      <c r="G255" t="s">
        <v>261</v>
      </c>
      <c r="I255" t="str">
        <f t="shared" si="27"/>
        <v>N/A</v>
      </c>
      <c r="J255" t="str">
        <f t="shared" si="28"/>
        <v>N/A</v>
      </c>
      <c r="K255" t="str">
        <f t="shared" si="29"/>
        <v>N/A</v>
      </c>
      <c r="L255" t="str">
        <f t="shared" si="30"/>
        <v>N/A</v>
      </c>
      <c r="M255" t="str">
        <f t="shared" si="31"/>
        <v>N/A</v>
      </c>
      <c r="N255" t="str">
        <f t="shared" si="32"/>
        <v>N/A</v>
      </c>
    </row>
    <row r="256" spans="1:14" x14ac:dyDescent="0.3">
      <c r="A256" s="1">
        <v>3</v>
      </c>
      <c r="B256" t="s">
        <v>603</v>
      </c>
      <c r="C256" t="s">
        <v>261</v>
      </c>
      <c r="D256" t="s">
        <v>1131</v>
      </c>
      <c r="E256" t="s">
        <v>1132</v>
      </c>
      <c r="F256" t="s">
        <v>1133</v>
      </c>
      <c r="G256" t="s">
        <v>1134</v>
      </c>
      <c r="I256" t="str">
        <f t="shared" si="27"/>
        <v>N/A</v>
      </c>
      <c r="J256" t="str">
        <f t="shared" si="28"/>
        <v>N/A</v>
      </c>
      <c r="K256">
        <f t="shared" si="29"/>
        <v>4.02E-2</v>
      </c>
      <c r="L256">
        <f t="shared" si="30"/>
        <v>-0.89970000000000006</v>
      </c>
      <c r="M256">
        <f t="shared" si="31"/>
        <v>0.44189999999999996</v>
      </c>
      <c r="N256">
        <f t="shared" si="32"/>
        <v>0.35700000000000004</v>
      </c>
    </row>
    <row r="257" spans="1:14" x14ac:dyDescent="0.3">
      <c r="A257" s="1">
        <v>4</v>
      </c>
      <c r="B257" t="s">
        <v>608</v>
      </c>
      <c r="C257" t="s">
        <v>261</v>
      </c>
      <c r="D257" t="s">
        <v>1135</v>
      </c>
      <c r="E257" t="s">
        <v>1136</v>
      </c>
      <c r="F257" t="s">
        <v>1137</v>
      </c>
      <c r="G257" t="s">
        <v>1138</v>
      </c>
      <c r="I257" t="str">
        <f t="shared" si="27"/>
        <v>N/A</v>
      </c>
      <c r="J257" t="str">
        <f t="shared" si="28"/>
        <v>N/A</v>
      </c>
      <c r="K257" t="str">
        <f t="shared" si="29"/>
        <v>(267.95M)</v>
      </c>
      <c r="L257" t="str">
        <f t="shared" si="30"/>
        <v>(34.72M)</v>
      </c>
      <c r="M257" t="str">
        <f t="shared" si="31"/>
        <v>(28.68M)</v>
      </c>
      <c r="N257" t="str">
        <f t="shared" si="32"/>
        <v>(9.41M)</v>
      </c>
    </row>
    <row r="258" spans="1:14" x14ac:dyDescent="0.3">
      <c r="A258" s="1">
        <v>5</v>
      </c>
      <c r="B258" t="s">
        <v>609</v>
      </c>
      <c r="C258" t="s">
        <v>261</v>
      </c>
      <c r="D258" t="s">
        <v>261</v>
      </c>
      <c r="E258" t="s">
        <v>261</v>
      </c>
      <c r="F258" t="s">
        <v>261</v>
      </c>
      <c r="G258" t="s">
        <v>261</v>
      </c>
      <c r="I258" t="str">
        <f t="shared" si="27"/>
        <v>N/A</v>
      </c>
      <c r="J258" t="str">
        <f t="shared" si="28"/>
        <v>N/A</v>
      </c>
      <c r="K258" t="str">
        <f t="shared" si="29"/>
        <v>N/A</v>
      </c>
      <c r="L258" t="str">
        <f t="shared" si="30"/>
        <v>N/A</v>
      </c>
      <c r="M258" t="str">
        <f t="shared" si="31"/>
        <v>N/A</v>
      </c>
      <c r="N258" t="str">
        <f t="shared" si="32"/>
        <v>N/A</v>
      </c>
    </row>
    <row r="259" spans="1:14" x14ac:dyDescent="0.3">
      <c r="A259" s="1">
        <v>6</v>
      </c>
      <c r="B259" t="s">
        <v>612</v>
      </c>
      <c r="C259" t="s">
        <v>261</v>
      </c>
      <c r="D259" t="s">
        <v>1139</v>
      </c>
      <c r="E259" t="s">
        <v>261</v>
      </c>
      <c r="F259" t="s">
        <v>1140</v>
      </c>
      <c r="G259" t="s">
        <v>1141</v>
      </c>
      <c r="I259" t="str">
        <f t="shared" si="27"/>
        <v>N/A</v>
      </c>
      <c r="J259" t="str">
        <f t="shared" si="28"/>
        <v>N/A</v>
      </c>
      <c r="K259">
        <f t="shared" si="29"/>
        <v>12600000</v>
      </c>
      <c r="L259" t="str">
        <f t="shared" si="30"/>
        <v>N/A</v>
      </c>
      <c r="M259" t="str">
        <f t="shared" si="31"/>
        <v>(1.85M)</v>
      </c>
      <c r="N259" t="str">
        <f t="shared" si="32"/>
        <v>(47.55M)</v>
      </c>
    </row>
    <row r="260" spans="1:14" x14ac:dyDescent="0.3">
      <c r="A260" s="1">
        <v>7</v>
      </c>
      <c r="B260" t="s">
        <v>616</v>
      </c>
      <c r="C260" t="s">
        <v>261</v>
      </c>
      <c r="D260" t="s">
        <v>1142</v>
      </c>
      <c r="E260" t="s">
        <v>261</v>
      </c>
      <c r="F260" t="s">
        <v>1143</v>
      </c>
      <c r="G260" t="s">
        <v>1144</v>
      </c>
      <c r="I260" t="str">
        <f t="shared" si="27"/>
        <v>N/A</v>
      </c>
      <c r="J260" t="str">
        <f t="shared" si="28"/>
        <v>N/A</v>
      </c>
      <c r="K260" t="str">
        <f t="shared" si="29"/>
        <v>(50,000)</v>
      </c>
      <c r="L260" t="str">
        <f t="shared" si="30"/>
        <v>N/A</v>
      </c>
      <c r="M260" t="str">
        <f t="shared" si="31"/>
        <v>(29.97M)</v>
      </c>
      <c r="N260" t="str">
        <f t="shared" si="32"/>
        <v>(48.22M)</v>
      </c>
    </row>
    <row r="261" spans="1:14" x14ac:dyDescent="0.3">
      <c r="A261" s="1">
        <v>8</v>
      </c>
      <c r="B261" t="s">
        <v>618</v>
      </c>
      <c r="C261" t="s">
        <v>261</v>
      </c>
      <c r="D261" t="s">
        <v>1145</v>
      </c>
      <c r="E261" t="s">
        <v>261</v>
      </c>
      <c r="F261" t="s">
        <v>1146</v>
      </c>
      <c r="G261" t="s">
        <v>1147</v>
      </c>
      <c r="I261" t="str">
        <f t="shared" si="27"/>
        <v>N/A</v>
      </c>
      <c r="J261" t="str">
        <f t="shared" si="28"/>
        <v>N/A</v>
      </c>
      <c r="K261">
        <f t="shared" si="29"/>
        <v>12650000</v>
      </c>
      <c r="L261" t="str">
        <f t="shared" si="30"/>
        <v>N/A</v>
      </c>
      <c r="M261">
        <f t="shared" si="31"/>
        <v>28110000</v>
      </c>
      <c r="N261" t="str">
        <f t="shared" si="32"/>
        <v>674000</v>
      </c>
    </row>
    <row r="262" spans="1:14" x14ac:dyDescent="0.3">
      <c r="A262" s="1">
        <v>9</v>
      </c>
      <c r="B262" t="s">
        <v>620</v>
      </c>
      <c r="C262" t="s">
        <v>1148</v>
      </c>
      <c r="D262" t="s">
        <v>1149</v>
      </c>
      <c r="E262" t="s">
        <v>1150</v>
      </c>
      <c r="F262" t="s">
        <v>261</v>
      </c>
      <c r="G262" t="s">
        <v>261</v>
      </c>
      <c r="I262" t="str">
        <f t="shared" si="27"/>
        <v>N/A</v>
      </c>
      <c r="J262" t="str">
        <f t="shared" si="28"/>
        <v>(75M)</v>
      </c>
      <c r="K262" t="str">
        <f t="shared" si="29"/>
        <v>(1.46M)</v>
      </c>
      <c r="L262" t="str">
        <f t="shared" si="30"/>
        <v>(1.7M)</v>
      </c>
      <c r="M262" t="str">
        <f t="shared" si="31"/>
        <v>N/A</v>
      </c>
      <c r="N262" t="str">
        <f t="shared" si="32"/>
        <v>N/A</v>
      </c>
    </row>
    <row r="263" spans="1:14" x14ac:dyDescent="0.3">
      <c r="A263" s="1">
        <v>10</v>
      </c>
      <c r="B263" t="s">
        <v>621</v>
      </c>
      <c r="C263" t="s">
        <v>261</v>
      </c>
      <c r="D263" t="s">
        <v>1151</v>
      </c>
      <c r="E263" t="s">
        <v>261</v>
      </c>
      <c r="F263" t="s">
        <v>261</v>
      </c>
      <c r="G263" t="s">
        <v>261</v>
      </c>
      <c r="I263" t="str">
        <f t="shared" si="27"/>
        <v>N/A</v>
      </c>
      <c r="J263" t="str">
        <f t="shared" si="28"/>
        <v>N/A</v>
      </c>
      <c r="K263">
        <f t="shared" si="29"/>
        <v>75000000</v>
      </c>
      <c r="L263" t="str">
        <f t="shared" si="30"/>
        <v>N/A</v>
      </c>
      <c r="M263" t="str">
        <f t="shared" si="31"/>
        <v>N/A</v>
      </c>
      <c r="N263" t="str">
        <f t="shared" si="32"/>
        <v>N/A</v>
      </c>
    </row>
    <row r="264" spans="1:14" x14ac:dyDescent="0.3">
      <c r="A264" s="1">
        <v>11</v>
      </c>
      <c r="B264" t="s">
        <v>624</v>
      </c>
      <c r="C264" t="s">
        <v>1152</v>
      </c>
      <c r="D264" t="s">
        <v>1153</v>
      </c>
      <c r="E264" t="s">
        <v>1154</v>
      </c>
      <c r="F264" t="s">
        <v>1155</v>
      </c>
      <c r="G264" t="s">
        <v>1156</v>
      </c>
      <c r="I264" t="str">
        <f t="shared" si="27"/>
        <v>N/A</v>
      </c>
      <c r="J264" t="str">
        <f t="shared" si="28"/>
        <v>(110.56M)</v>
      </c>
      <c r="K264" t="str">
        <f t="shared" si="29"/>
        <v>(215.94M)</v>
      </c>
      <c r="L264" t="str">
        <f t="shared" si="30"/>
        <v>(101.27M)</v>
      </c>
      <c r="M264" t="str">
        <f t="shared" si="31"/>
        <v>(66.72M)</v>
      </c>
      <c r="N264" t="str">
        <f t="shared" si="32"/>
        <v>(80.22M)</v>
      </c>
    </row>
    <row r="265" spans="1:14" x14ac:dyDescent="0.3">
      <c r="I265" t="str">
        <f t="shared" si="27"/>
        <v>N/A</v>
      </c>
      <c r="J265">
        <f t="shared" si="28"/>
        <v>0</v>
      </c>
      <c r="K265">
        <f t="shared" si="29"/>
        <v>0</v>
      </c>
      <c r="L265">
        <f t="shared" si="30"/>
        <v>0</v>
      </c>
      <c r="M265">
        <f t="shared" si="31"/>
        <v>0</v>
      </c>
      <c r="N265">
        <f t="shared" si="32"/>
        <v>0</v>
      </c>
    </row>
    <row r="266" spans="1:14" x14ac:dyDescent="0.3">
      <c r="B266" s="1" t="s">
        <v>296</v>
      </c>
      <c r="C266" s="1" t="s">
        <v>248</v>
      </c>
      <c r="D266" s="1" t="s">
        <v>249</v>
      </c>
      <c r="E266" s="1" t="s">
        <v>250</v>
      </c>
      <c r="F266" s="1" t="s">
        <v>251</v>
      </c>
      <c r="G266" s="1" t="s">
        <v>252</v>
      </c>
      <c r="H266" s="1" t="s">
        <v>253</v>
      </c>
      <c r="I266" t="str">
        <f t="shared" si="27"/>
        <v>pos_trend</v>
      </c>
      <c r="J266" t="str">
        <f t="shared" si="28"/>
        <v>2012</v>
      </c>
      <c r="K266" t="str">
        <f t="shared" si="29"/>
        <v>2013</v>
      </c>
      <c r="L266" t="str">
        <f t="shared" si="30"/>
        <v>2014</v>
      </c>
      <c r="M266" t="str">
        <f t="shared" si="31"/>
        <v>2015</v>
      </c>
      <c r="N266" t="str">
        <f t="shared" si="32"/>
        <v>2016</v>
      </c>
    </row>
    <row r="267" spans="1:14" x14ac:dyDescent="0.3">
      <c r="A267" s="1">
        <v>0</v>
      </c>
      <c r="B267" t="s">
        <v>630</v>
      </c>
      <c r="C267" t="s">
        <v>261</v>
      </c>
      <c r="D267" t="s">
        <v>261</v>
      </c>
      <c r="E267" t="s">
        <v>261</v>
      </c>
      <c r="F267" t="s">
        <v>261</v>
      </c>
      <c r="G267" t="s">
        <v>261</v>
      </c>
      <c r="I267" t="str">
        <f t="shared" si="27"/>
        <v>N/A</v>
      </c>
      <c r="J267" t="str">
        <f t="shared" si="28"/>
        <v>N/A</v>
      </c>
      <c r="K267" t="str">
        <f t="shared" si="29"/>
        <v>N/A</v>
      </c>
      <c r="L267" t="str">
        <f t="shared" si="30"/>
        <v>N/A</v>
      </c>
      <c r="M267" t="str">
        <f t="shared" si="31"/>
        <v>N/A</v>
      </c>
      <c r="N267" t="str">
        <f t="shared" si="32"/>
        <v>N/A</v>
      </c>
    </row>
    <row r="268" spans="1:14" x14ac:dyDescent="0.3">
      <c r="A268" s="1">
        <v>1</v>
      </c>
      <c r="B268" t="s">
        <v>636</v>
      </c>
      <c r="C268" t="s">
        <v>261</v>
      </c>
      <c r="D268" t="s">
        <v>261</v>
      </c>
      <c r="E268" t="s">
        <v>261</v>
      </c>
      <c r="F268" t="s">
        <v>261</v>
      </c>
      <c r="G268" t="s">
        <v>261</v>
      </c>
      <c r="I268" t="str">
        <f t="shared" si="27"/>
        <v>N/A</v>
      </c>
      <c r="J268" t="str">
        <f t="shared" si="28"/>
        <v>N/A</v>
      </c>
      <c r="K268" t="str">
        <f t="shared" si="29"/>
        <v>N/A</v>
      </c>
      <c r="L268" t="str">
        <f t="shared" si="30"/>
        <v>N/A</v>
      </c>
      <c r="M268" t="str">
        <f t="shared" si="31"/>
        <v>N/A</v>
      </c>
      <c r="N268" t="str">
        <f t="shared" si="32"/>
        <v>N/A</v>
      </c>
    </row>
    <row r="269" spans="1:14" x14ac:dyDescent="0.3">
      <c r="A269" s="1">
        <v>2</v>
      </c>
      <c r="B269" t="s">
        <v>374</v>
      </c>
      <c r="C269" t="s">
        <v>261</v>
      </c>
      <c r="D269" t="s">
        <v>261</v>
      </c>
      <c r="E269" t="s">
        <v>261</v>
      </c>
      <c r="F269" t="s">
        <v>261</v>
      </c>
      <c r="G269" t="s">
        <v>261</v>
      </c>
      <c r="I269" t="str">
        <f t="shared" si="27"/>
        <v>N/A</v>
      </c>
      <c r="J269" t="str">
        <f t="shared" si="28"/>
        <v>N/A</v>
      </c>
      <c r="K269" t="str">
        <f t="shared" si="29"/>
        <v>N/A</v>
      </c>
      <c r="L269" t="str">
        <f t="shared" si="30"/>
        <v>N/A</v>
      </c>
      <c r="M269" t="str">
        <f t="shared" si="31"/>
        <v>N/A</v>
      </c>
      <c r="N269" t="str">
        <f t="shared" si="32"/>
        <v>N/A</v>
      </c>
    </row>
    <row r="270" spans="1:14" x14ac:dyDescent="0.3">
      <c r="A270" s="1">
        <v>3</v>
      </c>
      <c r="B270" t="s">
        <v>637</v>
      </c>
      <c r="C270" t="s">
        <v>261</v>
      </c>
      <c r="D270" t="s">
        <v>261</v>
      </c>
      <c r="E270" t="s">
        <v>261</v>
      </c>
      <c r="F270" t="s">
        <v>261</v>
      </c>
      <c r="G270" t="s">
        <v>261</v>
      </c>
      <c r="I270" t="str">
        <f t="shared" si="27"/>
        <v>N/A</v>
      </c>
      <c r="J270" t="str">
        <f t="shared" si="28"/>
        <v>N/A</v>
      </c>
      <c r="K270" t="str">
        <f t="shared" si="29"/>
        <v>N/A</v>
      </c>
      <c r="L270" t="str">
        <f t="shared" si="30"/>
        <v>N/A</v>
      </c>
      <c r="M270" t="str">
        <f t="shared" si="31"/>
        <v>N/A</v>
      </c>
      <c r="N270" t="str">
        <f t="shared" si="32"/>
        <v>N/A</v>
      </c>
    </row>
    <row r="271" spans="1:14" x14ac:dyDescent="0.3">
      <c r="A271" s="1">
        <v>4</v>
      </c>
      <c r="B271" t="s">
        <v>642</v>
      </c>
      <c r="C271" t="s">
        <v>1157</v>
      </c>
      <c r="D271" t="s">
        <v>1158</v>
      </c>
      <c r="E271" t="s">
        <v>1159</v>
      </c>
      <c r="F271" t="s">
        <v>1160</v>
      </c>
      <c r="G271" t="s">
        <v>1161</v>
      </c>
      <c r="I271" t="str">
        <f t="shared" si="27"/>
        <v>N/A</v>
      </c>
      <c r="J271" t="str">
        <f t="shared" si="28"/>
        <v>(13.57M)</v>
      </c>
      <c r="K271" t="str">
        <f t="shared" si="29"/>
        <v>(141.02M)</v>
      </c>
      <c r="L271" t="str">
        <f t="shared" si="30"/>
        <v>(253.03M)</v>
      </c>
      <c r="M271" t="str">
        <f t="shared" si="31"/>
        <v>(57.56M)</v>
      </c>
      <c r="N271" t="str">
        <f t="shared" si="32"/>
        <v>(28.1M)</v>
      </c>
    </row>
    <row r="272" spans="1:14" x14ac:dyDescent="0.3">
      <c r="A272" s="1">
        <v>5</v>
      </c>
      <c r="B272" t="s">
        <v>648</v>
      </c>
      <c r="C272" t="s">
        <v>1162</v>
      </c>
      <c r="D272" t="s">
        <v>1158</v>
      </c>
      <c r="E272" t="s">
        <v>1163</v>
      </c>
      <c r="F272" t="s">
        <v>1164</v>
      </c>
      <c r="G272" t="s">
        <v>1165</v>
      </c>
      <c r="I272" t="str">
        <f t="shared" si="27"/>
        <v>N/A</v>
      </c>
      <c r="J272" t="str">
        <f t="shared" si="28"/>
        <v>(16.78M)</v>
      </c>
      <c r="K272" t="str">
        <f t="shared" si="29"/>
        <v>(141.02M)</v>
      </c>
      <c r="L272" t="str">
        <f t="shared" si="30"/>
        <v>(255.71M)</v>
      </c>
      <c r="M272" t="str">
        <f t="shared" si="31"/>
        <v>(58.95M)</v>
      </c>
      <c r="N272" t="str">
        <f t="shared" si="32"/>
        <v>(37.66M)</v>
      </c>
    </row>
    <row r="273" spans="1:14" x14ac:dyDescent="0.3">
      <c r="A273" s="1">
        <v>6</v>
      </c>
      <c r="B273" t="s">
        <v>650</v>
      </c>
      <c r="C273" t="s">
        <v>1166</v>
      </c>
      <c r="D273" t="s">
        <v>261</v>
      </c>
      <c r="E273" t="s">
        <v>954</v>
      </c>
      <c r="F273" t="s">
        <v>1167</v>
      </c>
      <c r="G273" t="s">
        <v>1168</v>
      </c>
      <c r="I273" t="str">
        <f t="shared" si="27"/>
        <v>N/A</v>
      </c>
      <c r="J273">
        <f t="shared" si="28"/>
        <v>3210000</v>
      </c>
      <c r="K273" t="str">
        <f t="shared" si="29"/>
        <v>N/A</v>
      </c>
      <c r="L273">
        <f t="shared" si="30"/>
        <v>2690000</v>
      </c>
      <c r="M273">
        <f t="shared" si="31"/>
        <v>1390000</v>
      </c>
      <c r="N273">
        <f t="shared" si="32"/>
        <v>9560000</v>
      </c>
    </row>
    <row r="274" spans="1:14" x14ac:dyDescent="0.3">
      <c r="A274" s="1">
        <v>7</v>
      </c>
      <c r="B274" t="s">
        <v>652</v>
      </c>
      <c r="C274" t="s">
        <v>261</v>
      </c>
      <c r="D274" t="s">
        <v>261</v>
      </c>
      <c r="E274" t="s">
        <v>261</v>
      </c>
      <c r="F274" t="s">
        <v>261</v>
      </c>
      <c r="G274" t="s">
        <v>261</v>
      </c>
      <c r="I274" t="str">
        <f t="shared" si="27"/>
        <v>N/A</v>
      </c>
      <c r="J274" t="str">
        <f t="shared" si="28"/>
        <v>N/A</v>
      </c>
      <c r="K274" t="str">
        <f t="shared" si="29"/>
        <v>N/A</v>
      </c>
      <c r="L274" t="str">
        <f t="shared" si="30"/>
        <v>N/A</v>
      </c>
      <c r="M274" t="str">
        <f t="shared" si="31"/>
        <v>N/A</v>
      </c>
      <c r="N274" t="str">
        <f t="shared" si="32"/>
        <v>N/A</v>
      </c>
    </row>
    <row r="275" spans="1:14" x14ac:dyDescent="0.3">
      <c r="A275" s="1">
        <v>8</v>
      </c>
      <c r="B275" t="s">
        <v>653</v>
      </c>
      <c r="C275" t="s">
        <v>1166</v>
      </c>
      <c r="D275" t="s">
        <v>261</v>
      </c>
      <c r="E275" t="s">
        <v>954</v>
      </c>
      <c r="F275" t="s">
        <v>1167</v>
      </c>
      <c r="G275" t="s">
        <v>1168</v>
      </c>
      <c r="I275" t="str">
        <f t="shared" si="27"/>
        <v>N/A</v>
      </c>
      <c r="J275">
        <f t="shared" si="28"/>
        <v>3210000</v>
      </c>
      <c r="K275" t="str">
        <f t="shared" si="29"/>
        <v>N/A</v>
      </c>
      <c r="L275">
        <f t="shared" si="30"/>
        <v>2690000</v>
      </c>
      <c r="M275">
        <f t="shared" si="31"/>
        <v>1390000</v>
      </c>
      <c r="N275">
        <f t="shared" si="32"/>
        <v>9560000</v>
      </c>
    </row>
    <row r="276" spans="1:14" x14ac:dyDescent="0.3">
      <c r="A276" s="1">
        <v>9</v>
      </c>
      <c r="B276" t="s">
        <v>654</v>
      </c>
      <c r="C276" t="s">
        <v>1169</v>
      </c>
      <c r="D276" t="s">
        <v>1170</v>
      </c>
      <c r="E276" t="s">
        <v>1171</v>
      </c>
      <c r="F276" t="s">
        <v>1172</v>
      </c>
      <c r="G276" t="s">
        <v>1173</v>
      </c>
      <c r="I276" t="str">
        <f t="shared" si="27"/>
        <v>N/A</v>
      </c>
      <c r="J276">
        <f t="shared" si="28"/>
        <v>193080000</v>
      </c>
      <c r="K276">
        <f t="shared" si="29"/>
        <v>196770000</v>
      </c>
      <c r="L276">
        <f t="shared" si="30"/>
        <v>190430000</v>
      </c>
      <c r="M276" t="str">
        <f t="shared" si="31"/>
        <v>(50.37M)</v>
      </c>
      <c r="N276" t="str">
        <f t="shared" si="32"/>
        <v>(50.72M)</v>
      </c>
    </row>
    <row r="277" spans="1:14" x14ac:dyDescent="0.3">
      <c r="A277" s="1">
        <v>10</v>
      </c>
      <c r="B277" t="s">
        <v>660</v>
      </c>
      <c r="C277" t="s">
        <v>261</v>
      </c>
      <c r="D277" t="s">
        <v>261</v>
      </c>
      <c r="E277" t="s">
        <v>261</v>
      </c>
      <c r="F277" t="s">
        <v>261</v>
      </c>
      <c r="G277" t="s">
        <v>261</v>
      </c>
      <c r="I277" t="str">
        <f t="shared" si="27"/>
        <v>N/A</v>
      </c>
      <c r="J277" t="str">
        <f t="shared" si="28"/>
        <v>N/A</v>
      </c>
      <c r="K277" t="str">
        <f t="shared" si="29"/>
        <v>N/A</v>
      </c>
      <c r="L277" t="str">
        <f t="shared" si="30"/>
        <v>N/A</v>
      </c>
      <c r="M277" t="str">
        <f t="shared" si="31"/>
        <v>N/A</v>
      </c>
      <c r="N277" t="str">
        <f t="shared" si="32"/>
        <v>N/A</v>
      </c>
    </row>
    <row r="278" spans="1:14" x14ac:dyDescent="0.3">
      <c r="A278" s="1">
        <v>11</v>
      </c>
      <c r="B278" t="s">
        <v>661</v>
      </c>
      <c r="C278" t="s">
        <v>1169</v>
      </c>
      <c r="D278" t="s">
        <v>1170</v>
      </c>
      <c r="E278" t="s">
        <v>1171</v>
      </c>
      <c r="F278" t="s">
        <v>1172</v>
      </c>
      <c r="G278" t="s">
        <v>1173</v>
      </c>
      <c r="I278" t="str">
        <f t="shared" si="27"/>
        <v>N/A</v>
      </c>
      <c r="J278">
        <f t="shared" si="28"/>
        <v>193080000</v>
      </c>
      <c r="K278">
        <f t="shared" si="29"/>
        <v>196770000</v>
      </c>
      <c r="L278">
        <f t="shared" si="30"/>
        <v>190430000</v>
      </c>
      <c r="M278" t="str">
        <f t="shared" si="31"/>
        <v>(50.37M)</v>
      </c>
      <c r="N278" t="str">
        <f t="shared" si="32"/>
        <v>(50.72M)</v>
      </c>
    </row>
    <row r="279" spans="1:14" x14ac:dyDescent="0.3">
      <c r="A279" s="1">
        <v>12</v>
      </c>
      <c r="B279" t="s">
        <v>662</v>
      </c>
      <c r="C279" t="s">
        <v>1174</v>
      </c>
      <c r="D279" t="s">
        <v>1175</v>
      </c>
      <c r="E279" t="s">
        <v>1174</v>
      </c>
      <c r="F279" t="s">
        <v>261</v>
      </c>
      <c r="G279" t="s">
        <v>261</v>
      </c>
      <c r="I279" t="str">
        <f t="shared" si="27"/>
        <v>N/A</v>
      </c>
      <c r="J279">
        <f t="shared" si="28"/>
        <v>198000000</v>
      </c>
      <c r="K279">
        <f t="shared" si="29"/>
        <v>200500000</v>
      </c>
      <c r="L279">
        <f t="shared" si="30"/>
        <v>198000000</v>
      </c>
      <c r="M279" t="str">
        <f t="shared" si="31"/>
        <v>N/A</v>
      </c>
      <c r="N279" t="str">
        <f t="shared" si="32"/>
        <v>N/A</v>
      </c>
    </row>
    <row r="280" spans="1:14" x14ac:dyDescent="0.3">
      <c r="A280" s="1">
        <v>13</v>
      </c>
      <c r="B280" t="s">
        <v>668</v>
      </c>
      <c r="C280" t="s">
        <v>1176</v>
      </c>
      <c r="D280" t="s">
        <v>1177</v>
      </c>
      <c r="E280" t="s">
        <v>1178</v>
      </c>
      <c r="F280" t="s">
        <v>1172</v>
      </c>
      <c r="G280" t="s">
        <v>1173</v>
      </c>
      <c r="I280" t="str">
        <f t="shared" si="27"/>
        <v>N/A</v>
      </c>
      <c r="J280" t="str">
        <f t="shared" si="28"/>
        <v>(4.92M)</v>
      </c>
      <c r="K280" t="str">
        <f t="shared" si="29"/>
        <v>(3.73M)</v>
      </c>
      <c r="L280" t="str">
        <f t="shared" si="30"/>
        <v>(7.57M)</v>
      </c>
      <c r="M280" t="str">
        <f t="shared" si="31"/>
        <v>(50.37M)</v>
      </c>
      <c r="N280" t="str">
        <f t="shared" si="32"/>
        <v>(50.72M)</v>
      </c>
    </row>
    <row r="281" spans="1:14" x14ac:dyDescent="0.3">
      <c r="A281" s="1">
        <v>14</v>
      </c>
      <c r="B281" t="s">
        <v>674</v>
      </c>
      <c r="C281" t="s">
        <v>1179</v>
      </c>
      <c r="D281" t="s">
        <v>1180</v>
      </c>
      <c r="E281" t="s">
        <v>1181</v>
      </c>
      <c r="F281" t="s">
        <v>1182</v>
      </c>
      <c r="G281" t="s">
        <v>1183</v>
      </c>
      <c r="I281" t="str">
        <f t="shared" si="27"/>
        <v>N/A</v>
      </c>
      <c r="J281" t="str">
        <f t="shared" si="28"/>
        <v>(112.1M)</v>
      </c>
      <c r="K281" t="str">
        <f t="shared" si="29"/>
        <v>(463,000)</v>
      </c>
      <c r="L281" t="str">
        <f t="shared" si="30"/>
        <v>(2.6M)</v>
      </c>
      <c r="M281" t="str">
        <f t="shared" si="31"/>
        <v>(3.46M)</v>
      </c>
      <c r="N281">
        <f t="shared" si="32"/>
        <v>2200000</v>
      </c>
    </row>
    <row r="282" spans="1:14" x14ac:dyDescent="0.3">
      <c r="A282" s="1">
        <v>15</v>
      </c>
      <c r="B282" t="s">
        <v>620</v>
      </c>
      <c r="C282" t="s">
        <v>1184</v>
      </c>
      <c r="D282" t="s">
        <v>1185</v>
      </c>
      <c r="E282" t="s">
        <v>1181</v>
      </c>
      <c r="F282" t="s">
        <v>1182</v>
      </c>
      <c r="G282" t="s">
        <v>1186</v>
      </c>
      <c r="I282" t="str">
        <f t="shared" si="27"/>
        <v>N/A</v>
      </c>
      <c r="J282" t="str">
        <f t="shared" si="28"/>
        <v>(112.15M)</v>
      </c>
      <c r="K282" t="str">
        <f t="shared" si="29"/>
        <v>(7.38M)</v>
      </c>
      <c r="L282" t="str">
        <f t="shared" si="30"/>
        <v>(2.6M)</v>
      </c>
      <c r="M282" t="str">
        <f t="shared" si="31"/>
        <v>(3.46M)</v>
      </c>
      <c r="N282" t="str">
        <f t="shared" si="32"/>
        <v>(2.58M)</v>
      </c>
    </row>
    <row r="283" spans="1:14" x14ac:dyDescent="0.3">
      <c r="A283" s="1">
        <v>16</v>
      </c>
      <c r="B283" t="s">
        <v>621</v>
      </c>
      <c r="C283" t="s">
        <v>1187</v>
      </c>
      <c r="D283" t="s">
        <v>1188</v>
      </c>
      <c r="E283" t="s">
        <v>261</v>
      </c>
      <c r="F283" t="s">
        <v>261</v>
      </c>
      <c r="G283" t="s">
        <v>1189</v>
      </c>
      <c r="I283" t="str">
        <f t="shared" si="27"/>
        <v>N/A</v>
      </c>
      <c r="J283" t="str">
        <f t="shared" si="28"/>
        <v>43000</v>
      </c>
      <c r="K283">
        <f t="shared" si="29"/>
        <v>6910000</v>
      </c>
      <c r="L283" t="str">
        <f t="shared" si="30"/>
        <v>N/A</v>
      </c>
      <c r="M283" t="str">
        <f t="shared" si="31"/>
        <v>N/A</v>
      </c>
      <c r="N283">
        <f t="shared" si="32"/>
        <v>4780000</v>
      </c>
    </row>
    <row r="284" spans="1:14" x14ac:dyDescent="0.3">
      <c r="A284" s="1">
        <v>17</v>
      </c>
      <c r="B284" t="s">
        <v>680</v>
      </c>
      <c r="C284" t="s">
        <v>1190</v>
      </c>
      <c r="D284" t="s">
        <v>1191</v>
      </c>
      <c r="E284" t="s">
        <v>1192</v>
      </c>
      <c r="F284" t="s">
        <v>1193</v>
      </c>
      <c r="G284" t="s">
        <v>1194</v>
      </c>
      <c r="I284" t="str">
        <f t="shared" si="27"/>
        <v>N/A</v>
      </c>
      <c r="J284">
        <f t="shared" si="28"/>
        <v>67410000</v>
      </c>
      <c r="K284">
        <f t="shared" si="29"/>
        <v>55290000</v>
      </c>
      <c r="L284" t="str">
        <f t="shared" si="30"/>
        <v>(65.19M)</v>
      </c>
      <c r="M284" t="str">
        <f t="shared" si="31"/>
        <v>(111.39M)</v>
      </c>
      <c r="N284" t="str">
        <f t="shared" si="32"/>
        <v>(76.63M)</v>
      </c>
    </row>
    <row r="285" spans="1:14" x14ac:dyDescent="0.3">
      <c r="A285" s="1">
        <v>18</v>
      </c>
      <c r="B285" t="s">
        <v>686</v>
      </c>
      <c r="C285" t="s">
        <v>261</v>
      </c>
      <c r="D285" t="s">
        <v>1195</v>
      </c>
      <c r="E285" t="s">
        <v>1196</v>
      </c>
      <c r="F285" t="s">
        <v>1197</v>
      </c>
      <c r="G285" t="s">
        <v>1198</v>
      </c>
      <c r="I285" t="str">
        <f t="shared" si="27"/>
        <v>N/A</v>
      </c>
      <c r="J285" t="str">
        <f t="shared" si="28"/>
        <v>N/A</v>
      </c>
      <c r="K285">
        <f t="shared" si="29"/>
        <v>-0.17980000000000002</v>
      </c>
      <c r="L285">
        <f t="shared" si="30"/>
        <v>-2.1790000000000003</v>
      </c>
      <c r="M285">
        <f t="shared" si="31"/>
        <v>-0.70879999999999999</v>
      </c>
      <c r="N285">
        <f t="shared" si="32"/>
        <v>0.31209999999999999</v>
      </c>
    </row>
    <row r="286" spans="1:14" x14ac:dyDescent="0.3">
      <c r="A286" s="1">
        <v>19</v>
      </c>
      <c r="B286" t="s">
        <v>691</v>
      </c>
      <c r="C286" t="s">
        <v>261</v>
      </c>
      <c r="D286" t="s">
        <v>261</v>
      </c>
      <c r="E286" t="s">
        <v>261</v>
      </c>
      <c r="F286" t="s">
        <v>261</v>
      </c>
      <c r="G286" t="s">
        <v>261</v>
      </c>
      <c r="I286" t="str">
        <f t="shared" si="27"/>
        <v>N/A</v>
      </c>
      <c r="J286" t="str">
        <f t="shared" si="28"/>
        <v>N/A</v>
      </c>
      <c r="K286" t="str">
        <f t="shared" si="29"/>
        <v>N/A</v>
      </c>
      <c r="L286" t="str">
        <f t="shared" si="30"/>
        <v>N/A</v>
      </c>
      <c r="M286" t="str">
        <f t="shared" si="31"/>
        <v>N/A</v>
      </c>
      <c r="N286" t="str">
        <f t="shared" si="32"/>
        <v>N/A</v>
      </c>
    </row>
    <row r="287" spans="1:14" x14ac:dyDescent="0.3">
      <c r="A287" s="1">
        <v>20</v>
      </c>
      <c r="B287" t="s">
        <v>692</v>
      </c>
      <c r="C287" t="s">
        <v>261</v>
      </c>
      <c r="D287" t="s">
        <v>261</v>
      </c>
      <c r="E287" t="s">
        <v>693</v>
      </c>
      <c r="F287" t="s">
        <v>261</v>
      </c>
      <c r="G287" t="s">
        <v>261</v>
      </c>
      <c r="I287" t="str">
        <f t="shared" si="27"/>
        <v>N/A</v>
      </c>
      <c r="J287" t="str">
        <f t="shared" si="28"/>
        <v>N/A</v>
      </c>
      <c r="K287" t="str">
        <f t="shared" si="29"/>
        <v>N/A</v>
      </c>
      <c r="L287" t="str">
        <f t="shared" si="30"/>
        <v>0</v>
      </c>
      <c r="M287" t="str">
        <f t="shared" si="31"/>
        <v>N/A</v>
      </c>
      <c r="N287" t="str">
        <f t="shared" si="32"/>
        <v>N/A</v>
      </c>
    </row>
    <row r="288" spans="1:14" x14ac:dyDescent="0.3">
      <c r="A288" s="1">
        <v>21</v>
      </c>
      <c r="B288" t="s">
        <v>694</v>
      </c>
      <c r="C288" t="s">
        <v>1199</v>
      </c>
      <c r="D288" t="s">
        <v>1200</v>
      </c>
      <c r="E288" t="s">
        <v>1201</v>
      </c>
      <c r="F288" t="s">
        <v>1202</v>
      </c>
      <c r="G288" t="s">
        <v>1203</v>
      </c>
      <c r="I288" t="str">
        <f t="shared" si="27"/>
        <v>N/A</v>
      </c>
      <c r="J288">
        <f t="shared" si="28"/>
        <v>73380000</v>
      </c>
      <c r="K288">
        <f t="shared" si="29"/>
        <v>24820000</v>
      </c>
      <c r="L288">
        <f t="shared" si="30"/>
        <v>31040000</v>
      </c>
      <c r="M288">
        <f t="shared" si="31"/>
        <v>17240000</v>
      </c>
      <c r="N288" t="str">
        <f t="shared" si="32"/>
        <v>(30.03M)</v>
      </c>
    </row>
    <row r="289" spans="1:14" x14ac:dyDescent="0.3">
      <c r="A289" s="1">
        <v>22</v>
      </c>
      <c r="B289" t="s">
        <v>700</v>
      </c>
      <c r="C289" t="s">
        <v>1204</v>
      </c>
      <c r="D289" t="s">
        <v>1205</v>
      </c>
      <c r="E289" t="s">
        <v>1206</v>
      </c>
      <c r="F289" t="s">
        <v>1207</v>
      </c>
      <c r="G289" t="s">
        <v>1208</v>
      </c>
      <c r="I289" t="str">
        <f t="shared" si="27"/>
        <v>N/A</v>
      </c>
      <c r="J289">
        <f t="shared" si="28"/>
        <v>80970000</v>
      </c>
      <c r="K289">
        <f t="shared" si="29"/>
        <v>151340000</v>
      </c>
      <c r="L289">
        <f t="shared" si="30"/>
        <v>132650000</v>
      </c>
      <c r="M289">
        <f t="shared" si="31"/>
        <v>159160000</v>
      </c>
      <c r="N289">
        <f t="shared" si="32"/>
        <v>103550000</v>
      </c>
    </row>
    <row r="290" spans="1:14" x14ac:dyDescent="0.3">
      <c r="A290" s="1">
        <v>23</v>
      </c>
      <c r="B290" t="s">
        <v>706</v>
      </c>
      <c r="C290" t="s">
        <v>261</v>
      </c>
      <c r="D290" t="s">
        <v>1209</v>
      </c>
      <c r="E290" t="s">
        <v>1210</v>
      </c>
      <c r="F290" t="s">
        <v>1211</v>
      </c>
      <c r="G290" t="s">
        <v>1212</v>
      </c>
      <c r="I290" t="str">
        <f t="shared" si="27"/>
        <v>N/A</v>
      </c>
      <c r="J290" t="str">
        <f t="shared" si="28"/>
        <v>N/A</v>
      </c>
      <c r="K290">
        <f t="shared" si="29"/>
        <v>0.86920000000000008</v>
      </c>
      <c r="L290">
        <f t="shared" si="30"/>
        <v>-0.1235</v>
      </c>
      <c r="M290">
        <f t="shared" si="31"/>
        <v>0.19989999999999999</v>
      </c>
      <c r="N290">
        <f t="shared" si="32"/>
        <v>-0.34939999999999999</v>
      </c>
    </row>
    <row r="291" spans="1:14" x14ac:dyDescent="0.3">
      <c r="A291" s="1">
        <v>24</v>
      </c>
      <c r="B291" t="s">
        <v>711</v>
      </c>
      <c r="C291" t="s">
        <v>261</v>
      </c>
      <c r="D291" t="s">
        <v>261</v>
      </c>
      <c r="E291" t="s">
        <v>261</v>
      </c>
      <c r="F291" t="s">
        <v>261</v>
      </c>
      <c r="G291" t="s">
        <v>1213</v>
      </c>
      <c r="I291" t="str">
        <f t="shared" si="27"/>
        <v>N/A</v>
      </c>
      <c r="J291" t="str">
        <f t="shared" si="28"/>
        <v>N/A</v>
      </c>
      <c r="K291" t="str">
        <f t="shared" si="29"/>
        <v>N/A</v>
      </c>
      <c r="L291" t="str">
        <f t="shared" si="30"/>
        <v>N/A</v>
      </c>
      <c r="M291" t="str">
        <f t="shared" si="31"/>
        <v>N/A</v>
      </c>
      <c r="N291">
        <f t="shared" si="32"/>
        <v>0.1986</v>
      </c>
    </row>
    <row r="292" spans="1:14" x14ac:dyDescent="0.3">
      <c r="I292" t="str">
        <f t="shared" si="27"/>
        <v>N/A</v>
      </c>
      <c r="J292">
        <f t="shared" si="28"/>
        <v>0</v>
      </c>
      <c r="K292">
        <f t="shared" si="29"/>
        <v>0</v>
      </c>
      <c r="L292">
        <f t="shared" si="30"/>
        <v>0</v>
      </c>
      <c r="M292">
        <f t="shared" si="31"/>
        <v>0</v>
      </c>
      <c r="N292">
        <f t="shared" si="32"/>
        <v>0</v>
      </c>
    </row>
    <row r="293" spans="1:14" x14ac:dyDescent="0.3">
      <c r="A293" s="1">
        <v>0</v>
      </c>
      <c r="B293" t="s">
        <v>1214</v>
      </c>
      <c r="C293" t="s">
        <v>1215</v>
      </c>
      <c r="I293" t="str">
        <f t="shared" si="27"/>
        <v>N/A</v>
      </c>
      <c r="J293" t="str">
        <f t="shared" si="28"/>
        <v>Atento</v>
      </c>
      <c r="K293">
        <f t="shared" si="29"/>
        <v>0</v>
      </c>
      <c r="L293">
        <f t="shared" si="30"/>
        <v>0</v>
      </c>
      <c r="M293">
        <f t="shared" si="31"/>
        <v>0</v>
      </c>
      <c r="N293">
        <f t="shared" si="32"/>
        <v>0</v>
      </c>
    </row>
    <row r="294" spans="1:14" x14ac:dyDescent="0.3">
      <c r="A294" s="1">
        <v>1</v>
      </c>
      <c r="B294" t="s">
        <v>1216</v>
      </c>
      <c r="C294" t="s">
        <v>1217</v>
      </c>
      <c r="I294" t="str">
        <f t="shared" si="27"/>
        <v>N/A</v>
      </c>
      <c r="J294" t="str">
        <f t="shared" si="28"/>
        <v>DryShips</v>
      </c>
      <c r="K294">
        <f t="shared" si="29"/>
        <v>0</v>
      </c>
      <c r="L294">
        <f t="shared" si="30"/>
        <v>0</v>
      </c>
      <c r="M294">
        <f t="shared" si="31"/>
        <v>0</v>
      </c>
      <c r="N294">
        <f t="shared" si="32"/>
        <v>0</v>
      </c>
    </row>
    <row r="295" spans="1:14" x14ac:dyDescent="0.3">
      <c r="A295" s="1">
        <v>2</v>
      </c>
      <c r="B295" t="s">
        <v>1218</v>
      </c>
      <c r="C295" t="s">
        <v>1219</v>
      </c>
      <c r="I295" t="str">
        <f t="shared" si="27"/>
        <v>N/A</v>
      </c>
      <c r="J295" t="str">
        <f t="shared" si="28"/>
        <v>H&amp;E Equipment Services</v>
      </c>
      <c r="K295">
        <f t="shared" si="29"/>
        <v>0</v>
      </c>
      <c r="L295">
        <f t="shared" si="30"/>
        <v>0</v>
      </c>
      <c r="M295">
        <f t="shared" si="31"/>
        <v>0</v>
      </c>
      <c r="N295">
        <f t="shared" si="32"/>
        <v>0</v>
      </c>
    </row>
    <row r="296" spans="1:14" x14ac:dyDescent="0.3">
      <c r="A296" s="1">
        <v>3</v>
      </c>
      <c r="B296" t="s">
        <v>1220</v>
      </c>
      <c r="C296" t="s">
        <v>1221</v>
      </c>
      <c r="I296" t="str">
        <f t="shared" si="27"/>
        <v>N/A</v>
      </c>
      <c r="J296" t="str">
        <f t="shared" si="28"/>
        <v>Scorpio Tankers</v>
      </c>
      <c r="K296">
        <f t="shared" si="29"/>
        <v>0</v>
      </c>
      <c r="L296">
        <f t="shared" si="30"/>
        <v>0</v>
      </c>
      <c r="M296">
        <f t="shared" si="31"/>
        <v>0</v>
      </c>
      <c r="N296">
        <f t="shared" si="32"/>
        <v>0</v>
      </c>
    </row>
    <row r="297" spans="1:14" x14ac:dyDescent="0.3">
      <c r="A297" s="1">
        <v>4</v>
      </c>
      <c r="B297" t="s">
        <v>1222</v>
      </c>
      <c r="C297" t="s">
        <v>1223</v>
      </c>
      <c r="I297" t="str">
        <f t="shared" si="27"/>
        <v>N/A</v>
      </c>
      <c r="J297" t="str">
        <f t="shared" si="28"/>
        <v>Costamare</v>
      </c>
      <c r="K297">
        <f t="shared" si="29"/>
        <v>0</v>
      </c>
      <c r="L297">
        <f t="shared" si="30"/>
        <v>0</v>
      </c>
      <c r="M297">
        <f t="shared" si="31"/>
        <v>0</v>
      </c>
      <c r="N297">
        <f t="shared" si="32"/>
        <v>0</v>
      </c>
    </row>
    <row r="298" spans="1:14" x14ac:dyDescent="0.3">
      <c r="A298" s="1">
        <v>5</v>
      </c>
      <c r="B298" t="s">
        <v>1224</v>
      </c>
      <c r="C298" t="s">
        <v>1225</v>
      </c>
      <c r="I298" t="e">
        <f t="shared" si="27"/>
        <v>#VALUE!</v>
      </c>
      <c r="J298" t="e">
        <f t="shared" si="28"/>
        <v>#VALUE!</v>
      </c>
      <c r="K298">
        <f t="shared" si="29"/>
        <v>0</v>
      </c>
      <c r="L298">
        <f t="shared" si="30"/>
        <v>0</v>
      </c>
      <c r="M298">
        <f t="shared" si="31"/>
        <v>0</v>
      </c>
      <c r="N298">
        <f t="shared" si="32"/>
        <v>0</v>
      </c>
    </row>
    <row r="299" spans="1:14" x14ac:dyDescent="0.3">
      <c r="I299" t="str">
        <f t="shared" si="27"/>
        <v>N/A</v>
      </c>
      <c r="J299">
        <f t="shared" si="28"/>
        <v>0</v>
      </c>
      <c r="K299">
        <f t="shared" si="29"/>
        <v>0</v>
      </c>
      <c r="L299">
        <f t="shared" si="30"/>
        <v>0</v>
      </c>
      <c r="M299">
        <f t="shared" si="31"/>
        <v>0</v>
      </c>
      <c r="N299">
        <f t="shared" si="32"/>
        <v>0</v>
      </c>
    </row>
    <row r="300" spans="1:14" x14ac:dyDescent="0.3">
      <c r="I300" t="str">
        <f t="shared" si="27"/>
        <v>N/A</v>
      </c>
      <c r="J300">
        <f t="shared" si="28"/>
        <v>0</v>
      </c>
      <c r="K300">
        <f t="shared" si="29"/>
        <v>0</v>
      </c>
      <c r="L300">
        <f t="shared" si="30"/>
        <v>0</v>
      </c>
      <c r="M300">
        <f t="shared" si="31"/>
        <v>0</v>
      </c>
      <c r="N300">
        <f t="shared" si="32"/>
        <v>0</v>
      </c>
    </row>
    <row r="301" spans="1:14" x14ac:dyDescent="0.3">
      <c r="A301" s="1">
        <v>0</v>
      </c>
      <c r="B301" t="s">
        <v>122</v>
      </c>
      <c r="C301" t="s">
        <v>1226</v>
      </c>
      <c r="I301" t="str">
        <f t="shared" si="27"/>
        <v>N/A</v>
      </c>
      <c r="J301">
        <f t="shared" si="28"/>
        <v>879430000</v>
      </c>
      <c r="K301">
        <f t="shared" si="29"/>
        <v>0</v>
      </c>
      <c r="L301">
        <f t="shared" si="30"/>
        <v>0</v>
      </c>
      <c r="M301">
        <f t="shared" si="31"/>
        <v>0</v>
      </c>
      <c r="N301">
        <f t="shared" si="32"/>
        <v>0</v>
      </c>
    </row>
    <row r="302" spans="1:14" x14ac:dyDescent="0.3">
      <c r="A302" s="1">
        <v>1</v>
      </c>
      <c r="B302" t="s">
        <v>123</v>
      </c>
      <c r="I302" t="str">
        <f t="shared" si="27"/>
        <v>N/A</v>
      </c>
      <c r="J302">
        <f t="shared" si="28"/>
        <v>0</v>
      </c>
      <c r="K302">
        <f t="shared" si="29"/>
        <v>0</v>
      </c>
      <c r="L302">
        <f t="shared" si="30"/>
        <v>0</v>
      </c>
      <c r="M302">
        <f t="shared" si="31"/>
        <v>0</v>
      </c>
      <c r="N302">
        <f t="shared" si="32"/>
        <v>0</v>
      </c>
    </row>
    <row r="303" spans="1:14" x14ac:dyDescent="0.3">
      <c r="A303" s="1">
        <v>2</v>
      </c>
      <c r="B303" t="s">
        <v>124</v>
      </c>
      <c r="C303" t="s">
        <v>1227</v>
      </c>
      <c r="I303" t="str">
        <f t="shared" si="27"/>
        <v>N/A</v>
      </c>
      <c r="J303" t="str">
        <f t="shared" si="28"/>
        <v>63.64</v>
      </c>
      <c r="K303">
        <f t="shared" si="29"/>
        <v>0</v>
      </c>
      <c r="L303">
        <f t="shared" si="30"/>
        <v>0</v>
      </c>
      <c r="M303">
        <f t="shared" si="31"/>
        <v>0</v>
      </c>
      <c r="N303">
        <f t="shared" si="32"/>
        <v>0</v>
      </c>
    </row>
    <row r="304" spans="1:14" x14ac:dyDescent="0.3">
      <c r="A304" s="1">
        <v>3</v>
      </c>
      <c r="B304" t="s">
        <v>125</v>
      </c>
      <c r="C304" t="s">
        <v>1228</v>
      </c>
      <c r="I304" t="str">
        <f t="shared" si="27"/>
        <v>N/A</v>
      </c>
      <c r="J304" t="str">
        <f t="shared" si="28"/>
        <v>15.26</v>
      </c>
      <c r="K304">
        <f t="shared" si="29"/>
        <v>0</v>
      </c>
      <c r="L304">
        <f t="shared" si="30"/>
        <v>0</v>
      </c>
      <c r="M304">
        <f t="shared" si="31"/>
        <v>0</v>
      </c>
      <c r="N304">
        <f t="shared" si="32"/>
        <v>0</v>
      </c>
    </row>
    <row r="305" spans="1:14" x14ac:dyDescent="0.3">
      <c r="A305" s="1">
        <v>4</v>
      </c>
      <c r="B305" t="s">
        <v>127</v>
      </c>
      <c r="C305" t="s">
        <v>1229</v>
      </c>
      <c r="I305" t="str">
        <f t="shared" si="27"/>
        <v>N/A</v>
      </c>
      <c r="J305" t="str">
        <f t="shared" si="28"/>
        <v>1.29</v>
      </c>
      <c r="K305">
        <f t="shared" si="29"/>
        <v>0</v>
      </c>
      <c r="L305">
        <f t="shared" si="30"/>
        <v>0</v>
      </c>
      <c r="M305">
        <f t="shared" si="31"/>
        <v>0</v>
      </c>
      <c r="N305">
        <f t="shared" si="32"/>
        <v>0</v>
      </c>
    </row>
    <row r="306" spans="1:14" x14ac:dyDescent="0.3">
      <c r="A306" s="1">
        <v>5</v>
      </c>
      <c r="B306" t="s">
        <v>129</v>
      </c>
      <c r="C306" t="s">
        <v>1230</v>
      </c>
      <c r="I306" t="str">
        <f t="shared" si="27"/>
        <v>N/A</v>
      </c>
      <c r="J306" t="str">
        <f t="shared" si="28"/>
        <v>0.49</v>
      </c>
      <c r="K306">
        <f t="shared" si="29"/>
        <v>0</v>
      </c>
      <c r="L306">
        <f t="shared" si="30"/>
        <v>0</v>
      </c>
      <c r="M306">
        <f t="shared" si="31"/>
        <v>0</v>
      </c>
      <c r="N306">
        <f t="shared" si="32"/>
        <v>0</v>
      </c>
    </row>
    <row r="307" spans="1:14" x14ac:dyDescent="0.3">
      <c r="A307" s="1">
        <v>6</v>
      </c>
      <c r="B307" t="s">
        <v>131</v>
      </c>
      <c r="C307" t="s">
        <v>1231</v>
      </c>
      <c r="I307" t="str">
        <f t="shared" si="27"/>
        <v>N/A</v>
      </c>
      <c r="J307" t="str">
        <f t="shared" si="28"/>
        <v>1.99</v>
      </c>
      <c r="K307">
        <f t="shared" si="29"/>
        <v>0</v>
      </c>
      <c r="L307">
        <f t="shared" si="30"/>
        <v>0</v>
      </c>
      <c r="M307">
        <f t="shared" si="31"/>
        <v>0</v>
      </c>
      <c r="N307">
        <f t="shared" si="32"/>
        <v>0</v>
      </c>
    </row>
    <row r="308" spans="1:14" x14ac:dyDescent="0.3">
      <c r="A308" s="1">
        <v>7</v>
      </c>
      <c r="B308" t="s">
        <v>133</v>
      </c>
      <c r="I308" t="str">
        <f t="shared" si="27"/>
        <v>N/A</v>
      </c>
      <c r="J308">
        <f t="shared" si="28"/>
        <v>0</v>
      </c>
      <c r="K308">
        <f t="shared" si="29"/>
        <v>0</v>
      </c>
      <c r="L308">
        <f t="shared" si="30"/>
        <v>0</v>
      </c>
      <c r="M308">
        <f t="shared" si="31"/>
        <v>0</v>
      </c>
      <c r="N308">
        <f t="shared" si="32"/>
        <v>0</v>
      </c>
    </row>
    <row r="309" spans="1:14" x14ac:dyDescent="0.3">
      <c r="A309" s="1">
        <v>8</v>
      </c>
      <c r="B309" t="s">
        <v>134</v>
      </c>
      <c r="I309" t="str">
        <f t="shared" si="27"/>
        <v>N/A</v>
      </c>
      <c r="J309">
        <f t="shared" si="28"/>
        <v>0</v>
      </c>
      <c r="K309">
        <f t="shared" si="29"/>
        <v>0</v>
      </c>
      <c r="L309">
        <f t="shared" si="30"/>
        <v>0</v>
      </c>
      <c r="M309">
        <f t="shared" si="31"/>
        <v>0</v>
      </c>
      <c r="N309">
        <f t="shared" si="32"/>
        <v>0</v>
      </c>
    </row>
    <row r="310" spans="1:14" x14ac:dyDescent="0.3">
      <c r="I310" t="str">
        <f t="shared" si="27"/>
        <v>N/A</v>
      </c>
      <c r="J310">
        <f t="shared" si="28"/>
        <v>0</v>
      </c>
      <c r="K310">
        <f t="shared" si="29"/>
        <v>0</v>
      </c>
      <c r="L310">
        <f t="shared" si="30"/>
        <v>0</v>
      </c>
      <c r="M310">
        <f t="shared" si="31"/>
        <v>0</v>
      </c>
      <c r="N310">
        <f t="shared" si="32"/>
        <v>0</v>
      </c>
    </row>
    <row r="311" spans="1:14" x14ac:dyDescent="0.3">
      <c r="I311" t="str">
        <f t="shared" si="27"/>
        <v>N/A</v>
      </c>
      <c r="J311">
        <f t="shared" si="28"/>
        <v>0</v>
      </c>
      <c r="K311">
        <f t="shared" si="29"/>
        <v>0</v>
      </c>
      <c r="L311">
        <f t="shared" si="30"/>
        <v>0</v>
      </c>
      <c r="M311">
        <f t="shared" si="31"/>
        <v>0</v>
      </c>
      <c r="N311">
        <f t="shared" si="32"/>
        <v>0</v>
      </c>
    </row>
    <row r="312" spans="1:14" x14ac:dyDescent="0.3">
      <c r="A312" s="1">
        <v>0</v>
      </c>
      <c r="B312" t="s">
        <v>122</v>
      </c>
      <c r="C312" t="s">
        <v>1232</v>
      </c>
      <c r="I312" t="str">
        <f t="shared" si="27"/>
        <v>N/A</v>
      </c>
      <c r="J312">
        <f t="shared" si="28"/>
        <v>4940000</v>
      </c>
      <c r="K312">
        <f t="shared" si="29"/>
        <v>0</v>
      </c>
      <c r="L312">
        <f t="shared" si="30"/>
        <v>0</v>
      </c>
      <c r="M312">
        <f t="shared" si="31"/>
        <v>0</v>
      </c>
      <c r="N312">
        <f t="shared" si="32"/>
        <v>0</v>
      </c>
    </row>
    <row r="313" spans="1:14" x14ac:dyDescent="0.3">
      <c r="A313" s="1">
        <v>1</v>
      </c>
      <c r="B313" t="s">
        <v>123</v>
      </c>
      <c r="I313" t="str">
        <f t="shared" si="27"/>
        <v>N/A</v>
      </c>
      <c r="J313">
        <f t="shared" si="28"/>
        <v>0</v>
      </c>
      <c r="K313">
        <f t="shared" si="29"/>
        <v>0</v>
      </c>
      <c r="L313">
        <f t="shared" si="30"/>
        <v>0</v>
      </c>
      <c r="M313">
        <f t="shared" si="31"/>
        <v>0</v>
      </c>
      <c r="N313">
        <f t="shared" si="32"/>
        <v>0</v>
      </c>
    </row>
    <row r="314" spans="1:14" x14ac:dyDescent="0.3">
      <c r="A314" s="1">
        <v>2</v>
      </c>
      <c r="B314" t="s">
        <v>124</v>
      </c>
      <c r="C314" t="s">
        <v>1233</v>
      </c>
      <c r="I314" t="str">
        <f t="shared" si="27"/>
        <v>N/A</v>
      </c>
      <c r="J314" t="str">
        <f t="shared" si="28"/>
        <v>-0.00</v>
      </c>
      <c r="K314">
        <f t="shared" si="29"/>
        <v>0</v>
      </c>
      <c r="L314">
        <f t="shared" si="30"/>
        <v>0</v>
      </c>
      <c r="M314">
        <f t="shared" si="31"/>
        <v>0</v>
      </c>
      <c r="N314">
        <f t="shared" si="32"/>
        <v>0</v>
      </c>
    </row>
    <row r="315" spans="1:14" x14ac:dyDescent="0.3">
      <c r="A315" s="1">
        <v>3</v>
      </c>
      <c r="B315" t="s">
        <v>125</v>
      </c>
      <c r="I315" t="str">
        <f t="shared" si="27"/>
        <v>N/A</v>
      </c>
      <c r="J315">
        <f t="shared" si="28"/>
        <v>0</v>
      </c>
      <c r="K315">
        <f t="shared" si="29"/>
        <v>0</v>
      </c>
      <c r="L315">
        <f t="shared" si="30"/>
        <v>0</v>
      </c>
      <c r="M315">
        <f t="shared" si="31"/>
        <v>0</v>
      </c>
      <c r="N315">
        <f t="shared" si="32"/>
        <v>0</v>
      </c>
    </row>
    <row r="316" spans="1:14" x14ac:dyDescent="0.3">
      <c r="A316" s="1">
        <v>4</v>
      </c>
      <c r="B316" t="s">
        <v>127</v>
      </c>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0</v>
      </c>
      <c r="K316">
        <f t="shared" ref="K316:K379" si="35">IF(TRIM(D316)="-", "N/A", IF(RIGHT(D316,1)="M",1000000*VALUE(LEFT(D316,LEN(D316)-1)),IF(RIGHT(D316,1)="B",1000000000*VALUE(LEFT(D316,LEN(D316)-1)),IF(RIGHT(D316,1)="%",0.01*VALUE(LEFT(D316,LEN(D316)-1)),D316))))</f>
        <v>0</v>
      </c>
      <c r="L316">
        <f t="shared" ref="L316:L379" si="36">IF(TRIM(E316)="-", "N/A", IF(RIGHT(E316,1)="M",1000000*VALUE(LEFT(E316,LEN(E316)-1)),IF(RIGHT(E316,1)="B",1000000000*VALUE(LEFT(E316,LEN(E316)-1)),IF(RIGHT(E316,1)="%",0.01*VALUE(LEFT(E316,LEN(E316)-1)),E316))))</f>
        <v>0</v>
      </c>
      <c r="M316">
        <f t="shared" ref="M316:M379" si="37">IF(TRIM(F316)="-", "N/A", IF(RIGHT(F316,1)="M",1000000*VALUE(LEFT(F316,LEN(F316)-1)),IF(RIGHT(F316,1)="B",1000000000*VALUE(LEFT(F316,LEN(F316)-1)),IF(RIGHT(F316,1)="%",0.01*VALUE(LEFT(F316,LEN(F316)-1)),F316))))</f>
        <v>0</v>
      </c>
      <c r="N316">
        <f t="shared" ref="N316:N379" si="38">IF(TRIM(G316)="-", "N/A", IF(RIGHT(G316,1)="M",1000000*VALUE(LEFT(G316,LEN(G316)-1)),IF(RIGHT(G316,1)="B",1000000000*VALUE(LEFT(G316,LEN(G316)-1)),IF(RIGHT(G316,1)="%",0.01*VALUE(LEFT(G316,LEN(G316)-1)),G316))))</f>
        <v>0</v>
      </c>
    </row>
    <row r="317" spans="1:14" x14ac:dyDescent="0.3">
      <c r="A317" s="1">
        <v>5</v>
      </c>
      <c r="B317" t="s">
        <v>129</v>
      </c>
      <c r="C317" t="s">
        <v>84</v>
      </c>
      <c r="I317" t="str">
        <f t="shared" si="33"/>
        <v>N/A</v>
      </c>
      <c r="J317" t="str">
        <f t="shared" si="34"/>
        <v>0.11</v>
      </c>
      <c r="K317">
        <f t="shared" si="35"/>
        <v>0</v>
      </c>
      <c r="L317">
        <f t="shared" si="36"/>
        <v>0</v>
      </c>
      <c r="M317">
        <f t="shared" si="37"/>
        <v>0</v>
      </c>
      <c r="N317">
        <f t="shared" si="38"/>
        <v>0</v>
      </c>
    </row>
    <row r="318" spans="1:14" x14ac:dyDescent="0.3">
      <c r="A318" s="1">
        <v>6</v>
      </c>
      <c r="B318" t="s">
        <v>131</v>
      </c>
      <c r="C318" t="s">
        <v>1234</v>
      </c>
      <c r="I318" t="str">
        <f t="shared" si="33"/>
        <v>N/A</v>
      </c>
      <c r="J318" t="str">
        <f t="shared" si="34"/>
        <v>0.01</v>
      </c>
      <c r="K318">
        <f t="shared" si="35"/>
        <v>0</v>
      </c>
      <c r="L318">
        <f t="shared" si="36"/>
        <v>0</v>
      </c>
      <c r="M318">
        <f t="shared" si="37"/>
        <v>0</v>
      </c>
      <c r="N318">
        <f t="shared" si="38"/>
        <v>0</v>
      </c>
    </row>
    <row r="319" spans="1:14" x14ac:dyDescent="0.3">
      <c r="A319" s="1">
        <v>7</v>
      </c>
      <c r="B319" t="s">
        <v>133</v>
      </c>
      <c r="I319" t="str">
        <f t="shared" si="33"/>
        <v>N/A</v>
      </c>
      <c r="J319">
        <f t="shared" si="34"/>
        <v>0</v>
      </c>
      <c r="K319">
        <f t="shared" si="35"/>
        <v>0</v>
      </c>
      <c r="L319">
        <f t="shared" si="36"/>
        <v>0</v>
      </c>
      <c r="M319">
        <f t="shared" si="37"/>
        <v>0</v>
      </c>
      <c r="N319">
        <f t="shared" si="38"/>
        <v>0</v>
      </c>
    </row>
    <row r="320" spans="1:14" x14ac:dyDescent="0.3">
      <c r="A320" s="1">
        <v>8</v>
      </c>
      <c r="B320" t="s">
        <v>134</v>
      </c>
      <c r="I320" t="str">
        <f t="shared" si="33"/>
        <v>N/A</v>
      </c>
      <c r="J320">
        <f t="shared" si="34"/>
        <v>0</v>
      </c>
      <c r="K320">
        <f t="shared" si="35"/>
        <v>0</v>
      </c>
      <c r="L320">
        <f t="shared" si="36"/>
        <v>0</v>
      </c>
      <c r="M320">
        <f t="shared" si="37"/>
        <v>0</v>
      </c>
      <c r="N320">
        <f t="shared" si="38"/>
        <v>0</v>
      </c>
    </row>
    <row r="321" spans="1:14" x14ac:dyDescent="0.3">
      <c r="I321" t="str">
        <f t="shared" si="33"/>
        <v>N/A</v>
      </c>
      <c r="J321">
        <f t="shared" si="34"/>
        <v>0</v>
      </c>
      <c r="K321">
        <f t="shared" si="35"/>
        <v>0</v>
      </c>
      <c r="L321">
        <f t="shared" si="36"/>
        <v>0</v>
      </c>
      <c r="M321">
        <f t="shared" si="37"/>
        <v>0</v>
      </c>
      <c r="N321">
        <f t="shared" si="38"/>
        <v>0</v>
      </c>
    </row>
    <row r="322" spans="1:14" x14ac:dyDescent="0.3">
      <c r="I322" t="str">
        <f t="shared" si="33"/>
        <v>N/A</v>
      </c>
      <c r="J322">
        <f t="shared" si="34"/>
        <v>0</v>
      </c>
      <c r="K322">
        <f t="shared" si="35"/>
        <v>0</v>
      </c>
      <c r="L322">
        <f t="shared" si="36"/>
        <v>0</v>
      </c>
      <c r="M322">
        <f t="shared" si="37"/>
        <v>0</v>
      </c>
      <c r="N322">
        <f t="shared" si="38"/>
        <v>0</v>
      </c>
    </row>
    <row r="323" spans="1:14" x14ac:dyDescent="0.3">
      <c r="A323" s="1">
        <v>0</v>
      </c>
      <c r="B323" t="s">
        <v>122</v>
      </c>
      <c r="C323" t="s">
        <v>1235</v>
      </c>
      <c r="I323" t="str">
        <f t="shared" si="33"/>
        <v>N/A</v>
      </c>
      <c r="J323">
        <f t="shared" si="34"/>
        <v>790120000</v>
      </c>
      <c r="K323">
        <f t="shared" si="35"/>
        <v>0</v>
      </c>
      <c r="L323">
        <f t="shared" si="36"/>
        <v>0</v>
      </c>
      <c r="M323">
        <f t="shared" si="37"/>
        <v>0</v>
      </c>
      <c r="N323">
        <f t="shared" si="38"/>
        <v>0</v>
      </c>
    </row>
    <row r="324" spans="1:14" x14ac:dyDescent="0.3">
      <c r="A324" s="1">
        <v>1</v>
      </c>
      <c r="B324" t="s">
        <v>123</v>
      </c>
      <c r="I324" t="str">
        <f t="shared" si="33"/>
        <v>N/A</v>
      </c>
      <c r="J324">
        <f t="shared" si="34"/>
        <v>0</v>
      </c>
      <c r="K324">
        <f t="shared" si="35"/>
        <v>0</v>
      </c>
      <c r="L324">
        <f t="shared" si="36"/>
        <v>0</v>
      </c>
      <c r="M324">
        <f t="shared" si="37"/>
        <v>0</v>
      </c>
      <c r="N324">
        <f t="shared" si="38"/>
        <v>0</v>
      </c>
    </row>
    <row r="325" spans="1:14" x14ac:dyDescent="0.3">
      <c r="A325" s="1">
        <v>2</v>
      </c>
      <c r="B325" t="s">
        <v>124</v>
      </c>
      <c r="C325" t="s">
        <v>1236</v>
      </c>
      <c r="I325" t="str">
        <f t="shared" si="33"/>
        <v>N/A</v>
      </c>
      <c r="J325" t="str">
        <f t="shared" si="34"/>
        <v>21.38</v>
      </c>
      <c r="K325">
        <f t="shared" si="35"/>
        <v>0</v>
      </c>
      <c r="L325">
        <f t="shared" si="36"/>
        <v>0</v>
      </c>
      <c r="M325">
        <f t="shared" si="37"/>
        <v>0</v>
      </c>
      <c r="N325">
        <f t="shared" si="38"/>
        <v>0</v>
      </c>
    </row>
    <row r="326" spans="1:14" x14ac:dyDescent="0.3">
      <c r="A326" s="1">
        <v>3</v>
      </c>
      <c r="B326" t="s">
        <v>125</v>
      </c>
      <c r="C326" t="s">
        <v>1237</v>
      </c>
      <c r="I326" t="str">
        <f t="shared" si="33"/>
        <v>N/A</v>
      </c>
      <c r="J326" t="str">
        <f t="shared" si="34"/>
        <v>19.48</v>
      </c>
      <c r="K326">
        <f t="shared" si="35"/>
        <v>0</v>
      </c>
      <c r="L326">
        <f t="shared" si="36"/>
        <v>0</v>
      </c>
      <c r="M326">
        <f t="shared" si="37"/>
        <v>0</v>
      </c>
      <c r="N326">
        <f t="shared" si="38"/>
        <v>0</v>
      </c>
    </row>
    <row r="327" spans="1:14" x14ac:dyDescent="0.3">
      <c r="A327" s="1">
        <v>4</v>
      </c>
      <c r="B327" t="s">
        <v>127</v>
      </c>
      <c r="C327" t="s">
        <v>1238</v>
      </c>
      <c r="I327" t="str">
        <f t="shared" si="33"/>
        <v>N/A</v>
      </c>
      <c r="J327" t="str">
        <f t="shared" si="34"/>
        <v>1.39</v>
      </c>
      <c r="K327">
        <f t="shared" si="35"/>
        <v>0</v>
      </c>
      <c r="L327">
        <f t="shared" si="36"/>
        <v>0</v>
      </c>
      <c r="M327">
        <f t="shared" si="37"/>
        <v>0</v>
      </c>
      <c r="N327">
        <f t="shared" si="38"/>
        <v>0</v>
      </c>
    </row>
    <row r="328" spans="1:14" x14ac:dyDescent="0.3">
      <c r="A328" s="1">
        <v>5</v>
      </c>
      <c r="B328" t="s">
        <v>129</v>
      </c>
      <c r="C328" t="s">
        <v>1239</v>
      </c>
      <c r="I328" t="str">
        <f t="shared" si="33"/>
        <v>N/A</v>
      </c>
      <c r="J328" t="str">
        <f t="shared" si="34"/>
        <v>0.82</v>
      </c>
      <c r="K328">
        <f t="shared" si="35"/>
        <v>0</v>
      </c>
      <c r="L328">
        <f t="shared" si="36"/>
        <v>0</v>
      </c>
      <c r="M328">
        <f t="shared" si="37"/>
        <v>0</v>
      </c>
      <c r="N328">
        <f t="shared" si="38"/>
        <v>0</v>
      </c>
    </row>
    <row r="329" spans="1:14" x14ac:dyDescent="0.3">
      <c r="A329" s="1">
        <v>6</v>
      </c>
      <c r="B329" t="s">
        <v>131</v>
      </c>
      <c r="C329" t="s">
        <v>1240</v>
      </c>
      <c r="I329" t="str">
        <f t="shared" si="33"/>
        <v>N/A</v>
      </c>
      <c r="J329" t="str">
        <f t="shared" si="34"/>
        <v>5.56</v>
      </c>
      <c r="K329">
        <f t="shared" si="35"/>
        <v>0</v>
      </c>
      <c r="L329">
        <f t="shared" si="36"/>
        <v>0</v>
      </c>
      <c r="M329">
        <f t="shared" si="37"/>
        <v>0</v>
      </c>
      <c r="N329">
        <f t="shared" si="38"/>
        <v>0</v>
      </c>
    </row>
    <row r="330" spans="1:14" x14ac:dyDescent="0.3">
      <c r="A330" s="1">
        <v>7</v>
      </c>
      <c r="B330" t="s">
        <v>133</v>
      </c>
      <c r="I330" t="str">
        <f t="shared" si="33"/>
        <v>N/A</v>
      </c>
      <c r="J330">
        <f t="shared" si="34"/>
        <v>0</v>
      </c>
      <c r="K330">
        <f t="shared" si="35"/>
        <v>0</v>
      </c>
      <c r="L330">
        <f t="shared" si="36"/>
        <v>0</v>
      </c>
      <c r="M330">
        <f t="shared" si="37"/>
        <v>0</v>
      </c>
      <c r="N330">
        <f t="shared" si="38"/>
        <v>0</v>
      </c>
    </row>
    <row r="331" spans="1:14" x14ac:dyDescent="0.3">
      <c r="A331" s="1">
        <v>8</v>
      </c>
      <c r="B331" t="s">
        <v>134</v>
      </c>
      <c r="I331" t="str">
        <f t="shared" si="33"/>
        <v>N/A</v>
      </c>
      <c r="J331">
        <f t="shared" si="34"/>
        <v>0</v>
      </c>
      <c r="K331">
        <f t="shared" si="35"/>
        <v>0</v>
      </c>
      <c r="L331">
        <f t="shared" si="36"/>
        <v>0</v>
      </c>
      <c r="M331">
        <f t="shared" si="37"/>
        <v>0</v>
      </c>
      <c r="N331">
        <f t="shared" si="38"/>
        <v>0</v>
      </c>
    </row>
    <row r="332" spans="1:14" x14ac:dyDescent="0.3">
      <c r="I332" t="str">
        <f t="shared" si="33"/>
        <v>N/A</v>
      </c>
      <c r="J332">
        <f t="shared" si="34"/>
        <v>0</v>
      </c>
      <c r="K332">
        <f t="shared" si="35"/>
        <v>0</v>
      </c>
      <c r="L332">
        <f t="shared" si="36"/>
        <v>0</v>
      </c>
      <c r="M332">
        <f t="shared" si="37"/>
        <v>0</v>
      </c>
      <c r="N332">
        <f t="shared" si="38"/>
        <v>0</v>
      </c>
    </row>
    <row r="333" spans="1:14" x14ac:dyDescent="0.3">
      <c r="I333" t="str">
        <f t="shared" si="33"/>
        <v>N/A</v>
      </c>
      <c r="J333">
        <f t="shared" si="34"/>
        <v>0</v>
      </c>
      <c r="K333">
        <f t="shared" si="35"/>
        <v>0</v>
      </c>
      <c r="L333">
        <f t="shared" si="36"/>
        <v>0</v>
      </c>
      <c r="M333">
        <f t="shared" si="37"/>
        <v>0</v>
      </c>
      <c r="N333">
        <f t="shared" si="38"/>
        <v>0</v>
      </c>
    </row>
    <row r="334" spans="1:14" x14ac:dyDescent="0.3">
      <c r="A334" s="1">
        <v>0</v>
      </c>
      <c r="B334" t="s">
        <v>122</v>
      </c>
      <c r="C334" t="s">
        <v>1241</v>
      </c>
      <c r="I334" t="str">
        <f t="shared" si="33"/>
        <v>N/A</v>
      </c>
      <c r="J334">
        <f t="shared" si="34"/>
        <v>837870000</v>
      </c>
      <c r="K334">
        <f t="shared" si="35"/>
        <v>0</v>
      </c>
      <c r="L334">
        <f t="shared" si="36"/>
        <v>0</v>
      </c>
      <c r="M334">
        <f t="shared" si="37"/>
        <v>0</v>
      </c>
      <c r="N334">
        <f t="shared" si="38"/>
        <v>0</v>
      </c>
    </row>
    <row r="335" spans="1:14" x14ac:dyDescent="0.3">
      <c r="A335" s="1">
        <v>1</v>
      </c>
      <c r="B335" t="s">
        <v>123</v>
      </c>
      <c r="I335" t="str">
        <f t="shared" si="33"/>
        <v>N/A</v>
      </c>
      <c r="J335">
        <f t="shared" si="34"/>
        <v>0</v>
      </c>
      <c r="K335">
        <f t="shared" si="35"/>
        <v>0</v>
      </c>
      <c r="L335">
        <f t="shared" si="36"/>
        <v>0</v>
      </c>
      <c r="M335">
        <f t="shared" si="37"/>
        <v>0</v>
      </c>
      <c r="N335">
        <f t="shared" si="38"/>
        <v>0</v>
      </c>
    </row>
    <row r="336" spans="1:14" x14ac:dyDescent="0.3">
      <c r="A336" s="1">
        <v>2</v>
      </c>
      <c r="B336" t="s">
        <v>124</v>
      </c>
      <c r="C336" t="s">
        <v>1242</v>
      </c>
      <c r="I336" t="str">
        <f t="shared" si="33"/>
        <v>N/A</v>
      </c>
      <c r="J336" t="str">
        <f t="shared" si="34"/>
        <v>-9.35</v>
      </c>
      <c r="K336">
        <f t="shared" si="35"/>
        <v>0</v>
      </c>
      <c r="L336">
        <f t="shared" si="36"/>
        <v>0</v>
      </c>
      <c r="M336">
        <f t="shared" si="37"/>
        <v>0</v>
      </c>
      <c r="N336">
        <f t="shared" si="38"/>
        <v>0</v>
      </c>
    </row>
    <row r="337" spans="1:14" x14ac:dyDescent="0.3">
      <c r="A337" s="1">
        <v>3</v>
      </c>
      <c r="B337" t="s">
        <v>125</v>
      </c>
      <c r="C337" t="s">
        <v>1243</v>
      </c>
      <c r="I337" t="str">
        <f t="shared" si="33"/>
        <v>N/A</v>
      </c>
      <c r="J337" t="str">
        <f t="shared" si="34"/>
        <v>7.94</v>
      </c>
      <c r="K337">
        <f t="shared" si="35"/>
        <v>0</v>
      </c>
      <c r="L337">
        <f t="shared" si="36"/>
        <v>0</v>
      </c>
      <c r="M337">
        <f t="shared" si="37"/>
        <v>0</v>
      </c>
      <c r="N337">
        <f t="shared" si="38"/>
        <v>0</v>
      </c>
    </row>
    <row r="338" spans="1:14" x14ac:dyDescent="0.3">
      <c r="A338" s="1">
        <v>4</v>
      </c>
      <c r="B338" t="s">
        <v>127</v>
      </c>
      <c r="C338" t="s">
        <v>1244</v>
      </c>
      <c r="I338" t="str">
        <f t="shared" si="33"/>
        <v>N/A</v>
      </c>
      <c r="J338" t="str">
        <f t="shared" si="34"/>
        <v>0.75</v>
      </c>
      <c r="K338">
        <f t="shared" si="35"/>
        <v>0</v>
      </c>
      <c r="L338">
        <f t="shared" si="36"/>
        <v>0</v>
      </c>
      <c r="M338">
        <f t="shared" si="37"/>
        <v>0</v>
      </c>
      <c r="N338">
        <f t="shared" si="38"/>
        <v>0</v>
      </c>
    </row>
    <row r="339" spans="1:14" x14ac:dyDescent="0.3">
      <c r="A339" s="1">
        <v>5</v>
      </c>
      <c r="B339" t="s">
        <v>129</v>
      </c>
      <c r="C339" t="s">
        <v>1245</v>
      </c>
      <c r="I339" t="str">
        <f t="shared" si="33"/>
        <v>N/A</v>
      </c>
      <c r="J339" t="str">
        <f t="shared" si="34"/>
        <v>1.74</v>
      </c>
      <c r="K339">
        <f t="shared" si="35"/>
        <v>0</v>
      </c>
      <c r="L339">
        <f t="shared" si="36"/>
        <v>0</v>
      </c>
      <c r="M339">
        <f t="shared" si="37"/>
        <v>0</v>
      </c>
      <c r="N339">
        <f t="shared" si="38"/>
        <v>0</v>
      </c>
    </row>
    <row r="340" spans="1:14" x14ac:dyDescent="0.3">
      <c r="A340" s="1">
        <v>6</v>
      </c>
      <c r="B340" t="s">
        <v>131</v>
      </c>
      <c r="C340" t="s">
        <v>1246</v>
      </c>
      <c r="I340" t="str">
        <f t="shared" si="33"/>
        <v>N/A</v>
      </c>
      <c r="J340" t="str">
        <f t="shared" si="34"/>
        <v>0.46</v>
      </c>
      <c r="K340">
        <f t="shared" si="35"/>
        <v>0</v>
      </c>
      <c r="L340">
        <f t="shared" si="36"/>
        <v>0</v>
      </c>
      <c r="M340">
        <f t="shared" si="37"/>
        <v>0</v>
      </c>
      <c r="N340">
        <f t="shared" si="38"/>
        <v>0</v>
      </c>
    </row>
    <row r="341" spans="1:14" x14ac:dyDescent="0.3">
      <c r="A341" s="1">
        <v>7</v>
      </c>
      <c r="B341" t="s">
        <v>133</v>
      </c>
      <c r="I341" t="str">
        <f t="shared" si="33"/>
        <v>N/A</v>
      </c>
      <c r="J341">
        <f t="shared" si="34"/>
        <v>0</v>
      </c>
      <c r="K341">
        <f t="shared" si="35"/>
        <v>0</v>
      </c>
      <c r="L341">
        <f t="shared" si="36"/>
        <v>0</v>
      </c>
      <c r="M341">
        <f t="shared" si="37"/>
        <v>0</v>
      </c>
      <c r="N341">
        <f t="shared" si="38"/>
        <v>0</v>
      </c>
    </row>
    <row r="342" spans="1:14" x14ac:dyDescent="0.3">
      <c r="A342" s="1">
        <v>8</v>
      </c>
      <c r="B342" t="s">
        <v>134</v>
      </c>
      <c r="I342" t="str">
        <f t="shared" si="33"/>
        <v>N/A</v>
      </c>
      <c r="J342">
        <f t="shared" si="34"/>
        <v>0</v>
      </c>
      <c r="K342">
        <f t="shared" si="35"/>
        <v>0</v>
      </c>
      <c r="L342">
        <f t="shared" si="36"/>
        <v>0</v>
      </c>
      <c r="M342">
        <f t="shared" si="37"/>
        <v>0</v>
      </c>
      <c r="N342">
        <f t="shared" si="38"/>
        <v>0</v>
      </c>
    </row>
    <row r="343" spans="1:14" x14ac:dyDescent="0.3">
      <c r="I343" t="str">
        <f t="shared" si="33"/>
        <v>N/A</v>
      </c>
      <c r="J343">
        <f t="shared" si="34"/>
        <v>0</v>
      </c>
      <c r="K343">
        <f t="shared" si="35"/>
        <v>0</v>
      </c>
      <c r="L343">
        <f t="shared" si="36"/>
        <v>0</v>
      </c>
      <c r="M343">
        <f t="shared" si="37"/>
        <v>0</v>
      </c>
      <c r="N343">
        <f t="shared" si="38"/>
        <v>0</v>
      </c>
    </row>
    <row r="344" spans="1:14" x14ac:dyDescent="0.3">
      <c r="I344" t="str">
        <f t="shared" si="33"/>
        <v>N/A</v>
      </c>
      <c r="J344">
        <f t="shared" si="34"/>
        <v>0</v>
      </c>
      <c r="K344">
        <f t="shared" si="35"/>
        <v>0</v>
      </c>
      <c r="L344">
        <f t="shared" si="36"/>
        <v>0</v>
      </c>
      <c r="M344">
        <f t="shared" si="37"/>
        <v>0</v>
      </c>
      <c r="N344">
        <f t="shared" si="38"/>
        <v>0</v>
      </c>
    </row>
    <row r="345" spans="1:14" x14ac:dyDescent="0.3">
      <c r="I345" t="str">
        <f t="shared" si="33"/>
        <v>N/A</v>
      </c>
      <c r="J345">
        <f t="shared" si="34"/>
        <v>0</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I348" t="str">
        <f t="shared" si="33"/>
        <v>N/A</v>
      </c>
      <c r="J348">
        <f t="shared" si="34"/>
        <v>0</v>
      </c>
      <c r="K348">
        <f t="shared" si="35"/>
        <v>0</v>
      </c>
      <c r="L348">
        <f t="shared" si="36"/>
        <v>0</v>
      </c>
      <c r="M348">
        <f t="shared" si="37"/>
        <v>0</v>
      </c>
      <c r="N348">
        <f t="shared" si="38"/>
        <v>0</v>
      </c>
    </row>
    <row r="349" spans="1:14" x14ac:dyDescent="0.3">
      <c r="I349" t="str">
        <f t="shared" si="33"/>
        <v>N/A</v>
      </c>
      <c r="J349">
        <f t="shared" si="34"/>
        <v>0</v>
      </c>
      <c r="K349">
        <f t="shared" si="35"/>
        <v>0</v>
      </c>
      <c r="L349">
        <f t="shared" si="36"/>
        <v>0</v>
      </c>
      <c r="M349">
        <f t="shared" si="37"/>
        <v>0</v>
      </c>
      <c r="N349">
        <f t="shared" si="38"/>
        <v>0</v>
      </c>
    </row>
    <row r="350" spans="1:14" x14ac:dyDescent="0.3">
      <c r="I350" t="str">
        <f t="shared" si="33"/>
        <v>N/A</v>
      </c>
      <c r="J350">
        <f t="shared" si="34"/>
        <v>0</v>
      </c>
      <c r="K350">
        <f t="shared" si="35"/>
        <v>0</v>
      </c>
      <c r="L350">
        <f t="shared" si="36"/>
        <v>0</v>
      </c>
      <c r="M350">
        <f t="shared" si="37"/>
        <v>0</v>
      </c>
      <c r="N350">
        <f t="shared" si="38"/>
        <v>0</v>
      </c>
    </row>
    <row r="351" spans="1:14" x14ac:dyDescent="0.3">
      <c r="I351" t="str">
        <f t="shared" si="33"/>
        <v>N/A</v>
      </c>
      <c r="J351">
        <f t="shared" si="34"/>
        <v>0</v>
      </c>
      <c r="K351">
        <f t="shared" si="35"/>
        <v>0</v>
      </c>
      <c r="L351">
        <f t="shared" si="36"/>
        <v>0</v>
      </c>
      <c r="M351">
        <f t="shared" si="37"/>
        <v>0</v>
      </c>
      <c r="N351">
        <f t="shared" si="38"/>
        <v>0</v>
      </c>
    </row>
    <row r="352" spans="1:14" x14ac:dyDescent="0.3">
      <c r="I352" t="str">
        <f t="shared" si="33"/>
        <v>N/A</v>
      </c>
      <c r="J352">
        <f t="shared" si="34"/>
        <v>0</v>
      </c>
      <c r="K352">
        <f t="shared" si="35"/>
        <v>0</v>
      </c>
      <c r="L352">
        <f t="shared" si="36"/>
        <v>0</v>
      </c>
      <c r="M352">
        <f t="shared" si="37"/>
        <v>0</v>
      </c>
      <c r="N352">
        <f t="shared" si="38"/>
        <v>0</v>
      </c>
    </row>
    <row r="353" spans="9:14" x14ac:dyDescent="0.3">
      <c r="I353" t="str">
        <f t="shared" si="33"/>
        <v>N/A</v>
      </c>
      <c r="J353">
        <f t="shared" si="34"/>
        <v>0</v>
      </c>
      <c r="K353">
        <f t="shared" si="35"/>
        <v>0</v>
      </c>
      <c r="L353">
        <f t="shared" si="36"/>
        <v>0</v>
      </c>
      <c r="M353">
        <f t="shared" si="37"/>
        <v>0</v>
      </c>
      <c r="N353">
        <f t="shared" si="38"/>
        <v>0</v>
      </c>
    </row>
    <row r="354" spans="9:14" x14ac:dyDescent="0.3">
      <c r="I354" t="str">
        <f t="shared" si="33"/>
        <v>N/A</v>
      </c>
      <c r="J354">
        <f t="shared" si="34"/>
        <v>0</v>
      </c>
      <c r="K354">
        <f t="shared" si="35"/>
        <v>0</v>
      </c>
      <c r="L354">
        <f t="shared" si="36"/>
        <v>0</v>
      </c>
      <c r="M354">
        <f t="shared" si="37"/>
        <v>0</v>
      </c>
      <c r="N354">
        <f t="shared" si="38"/>
        <v>0</v>
      </c>
    </row>
    <row r="355" spans="9:14" x14ac:dyDescent="0.3">
      <c r="I355" t="str">
        <f t="shared" si="33"/>
        <v>N/A</v>
      </c>
      <c r="J355">
        <f t="shared" si="34"/>
        <v>0</v>
      </c>
      <c r="K355">
        <f t="shared" si="35"/>
        <v>0</v>
      </c>
      <c r="L355">
        <f t="shared" si="36"/>
        <v>0</v>
      </c>
      <c r="M355">
        <f t="shared" si="37"/>
        <v>0</v>
      </c>
      <c r="N355">
        <f t="shared" si="38"/>
        <v>0</v>
      </c>
    </row>
    <row r="356" spans="9:14" x14ac:dyDescent="0.3">
      <c r="I356" t="str">
        <f t="shared" si="33"/>
        <v>N/A</v>
      </c>
      <c r="J356">
        <f t="shared" si="34"/>
        <v>0</v>
      </c>
      <c r="K356">
        <f t="shared" si="35"/>
        <v>0</v>
      </c>
      <c r="L356">
        <f t="shared" si="36"/>
        <v>0</v>
      </c>
      <c r="M356">
        <f t="shared" si="37"/>
        <v>0</v>
      </c>
      <c r="N356">
        <f t="shared" si="38"/>
        <v>0</v>
      </c>
    </row>
    <row r="357" spans="9:14" x14ac:dyDescent="0.3">
      <c r="I357" t="str">
        <f t="shared" si="33"/>
        <v>N/A</v>
      </c>
      <c r="J357">
        <f t="shared" si="34"/>
        <v>0</v>
      </c>
      <c r="K357">
        <f t="shared" si="35"/>
        <v>0</v>
      </c>
      <c r="L357">
        <f t="shared" si="36"/>
        <v>0</v>
      </c>
      <c r="M357">
        <f t="shared" si="37"/>
        <v>0</v>
      </c>
      <c r="N357">
        <f t="shared" si="38"/>
        <v>0</v>
      </c>
    </row>
    <row r="358" spans="9:14" x14ac:dyDescent="0.3">
      <c r="I358" t="str">
        <f t="shared" si="33"/>
        <v>N/A</v>
      </c>
      <c r="J358">
        <f t="shared" si="34"/>
        <v>0</v>
      </c>
      <c r="K358">
        <f t="shared" si="35"/>
        <v>0</v>
      </c>
      <c r="L358">
        <f t="shared" si="36"/>
        <v>0</v>
      </c>
      <c r="M358">
        <f t="shared" si="37"/>
        <v>0</v>
      </c>
      <c r="N358">
        <f t="shared" si="38"/>
        <v>0</v>
      </c>
    </row>
    <row r="359" spans="9:14" x14ac:dyDescent="0.3">
      <c r="I359" t="str">
        <f t="shared" si="33"/>
        <v>N/A</v>
      </c>
      <c r="J359">
        <f t="shared" si="34"/>
        <v>0</v>
      </c>
      <c r="K359">
        <f t="shared" si="35"/>
        <v>0</v>
      </c>
      <c r="L359">
        <f t="shared" si="36"/>
        <v>0</v>
      </c>
      <c r="M359">
        <f t="shared" si="37"/>
        <v>0</v>
      </c>
      <c r="N359">
        <f t="shared" si="38"/>
        <v>0</v>
      </c>
    </row>
    <row r="360" spans="9:14" x14ac:dyDescent="0.3">
      <c r="I360" t="str">
        <f t="shared" si="33"/>
        <v>N/A</v>
      </c>
      <c r="J360">
        <f t="shared" si="34"/>
        <v>0</v>
      </c>
      <c r="K360">
        <f t="shared" si="35"/>
        <v>0</v>
      </c>
      <c r="L360">
        <f t="shared" si="36"/>
        <v>0</v>
      </c>
      <c r="M360">
        <f t="shared" si="37"/>
        <v>0</v>
      </c>
      <c r="N360">
        <f t="shared" si="38"/>
        <v>0</v>
      </c>
    </row>
    <row r="361" spans="9:14" x14ac:dyDescent="0.3">
      <c r="I361" t="str">
        <f t="shared" si="33"/>
        <v>N/A</v>
      </c>
      <c r="J361">
        <f t="shared" si="34"/>
        <v>0</v>
      </c>
      <c r="K361">
        <f t="shared" si="35"/>
        <v>0</v>
      </c>
      <c r="L361">
        <f t="shared" si="36"/>
        <v>0</v>
      </c>
      <c r="M361">
        <f t="shared" si="37"/>
        <v>0</v>
      </c>
      <c r="N361">
        <f t="shared" si="38"/>
        <v>0</v>
      </c>
    </row>
    <row r="362" spans="9:14" x14ac:dyDescent="0.3">
      <c r="I362" t="str">
        <f t="shared" si="33"/>
        <v>N/A</v>
      </c>
      <c r="J362">
        <f t="shared" si="34"/>
        <v>0</v>
      </c>
      <c r="K362">
        <f t="shared" si="35"/>
        <v>0</v>
      </c>
      <c r="L362">
        <f t="shared" si="36"/>
        <v>0</v>
      </c>
      <c r="M362">
        <f t="shared" si="37"/>
        <v>0</v>
      </c>
      <c r="N362">
        <f t="shared" si="38"/>
        <v>0</v>
      </c>
    </row>
    <row r="363" spans="9:14" x14ac:dyDescent="0.3">
      <c r="I363" t="str">
        <f t="shared" si="33"/>
        <v>N/A</v>
      </c>
      <c r="J363">
        <f t="shared" si="34"/>
        <v>0</v>
      </c>
      <c r="K363">
        <f t="shared" si="35"/>
        <v>0</v>
      </c>
      <c r="L363">
        <f t="shared" si="36"/>
        <v>0</v>
      </c>
      <c r="M363">
        <f t="shared" si="37"/>
        <v>0</v>
      </c>
      <c r="N363">
        <f t="shared" si="38"/>
        <v>0</v>
      </c>
    </row>
    <row r="364" spans="9:14" x14ac:dyDescent="0.3">
      <c r="I364" t="str">
        <f t="shared" si="33"/>
        <v>N/A</v>
      </c>
      <c r="J364">
        <f t="shared" si="34"/>
        <v>0</v>
      </c>
      <c r="K364">
        <f t="shared" si="35"/>
        <v>0</v>
      </c>
      <c r="L364">
        <f t="shared" si="36"/>
        <v>0</v>
      </c>
      <c r="M364">
        <f t="shared" si="37"/>
        <v>0</v>
      </c>
      <c r="N364">
        <f t="shared" si="38"/>
        <v>0</v>
      </c>
    </row>
    <row r="365" spans="9:14" x14ac:dyDescent="0.3">
      <c r="I365" t="str">
        <f t="shared" si="33"/>
        <v>N/A</v>
      </c>
      <c r="J365">
        <f t="shared" si="34"/>
        <v>0</v>
      </c>
      <c r="K365">
        <f t="shared" si="35"/>
        <v>0</v>
      </c>
      <c r="L365">
        <f t="shared" si="36"/>
        <v>0</v>
      </c>
      <c r="M365">
        <f t="shared" si="37"/>
        <v>0</v>
      </c>
      <c r="N365">
        <f t="shared" si="38"/>
        <v>0</v>
      </c>
    </row>
    <row r="366" spans="9:14" x14ac:dyDescent="0.3">
      <c r="I366" t="str">
        <f t="shared" si="33"/>
        <v>N/A</v>
      </c>
      <c r="J366">
        <f t="shared" si="34"/>
        <v>0</v>
      </c>
      <c r="K366">
        <f t="shared" si="35"/>
        <v>0</v>
      </c>
      <c r="L366">
        <f t="shared" si="36"/>
        <v>0</v>
      </c>
      <c r="M366">
        <f t="shared" si="37"/>
        <v>0</v>
      </c>
      <c r="N366">
        <f t="shared" si="38"/>
        <v>0</v>
      </c>
    </row>
    <row r="367" spans="9:14" x14ac:dyDescent="0.3">
      <c r="I367" t="str">
        <f t="shared" si="33"/>
        <v>N/A</v>
      </c>
      <c r="J367">
        <f t="shared" si="34"/>
        <v>0</v>
      </c>
      <c r="K367">
        <f t="shared" si="35"/>
        <v>0</v>
      </c>
      <c r="L367">
        <f t="shared" si="36"/>
        <v>0</v>
      </c>
      <c r="M367">
        <f t="shared" si="37"/>
        <v>0</v>
      </c>
      <c r="N367">
        <f t="shared" si="38"/>
        <v>0</v>
      </c>
    </row>
    <row r="368" spans="9:14" x14ac:dyDescent="0.3">
      <c r="I368" t="str">
        <f t="shared" si="33"/>
        <v>N/A</v>
      </c>
      <c r="J368">
        <f t="shared" si="34"/>
        <v>0</v>
      </c>
      <c r="K368">
        <f t="shared" si="35"/>
        <v>0</v>
      </c>
      <c r="L368">
        <f t="shared" si="36"/>
        <v>0</v>
      </c>
      <c r="M368">
        <f t="shared" si="37"/>
        <v>0</v>
      </c>
      <c r="N368">
        <f t="shared" si="38"/>
        <v>0</v>
      </c>
    </row>
    <row r="369" spans="9:14" x14ac:dyDescent="0.3">
      <c r="I369" t="str">
        <f t="shared" si="33"/>
        <v>N/A</v>
      </c>
      <c r="J369">
        <f t="shared" si="34"/>
        <v>0</v>
      </c>
      <c r="K369">
        <f t="shared" si="35"/>
        <v>0</v>
      </c>
      <c r="L369">
        <f t="shared" si="36"/>
        <v>0</v>
      </c>
      <c r="M369">
        <f t="shared" si="37"/>
        <v>0</v>
      </c>
      <c r="N369">
        <f t="shared" si="38"/>
        <v>0</v>
      </c>
    </row>
    <row r="370" spans="9:14" x14ac:dyDescent="0.3">
      <c r="I370" t="str">
        <f t="shared" si="33"/>
        <v>N/A</v>
      </c>
      <c r="J370">
        <f t="shared" si="34"/>
        <v>0</v>
      </c>
      <c r="K370">
        <f t="shared" si="35"/>
        <v>0</v>
      </c>
      <c r="L370">
        <f t="shared" si="36"/>
        <v>0</v>
      </c>
      <c r="M370">
        <f t="shared" si="37"/>
        <v>0</v>
      </c>
      <c r="N370">
        <f t="shared" si="38"/>
        <v>0</v>
      </c>
    </row>
    <row r="371" spans="9:14" x14ac:dyDescent="0.3">
      <c r="I371" t="str">
        <f t="shared" si="33"/>
        <v>N/A</v>
      </c>
      <c r="J371">
        <f t="shared" si="34"/>
        <v>0</v>
      </c>
      <c r="K371">
        <f t="shared" si="35"/>
        <v>0</v>
      </c>
      <c r="L371">
        <f t="shared" si="36"/>
        <v>0</v>
      </c>
      <c r="M371">
        <f t="shared" si="37"/>
        <v>0</v>
      </c>
      <c r="N371">
        <f t="shared" si="38"/>
        <v>0</v>
      </c>
    </row>
    <row r="372" spans="9:14" x14ac:dyDescent="0.3">
      <c r="I372" t="str">
        <f t="shared" si="33"/>
        <v>N/A</v>
      </c>
      <c r="J372">
        <f t="shared" si="34"/>
        <v>0</v>
      </c>
      <c r="K372">
        <f t="shared" si="35"/>
        <v>0</v>
      </c>
      <c r="L372">
        <f t="shared" si="36"/>
        <v>0</v>
      </c>
      <c r="M372">
        <f t="shared" si="37"/>
        <v>0</v>
      </c>
      <c r="N372">
        <f t="shared" si="38"/>
        <v>0</v>
      </c>
    </row>
    <row r="373" spans="9:14" x14ac:dyDescent="0.3">
      <c r="I373" t="str">
        <f t="shared" si="33"/>
        <v>N/A</v>
      </c>
      <c r="J373">
        <f t="shared" si="34"/>
        <v>0</v>
      </c>
      <c r="K373">
        <f t="shared" si="35"/>
        <v>0</v>
      </c>
      <c r="L373">
        <f t="shared" si="36"/>
        <v>0</v>
      </c>
      <c r="M373">
        <f t="shared" si="37"/>
        <v>0</v>
      </c>
      <c r="N373">
        <f t="shared" si="38"/>
        <v>0</v>
      </c>
    </row>
    <row r="374" spans="9:14" x14ac:dyDescent="0.3">
      <c r="I374" t="str">
        <f t="shared" si="33"/>
        <v>N/A</v>
      </c>
      <c r="J374">
        <f t="shared" si="34"/>
        <v>0</v>
      </c>
      <c r="K374">
        <f t="shared" si="35"/>
        <v>0</v>
      </c>
      <c r="L374">
        <f t="shared" si="36"/>
        <v>0</v>
      </c>
      <c r="M374">
        <f t="shared" si="37"/>
        <v>0</v>
      </c>
      <c r="N374">
        <f t="shared" si="38"/>
        <v>0</v>
      </c>
    </row>
    <row r="375" spans="9:14" x14ac:dyDescent="0.3">
      <c r="I375" t="str">
        <f t="shared" si="33"/>
        <v>N/A</v>
      </c>
      <c r="J375">
        <f t="shared" si="34"/>
        <v>0</v>
      </c>
      <c r="K375">
        <f t="shared" si="35"/>
        <v>0</v>
      </c>
      <c r="L375">
        <f t="shared" si="36"/>
        <v>0</v>
      </c>
      <c r="M375">
        <f t="shared" si="37"/>
        <v>0</v>
      </c>
      <c r="N375">
        <f t="shared" si="38"/>
        <v>0</v>
      </c>
    </row>
    <row r="376" spans="9:14" x14ac:dyDescent="0.3">
      <c r="I376" t="str">
        <f t="shared" si="33"/>
        <v>N/A</v>
      </c>
      <c r="J376">
        <f t="shared" si="34"/>
        <v>0</v>
      </c>
      <c r="K376">
        <f t="shared" si="35"/>
        <v>0</v>
      </c>
      <c r="L376">
        <f t="shared" si="36"/>
        <v>0</v>
      </c>
      <c r="M376">
        <f t="shared" si="37"/>
        <v>0</v>
      </c>
      <c r="N376">
        <f t="shared" si="38"/>
        <v>0</v>
      </c>
    </row>
    <row r="377" spans="9:14" x14ac:dyDescent="0.3">
      <c r="I377" t="str">
        <f t="shared" si="33"/>
        <v>N/A</v>
      </c>
      <c r="J377">
        <f t="shared" si="34"/>
        <v>0</v>
      </c>
      <c r="K377">
        <f t="shared" si="35"/>
        <v>0</v>
      </c>
      <c r="L377">
        <f t="shared" si="36"/>
        <v>0</v>
      </c>
      <c r="M377">
        <f t="shared" si="37"/>
        <v>0</v>
      </c>
      <c r="N377">
        <f t="shared" si="38"/>
        <v>0</v>
      </c>
    </row>
    <row r="378" spans="9:14" x14ac:dyDescent="0.3">
      <c r="I378" t="str">
        <f t="shared" si="33"/>
        <v>N/A</v>
      </c>
      <c r="J378">
        <f t="shared" si="34"/>
        <v>0</v>
      </c>
      <c r="K378">
        <f t="shared" si="35"/>
        <v>0</v>
      </c>
      <c r="L378">
        <f t="shared" si="36"/>
        <v>0</v>
      </c>
      <c r="M378">
        <f t="shared" si="37"/>
        <v>0</v>
      </c>
      <c r="N378">
        <f t="shared" si="38"/>
        <v>0</v>
      </c>
    </row>
    <row r="379" spans="9:14" x14ac:dyDescent="0.3">
      <c r="I379" t="str">
        <f t="shared" si="33"/>
        <v>N/A</v>
      </c>
      <c r="J379">
        <f t="shared" si="34"/>
        <v>0</v>
      </c>
      <c r="K379">
        <f t="shared" si="35"/>
        <v>0</v>
      </c>
      <c r="L379">
        <f t="shared" si="36"/>
        <v>0</v>
      </c>
      <c r="M379">
        <f t="shared" si="37"/>
        <v>0</v>
      </c>
      <c r="N379">
        <f t="shared" si="38"/>
        <v>0</v>
      </c>
    </row>
    <row r="380" spans="9: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9:14" x14ac:dyDescent="0.3">
      <c r="I381" t="str">
        <f t="shared" si="39"/>
        <v>N/A</v>
      </c>
      <c r="J381">
        <f t="shared" si="40"/>
        <v>0</v>
      </c>
      <c r="K381">
        <f t="shared" si="41"/>
        <v>0</v>
      </c>
      <c r="L381">
        <f t="shared" si="42"/>
        <v>0</v>
      </c>
      <c r="M381">
        <f t="shared" si="43"/>
        <v>0</v>
      </c>
      <c r="N381">
        <f t="shared" si="44"/>
        <v>0</v>
      </c>
    </row>
    <row r="382" spans="9:14" x14ac:dyDescent="0.3">
      <c r="I382" t="str">
        <f t="shared" si="39"/>
        <v>N/A</v>
      </c>
      <c r="J382">
        <f t="shared" si="40"/>
        <v>0</v>
      </c>
      <c r="K382">
        <f t="shared" si="41"/>
        <v>0</v>
      </c>
      <c r="L382">
        <f t="shared" si="42"/>
        <v>0</v>
      </c>
      <c r="M382">
        <f t="shared" si="43"/>
        <v>0</v>
      </c>
      <c r="N382">
        <f t="shared" si="44"/>
        <v>0</v>
      </c>
    </row>
    <row r="383" spans="9:14" x14ac:dyDescent="0.3">
      <c r="I383" t="str">
        <f t="shared" si="39"/>
        <v>N/A</v>
      </c>
      <c r="J383">
        <f t="shared" si="40"/>
        <v>0</v>
      </c>
      <c r="K383">
        <f t="shared" si="41"/>
        <v>0</v>
      </c>
      <c r="L383">
        <f t="shared" si="42"/>
        <v>0</v>
      </c>
      <c r="M383">
        <f t="shared" si="43"/>
        <v>0</v>
      </c>
      <c r="N383">
        <f t="shared" si="44"/>
        <v>0</v>
      </c>
    </row>
    <row r="384" spans="9:14" x14ac:dyDescent="0.3">
      <c r="I384" t="str">
        <f t="shared" si="39"/>
        <v>N/A</v>
      </c>
      <c r="J384">
        <f t="shared" si="40"/>
        <v>0</v>
      </c>
      <c r="K384">
        <f t="shared" si="41"/>
        <v>0</v>
      </c>
      <c r="L384">
        <f t="shared" si="42"/>
        <v>0</v>
      </c>
      <c r="M384">
        <f t="shared" si="43"/>
        <v>0</v>
      </c>
      <c r="N384">
        <f t="shared" si="44"/>
        <v>0</v>
      </c>
    </row>
    <row r="385" spans="9:14" x14ac:dyDescent="0.3">
      <c r="I385" t="str">
        <f t="shared" si="39"/>
        <v>N/A</v>
      </c>
      <c r="J385">
        <f t="shared" si="40"/>
        <v>0</v>
      </c>
      <c r="K385">
        <f t="shared" si="41"/>
        <v>0</v>
      </c>
      <c r="L385">
        <f t="shared" si="42"/>
        <v>0</v>
      </c>
      <c r="M385">
        <f t="shared" si="43"/>
        <v>0</v>
      </c>
      <c r="N385">
        <f t="shared" si="44"/>
        <v>0</v>
      </c>
    </row>
    <row r="386" spans="9:14" x14ac:dyDescent="0.3">
      <c r="I386" t="str">
        <f t="shared" si="39"/>
        <v>N/A</v>
      </c>
      <c r="J386">
        <f t="shared" si="40"/>
        <v>0</v>
      </c>
      <c r="K386">
        <f t="shared" si="41"/>
        <v>0</v>
      </c>
      <c r="L386">
        <f t="shared" si="42"/>
        <v>0</v>
      </c>
      <c r="M386">
        <f t="shared" si="43"/>
        <v>0</v>
      </c>
      <c r="N386">
        <f t="shared" si="44"/>
        <v>0</v>
      </c>
    </row>
    <row r="387" spans="9:14" x14ac:dyDescent="0.3">
      <c r="I387" t="str">
        <f t="shared" si="39"/>
        <v>N/A</v>
      </c>
      <c r="J387">
        <f t="shared" si="40"/>
        <v>0</v>
      </c>
      <c r="K387">
        <f t="shared" si="41"/>
        <v>0</v>
      </c>
      <c r="L387">
        <f t="shared" si="42"/>
        <v>0</v>
      </c>
      <c r="M387">
        <f t="shared" si="43"/>
        <v>0</v>
      </c>
      <c r="N387">
        <f t="shared" si="44"/>
        <v>0</v>
      </c>
    </row>
    <row r="388" spans="9:14" x14ac:dyDescent="0.3">
      <c r="I388" t="str">
        <f t="shared" si="39"/>
        <v>N/A</v>
      </c>
      <c r="J388">
        <f t="shared" si="40"/>
        <v>0</v>
      </c>
      <c r="K388">
        <f t="shared" si="41"/>
        <v>0</v>
      </c>
      <c r="L388">
        <f t="shared" si="42"/>
        <v>0</v>
      </c>
      <c r="M388">
        <f t="shared" si="43"/>
        <v>0</v>
      </c>
      <c r="N388">
        <f t="shared" si="44"/>
        <v>0</v>
      </c>
    </row>
    <row r="389" spans="9:14" x14ac:dyDescent="0.3">
      <c r="I389" t="str">
        <f t="shared" si="39"/>
        <v>N/A</v>
      </c>
      <c r="J389">
        <f t="shared" si="40"/>
        <v>0</v>
      </c>
      <c r="K389">
        <f t="shared" si="41"/>
        <v>0</v>
      </c>
      <c r="L389">
        <f t="shared" si="42"/>
        <v>0</v>
      </c>
      <c r="M389">
        <f t="shared" si="43"/>
        <v>0</v>
      </c>
      <c r="N389">
        <f t="shared" si="44"/>
        <v>0</v>
      </c>
    </row>
    <row r="390" spans="9:14" x14ac:dyDescent="0.3">
      <c r="I390" t="str">
        <f t="shared" si="39"/>
        <v>N/A</v>
      </c>
      <c r="J390">
        <f t="shared" si="40"/>
        <v>0</v>
      </c>
      <c r="K390">
        <f t="shared" si="41"/>
        <v>0</v>
      </c>
      <c r="L390">
        <f t="shared" si="42"/>
        <v>0</v>
      </c>
      <c r="M390">
        <f t="shared" si="43"/>
        <v>0</v>
      </c>
      <c r="N390">
        <f t="shared" si="44"/>
        <v>0</v>
      </c>
    </row>
    <row r="391" spans="9:14" x14ac:dyDescent="0.3">
      <c r="I391" t="str">
        <f t="shared" si="39"/>
        <v>N/A</v>
      </c>
      <c r="J391">
        <f t="shared" si="40"/>
        <v>0</v>
      </c>
      <c r="K391">
        <f t="shared" si="41"/>
        <v>0</v>
      </c>
      <c r="L391">
        <f t="shared" si="42"/>
        <v>0</v>
      </c>
      <c r="M391">
        <f t="shared" si="43"/>
        <v>0</v>
      </c>
      <c r="N391">
        <f t="shared" si="44"/>
        <v>0</v>
      </c>
    </row>
    <row r="392" spans="9:14" x14ac:dyDescent="0.3">
      <c r="I392" t="str">
        <f t="shared" si="39"/>
        <v>N/A</v>
      </c>
      <c r="J392">
        <f t="shared" si="40"/>
        <v>0</v>
      </c>
      <c r="K392">
        <f t="shared" si="41"/>
        <v>0</v>
      </c>
      <c r="L392">
        <f t="shared" si="42"/>
        <v>0</v>
      </c>
      <c r="M392">
        <f t="shared" si="43"/>
        <v>0</v>
      </c>
      <c r="N392">
        <f t="shared" si="44"/>
        <v>0</v>
      </c>
    </row>
    <row r="393" spans="9:14" x14ac:dyDescent="0.3">
      <c r="I393" t="str">
        <f t="shared" si="39"/>
        <v>N/A</v>
      </c>
      <c r="J393">
        <f t="shared" si="40"/>
        <v>0</v>
      </c>
      <c r="K393">
        <f t="shared" si="41"/>
        <v>0</v>
      </c>
      <c r="L393">
        <f t="shared" si="42"/>
        <v>0</v>
      </c>
      <c r="M393">
        <f t="shared" si="43"/>
        <v>0</v>
      </c>
      <c r="N393">
        <f t="shared" si="44"/>
        <v>0</v>
      </c>
    </row>
    <row r="394" spans="9:14" x14ac:dyDescent="0.3">
      <c r="I394" t="str">
        <f t="shared" si="39"/>
        <v>N/A</v>
      </c>
      <c r="J394">
        <f t="shared" si="40"/>
        <v>0</v>
      </c>
      <c r="K394">
        <f t="shared" si="41"/>
        <v>0</v>
      </c>
      <c r="L394">
        <f t="shared" si="42"/>
        <v>0</v>
      </c>
      <c r="M394">
        <f t="shared" si="43"/>
        <v>0</v>
      </c>
      <c r="N394">
        <f t="shared" si="44"/>
        <v>0</v>
      </c>
    </row>
    <row r="395" spans="9:14" x14ac:dyDescent="0.3">
      <c r="I395" t="str">
        <f t="shared" si="39"/>
        <v>N/A</v>
      </c>
      <c r="J395">
        <f t="shared" si="40"/>
        <v>0</v>
      </c>
      <c r="K395">
        <f t="shared" si="41"/>
        <v>0</v>
      </c>
      <c r="L395">
        <f t="shared" si="42"/>
        <v>0</v>
      </c>
      <c r="M395">
        <f t="shared" si="43"/>
        <v>0</v>
      </c>
      <c r="N395">
        <f t="shared" si="44"/>
        <v>0</v>
      </c>
    </row>
    <row r="396" spans="9:14" x14ac:dyDescent="0.3">
      <c r="I396" t="str">
        <f t="shared" si="39"/>
        <v>N/A</v>
      </c>
      <c r="J396">
        <f t="shared" si="40"/>
        <v>0</v>
      </c>
      <c r="K396">
        <f t="shared" si="41"/>
        <v>0</v>
      </c>
      <c r="L396">
        <f t="shared" si="42"/>
        <v>0</v>
      </c>
      <c r="M396">
        <f t="shared" si="43"/>
        <v>0</v>
      </c>
      <c r="N396">
        <f t="shared" si="44"/>
        <v>0</v>
      </c>
    </row>
    <row r="397" spans="9:14" x14ac:dyDescent="0.3">
      <c r="I397" t="str">
        <f t="shared" si="39"/>
        <v>N/A</v>
      </c>
      <c r="J397">
        <f t="shared" si="40"/>
        <v>0</v>
      </c>
      <c r="K397">
        <f t="shared" si="41"/>
        <v>0</v>
      </c>
      <c r="L397">
        <f t="shared" si="42"/>
        <v>0</v>
      </c>
      <c r="M397">
        <f t="shared" si="43"/>
        <v>0</v>
      </c>
      <c r="N397">
        <f t="shared" si="44"/>
        <v>0</v>
      </c>
    </row>
    <row r="398" spans="9:14" x14ac:dyDescent="0.3">
      <c r="I398" t="str">
        <f t="shared" si="39"/>
        <v>N/A</v>
      </c>
      <c r="J398">
        <f t="shared" si="40"/>
        <v>0</v>
      </c>
      <c r="K398">
        <f t="shared" si="41"/>
        <v>0</v>
      </c>
      <c r="L398">
        <f t="shared" si="42"/>
        <v>0</v>
      </c>
      <c r="M398">
        <f t="shared" si="43"/>
        <v>0</v>
      </c>
      <c r="N398">
        <f t="shared" si="44"/>
        <v>0</v>
      </c>
    </row>
    <row r="399" spans="9: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3.1323648387210246E-2</v>
      </c>
      <c r="Y471">
        <f ca="1">(INDIRECT("K" &amp; MATCH("Depreciation &amp; Amortization Expense",B145:B403,0) +144))/(INDIRECT("K" &amp; MATCH("Sales/Revenue",B145:B403,0) +144))</f>
        <v>6.1396666926656789E-2</v>
      </c>
      <c r="Z471">
        <f ca="1">(INDIRECT("L" &amp; MATCH("Depreciation &amp; Amortization Expense",B145:B403,0) +144))/(INDIRECT("L" &amp; MATCH("Sales/Revenue",B145:B403,0) +144))</f>
        <v>6.1787037037037043E-2</v>
      </c>
      <c r="AA471">
        <f ca="1">(INDIRECT("M" &amp; MATCH("Depreciation &amp; Amortization Expense",B145:B403,0) +144))/(INDIRECT("M" &amp; MATCH("Sales/Revenue",B145:B403,0) +144))</f>
        <v>7.391428571428571E-2</v>
      </c>
      <c r="AB471">
        <f ca="1">(INDIRECT("N" &amp; MATCH("Depreciation &amp; Amortization Expense",B145:B403,0) +144))/(INDIRECT("N" &amp; MATCH("Sales/Revenue",B145:B403,0) +144))</f>
        <v>8.4580755772566393E-2</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3.0073018539446543E-2</v>
      </c>
      <c r="AL474">
        <f ca="1">Z471-Y471</f>
        <v>3.9037011038025454E-4</v>
      </c>
      <c r="AM474">
        <f ca="1">AA471-Z471</f>
        <v>1.2127248677248667E-2</v>
      </c>
      <c r="AN474">
        <f ca="1">AB471-AA471</f>
        <v>1.0666470058280683E-2</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8.8641879770656726E-2</v>
      </c>
      <c r="Y491">
        <f ca="1">(INDIRECT("K" &amp; MATCH("Net Property, Plant &amp; Equipment",B145:B403,0) +144))/(INDIRECT("K" &amp; MATCH("Sales/Revenue",B145:B403,0) +144))</f>
        <v>0.11342069001377948</v>
      </c>
      <c r="Z491">
        <f ca="1">(INDIRECT("L" &amp; MATCH("Net Property, Plant &amp; Equipment",B145:B403,0) +144))/(INDIRECT("L" &amp; MATCH("Sales/Revenue",B145:B403,0) +144))</f>
        <v>0.1182962962962963</v>
      </c>
      <c r="AA491">
        <f ca="1">(INDIRECT("M" &amp; MATCH("Net Property, Plant &amp; Equipment",B145:B403,0) +144))/(INDIRECT("M" &amp; MATCH("Sales/Revenue",B145:B403,0) +144))</f>
        <v>0.11344761904761905</v>
      </c>
      <c r="AB491">
        <f ca="1">(INDIRECT("N" &amp; MATCH("Net Property, Plant &amp; Equipment",B145:B403,0) +144))/(INDIRECT("N" &amp; MATCH("Sales/Revenue",B145:B403,0) +144))</f>
        <v>0.1037407633924543</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f ca="1">Y491-X491</f>
        <v>2.4778810243122756E-2</v>
      </c>
      <c r="AL492">
        <f ca="1">Z491-Y491</f>
        <v>4.87560628251682E-3</v>
      </c>
      <c r="AM492">
        <f ca="1">AA491-Z491</f>
        <v>-4.848677248677255E-3</v>
      </c>
      <c r="AN492">
        <f ca="1">AB491-AA491</f>
        <v>-9.7068556551647422E-3</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0.1257518730873404</v>
      </c>
      <c r="Y499">
        <f ca="1">(INDIRECT("K" &amp; MATCH("Intangible Assets",B145:B403,0) +144))/(INDIRECT("K" &amp; MATCH("Sales/Revenue",B145:B403,0) +144))</f>
        <v>0.48558354782518265</v>
      </c>
      <c r="Z499">
        <f ca="1">(INDIRECT("L" &amp; MATCH("Intangible Assets",B145:B403,0) +144))/(INDIRECT("L" &amp; MATCH("Sales/Revenue",B145:B403,0) +144))</f>
        <v>0.3112037037037037</v>
      </c>
      <c r="AA499">
        <f ca="1">(INDIRECT("M" &amp; MATCH("Intangible Assets",B145:B403,0) +144))/(INDIRECT("M" &amp; MATCH("Sales/Revenue",B145:B403,0) +144))</f>
        <v>0.26647619047619048</v>
      </c>
      <c r="AB499">
        <f ca="1">(INDIRECT("N" &amp; MATCH("Intangible Assets",B145:B403,0) +144))/(INDIRECT("N" &amp; MATCH("Sales/Revenue",B145:B403,0) +144))</f>
        <v>0.24235254012973861</v>
      </c>
      <c r="AK499" t="str">
        <f>K476</f>
        <v>12-13</v>
      </c>
      <c r="AL499" t="str">
        <f>L476</f>
        <v>13-14</v>
      </c>
      <c r="AM499" t="str">
        <f>M476</f>
        <v>14-15</v>
      </c>
      <c r="AN499" t="str">
        <f>N476</f>
        <v>15-16</v>
      </c>
    </row>
    <row r="500" spans="3:40" x14ac:dyDescent="0.3">
      <c r="C500" t="s">
        <v>1247</v>
      </c>
      <c r="AK500">
        <f ca="1">Y499-X499</f>
        <v>0.35983167473784228</v>
      </c>
      <c r="AL500">
        <f ca="1">Z499-Y499</f>
        <v>-0.17437984412147894</v>
      </c>
      <c r="AM500">
        <f ca="1">AA499-Z499</f>
        <v>-4.4727513227513227E-2</v>
      </c>
      <c r="AN500">
        <f ca="1">AB499-AA499</f>
        <v>-2.4123650346451864E-2</v>
      </c>
    </row>
    <row r="501" spans="3:40" x14ac:dyDescent="0.3">
      <c r="C501" t="s">
        <v>749</v>
      </c>
    </row>
    <row r="502" spans="3:40" x14ac:dyDescent="0.3">
      <c r="C502" t="s">
        <v>1248</v>
      </c>
    </row>
    <row r="503" spans="3:40" x14ac:dyDescent="0.3">
      <c r="C503" t="s">
        <v>752</v>
      </c>
    </row>
    <row r="504" spans="3:40" x14ac:dyDescent="0.3">
      <c r="C504" t="s">
        <v>749</v>
      </c>
    </row>
    <row r="505" spans="3:40" x14ac:dyDescent="0.3">
      <c r="C505" t="s">
        <v>751</v>
      </c>
    </row>
    <row r="506" spans="3:40" x14ac:dyDescent="0.3">
      <c r="C506" t="s">
        <v>754</v>
      </c>
    </row>
    <row r="507" spans="3:40" x14ac:dyDescent="0.3">
      <c r="C507" t="s">
        <v>1249</v>
      </c>
    </row>
    <row r="508" spans="3:40" x14ac:dyDescent="0.3">
      <c r="C508" t="s">
        <v>1250</v>
      </c>
    </row>
    <row r="509" spans="3:40" x14ac:dyDescent="0.3">
      <c r="C509" t="s">
        <v>1247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8"/>
  <sheetViews>
    <sheetView topLeftCell="B124" zoomScale="62" workbookViewId="0"/>
  </sheetViews>
  <sheetFormatPr defaultRowHeight="14.4" x14ac:dyDescent="0.3"/>
  <cols>
    <col min="1" max="1" width="0" hidden="1" customWidth="1"/>
    <col min="2" max="7" width="20.6640625" customWidth="1"/>
  </cols>
  <sheetData>
    <row r="1" spans="1:16" x14ac:dyDescent="0.3">
      <c r="B1" t="s">
        <v>0</v>
      </c>
      <c r="C1" t="s">
        <v>1251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American Campus Communities</v>
      </c>
    </row>
    <row r="2" spans="1:16" x14ac:dyDescent="0.3">
      <c r="B2" t="s">
        <v>2</v>
      </c>
      <c r="C2" t="s">
        <v>1252</v>
      </c>
      <c r="K2" t="str">
        <f>LEFT(C1,FIND("(",C1) - 2)</f>
        <v>American Campus Communities, Inc.</v>
      </c>
    </row>
    <row r="3" spans="1:16" x14ac:dyDescent="0.3">
      <c r="J3">
        <f ca="1">RANDBETWEEN(1,6)</f>
        <v>1</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$49.00, up .22%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$49.00, up .22% after opening up a fraction over yesterday's closing price</v>
      </c>
    </row>
    <row r="5" spans="1:16" x14ac:dyDescent="0.3">
      <c r="J5">
        <f ca="1">RANDBETWEEN(1,2)</f>
        <v>2</v>
      </c>
      <c r="K5" t="str">
        <f>"The one year target estimate for " &amp; D1 &amp; " is " &amp; TEXT(C23,"$####.00")</f>
        <v>The one year target estimate for American Campus Communities is $51.92</v>
      </c>
      <c r="L5" t="str">
        <f>D1 &amp; " is expected to be trading at " &amp; TEXT(C23, "$####.00") &amp; ", based on target estimates"</f>
        <v>American Campus Communities is expected to be trading at $51.92, based on target estimates</v>
      </c>
    </row>
    <row r="6" spans="1:16" x14ac:dyDescent="0.3">
      <c r="K6" t="str">
        <f>" which would be " &amp; IF(OR(LEFT(ABS((C23-C2)/C2*100),1)="8",LEFT(ABS((C23-C2)/C2*100),2)="18"), "an ", "a ")  &amp;TEXT(ABS((C23-C2)/C2),"####.00%")&amp;IF((C23-C2)&gt;0," increase over"," decrease from")&amp;" the current price"</f>
        <v xml:space="preserve"> which would be a 5.96% increase over the current price</v>
      </c>
    </row>
    <row r="7" spans="1:16" x14ac:dyDescent="0.3">
      <c r="A7" s="1">
        <v>0</v>
      </c>
      <c r="B7" t="s">
        <v>5</v>
      </c>
      <c r="C7" t="s">
        <v>1253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33.33% from last quarter based on the average of 6 analyst estimates (Yahoo Finance)</v>
      </c>
    </row>
    <row r="8" spans="1:16" x14ac:dyDescent="0.3">
      <c r="A8" s="1">
        <v>1</v>
      </c>
      <c r="B8" t="s">
        <v>6</v>
      </c>
      <c r="C8" t="s">
        <v>1254</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8</v>
      </c>
      <c r="C9" t="s">
        <v>1255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10</v>
      </c>
      <c r="C10" t="s">
        <v>1256</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12</v>
      </c>
      <c r="C11" t="s">
        <v>1257</v>
      </c>
      <c r="K11" t="str">
        <f>IF(B145="Interest Income",U42, K42)</f>
        <v>American Campus Communities has managed to increase revenue, depreciation &amp; amortization expense, and fiscal year is january-december. all values usd millions. each year since 2012</v>
      </c>
    </row>
    <row r="12" spans="1:16" x14ac:dyDescent="0.3">
      <c r="A12" s="1">
        <v>5</v>
      </c>
      <c r="B12" t="s">
        <v>14</v>
      </c>
      <c r="C12" t="s">
        <v>1258</v>
      </c>
      <c r="D12" t="str">
        <f>LEFT(C12,FIND("-",C12)-2)</f>
        <v>44.65</v>
      </c>
      <c r="E12" t="str">
        <f>TRIM(RIGHT(C12,FIND("-",C12)-1))</f>
        <v>54.56</v>
      </c>
      <c r="K12" t="str">
        <f ca="1">D78</f>
        <v>There are some indications that American Campus Communities may be overvalued. The company has a higher trailing p/e, and price/sales than the comparable average</v>
      </c>
    </row>
    <row r="13" spans="1:16" x14ac:dyDescent="0.3">
      <c r="A13" s="1">
        <v>6</v>
      </c>
      <c r="B13" t="s">
        <v>16</v>
      </c>
      <c r="C13" t="s">
        <v>1259</v>
      </c>
      <c r="K13" t="str">
        <f ca="1">D89</f>
        <v>There are some indications that American Campus Communities may be undervalued. The company has a lower forward p/e, peg ratio, price/book than the comparable average</v>
      </c>
    </row>
    <row r="14" spans="1:16" x14ac:dyDescent="0.3">
      <c r="A14" s="1">
        <v>7</v>
      </c>
      <c r="B14" t="s">
        <v>18</v>
      </c>
      <c r="C14" t="s">
        <v>1260</v>
      </c>
    </row>
    <row r="16" spans="1:16" x14ac:dyDescent="0.3">
      <c r="A16" s="1">
        <v>0</v>
      </c>
      <c r="B16" t="s">
        <v>20</v>
      </c>
      <c r="C16" t="s">
        <v>1261</v>
      </c>
    </row>
    <row r="17" spans="1:23" x14ac:dyDescent="0.3">
      <c r="A17" s="1">
        <v>1</v>
      </c>
      <c r="B17" t="s">
        <v>22</v>
      </c>
      <c r="C17" t="s">
        <v>816</v>
      </c>
      <c r="K17" t="str">
        <f ca="1">K2 &amp; IF(J3=1, K3,IF(J3=2,L3,IF(J3=3,M3,IF(J3=4,N3,IF(J3=5,O3,IF(J3=6,P3)))))) &amp; ". " &amp; IF(J4=1,K4,IF(J4=2,L4)) &amp; ". " &amp; IF(J5=1,K5,IF(J5=2,L5)) &amp; K6 &amp; ". " &amp; K7 &amp; ". " &amp; K8 &amp; ". " &amp; K9 &amp; "."</f>
        <v>American Campus Communities, Inc. is scheduled to report earnings on Jul 24, 2017. The stock is currently trading at $49.00, up .22% after opening up slightly over yesterday's close. American Campus Communities is expected to be trading at $51.92, based on target estimates which would be a 5.96% increase over the current price. Earnings are expected to decrease by 33.33% from last quarter based on the average of 6 analyst estimates (Yahoo Finance). The stock is trading near the middle of its 52 week range. Over the last 4 quarters, there have been positive earnings surprises 2 times, and a negative earnings surprise 2 times.</v>
      </c>
    </row>
    <row r="18" spans="1:23" x14ac:dyDescent="0.3">
      <c r="A18" s="1">
        <v>2</v>
      </c>
      <c r="B18" t="s">
        <v>24</v>
      </c>
      <c r="C18" t="s">
        <v>1262</v>
      </c>
    </row>
    <row r="19" spans="1:23" x14ac:dyDescent="0.3">
      <c r="A19" s="1">
        <v>3</v>
      </c>
      <c r="B19" t="s">
        <v>26</v>
      </c>
      <c r="C19" t="s">
        <v>1263</v>
      </c>
    </row>
    <row r="20" spans="1:23" x14ac:dyDescent="0.3">
      <c r="A20" s="1">
        <v>4</v>
      </c>
      <c r="B20" t="s">
        <v>28</v>
      </c>
      <c r="C20" t="s">
        <v>29</v>
      </c>
    </row>
    <row r="21" spans="1:23" x14ac:dyDescent="0.3">
      <c r="A21" s="1">
        <v>5</v>
      </c>
      <c r="B21" t="s">
        <v>30</v>
      </c>
      <c r="C21" t="s">
        <v>1264</v>
      </c>
    </row>
    <row r="22" spans="1:23" x14ac:dyDescent="0.3">
      <c r="A22" s="1">
        <v>6</v>
      </c>
      <c r="B22" t="s">
        <v>32</v>
      </c>
      <c r="C22" t="s">
        <v>1265</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1266</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revenue</v>
      </c>
      <c r="T24">
        <f>IF(U24 &lt;&gt; "",3, 0)</f>
        <v>3</v>
      </c>
      <c r="U24" t="str">
        <f>IF(I161="pos_trend",B161,"")</f>
        <v>Non-Operating Interest Income</v>
      </c>
      <c r="V24" t="str">
        <f t="shared" si="1"/>
        <v>non-operating interest income</v>
      </c>
      <c r="W24" t="str">
        <f t="shared" si="3"/>
        <v>, non-operating interest income</v>
      </c>
    </row>
    <row r="25" spans="1:23" x14ac:dyDescent="0.3">
      <c r="J25">
        <f>IF(K25 &lt;&gt; "",4, 0)</f>
        <v>4</v>
      </c>
      <c r="K25" t="str">
        <f>IF(I154="pos_trend",B154,"")</f>
        <v>Depreciation &amp; Amortization Expense</v>
      </c>
      <c r="L25" t="str">
        <f t="shared" si="0"/>
        <v>depreciation &amp; amortization expense</v>
      </c>
      <c r="M25" t="str">
        <f t="shared" si="2"/>
        <v>revenue, depreciation &amp; amortization expense</v>
      </c>
      <c r="T25">
        <f>IF(U25 &lt;&gt; "",4, 0)</f>
        <v>0</v>
      </c>
      <c r="U25" t="str">
        <f>IF(I162="pos_trend",B162,"")</f>
        <v/>
      </c>
      <c r="V25" t="str">
        <f t="shared" si="1"/>
        <v/>
      </c>
      <c r="W25" t="str">
        <f t="shared" si="3"/>
        <v>, non-operating interest income</v>
      </c>
    </row>
    <row r="26" spans="1:23" x14ac:dyDescent="0.3">
      <c r="B26" s="1" t="s">
        <v>36</v>
      </c>
      <c r="C26" s="1" t="s">
        <v>37</v>
      </c>
      <c r="D26" s="1" t="s">
        <v>38</v>
      </c>
      <c r="E26" s="1" t="s">
        <v>39</v>
      </c>
      <c r="F26" s="1" t="s">
        <v>40</v>
      </c>
      <c r="J26">
        <f>IF(K26 &lt;&gt; "",5, 0)</f>
        <v>0</v>
      </c>
      <c r="K26" t="str">
        <f>IF(I155="pos_trend",B155,"")</f>
        <v/>
      </c>
      <c r="L26" t="str">
        <f t="shared" si="0"/>
        <v/>
      </c>
      <c r="M26" t="str">
        <f t="shared" si="2"/>
        <v>revenue, depreciation &amp; amortization expense</v>
      </c>
      <c r="T26">
        <f>IF(U26 &lt;&gt; "",5, 0)</f>
        <v>0</v>
      </c>
      <c r="U26" t="str">
        <f>IF(I167="pos_trend",B167,"")</f>
        <v/>
      </c>
      <c r="V26" t="str">
        <f t="shared" si="1"/>
        <v/>
      </c>
      <c r="W26" t="str">
        <f t="shared" si="3"/>
        <v>, non-operating interest income</v>
      </c>
    </row>
    <row r="27" spans="1:23" x14ac:dyDescent="0.3">
      <c r="A27" s="1">
        <v>0</v>
      </c>
      <c r="B27" t="s">
        <v>41</v>
      </c>
      <c r="C27">
        <v>6</v>
      </c>
      <c r="D27">
        <v>6</v>
      </c>
      <c r="E27">
        <v>7</v>
      </c>
      <c r="F27">
        <v>7</v>
      </c>
      <c r="J27">
        <f>IF(K27 &lt;&gt; "",6, 0)</f>
        <v>0</v>
      </c>
      <c r="K27" t="str">
        <f>IF(I172="pos_trend",B172,"")</f>
        <v/>
      </c>
      <c r="L27" t="str">
        <f t="shared" si="0"/>
        <v/>
      </c>
      <c r="M27" t="str">
        <f t="shared" si="2"/>
        <v>revenue, depreciation &amp; amortization expense</v>
      </c>
      <c r="T27">
        <f>IF(U27 &lt;&gt; "",6, 0)</f>
        <v>0</v>
      </c>
      <c r="U27" t="str">
        <f>IF(I170="pos_trend",B170,"")</f>
        <v/>
      </c>
      <c r="V27" t="str">
        <f t="shared" si="1"/>
        <v/>
      </c>
      <c r="W27" t="str">
        <f t="shared" si="3"/>
        <v>, non-operating interest income</v>
      </c>
    </row>
    <row r="28" spans="1:23" x14ac:dyDescent="0.3">
      <c r="A28" s="1">
        <v>1</v>
      </c>
      <c r="B28" t="s">
        <v>42</v>
      </c>
      <c r="C28">
        <v>0.15</v>
      </c>
      <c r="D28">
        <v>0.1</v>
      </c>
      <c r="E28">
        <v>0.85</v>
      </c>
      <c r="F28">
        <v>1.01</v>
      </c>
      <c r="J28">
        <f>IF(K28 &lt;&gt; "",7, 0)</f>
        <v>0</v>
      </c>
      <c r="K28" t="str">
        <f>IF(I173="pos_trend",B173,"")</f>
        <v/>
      </c>
      <c r="L28" t="str">
        <f t="shared" si="0"/>
        <v/>
      </c>
      <c r="M28" t="str">
        <f t="shared" si="2"/>
        <v>revenue, depreciation &amp; amortization expense</v>
      </c>
      <c r="T28">
        <f>IF(U28 &lt;&gt; "",7, 0)</f>
        <v>0</v>
      </c>
      <c r="U28" t="str">
        <f>IF(I171="pos_trend",B171,"")</f>
        <v/>
      </c>
      <c r="V28" t="str">
        <f t="shared" si="1"/>
        <v/>
      </c>
      <c r="W28" t="str">
        <f t="shared" si="3"/>
        <v>, non-operating interest income</v>
      </c>
    </row>
    <row r="29" spans="1:23" x14ac:dyDescent="0.3">
      <c r="A29" s="1">
        <v>2</v>
      </c>
      <c r="B29" t="s">
        <v>43</v>
      </c>
      <c r="C29">
        <v>0.13</v>
      </c>
      <c r="D29">
        <v>0.08</v>
      </c>
      <c r="E29">
        <v>0.8</v>
      </c>
      <c r="F29">
        <v>0.91</v>
      </c>
      <c r="J29">
        <f>IF(K29 &lt;&gt; "",8, 0)</f>
        <v>0</v>
      </c>
      <c r="K29" t="str">
        <f>IF(I174="pos_trend",B174,"")</f>
        <v/>
      </c>
      <c r="L29" t="str">
        <f t="shared" si="0"/>
        <v/>
      </c>
      <c r="M29" t="str">
        <f t="shared" si="2"/>
        <v>revenue, depreciation &amp; amortization expense</v>
      </c>
      <c r="T29">
        <f>IF(U29 &lt;&gt; "",8, 0)</f>
        <v>0</v>
      </c>
      <c r="U29" t="str">
        <f>IF(I172="pos_trend",B172,"")</f>
        <v/>
      </c>
      <c r="V29" t="str">
        <f t="shared" si="1"/>
        <v/>
      </c>
      <c r="W29" t="str">
        <f t="shared" si="3"/>
        <v>, non-operating interest income</v>
      </c>
    </row>
    <row r="30" spans="1:23" x14ac:dyDescent="0.3">
      <c r="A30" s="1">
        <v>3</v>
      </c>
      <c r="B30" t="s">
        <v>44</v>
      </c>
      <c r="C30">
        <v>0.19</v>
      </c>
      <c r="D30">
        <v>0.12</v>
      </c>
      <c r="E30">
        <v>0.94</v>
      </c>
      <c r="F30">
        <v>1.2</v>
      </c>
      <c r="J30">
        <f>IF(K30 &lt;&gt; "",9, 0)</f>
        <v>0</v>
      </c>
      <c r="K30" t="str">
        <f>IF(I185="pos_trend",B185,"")</f>
        <v/>
      </c>
      <c r="L30" t="str">
        <f t="shared" si="0"/>
        <v/>
      </c>
      <c r="M30" t="str">
        <f t="shared" si="2"/>
        <v>revenue, depreciation &amp; amortization expense</v>
      </c>
      <c r="T30">
        <f>IF(U30 &lt;&gt; "",9, 0)</f>
        <v>0</v>
      </c>
      <c r="U30" t="str">
        <f>IF(I178="pos_trend",B178,"")</f>
        <v/>
      </c>
      <c r="V30" t="str">
        <f t="shared" si="1"/>
        <v/>
      </c>
      <c r="W30" t="str">
        <f t="shared" si="3"/>
        <v>, non-operating interest income</v>
      </c>
    </row>
    <row r="31" spans="1:23" x14ac:dyDescent="0.3">
      <c r="A31" s="1">
        <v>4</v>
      </c>
      <c r="B31" t="s">
        <v>45</v>
      </c>
      <c r="C31">
        <v>0.14000000000000001</v>
      </c>
      <c r="D31">
        <v>7.0000000000000007E-2</v>
      </c>
      <c r="E31">
        <v>0.75</v>
      </c>
      <c r="F31">
        <v>0.85</v>
      </c>
      <c r="J31">
        <f>IF(K31 &lt;&gt; "",10, 0)</f>
        <v>0</v>
      </c>
      <c r="K31" t="str">
        <f>IF(I186="pos_trend",B186,"")</f>
        <v/>
      </c>
      <c r="L31" t="str">
        <f t="shared" si="0"/>
        <v/>
      </c>
      <c r="M31" t="str">
        <f t="shared" si="2"/>
        <v>revenue, depreciation &amp; amortization expense</v>
      </c>
      <c r="T31">
        <f>IF(U31 &lt;&gt; "",10, 0)</f>
        <v>0</v>
      </c>
      <c r="U31" t="str">
        <f>IF(I199="pos_trend",B199,"")</f>
        <v/>
      </c>
      <c r="V31" t="str">
        <f t="shared" si="1"/>
        <v/>
      </c>
      <c r="W31" t="str">
        <f t="shared" si="3"/>
        <v>, non-operating interest income</v>
      </c>
    </row>
    <row r="32" spans="1:23" x14ac:dyDescent="0.3">
      <c r="J32">
        <f>IF(K32 &lt;&gt; "",11, 0)</f>
        <v>0</v>
      </c>
      <c r="K32" t="str">
        <f>IF(I187="pos_trend",B187,"")</f>
        <v/>
      </c>
      <c r="L32" t="str">
        <f t="shared" si="0"/>
        <v/>
      </c>
      <c r="M32" t="str">
        <f t="shared" si="2"/>
        <v>revenue, depreciation &amp; amortization expense</v>
      </c>
      <c r="T32">
        <f>IF(U32 &lt;&gt; "",11, 0)</f>
        <v>0</v>
      </c>
      <c r="U32" t="str">
        <f>IF(I209="pos_trend",B209,"")</f>
        <v/>
      </c>
      <c r="V32" t="str">
        <f t="shared" si="1"/>
        <v/>
      </c>
      <c r="W32" t="str">
        <f t="shared" si="3"/>
        <v>, non-operating interest income</v>
      </c>
    </row>
    <row r="33" spans="1:23" x14ac:dyDescent="0.3">
      <c r="B33" s="1" t="s">
        <v>46</v>
      </c>
      <c r="C33" s="1" t="s">
        <v>37</v>
      </c>
      <c r="D33" s="1" t="s">
        <v>38</v>
      </c>
      <c r="E33" s="1" t="s">
        <v>39</v>
      </c>
      <c r="F33" s="1" t="s">
        <v>40</v>
      </c>
      <c r="J33">
        <f>IF(K33 &lt;&gt; "",12, 0)</f>
        <v>12</v>
      </c>
      <c r="K33" t="str">
        <f>IF(I195="pos_trend",B195,"")</f>
        <v>Fiscal year is January-December. All values USD millions.</v>
      </c>
      <c r="L33" t="str">
        <f t="shared" si="0"/>
        <v>fiscal year is january-december. all values usd millions.</v>
      </c>
      <c r="M33" t="str">
        <f t="shared" si="2"/>
        <v>revenue, depreciation &amp; amortization expense, fiscal year is january-december. all values usd millions.</v>
      </c>
      <c r="T33">
        <f>IF(U33 &lt;&gt; "",12, 0)</f>
        <v>0</v>
      </c>
      <c r="U33" t="str">
        <f>IF(I231="pos_trend",B231,"")</f>
        <v/>
      </c>
      <c r="V33" t="str">
        <f t="shared" si="1"/>
        <v/>
      </c>
      <c r="W33" t="str">
        <f t="shared" si="3"/>
        <v>, non-operating interest income</v>
      </c>
    </row>
    <row r="34" spans="1:23" x14ac:dyDescent="0.3">
      <c r="A34" s="1">
        <v>0</v>
      </c>
      <c r="B34" t="s">
        <v>41</v>
      </c>
      <c r="C34" t="s">
        <v>47</v>
      </c>
      <c r="D34" t="s">
        <v>47</v>
      </c>
      <c r="E34" t="s">
        <v>47</v>
      </c>
      <c r="F34" t="s">
        <v>1267</v>
      </c>
      <c r="J34">
        <f>IF(K34 &lt;&gt; "",13, 0)</f>
        <v>0</v>
      </c>
      <c r="K34" t="str">
        <f>IF(I196="pos_trend",B196,"")</f>
        <v/>
      </c>
      <c r="L34" t="str">
        <f t="shared" si="0"/>
        <v/>
      </c>
      <c r="M34" t="str">
        <f t="shared" si="2"/>
        <v>revenue, depreciation &amp; amortization expense, fiscal year is january-december. all values usd millions.</v>
      </c>
      <c r="T34">
        <f>IF(U34 &lt;&gt; "",13, 0)</f>
        <v>0</v>
      </c>
      <c r="U34" t="str">
        <f>IF(I251="pos_trend",B251,"")</f>
        <v/>
      </c>
      <c r="V34" t="str">
        <f t="shared" si="1"/>
        <v/>
      </c>
      <c r="W34" t="str">
        <f t="shared" si="3"/>
        <v>, non-operating interest income</v>
      </c>
    </row>
    <row r="35" spans="1:23" x14ac:dyDescent="0.3">
      <c r="A35" s="1">
        <v>1</v>
      </c>
      <c r="B35" t="s">
        <v>42</v>
      </c>
      <c r="C35" t="s">
        <v>1268</v>
      </c>
      <c r="D35" t="s">
        <v>1269</v>
      </c>
      <c r="E35" t="s">
        <v>1270</v>
      </c>
      <c r="F35" t="s">
        <v>1271</v>
      </c>
      <c r="J35">
        <f>IF(K35 &lt;&gt; "",14, 0)</f>
        <v>0</v>
      </c>
      <c r="K35" t="str">
        <f>IF(I201="pos_trend",B201,"")</f>
        <v/>
      </c>
      <c r="L35" t="str">
        <f t="shared" si="0"/>
        <v/>
      </c>
      <c r="M35" t="str">
        <f t="shared" si="2"/>
        <v>revenue, depreciation &amp; amortization expense, fiscal year is january-december. all values usd millions.</v>
      </c>
      <c r="T35">
        <f>IF(U35 &lt;&gt; "",14, 0)</f>
        <v>0</v>
      </c>
      <c r="U35" t="str">
        <f>IF(I279="pos_trend",B279,"")</f>
        <v/>
      </c>
      <c r="V35" t="str">
        <f t="shared" si="1"/>
        <v/>
      </c>
      <c r="W35" t="str">
        <f t="shared" si="3"/>
        <v>, non-operating interest income</v>
      </c>
    </row>
    <row r="36" spans="1:23" x14ac:dyDescent="0.3">
      <c r="A36" s="1">
        <v>2</v>
      </c>
      <c r="B36" t="s">
        <v>43</v>
      </c>
      <c r="C36" t="s">
        <v>1272</v>
      </c>
      <c r="D36" t="s">
        <v>1273</v>
      </c>
      <c r="E36" t="s">
        <v>1274</v>
      </c>
      <c r="F36" t="s">
        <v>1275</v>
      </c>
      <c r="J36">
        <f>IF(K36 &lt;&gt; "",15, 0)</f>
        <v>0</v>
      </c>
      <c r="K36" t="str">
        <f>IF(I202="pos_trend",B202,"")</f>
        <v/>
      </c>
      <c r="L36" t="str">
        <f t="shared" si="0"/>
        <v/>
      </c>
      <c r="M36" t="str">
        <f t="shared" si="2"/>
        <v>revenue, depreciation &amp; amortization expense, fiscal year is january-december. all values usd millions.</v>
      </c>
      <c r="T36">
        <f>IF(U36 &lt;&gt; "",15, 0)</f>
        <v>0</v>
      </c>
      <c r="U36" t="str">
        <f>IF(I336="pos_trend",B336,"")</f>
        <v/>
      </c>
      <c r="V36" t="str">
        <f t="shared" si="1"/>
        <v/>
      </c>
      <c r="W36" t="str">
        <f t="shared" si="3"/>
        <v>, non-operating interest income</v>
      </c>
    </row>
    <row r="37" spans="1:23" x14ac:dyDescent="0.3">
      <c r="A37" s="1">
        <v>3</v>
      </c>
      <c r="B37" t="s">
        <v>44</v>
      </c>
      <c r="C37" t="s">
        <v>1276</v>
      </c>
      <c r="D37" t="s">
        <v>1277</v>
      </c>
      <c r="E37" t="s">
        <v>1278</v>
      </c>
      <c r="F37" t="s">
        <v>1279</v>
      </c>
      <c r="J37">
        <f>IF(K37 &lt;&gt; "",16, 0)</f>
        <v>0</v>
      </c>
      <c r="K37" t="str">
        <f>IF(I203="pos_trend",B203,"")</f>
        <v/>
      </c>
      <c r="L37" t="str">
        <f t="shared" si="0"/>
        <v/>
      </c>
      <c r="M37" t="str">
        <f t="shared" si="2"/>
        <v>revenue, depreciation &amp; amortization expense, fiscal year is january-december. all values usd millions.</v>
      </c>
      <c r="T37">
        <f>IF(U37 &lt;&gt; "",16, 0)</f>
        <v>16</v>
      </c>
      <c r="U37" t="str">
        <f>IF(I235="pos_trend",B235,"")</f>
        <v>Additional Paid-In Capital/Capital Surplus</v>
      </c>
      <c r="V37" t="str">
        <f t="shared" si="1"/>
        <v>additional paid-in capital/capital surplus</v>
      </c>
      <c r="W37" t="str">
        <f t="shared" si="3"/>
        <v>, non-operating interest income, additional paid-in capital/capital surplus</v>
      </c>
    </row>
    <row r="38" spans="1:23" x14ac:dyDescent="0.3">
      <c r="A38" s="1">
        <v>4</v>
      </c>
      <c r="B38" t="s">
        <v>60</v>
      </c>
      <c r="C38" t="s">
        <v>1280</v>
      </c>
      <c r="D38" t="s">
        <v>1281</v>
      </c>
      <c r="E38" t="s">
        <v>1282</v>
      </c>
      <c r="F38" t="s">
        <v>1270</v>
      </c>
      <c r="J38">
        <f>IF(K38 &lt;&gt; "",17, 0)</f>
        <v>0</v>
      </c>
      <c r="K38" t="str">
        <f>IF(I351="pos_trend",B351,"")</f>
        <v/>
      </c>
      <c r="L38" t="str">
        <f t="shared" si="0"/>
        <v/>
      </c>
      <c r="M38" t="str">
        <f t="shared" si="2"/>
        <v>revenue, depreciation &amp; amortization expense, fiscal year is january-december. all values usd millions.</v>
      </c>
      <c r="T38">
        <f>IF(U38 &lt;&gt; "",17, 0)</f>
        <v>17</v>
      </c>
      <c r="U38" t="str">
        <f>IF(I236="pos_trend",B236,"")</f>
        <v>Retained Earnings</v>
      </c>
      <c r="V38" t="str">
        <f t="shared" si="1"/>
        <v>retained earnings</v>
      </c>
      <c r="W38" t="str">
        <f t="shared" si="3"/>
        <v>, non-operating interest income, additional paid-in capital/capital surplus, retained earnings</v>
      </c>
    </row>
    <row r="39" spans="1:23" x14ac:dyDescent="0.3">
      <c r="A39" s="1">
        <v>5</v>
      </c>
      <c r="B39" t="s">
        <v>64</v>
      </c>
      <c r="C39" t="s">
        <v>1283</v>
      </c>
      <c r="D39" t="s">
        <v>1284</v>
      </c>
      <c r="E39" t="s">
        <v>1285</v>
      </c>
      <c r="F39" t="s">
        <v>1286</v>
      </c>
      <c r="K39" t="str">
        <f>IF(I352="pos_trend",B352,"")</f>
        <v/>
      </c>
      <c r="M39" t="str">
        <f t="shared" si="2"/>
        <v>revenue, depreciation &amp; amortization expense, fiscal year is january-december. all values usd millions.</v>
      </c>
      <c r="W39" t="str">
        <f t="shared" si="3"/>
        <v>, non-operating interest income, additional paid-in capital/capital surplus, retained earnings</v>
      </c>
    </row>
    <row r="40" spans="1:23" x14ac:dyDescent="0.3">
      <c r="J40">
        <f>MAX(J22:J39)</f>
        <v>12</v>
      </c>
      <c r="K40" t="str">
        <f>VLOOKUP(J40,J22:K39,2,FALSE)</f>
        <v>Fiscal year is January-December. All values USD millions.</v>
      </c>
      <c r="M40" t="str">
        <f>IF(IFERROR(FIND(",",M39),TRUE)=TRUE,M39,IF(NOT(EXACT(K40,UPPER(K40))),SUBSTITUTE(M39,LOWER(K40),"and "&amp;LOWER(K40)),SUBSTITUTE(M39,K40,"and "&amp;K40)))</f>
        <v>revenue, depreciation &amp; amortization expense, and fiscal year is january-december. all values usd millions.</v>
      </c>
      <c r="T40">
        <f>MAX(T22:T39)</f>
        <v>17</v>
      </c>
      <c r="U40" t="str">
        <f>VLOOKUP(T40,T22:U39,2,FALSE)</f>
        <v>Retained Earnings</v>
      </c>
      <c r="W40" t="str">
        <f>IF(IFERROR(FIND(",",W39),TRUE)=TRUE,W39,IF(NOT(EXACT(U40,UPPER(U40))),SUBSTITUTE(W39,LOWER(U40),"and "&amp;LOWER(U40)),SUBSTITUTE(W39,U40,"and "&amp;U40)))</f>
        <v>, non-operating interest income, additional paid-in capital/capital surplus, and retained earnings</v>
      </c>
    </row>
    <row r="41" spans="1:23" x14ac:dyDescent="0.3">
      <c r="B41" s="1" t="s">
        <v>69</v>
      </c>
      <c r="C41" s="1" t="s">
        <v>70</v>
      </c>
      <c r="D41" s="1" t="s">
        <v>71</v>
      </c>
      <c r="E41" s="1" t="s">
        <v>72</v>
      </c>
      <c r="F41" s="1" t="s">
        <v>73</v>
      </c>
    </row>
    <row r="42" spans="1:23" x14ac:dyDescent="0.3">
      <c r="A42" s="1">
        <v>0</v>
      </c>
      <c r="B42" t="s">
        <v>74</v>
      </c>
      <c r="C42" t="s">
        <v>86</v>
      </c>
      <c r="D42" t="s">
        <v>1287</v>
      </c>
      <c r="E42" t="s">
        <v>1288</v>
      </c>
      <c r="F42" t="s">
        <v>1289</v>
      </c>
      <c r="K42" t="str">
        <f>SUBSTITUTE(IF(M40&lt;&gt;"", D1 &amp; " has managed to increase " &amp; M40 &amp; " each year since " &amp; C144, "No positive trends")," , "," ")</f>
        <v>American Campus Communities has managed to increase revenue, depreciation &amp; amortization expense, and fiscal year is january-december. all values usd millions. each year since 2012</v>
      </c>
      <c r="U42" t="str">
        <f>SUBSTITUTE(IF(W40&lt;&gt;"", D1 &amp; " has managed to increase " &amp; W40 &amp; " each year since " &amp; C144, "No positive trends")," , "," ")</f>
        <v>American Campus Communities has managed to increase non-operating interest income, additional paid-in capital/capital surplus, and retained earnings each year since 2012</v>
      </c>
    </row>
    <row r="43" spans="1:23" x14ac:dyDescent="0.3">
      <c r="A43" s="1">
        <v>1</v>
      </c>
      <c r="B43" t="s">
        <v>78</v>
      </c>
      <c r="C43" t="s">
        <v>1290</v>
      </c>
      <c r="D43" t="s">
        <v>803</v>
      </c>
      <c r="E43" t="s">
        <v>1291</v>
      </c>
      <c r="F43" t="s">
        <v>23</v>
      </c>
    </row>
    <row r="44" spans="1:23" x14ac:dyDescent="0.3">
      <c r="A44" s="1">
        <v>2</v>
      </c>
      <c r="B44" t="s">
        <v>83</v>
      </c>
      <c r="C44" t="s">
        <v>1292</v>
      </c>
      <c r="D44" t="s">
        <v>1293</v>
      </c>
      <c r="E44" t="s">
        <v>1294</v>
      </c>
      <c r="F44" t="s">
        <v>1295</v>
      </c>
    </row>
    <row r="45" spans="1:23" x14ac:dyDescent="0.3">
      <c r="A45" s="1">
        <v>3</v>
      </c>
      <c r="B45" t="s">
        <v>88</v>
      </c>
      <c r="C45" t="s">
        <v>1296</v>
      </c>
      <c r="D45" t="s">
        <v>1297</v>
      </c>
      <c r="E45" t="s">
        <v>1298</v>
      </c>
      <c r="F45" t="s">
        <v>1299</v>
      </c>
    </row>
    <row r="47" spans="1:23" x14ac:dyDescent="0.3">
      <c r="B47" s="1" t="s">
        <v>93</v>
      </c>
      <c r="C47" s="1" t="s">
        <v>37</v>
      </c>
      <c r="D47" s="1" t="s">
        <v>38</v>
      </c>
      <c r="E47" s="1" t="s">
        <v>39</v>
      </c>
      <c r="F47" s="1" t="s">
        <v>40</v>
      </c>
    </row>
    <row r="48" spans="1:23" x14ac:dyDescent="0.3">
      <c r="A48" s="1">
        <v>0</v>
      </c>
      <c r="B48" t="s">
        <v>94</v>
      </c>
      <c r="C48">
        <v>0.15</v>
      </c>
      <c r="D48">
        <v>0.1</v>
      </c>
      <c r="E48">
        <v>0.85</v>
      </c>
      <c r="F48">
        <v>1.01</v>
      </c>
    </row>
    <row r="49" spans="1:14" x14ac:dyDescent="0.3">
      <c r="A49" s="1">
        <v>1</v>
      </c>
      <c r="B49" t="s">
        <v>95</v>
      </c>
      <c r="C49">
        <v>0.17</v>
      </c>
      <c r="D49">
        <v>0.1</v>
      </c>
      <c r="E49">
        <v>0.86</v>
      </c>
      <c r="F49">
        <v>1</v>
      </c>
    </row>
    <row r="50" spans="1:14" x14ac:dyDescent="0.3">
      <c r="A50" s="1">
        <v>2</v>
      </c>
      <c r="B50" t="s">
        <v>96</v>
      </c>
      <c r="C50">
        <v>0.17</v>
      </c>
      <c r="D50">
        <v>0.1</v>
      </c>
      <c r="E50">
        <v>0.86</v>
      </c>
      <c r="F50">
        <v>1</v>
      </c>
    </row>
    <row r="51" spans="1:14" x14ac:dyDescent="0.3">
      <c r="A51" s="1">
        <v>3</v>
      </c>
      <c r="B51" t="s">
        <v>97</v>
      </c>
      <c r="C51">
        <v>0.17</v>
      </c>
      <c r="D51">
        <v>0.1</v>
      </c>
      <c r="E51">
        <v>0.86</v>
      </c>
      <c r="F51">
        <v>1</v>
      </c>
    </row>
    <row r="52" spans="1:14" x14ac:dyDescent="0.3">
      <c r="A52" s="1">
        <v>4</v>
      </c>
      <c r="B52" t="s">
        <v>98</v>
      </c>
      <c r="C52">
        <v>0.18</v>
      </c>
      <c r="D52">
        <v>0.1</v>
      </c>
      <c r="E52">
        <v>0.87</v>
      </c>
      <c r="F52">
        <v>1.01</v>
      </c>
    </row>
    <row r="54" spans="1:14" x14ac:dyDescent="0.3">
      <c r="B54" s="1" t="s">
        <v>99</v>
      </c>
      <c r="C54" s="1" t="s">
        <v>37</v>
      </c>
      <c r="D54" s="1" t="s">
        <v>38</v>
      </c>
      <c r="E54" s="1" t="s">
        <v>39</v>
      </c>
      <c r="F54" s="1" t="s">
        <v>40</v>
      </c>
    </row>
    <row r="55" spans="1:14" x14ac:dyDescent="0.3">
      <c r="A55" s="1">
        <v>0</v>
      </c>
      <c r="B55" t="s">
        <v>100</v>
      </c>
      <c r="C55">
        <v>1</v>
      </c>
      <c r="D55">
        <v>1</v>
      </c>
      <c r="E55">
        <v>1</v>
      </c>
      <c r="F55">
        <v>3</v>
      </c>
    </row>
    <row r="56" spans="1:14" x14ac:dyDescent="0.3">
      <c r="A56" s="1">
        <v>1</v>
      </c>
      <c r="B56" t="s">
        <v>101</v>
      </c>
      <c r="C56">
        <v>1</v>
      </c>
      <c r="D56">
        <v>1</v>
      </c>
      <c r="E56">
        <v>1</v>
      </c>
      <c r="F56">
        <v>4</v>
      </c>
    </row>
    <row r="57" spans="1:14" x14ac:dyDescent="0.3">
      <c r="A57" s="1">
        <v>2</v>
      </c>
      <c r="B57" t="s">
        <v>102</v>
      </c>
      <c r="C57">
        <v>3</v>
      </c>
      <c r="D57">
        <v>1</v>
      </c>
      <c r="E57">
        <v>2</v>
      </c>
      <c r="F57">
        <v>1</v>
      </c>
    </row>
    <row r="58" spans="1:14" x14ac:dyDescent="0.3">
      <c r="A58" s="1">
        <v>3</v>
      </c>
      <c r="B58" t="s">
        <v>103</v>
      </c>
    </row>
    <row r="60" spans="1:14" x14ac:dyDescent="0.3">
      <c r="B60" s="1" t="s">
        <v>104</v>
      </c>
      <c r="C60" s="1" t="s">
        <v>1300</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ACC</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C61" t="s">
        <v>1301</v>
      </c>
      <c r="F61">
        <v>0.19</v>
      </c>
      <c r="I61" t="str">
        <f t="shared" si="4"/>
        <v>N/A</v>
      </c>
      <c r="J61">
        <f t="shared" si="5"/>
        <v>7.0999999999999994E-2</v>
      </c>
      <c r="K61">
        <f t="shared" si="6"/>
        <v>0</v>
      </c>
      <c r="L61">
        <f t="shared" si="7"/>
        <v>0</v>
      </c>
      <c r="M61">
        <f t="shared" si="8"/>
        <v>0.19</v>
      </c>
      <c r="N61">
        <f t="shared" si="9"/>
        <v>0</v>
      </c>
    </row>
    <row r="62" spans="1:14" x14ac:dyDescent="0.3">
      <c r="A62" s="1">
        <v>1</v>
      </c>
      <c r="B62" t="s">
        <v>111</v>
      </c>
      <c r="C62" t="s">
        <v>1302</v>
      </c>
      <c r="F62">
        <v>0.22</v>
      </c>
      <c r="I62" t="str">
        <f t="shared" si="4"/>
        <v>N/A</v>
      </c>
      <c r="J62">
        <f t="shared" si="5"/>
        <v>0.42899999999999999</v>
      </c>
      <c r="K62">
        <f t="shared" si="6"/>
        <v>0</v>
      </c>
      <c r="L62">
        <f t="shared" si="7"/>
        <v>0</v>
      </c>
      <c r="M62">
        <f t="shared" si="8"/>
        <v>0.22</v>
      </c>
      <c r="N62">
        <f t="shared" si="9"/>
        <v>0</v>
      </c>
    </row>
    <row r="63" spans="1:14" x14ac:dyDescent="0.3">
      <c r="A63" s="1">
        <v>2</v>
      </c>
      <c r="B63" t="s">
        <v>113</v>
      </c>
      <c r="C63" t="s">
        <v>1303</v>
      </c>
      <c r="F63">
        <v>0.08</v>
      </c>
      <c r="I63" t="str">
        <f t="shared" si="4"/>
        <v>N/A</v>
      </c>
      <c r="J63">
        <f t="shared" si="5"/>
        <v>0.13300000000000001</v>
      </c>
      <c r="K63">
        <f t="shared" si="6"/>
        <v>0</v>
      </c>
      <c r="L63">
        <f t="shared" si="7"/>
        <v>0</v>
      </c>
      <c r="M63">
        <f t="shared" si="8"/>
        <v>0.08</v>
      </c>
      <c r="N63">
        <f t="shared" si="9"/>
        <v>0</v>
      </c>
    </row>
    <row r="64" spans="1:14" x14ac:dyDescent="0.3">
      <c r="A64" s="1">
        <v>3</v>
      </c>
      <c r="B64" t="s">
        <v>115</v>
      </c>
      <c r="C64" t="s">
        <v>1304</v>
      </c>
      <c r="F64">
        <v>0.12</v>
      </c>
      <c r="I64" t="str">
        <f t="shared" si="4"/>
        <v>N/A</v>
      </c>
      <c r="J64">
        <f t="shared" si="5"/>
        <v>0.188</v>
      </c>
      <c r="K64">
        <f t="shared" si="6"/>
        <v>0</v>
      </c>
      <c r="L64">
        <f t="shared" si="7"/>
        <v>0</v>
      </c>
      <c r="M64">
        <f t="shared" si="8"/>
        <v>0.12</v>
      </c>
      <c r="N64">
        <f t="shared" si="9"/>
        <v>0</v>
      </c>
    </row>
    <row r="65" spans="1:14" x14ac:dyDescent="0.3">
      <c r="A65" s="1">
        <v>4</v>
      </c>
      <c r="B65" t="s">
        <v>117</v>
      </c>
      <c r="C65" t="s">
        <v>306</v>
      </c>
      <c r="F65">
        <v>0.08</v>
      </c>
      <c r="I65" t="str">
        <f t="shared" si="4"/>
        <v>N/A</v>
      </c>
      <c r="J65">
        <f t="shared" si="5"/>
        <v>0.2457</v>
      </c>
      <c r="K65">
        <f t="shared" si="6"/>
        <v>0</v>
      </c>
      <c r="L65">
        <f t="shared" si="7"/>
        <v>0</v>
      </c>
      <c r="M65">
        <f t="shared" si="8"/>
        <v>0.08</v>
      </c>
      <c r="N65">
        <f t="shared" si="9"/>
        <v>0</v>
      </c>
    </row>
    <row r="66" spans="1:14" x14ac:dyDescent="0.3">
      <c r="A66" s="1">
        <v>5</v>
      </c>
      <c r="B66" t="s">
        <v>119</v>
      </c>
      <c r="C66" t="s">
        <v>1305</v>
      </c>
      <c r="I66" t="str">
        <f t="shared" si="4"/>
        <v>N/A</v>
      </c>
      <c r="J66">
        <f t="shared" si="5"/>
        <v>-5.5300000000000002E-2</v>
      </c>
      <c r="K66">
        <f t="shared" si="6"/>
        <v>0</v>
      </c>
      <c r="L66">
        <f t="shared" si="7"/>
        <v>0</v>
      </c>
      <c r="M66">
        <f t="shared" si="8"/>
        <v>0</v>
      </c>
      <c r="N66">
        <f t="shared" si="9"/>
        <v>0</v>
      </c>
    </row>
    <row r="67" spans="1:14" x14ac:dyDescent="0.3">
      <c r="D67" t="s">
        <v>121</v>
      </c>
      <c r="E67" t="str">
        <f>C1</f>
        <v>American Campus Communities, Inc. (ACC)</v>
      </c>
      <c r="I67" t="str">
        <f t="shared" si="4"/>
        <v>N/A</v>
      </c>
      <c r="J67">
        <f t="shared" si="5"/>
        <v>0</v>
      </c>
      <c r="K67" t="str">
        <f t="shared" si="6"/>
        <v>Comp Average</v>
      </c>
      <c r="L67" t="str">
        <f t="shared" si="7"/>
        <v>American Campus Communities, Inc. (ACC)</v>
      </c>
      <c r="M67">
        <f t="shared" si="8"/>
        <v>0</v>
      </c>
      <c r="N67">
        <f t="shared" si="9"/>
        <v>0</v>
      </c>
    </row>
    <row r="68" spans="1:14" x14ac:dyDescent="0.3">
      <c r="A68" s="1">
        <v>0</v>
      </c>
      <c r="B68" t="s">
        <v>122</v>
      </c>
      <c r="C68" t="s">
        <v>1261</v>
      </c>
      <c r="D68">
        <f ca="1">AVERAGE(VALUE(INDIRECT("J"&amp;(MATCH(B68,B69:B500,0)+68))),VALUE(INDIRECT("J"&amp;(MATCH(B68,B69:B500,0)+79))),VALUE(INDIRECT("J"&amp;(MATCH(B68,B69:B500,0)+90))),VALUE(INDIRECT("J"&amp;(MATCH(B68,B69:B500,0)+101))))</f>
        <v>5050000000</v>
      </c>
      <c r="E68" t="str">
        <f t="shared" ref="E68:E76" ca="1" si="10">IF(AND(C68&lt;&gt;"",D68&lt;&gt;0),IF(VALUE(J68)&gt;VALUE(K68),"above average","below average"),"no data")</f>
        <v>above average</v>
      </c>
      <c r="I68" t="str">
        <f t="shared" ca="1" si="4"/>
        <v>N/A</v>
      </c>
      <c r="J68">
        <f t="shared" si="5"/>
        <v>6590000000</v>
      </c>
      <c r="K68">
        <f t="shared" ca="1" si="6"/>
        <v>5050000000</v>
      </c>
      <c r="L68" t="str">
        <f t="shared" ca="1" si="7"/>
        <v>above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1262</v>
      </c>
      <c r="D70">
        <f ca="1">AVERAGE(VALUE(INDIRECT("J"&amp;(MATCH(B70,B71:B502,0)+70))),VALUE(INDIRECT("J"&amp;(MATCH(B70,B71:B502,0)+81))),VALUE(INDIRECT("J"&amp;(MATCH(B70,B71:B502,0)+92))),VALUE(INDIRECT("J"&amp;(MATCH(B70,B71:B502,0)+103))))</f>
        <v>31.342499999999998</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t="str">
        <f t="shared" si="5"/>
        <v>75.27</v>
      </c>
      <c r="K70">
        <f t="shared" ca="1" si="6"/>
        <v>31.342499999999998</v>
      </c>
      <c r="L70" t="str">
        <f t="shared" ca="1" si="7"/>
        <v>above average</v>
      </c>
      <c r="M70" t="str">
        <f t="shared" ca="1" si="8"/>
        <v>trailing p/e</v>
      </c>
      <c r="N70" t="str">
        <f t="shared" ca="1" si="9"/>
        <v>trailing p/e</v>
      </c>
    </row>
    <row r="71" spans="1:14" x14ac:dyDescent="0.3">
      <c r="A71" s="1">
        <v>3</v>
      </c>
      <c r="B71" t="s">
        <v>125</v>
      </c>
      <c r="C71" t="s">
        <v>1306</v>
      </c>
      <c r="D71">
        <f ca="1">AVERAGE(VALUE(INDIRECT("J"&amp;(MATCH(B71,B72:B503,0)+71))),VALUE(INDIRECT("J"&amp;(MATCH(B71,B72:B503,0)+82))),VALUE(INDIRECT("J"&amp;(MATCH(B71,B72:B503,0)+93))),VALUE(INDIRECT("J"&amp;(MATCH(B71,B72:B503,0)+104))))</f>
        <v>55.41</v>
      </c>
      <c r="E71" t="str">
        <f t="shared" ca="1" si="10"/>
        <v>below average</v>
      </c>
      <c r="F71" t="str">
        <f t="shared" ca="1" si="11"/>
        <v/>
      </c>
      <c r="G71" t="str">
        <f t="shared" ref="G71:G76" ca="1" si="12">IF(F71&lt;&gt;"", G70 &amp; ", " &amp; IFERROR(LEFT(F71,FIND("(",F71) - 2),F71),G70)</f>
        <v>trailing p/e</v>
      </c>
      <c r="I71" t="str">
        <f t="shared" ca="1" si="4"/>
        <v>N/A</v>
      </c>
      <c r="J71" t="str">
        <f t="shared" si="5"/>
        <v>48.51</v>
      </c>
      <c r="K71">
        <f t="shared" ca="1" si="6"/>
        <v>55.41</v>
      </c>
      <c r="L71" t="str">
        <f t="shared" ca="1" si="7"/>
        <v>below average</v>
      </c>
      <c r="M71" t="str">
        <f t="shared" ca="1" si="8"/>
        <v/>
      </c>
      <c r="N71" t="str">
        <f t="shared" ca="1" si="9"/>
        <v>trailing p/e</v>
      </c>
    </row>
    <row r="72" spans="1:14" x14ac:dyDescent="0.3">
      <c r="A72" s="1">
        <v>4</v>
      </c>
      <c r="B72" t="s">
        <v>127</v>
      </c>
      <c r="C72" t="s">
        <v>1307</v>
      </c>
      <c r="D72">
        <f ca="1">AVERAGE(VALUE(INDIRECT("J"&amp;(MATCH(B72,B73:B504,0)+72))),VALUE(INDIRECT("J"&amp;(MATCH(B72,B73:B504,0)+83))),VALUE(INDIRECT("J"&amp;(MATCH(B72,B73:B504,0)+94))),VALUE(INDIRECT("J"&amp;(MATCH(B72,B73:B504,0)+105))))</f>
        <v>8.7200000000000006</v>
      </c>
      <c r="E72" t="str">
        <f t="shared" ca="1" si="10"/>
        <v>below average</v>
      </c>
      <c r="F72" t="str">
        <f t="shared" ca="1" si="11"/>
        <v/>
      </c>
      <c r="G72" t="str">
        <f t="shared" ca="1" si="12"/>
        <v>trailing p/e</v>
      </c>
      <c r="I72" t="str">
        <f t="shared" ca="1" si="4"/>
        <v>N/A</v>
      </c>
      <c r="J72" t="str">
        <f t="shared" si="5"/>
        <v>2.34</v>
      </c>
      <c r="K72">
        <f t="shared" ca="1" si="6"/>
        <v>8.7200000000000006</v>
      </c>
      <c r="L72" t="str">
        <f t="shared" ca="1" si="7"/>
        <v>below average</v>
      </c>
      <c r="M72" t="str">
        <f t="shared" ca="1" si="8"/>
        <v/>
      </c>
      <c r="N72" t="str">
        <f t="shared" ca="1" si="9"/>
        <v>trailing p/e</v>
      </c>
    </row>
    <row r="73" spans="1:14" x14ac:dyDescent="0.3">
      <c r="A73" s="1">
        <v>5</v>
      </c>
      <c r="B73" t="s">
        <v>129</v>
      </c>
      <c r="C73" t="s">
        <v>1308</v>
      </c>
      <c r="D73">
        <f ca="1">AVERAGE(VALUE(INDIRECT("J"&amp;(MATCH(B73,B74:B505,0)+73))),VALUE(INDIRECT("J"&amp;(MATCH(B73,B74:B505,0)+84))),VALUE(INDIRECT("J"&amp;(MATCH(B73,B74:B505,0)+95))),VALUE(INDIRECT("J"&amp;(MATCH(B73,B74:B505,0)+106))))</f>
        <v>8.1325000000000003</v>
      </c>
      <c r="E73" t="str">
        <f t="shared" ca="1" si="10"/>
        <v>above average</v>
      </c>
      <c r="F73" t="str">
        <f t="shared" ca="1" si="11"/>
        <v>price/sales (ttm)</v>
      </c>
      <c r="G73" t="str">
        <f t="shared" ca="1" si="12"/>
        <v>trailing p/e, price/sales</v>
      </c>
      <c r="I73" t="str">
        <f t="shared" ca="1" si="4"/>
        <v>N/A</v>
      </c>
      <c r="J73" t="str">
        <f t="shared" si="5"/>
        <v>8.46</v>
      </c>
      <c r="K73">
        <f t="shared" ca="1" si="6"/>
        <v>8.1325000000000003</v>
      </c>
      <c r="L73" t="str">
        <f t="shared" ca="1" si="7"/>
        <v>above average</v>
      </c>
      <c r="M73" t="str">
        <f t="shared" ca="1" si="8"/>
        <v>price/sales (ttm)</v>
      </c>
      <c r="N73" t="str">
        <f t="shared" ca="1" si="9"/>
        <v>trailing p/e, price/sales</v>
      </c>
    </row>
    <row r="74" spans="1:14" x14ac:dyDescent="0.3">
      <c r="A74" s="1">
        <v>6</v>
      </c>
      <c r="B74" t="s">
        <v>131</v>
      </c>
      <c r="C74" t="s">
        <v>1309</v>
      </c>
      <c r="D74">
        <f ca="1">AVERAGE(VALUE(INDIRECT("J"&amp;(MATCH(B74,B75:B506,0)+74))),VALUE(INDIRECT("J"&amp;(MATCH(B74,B75:B506,0)+85))),VALUE(INDIRECT("J"&amp;(MATCH(B74,B75:B506,0)+96))),VALUE(INDIRECT("J"&amp;(MATCH(B74,B75:B506,0)+107))))</f>
        <v>2.145</v>
      </c>
      <c r="E74" t="str">
        <f t="shared" ca="1" si="10"/>
        <v>below average</v>
      </c>
      <c r="F74" t="str">
        <f t="shared" ca="1" si="11"/>
        <v/>
      </c>
      <c r="G74" t="str">
        <f t="shared" ca="1" si="12"/>
        <v>trailing p/e, price/sales</v>
      </c>
      <c r="I74" t="str">
        <f t="shared" ca="1" si="4"/>
        <v>N/A</v>
      </c>
      <c r="J74" t="str">
        <f t="shared" si="5"/>
        <v>1.88</v>
      </c>
      <c r="K74">
        <f t="shared" ca="1" si="6"/>
        <v>2.145</v>
      </c>
      <c r="L74" t="str">
        <f t="shared" ca="1" si="7"/>
        <v>below average</v>
      </c>
      <c r="M74" t="str">
        <f t="shared" ca="1" si="8"/>
        <v/>
      </c>
      <c r="N74" t="str">
        <f t="shared" ca="1" si="9"/>
        <v>trailing p/e, price/sales</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trailing p/e, price/sales</v>
      </c>
      <c r="I75" t="str">
        <f t="shared" ca="1" si="4"/>
        <v>N/A</v>
      </c>
      <c r="J75">
        <f t="shared" si="5"/>
        <v>0</v>
      </c>
      <c r="K75">
        <f t="shared" ca="1" si="6"/>
        <v>0</v>
      </c>
      <c r="L75" t="str">
        <f t="shared" ca="1" si="7"/>
        <v>no data</v>
      </c>
      <c r="M75" t="str">
        <f t="shared" ca="1" si="8"/>
        <v/>
      </c>
      <c r="N75" t="str">
        <f t="shared" ca="1" si="9"/>
        <v>trailing p/e, price/sales</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trailing p/e, price/sales</v>
      </c>
      <c r="I76" t="str">
        <f t="shared" ca="1" si="4"/>
        <v>N/A</v>
      </c>
      <c r="J76">
        <f t="shared" si="5"/>
        <v>0</v>
      </c>
      <c r="K76">
        <f t="shared" ca="1" si="6"/>
        <v>0</v>
      </c>
      <c r="L76" t="str">
        <f t="shared" ca="1" si="7"/>
        <v>no data</v>
      </c>
      <c r="M76" t="str">
        <f t="shared" ca="1" si="8"/>
        <v/>
      </c>
      <c r="N76" t="str">
        <f t="shared" ca="1" si="9"/>
        <v>trailing p/e, price/sales</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trailing p/e, and price/sales</v>
      </c>
      <c r="I77" t="str">
        <f t="shared" ca="1" si="4"/>
        <v>N/A</v>
      </c>
      <c r="J77">
        <f t="shared" si="5"/>
        <v>0</v>
      </c>
      <c r="K77">
        <f t="shared" si="6"/>
        <v>0</v>
      </c>
      <c r="L77">
        <f t="shared" si="7"/>
        <v>0</v>
      </c>
      <c r="M77" t="str">
        <f t="shared" ca="1" si="8"/>
        <v>price/sales</v>
      </c>
      <c r="N77" t="str">
        <f t="shared" ca="1" si="9"/>
        <v>trailing p/e, and price/sales</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There are some indications that American Campus Communities may be overvalued. The company has a higher trailing p/e, and price/sales than the comparable average</v>
      </c>
      <c r="I78" t="str">
        <f t="shared" ca="1" si="4"/>
        <v>N/A</v>
      </c>
      <c r="J78" t="str">
        <f t="shared" si="5"/>
        <v>Dec 31, 2016</v>
      </c>
      <c r="K78" t="str">
        <f t="shared" ca="1" si="6"/>
        <v>There are some indications that American Campus Communities may be overvalued. The company has a higher trailing p/e, and price/sales than the comparable average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1310</v>
      </c>
      <c r="F81" t="str">
        <f t="shared" ref="F81:F87" ca="1" si="13">IF(E70="below average",LOWER(TRIM(IF(ISNUMBER(VALUE(RIGHT(B70,1))),REPLACE(B70,LEN(B70),1,""),B70))),"")</f>
        <v/>
      </c>
      <c r="G81" t="str">
        <f ca="1">IFERROR(LEFT(F81,FIND("(",F81) - 2),F81)</f>
        <v/>
      </c>
      <c r="I81" t="str">
        <f t="shared" ca="1" si="4"/>
        <v>N/A</v>
      </c>
      <c r="J81">
        <f t="shared" si="5"/>
        <v>0.11230000000000001</v>
      </c>
      <c r="K81">
        <f t="shared" si="6"/>
        <v>0</v>
      </c>
      <c r="L81">
        <f t="shared" si="7"/>
        <v>0</v>
      </c>
      <c r="M81" t="str">
        <f t="shared" ca="1" si="8"/>
        <v/>
      </c>
      <c r="N81" t="str">
        <f t="shared" ca="1" si="9"/>
        <v/>
      </c>
    </row>
    <row r="82" spans="1:14" x14ac:dyDescent="0.3">
      <c r="A82" s="1">
        <v>1</v>
      </c>
      <c r="B82" t="s">
        <v>141</v>
      </c>
      <c r="C82" t="s">
        <v>1311</v>
      </c>
      <c r="F82" t="str">
        <f t="shared" ca="1" si="13"/>
        <v>forward p/e</v>
      </c>
      <c r="G82" t="str">
        <f t="shared" ref="G82:G87" ca="1" si="14">IF(F82&lt;&gt;"", G81 &amp; ", " &amp; IFERROR(LEFT(F82,FIND("(",F82) - 2),F82),G81)</f>
        <v>, forward p/e</v>
      </c>
      <c r="I82" t="str">
        <f t="shared" ca="1" si="4"/>
        <v>N/A</v>
      </c>
      <c r="J82">
        <f t="shared" si="5"/>
        <v>0.22500000000000001</v>
      </c>
      <c r="K82">
        <f t="shared" si="6"/>
        <v>0</v>
      </c>
      <c r="L82">
        <f t="shared" si="7"/>
        <v>0</v>
      </c>
      <c r="M82" t="str">
        <f t="shared" ca="1" si="8"/>
        <v>forward p/e</v>
      </c>
      <c r="N82" t="str">
        <f t="shared" ca="1" si="9"/>
        <v>, forward p/e</v>
      </c>
    </row>
    <row r="83" spans="1:14" x14ac:dyDescent="0.3">
      <c r="F83" t="str">
        <f t="shared" ca="1" si="13"/>
        <v>peg ratio (5 yr expected)</v>
      </c>
      <c r="G83" t="str">
        <f t="shared" ca="1" si="14"/>
        <v>, forward p/e, peg ratio</v>
      </c>
      <c r="I83" t="str">
        <f t="shared" ca="1" si="4"/>
        <v>N/A</v>
      </c>
      <c r="J83">
        <f t="shared" si="5"/>
        <v>0</v>
      </c>
      <c r="K83">
        <f t="shared" si="6"/>
        <v>0</v>
      </c>
      <c r="L83">
        <f t="shared" si="7"/>
        <v>0</v>
      </c>
      <c r="M83" t="str">
        <f t="shared" ca="1" si="8"/>
        <v>peg ratio (5 yr expected)</v>
      </c>
      <c r="N83" t="str">
        <f t="shared" ca="1" si="9"/>
        <v>, forward p/e, peg ratio</v>
      </c>
    </row>
    <row r="84" spans="1:14" x14ac:dyDescent="0.3">
      <c r="A84" s="1">
        <v>0</v>
      </c>
      <c r="B84" t="s">
        <v>143</v>
      </c>
      <c r="C84" t="s">
        <v>1312</v>
      </c>
      <c r="F84" t="str">
        <f t="shared" ca="1" si="13"/>
        <v/>
      </c>
      <c r="G84" t="str">
        <f t="shared" ca="1" si="14"/>
        <v>, forward p/e, peg ratio</v>
      </c>
      <c r="I84" t="str">
        <f t="shared" ca="1" si="4"/>
        <v>N/A</v>
      </c>
      <c r="J84">
        <f t="shared" si="5"/>
        <v>1.77E-2</v>
      </c>
      <c r="K84">
        <f t="shared" si="6"/>
        <v>0</v>
      </c>
      <c r="L84">
        <f t="shared" si="7"/>
        <v>0</v>
      </c>
      <c r="M84" t="str">
        <f t="shared" ca="1" si="8"/>
        <v/>
      </c>
      <c r="N84" t="str">
        <f t="shared" ca="1" si="9"/>
        <v>, forward p/e, peg ratio</v>
      </c>
    </row>
    <row r="85" spans="1:14" x14ac:dyDescent="0.3">
      <c r="A85" s="1">
        <v>1</v>
      </c>
      <c r="B85" t="s">
        <v>145</v>
      </c>
      <c r="C85" t="s">
        <v>1313</v>
      </c>
      <c r="F85" t="str">
        <f t="shared" ca="1" si="13"/>
        <v>price/book (mrq)</v>
      </c>
      <c r="G85" t="str">
        <f t="shared" ca="1" si="14"/>
        <v>, forward p/e, peg ratio, price/book</v>
      </c>
      <c r="I85" t="str">
        <f t="shared" ca="1" si="4"/>
        <v>N/A</v>
      </c>
      <c r="J85">
        <f t="shared" si="5"/>
        <v>2.5000000000000001E-2</v>
      </c>
      <c r="K85">
        <f t="shared" si="6"/>
        <v>0</v>
      </c>
      <c r="L85">
        <f t="shared" si="7"/>
        <v>0</v>
      </c>
      <c r="M85" t="str">
        <f t="shared" ca="1" si="8"/>
        <v>price/book (mrq)</v>
      </c>
      <c r="N85" t="str">
        <f t="shared" ca="1" si="9"/>
        <v>, forward p/e, peg ratio, price/book</v>
      </c>
    </row>
    <row r="86" spans="1:14" x14ac:dyDescent="0.3">
      <c r="F86" t="str">
        <f t="shared" ca="1" si="13"/>
        <v/>
      </c>
      <c r="G86" t="str">
        <f t="shared" ca="1" si="14"/>
        <v>, forward p/e, peg ratio, price/book</v>
      </c>
      <c r="I86" t="str">
        <f t="shared" ca="1" si="4"/>
        <v>N/A</v>
      </c>
      <c r="J86">
        <f t="shared" si="5"/>
        <v>0</v>
      </c>
      <c r="K86">
        <f t="shared" si="6"/>
        <v>0</v>
      </c>
      <c r="L86">
        <f t="shared" si="7"/>
        <v>0</v>
      </c>
      <c r="M86" t="str">
        <f t="shared" ca="1" si="8"/>
        <v/>
      </c>
      <c r="N86" t="str">
        <f t="shared" ca="1" si="9"/>
        <v>, forward p/e, peg ratio, price/book</v>
      </c>
    </row>
    <row r="87" spans="1:14" x14ac:dyDescent="0.3">
      <c r="A87" s="1">
        <v>0</v>
      </c>
      <c r="B87" t="s">
        <v>147</v>
      </c>
      <c r="C87" t="s">
        <v>1314</v>
      </c>
      <c r="F87" t="str">
        <f t="shared" ca="1" si="13"/>
        <v/>
      </c>
      <c r="G87" t="str">
        <f t="shared" ca="1" si="14"/>
        <v>, forward p/e, peg ratio, price/book</v>
      </c>
      <c r="I87" t="str">
        <f t="shared" ca="1" si="4"/>
        <v>N/A</v>
      </c>
      <c r="J87">
        <f t="shared" si="5"/>
        <v>779300000</v>
      </c>
      <c r="K87">
        <f t="shared" si="6"/>
        <v>0</v>
      </c>
      <c r="L87">
        <f t="shared" si="7"/>
        <v>0</v>
      </c>
      <c r="M87" t="str">
        <f t="shared" ca="1" si="8"/>
        <v/>
      </c>
      <c r="N87" t="str">
        <f t="shared" ca="1" si="9"/>
        <v>, forward p/e, peg ratio, price/book</v>
      </c>
    </row>
    <row r="88" spans="1:14" x14ac:dyDescent="0.3">
      <c r="A88" s="1">
        <v>1</v>
      </c>
      <c r="B88" t="s">
        <v>149</v>
      </c>
      <c r="C88" t="s">
        <v>1315</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forward p/e, peg ratio, price/book</v>
      </c>
      <c r="I88" t="str">
        <f t="shared" ca="1" si="4"/>
        <v>N/A</v>
      </c>
      <c r="J88" t="str">
        <f t="shared" si="5"/>
        <v>5.92</v>
      </c>
      <c r="K88">
        <f t="shared" si="6"/>
        <v>0</v>
      </c>
      <c r="L88">
        <f t="shared" si="7"/>
        <v>0</v>
      </c>
      <c r="M88" t="str">
        <f t="shared" ca="1" si="8"/>
        <v>price/book</v>
      </c>
      <c r="N88" t="str">
        <f t="shared" ca="1" si="9"/>
        <v>forward p/e, peg ratio, price/book</v>
      </c>
    </row>
    <row r="89" spans="1:14" x14ac:dyDescent="0.3">
      <c r="A89" s="1">
        <v>2</v>
      </c>
      <c r="B89" t="s">
        <v>151</v>
      </c>
      <c r="C89" t="s">
        <v>1316</v>
      </c>
      <c r="D89" t="str">
        <f ca="1">IF(COUNTIF(E70:E76,"=below average")&gt;0,"There are some indications that "&amp;D1&amp;" may be undervalued. The company has a lower " &amp; G88 &amp; " than the comparable average", "Inconclusive")</f>
        <v>There are some indications that American Campus Communities may be undervalued. The company has a lower forward p/e, peg ratio, price/book than the comparable average</v>
      </c>
      <c r="I89" t="str">
        <f t="shared" ca="1" si="4"/>
        <v>N/A</v>
      </c>
      <c r="J89">
        <f t="shared" si="5"/>
        <v>-3.5000000000000003E-2</v>
      </c>
      <c r="K89" t="str">
        <f t="shared" ca="1" si="6"/>
        <v>There are some indications that American Campus Communities may be undervalued. The company has a lower forward p/e, peg ratio, price/book than the comparable average</v>
      </c>
      <c r="L89">
        <f t="shared" si="7"/>
        <v>0</v>
      </c>
      <c r="M89">
        <f t="shared" si="8"/>
        <v>0</v>
      </c>
      <c r="N89">
        <f t="shared" si="9"/>
        <v>0</v>
      </c>
    </row>
    <row r="90" spans="1:14" x14ac:dyDescent="0.3">
      <c r="A90" s="1">
        <v>3</v>
      </c>
      <c r="B90" t="s">
        <v>153</v>
      </c>
      <c r="C90" t="s">
        <v>1317</v>
      </c>
      <c r="I90" t="str">
        <f t="shared" si="4"/>
        <v>N/A</v>
      </c>
      <c r="J90">
        <f t="shared" si="5"/>
        <v>411920000</v>
      </c>
      <c r="K90">
        <f t="shared" si="6"/>
        <v>0</v>
      </c>
      <c r="L90">
        <f t="shared" si="7"/>
        <v>0</v>
      </c>
      <c r="M90">
        <f t="shared" si="8"/>
        <v>0</v>
      </c>
      <c r="N90">
        <f t="shared" si="9"/>
        <v>0</v>
      </c>
    </row>
    <row r="91" spans="1:14" x14ac:dyDescent="0.3">
      <c r="A91" s="1">
        <v>4</v>
      </c>
      <c r="B91" t="s">
        <v>155</v>
      </c>
      <c r="C91" t="s">
        <v>1318</v>
      </c>
      <c r="I91" t="str">
        <f t="shared" si="4"/>
        <v>N/A</v>
      </c>
      <c r="J91">
        <f t="shared" si="5"/>
        <v>385320000</v>
      </c>
      <c r="K91">
        <f t="shared" si="6"/>
        <v>0</v>
      </c>
      <c r="L91">
        <f t="shared" si="7"/>
        <v>0</v>
      </c>
      <c r="M91">
        <f t="shared" si="8"/>
        <v>0</v>
      </c>
      <c r="N91">
        <f t="shared" si="9"/>
        <v>0</v>
      </c>
    </row>
    <row r="92" spans="1:14" x14ac:dyDescent="0.3">
      <c r="A92" s="1">
        <v>5</v>
      </c>
      <c r="B92" t="s">
        <v>157</v>
      </c>
      <c r="C92" t="s">
        <v>1319</v>
      </c>
      <c r="I92" t="str">
        <f t="shared" si="4"/>
        <v>N/A</v>
      </c>
      <c r="J92">
        <f t="shared" si="5"/>
        <v>86110000</v>
      </c>
      <c r="K92">
        <f t="shared" si="6"/>
        <v>0</v>
      </c>
      <c r="L92">
        <f t="shared" si="7"/>
        <v>0</v>
      </c>
      <c r="M92">
        <f t="shared" si="8"/>
        <v>0</v>
      </c>
      <c r="N92">
        <f t="shared" si="9"/>
        <v>0</v>
      </c>
    </row>
    <row r="93" spans="1:14" x14ac:dyDescent="0.3">
      <c r="A93" s="1">
        <v>6</v>
      </c>
      <c r="B93" t="s">
        <v>159</v>
      </c>
      <c r="C93" t="s">
        <v>1263</v>
      </c>
      <c r="I93" t="str">
        <f t="shared" si="4"/>
        <v>N/A</v>
      </c>
      <c r="J93" t="str">
        <f t="shared" si="5"/>
        <v>0.65</v>
      </c>
      <c r="K93">
        <f t="shared" si="6"/>
        <v>0</v>
      </c>
      <c r="L93">
        <f t="shared" si="7"/>
        <v>0</v>
      </c>
      <c r="M93">
        <f t="shared" si="8"/>
        <v>0</v>
      </c>
      <c r="N93">
        <f t="shared" si="9"/>
        <v>0</v>
      </c>
    </row>
    <row r="94" spans="1:14" x14ac:dyDescent="0.3">
      <c r="A94" s="1">
        <v>7</v>
      </c>
      <c r="B94" t="s">
        <v>160</v>
      </c>
      <c r="C94" t="s">
        <v>1320</v>
      </c>
      <c r="I94" t="str">
        <f t="shared" si="4"/>
        <v>N/A</v>
      </c>
      <c r="J94">
        <f t="shared" si="5"/>
        <v>-0.253</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1321</v>
      </c>
      <c r="I96" t="str">
        <f t="shared" si="4"/>
        <v>N/A</v>
      </c>
      <c r="J96">
        <f t="shared" si="5"/>
        <v>34130000</v>
      </c>
      <c r="K96">
        <f t="shared" si="6"/>
        <v>0</v>
      </c>
      <c r="L96">
        <f t="shared" si="7"/>
        <v>0</v>
      </c>
      <c r="M96">
        <f t="shared" si="8"/>
        <v>0</v>
      </c>
      <c r="N96">
        <f t="shared" si="9"/>
        <v>0</v>
      </c>
    </row>
    <row r="97" spans="1:14" x14ac:dyDescent="0.3">
      <c r="A97" s="1">
        <v>1</v>
      </c>
      <c r="B97" t="s">
        <v>164</v>
      </c>
      <c r="C97" t="s">
        <v>23</v>
      </c>
      <c r="I97" t="str">
        <f t="shared" si="4"/>
        <v>N/A</v>
      </c>
      <c r="J97" t="str">
        <f t="shared" si="5"/>
        <v>0.25</v>
      </c>
      <c r="K97">
        <f t="shared" si="6"/>
        <v>0</v>
      </c>
      <c r="L97">
        <f t="shared" si="7"/>
        <v>0</v>
      </c>
      <c r="M97">
        <f t="shared" si="8"/>
        <v>0</v>
      </c>
      <c r="N97">
        <f t="shared" si="9"/>
        <v>0</v>
      </c>
    </row>
    <row r="98" spans="1:14" x14ac:dyDescent="0.3">
      <c r="A98" s="1">
        <v>2</v>
      </c>
      <c r="B98" t="s">
        <v>166</v>
      </c>
      <c r="C98" t="s">
        <v>1322</v>
      </c>
      <c r="I98" t="str">
        <f t="shared" si="4"/>
        <v>N/A</v>
      </c>
      <c r="J98">
        <f t="shared" si="5"/>
        <v>2210000000</v>
      </c>
      <c r="K98">
        <f t="shared" si="6"/>
        <v>0</v>
      </c>
      <c r="L98">
        <f t="shared" si="7"/>
        <v>0</v>
      </c>
      <c r="M98">
        <f t="shared" si="8"/>
        <v>0</v>
      </c>
      <c r="N98">
        <f t="shared" si="9"/>
        <v>0</v>
      </c>
    </row>
    <row r="99" spans="1:14" x14ac:dyDescent="0.3">
      <c r="A99" s="1">
        <v>3</v>
      </c>
      <c r="B99" t="s">
        <v>168</v>
      </c>
      <c r="C99" t="s">
        <v>1323</v>
      </c>
      <c r="I99" t="str">
        <f t="shared" si="4"/>
        <v>N/A</v>
      </c>
      <c r="J99" t="str">
        <f t="shared" si="5"/>
        <v>62.10</v>
      </c>
      <c r="K99">
        <f t="shared" si="6"/>
        <v>0</v>
      </c>
      <c r="L99">
        <f t="shared" si="7"/>
        <v>0</v>
      </c>
      <c r="M99">
        <f t="shared" si="8"/>
        <v>0</v>
      </c>
      <c r="N99">
        <f t="shared" si="9"/>
        <v>0</v>
      </c>
    </row>
    <row r="100" spans="1:14" x14ac:dyDescent="0.3">
      <c r="A100" s="1">
        <v>4</v>
      </c>
      <c r="B100" t="s">
        <v>170</v>
      </c>
      <c r="C100" t="s">
        <v>1324</v>
      </c>
      <c r="I100" t="str">
        <f t="shared" si="4"/>
        <v>N/A</v>
      </c>
      <c r="J100" t="str">
        <f t="shared" si="5"/>
        <v>1.89</v>
      </c>
      <c r="K100">
        <f t="shared" si="6"/>
        <v>0</v>
      </c>
      <c r="L100">
        <f t="shared" si="7"/>
        <v>0</v>
      </c>
      <c r="M100">
        <f t="shared" si="8"/>
        <v>0</v>
      </c>
      <c r="N100">
        <f t="shared" si="9"/>
        <v>0</v>
      </c>
    </row>
    <row r="101" spans="1:14" x14ac:dyDescent="0.3">
      <c r="A101" s="1">
        <v>5</v>
      </c>
      <c r="B101" t="s">
        <v>172</v>
      </c>
      <c r="C101" t="s">
        <v>1325</v>
      </c>
      <c r="I101" t="str">
        <f t="shared" si="4"/>
        <v>N/A</v>
      </c>
      <c r="J101" t="str">
        <f t="shared" si="5"/>
        <v>26.10</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1326</v>
      </c>
      <c r="I103" t="str">
        <f t="shared" si="4"/>
        <v>N/A</v>
      </c>
      <c r="J103">
        <f t="shared" si="5"/>
        <v>311000000</v>
      </c>
      <c r="K103">
        <f t="shared" si="6"/>
        <v>0</v>
      </c>
      <c r="L103">
        <f t="shared" si="7"/>
        <v>0</v>
      </c>
      <c r="M103">
        <f t="shared" si="8"/>
        <v>0</v>
      </c>
      <c r="N103">
        <f t="shared" si="9"/>
        <v>0</v>
      </c>
    </row>
    <row r="104" spans="1:14" x14ac:dyDescent="0.3">
      <c r="A104" s="1">
        <v>1</v>
      </c>
      <c r="B104" t="s">
        <v>176</v>
      </c>
      <c r="C104" t="s">
        <v>1327</v>
      </c>
      <c r="I104" t="str">
        <f t="shared" si="4"/>
        <v>N/A</v>
      </c>
      <c r="J104">
        <f t="shared" si="5"/>
        <v>273650000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816</v>
      </c>
      <c r="I106" t="str">
        <f t="shared" si="4"/>
        <v>N/A</v>
      </c>
      <c r="J106" t="str">
        <f t="shared" si="5"/>
        <v>0.44</v>
      </c>
      <c r="K106">
        <f t="shared" si="6"/>
        <v>0</v>
      </c>
      <c r="L106">
        <f t="shared" si="7"/>
        <v>0</v>
      </c>
      <c r="M106">
        <f t="shared" si="8"/>
        <v>0</v>
      </c>
      <c r="N106">
        <f t="shared" si="9"/>
        <v>0</v>
      </c>
    </row>
    <row r="107" spans="1:14" x14ac:dyDescent="0.3">
      <c r="A107" s="1">
        <v>1</v>
      </c>
      <c r="B107" t="s">
        <v>178</v>
      </c>
      <c r="C107" t="s">
        <v>1328</v>
      </c>
      <c r="I107" t="str">
        <f t="shared" si="4"/>
        <v>N/A</v>
      </c>
      <c r="J107">
        <f t="shared" si="5"/>
        <v>-7.1199999999999999E-2</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1329</v>
      </c>
      <c r="I109" t="str">
        <f t="shared" si="4"/>
        <v>N/A</v>
      </c>
      <c r="J109" t="str">
        <f t="shared" si="5"/>
        <v>54.56</v>
      </c>
      <c r="K109">
        <f t="shared" si="6"/>
        <v>0</v>
      </c>
      <c r="L109">
        <f t="shared" si="7"/>
        <v>0</v>
      </c>
      <c r="M109">
        <f t="shared" si="8"/>
        <v>0</v>
      </c>
      <c r="N109">
        <f t="shared" si="9"/>
        <v>0</v>
      </c>
    </row>
    <row r="110" spans="1:14" x14ac:dyDescent="0.3">
      <c r="A110" s="1">
        <v>4</v>
      </c>
      <c r="B110" t="s">
        <v>184</v>
      </c>
      <c r="C110" t="s">
        <v>1330</v>
      </c>
      <c r="I110" t="str">
        <f t="shared" si="4"/>
        <v>N/A</v>
      </c>
      <c r="J110" t="str">
        <f t="shared" si="5"/>
        <v>44.65</v>
      </c>
      <c r="K110">
        <f t="shared" si="6"/>
        <v>0</v>
      </c>
      <c r="L110">
        <f t="shared" si="7"/>
        <v>0</v>
      </c>
      <c r="M110">
        <f t="shared" si="8"/>
        <v>0</v>
      </c>
      <c r="N110">
        <f t="shared" si="9"/>
        <v>0</v>
      </c>
    </row>
    <row r="111" spans="1:14" x14ac:dyDescent="0.3">
      <c r="A111" s="1">
        <v>5</v>
      </c>
      <c r="B111" t="s">
        <v>186</v>
      </c>
      <c r="C111" t="s">
        <v>1331</v>
      </c>
      <c r="I111" t="str">
        <f t="shared" si="4"/>
        <v>N/A</v>
      </c>
      <c r="J111" t="str">
        <f t="shared" si="5"/>
        <v>47.58</v>
      </c>
      <c r="K111">
        <f t="shared" si="6"/>
        <v>0</v>
      </c>
      <c r="L111">
        <f t="shared" si="7"/>
        <v>0</v>
      </c>
      <c r="M111">
        <f t="shared" si="8"/>
        <v>0</v>
      </c>
      <c r="N111">
        <f t="shared" si="9"/>
        <v>0</v>
      </c>
    </row>
    <row r="112" spans="1:14" x14ac:dyDescent="0.3">
      <c r="A112" s="1">
        <v>6</v>
      </c>
      <c r="B112" t="s">
        <v>188</v>
      </c>
      <c r="C112" t="s">
        <v>1332</v>
      </c>
      <c r="I112" t="str">
        <f t="shared" si="4"/>
        <v>N/A</v>
      </c>
      <c r="J112" t="str">
        <f t="shared" si="5"/>
        <v>48.10</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1333</v>
      </c>
      <c r="I114" t="str">
        <f t="shared" si="4"/>
        <v>N/A</v>
      </c>
      <c r="J114" t="str">
        <f t="shared" si="5"/>
        <v>658.75k</v>
      </c>
      <c r="K114">
        <f t="shared" si="6"/>
        <v>0</v>
      </c>
      <c r="L114">
        <f t="shared" si="7"/>
        <v>0</v>
      </c>
      <c r="M114">
        <f t="shared" si="8"/>
        <v>0</v>
      </c>
      <c r="N114">
        <f t="shared" si="9"/>
        <v>0</v>
      </c>
    </row>
    <row r="115" spans="1:14" x14ac:dyDescent="0.3">
      <c r="A115" s="1">
        <v>1</v>
      </c>
      <c r="B115" t="s">
        <v>192</v>
      </c>
      <c r="C115" t="s">
        <v>1334</v>
      </c>
      <c r="I115" t="str">
        <f t="shared" si="4"/>
        <v>N/A</v>
      </c>
      <c r="J115" t="str">
        <f t="shared" si="5"/>
        <v>733.61k</v>
      </c>
      <c r="K115">
        <f t="shared" si="6"/>
        <v>0</v>
      </c>
      <c r="L115">
        <f t="shared" si="7"/>
        <v>0</v>
      </c>
      <c r="M115">
        <f t="shared" si="8"/>
        <v>0</v>
      </c>
      <c r="N115">
        <f t="shared" si="9"/>
        <v>0</v>
      </c>
    </row>
    <row r="116" spans="1:14" x14ac:dyDescent="0.3">
      <c r="A116" s="1">
        <v>2</v>
      </c>
      <c r="B116" t="s">
        <v>194</v>
      </c>
      <c r="C116" t="s">
        <v>1335</v>
      </c>
      <c r="I116" t="str">
        <f t="shared" si="4"/>
        <v>N/A</v>
      </c>
      <c r="J116">
        <f t="shared" si="5"/>
        <v>134070000</v>
      </c>
      <c r="K116">
        <f t="shared" si="6"/>
        <v>0</v>
      </c>
      <c r="L116">
        <f t="shared" si="7"/>
        <v>0</v>
      </c>
      <c r="M116">
        <f t="shared" si="8"/>
        <v>0</v>
      </c>
      <c r="N116">
        <f t="shared" si="9"/>
        <v>0</v>
      </c>
    </row>
    <row r="117" spans="1:14" x14ac:dyDescent="0.3">
      <c r="A117" s="1">
        <v>3</v>
      </c>
      <c r="B117" t="s">
        <v>196</v>
      </c>
      <c r="C117" t="s">
        <v>1336</v>
      </c>
      <c r="I117" t="str">
        <f t="shared" si="4"/>
        <v>N/A</v>
      </c>
      <c r="J117">
        <f t="shared" si="5"/>
        <v>133610000.00000001</v>
      </c>
      <c r="K117">
        <f t="shared" si="6"/>
        <v>0</v>
      </c>
      <c r="L117">
        <f t="shared" si="7"/>
        <v>0</v>
      </c>
      <c r="M117">
        <f t="shared" si="8"/>
        <v>0</v>
      </c>
      <c r="N117">
        <f t="shared" si="9"/>
        <v>0</v>
      </c>
    </row>
    <row r="118" spans="1:14" x14ac:dyDescent="0.3">
      <c r="A118" s="1">
        <v>4</v>
      </c>
      <c r="B118" t="s">
        <v>198</v>
      </c>
      <c r="C118" t="s">
        <v>1337</v>
      </c>
      <c r="I118" t="str">
        <f t="shared" si="4"/>
        <v>N/A</v>
      </c>
      <c r="J118">
        <f t="shared" si="5"/>
        <v>5.4000000000000003E-3</v>
      </c>
      <c r="K118">
        <f t="shared" si="6"/>
        <v>0</v>
      </c>
      <c r="L118">
        <f t="shared" si="7"/>
        <v>0</v>
      </c>
      <c r="M118">
        <f t="shared" si="8"/>
        <v>0</v>
      </c>
      <c r="N118">
        <f t="shared" si="9"/>
        <v>0</v>
      </c>
    </row>
    <row r="119" spans="1:14" x14ac:dyDescent="0.3">
      <c r="A119" s="1">
        <v>5</v>
      </c>
      <c r="B119" t="s">
        <v>200</v>
      </c>
      <c r="C119" t="s">
        <v>1338</v>
      </c>
      <c r="I119" t="str">
        <f t="shared" si="4"/>
        <v>N/A</v>
      </c>
      <c r="J119">
        <f t="shared" si="5"/>
        <v>1.0090000000000001</v>
      </c>
      <c r="K119">
        <f t="shared" si="6"/>
        <v>0</v>
      </c>
      <c r="L119">
        <f t="shared" si="7"/>
        <v>0</v>
      </c>
      <c r="M119">
        <f t="shared" si="8"/>
        <v>0</v>
      </c>
      <c r="N119">
        <f t="shared" si="9"/>
        <v>0</v>
      </c>
    </row>
    <row r="120" spans="1:14" x14ac:dyDescent="0.3">
      <c r="A120" s="1">
        <v>6</v>
      </c>
      <c r="B120" t="s">
        <v>202</v>
      </c>
      <c r="C120" t="s">
        <v>1339</v>
      </c>
      <c r="I120" t="str">
        <f t="shared" si="4"/>
        <v>N/A</v>
      </c>
      <c r="J120">
        <f t="shared" si="5"/>
        <v>2270000</v>
      </c>
      <c r="K120">
        <f t="shared" si="6"/>
        <v>0</v>
      </c>
      <c r="L120">
        <f t="shared" si="7"/>
        <v>0</v>
      </c>
      <c r="M120">
        <f t="shared" si="8"/>
        <v>0</v>
      </c>
      <c r="N120">
        <f t="shared" si="9"/>
        <v>0</v>
      </c>
    </row>
    <row r="121" spans="1:14" x14ac:dyDescent="0.3">
      <c r="A121" s="1">
        <v>7</v>
      </c>
      <c r="B121" t="s">
        <v>204</v>
      </c>
      <c r="C121" t="s">
        <v>1340</v>
      </c>
      <c r="I121" t="str">
        <f t="shared" si="4"/>
        <v>N/A</v>
      </c>
      <c r="J121" t="str">
        <f t="shared" si="5"/>
        <v>3.41</v>
      </c>
      <c r="K121">
        <f t="shared" si="6"/>
        <v>0</v>
      </c>
      <c r="L121">
        <f t="shared" si="7"/>
        <v>0</v>
      </c>
      <c r="M121">
        <f t="shared" si="8"/>
        <v>0</v>
      </c>
      <c r="N121">
        <f t="shared" si="9"/>
        <v>0</v>
      </c>
    </row>
    <row r="122" spans="1:14" x14ac:dyDescent="0.3">
      <c r="A122" s="1">
        <v>8</v>
      </c>
      <c r="B122" t="s">
        <v>206</v>
      </c>
      <c r="C122" t="s">
        <v>1341</v>
      </c>
      <c r="I122" t="str">
        <f t="shared" si="4"/>
        <v>N/A</v>
      </c>
      <c r="J122">
        <f t="shared" si="5"/>
        <v>2.3199999999999998E-2</v>
      </c>
      <c r="K122">
        <f t="shared" si="6"/>
        <v>0</v>
      </c>
      <c r="L122">
        <f t="shared" si="7"/>
        <v>0</v>
      </c>
      <c r="M122">
        <f t="shared" si="8"/>
        <v>0</v>
      </c>
      <c r="N122">
        <f t="shared" si="9"/>
        <v>0</v>
      </c>
    </row>
    <row r="123" spans="1:14" x14ac:dyDescent="0.3">
      <c r="A123" s="1">
        <v>9</v>
      </c>
      <c r="B123" t="s">
        <v>208</v>
      </c>
      <c r="C123" t="s">
        <v>1342</v>
      </c>
      <c r="I123" t="str">
        <f t="shared" si="4"/>
        <v>N/A</v>
      </c>
      <c r="J123">
        <f t="shared" si="5"/>
        <v>1870000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C125" t="s">
        <v>1343</v>
      </c>
      <c r="I125" t="str">
        <f t="shared" si="15"/>
        <v>N/A</v>
      </c>
      <c r="J125" t="str">
        <f t="shared" si="16"/>
        <v>1.76</v>
      </c>
      <c r="K125">
        <f t="shared" si="17"/>
        <v>0</v>
      </c>
      <c r="L125">
        <f t="shared" si="18"/>
        <v>0</v>
      </c>
      <c r="M125">
        <f t="shared" si="19"/>
        <v>0</v>
      </c>
      <c r="N125">
        <f t="shared" si="20"/>
        <v>0</v>
      </c>
    </row>
    <row r="126" spans="1:14" x14ac:dyDescent="0.3">
      <c r="A126" s="1">
        <v>1</v>
      </c>
      <c r="B126" t="s">
        <v>212</v>
      </c>
      <c r="C126" t="s">
        <v>1344</v>
      </c>
      <c r="I126" t="str">
        <f t="shared" si="15"/>
        <v>N/A</v>
      </c>
      <c r="J126">
        <f t="shared" si="16"/>
        <v>3.61E-2</v>
      </c>
      <c r="K126">
        <f t="shared" si="17"/>
        <v>0</v>
      </c>
      <c r="L126">
        <f t="shared" si="18"/>
        <v>0</v>
      </c>
      <c r="M126">
        <f t="shared" si="19"/>
        <v>0</v>
      </c>
      <c r="N126">
        <f t="shared" si="20"/>
        <v>0</v>
      </c>
    </row>
    <row r="127" spans="1:14" x14ac:dyDescent="0.3">
      <c r="A127" s="1">
        <v>2</v>
      </c>
      <c r="B127" t="s">
        <v>214</v>
      </c>
      <c r="C127" t="s">
        <v>793</v>
      </c>
      <c r="I127" t="str">
        <f t="shared" si="15"/>
        <v>N/A</v>
      </c>
      <c r="J127" t="str">
        <f t="shared" si="16"/>
        <v>1.68</v>
      </c>
      <c r="K127">
        <f t="shared" si="17"/>
        <v>0</v>
      </c>
      <c r="L127">
        <f t="shared" si="18"/>
        <v>0</v>
      </c>
      <c r="M127">
        <f t="shared" si="19"/>
        <v>0</v>
      </c>
      <c r="N127">
        <f t="shared" si="20"/>
        <v>0</v>
      </c>
    </row>
    <row r="128" spans="1:14" x14ac:dyDescent="0.3">
      <c r="A128" s="1">
        <v>3</v>
      </c>
      <c r="B128" t="s">
        <v>216</v>
      </c>
      <c r="C128" t="s">
        <v>1345</v>
      </c>
      <c r="I128" t="str">
        <f t="shared" si="15"/>
        <v>N/A</v>
      </c>
      <c r="J128">
        <f t="shared" si="16"/>
        <v>3.44E-2</v>
      </c>
      <c r="K128">
        <f t="shared" si="17"/>
        <v>0</v>
      </c>
      <c r="L128">
        <f t="shared" si="18"/>
        <v>0</v>
      </c>
      <c r="M128">
        <f t="shared" si="19"/>
        <v>0</v>
      </c>
      <c r="N128">
        <f t="shared" si="20"/>
        <v>0</v>
      </c>
    </row>
    <row r="129" spans="1:14" x14ac:dyDescent="0.3">
      <c r="A129" s="1">
        <v>4</v>
      </c>
      <c r="B129" t="s">
        <v>218</v>
      </c>
      <c r="C129" t="s">
        <v>1346</v>
      </c>
      <c r="I129" t="str">
        <f t="shared" si="15"/>
        <v>N/A</v>
      </c>
      <c r="J129" t="str">
        <f t="shared" si="16"/>
        <v>3.59</v>
      </c>
      <c r="K129">
        <f t="shared" si="17"/>
        <v>0</v>
      </c>
      <c r="L129">
        <f t="shared" si="18"/>
        <v>0</v>
      </c>
      <c r="M129">
        <f t="shared" si="19"/>
        <v>0</v>
      </c>
      <c r="N129">
        <f t="shared" si="20"/>
        <v>0</v>
      </c>
    </row>
    <row r="130" spans="1:14" x14ac:dyDescent="0.3">
      <c r="A130" s="1">
        <v>5</v>
      </c>
      <c r="B130" t="s">
        <v>220</v>
      </c>
      <c r="C130" t="s">
        <v>1347</v>
      </c>
      <c r="I130" t="str">
        <f t="shared" si="15"/>
        <v>N/A</v>
      </c>
      <c r="J130">
        <f t="shared" si="16"/>
        <v>2.625</v>
      </c>
      <c r="K130">
        <f t="shared" si="17"/>
        <v>0</v>
      </c>
      <c r="L130">
        <f t="shared" si="18"/>
        <v>0</v>
      </c>
      <c r="M130">
        <f t="shared" si="19"/>
        <v>0</v>
      </c>
      <c r="N130">
        <f t="shared" si="20"/>
        <v>0</v>
      </c>
    </row>
    <row r="131" spans="1:14" x14ac:dyDescent="0.3">
      <c r="A131" s="1">
        <v>6</v>
      </c>
      <c r="B131" t="s">
        <v>222</v>
      </c>
      <c r="C131" t="s">
        <v>1348</v>
      </c>
      <c r="I131" t="str">
        <f t="shared" si="15"/>
        <v>N/A</v>
      </c>
      <c r="J131" t="str">
        <f t="shared" si="16"/>
        <v>May 26, 2017</v>
      </c>
      <c r="K131">
        <f t="shared" si="17"/>
        <v>0</v>
      </c>
      <c r="L131">
        <f t="shared" si="18"/>
        <v>0</v>
      </c>
      <c r="M131">
        <f t="shared" si="19"/>
        <v>0</v>
      </c>
      <c r="N131">
        <f t="shared" si="20"/>
        <v>0</v>
      </c>
    </row>
    <row r="132" spans="1:14" x14ac:dyDescent="0.3">
      <c r="A132" s="1">
        <v>7</v>
      </c>
      <c r="B132" t="s">
        <v>224</v>
      </c>
      <c r="C132" t="s">
        <v>1349</v>
      </c>
      <c r="I132" t="str">
        <f t="shared" si="15"/>
        <v>N/A</v>
      </c>
      <c r="J132" t="str">
        <f t="shared" si="16"/>
        <v>May 11, 2017</v>
      </c>
      <c r="K132">
        <f t="shared" si="17"/>
        <v>0</v>
      </c>
      <c r="L132">
        <f t="shared" si="18"/>
        <v>0</v>
      </c>
      <c r="M132">
        <f t="shared" si="19"/>
        <v>0</v>
      </c>
      <c r="N132">
        <f t="shared" si="20"/>
        <v>0</v>
      </c>
    </row>
    <row r="133" spans="1:14" x14ac:dyDescent="0.3">
      <c r="A133" s="1">
        <v>8</v>
      </c>
      <c r="B133" t="s">
        <v>226</v>
      </c>
      <c r="I133" t="str">
        <f t="shared" si="15"/>
        <v>N/A</v>
      </c>
      <c r="J133">
        <f t="shared" si="16"/>
        <v>0</v>
      </c>
      <c r="K133">
        <f t="shared" si="17"/>
        <v>0</v>
      </c>
      <c r="L133">
        <f t="shared" si="18"/>
        <v>0</v>
      </c>
      <c r="M133">
        <f t="shared" si="19"/>
        <v>0</v>
      </c>
      <c r="N133">
        <f t="shared" si="20"/>
        <v>0</v>
      </c>
    </row>
    <row r="134" spans="1:14" x14ac:dyDescent="0.3">
      <c r="A134" s="1">
        <v>9</v>
      </c>
      <c r="B134" t="s">
        <v>227</v>
      </c>
      <c r="I134" t="str">
        <f t="shared" si="15"/>
        <v>N/A</v>
      </c>
      <c r="J134">
        <f t="shared" si="16"/>
        <v>0</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1350</v>
      </c>
      <c r="C138" t="s">
        <v>1351</v>
      </c>
      <c r="D138" t="s">
        <v>1352</v>
      </c>
      <c r="F138">
        <v>53</v>
      </c>
      <c r="I138" t="str">
        <f t="shared" si="15"/>
        <v>N/A</v>
      </c>
      <c r="J138" t="str">
        <f t="shared" si="16"/>
        <v>Chief Exec. Officer and Exec. Director</v>
      </c>
      <c r="K138">
        <f t="shared" si="17"/>
        <v>2260000</v>
      </c>
      <c r="L138">
        <f t="shared" si="18"/>
        <v>0</v>
      </c>
      <c r="M138">
        <f t="shared" si="19"/>
        <v>53</v>
      </c>
      <c r="N138">
        <f t="shared" si="20"/>
        <v>0</v>
      </c>
    </row>
    <row r="139" spans="1:14" x14ac:dyDescent="0.3">
      <c r="A139" s="1">
        <v>1</v>
      </c>
      <c r="B139" t="s">
        <v>1353</v>
      </c>
      <c r="C139" t="s">
        <v>1354</v>
      </c>
      <c r="D139" t="s">
        <v>1355</v>
      </c>
      <c r="F139">
        <v>55</v>
      </c>
      <c r="I139" t="str">
        <f t="shared" si="15"/>
        <v>N/A</v>
      </c>
      <c r="J139" t="str">
        <f t="shared" si="16"/>
        <v>Pres</v>
      </c>
      <c r="K139" t="str">
        <f t="shared" si="17"/>
        <v>970.2k</v>
      </c>
      <c r="L139">
        <f t="shared" si="18"/>
        <v>0</v>
      </c>
      <c r="M139">
        <f t="shared" si="19"/>
        <v>55</v>
      </c>
      <c r="N139">
        <f t="shared" si="20"/>
        <v>0</v>
      </c>
    </row>
    <row r="140" spans="1:14" x14ac:dyDescent="0.3">
      <c r="A140" s="1">
        <v>2</v>
      </c>
      <c r="B140" t="s">
        <v>1356</v>
      </c>
      <c r="C140" t="s">
        <v>1357</v>
      </c>
      <c r="D140" t="s">
        <v>1358</v>
      </c>
      <c r="F140">
        <v>43</v>
      </c>
      <c r="I140" t="str">
        <f t="shared" si="15"/>
        <v>N/A</v>
      </c>
      <c r="J140" t="str">
        <f t="shared" si="16"/>
        <v>Chief Financial Officer, Exec. VP, Sec. and Treasurer</v>
      </c>
      <c r="K140" t="str">
        <f t="shared" si="17"/>
        <v>688.09k</v>
      </c>
      <c r="L140">
        <f t="shared" si="18"/>
        <v>0</v>
      </c>
      <c r="M140">
        <f t="shared" si="19"/>
        <v>43</v>
      </c>
      <c r="N140">
        <f t="shared" si="20"/>
        <v>0</v>
      </c>
    </row>
    <row r="141" spans="1:14" x14ac:dyDescent="0.3">
      <c r="A141" s="1">
        <v>3</v>
      </c>
      <c r="B141" t="s">
        <v>1359</v>
      </c>
      <c r="C141" t="s">
        <v>1360</v>
      </c>
      <c r="D141" t="s">
        <v>1361</v>
      </c>
      <c r="F141">
        <v>42</v>
      </c>
      <c r="I141" t="str">
        <f t="shared" si="15"/>
        <v>N/A</v>
      </c>
      <c r="J141" t="str">
        <f t="shared" si="16"/>
        <v>Chief Investment Officer and Exec. VP</v>
      </c>
      <c r="K141" t="str">
        <f t="shared" si="17"/>
        <v>957.41k</v>
      </c>
      <c r="L141">
        <f t="shared" si="18"/>
        <v>0</v>
      </c>
      <c r="M141">
        <f t="shared" si="19"/>
        <v>42</v>
      </c>
      <c r="N141">
        <f t="shared" si="20"/>
        <v>0</v>
      </c>
    </row>
    <row r="142" spans="1:14" x14ac:dyDescent="0.3">
      <c r="A142" s="1">
        <v>4</v>
      </c>
      <c r="B142" t="s">
        <v>1362</v>
      </c>
      <c r="C142" t="s">
        <v>243</v>
      </c>
      <c r="F142">
        <v>43</v>
      </c>
      <c r="I142" t="str">
        <f t="shared" si="15"/>
        <v>N/A</v>
      </c>
      <c r="J142" t="str">
        <f t="shared" si="16"/>
        <v>Chief Operating Officer and Exec. VP</v>
      </c>
      <c r="K142">
        <f t="shared" si="17"/>
        <v>0</v>
      </c>
      <c r="L142">
        <f t="shared" si="18"/>
        <v>0</v>
      </c>
      <c r="M142">
        <f t="shared" si="19"/>
        <v>43</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254</v>
      </c>
      <c r="C145" t="s">
        <v>1363</v>
      </c>
      <c r="D145" t="s">
        <v>1364</v>
      </c>
      <c r="E145" t="s">
        <v>1365</v>
      </c>
      <c r="F145" t="s">
        <v>1366</v>
      </c>
      <c r="G145" t="s">
        <v>1367</v>
      </c>
      <c r="I145" t="str">
        <f t="shared" si="15"/>
        <v>pos_trend</v>
      </c>
      <c r="J145">
        <f t="shared" si="16"/>
        <v>491290000</v>
      </c>
      <c r="K145">
        <f t="shared" si="17"/>
        <v>657460000</v>
      </c>
      <c r="L145">
        <f t="shared" si="18"/>
        <v>733920000</v>
      </c>
      <c r="M145">
        <f t="shared" si="19"/>
        <v>753380000</v>
      </c>
      <c r="N145">
        <f t="shared" si="20"/>
        <v>786360000</v>
      </c>
    </row>
    <row r="146" spans="1:14" x14ac:dyDescent="0.3">
      <c r="A146" s="1">
        <v>1</v>
      </c>
      <c r="B146" t="s">
        <v>260</v>
      </c>
      <c r="C146" t="s">
        <v>261</v>
      </c>
      <c r="D146" t="s">
        <v>261</v>
      </c>
      <c r="E146" t="s">
        <v>261</v>
      </c>
      <c r="F146" t="s">
        <v>261</v>
      </c>
      <c r="G146" t="s">
        <v>261</v>
      </c>
      <c r="I146" t="str">
        <f t="shared" si="15"/>
        <v>N/A</v>
      </c>
      <c r="J146" t="str">
        <f t="shared" si="16"/>
        <v>N/A</v>
      </c>
      <c r="K146" t="str">
        <f t="shared" si="17"/>
        <v>N/A</v>
      </c>
      <c r="L146" t="str">
        <f t="shared" si="18"/>
        <v>N/A</v>
      </c>
      <c r="M146" t="str">
        <f t="shared" si="19"/>
        <v>N/A</v>
      </c>
      <c r="N146" t="str">
        <f t="shared" si="20"/>
        <v>N/A</v>
      </c>
    </row>
    <row r="147" spans="1:14" x14ac:dyDescent="0.3">
      <c r="A147" s="1">
        <v>2</v>
      </c>
      <c r="B147" t="s">
        <v>262</v>
      </c>
      <c r="C147" t="s">
        <v>261</v>
      </c>
      <c r="D147" t="s">
        <v>261</v>
      </c>
      <c r="E147" t="s">
        <v>1368</v>
      </c>
      <c r="F147" t="s">
        <v>1368</v>
      </c>
      <c r="G147" t="s">
        <v>1166</v>
      </c>
      <c r="I147" t="str">
        <f t="shared" si="15"/>
        <v>N/A</v>
      </c>
      <c r="J147" t="str">
        <f t="shared" si="16"/>
        <v>N/A</v>
      </c>
      <c r="K147" t="str">
        <f t="shared" si="17"/>
        <v>N/A</v>
      </c>
      <c r="L147">
        <f t="shared" si="18"/>
        <v>3110000</v>
      </c>
      <c r="M147">
        <f t="shared" si="19"/>
        <v>3110000</v>
      </c>
      <c r="N147">
        <f t="shared" si="20"/>
        <v>3210000</v>
      </c>
    </row>
    <row r="148" spans="1:14" x14ac:dyDescent="0.3">
      <c r="A148" s="1">
        <v>3</v>
      </c>
      <c r="B148" t="s">
        <v>268</v>
      </c>
      <c r="C148" t="s">
        <v>261</v>
      </c>
      <c r="D148" t="s">
        <v>261</v>
      </c>
      <c r="E148" t="s">
        <v>261</v>
      </c>
      <c r="F148" t="s">
        <v>261</v>
      </c>
      <c r="G148" t="s">
        <v>261</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269</v>
      </c>
      <c r="C149" t="s">
        <v>261</v>
      </c>
      <c r="D149" t="s">
        <v>261</v>
      </c>
      <c r="E149" t="s">
        <v>1369</v>
      </c>
      <c r="F149" t="s">
        <v>1370</v>
      </c>
      <c r="G149" t="s">
        <v>1371</v>
      </c>
      <c r="I149" t="str">
        <f t="shared" si="15"/>
        <v>N/A</v>
      </c>
      <c r="J149" t="str">
        <f t="shared" si="16"/>
        <v>N/A</v>
      </c>
      <c r="K149" t="str">
        <f t="shared" si="17"/>
        <v>N/A</v>
      </c>
      <c r="L149">
        <f t="shared" si="18"/>
        <v>11690000</v>
      </c>
      <c r="M149">
        <f t="shared" si="19"/>
        <v>13780000</v>
      </c>
      <c r="N149">
        <f t="shared" si="20"/>
        <v>14330000</v>
      </c>
    </row>
    <row r="150" spans="1:14" x14ac:dyDescent="0.3">
      <c r="A150" s="1">
        <v>5</v>
      </c>
      <c r="B150" t="s">
        <v>270</v>
      </c>
      <c r="C150" t="s">
        <v>261</v>
      </c>
      <c r="D150" t="s">
        <v>261</v>
      </c>
      <c r="E150" t="s">
        <v>1369</v>
      </c>
      <c r="F150" t="s">
        <v>1370</v>
      </c>
      <c r="G150" t="s">
        <v>1371</v>
      </c>
      <c r="I150" t="str">
        <f t="shared" si="15"/>
        <v>N/A</v>
      </c>
      <c r="J150" t="str">
        <f t="shared" si="16"/>
        <v>N/A</v>
      </c>
      <c r="K150" t="str">
        <f t="shared" si="17"/>
        <v>N/A</v>
      </c>
      <c r="L150">
        <f t="shared" si="18"/>
        <v>11690000</v>
      </c>
      <c r="M150">
        <f t="shared" si="19"/>
        <v>13780000</v>
      </c>
      <c r="N150">
        <f t="shared" si="20"/>
        <v>14330000</v>
      </c>
    </row>
    <row r="151" spans="1:14" x14ac:dyDescent="0.3">
      <c r="A151" s="1">
        <v>6</v>
      </c>
      <c r="B151" t="s">
        <v>271</v>
      </c>
      <c r="C151" t="s">
        <v>261</v>
      </c>
      <c r="D151" t="s">
        <v>1372</v>
      </c>
      <c r="E151" t="s">
        <v>1373</v>
      </c>
      <c r="F151" t="s">
        <v>1374</v>
      </c>
      <c r="G151" t="s">
        <v>1375</v>
      </c>
      <c r="I151" t="str">
        <f t="shared" si="15"/>
        <v>N/A</v>
      </c>
      <c r="J151" t="str">
        <f t="shared" si="16"/>
        <v>N/A</v>
      </c>
      <c r="K151">
        <f t="shared" si="17"/>
        <v>0.3382</v>
      </c>
      <c r="L151">
        <f t="shared" si="18"/>
        <v>0.11630000000000001</v>
      </c>
      <c r="M151">
        <f t="shared" si="19"/>
        <v>2.6499999999999999E-2</v>
      </c>
      <c r="N151">
        <f t="shared" si="20"/>
        <v>4.3799999999999999E-2</v>
      </c>
    </row>
    <row r="152" spans="1:14" x14ac:dyDescent="0.3">
      <c r="A152" s="1">
        <v>7</v>
      </c>
      <c r="B152" t="s">
        <v>276</v>
      </c>
      <c r="C152" t="s">
        <v>1376</v>
      </c>
      <c r="D152" t="s">
        <v>1377</v>
      </c>
      <c r="E152" t="s">
        <v>1378</v>
      </c>
      <c r="F152" t="s">
        <v>1379</v>
      </c>
      <c r="G152" t="s">
        <v>1380</v>
      </c>
      <c r="I152" t="str">
        <f t="shared" si="15"/>
        <v>pos_trend</v>
      </c>
      <c r="J152">
        <f t="shared" si="16"/>
        <v>436430000</v>
      </c>
      <c r="K152">
        <f t="shared" si="17"/>
        <v>609350000</v>
      </c>
      <c r="L152">
        <f t="shared" si="18"/>
        <v>672770000</v>
      </c>
      <c r="M152">
        <f t="shared" si="19"/>
        <v>689820000</v>
      </c>
      <c r="N152">
        <f t="shared" si="20"/>
        <v>693530000</v>
      </c>
    </row>
    <row r="153" spans="1:14" x14ac:dyDescent="0.3">
      <c r="A153" s="1">
        <v>8</v>
      </c>
      <c r="B153" t="s">
        <v>282</v>
      </c>
      <c r="C153" t="s">
        <v>1381</v>
      </c>
      <c r="D153" t="s">
        <v>1382</v>
      </c>
      <c r="E153" t="s">
        <v>1383</v>
      </c>
      <c r="F153" t="s">
        <v>1384</v>
      </c>
      <c r="G153" t="s">
        <v>1385</v>
      </c>
      <c r="I153" t="str">
        <f t="shared" si="15"/>
        <v>N/A</v>
      </c>
      <c r="J153">
        <f t="shared" si="16"/>
        <v>61060000</v>
      </c>
      <c r="K153">
        <f t="shared" si="17"/>
        <v>83640000</v>
      </c>
      <c r="L153">
        <f t="shared" si="18"/>
        <v>96280000</v>
      </c>
      <c r="M153">
        <f t="shared" si="19"/>
        <v>93340000</v>
      </c>
      <c r="N153">
        <f t="shared" si="20"/>
        <v>85210000</v>
      </c>
    </row>
    <row r="154" spans="1:14" x14ac:dyDescent="0.3">
      <c r="A154" s="1">
        <v>9</v>
      </c>
      <c r="B154" t="s">
        <v>288</v>
      </c>
      <c r="C154" t="s">
        <v>1386</v>
      </c>
      <c r="D154" t="s">
        <v>1387</v>
      </c>
      <c r="E154" t="s">
        <v>1388</v>
      </c>
      <c r="F154" t="s">
        <v>1389</v>
      </c>
      <c r="G154" t="s">
        <v>1390</v>
      </c>
      <c r="I154" t="str">
        <f t="shared" si="15"/>
        <v>pos_trend</v>
      </c>
      <c r="J154">
        <f t="shared" si="16"/>
        <v>116490000</v>
      </c>
      <c r="K154">
        <f t="shared" si="17"/>
        <v>187480000</v>
      </c>
      <c r="L154">
        <f t="shared" si="18"/>
        <v>197540000</v>
      </c>
      <c r="M154">
        <f t="shared" si="19"/>
        <v>208790000</v>
      </c>
      <c r="N154">
        <f t="shared" si="20"/>
        <v>211390000</v>
      </c>
    </row>
    <row r="155" spans="1:14" x14ac:dyDescent="0.3">
      <c r="A155" s="1">
        <v>10</v>
      </c>
      <c r="B155" t="s">
        <v>294</v>
      </c>
      <c r="C155" t="s">
        <v>261</v>
      </c>
      <c r="D155" t="s">
        <v>261</v>
      </c>
      <c r="E155" t="s">
        <v>261</v>
      </c>
      <c r="F155" t="s">
        <v>261</v>
      </c>
      <c r="G155" t="s">
        <v>261</v>
      </c>
      <c r="I155" t="str">
        <f t="shared" si="15"/>
        <v>N/A</v>
      </c>
      <c r="J155" t="str">
        <f t="shared" si="16"/>
        <v>N/A</v>
      </c>
      <c r="K155" t="str">
        <f t="shared" si="17"/>
        <v>N/A</v>
      </c>
      <c r="L155" t="str">
        <f t="shared" si="18"/>
        <v>N/A</v>
      </c>
      <c r="M155" t="str">
        <f t="shared" si="19"/>
        <v>N/A</v>
      </c>
      <c r="N155" t="str">
        <f t="shared" si="20"/>
        <v>N/A</v>
      </c>
    </row>
    <row r="156" spans="1:14" x14ac:dyDescent="0.3">
      <c r="I156" t="str">
        <f t="shared" si="15"/>
        <v>N/A</v>
      </c>
      <c r="J156">
        <f t="shared" si="16"/>
        <v>0</v>
      </c>
      <c r="K156">
        <f t="shared" si="17"/>
        <v>0</v>
      </c>
      <c r="L156">
        <f t="shared" si="18"/>
        <v>0</v>
      </c>
      <c r="M156">
        <f t="shared" si="19"/>
        <v>0</v>
      </c>
      <c r="N156">
        <f t="shared" si="20"/>
        <v>0</v>
      </c>
    </row>
    <row r="157" spans="1:14" x14ac:dyDescent="0.3">
      <c r="B157" s="1" t="s">
        <v>296</v>
      </c>
      <c r="C157" s="1" t="s">
        <v>248</v>
      </c>
      <c r="D157" s="1" t="s">
        <v>249</v>
      </c>
      <c r="E157" s="1" t="s">
        <v>250</v>
      </c>
      <c r="F157" s="1" t="s">
        <v>251</v>
      </c>
      <c r="G157" s="1" t="s">
        <v>252</v>
      </c>
      <c r="H157" s="1" t="s">
        <v>253</v>
      </c>
      <c r="I157" t="str">
        <f t="shared" si="15"/>
        <v>pos_trend</v>
      </c>
      <c r="J157" t="str">
        <f t="shared" si="16"/>
        <v>2012</v>
      </c>
      <c r="K157" t="str">
        <f t="shared" si="17"/>
        <v>2013</v>
      </c>
      <c r="L157" t="str">
        <f t="shared" si="18"/>
        <v>2014</v>
      </c>
      <c r="M157" t="str">
        <f t="shared" si="19"/>
        <v>2015</v>
      </c>
      <c r="N157" t="str">
        <f t="shared" si="20"/>
        <v>2016</v>
      </c>
    </row>
    <row r="158" spans="1:14" x14ac:dyDescent="0.3">
      <c r="A158" s="1">
        <v>0</v>
      </c>
      <c r="B158" t="s">
        <v>297</v>
      </c>
      <c r="C158" t="s">
        <v>1391</v>
      </c>
      <c r="D158" t="s">
        <v>1392</v>
      </c>
      <c r="E158" t="s">
        <v>1393</v>
      </c>
      <c r="F158" t="s">
        <v>1394</v>
      </c>
      <c r="G158" t="s">
        <v>1395</v>
      </c>
      <c r="I158" t="str">
        <f t="shared" si="15"/>
        <v>N/A</v>
      </c>
      <c r="J158">
        <f t="shared" si="16"/>
        <v>54860000</v>
      </c>
      <c r="K158">
        <f t="shared" si="17"/>
        <v>48120000</v>
      </c>
      <c r="L158">
        <f t="shared" si="18"/>
        <v>61150000</v>
      </c>
      <c r="M158">
        <f t="shared" si="19"/>
        <v>63570000</v>
      </c>
      <c r="N158">
        <f t="shared" si="20"/>
        <v>92830000</v>
      </c>
    </row>
    <row r="159" spans="1:14" x14ac:dyDescent="0.3">
      <c r="A159" s="1">
        <v>1</v>
      </c>
      <c r="B159" t="s">
        <v>303</v>
      </c>
      <c r="C159" t="s">
        <v>261</v>
      </c>
      <c r="D159" t="s">
        <v>1396</v>
      </c>
      <c r="E159" t="s">
        <v>1397</v>
      </c>
      <c r="F159" t="s">
        <v>1398</v>
      </c>
      <c r="G159" t="s">
        <v>1399</v>
      </c>
      <c r="I159" t="str">
        <f t="shared" si="15"/>
        <v>N/A</v>
      </c>
      <c r="J159" t="str">
        <f t="shared" si="16"/>
        <v>N/A</v>
      </c>
      <c r="K159">
        <f t="shared" si="17"/>
        <v>-0.12279999999999999</v>
      </c>
      <c r="L159">
        <f t="shared" si="18"/>
        <v>0.27079999999999999</v>
      </c>
      <c r="M159">
        <f t="shared" si="19"/>
        <v>3.95E-2</v>
      </c>
      <c r="N159">
        <f t="shared" si="20"/>
        <v>0.46039999999999998</v>
      </c>
    </row>
    <row r="160" spans="1:14" x14ac:dyDescent="0.3">
      <c r="A160" s="1">
        <v>2</v>
      </c>
      <c r="B160" t="s">
        <v>308</v>
      </c>
      <c r="C160" t="s">
        <v>1400</v>
      </c>
      <c r="D160" t="s">
        <v>1401</v>
      </c>
      <c r="E160" t="s">
        <v>1402</v>
      </c>
      <c r="F160" t="s">
        <v>1403</v>
      </c>
      <c r="G160" t="s">
        <v>1404</v>
      </c>
      <c r="I160" t="str">
        <f t="shared" si="15"/>
        <v>N/A</v>
      </c>
      <c r="J160">
        <f t="shared" si="16"/>
        <v>2620000</v>
      </c>
      <c r="K160" t="str">
        <f t="shared" si="17"/>
        <v>339000</v>
      </c>
      <c r="L160">
        <f t="shared" si="18"/>
        <v>3990000</v>
      </c>
      <c r="M160">
        <f t="shared" si="19"/>
        <v>57120000</v>
      </c>
      <c r="N160">
        <f t="shared" si="20"/>
        <v>26680000</v>
      </c>
    </row>
    <row r="161" spans="1:14" x14ac:dyDescent="0.3">
      <c r="A161" s="1">
        <v>3</v>
      </c>
      <c r="B161" t="s">
        <v>312</v>
      </c>
      <c r="C161" t="s">
        <v>1405</v>
      </c>
      <c r="D161" t="s">
        <v>1406</v>
      </c>
      <c r="E161" t="s">
        <v>1407</v>
      </c>
      <c r="F161" t="s">
        <v>931</v>
      </c>
      <c r="G161" t="s">
        <v>1408</v>
      </c>
      <c r="I161" t="str">
        <f t="shared" si="15"/>
        <v>pos_trend</v>
      </c>
      <c r="J161">
        <f t="shared" si="16"/>
        <v>1760000</v>
      </c>
      <c r="K161">
        <f t="shared" si="17"/>
        <v>3010000</v>
      </c>
      <c r="L161">
        <f t="shared" si="18"/>
        <v>4170000</v>
      </c>
      <c r="M161">
        <f t="shared" si="19"/>
        <v>4420000</v>
      </c>
      <c r="N161">
        <f t="shared" si="20"/>
        <v>5480000</v>
      </c>
    </row>
    <row r="162" spans="1:14" x14ac:dyDescent="0.3">
      <c r="A162" s="1">
        <v>4</v>
      </c>
      <c r="B162" t="s">
        <v>313</v>
      </c>
      <c r="C162" t="s">
        <v>1409</v>
      </c>
      <c r="D162" t="s">
        <v>1410</v>
      </c>
      <c r="E162" t="s">
        <v>1411</v>
      </c>
      <c r="F162" t="s">
        <v>1412</v>
      </c>
      <c r="G162" t="s">
        <v>1413</v>
      </c>
      <c r="I162" t="str">
        <f t="shared" si="15"/>
        <v>neg_trend</v>
      </c>
      <c r="J162" t="str">
        <f t="shared" si="16"/>
        <v>411000</v>
      </c>
      <c r="K162" t="str">
        <f t="shared" si="17"/>
        <v>(2.67M)</v>
      </c>
      <c r="L162" t="str">
        <f t="shared" si="18"/>
        <v>(182,000)</v>
      </c>
      <c r="M162">
        <f t="shared" si="19"/>
        <v>52700000</v>
      </c>
      <c r="N162">
        <f t="shared" si="20"/>
        <v>21200000</v>
      </c>
    </row>
    <row r="163" spans="1:14" x14ac:dyDescent="0.3">
      <c r="A163" s="1">
        <v>5</v>
      </c>
      <c r="B163" t="s">
        <v>314</v>
      </c>
      <c r="C163" t="s">
        <v>1414</v>
      </c>
      <c r="D163" t="s">
        <v>261</v>
      </c>
      <c r="E163" t="s">
        <v>261</v>
      </c>
      <c r="F163" t="s">
        <v>261</v>
      </c>
      <c r="G163" t="s">
        <v>261</v>
      </c>
      <c r="I163" t="str">
        <f t="shared" si="15"/>
        <v>N/A</v>
      </c>
      <c r="J163" t="str">
        <f t="shared" si="16"/>
        <v>444000</v>
      </c>
      <c r="K163" t="str">
        <f t="shared" si="17"/>
        <v>N/A</v>
      </c>
      <c r="L163" t="str">
        <f t="shared" si="18"/>
        <v>N/A</v>
      </c>
      <c r="M163" t="str">
        <f t="shared" si="19"/>
        <v>N/A</v>
      </c>
      <c r="N163" t="str">
        <f t="shared" si="20"/>
        <v>N/A</v>
      </c>
    </row>
    <row r="164" spans="1:14" x14ac:dyDescent="0.3">
      <c r="A164" s="1">
        <v>6</v>
      </c>
      <c r="B164" t="s">
        <v>315</v>
      </c>
      <c r="C164" t="s">
        <v>261</v>
      </c>
      <c r="D164" t="s">
        <v>261</v>
      </c>
      <c r="E164" t="s">
        <v>1415</v>
      </c>
      <c r="F164" t="s">
        <v>1416</v>
      </c>
      <c r="G164" t="s">
        <v>1417</v>
      </c>
      <c r="I164" t="str">
        <f t="shared" si="15"/>
        <v>N/A</v>
      </c>
      <c r="J164" t="str">
        <f t="shared" si="16"/>
        <v>N/A</v>
      </c>
      <c r="K164" t="str">
        <f t="shared" si="17"/>
        <v>N/A</v>
      </c>
      <c r="L164">
        <f t="shared" si="18"/>
        <v>2440000</v>
      </c>
      <c r="M164">
        <f t="shared" si="19"/>
        <v>1380000</v>
      </c>
      <c r="N164">
        <f t="shared" si="20"/>
        <v>17740000</v>
      </c>
    </row>
    <row r="165" spans="1:14" x14ac:dyDescent="0.3">
      <c r="A165" s="1">
        <v>7</v>
      </c>
      <c r="B165" t="s">
        <v>319</v>
      </c>
      <c r="C165" t="s">
        <v>1418</v>
      </c>
      <c r="D165" t="s">
        <v>1419</v>
      </c>
      <c r="E165" t="s">
        <v>1420</v>
      </c>
      <c r="F165" t="s">
        <v>1421</v>
      </c>
      <c r="G165" t="s">
        <v>1422</v>
      </c>
      <c r="I165" t="str">
        <f t="shared" si="15"/>
        <v>N/A</v>
      </c>
      <c r="J165">
        <f t="shared" si="16"/>
        <v>57470000</v>
      </c>
      <c r="K165">
        <f t="shared" si="17"/>
        <v>48460000</v>
      </c>
      <c r="L165">
        <f t="shared" si="18"/>
        <v>62690000</v>
      </c>
      <c r="M165">
        <f t="shared" si="19"/>
        <v>119300000</v>
      </c>
      <c r="N165">
        <f t="shared" si="20"/>
        <v>101770000</v>
      </c>
    </row>
    <row r="166" spans="1:14" x14ac:dyDescent="0.3">
      <c r="A166" s="1">
        <v>8</v>
      </c>
      <c r="B166" t="s">
        <v>323</v>
      </c>
      <c r="C166" t="s">
        <v>261</v>
      </c>
      <c r="D166" t="s">
        <v>1423</v>
      </c>
      <c r="E166" t="s">
        <v>1424</v>
      </c>
      <c r="F166" t="s">
        <v>1425</v>
      </c>
      <c r="G166" t="s">
        <v>1426</v>
      </c>
      <c r="I166" t="str">
        <f t="shared" si="15"/>
        <v>N/A</v>
      </c>
      <c r="J166" t="str">
        <f t="shared" si="16"/>
        <v>N/A</v>
      </c>
      <c r="K166">
        <f t="shared" si="17"/>
        <v>-0.15690000000000001</v>
      </c>
      <c r="L166">
        <f t="shared" si="18"/>
        <v>0.29380000000000001</v>
      </c>
      <c r="M166">
        <f t="shared" si="19"/>
        <v>0.90300000000000002</v>
      </c>
      <c r="N166">
        <f t="shared" si="20"/>
        <v>-0.1469</v>
      </c>
    </row>
    <row r="167" spans="1:14" x14ac:dyDescent="0.3">
      <c r="A167" s="1">
        <v>9</v>
      </c>
      <c r="B167" t="s">
        <v>327</v>
      </c>
      <c r="C167" t="s">
        <v>261</v>
      </c>
      <c r="D167" t="s">
        <v>261</v>
      </c>
      <c r="E167" t="s">
        <v>261</v>
      </c>
      <c r="F167" t="s">
        <v>261</v>
      </c>
      <c r="G167" t="s">
        <v>1427</v>
      </c>
      <c r="I167" t="str">
        <f t="shared" si="15"/>
        <v>N/A</v>
      </c>
      <c r="J167" t="str">
        <f t="shared" si="16"/>
        <v>N/A</v>
      </c>
      <c r="K167" t="str">
        <f t="shared" si="17"/>
        <v>N/A</v>
      </c>
      <c r="L167" t="str">
        <f t="shared" si="18"/>
        <v>N/A</v>
      </c>
      <c r="M167" t="str">
        <f t="shared" si="19"/>
        <v>N/A</v>
      </c>
      <c r="N167">
        <f t="shared" si="20"/>
        <v>0.12939999999999999</v>
      </c>
    </row>
    <row r="168" spans="1:14" x14ac:dyDescent="0.3">
      <c r="A168" s="1">
        <v>10</v>
      </c>
      <c r="B168" t="s">
        <v>329</v>
      </c>
      <c r="C168" t="s">
        <v>1428</v>
      </c>
      <c r="D168" t="s">
        <v>1429</v>
      </c>
      <c r="E168" t="s">
        <v>1430</v>
      </c>
      <c r="F168" t="s">
        <v>359</v>
      </c>
      <c r="G168" t="s">
        <v>1431</v>
      </c>
      <c r="I168" t="str">
        <f t="shared" si="15"/>
        <v>N/A</v>
      </c>
      <c r="J168" t="str">
        <f t="shared" si="16"/>
        <v>725000</v>
      </c>
      <c r="K168">
        <f t="shared" si="17"/>
        <v>1020000</v>
      </c>
      <c r="L168">
        <f t="shared" si="18"/>
        <v>1310000</v>
      </c>
      <c r="M168">
        <f t="shared" si="19"/>
        <v>1240000</v>
      </c>
      <c r="N168">
        <f t="shared" si="20"/>
        <v>1150000</v>
      </c>
    </row>
    <row r="169" spans="1:14" x14ac:dyDescent="0.3">
      <c r="A169" s="1">
        <v>11</v>
      </c>
      <c r="B169" t="s">
        <v>330</v>
      </c>
      <c r="C169" t="s">
        <v>1428</v>
      </c>
      <c r="D169" t="s">
        <v>1429</v>
      </c>
      <c r="E169" t="s">
        <v>1430</v>
      </c>
      <c r="F169" t="s">
        <v>359</v>
      </c>
      <c r="G169" t="s">
        <v>1431</v>
      </c>
      <c r="I169" t="str">
        <f t="shared" si="15"/>
        <v>N/A</v>
      </c>
      <c r="J169" t="str">
        <f t="shared" si="16"/>
        <v>725000</v>
      </c>
      <c r="K169">
        <f t="shared" si="17"/>
        <v>1020000</v>
      </c>
      <c r="L169">
        <f t="shared" si="18"/>
        <v>1310000</v>
      </c>
      <c r="M169">
        <f t="shared" si="19"/>
        <v>1240000</v>
      </c>
      <c r="N169">
        <f t="shared" si="20"/>
        <v>1150000</v>
      </c>
    </row>
    <row r="170" spans="1:14" x14ac:dyDescent="0.3">
      <c r="A170" s="1">
        <v>12</v>
      </c>
      <c r="B170" t="s">
        <v>331</v>
      </c>
      <c r="C170" t="s">
        <v>261</v>
      </c>
      <c r="D170" t="s">
        <v>261</v>
      </c>
      <c r="E170" t="s">
        <v>261</v>
      </c>
      <c r="F170" t="s">
        <v>261</v>
      </c>
      <c r="G170" t="s">
        <v>261</v>
      </c>
      <c r="I170" t="str">
        <f t="shared" si="15"/>
        <v>N/A</v>
      </c>
      <c r="J170" t="str">
        <f t="shared" si="16"/>
        <v>N/A</v>
      </c>
      <c r="K170" t="str">
        <f t="shared" si="17"/>
        <v>N/A</v>
      </c>
      <c r="L170" t="str">
        <f t="shared" si="18"/>
        <v>N/A</v>
      </c>
      <c r="M170" t="str">
        <f t="shared" si="19"/>
        <v>N/A</v>
      </c>
      <c r="N170" t="str">
        <f t="shared" si="20"/>
        <v>N/A</v>
      </c>
    </row>
    <row r="171" spans="1:14" x14ac:dyDescent="0.3">
      <c r="A171" s="1">
        <v>13</v>
      </c>
      <c r="B171" t="s">
        <v>332</v>
      </c>
      <c r="C171" t="s">
        <v>261</v>
      </c>
      <c r="D171" t="s">
        <v>261</v>
      </c>
      <c r="E171" t="s">
        <v>261</v>
      </c>
      <c r="F171" t="s">
        <v>261</v>
      </c>
      <c r="G171" t="s">
        <v>261</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333</v>
      </c>
      <c r="C172" t="s">
        <v>261</v>
      </c>
      <c r="D172" t="s">
        <v>261</v>
      </c>
      <c r="E172" t="s">
        <v>261</v>
      </c>
      <c r="F172" t="s">
        <v>261</v>
      </c>
      <c r="G172" t="s">
        <v>261</v>
      </c>
      <c r="I172" t="str">
        <f t="shared" si="15"/>
        <v>N/A</v>
      </c>
      <c r="J172" t="str">
        <f t="shared" si="16"/>
        <v>N/A</v>
      </c>
      <c r="K172" t="str">
        <f t="shared" si="17"/>
        <v>N/A</v>
      </c>
      <c r="L172" t="str">
        <f t="shared" si="18"/>
        <v>N/A</v>
      </c>
      <c r="M172" t="str">
        <f t="shared" si="19"/>
        <v>N/A</v>
      </c>
      <c r="N172" t="str">
        <f t="shared" si="20"/>
        <v>N/A</v>
      </c>
    </row>
    <row r="173" spans="1:14" x14ac:dyDescent="0.3">
      <c r="A173" s="1">
        <v>15</v>
      </c>
      <c r="B173" t="s">
        <v>334</v>
      </c>
      <c r="C173" t="s">
        <v>261</v>
      </c>
      <c r="D173" t="s">
        <v>261</v>
      </c>
      <c r="E173" t="s">
        <v>261</v>
      </c>
      <c r="F173" t="s">
        <v>261</v>
      </c>
      <c r="G173" t="s">
        <v>261</v>
      </c>
      <c r="I173" t="str">
        <f t="shared" si="15"/>
        <v>N/A</v>
      </c>
      <c r="J173" t="str">
        <f t="shared" si="16"/>
        <v>N/A</v>
      </c>
      <c r="K173" t="str">
        <f t="shared" si="17"/>
        <v>N/A</v>
      </c>
      <c r="L173" t="str">
        <f t="shared" si="18"/>
        <v>N/A</v>
      </c>
      <c r="M173" t="str">
        <f t="shared" si="19"/>
        <v>N/A</v>
      </c>
      <c r="N173" t="str">
        <f t="shared" si="20"/>
        <v>N/A</v>
      </c>
    </row>
    <row r="174" spans="1:14" x14ac:dyDescent="0.3">
      <c r="A174" s="1">
        <v>16</v>
      </c>
      <c r="B174" t="s">
        <v>335</v>
      </c>
      <c r="C174" t="s">
        <v>261</v>
      </c>
      <c r="D174" t="s">
        <v>261</v>
      </c>
      <c r="E174" t="s">
        <v>261</v>
      </c>
      <c r="F174" t="s">
        <v>261</v>
      </c>
      <c r="G174" t="s">
        <v>261</v>
      </c>
      <c r="I174" t="str">
        <f t="shared" si="15"/>
        <v>N/A</v>
      </c>
      <c r="J174" t="str">
        <f t="shared" si="16"/>
        <v>N/A</v>
      </c>
      <c r="K174" t="str">
        <f t="shared" si="17"/>
        <v>N/A</v>
      </c>
      <c r="L174" t="str">
        <f t="shared" si="18"/>
        <v>N/A</v>
      </c>
      <c r="M174" t="str">
        <f t="shared" si="19"/>
        <v>N/A</v>
      </c>
      <c r="N174" t="str">
        <f t="shared" si="20"/>
        <v>N/A</v>
      </c>
    </row>
    <row r="175" spans="1:14" x14ac:dyDescent="0.3">
      <c r="A175" s="1">
        <v>17</v>
      </c>
      <c r="B175" t="s">
        <v>336</v>
      </c>
      <c r="C175" t="s">
        <v>1432</v>
      </c>
      <c r="D175" t="s">
        <v>1433</v>
      </c>
      <c r="E175" t="s">
        <v>1434</v>
      </c>
      <c r="F175" t="s">
        <v>1435</v>
      </c>
      <c r="G175" t="s">
        <v>1436</v>
      </c>
      <c r="I175" t="str">
        <f t="shared" si="15"/>
        <v>N/A</v>
      </c>
      <c r="J175" t="str">
        <f t="shared" si="16"/>
        <v>(848,000)</v>
      </c>
      <c r="K175" t="str">
        <f t="shared" si="17"/>
        <v>(927,000)</v>
      </c>
      <c r="L175" t="str">
        <f t="shared" si="18"/>
        <v>(1.08M)</v>
      </c>
      <c r="M175" t="str">
        <f t="shared" si="19"/>
        <v>(1.09M)</v>
      </c>
      <c r="N175" t="str">
        <f t="shared" si="20"/>
        <v>(1.34M)</v>
      </c>
    </row>
    <row r="176" spans="1:14" x14ac:dyDescent="0.3">
      <c r="A176" s="1">
        <v>18</v>
      </c>
      <c r="B176" t="s">
        <v>337</v>
      </c>
      <c r="C176" t="s">
        <v>1437</v>
      </c>
      <c r="D176" t="s">
        <v>1438</v>
      </c>
      <c r="E176" t="s">
        <v>1439</v>
      </c>
      <c r="F176" t="s">
        <v>1440</v>
      </c>
      <c r="G176" t="s">
        <v>1441</v>
      </c>
      <c r="I176" t="str">
        <f t="shared" si="15"/>
        <v>N/A</v>
      </c>
      <c r="J176">
        <f t="shared" si="16"/>
        <v>55900000</v>
      </c>
      <c r="K176">
        <f t="shared" si="17"/>
        <v>46510000</v>
      </c>
      <c r="L176">
        <f t="shared" si="18"/>
        <v>60310000</v>
      </c>
      <c r="M176">
        <f t="shared" si="19"/>
        <v>116980000</v>
      </c>
      <c r="N176">
        <f t="shared" si="20"/>
        <v>99290000</v>
      </c>
    </row>
    <row r="177" spans="1:14" x14ac:dyDescent="0.3">
      <c r="A177" s="1">
        <v>19</v>
      </c>
      <c r="B177" t="s">
        <v>338</v>
      </c>
      <c r="C177" t="s">
        <v>1442</v>
      </c>
      <c r="D177" t="s">
        <v>1443</v>
      </c>
      <c r="E177" t="s">
        <v>1444</v>
      </c>
      <c r="F177" t="s">
        <v>1445</v>
      </c>
      <c r="G177" t="s">
        <v>1446</v>
      </c>
      <c r="I177" t="str">
        <f t="shared" si="15"/>
        <v>N/A</v>
      </c>
      <c r="J177">
        <f t="shared" si="16"/>
        <v>3560000</v>
      </c>
      <c r="K177">
        <f t="shared" si="17"/>
        <v>1840000</v>
      </c>
      <c r="L177">
        <f t="shared" si="18"/>
        <v>1230000</v>
      </c>
      <c r="M177">
        <f t="shared" si="19"/>
        <v>2069999.9999999998</v>
      </c>
      <c r="N177">
        <f t="shared" si="20"/>
        <v>1560000</v>
      </c>
    </row>
    <row r="178" spans="1:14" x14ac:dyDescent="0.3">
      <c r="A178" s="1">
        <v>20</v>
      </c>
      <c r="B178" t="s">
        <v>344</v>
      </c>
      <c r="C178" t="s">
        <v>1447</v>
      </c>
      <c r="D178" t="s">
        <v>1448</v>
      </c>
      <c r="E178" t="s">
        <v>1449</v>
      </c>
      <c r="F178" t="s">
        <v>1450</v>
      </c>
      <c r="G178" t="s">
        <v>1451</v>
      </c>
      <c r="I178" t="str">
        <f t="shared" si="15"/>
        <v>N/A</v>
      </c>
      <c r="J178">
        <f t="shared" si="16"/>
        <v>52340000</v>
      </c>
      <c r="K178">
        <f t="shared" si="17"/>
        <v>44670000</v>
      </c>
      <c r="L178">
        <f t="shared" si="18"/>
        <v>59080000</v>
      </c>
      <c r="M178">
        <f t="shared" si="19"/>
        <v>114910000</v>
      </c>
      <c r="N178">
        <f t="shared" si="20"/>
        <v>97720000</v>
      </c>
    </row>
    <row r="179" spans="1:14" x14ac:dyDescent="0.3">
      <c r="A179" s="1">
        <v>21</v>
      </c>
      <c r="B179" t="s">
        <v>350</v>
      </c>
      <c r="C179" t="s">
        <v>261</v>
      </c>
      <c r="D179" t="s">
        <v>1452</v>
      </c>
      <c r="E179" t="s">
        <v>1453</v>
      </c>
      <c r="F179" t="s">
        <v>1454</v>
      </c>
      <c r="G179" t="s">
        <v>1455</v>
      </c>
      <c r="I179" t="str">
        <f t="shared" si="15"/>
        <v>N/A</v>
      </c>
      <c r="J179" t="str">
        <f t="shared" si="16"/>
        <v>N/A</v>
      </c>
      <c r="K179">
        <f t="shared" si="17"/>
        <v>-0.14660000000000001</v>
      </c>
      <c r="L179">
        <f t="shared" si="18"/>
        <v>0.3226</v>
      </c>
      <c r="M179">
        <f t="shared" si="19"/>
        <v>0.94500000000000006</v>
      </c>
      <c r="N179">
        <f t="shared" si="20"/>
        <v>-0.14949999999999999</v>
      </c>
    </row>
    <row r="180" spans="1:14" x14ac:dyDescent="0.3">
      <c r="A180" s="1">
        <v>22</v>
      </c>
      <c r="B180" t="s">
        <v>355</v>
      </c>
      <c r="C180" t="s">
        <v>261</v>
      </c>
      <c r="D180" t="s">
        <v>261</v>
      </c>
      <c r="E180" t="s">
        <v>261</v>
      </c>
      <c r="F180" t="s">
        <v>261</v>
      </c>
      <c r="G180" t="s">
        <v>1456</v>
      </c>
      <c r="I180" t="str">
        <f t="shared" si="15"/>
        <v>N/A</v>
      </c>
      <c r="J180" t="str">
        <f t="shared" si="16"/>
        <v>N/A</v>
      </c>
      <c r="K180" t="str">
        <f t="shared" si="17"/>
        <v>N/A</v>
      </c>
      <c r="L180" t="str">
        <f t="shared" si="18"/>
        <v>N/A</v>
      </c>
      <c r="M180" t="str">
        <f t="shared" si="19"/>
        <v>N/A</v>
      </c>
      <c r="N180">
        <f t="shared" si="20"/>
        <v>0.12429999999999999</v>
      </c>
    </row>
    <row r="181" spans="1:14" x14ac:dyDescent="0.3">
      <c r="A181" s="1">
        <v>23</v>
      </c>
      <c r="B181" t="s">
        <v>357</v>
      </c>
      <c r="C181" t="s">
        <v>1457</v>
      </c>
      <c r="D181" t="s">
        <v>1458</v>
      </c>
      <c r="E181" t="s">
        <v>954</v>
      </c>
      <c r="F181" t="s">
        <v>261</v>
      </c>
      <c r="G181" t="s">
        <v>261</v>
      </c>
      <c r="I181" t="str">
        <f t="shared" si="15"/>
        <v>N/A</v>
      </c>
      <c r="J181">
        <f t="shared" si="16"/>
        <v>3450000</v>
      </c>
      <c r="K181">
        <f t="shared" si="17"/>
        <v>59050000</v>
      </c>
      <c r="L181">
        <f t="shared" si="18"/>
        <v>2690000</v>
      </c>
      <c r="M181" t="str">
        <f t="shared" si="19"/>
        <v>N/A</v>
      </c>
      <c r="N181" t="str">
        <f t="shared" si="20"/>
        <v>N/A</v>
      </c>
    </row>
    <row r="182" spans="1:14" x14ac:dyDescent="0.3">
      <c r="A182" s="1">
        <v>24</v>
      </c>
      <c r="B182" t="s">
        <v>361</v>
      </c>
      <c r="C182" t="s">
        <v>848</v>
      </c>
      <c r="D182" t="s">
        <v>1459</v>
      </c>
      <c r="E182" t="s">
        <v>929</v>
      </c>
      <c r="F182" t="s">
        <v>261</v>
      </c>
      <c r="G182" t="s">
        <v>261</v>
      </c>
      <c r="I182" t="str">
        <f t="shared" si="15"/>
        <v>N/A</v>
      </c>
      <c r="J182">
        <f t="shared" si="16"/>
        <v>4310000</v>
      </c>
      <c r="K182">
        <f t="shared" si="17"/>
        <v>55260000</v>
      </c>
      <c r="L182">
        <f t="shared" si="18"/>
        <v>2840000</v>
      </c>
      <c r="M182" t="str">
        <f t="shared" si="19"/>
        <v>N/A</v>
      </c>
      <c r="N182" t="str">
        <f t="shared" si="20"/>
        <v>N/A</v>
      </c>
    </row>
    <row r="183" spans="1:14" x14ac:dyDescent="0.3">
      <c r="A183" s="1">
        <v>25</v>
      </c>
      <c r="B183" t="s">
        <v>365</v>
      </c>
      <c r="C183" t="s">
        <v>261</v>
      </c>
      <c r="D183" t="s">
        <v>261</v>
      </c>
      <c r="E183" t="s">
        <v>261</v>
      </c>
      <c r="F183" t="s">
        <v>261</v>
      </c>
      <c r="G183" t="s">
        <v>261</v>
      </c>
      <c r="I183" t="str">
        <f t="shared" si="15"/>
        <v>N/A</v>
      </c>
      <c r="J183" t="str">
        <f t="shared" si="16"/>
        <v>N/A</v>
      </c>
      <c r="K183" t="str">
        <f t="shared" si="17"/>
        <v>N/A</v>
      </c>
      <c r="L183" t="str">
        <f t="shared" si="18"/>
        <v>N/A</v>
      </c>
      <c r="M183" t="str">
        <f t="shared" si="19"/>
        <v>N/A</v>
      </c>
      <c r="N183" t="str">
        <f t="shared" si="20"/>
        <v>N/A</v>
      </c>
    </row>
    <row r="184" spans="1:14" x14ac:dyDescent="0.3">
      <c r="A184" s="1">
        <v>26</v>
      </c>
      <c r="B184" t="s">
        <v>366</v>
      </c>
      <c r="C184" t="s">
        <v>1460</v>
      </c>
      <c r="D184" t="s">
        <v>1461</v>
      </c>
      <c r="E184" t="s">
        <v>1462</v>
      </c>
      <c r="F184" t="s">
        <v>261</v>
      </c>
      <c r="G184" t="s">
        <v>261</v>
      </c>
      <c r="I184" t="str">
        <f t="shared" si="15"/>
        <v>N/A</v>
      </c>
      <c r="J184" t="str">
        <f t="shared" si="16"/>
        <v>(864,000)</v>
      </c>
      <c r="K184">
        <f t="shared" si="17"/>
        <v>3790000</v>
      </c>
      <c r="L184" t="str">
        <f t="shared" si="18"/>
        <v>(157,000)</v>
      </c>
      <c r="M184" t="str">
        <f t="shared" si="19"/>
        <v>N/A</v>
      </c>
      <c r="N184" t="str">
        <f t="shared" si="20"/>
        <v>N/A</v>
      </c>
    </row>
    <row r="185" spans="1:14" x14ac:dyDescent="0.3">
      <c r="A185" s="1">
        <v>27</v>
      </c>
      <c r="B185" t="s">
        <v>370</v>
      </c>
      <c r="C185" t="s">
        <v>1463</v>
      </c>
      <c r="D185" t="s">
        <v>1464</v>
      </c>
      <c r="E185" t="s">
        <v>1465</v>
      </c>
      <c r="F185" t="s">
        <v>261</v>
      </c>
      <c r="G185" t="s">
        <v>261</v>
      </c>
      <c r="I185" t="str">
        <f t="shared" si="15"/>
        <v>N/A</v>
      </c>
      <c r="J185">
        <f t="shared" si="16"/>
        <v>48890000</v>
      </c>
      <c r="K185" t="str">
        <f t="shared" si="17"/>
        <v>(14.39M)</v>
      </c>
      <c r="L185">
        <f t="shared" si="18"/>
        <v>56390000</v>
      </c>
      <c r="M185" t="str">
        <f t="shared" si="19"/>
        <v>N/A</v>
      </c>
      <c r="N185" t="str">
        <f t="shared" si="20"/>
        <v>N/A</v>
      </c>
    </row>
    <row r="186" spans="1:14" x14ac:dyDescent="0.3">
      <c r="A186" s="1">
        <v>28</v>
      </c>
      <c r="B186" t="s">
        <v>374</v>
      </c>
      <c r="C186" t="s">
        <v>261</v>
      </c>
      <c r="D186" t="s">
        <v>261</v>
      </c>
      <c r="E186" t="s">
        <v>261</v>
      </c>
      <c r="F186" t="s">
        <v>261</v>
      </c>
      <c r="G186" t="s">
        <v>261</v>
      </c>
      <c r="I186" t="str">
        <f t="shared" si="15"/>
        <v>N/A</v>
      </c>
      <c r="J186" t="str">
        <f t="shared" si="16"/>
        <v>N/A</v>
      </c>
      <c r="K186" t="str">
        <f t="shared" si="17"/>
        <v>N/A</v>
      </c>
      <c r="L186" t="str">
        <f t="shared" si="18"/>
        <v>N/A</v>
      </c>
      <c r="M186" t="str">
        <f t="shared" si="19"/>
        <v>N/A</v>
      </c>
      <c r="N186" t="str">
        <f t="shared" si="20"/>
        <v>N/A</v>
      </c>
    </row>
    <row r="187" spans="1:14" x14ac:dyDescent="0.3">
      <c r="A187" s="1">
        <v>29</v>
      </c>
      <c r="B187" t="s">
        <v>375</v>
      </c>
      <c r="C187" t="s">
        <v>1466</v>
      </c>
      <c r="D187" t="s">
        <v>1467</v>
      </c>
      <c r="E187" t="s">
        <v>1468</v>
      </c>
      <c r="F187" t="s">
        <v>1450</v>
      </c>
      <c r="G187" t="s">
        <v>1451</v>
      </c>
      <c r="I187" t="str">
        <f t="shared" si="15"/>
        <v>N/A</v>
      </c>
      <c r="J187">
        <f t="shared" si="16"/>
        <v>51480000</v>
      </c>
      <c r="K187">
        <f t="shared" si="17"/>
        <v>48450000</v>
      </c>
      <c r="L187">
        <f t="shared" si="18"/>
        <v>58920000</v>
      </c>
      <c r="M187">
        <f t="shared" si="19"/>
        <v>114910000</v>
      </c>
      <c r="N187">
        <f t="shared" si="20"/>
        <v>97720000</v>
      </c>
    </row>
    <row r="188" spans="1:14" x14ac:dyDescent="0.3">
      <c r="A188" s="1">
        <v>30</v>
      </c>
      <c r="B188" t="s">
        <v>379</v>
      </c>
      <c r="C188" t="s">
        <v>80</v>
      </c>
      <c r="D188" t="s">
        <v>1246</v>
      </c>
      <c r="E188" t="s">
        <v>82</v>
      </c>
      <c r="F188" t="s">
        <v>1469</v>
      </c>
      <c r="G188" t="s">
        <v>1470</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0.61</v>
      </c>
      <c r="K188" t="str">
        <f t="shared" ref="K188:K251" si="23">IF(TRIM(D188)="-", "N/A", IF(RIGHT(D188,1)="M",1000000*VALUE(LEFT(D188,LEN(D188)-1)),IF(RIGHT(D188,1)="B",1000000000*VALUE(LEFT(D188,LEN(D188)-1)),IF(RIGHT(D188,1)="%",0.01*VALUE(LEFT(D188,LEN(D188)-1)),D188))))</f>
        <v>0.46</v>
      </c>
      <c r="L188" t="str">
        <f t="shared" ref="L188:L251" si="24">IF(TRIM(E188)="-", "N/A", IF(RIGHT(E188,1)="M",1000000*VALUE(LEFT(E188,LEN(E188)-1)),IF(RIGHT(E188,1)="B",1000000000*VALUE(LEFT(E188,LEN(E188)-1)),IF(RIGHT(E188,1)="%",0.01*VALUE(LEFT(E188,LEN(E188)-1)),E188))))</f>
        <v>0.56</v>
      </c>
      <c r="M188" t="str">
        <f t="shared" ref="M188:M251" si="25">IF(TRIM(F188)="-", "N/A", IF(RIGHT(F188,1)="M",1000000*VALUE(LEFT(F188,LEN(F188)-1)),IF(RIGHT(F188,1)="B",1000000000*VALUE(LEFT(F188,LEN(F188)-1)),IF(RIGHT(F188,1)="%",0.01*VALUE(LEFT(F188,LEN(F188)-1)),F188))))</f>
        <v>1.03</v>
      </c>
      <c r="N188" t="str">
        <f t="shared" ref="N188:N251" si="26">IF(TRIM(G188)="-", "N/A", IF(RIGHT(G188,1)="M",1000000*VALUE(LEFT(G188,LEN(G188)-1)),IF(RIGHT(G188,1)="B",1000000000*VALUE(LEFT(G188,LEN(G188)-1)),IF(RIGHT(G188,1)="%",0.01*VALUE(LEFT(G188,LEN(G188)-1)),G188))))</f>
        <v>0.76</v>
      </c>
    </row>
    <row r="189" spans="1:14" x14ac:dyDescent="0.3">
      <c r="A189" s="1">
        <v>31</v>
      </c>
      <c r="B189" t="s">
        <v>385</v>
      </c>
      <c r="C189" t="s">
        <v>261</v>
      </c>
      <c r="D189" t="s">
        <v>1471</v>
      </c>
      <c r="E189" t="s">
        <v>1472</v>
      </c>
      <c r="F189" t="s">
        <v>1473</v>
      </c>
      <c r="G189" t="s">
        <v>1474</v>
      </c>
      <c r="I189" t="str">
        <f t="shared" si="21"/>
        <v>N/A</v>
      </c>
      <c r="J189" t="str">
        <f t="shared" si="22"/>
        <v>N/A</v>
      </c>
      <c r="K189">
        <f t="shared" si="23"/>
        <v>-0.2389</v>
      </c>
      <c r="L189">
        <f t="shared" si="24"/>
        <v>0.21300000000000002</v>
      </c>
      <c r="M189">
        <f t="shared" si="25"/>
        <v>0.82889999999999997</v>
      </c>
      <c r="N189">
        <f t="shared" si="26"/>
        <v>-0.26300000000000001</v>
      </c>
    </row>
    <row r="190" spans="1:14" x14ac:dyDescent="0.3">
      <c r="A190" s="1">
        <v>32</v>
      </c>
      <c r="B190" t="s">
        <v>390</v>
      </c>
      <c r="C190" t="s">
        <v>1475</v>
      </c>
      <c r="D190" t="s">
        <v>1476</v>
      </c>
      <c r="E190" t="s">
        <v>1477</v>
      </c>
      <c r="F190" t="s">
        <v>1478</v>
      </c>
      <c r="G190" t="s">
        <v>1479</v>
      </c>
      <c r="I190" t="str">
        <f t="shared" si="21"/>
        <v>pos_trend</v>
      </c>
      <c r="J190">
        <f t="shared" si="22"/>
        <v>84710000</v>
      </c>
      <c r="K190">
        <f t="shared" si="23"/>
        <v>104760000</v>
      </c>
      <c r="L190">
        <f t="shared" si="24"/>
        <v>105030000</v>
      </c>
      <c r="M190">
        <f t="shared" si="25"/>
        <v>111990000</v>
      </c>
      <c r="N190">
        <f t="shared" si="26"/>
        <v>129229999.99999999</v>
      </c>
    </row>
    <row r="191" spans="1:14" x14ac:dyDescent="0.3">
      <c r="A191" s="1">
        <v>33</v>
      </c>
      <c r="B191" t="s">
        <v>396</v>
      </c>
      <c r="C191" t="s">
        <v>1480</v>
      </c>
      <c r="D191" t="s">
        <v>1246</v>
      </c>
      <c r="E191" t="s">
        <v>82</v>
      </c>
      <c r="F191" t="s">
        <v>1481</v>
      </c>
      <c r="G191" t="s">
        <v>1244</v>
      </c>
      <c r="I191" t="str">
        <f t="shared" si="21"/>
        <v>N/A</v>
      </c>
      <c r="J191" t="str">
        <f t="shared" si="22"/>
        <v>0.60</v>
      </c>
      <c r="K191" t="str">
        <f t="shared" si="23"/>
        <v>0.46</v>
      </c>
      <c r="L191" t="str">
        <f t="shared" si="24"/>
        <v>0.56</v>
      </c>
      <c r="M191" t="str">
        <f t="shared" si="25"/>
        <v>1.02</v>
      </c>
      <c r="N191" t="str">
        <f t="shared" si="26"/>
        <v>0.75</v>
      </c>
    </row>
    <row r="192" spans="1:14" x14ac:dyDescent="0.3">
      <c r="A192" s="1">
        <v>34</v>
      </c>
      <c r="B192" t="s">
        <v>399</v>
      </c>
      <c r="C192" t="s">
        <v>261</v>
      </c>
      <c r="D192" t="s">
        <v>1482</v>
      </c>
      <c r="E192" t="s">
        <v>1483</v>
      </c>
      <c r="F192" t="s">
        <v>1484</v>
      </c>
      <c r="G192" t="s">
        <v>1485</v>
      </c>
      <c r="I192" t="str">
        <f t="shared" si="21"/>
        <v>N/A</v>
      </c>
      <c r="J192" t="str">
        <f t="shared" si="22"/>
        <v>N/A</v>
      </c>
      <c r="K192">
        <f t="shared" si="23"/>
        <v>-0.23800000000000002</v>
      </c>
      <c r="L192">
        <f t="shared" si="24"/>
        <v>0.21230000000000002</v>
      </c>
      <c r="M192">
        <f t="shared" si="25"/>
        <v>0.82799999999999996</v>
      </c>
      <c r="N192">
        <f t="shared" si="26"/>
        <v>-0.26230000000000003</v>
      </c>
    </row>
    <row r="193" spans="1:14" x14ac:dyDescent="0.3">
      <c r="A193" s="1">
        <v>35</v>
      </c>
      <c r="B193" t="s">
        <v>404</v>
      </c>
      <c r="C193" t="s">
        <v>1486</v>
      </c>
      <c r="D193" t="s">
        <v>1487</v>
      </c>
      <c r="E193" t="s">
        <v>1488</v>
      </c>
      <c r="F193" t="s">
        <v>1489</v>
      </c>
      <c r="G193" t="s">
        <v>1490</v>
      </c>
      <c r="I193" t="str">
        <f t="shared" si="21"/>
        <v>pos_trend</v>
      </c>
      <c r="J193">
        <f t="shared" si="22"/>
        <v>85310000</v>
      </c>
      <c r="K193">
        <f t="shared" si="23"/>
        <v>105380000</v>
      </c>
      <c r="L193">
        <f t="shared" si="24"/>
        <v>105710000</v>
      </c>
      <c r="M193">
        <f t="shared" si="25"/>
        <v>114030000</v>
      </c>
      <c r="N193">
        <f t="shared" si="26"/>
        <v>130020000.00000001</v>
      </c>
    </row>
    <row r="194" spans="1:14" x14ac:dyDescent="0.3">
      <c r="I194" t="str">
        <f t="shared" si="21"/>
        <v>N/A</v>
      </c>
      <c r="J194">
        <f t="shared" si="22"/>
        <v>0</v>
      </c>
      <c r="K194">
        <f t="shared" si="23"/>
        <v>0</v>
      </c>
      <c r="L194">
        <f t="shared" si="24"/>
        <v>0</v>
      </c>
      <c r="M194">
        <f t="shared" si="25"/>
        <v>0</v>
      </c>
      <c r="N194">
        <f t="shared" si="26"/>
        <v>0</v>
      </c>
    </row>
    <row r="195" spans="1:14" x14ac:dyDescent="0.3">
      <c r="B195" s="1" t="s">
        <v>247</v>
      </c>
      <c r="C195" s="1" t="s">
        <v>248</v>
      </c>
      <c r="D195" s="1" t="s">
        <v>249</v>
      </c>
      <c r="E195" s="1" t="s">
        <v>250</v>
      </c>
      <c r="F195" s="1" t="s">
        <v>251</v>
      </c>
      <c r="G195" s="1" t="s">
        <v>252</v>
      </c>
      <c r="H195" s="1" t="s">
        <v>253</v>
      </c>
      <c r="I195" t="str">
        <f t="shared" si="21"/>
        <v>pos_trend</v>
      </c>
      <c r="J195" t="str">
        <f t="shared" si="22"/>
        <v>2012</v>
      </c>
      <c r="K195" t="str">
        <f t="shared" si="23"/>
        <v>2013</v>
      </c>
      <c r="L195" t="str">
        <f t="shared" si="24"/>
        <v>2014</v>
      </c>
      <c r="M195" t="str">
        <f t="shared" si="25"/>
        <v>2015</v>
      </c>
      <c r="N195" t="str">
        <f t="shared" si="26"/>
        <v>2016</v>
      </c>
    </row>
    <row r="196" spans="1:14" x14ac:dyDescent="0.3">
      <c r="A196" s="1">
        <v>0</v>
      </c>
      <c r="B196" t="s">
        <v>410</v>
      </c>
      <c r="C196" t="s">
        <v>1491</v>
      </c>
      <c r="D196" t="s">
        <v>1492</v>
      </c>
      <c r="E196" t="s">
        <v>1493</v>
      </c>
      <c r="F196" t="s">
        <v>1494</v>
      </c>
      <c r="G196" t="s">
        <v>1495</v>
      </c>
      <c r="I196" t="str">
        <f t="shared" si="21"/>
        <v>N/A</v>
      </c>
      <c r="J196">
        <f t="shared" si="22"/>
        <v>58240000</v>
      </c>
      <c r="K196">
        <f t="shared" si="23"/>
        <v>74200000</v>
      </c>
      <c r="L196">
        <f t="shared" si="24"/>
        <v>57000000</v>
      </c>
      <c r="M196">
        <f t="shared" si="25"/>
        <v>50330000</v>
      </c>
      <c r="N196">
        <f t="shared" si="26"/>
        <v>46960000</v>
      </c>
    </row>
    <row r="197" spans="1:14" x14ac:dyDescent="0.3">
      <c r="A197" s="1">
        <v>1</v>
      </c>
      <c r="B197" t="s">
        <v>415</v>
      </c>
      <c r="C197" t="s">
        <v>1491</v>
      </c>
      <c r="D197" t="s">
        <v>1492</v>
      </c>
      <c r="E197" t="s">
        <v>1493</v>
      </c>
      <c r="F197" t="s">
        <v>1494</v>
      </c>
      <c r="G197" t="s">
        <v>1495</v>
      </c>
      <c r="I197" t="str">
        <f t="shared" si="21"/>
        <v>N/A</v>
      </c>
      <c r="J197">
        <f t="shared" si="22"/>
        <v>58240000</v>
      </c>
      <c r="K197">
        <f t="shared" si="23"/>
        <v>74200000</v>
      </c>
      <c r="L197">
        <f t="shared" si="24"/>
        <v>57000000</v>
      </c>
      <c r="M197">
        <f t="shared" si="25"/>
        <v>50330000</v>
      </c>
      <c r="N197">
        <f t="shared" si="26"/>
        <v>46960000</v>
      </c>
    </row>
    <row r="198" spans="1:14" x14ac:dyDescent="0.3">
      <c r="A198" s="1">
        <v>2</v>
      </c>
      <c r="B198" t="s">
        <v>416</v>
      </c>
      <c r="C198" t="s">
        <v>261</v>
      </c>
      <c r="D198" t="s">
        <v>261</v>
      </c>
      <c r="E198" t="s">
        <v>261</v>
      </c>
      <c r="F198" t="s">
        <v>261</v>
      </c>
      <c r="G198" t="s">
        <v>261</v>
      </c>
      <c r="I198" t="str">
        <f t="shared" si="21"/>
        <v>N/A</v>
      </c>
      <c r="J198" t="str">
        <f t="shared" si="22"/>
        <v>N/A</v>
      </c>
      <c r="K198" t="str">
        <f t="shared" si="23"/>
        <v>N/A</v>
      </c>
      <c r="L198" t="str">
        <f t="shared" si="24"/>
        <v>N/A</v>
      </c>
      <c r="M198" t="str">
        <f t="shared" si="25"/>
        <v>N/A</v>
      </c>
      <c r="N198" t="str">
        <f t="shared" si="26"/>
        <v>N/A</v>
      </c>
    </row>
    <row r="199" spans="1:14" x14ac:dyDescent="0.3">
      <c r="A199" s="1">
        <v>3</v>
      </c>
      <c r="B199" t="s">
        <v>417</v>
      </c>
      <c r="C199" t="s">
        <v>261</v>
      </c>
      <c r="D199" t="s">
        <v>1496</v>
      </c>
      <c r="E199" t="s">
        <v>1497</v>
      </c>
      <c r="F199" t="s">
        <v>1498</v>
      </c>
      <c r="G199" t="s">
        <v>1499</v>
      </c>
      <c r="I199" t="str">
        <f t="shared" si="21"/>
        <v>N/A</v>
      </c>
      <c r="J199" t="str">
        <f t="shared" si="22"/>
        <v>N/A</v>
      </c>
      <c r="K199">
        <f t="shared" si="23"/>
        <v>0.27399999999999997</v>
      </c>
      <c r="L199">
        <f t="shared" si="24"/>
        <v>-0.23180000000000001</v>
      </c>
      <c r="M199">
        <f t="shared" si="25"/>
        <v>-0.1169</v>
      </c>
      <c r="N199">
        <f t="shared" si="26"/>
        <v>-6.7100000000000007E-2</v>
      </c>
    </row>
    <row r="200" spans="1:14" x14ac:dyDescent="0.3">
      <c r="A200" s="1">
        <v>4</v>
      </c>
      <c r="B200" t="s">
        <v>422</v>
      </c>
      <c r="C200" t="s">
        <v>1500</v>
      </c>
      <c r="D200" t="s">
        <v>1501</v>
      </c>
      <c r="E200" t="s">
        <v>1502</v>
      </c>
      <c r="F200" t="s">
        <v>1503</v>
      </c>
      <c r="G200" t="s">
        <v>1504</v>
      </c>
      <c r="I200" t="str">
        <f t="shared" si="21"/>
        <v>N/A</v>
      </c>
      <c r="J200">
        <f t="shared" si="22"/>
        <v>14120000</v>
      </c>
      <c r="K200">
        <f t="shared" si="23"/>
        <v>9240000</v>
      </c>
      <c r="L200">
        <f t="shared" si="24"/>
        <v>10150000</v>
      </c>
      <c r="M200">
        <f t="shared" si="25"/>
        <v>18480000</v>
      </c>
      <c r="N200">
        <f t="shared" si="26"/>
        <v>8430000</v>
      </c>
    </row>
    <row r="201" spans="1:14" x14ac:dyDescent="0.3">
      <c r="A201" s="1">
        <v>5</v>
      </c>
      <c r="B201" t="s">
        <v>428</v>
      </c>
      <c r="C201" t="s">
        <v>261</v>
      </c>
      <c r="D201" t="s">
        <v>1505</v>
      </c>
      <c r="E201" t="s">
        <v>1506</v>
      </c>
      <c r="F201" t="s">
        <v>1507</v>
      </c>
      <c r="G201" t="s">
        <v>1508</v>
      </c>
      <c r="I201" t="str">
        <f t="shared" si="21"/>
        <v>N/A</v>
      </c>
      <c r="J201" t="str">
        <f t="shared" si="22"/>
        <v>N/A</v>
      </c>
      <c r="K201">
        <f t="shared" si="23"/>
        <v>-0.3458</v>
      </c>
      <c r="L201">
        <f t="shared" si="24"/>
        <v>9.820000000000001E-2</v>
      </c>
      <c r="M201">
        <f t="shared" si="25"/>
        <v>0.82110000000000005</v>
      </c>
      <c r="N201">
        <f t="shared" si="26"/>
        <v>-0.54380000000000006</v>
      </c>
    </row>
    <row r="202" spans="1:14" x14ac:dyDescent="0.3">
      <c r="A202" s="1">
        <v>6</v>
      </c>
      <c r="B202" t="s">
        <v>433</v>
      </c>
      <c r="C202" t="s">
        <v>261</v>
      </c>
      <c r="D202" t="s">
        <v>261</v>
      </c>
      <c r="E202" t="s">
        <v>261</v>
      </c>
      <c r="F202" t="s">
        <v>261</v>
      </c>
      <c r="G202" t="s">
        <v>261</v>
      </c>
      <c r="I202" t="str">
        <f t="shared" si="21"/>
        <v>N/A</v>
      </c>
      <c r="J202" t="str">
        <f t="shared" si="22"/>
        <v>N/A</v>
      </c>
      <c r="K202" t="str">
        <f t="shared" si="23"/>
        <v>N/A</v>
      </c>
      <c r="L202" t="str">
        <f t="shared" si="24"/>
        <v>N/A</v>
      </c>
      <c r="M202" t="str">
        <f t="shared" si="25"/>
        <v>N/A</v>
      </c>
      <c r="N202" t="str">
        <f t="shared" si="26"/>
        <v>N/A</v>
      </c>
    </row>
    <row r="203" spans="1:14" x14ac:dyDescent="0.3">
      <c r="A203" s="1">
        <v>7</v>
      </c>
      <c r="B203" t="s">
        <v>434</v>
      </c>
      <c r="C203" t="s">
        <v>261</v>
      </c>
      <c r="D203" t="s">
        <v>261</v>
      </c>
      <c r="E203" t="s">
        <v>261</v>
      </c>
      <c r="F203" t="s">
        <v>261</v>
      </c>
      <c r="G203" t="s">
        <v>261</v>
      </c>
      <c r="I203" t="str">
        <f t="shared" si="21"/>
        <v>N/A</v>
      </c>
      <c r="J203" t="str">
        <f t="shared" si="22"/>
        <v>N/A</v>
      </c>
      <c r="K203" t="str">
        <f t="shared" si="23"/>
        <v>N/A</v>
      </c>
      <c r="L203" t="str">
        <f t="shared" si="24"/>
        <v>N/A</v>
      </c>
      <c r="M203" t="str">
        <f t="shared" si="25"/>
        <v>N/A</v>
      </c>
      <c r="N203" t="str">
        <f t="shared" si="26"/>
        <v>N/A</v>
      </c>
    </row>
    <row r="204" spans="1:14" x14ac:dyDescent="0.3">
      <c r="A204" s="1">
        <v>8</v>
      </c>
      <c r="B204" t="s">
        <v>435</v>
      </c>
      <c r="C204" t="s">
        <v>261</v>
      </c>
      <c r="D204" t="s">
        <v>261</v>
      </c>
      <c r="E204" t="s">
        <v>261</v>
      </c>
      <c r="F204" t="s">
        <v>261</v>
      </c>
      <c r="G204" t="s">
        <v>261</v>
      </c>
      <c r="I204" t="str">
        <f t="shared" si="21"/>
        <v>N/A</v>
      </c>
      <c r="J204" t="str">
        <f t="shared" si="22"/>
        <v>N/A</v>
      </c>
      <c r="K204" t="str">
        <f t="shared" si="23"/>
        <v>N/A</v>
      </c>
      <c r="L204" t="str">
        <f t="shared" si="24"/>
        <v>N/A</v>
      </c>
      <c r="M204" t="str">
        <f t="shared" si="25"/>
        <v>N/A</v>
      </c>
      <c r="N204" t="str">
        <f t="shared" si="26"/>
        <v>N/A</v>
      </c>
    </row>
    <row r="205" spans="1:14" x14ac:dyDescent="0.3">
      <c r="A205" s="1">
        <v>9</v>
      </c>
      <c r="B205" t="s">
        <v>436</v>
      </c>
      <c r="C205" t="s">
        <v>261</v>
      </c>
      <c r="D205" t="s">
        <v>261</v>
      </c>
      <c r="E205" t="s">
        <v>261</v>
      </c>
      <c r="F205" t="s">
        <v>261</v>
      </c>
      <c r="G205" t="s">
        <v>261</v>
      </c>
      <c r="I205" t="str">
        <f t="shared" si="21"/>
        <v>N/A</v>
      </c>
      <c r="J205" t="str">
        <f t="shared" si="22"/>
        <v>N/A</v>
      </c>
      <c r="K205" t="str">
        <f t="shared" si="23"/>
        <v>N/A</v>
      </c>
      <c r="L205" t="str">
        <f t="shared" si="24"/>
        <v>N/A</v>
      </c>
      <c r="M205" t="str">
        <f t="shared" si="25"/>
        <v>N/A</v>
      </c>
      <c r="N205" t="str">
        <f t="shared" si="26"/>
        <v>N/A</v>
      </c>
    </row>
    <row r="206" spans="1:14" x14ac:dyDescent="0.3">
      <c r="A206" s="1">
        <v>10</v>
      </c>
      <c r="B206" t="s">
        <v>437</v>
      </c>
      <c r="C206" t="s">
        <v>261</v>
      </c>
      <c r="D206" t="s">
        <v>261</v>
      </c>
      <c r="E206" t="s">
        <v>261</v>
      </c>
      <c r="F206" t="s">
        <v>261</v>
      </c>
      <c r="G206" t="s">
        <v>261</v>
      </c>
      <c r="I206" t="str">
        <f t="shared" si="21"/>
        <v>N/A</v>
      </c>
      <c r="J206" t="str">
        <f t="shared" si="22"/>
        <v>N/A</v>
      </c>
      <c r="K206" t="str">
        <f t="shared" si="23"/>
        <v>N/A</v>
      </c>
      <c r="L206" t="str">
        <f t="shared" si="24"/>
        <v>N/A</v>
      </c>
      <c r="M206" t="str">
        <f t="shared" si="25"/>
        <v>N/A</v>
      </c>
      <c r="N206" t="str">
        <f t="shared" si="26"/>
        <v>N/A</v>
      </c>
    </row>
    <row r="207" spans="1:14" x14ac:dyDescent="0.3">
      <c r="A207" s="1">
        <v>11</v>
      </c>
      <c r="B207" t="s">
        <v>440</v>
      </c>
      <c r="C207" t="s">
        <v>1509</v>
      </c>
      <c r="D207" t="s">
        <v>261</v>
      </c>
      <c r="E207" t="s">
        <v>261</v>
      </c>
      <c r="F207" t="s">
        <v>261</v>
      </c>
      <c r="G207" t="s">
        <v>261</v>
      </c>
      <c r="I207" t="str">
        <f t="shared" si="21"/>
        <v>N/A</v>
      </c>
      <c r="J207">
        <f t="shared" si="22"/>
        <v>4930000000</v>
      </c>
      <c r="K207" t="str">
        <f t="shared" si="23"/>
        <v>N/A</v>
      </c>
      <c r="L207" t="str">
        <f t="shared" si="24"/>
        <v>N/A</v>
      </c>
      <c r="M207" t="str">
        <f t="shared" si="25"/>
        <v>N/A</v>
      </c>
      <c r="N207" t="str">
        <f t="shared" si="26"/>
        <v>N/A</v>
      </c>
    </row>
    <row r="208" spans="1:14" x14ac:dyDescent="0.3">
      <c r="A208" s="1">
        <v>12</v>
      </c>
      <c r="B208" t="s">
        <v>443</v>
      </c>
      <c r="C208" t="s">
        <v>1510</v>
      </c>
      <c r="D208" t="s">
        <v>1511</v>
      </c>
      <c r="E208" t="s">
        <v>1512</v>
      </c>
      <c r="F208" t="s">
        <v>1513</v>
      </c>
      <c r="G208" t="s">
        <v>1514</v>
      </c>
      <c r="I208" t="str">
        <f t="shared" si="21"/>
        <v>N/A</v>
      </c>
      <c r="J208">
        <f t="shared" si="22"/>
        <v>117870000</v>
      </c>
      <c r="K208">
        <f t="shared" si="23"/>
        <v>242140000</v>
      </c>
      <c r="L208">
        <f t="shared" si="24"/>
        <v>364770000</v>
      </c>
      <c r="M208">
        <f t="shared" si="25"/>
        <v>325040000</v>
      </c>
      <c r="N208">
        <f t="shared" si="26"/>
        <v>297720000</v>
      </c>
    </row>
    <row r="209" spans="1:14" x14ac:dyDescent="0.3">
      <c r="A209" s="1">
        <v>13</v>
      </c>
      <c r="B209" t="s">
        <v>449</v>
      </c>
      <c r="C209" t="s">
        <v>1515</v>
      </c>
      <c r="D209" t="s">
        <v>1516</v>
      </c>
      <c r="E209" t="s">
        <v>1512</v>
      </c>
      <c r="F209" t="s">
        <v>1517</v>
      </c>
      <c r="G209" t="s">
        <v>786</v>
      </c>
      <c r="I209" t="str">
        <f t="shared" si="21"/>
        <v>N/A</v>
      </c>
      <c r="J209">
        <f t="shared" si="22"/>
        <v>99270000</v>
      </c>
      <c r="K209">
        <f t="shared" si="23"/>
        <v>238940000</v>
      </c>
      <c r="L209">
        <f t="shared" si="24"/>
        <v>364770000</v>
      </c>
      <c r="M209">
        <f t="shared" si="25"/>
        <v>266640000</v>
      </c>
      <c r="N209">
        <f t="shared" si="26"/>
        <v>241320000</v>
      </c>
    </row>
    <row r="210" spans="1:14" x14ac:dyDescent="0.3">
      <c r="A210" s="1">
        <v>14</v>
      </c>
      <c r="B210" t="s">
        <v>454</v>
      </c>
      <c r="C210" t="s">
        <v>1518</v>
      </c>
      <c r="D210" t="s">
        <v>953</v>
      </c>
      <c r="E210" t="s">
        <v>261</v>
      </c>
      <c r="F210" t="s">
        <v>1519</v>
      </c>
      <c r="G210" t="s">
        <v>1520</v>
      </c>
      <c r="I210" t="str">
        <f t="shared" si="21"/>
        <v>N/A</v>
      </c>
      <c r="J210">
        <f t="shared" si="22"/>
        <v>18600000</v>
      </c>
      <c r="K210">
        <f t="shared" si="23"/>
        <v>3200000</v>
      </c>
      <c r="L210" t="str">
        <f t="shared" si="24"/>
        <v>N/A</v>
      </c>
      <c r="M210">
        <f t="shared" si="25"/>
        <v>58400000</v>
      </c>
      <c r="N210">
        <f t="shared" si="26"/>
        <v>56400000</v>
      </c>
    </row>
    <row r="211" spans="1:14" x14ac:dyDescent="0.3">
      <c r="A211" s="1">
        <v>15</v>
      </c>
      <c r="B211" t="s">
        <v>459</v>
      </c>
      <c r="C211" t="s">
        <v>1521</v>
      </c>
      <c r="D211" t="s">
        <v>1522</v>
      </c>
      <c r="E211" t="s">
        <v>1523</v>
      </c>
      <c r="F211" t="s">
        <v>1524</v>
      </c>
      <c r="G211" t="s">
        <v>1525</v>
      </c>
      <c r="I211" t="str">
        <f t="shared" si="21"/>
        <v>N/A</v>
      </c>
      <c r="J211">
        <f t="shared" si="22"/>
        <v>5120000000</v>
      </c>
      <c r="K211">
        <f t="shared" si="23"/>
        <v>5600000000</v>
      </c>
      <c r="L211">
        <f t="shared" si="24"/>
        <v>5830000000</v>
      </c>
      <c r="M211">
        <f t="shared" si="25"/>
        <v>6010000000</v>
      </c>
      <c r="N211">
        <f t="shared" si="26"/>
        <v>5870000000</v>
      </c>
    </row>
    <row r="212" spans="1:14" x14ac:dyDescent="0.3">
      <c r="A212" s="1">
        <v>16</v>
      </c>
      <c r="B212" t="s">
        <v>465</v>
      </c>
      <c r="C212" t="s">
        <v>261</v>
      </c>
      <c r="D212" t="s">
        <v>1526</v>
      </c>
      <c r="E212" t="s">
        <v>1527</v>
      </c>
      <c r="F212" t="s">
        <v>1528</v>
      </c>
      <c r="G212" t="s">
        <v>1529</v>
      </c>
      <c r="I212" t="str">
        <f t="shared" si="21"/>
        <v>neg_trend</v>
      </c>
      <c r="J212" t="str">
        <f t="shared" si="22"/>
        <v>N/A</v>
      </c>
      <c r="K212">
        <f t="shared" si="23"/>
        <v>9.3600000000000003E-2</v>
      </c>
      <c r="L212">
        <f t="shared" si="24"/>
        <v>4.2300000000000004E-2</v>
      </c>
      <c r="M212">
        <f t="shared" si="25"/>
        <v>2.9399999999999999E-2</v>
      </c>
      <c r="N212">
        <f t="shared" si="26"/>
        <v>-2.3400000000000001E-2</v>
      </c>
    </row>
    <row r="213" spans="1:14" x14ac:dyDescent="0.3">
      <c r="A213" s="1">
        <v>17</v>
      </c>
      <c r="B213" t="s">
        <v>470</v>
      </c>
      <c r="C213" t="s">
        <v>261</v>
      </c>
      <c r="D213" t="s">
        <v>261</v>
      </c>
      <c r="E213" t="s">
        <v>261</v>
      </c>
      <c r="F213" t="s">
        <v>261</v>
      </c>
      <c r="G213" t="s">
        <v>1530</v>
      </c>
      <c r="I213" t="str">
        <f t="shared" si="21"/>
        <v>N/A</v>
      </c>
      <c r="J213" t="str">
        <f t="shared" si="22"/>
        <v>N/A</v>
      </c>
      <c r="K213" t="str">
        <f t="shared" si="23"/>
        <v>N/A</v>
      </c>
      <c r="L213" t="str">
        <f t="shared" si="24"/>
        <v>N/A</v>
      </c>
      <c r="M213" t="str">
        <f t="shared" si="25"/>
        <v>N/A</v>
      </c>
      <c r="N213">
        <f t="shared" si="26"/>
        <v>1.6399999999999998E-2</v>
      </c>
    </row>
    <row r="214" spans="1:14" x14ac:dyDescent="0.3">
      <c r="I214" t="str">
        <f t="shared" si="21"/>
        <v>N/A</v>
      </c>
      <c r="J214">
        <f t="shared" si="22"/>
        <v>0</v>
      </c>
      <c r="K214">
        <f t="shared" si="23"/>
        <v>0</v>
      </c>
      <c r="L214">
        <f t="shared" si="24"/>
        <v>0</v>
      </c>
      <c r="M214">
        <f t="shared" si="25"/>
        <v>0</v>
      </c>
      <c r="N214">
        <f t="shared" si="26"/>
        <v>0</v>
      </c>
    </row>
    <row r="215" spans="1:14" x14ac:dyDescent="0.3">
      <c r="B215" s="1" t="s">
        <v>296</v>
      </c>
      <c r="C215" s="1" t="s">
        <v>248</v>
      </c>
      <c r="D215" s="1" t="s">
        <v>249</v>
      </c>
      <c r="E215" s="1" t="s">
        <v>250</v>
      </c>
      <c r="F215" s="1" t="s">
        <v>251</v>
      </c>
      <c r="G215" s="1" t="s">
        <v>252</v>
      </c>
      <c r="H215" s="1" t="s">
        <v>253</v>
      </c>
      <c r="I215" t="str">
        <f t="shared" si="21"/>
        <v>pos_trend</v>
      </c>
      <c r="J215" t="str">
        <f t="shared" si="22"/>
        <v>2012</v>
      </c>
      <c r="K215" t="str">
        <f t="shared" si="23"/>
        <v>2013</v>
      </c>
      <c r="L215" t="str">
        <f t="shared" si="24"/>
        <v>2014</v>
      </c>
      <c r="M215" t="str">
        <f t="shared" si="25"/>
        <v>2015</v>
      </c>
      <c r="N215" t="str">
        <f t="shared" si="26"/>
        <v>2016</v>
      </c>
    </row>
    <row r="216" spans="1:14" x14ac:dyDescent="0.3">
      <c r="A216" s="1">
        <v>0</v>
      </c>
      <c r="B216" t="s">
        <v>472</v>
      </c>
      <c r="C216" t="s">
        <v>1531</v>
      </c>
      <c r="D216" t="s">
        <v>1532</v>
      </c>
      <c r="E216" t="s">
        <v>1533</v>
      </c>
      <c r="F216" t="s">
        <v>1534</v>
      </c>
      <c r="G216" t="s">
        <v>1535</v>
      </c>
      <c r="I216" t="str">
        <f t="shared" si="21"/>
        <v>N/A</v>
      </c>
      <c r="J216">
        <f t="shared" si="22"/>
        <v>2220000000</v>
      </c>
      <c r="K216">
        <f t="shared" si="23"/>
        <v>2740000000</v>
      </c>
      <c r="L216">
        <f t="shared" si="24"/>
        <v>2970000000</v>
      </c>
      <c r="M216">
        <f t="shared" si="25"/>
        <v>2950000000</v>
      </c>
      <c r="N216">
        <f t="shared" si="26"/>
        <v>2130000000</v>
      </c>
    </row>
    <row r="217" spans="1:14" x14ac:dyDescent="0.3">
      <c r="A217" s="1">
        <v>1</v>
      </c>
      <c r="B217" t="s">
        <v>478</v>
      </c>
      <c r="C217" t="s">
        <v>1536</v>
      </c>
      <c r="D217" t="s">
        <v>1537</v>
      </c>
      <c r="E217" t="s">
        <v>261</v>
      </c>
      <c r="F217" t="s">
        <v>261</v>
      </c>
      <c r="G217" t="s">
        <v>261</v>
      </c>
      <c r="I217" t="str">
        <f t="shared" si="21"/>
        <v>N/A</v>
      </c>
      <c r="J217">
        <f t="shared" si="22"/>
        <v>90050000</v>
      </c>
      <c r="K217">
        <f t="shared" si="23"/>
        <v>324890000</v>
      </c>
      <c r="L217" t="str">
        <f t="shared" si="24"/>
        <v>N/A</v>
      </c>
      <c r="M217" t="str">
        <f t="shared" si="25"/>
        <v>N/A</v>
      </c>
      <c r="N217" t="str">
        <f t="shared" si="26"/>
        <v>N/A</v>
      </c>
    </row>
    <row r="218" spans="1:14" x14ac:dyDescent="0.3">
      <c r="A218" s="1">
        <v>2</v>
      </c>
      <c r="B218" t="s">
        <v>482</v>
      </c>
      <c r="C218" t="s">
        <v>261</v>
      </c>
      <c r="D218" t="s">
        <v>261</v>
      </c>
      <c r="E218" t="s">
        <v>261</v>
      </c>
      <c r="F218" t="s">
        <v>261</v>
      </c>
      <c r="G218" t="s">
        <v>261</v>
      </c>
      <c r="I218" t="str">
        <f t="shared" si="21"/>
        <v>N/A</v>
      </c>
      <c r="J218" t="str">
        <f t="shared" si="22"/>
        <v>N/A</v>
      </c>
      <c r="K218" t="str">
        <f t="shared" si="23"/>
        <v>N/A</v>
      </c>
      <c r="L218" t="str">
        <f t="shared" si="24"/>
        <v>N/A</v>
      </c>
      <c r="M218" t="str">
        <f t="shared" si="25"/>
        <v>N/A</v>
      </c>
      <c r="N218" t="str">
        <f t="shared" si="26"/>
        <v>N/A</v>
      </c>
    </row>
    <row r="219" spans="1:14" x14ac:dyDescent="0.3">
      <c r="A219" s="1">
        <v>3</v>
      </c>
      <c r="B219" t="s">
        <v>483</v>
      </c>
      <c r="C219" t="s">
        <v>1536</v>
      </c>
      <c r="D219" t="s">
        <v>1537</v>
      </c>
      <c r="E219" t="s">
        <v>261</v>
      </c>
      <c r="F219" t="s">
        <v>261</v>
      </c>
      <c r="G219" t="s">
        <v>261</v>
      </c>
      <c r="I219" t="str">
        <f t="shared" si="21"/>
        <v>N/A</v>
      </c>
      <c r="J219">
        <f t="shared" si="22"/>
        <v>90050000</v>
      </c>
      <c r="K219">
        <f t="shared" si="23"/>
        <v>324890000</v>
      </c>
      <c r="L219" t="str">
        <f t="shared" si="24"/>
        <v>N/A</v>
      </c>
      <c r="M219" t="str">
        <f t="shared" si="25"/>
        <v>N/A</v>
      </c>
      <c r="N219" t="str">
        <f t="shared" si="26"/>
        <v>N/A</v>
      </c>
    </row>
    <row r="220" spans="1:14" x14ac:dyDescent="0.3">
      <c r="A220" s="1">
        <v>4</v>
      </c>
      <c r="B220" t="s">
        <v>484</v>
      </c>
      <c r="C220" t="s">
        <v>1535</v>
      </c>
      <c r="D220" t="s">
        <v>1538</v>
      </c>
      <c r="E220" t="s">
        <v>1533</v>
      </c>
      <c r="F220" t="s">
        <v>1534</v>
      </c>
      <c r="G220" t="s">
        <v>1535</v>
      </c>
      <c r="I220" t="str">
        <f t="shared" si="21"/>
        <v>N/A</v>
      </c>
      <c r="J220">
        <f t="shared" si="22"/>
        <v>2130000000</v>
      </c>
      <c r="K220">
        <f t="shared" si="23"/>
        <v>2420000000</v>
      </c>
      <c r="L220">
        <f t="shared" si="24"/>
        <v>2970000000</v>
      </c>
      <c r="M220">
        <f t="shared" si="25"/>
        <v>2950000000</v>
      </c>
      <c r="N220">
        <f t="shared" si="26"/>
        <v>2130000000</v>
      </c>
    </row>
    <row r="221" spans="1:14" x14ac:dyDescent="0.3">
      <c r="A221" s="1">
        <v>5</v>
      </c>
      <c r="B221" t="s">
        <v>488</v>
      </c>
      <c r="C221" t="s">
        <v>1535</v>
      </c>
      <c r="D221" t="s">
        <v>1538</v>
      </c>
      <c r="E221" t="s">
        <v>1533</v>
      </c>
      <c r="F221" t="s">
        <v>1534</v>
      </c>
      <c r="G221" t="s">
        <v>1535</v>
      </c>
      <c r="I221" t="str">
        <f t="shared" si="21"/>
        <v>N/A</v>
      </c>
      <c r="J221">
        <f t="shared" si="22"/>
        <v>2130000000</v>
      </c>
      <c r="K221">
        <f t="shared" si="23"/>
        <v>2420000000</v>
      </c>
      <c r="L221">
        <f t="shared" si="24"/>
        <v>2970000000</v>
      </c>
      <c r="M221">
        <f t="shared" si="25"/>
        <v>2950000000</v>
      </c>
      <c r="N221">
        <f t="shared" si="26"/>
        <v>2130000000</v>
      </c>
    </row>
    <row r="222" spans="1:14" x14ac:dyDescent="0.3">
      <c r="A222" s="1">
        <v>6</v>
      </c>
      <c r="B222" t="s">
        <v>489</v>
      </c>
      <c r="C222" t="s">
        <v>261</v>
      </c>
      <c r="D222" t="s">
        <v>261</v>
      </c>
      <c r="E222" t="s">
        <v>261</v>
      </c>
      <c r="F222" t="s">
        <v>261</v>
      </c>
      <c r="G222" t="s">
        <v>261</v>
      </c>
      <c r="I222" t="str">
        <f t="shared" si="21"/>
        <v>N/A</v>
      </c>
      <c r="J222" t="str">
        <f t="shared" si="22"/>
        <v>N/A</v>
      </c>
      <c r="K222" t="str">
        <f t="shared" si="23"/>
        <v>N/A</v>
      </c>
      <c r="L222" t="str">
        <f t="shared" si="24"/>
        <v>N/A</v>
      </c>
      <c r="M222" t="str">
        <f t="shared" si="25"/>
        <v>N/A</v>
      </c>
      <c r="N222" t="str">
        <f t="shared" si="26"/>
        <v>N/A</v>
      </c>
    </row>
    <row r="223" spans="1:14" x14ac:dyDescent="0.3">
      <c r="A223" s="1">
        <v>7</v>
      </c>
      <c r="B223" t="s">
        <v>490</v>
      </c>
      <c r="C223" t="s">
        <v>261</v>
      </c>
      <c r="D223" t="s">
        <v>1539</v>
      </c>
      <c r="E223" t="s">
        <v>1540</v>
      </c>
      <c r="F223" t="s">
        <v>1541</v>
      </c>
      <c r="G223" t="s">
        <v>1542</v>
      </c>
      <c r="I223" t="str">
        <f t="shared" si="21"/>
        <v>neg_trend</v>
      </c>
      <c r="J223" t="str">
        <f t="shared" si="22"/>
        <v>N/A</v>
      </c>
      <c r="K223">
        <f t="shared" si="23"/>
        <v>0.23550000000000001</v>
      </c>
      <c r="L223">
        <f t="shared" si="24"/>
        <v>8.320000000000001E-2</v>
      </c>
      <c r="M223">
        <f t="shared" si="25"/>
        <v>-8.199999999999999E-3</v>
      </c>
      <c r="N223">
        <f t="shared" si="26"/>
        <v>-0.27910000000000001</v>
      </c>
    </row>
    <row r="224" spans="1:14" x14ac:dyDescent="0.3">
      <c r="A224" s="1">
        <v>8</v>
      </c>
      <c r="B224" t="s">
        <v>495</v>
      </c>
      <c r="C224" t="s">
        <v>1543</v>
      </c>
      <c r="D224" t="s">
        <v>1544</v>
      </c>
      <c r="E224" t="s">
        <v>1545</v>
      </c>
      <c r="F224" t="s">
        <v>1546</v>
      </c>
      <c r="G224" t="s">
        <v>1547</v>
      </c>
      <c r="I224" t="str">
        <f t="shared" si="21"/>
        <v>N/A</v>
      </c>
      <c r="J224">
        <f t="shared" si="22"/>
        <v>0.43390000000000001</v>
      </c>
      <c r="K224">
        <f t="shared" si="23"/>
        <v>0.49020000000000002</v>
      </c>
      <c r="L224">
        <f t="shared" si="24"/>
        <v>0.50950000000000006</v>
      </c>
      <c r="M224">
        <f t="shared" si="25"/>
        <v>0.49090000000000006</v>
      </c>
      <c r="N224">
        <f t="shared" si="26"/>
        <v>0.36229999999999996</v>
      </c>
    </row>
    <row r="225" spans="1:14" x14ac:dyDescent="0.3">
      <c r="A225" s="1">
        <v>9</v>
      </c>
      <c r="B225" t="s">
        <v>501</v>
      </c>
      <c r="C225" t="s">
        <v>261</v>
      </c>
      <c r="D225" t="s">
        <v>261</v>
      </c>
      <c r="E225" t="s">
        <v>261</v>
      </c>
      <c r="F225" t="s">
        <v>261</v>
      </c>
      <c r="G225" t="s">
        <v>261</v>
      </c>
      <c r="I225" t="str">
        <f t="shared" si="21"/>
        <v>N/A</v>
      </c>
      <c r="J225" t="str">
        <f t="shared" si="22"/>
        <v>N/A</v>
      </c>
      <c r="K225" t="str">
        <f t="shared" si="23"/>
        <v>N/A</v>
      </c>
      <c r="L225" t="str">
        <f t="shared" si="24"/>
        <v>N/A</v>
      </c>
      <c r="M225" t="str">
        <f t="shared" si="25"/>
        <v>N/A</v>
      </c>
      <c r="N225" t="str">
        <f t="shared" si="26"/>
        <v>N/A</v>
      </c>
    </row>
    <row r="226" spans="1:14" x14ac:dyDescent="0.3">
      <c r="A226" s="1">
        <v>10</v>
      </c>
      <c r="B226" t="s">
        <v>503</v>
      </c>
      <c r="C226" t="s">
        <v>1548</v>
      </c>
      <c r="D226" t="s">
        <v>1549</v>
      </c>
      <c r="E226" t="s">
        <v>1550</v>
      </c>
      <c r="F226" t="s">
        <v>1551</v>
      </c>
      <c r="G226" t="s">
        <v>1552</v>
      </c>
      <c r="I226" t="str">
        <f t="shared" si="21"/>
        <v>pos_trend</v>
      </c>
      <c r="J226">
        <f t="shared" si="22"/>
        <v>163120000</v>
      </c>
      <c r="K226">
        <f t="shared" si="23"/>
        <v>175120000</v>
      </c>
      <c r="L226">
        <f t="shared" si="24"/>
        <v>192270000</v>
      </c>
      <c r="M226">
        <f t="shared" si="25"/>
        <v>216800000</v>
      </c>
      <c r="N226">
        <f t="shared" si="26"/>
        <v>235050000</v>
      </c>
    </row>
    <row r="227" spans="1:14" x14ac:dyDescent="0.3">
      <c r="A227" s="1">
        <v>11</v>
      </c>
      <c r="B227" t="s">
        <v>509</v>
      </c>
      <c r="C227" t="s">
        <v>1548</v>
      </c>
      <c r="D227" t="s">
        <v>1549</v>
      </c>
      <c r="E227" t="s">
        <v>1550</v>
      </c>
      <c r="F227" t="s">
        <v>1553</v>
      </c>
      <c r="G227" t="s">
        <v>1554</v>
      </c>
      <c r="I227" t="str">
        <f t="shared" si="21"/>
        <v>pos_trend</v>
      </c>
      <c r="J227">
        <f t="shared" si="22"/>
        <v>163120000</v>
      </c>
      <c r="K227">
        <f t="shared" si="23"/>
        <v>175120000</v>
      </c>
      <c r="L227">
        <f t="shared" si="24"/>
        <v>192270000</v>
      </c>
      <c r="M227">
        <f t="shared" si="25"/>
        <v>213800000</v>
      </c>
      <c r="N227">
        <f t="shared" si="26"/>
        <v>231850000</v>
      </c>
    </row>
    <row r="228" spans="1:14" x14ac:dyDescent="0.3">
      <c r="A228" s="1">
        <v>12</v>
      </c>
      <c r="B228" t="s">
        <v>514</v>
      </c>
      <c r="C228" t="s">
        <v>1555</v>
      </c>
      <c r="D228" t="s">
        <v>1556</v>
      </c>
      <c r="E228" t="s">
        <v>1557</v>
      </c>
      <c r="F228" t="s">
        <v>1558</v>
      </c>
      <c r="G228" t="s">
        <v>1559</v>
      </c>
      <c r="I228" t="str">
        <f t="shared" si="21"/>
        <v>N/A</v>
      </c>
      <c r="J228">
        <f t="shared" si="22"/>
        <v>2380000000</v>
      </c>
      <c r="K228">
        <f t="shared" si="23"/>
        <v>2920000000</v>
      </c>
      <c r="L228">
        <f t="shared" si="24"/>
        <v>3160000000</v>
      </c>
      <c r="M228">
        <f t="shared" si="25"/>
        <v>3170000000</v>
      </c>
      <c r="N228">
        <f t="shared" si="26"/>
        <v>2360000000</v>
      </c>
    </row>
    <row r="229" spans="1:14" x14ac:dyDescent="0.3">
      <c r="A229" s="1">
        <v>13</v>
      </c>
      <c r="B229" t="s">
        <v>520</v>
      </c>
      <c r="C229" t="s">
        <v>261</v>
      </c>
      <c r="D229" t="s">
        <v>1560</v>
      </c>
      <c r="E229" t="s">
        <v>1561</v>
      </c>
      <c r="F229" t="s">
        <v>852</v>
      </c>
      <c r="G229" t="s">
        <v>1562</v>
      </c>
      <c r="I229" t="str">
        <f t="shared" si="21"/>
        <v>neg_trend</v>
      </c>
      <c r="J229" t="str">
        <f t="shared" si="22"/>
        <v>N/A</v>
      </c>
      <c r="K229">
        <f t="shared" si="23"/>
        <v>0.22440000000000002</v>
      </c>
      <c r="L229">
        <f t="shared" si="24"/>
        <v>8.4100000000000008E-2</v>
      </c>
      <c r="M229">
        <f t="shared" si="25"/>
        <v>0</v>
      </c>
      <c r="N229">
        <f t="shared" si="26"/>
        <v>-0.25430000000000003</v>
      </c>
    </row>
    <row r="230" spans="1:14" x14ac:dyDescent="0.3">
      <c r="A230" s="1">
        <v>14</v>
      </c>
      <c r="B230" t="s">
        <v>525</v>
      </c>
      <c r="C230" t="s">
        <v>261</v>
      </c>
      <c r="D230" t="s">
        <v>261</v>
      </c>
      <c r="E230" t="s">
        <v>261</v>
      </c>
      <c r="F230" t="s">
        <v>261</v>
      </c>
      <c r="G230" t="s">
        <v>261</v>
      </c>
      <c r="I230" t="str">
        <f t="shared" si="21"/>
        <v>N/A</v>
      </c>
      <c r="J230" t="str">
        <f t="shared" si="22"/>
        <v>N/A</v>
      </c>
      <c r="K230" t="str">
        <f t="shared" si="23"/>
        <v>N/A</v>
      </c>
      <c r="L230" t="str">
        <f t="shared" si="24"/>
        <v>N/A</v>
      </c>
      <c r="M230" t="str">
        <f t="shared" si="25"/>
        <v>N/A</v>
      </c>
      <c r="N230" t="str">
        <f t="shared" si="26"/>
        <v>N/A</v>
      </c>
    </row>
    <row r="231" spans="1:14" x14ac:dyDescent="0.3">
      <c r="A231" s="1">
        <v>15</v>
      </c>
      <c r="B231" t="s">
        <v>526</v>
      </c>
      <c r="C231" t="s">
        <v>261</v>
      </c>
      <c r="D231" t="s">
        <v>261</v>
      </c>
      <c r="E231" t="s">
        <v>261</v>
      </c>
      <c r="F231" t="s">
        <v>261</v>
      </c>
      <c r="G231" t="s">
        <v>261</v>
      </c>
      <c r="I231" t="str">
        <f t="shared" si="21"/>
        <v>N/A</v>
      </c>
      <c r="J231" t="str">
        <f t="shared" si="22"/>
        <v>N/A</v>
      </c>
      <c r="K231" t="str">
        <f t="shared" si="23"/>
        <v>N/A</v>
      </c>
      <c r="L231" t="str">
        <f t="shared" si="24"/>
        <v>N/A</v>
      </c>
      <c r="M231" t="str">
        <f t="shared" si="25"/>
        <v>N/A</v>
      </c>
      <c r="N231" t="str">
        <f t="shared" si="26"/>
        <v>N/A</v>
      </c>
    </row>
    <row r="232" spans="1:14" x14ac:dyDescent="0.3">
      <c r="A232" s="1">
        <v>16</v>
      </c>
      <c r="B232" t="s">
        <v>527</v>
      </c>
      <c r="C232" t="s">
        <v>261</v>
      </c>
      <c r="D232" t="s">
        <v>261</v>
      </c>
      <c r="E232" t="s">
        <v>261</v>
      </c>
      <c r="F232" t="s">
        <v>261</v>
      </c>
      <c r="G232" t="s">
        <v>261</v>
      </c>
      <c r="I232" t="str">
        <f t="shared" si="21"/>
        <v>N/A</v>
      </c>
      <c r="J232" t="str">
        <f t="shared" si="22"/>
        <v>N/A</v>
      </c>
      <c r="K232" t="str">
        <f t="shared" si="23"/>
        <v>N/A</v>
      </c>
      <c r="L232" t="str">
        <f t="shared" si="24"/>
        <v>N/A</v>
      </c>
      <c r="M232" t="str">
        <f t="shared" si="25"/>
        <v>N/A</v>
      </c>
      <c r="N232" t="str">
        <f t="shared" si="26"/>
        <v>N/A</v>
      </c>
    </row>
    <row r="233" spans="1:14" x14ac:dyDescent="0.3">
      <c r="A233" s="1">
        <v>17</v>
      </c>
      <c r="B233" t="s">
        <v>528</v>
      </c>
      <c r="C233" t="s">
        <v>1563</v>
      </c>
      <c r="D233" t="s">
        <v>1564</v>
      </c>
      <c r="E233" t="s">
        <v>1565</v>
      </c>
      <c r="F233" t="s">
        <v>1566</v>
      </c>
      <c r="G233" t="s">
        <v>1567</v>
      </c>
      <c r="I233" t="str">
        <f t="shared" si="21"/>
        <v>N/A</v>
      </c>
      <c r="J233">
        <f t="shared" si="22"/>
        <v>2650000000</v>
      </c>
      <c r="K233">
        <f t="shared" si="23"/>
        <v>2620000000</v>
      </c>
      <c r="L233">
        <f t="shared" si="24"/>
        <v>2610000000</v>
      </c>
      <c r="M233">
        <f t="shared" si="25"/>
        <v>2770000000</v>
      </c>
      <c r="N233">
        <f t="shared" si="26"/>
        <v>3440000000</v>
      </c>
    </row>
    <row r="234" spans="1:14" x14ac:dyDescent="0.3">
      <c r="A234" s="1">
        <v>18</v>
      </c>
      <c r="B234" t="s">
        <v>534</v>
      </c>
      <c r="C234" t="s">
        <v>1118</v>
      </c>
      <c r="D234" t="s">
        <v>1118</v>
      </c>
      <c r="E234" t="s">
        <v>1568</v>
      </c>
      <c r="F234" t="s">
        <v>1569</v>
      </c>
      <c r="G234" t="s">
        <v>1570</v>
      </c>
      <c r="I234" t="str">
        <f t="shared" si="21"/>
        <v>N/A</v>
      </c>
      <c r="J234">
        <f t="shared" si="22"/>
        <v>1040000</v>
      </c>
      <c r="K234">
        <f t="shared" si="23"/>
        <v>1040000</v>
      </c>
      <c r="L234">
        <f t="shared" si="24"/>
        <v>1070000</v>
      </c>
      <c r="M234">
        <f t="shared" si="25"/>
        <v>1120000</v>
      </c>
      <c r="N234">
        <f t="shared" si="26"/>
        <v>1320000</v>
      </c>
    </row>
    <row r="235" spans="1:14" x14ac:dyDescent="0.3">
      <c r="A235" s="1">
        <v>19</v>
      </c>
      <c r="B235" t="s">
        <v>540</v>
      </c>
      <c r="C235" t="s">
        <v>1571</v>
      </c>
      <c r="D235" t="s">
        <v>1572</v>
      </c>
      <c r="E235" t="s">
        <v>1573</v>
      </c>
      <c r="F235" t="s">
        <v>1574</v>
      </c>
      <c r="G235" t="s">
        <v>1575</v>
      </c>
      <c r="I235" t="str">
        <f t="shared" si="21"/>
        <v>pos_trend</v>
      </c>
      <c r="J235">
        <f t="shared" si="22"/>
        <v>3000000000</v>
      </c>
      <c r="K235">
        <f t="shared" si="23"/>
        <v>3020000000</v>
      </c>
      <c r="L235">
        <f t="shared" si="24"/>
        <v>3100000000</v>
      </c>
      <c r="M235">
        <f t="shared" si="25"/>
        <v>3330000000</v>
      </c>
      <c r="N235">
        <f t="shared" si="26"/>
        <v>4120000000</v>
      </c>
    </row>
    <row r="236" spans="1:14" x14ac:dyDescent="0.3">
      <c r="A236" s="1">
        <v>20</v>
      </c>
      <c r="B236" t="s">
        <v>546</v>
      </c>
      <c r="C236" t="s">
        <v>1576</v>
      </c>
      <c r="D236" t="s">
        <v>1577</v>
      </c>
      <c r="E236" t="s">
        <v>1578</v>
      </c>
      <c r="F236" t="s">
        <v>1579</v>
      </c>
      <c r="G236" t="s">
        <v>1580</v>
      </c>
      <c r="I236" t="str">
        <f t="shared" si="21"/>
        <v>pos_trend</v>
      </c>
      <c r="J236" t="str">
        <f t="shared" si="22"/>
        <v>(347.52M)</v>
      </c>
      <c r="K236" t="str">
        <f t="shared" si="23"/>
        <v>(392.34M)</v>
      </c>
      <c r="L236" t="str">
        <f t="shared" si="24"/>
        <v>(487.99M)</v>
      </c>
      <c r="M236" t="str">
        <f t="shared" si="25"/>
        <v>(550.5M)</v>
      </c>
      <c r="N236" t="str">
        <f t="shared" si="26"/>
        <v>(670.14M)</v>
      </c>
    </row>
    <row r="237" spans="1:14" x14ac:dyDescent="0.3">
      <c r="A237" s="1">
        <v>21</v>
      </c>
      <c r="B237" t="s">
        <v>552</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22</v>
      </c>
      <c r="B238" t="s">
        <v>553</v>
      </c>
      <c r="C238" t="s">
        <v>1581</v>
      </c>
      <c r="D238" t="s">
        <v>261</v>
      </c>
      <c r="E238" t="s">
        <v>261</v>
      </c>
      <c r="F238" t="s">
        <v>261</v>
      </c>
      <c r="G238" t="s">
        <v>261</v>
      </c>
      <c r="I238" t="str">
        <f t="shared" si="21"/>
        <v>N/A</v>
      </c>
      <c r="J238" t="str">
        <f t="shared" si="22"/>
        <v>(6.66M)</v>
      </c>
      <c r="K238" t="str">
        <f t="shared" si="23"/>
        <v>N/A</v>
      </c>
      <c r="L238" t="str">
        <f t="shared" si="24"/>
        <v>N/A</v>
      </c>
      <c r="M238" t="str">
        <f t="shared" si="25"/>
        <v>N/A</v>
      </c>
      <c r="N238" t="str">
        <f t="shared" si="26"/>
        <v>N/A</v>
      </c>
    </row>
    <row r="239" spans="1:14" x14ac:dyDescent="0.3">
      <c r="A239" s="1">
        <v>23</v>
      </c>
      <c r="B239" t="s">
        <v>554</v>
      </c>
      <c r="C239" t="s">
        <v>261</v>
      </c>
      <c r="D239" t="s">
        <v>261</v>
      </c>
      <c r="E239" t="s">
        <v>261</v>
      </c>
      <c r="F239" t="s">
        <v>261</v>
      </c>
      <c r="G239" t="s">
        <v>261</v>
      </c>
      <c r="I239" t="str">
        <f t="shared" si="21"/>
        <v>N/A</v>
      </c>
      <c r="J239" t="str">
        <f t="shared" si="22"/>
        <v>N/A</v>
      </c>
      <c r="K239" t="str">
        <f t="shared" si="23"/>
        <v>N/A</v>
      </c>
      <c r="L239" t="str">
        <f t="shared" si="24"/>
        <v>N/A</v>
      </c>
      <c r="M239" t="str">
        <f t="shared" si="25"/>
        <v>N/A</v>
      </c>
      <c r="N239" t="str">
        <f t="shared" si="26"/>
        <v>N/A</v>
      </c>
    </row>
    <row r="240" spans="1:14" x14ac:dyDescent="0.3">
      <c r="A240" s="1">
        <v>24</v>
      </c>
      <c r="B240" t="s">
        <v>555</v>
      </c>
      <c r="C240" t="s">
        <v>261</v>
      </c>
      <c r="D240" t="s">
        <v>261</v>
      </c>
      <c r="E240" t="s">
        <v>261</v>
      </c>
      <c r="F240" t="s">
        <v>261</v>
      </c>
      <c r="G240" t="s">
        <v>261</v>
      </c>
      <c r="I240" t="str">
        <f t="shared" si="21"/>
        <v>N/A</v>
      </c>
      <c r="J240" t="str">
        <f t="shared" si="22"/>
        <v>N/A</v>
      </c>
      <c r="K240" t="str">
        <f t="shared" si="23"/>
        <v>N/A</v>
      </c>
      <c r="L240" t="str">
        <f t="shared" si="24"/>
        <v>N/A</v>
      </c>
      <c r="M240" t="str">
        <f t="shared" si="25"/>
        <v>N/A</v>
      </c>
      <c r="N240" t="str">
        <f t="shared" si="26"/>
        <v>N/A</v>
      </c>
    </row>
    <row r="241" spans="1:14" x14ac:dyDescent="0.3">
      <c r="A241" s="1">
        <v>25</v>
      </c>
      <c r="B241" t="s">
        <v>556</v>
      </c>
      <c r="C241" t="s">
        <v>261</v>
      </c>
      <c r="D241" t="s">
        <v>1582</v>
      </c>
      <c r="E241" t="s">
        <v>1583</v>
      </c>
      <c r="F241" t="s">
        <v>1584</v>
      </c>
      <c r="G241" t="s">
        <v>1066</v>
      </c>
      <c r="I241" t="str">
        <f t="shared" si="21"/>
        <v>N/A</v>
      </c>
      <c r="J241" t="str">
        <f t="shared" si="22"/>
        <v>N/A</v>
      </c>
      <c r="K241" t="str">
        <f t="shared" si="23"/>
        <v>(1.44M)</v>
      </c>
      <c r="L241" t="str">
        <f t="shared" si="24"/>
        <v>(6.07M)</v>
      </c>
      <c r="M241" t="str">
        <f t="shared" si="25"/>
        <v>(5.83M)</v>
      </c>
      <c r="N241" t="str">
        <f t="shared" si="26"/>
        <v>(4.07M)</v>
      </c>
    </row>
    <row r="242" spans="1:14" x14ac:dyDescent="0.3">
      <c r="A242" s="1">
        <v>26</v>
      </c>
      <c r="B242" t="s">
        <v>562</v>
      </c>
      <c r="C242" t="s">
        <v>261</v>
      </c>
      <c r="D242" t="s">
        <v>261</v>
      </c>
      <c r="E242" t="s">
        <v>261</v>
      </c>
      <c r="F242" t="s">
        <v>261</v>
      </c>
      <c r="G242" t="s">
        <v>261</v>
      </c>
      <c r="I242" t="str">
        <f t="shared" si="21"/>
        <v>N/A</v>
      </c>
      <c r="J242" t="str">
        <f t="shared" si="22"/>
        <v>N/A</v>
      </c>
      <c r="K242" t="str">
        <f t="shared" si="23"/>
        <v>N/A</v>
      </c>
      <c r="L242" t="str">
        <f t="shared" si="24"/>
        <v>N/A</v>
      </c>
      <c r="M242" t="str">
        <f t="shared" si="25"/>
        <v>N/A</v>
      </c>
      <c r="N242" t="str">
        <f t="shared" si="26"/>
        <v>N/A</v>
      </c>
    </row>
    <row r="243" spans="1:14" x14ac:dyDescent="0.3">
      <c r="A243" s="1">
        <v>27</v>
      </c>
      <c r="B243" t="s">
        <v>563</v>
      </c>
      <c r="C243" t="s">
        <v>261</v>
      </c>
      <c r="D243" t="s">
        <v>261</v>
      </c>
      <c r="E243" t="s">
        <v>261</v>
      </c>
      <c r="F243" t="s">
        <v>1585</v>
      </c>
      <c r="G243" t="s">
        <v>1586</v>
      </c>
      <c r="I243" t="str">
        <f t="shared" si="21"/>
        <v>N/A</v>
      </c>
      <c r="J243" t="str">
        <f t="shared" si="22"/>
        <v>N/A</v>
      </c>
      <c r="K243" t="str">
        <f t="shared" si="23"/>
        <v>N/A</v>
      </c>
      <c r="L243" t="str">
        <f t="shared" si="24"/>
        <v>N/A</v>
      </c>
      <c r="M243" t="str">
        <f t="shared" si="25"/>
        <v>(403,000)</v>
      </c>
      <c r="N243" t="str">
        <f t="shared" si="26"/>
        <v>(975,000)</v>
      </c>
    </row>
    <row r="244" spans="1:14" x14ac:dyDescent="0.3">
      <c r="A244" s="1">
        <v>28</v>
      </c>
      <c r="B244" t="s">
        <v>564</v>
      </c>
      <c r="C244" t="s">
        <v>1587</v>
      </c>
      <c r="D244" t="s">
        <v>1588</v>
      </c>
      <c r="E244" t="s">
        <v>1589</v>
      </c>
      <c r="F244" t="s">
        <v>1590</v>
      </c>
      <c r="G244" t="s">
        <v>1591</v>
      </c>
      <c r="I244" t="str">
        <f t="shared" si="21"/>
        <v>N/A</v>
      </c>
      <c r="J244">
        <f t="shared" si="22"/>
        <v>0.51740000000000008</v>
      </c>
      <c r="K244">
        <f t="shared" si="23"/>
        <v>0.46890000000000004</v>
      </c>
      <c r="L244">
        <f t="shared" si="24"/>
        <v>0.44719999999999999</v>
      </c>
      <c r="M244">
        <f t="shared" si="25"/>
        <v>0.4612</v>
      </c>
      <c r="N244">
        <f t="shared" si="26"/>
        <v>0.58729999999999993</v>
      </c>
    </row>
    <row r="245" spans="1:14" x14ac:dyDescent="0.3">
      <c r="A245" s="1">
        <v>29</v>
      </c>
      <c r="B245" t="s">
        <v>570</v>
      </c>
      <c r="C245" t="s">
        <v>1563</v>
      </c>
      <c r="D245" t="s">
        <v>1564</v>
      </c>
      <c r="E245" t="s">
        <v>1565</v>
      </c>
      <c r="F245" t="s">
        <v>1566</v>
      </c>
      <c r="G245" t="s">
        <v>1567</v>
      </c>
      <c r="I245" t="str">
        <f t="shared" si="21"/>
        <v>N/A</v>
      </c>
      <c r="J245">
        <f t="shared" si="22"/>
        <v>2650000000</v>
      </c>
      <c r="K245">
        <f t="shared" si="23"/>
        <v>2620000000</v>
      </c>
      <c r="L245">
        <f t="shared" si="24"/>
        <v>2610000000</v>
      </c>
      <c r="M245">
        <f t="shared" si="25"/>
        <v>2770000000</v>
      </c>
      <c r="N245">
        <f t="shared" si="26"/>
        <v>3440000000</v>
      </c>
    </row>
    <row r="246" spans="1:14" x14ac:dyDescent="0.3">
      <c r="A246" s="1">
        <v>30</v>
      </c>
      <c r="B246" t="s">
        <v>571</v>
      </c>
      <c r="C246" t="s">
        <v>1587</v>
      </c>
      <c r="D246" t="s">
        <v>1588</v>
      </c>
      <c r="E246" t="s">
        <v>1589</v>
      </c>
      <c r="F246" t="s">
        <v>1590</v>
      </c>
      <c r="G246" t="s">
        <v>1591</v>
      </c>
      <c r="I246" t="str">
        <f t="shared" si="21"/>
        <v>N/A</v>
      </c>
      <c r="J246">
        <f t="shared" si="22"/>
        <v>0.51740000000000008</v>
      </c>
      <c r="K246">
        <f t="shared" si="23"/>
        <v>0.46890000000000004</v>
      </c>
      <c r="L246">
        <f t="shared" si="24"/>
        <v>0.44719999999999999</v>
      </c>
      <c r="M246">
        <f t="shared" si="25"/>
        <v>0.4612</v>
      </c>
      <c r="N246">
        <f t="shared" si="26"/>
        <v>0.58729999999999993</v>
      </c>
    </row>
    <row r="247" spans="1:14" x14ac:dyDescent="0.3">
      <c r="A247" s="1">
        <v>31</v>
      </c>
      <c r="B247" t="s">
        <v>572</v>
      </c>
      <c r="C247" t="s">
        <v>261</v>
      </c>
      <c r="D247" t="s">
        <v>261</v>
      </c>
      <c r="E247" t="s">
        <v>261</v>
      </c>
      <c r="F247" t="s">
        <v>261</v>
      </c>
      <c r="G247" t="s">
        <v>1592</v>
      </c>
      <c r="I247" t="str">
        <f t="shared" si="21"/>
        <v>N/A</v>
      </c>
      <c r="J247" t="str">
        <f t="shared" si="22"/>
        <v>N/A</v>
      </c>
      <c r="K247" t="str">
        <f t="shared" si="23"/>
        <v>N/A</v>
      </c>
      <c r="L247" t="str">
        <f t="shared" si="24"/>
        <v>N/A</v>
      </c>
      <c r="M247" t="str">
        <f t="shared" si="25"/>
        <v>N/A</v>
      </c>
      <c r="N247">
        <f t="shared" si="26"/>
        <v>3.1400000000000004E-2</v>
      </c>
    </row>
    <row r="248" spans="1:14" x14ac:dyDescent="0.3">
      <c r="A248" s="1">
        <v>32</v>
      </c>
      <c r="B248" t="s">
        <v>574</v>
      </c>
      <c r="C248" t="s">
        <v>1593</v>
      </c>
      <c r="D248" t="s">
        <v>1594</v>
      </c>
      <c r="E248" t="s">
        <v>1595</v>
      </c>
      <c r="F248" t="s">
        <v>1596</v>
      </c>
      <c r="G248" t="s">
        <v>1597</v>
      </c>
      <c r="I248" t="str">
        <f t="shared" si="21"/>
        <v>N/A</v>
      </c>
      <c r="J248">
        <f t="shared" si="22"/>
        <v>86210000</v>
      </c>
      <c r="K248">
        <f t="shared" si="23"/>
        <v>53630000</v>
      </c>
      <c r="L248">
        <f t="shared" si="24"/>
        <v>60200000</v>
      </c>
      <c r="M248">
        <f t="shared" si="25"/>
        <v>70970000</v>
      </c>
      <c r="N248">
        <f t="shared" si="26"/>
        <v>60580000</v>
      </c>
    </row>
    <row r="249" spans="1:14" x14ac:dyDescent="0.3">
      <c r="A249" s="1">
        <v>33</v>
      </c>
      <c r="B249" t="s">
        <v>580</v>
      </c>
      <c r="C249" t="s">
        <v>1598</v>
      </c>
      <c r="D249" t="s">
        <v>1599</v>
      </c>
      <c r="E249" t="s">
        <v>1600</v>
      </c>
      <c r="F249" t="s">
        <v>1601</v>
      </c>
      <c r="G249" t="s">
        <v>1602</v>
      </c>
      <c r="I249" t="str">
        <f t="shared" si="21"/>
        <v>N/A</v>
      </c>
      <c r="J249">
        <f t="shared" si="22"/>
        <v>2730000000</v>
      </c>
      <c r="K249">
        <f t="shared" si="23"/>
        <v>2680000000</v>
      </c>
      <c r="L249">
        <f t="shared" si="24"/>
        <v>2670000000</v>
      </c>
      <c r="M249">
        <f t="shared" si="25"/>
        <v>2840000000</v>
      </c>
      <c r="N249">
        <f t="shared" si="26"/>
        <v>3510000000</v>
      </c>
    </row>
    <row r="250" spans="1:14" x14ac:dyDescent="0.3">
      <c r="A250" s="1">
        <v>34</v>
      </c>
      <c r="B250" t="s">
        <v>586</v>
      </c>
      <c r="C250" t="s">
        <v>1521</v>
      </c>
      <c r="D250" t="s">
        <v>1522</v>
      </c>
      <c r="E250" t="s">
        <v>1523</v>
      </c>
      <c r="F250" t="s">
        <v>1524</v>
      </c>
      <c r="G250" t="s">
        <v>1525</v>
      </c>
      <c r="I250" t="str">
        <f t="shared" si="21"/>
        <v>N/A</v>
      </c>
      <c r="J250">
        <f t="shared" si="22"/>
        <v>5120000000</v>
      </c>
      <c r="K250">
        <f t="shared" si="23"/>
        <v>5600000000</v>
      </c>
      <c r="L250">
        <f t="shared" si="24"/>
        <v>5830000000</v>
      </c>
      <c r="M250">
        <f t="shared" si="25"/>
        <v>6010000000</v>
      </c>
      <c r="N250">
        <f t="shared" si="26"/>
        <v>5870000000</v>
      </c>
    </row>
    <row r="251" spans="1:14" x14ac:dyDescent="0.3">
      <c r="I251" t="str">
        <f t="shared" si="21"/>
        <v>N/A</v>
      </c>
      <c r="J251">
        <f t="shared" si="22"/>
        <v>0</v>
      </c>
      <c r="K251">
        <f t="shared" si="23"/>
        <v>0</v>
      </c>
      <c r="L251">
        <f t="shared" si="24"/>
        <v>0</v>
      </c>
      <c r="M251">
        <f t="shared" si="25"/>
        <v>0</v>
      </c>
      <c r="N251">
        <f t="shared" si="26"/>
        <v>0</v>
      </c>
    </row>
    <row r="252" spans="1:14" x14ac:dyDescent="0.3">
      <c r="B252" s="1" t="s">
        <v>296</v>
      </c>
      <c r="C252" s="1" t="s">
        <v>248</v>
      </c>
      <c r="D252" s="1" t="s">
        <v>249</v>
      </c>
      <c r="E252" s="1" t="s">
        <v>250</v>
      </c>
      <c r="F252" s="1" t="s">
        <v>251</v>
      </c>
      <c r="G252" s="1" t="s">
        <v>252</v>
      </c>
      <c r="H252" s="1" t="s">
        <v>253</v>
      </c>
      <c r="I252" t="str">
        <f t="shared" ref="I252:I315" si="27">IF(AND(K252&gt; J252, L252&gt; K252, M252&gt; L252, N252&gt; M252), "pos_trend", IF(AND(K252&lt; J252, L252&lt; K252, M252&lt; L252, N252&lt; M252), "neg_trend", "N/A"))</f>
        <v>pos_trend</v>
      </c>
      <c r="J252" t="str">
        <f t="shared" ref="J252:J315" si="28">IF(TRIM(C252)="-", "N/A", IF(RIGHT(C252,1)="M",1000000*VALUE(LEFT(C252,LEN(C252)-1)),IF(RIGHT(C252,1)="B",1000000000*VALUE(LEFT(C252,LEN(C252)-1)),IF(RIGHT(C252,1)="%",0.01*VALUE(LEFT(C252,LEN(C252)-1)),C252))))</f>
        <v>2012</v>
      </c>
      <c r="K252" t="str">
        <f t="shared" ref="K252:K315" si="29">IF(TRIM(D252)="-", "N/A", IF(RIGHT(D252,1)="M",1000000*VALUE(LEFT(D252,LEN(D252)-1)),IF(RIGHT(D252,1)="B",1000000000*VALUE(LEFT(D252,LEN(D252)-1)),IF(RIGHT(D252,1)="%",0.01*VALUE(LEFT(D252,LEN(D252)-1)),D252))))</f>
        <v>2013</v>
      </c>
      <c r="L252" t="str">
        <f t="shared" ref="L252:L315" si="30">IF(TRIM(E252)="-", "N/A", IF(RIGHT(E252,1)="M",1000000*VALUE(LEFT(E252,LEN(E252)-1)),IF(RIGHT(E252,1)="B",1000000000*VALUE(LEFT(E252,LEN(E252)-1)),IF(RIGHT(E252,1)="%",0.01*VALUE(LEFT(E252,LEN(E252)-1)),E252))))</f>
        <v>2014</v>
      </c>
      <c r="M252" t="str">
        <f t="shared" ref="M252:M315" si="31">IF(TRIM(F252)="-", "N/A", IF(RIGHT(F252,1)="M",1000000*VALUE(LEFT(F252,LEN(F252)-1)),IF(RIGHT(F252,1)="B",1000000000*VALUE(LEFT(F252,LEN(F252)-1)),IF(RIGHT(F252,1)="%",0.01*VALUE(LEFT(F252,LEN(F252)-1)),F252))))</f>
        <v>2015</v>
      </c>
      <c r="N252" t="str">
        <f t="shared" ref="N252:N315" si="32">IF(TRIM(G252)="-", "N/A", IF(RIGHT(G252,1)="M",1000000*VALUE(LEFT(G252,LEN(G252)-1)),IF(RIGHT(G252,1)="B",1000000000*VALUE(LEFT(G252,LEN(G252)-1)),IF(RIGHT(G252,1)="%",0.01*VALUE(LEFT(G252,LEN(G252)-1)),G252))))</f>
        <v>2016</v>
      </c>
    </row>
    <row r="253" spans="1:14" x14ac:dyDescent="0.3">
      <c r="A253" s="1">
        <v>0</v>
      </c>
      <c r="B253" t="s">
        <v>587</v>
      </c>
      <c r="C253" t="s">
        <v>1603</v>
      </c>
      <c r="D253" t="s">
        <v>261</v>
      </c>
      <c r="E253" t="s">
        <v>1604</v>
      </c>
      <c r="F253" t="s">
        <v>1605</v>
      </c>
      <c r="G253" t="s">
        <v>1606</v>
      </c>
      <c r="I253" t="str">
        <f t="shared" si="27"/>
        <v>N/A</v>
      </c>
      <c r="J253" t="str">
        <f t="shared" si="28"/>
        <v>(1.53B)</v>
      </c>
      <c r="K253" t="str">
        <f t="shared" si="29"/>
        <v>N/A</v>
      </c>
      <c r="L253" t="str">
        <f t="shared" si="30"/>
        <v>(79.03M)</v>
      </c>
      <c r="M253" t="str">
        <f t="shared" si="31"/>
        <v>(99.78M)</v>
      </c>
      <c r="N253" t="str">
        <f t="shared" si="32"/>
        <v>(64.53M)</v>
      </c>
    </row>
    <row r="254" spans="1:14" x14ac:dyDescent="0.3">
      <c r="A254" s="1">
        <v>1</v>
      </c>
      <c r="B254" t="s">
        <v>593</v>
      </c>
      <c r="C254" t="s">
        <v>1603</v>
      </c>
      <c r="D254" t="s">
        <v>261</v>
      </c>
      <c r="E254" t="s">
        <v>1604</v>
      </c>
      <c r="F254" t="s">
        <v>1605</v>
      </c>
      <c r="G254" t="s">
        <v>1606</v>
      </c>
      <c r="I254" t="str">
        <f t="shared" si="27"/>
        <v>N/A</v>
      </c>
      <c r="J254" t="str">
        <f t="shared" si="28"/>
        <v>(1.53B)</v>
      </c>
      <c r="K254" t="str">
        <f t="shared" si="29"/>
        <v>N/A</v>
      </c>
      <c r="L254" t="str">
        <f t="shared" si="30"/>
        <v>(79.03M)</v>
      </c>
      <c r="M254" t="str">
        <f t="shared" si="31"/>
        <v>(99.78M)</v>
      </c>
      <c r="N254" t="str">
        <f t="shared" si="32"/>
        <v>(64.53M)</v>
      </c>
    </row>
    <row r="255" spans="1:14" x14ac:dyDescent="0.3">
      <c r="A255" s="1">
        <v>2</v>
      </c>
      <c r="B255" t="s">
        <v>598</v>
      </c>
      <c r="C255" t="s">
        <v>261</v>
      </c>
      <c r="D255" t="s">
        <v>261</v>
      </c>
      <c r="E255" t="s">
        <v>261</v>
      </c>
      <c r="F255" t="s">
        <v>261</v>
      </c>
      <c r="G255" t="s">
        <v>261</v>
      </c>
      <c r="I255" t="str">
        <f t="shared" si="27"/>
        <v>N/A</v>
      </c>
      <c r="J255" t="str">
        <f t="shared" si="28"/>
        <v>N/A</v>
      </c>
      <c r="K255" t="str">
        <f t="shared" si="29"/>
        <v>N/A</v>
      </c>
      <c r="L255" t="str">
        <f t="shared" si="30"/>
        <v>N/A</v>
      </c>
      <c r="M255" t="str">
        <f t="shared" si="31"/>
        <v>N/A</v>
      </c>
      <c r="N255" t="str">
        <f t="shared" si="32"/>
        <v>N/A</v>
      </c>
    </row>
    <row r="256" spans="1:14" x14ac:dyDescent="0.3">
      <c r="A256" s="1">
        <v>3</v>
      </c>
      <c r="B256" t="s">
        <v>603</v>
      </c>
      <c r="C256" t="s">
        <v>261</v>
      </c>
      <c r="D256" t="s">
        <v>261</v>
      </c>
      <c r="E256" t="s">
        <v>261</v>
      </c>
      <c r="F256" t="s">
        <v>1607</v>
      </c>
      <c r="G256" t="s">
        <v>1608</v>
      </c>
      <c r="I256" t="str">
        <f t="shared" si="27"/>
        <v>N/A</v>
      </c>
      <c r="J256" t="str">
        <f t="shared" si="28"/>
        <v>N/A</v>
      </c>
      <c r="K256" t="str">
        <f t="shared" si="29"/>
        <v>N/A</v>
      </c>
      <c r="L256" t="str">
        <f t="shared" si="30"/>
        <v>N/A</v>
      </c>
      <c r="M256">
        <f t="shared" si="31"/>
        <v>-0.2626</v>
      </c>
      <c r="N256">
        <f t="shared" si="32"/>
        <v>0.35320000000000001</v>
      </c>
    </row>
    <row r="257" spans="1:14" x14ac:dyDescent="0.3">
      <c r="A257" s="1">
        <v>4</v>
      </c>
      <c r="B257" t="s">
        <v>608</v>
      </c>
      <c r="C257" t="s">
        <v>261</v>
      </c>
      <c r="D257" t="s">
        <v>261</v>
      </c>
      <c r="E257" t="s">
        <v>261</v>
      </c>
      <c r="F257" t="s">
        <v>261</v>
      </c>
      <c r="G257" t="s">
        <v>1609</v>
      </c>
      <c r="I257" t="str">
        <f t="shared" si="27"/>
        <v>N/A</v>
      </c>
      <c r="J257" t="str">
        <f t="shared" si="28"/>
        <v>N/A</v>
      </c>
      <c r="K257" t="str">
        <f t="shared" si="29"/>
        <v>N/A</v>
      </c>
      <c r="L257" t="str">
        <f t="shared" si="30"/>
        <v>N/A</v>
      </c>
      <c r="M257" t="str">
        <f t="shared" si="31"/>
        <v>N/A</v>
      </c>
      <c r="N257" t="str">
        <f t="shared" si="32"/>
        <v>(856,000)</v>
      </c>
    </row>
    <row r="258" spans="1:14" x14ac:dyDescent="0.3">
      <c r="A258" s="1">
        <v>5</v>
      </c>
      <c r="B258" t="s">
        <v>609</v>
      </c>
      <c r="C258" t="s">
        <v>1610</v>
      </c>
      <c r="D258" t="s">
        <v>261</v>
      </c>
      <c r="E258" t="s">
        <v>261</v>
      </c>
      <c r="F258" t="s">
        <v>261</v>
      </c>
      <c r="G258" t="s">
        <v>261</v>
      </c>
      <c r="I258" t="str">
        <f t="shared" si="27"/>
        <v>N/A</v>
      </c>
      <c r="J258">
        <f t="shared" si="28"/>
        <v>43340000</v>
      </c>
      <c r="K258" t="str">
        <f t="shared" si="29"/>
        <v>N/A</v>
      </c>
      <c r="L258" t="str">
        <f t="shared" si="30"/>
        <v>N/A</v>
      </c>
      <c r="M258" t="str">
        <f t="shared" si="31"/>
        <v>N/A</v>
      </c>
      <c r="N258" t="str">
        <f t="shared" si="32"/>
        <v>N/A</v>
      </c>
    </row>
    <row r="259" spans="1:14" x14ac:dyDescent="0.3">
      <c r="A259" s="1">
        <v>6</v>
      </c>
      <c r="B259" t="s">
        <v>612</v>
      </c>
      <c r="C259" t="s">
        <v>261</v>
      </c>
      <c r="D259" t="s">
        <v>1611</v>
      </c>
      <c r="E259" t="s">
        <v>1612</v>
      </c>
      <c r="F259" t="s">
        <v>1613</v>
      </c>
      <c r="G259" t="s">
        <v>1614</v>
      </c>
      <c r="I259" t="str">
        <f t="shared" si="27"/>
        <v>neg_trend</v>
      </c>
      <c r="J259" t="str">
        <f t="shared" si="28"/>
        <v>N/A</v>
      </c>
      <c r="K259" t="str">
        <f t="shared" si="29"/>
        <v>(508.2M)</v>
      </c>
      <c r="L259" t="str">
        <f t="shared" si="30"/>
        <v>(356.47M)</v>
      </c>
      <c r="M259" t="str">
        <f t="shared" si="31"/>
        <v>(142.38M)</v>
      </c>
      <c r="N259">
        <f t="shared" si="32"/>
        <v>33830000</v>
      </c>
    </row>
    <row r="260" spans="1:14" x14ac:dyDescent="0.3">
      <c r="A260" s="1">
        <v>7</v>
      </c>
      <c r="B260" t="s">
        <v>616</v>
      </c>
      <c r="C260" t="s">
        <v>261</v>
      </c>
      <c r="D260" t="s">
        <v>1615</v>
      </c>
      <c r="E260" t="s">
        <v>1616</v>
      </c>
      <c r="F260" t="s">
        <v>1617</v>
      </c>
      <c r="G260" t="s">
        <v>1618</v>
      </c>
      <c r="I260" t="str">
        <f t="shared" si="27"/>
        <v>N/A</v>
      </c>
      <c r="J260" t="str">
        <f t="shared" si="28"/>
        <v>N/A</v>
      </c>
      <c r="K260" t="str">
        <f t="shared" si="29"/>
        <v>(690.67M)</v>
      </c>
      <c r="L260" t="str">
        <f t="shared" si="30"/>
        <v>(366.57M)</v>
      </c>
      <c r="M260" t="str">
        <f t="shared" si="31"/>
        <v>(572.63M)</v>
      </c>
      <c r="N260" t="str">
        <f t="shared" si="32"/>
        <v>(544.5M)</v>
      </c>
    </row>
    <row r="261" spans="1:14" x14ac:dyDescent="0.3">
      <c r="A261" s="1">
        <v>8</v>
      </c>
      <c r="B261" t="s">
        <v>618</v>
      </c>
      <c r="C261" t="s">
        <v>261</v>
      </c>
      <c r="D261" t="s">
        <v>1619</v>
      </c>
      <c r="E261" t="s">
        <v>1620</v>
      </c>
      <c r="F261" t="s">
        <v>1621</v>
      </c>
      <c r="G261" t="s">
        <v>1622</v>
      </c>
      <c r="I261" t="str">
        <f t="shared" si="27"/>
        <v>N/A</v>
      </c>
      <c r="J261" t="str">
        <f t="shared" si="28"/>
        <v>N/A</v>
      </c>
      <c r="K261">
        <f t="shared" si="29"/>
        <v>182470000</v>
      </c>
      <c r="L261">
        <f t="shared" si="30"/>
        <v>10100000</v>
      </c>
      <c r="M261">
        <f t="shared" si="31"/>
        <v>430260000</v>
      </c>
      <c r="N261">
        <f t="shared" si="32"/>
        <v>578330000</v>
      </c>
    </row>
    <row r="262" spans="1:14" x14ac:dyDescent="0.3">
      <c r="A262" s="1">
        <v>9</v>
      </c>
      <c r="B262" t="s">
        <v>620</v>
      </c>
      <c r="C262" t="s">
        <v>1623</v>
      </c>
      <c r="D262" t="s">
        <v>1624</v>
      </c>
      <c r="E262" t="s">
        <v>261</v>
      </c>
      <c r="F262" t="s">
        <v>261</v>
      </c>
      <c r="G262" t="s">
        <v>261</v>
      </c>
      <c r="I262" t="str">
        <f t="shared" si="27"/>
        <v>N/A</v>
      </c>
      <c r="J262" t="str">
        <f t="shared" si="28"/>
        <v>(2.13M)</v>
      </c>
      <c r="K262" t="str">
        <f t="shared" si="29"/>
        <v>(2.43M)</v>
      </c>
      <c r="L262" t="str">
        <f t="shared" si="30"/>
        <v>N/A</v>
      </c>
      <c r="M262" t="str">
        <f t="shared" si="31"/>
        <v>N/A</v>
      </c>
      <c r="N262" t="str">
        <f t="shared" si="32"/>
        <v>N/A</v>
      </c>
    </row>
    <row r="263" spans="1:14" x14ac:dyDescent="0.3">
      <c r="A263" s="1">
        <v>10</v>
      </c>
      <c r="B263" t="s">
        <v>621</v>
      </c>
      <c r="C263" t="s">
        <v>1625</v>
      </c>
      <c r="D263" t="s">
        <v>1626</v>
      </c>
      <c r="E263" t="s">
        <v>1627</v>
      </c>
      <c r="F263" t="s">
        <v>939</v>
      </c>
      <c r="G263" t="s">
        <v>261</v>
      </c>
      <c r="I263" t="str">
        <f t="shared" si="27"/>
        <v>N/A</v>
      </c>
      <c r="J263">
        <f t="shared" si="28"/>
        <v>4410000</v>
      </c>
      <c r="K263" t="str">
        <f t="shared" si="29"/>
        <v>636000</v>
      </c>
      <c r="L263">
        <f t="shared" si="30"/>
        <v>3280000</v>
      </c>
      <c r="M263" t="str">
        <f t="shared" si="31"/>
        <v>388000</v>
      </c>
      <c r="N263" t="str">
        <f t="shared" si="32"/>
        <v>N/A</v>
      </c>
    </row>
    <row r="264" spans="1:14" x14ac:dyDescent="0.3">
      <c r="A264" s="1">
        <v>11</v>
      </c>
      <c r="B264" t="s">
        <v>624</v>
      </c>
      <c r="C264" t="s">
        <v>1628</v>
      </c>
      <c r="D264" t="s">
        <v>1629</v>
      </c>
      <c r="E264" t="s">
        <v>1630</v>
      </c>
      <c r="F264" t="s">
        <v>1631</v>
      </c>
      <c r="G264" t="s">
        <v>1632</v>
      </c>
      <c r="I264" t="str">
        <f t="shared" si="27"/>
        <v>N/A</v>
      </c>
      <c r="J264" t="str">
        <f t="shared" si="28"/>
        <v>(1.48B)</v>
      </c>
      <c r="K264" t="str">
        <f t="shared" si="29"/>
        <v>(510M)</v>
      </c>
      <c r="L264" t="str">
        <f t="shared" si="30"/>
        <v>(429.24M)</v>
      </c>
      <c r="M264" t="str">
        <f t="shared" si="31"/>
        <v>(239.46M)</v>
      </c>
      <c r="N264" t="str">
        <f t="shared" si="32"/>
        <v>(31.56M)</v>
      </c>
    </row>
    <row r="265" spans="1:14" x14ac:dyDescent="0.3">
      <c r="I265" t="str">
        <f t="shared" si="27"/>
        <v>N/A</v>
      </c>
      <c r="J265">
        <f t="shared" si="28"/>
        <v>0</v>
      </c>
      <c r="K265">
        <f t="shared" si="29"/>
        <v>0</v>
      </c>
      <c r="L265">
        <f t="shared" si="30"/>
        <v>0</v>
      </c>
      <c r="M265">
        <f t="shared" si="31"/>
        <v>0</v>
      </c>
      <c r="N265">
        <f t="shared" si="32"/>
        <v>0</v>
      </c>
    </row>
    <row r="266" spans="1:14" x14ac:dyDescent="0.3">
      <c r="B266" s="1" t="s">
        <v>296</v>
      </c>
      <c r="C266" s="1" t="s">
        <v>248</v>
      </c>
      <c r="D266" s="1" t="s">
        <v>249</v>
      </c>
      <c r="E266" s="1" t="s">
        <v>250</v>
      </c>
      <c r="F266" s="1" t="s">
        <v>251</v>
      </c>
      <c r="G266" s="1" t="s">
        <v>252</v>
      </c>
      <c r="H266" s="1" t="s">
        <v>253</v>
      </c>
      <c r="I266" t="str">
        <f t="shared" si="27"/>
        <v>pos_trend</v>
      </c>
      <c r="J266" t="str">
        <f t="shared" si="28"/>
        <v>2012</v>
      </c>
      <c r="K266" t="str">
        <f t="shared" si="29"/>
        <v>2013</v>
      </c>
      <c r="L266" t="str">
        <f t="shared" si="30"/>
        <v>2014</v>
      </c>
      <c r="M266" t="str">
        <f t="shared" si="31"/>
        <v>2015</v>
      </c>
      <c r="N266" t="str">
        <f t="shared" si="32"/>
        <v>2016</v>
      </c>
    </row>
    <row r="267" spans="1:14" x14ac:dyDescent="0.3">
      <c r="A267" s="1">
        <v>0</v>
      </c>
      <c r="B267" t="s">
        <v>630</v>
      </c>
      <c r="C267" t="s">
        <v>1633</v>
      </c>
      <c r="D267" t="s">
        <v>1634</v>
      </c>
      <c r="E267" t="s">
        <v>1635</v>
      </c>
      <c r="F267" t="s">
        <v>1636</v>
      </c>
      <c r="G267" t="s">
        <v>1637</v>
      </c>
      <c r="I267" t="str">
        <f t="shared" si="27"/>
        <v>pos_trend</v>
      </c>
      <c r="J267" t="str">
        <f t="shared" si="28"/>
        <v>(117.59M)</v>
      </c>
      <c r="K267" t="str">
        <f t="shared" si="29"/>
        <v>(149.46M)</v>
      </c>
      <c r="L267" t="str">
        <f t="shared" si="30"/>
        <v>(158.49M)</v>
      </c>
      <c r="M267" t="str">
        <f t="shared" si="31"/>
        <v>(178.51M)</v>
      </c>
      <c r="N267" t="str">
        <f t="shared" si="32"/>
        <v>(218.7M)</v>
      </c>
    </row>
    <row r="268" spans="1:14" x14ac:dyDescent="0.3">
      <c r="A268" s="1">
        <v>1</v>
      </c>
      <c r="B268" t="s">
        <v>636</v>
      </c>
      <c r="C268" t="s">
        <v>1633</v>
      </c>
      <c r="D268" t="s">
        <v>1634</v>
      </c>
      <c r="E268" t="s">
        <v>1635</v>
      </c>
      <c r="F268" t="s">
        <v>1636</v>
      </c>
      <c r="G268" t="s">
        <v>1637</v>
      </c>
      <c r="I268" t="str">
        <f t="shared" si="27"/>
        <v>pos_trend</v>
      </c>
      <c r="J268" t="str">
        <f t="shared" si="28"/>
        <v>(117.59M)</v>
      </c>
      <c r="K268" t="str">
        <f t="shared" si="29"/>
        <v>(149.46M)</v>
      </c>
      <c r="L268" t="str">
        <f t="shared" si="30"/>
        <v>(158.49M)</v>
      </c>
      <c r="M268" t="str">
        <f t="shared" si="31"/>
        <v>(178.51M)</v>
      </c>
      <c r="N268" t="str">
        <f t="shared" si="32"/>
        <v>(218.7M)</v>
      </c>
    </row>
    <row r="269" spans="1:14" x14ac:dyDescent="0.3">
      <c r="A269" s="1">
        <v>2</v>
      </c>
      <c r="B269" t="s">
        <v>374</v>
      </c>
      <c r="C269" t="s">
        <v>261</v>
      </c>
      <c r="D269" t="s">
        <v>261</v>
      </c>
      <c r="E269" t="s">
        <v>261</v>
      </c>
      <c r="F269" t="s">
        <v>261</v>
      </c>
      <c r="G269" t="s">
        <v>261</v>
      </c>
      <c r="I269" t="str">
        <f t="shared" si="27"/>
        <v>N/A</v>
      </c>
      <c r="J269" t="str">
        <f t="shared" si="28"/>
        <v>N/A</v>
      </c>
      <c r="K269" t="str">
        <f t="shared" si="29"/>
        <v>N/A</v>
      </c>
      <c r="L269" t="str">
        <f t="shared" si="30"/>
        <v>N/A</v>
      </c>
      <c r="M269" t="str">
        <f t="shared" si="31"/>
        <v>N/A</v>
      </c>
      <c r="N269" t="str">
        <f t="shared" si="32"/>
        <v>N/A</v>
      </c>
    </row>
    <row r="270" spans="1:14" x14ac:dyDescent="0.3">
      <c r="A270" s="1">
        <v>3</v>
      </c>
      <c r="B270" t="s">
        <v>637</v>
      </c>
      <c r="C270" t="s">
        <v>261</v>
      </c>
      <c r="D270" t="s">
        <v>1638</v>
      </c>
      <c r="E270" t="s">
        <v>1639</v>
      </c>
      <c r="F270" t="s">
        <v>1640</v>
      </c>
      <c r="G270" t="s">
        <v>1641</v>
      </c>
      <c r="I270" t="str">
        <f t="shared" si="27"/>
        <v>N/A</v>
      </c>
      <c r="J270" t="str">
        <f t="shared" si="28"/>
        <v>N/A</v>
      </c>
      <c r="K270">
        <f t="shared" si="29"/>
        <v>-0.27100000000000002</v>
      </c>
      <c r="L270">
        <f t="shared" si="30"/>
        <v>-6.0400000000000002E-2</v>
      </c>
      <c r="M270">
        <f t="shared" si="31"/>
        <v>-0.12630000000000002</v>
      </c>
      <c r="N270">
        <f t="shared" si="32"/>
        <v>-0.22520000000000001</v>
      </c>
    </row>
    <row r="271" spans="1:14" x14ac:dyDescent="0.3">
      <c r="A271" s="1">
        <v>4</v>
      </c>
      <c r="B271" t="s">
        <v>642</v>
      </c>
      <c r="C271" t="s">
        <v>1642</v>
      </c>
      <c r="D271" t="s">
        <v>261</v>
      </c>
      <c r="E271" t="s">
        <v>1643</v>
      </c>
      <c r="F271" t="s">
        <v>1644</v>
      </c>
      <c r="G271" t="s">
        <v>1645</v>
      </c>
      <c r="I271" t="str">
        <f t="shared" si="27"/>
        <v>N/A</v>
      </c>
      <c r="J271">
        <f t="shared" si="28"/>
        <v>1340000000</v>
      </c>
      <c r="K271" t="str">
        <f t="shared" si="29"/>
        <v>N/A</v>
      </c>
      <c r="L271">
        <f t="shared" si="30"/>
        <v>87980000</v>
      </c>
      <c r="M271">
        <f t="shared" si="31"/>
        <v>213420000</v>
      </c>
      <c r="N271">
        <f t="shared" si="32"/>
        <v>783140000</v>
      </c>
    </row>
    <row r="272" spans="1:14" x14ac:dyDescent="0.3">
      <c r="A272" s="1">
        <v>5</v>
      </c>
      <c r="B272" t="s">
        <v>648</v>
      </c>
      <c r="C272" t="s">
        <v>1646</v>
      </c>
      <c r="D272" t="s">
        <v>261</v>
      </c>
      <c r="E272" t="s">
        <v>261</v>
      </c>
      <c r="F272" t="s">
        <v>261</v>
      </c>
      <c r="G272" t="s">
        <v>261</v>
      </c>
      <c r="I272" t="str">
        <f t="shared" si="27"/>
        <v>N/A</v>
      </c>
      <c r="J272" t="str">
        <f t="shared" si="28"/>
        <v>(132,000)</v>
      </c>
      <c r="K272" t="str">
        <f t="shared" si="29"/>
        <v>N/A</v>
      </c>
      <c r="L272" t="str">
        <f t="shared" si="30"/>
        <v>N/A</v>
      </c>
      <c r="M272" t="str">
        <f t="shared" si="31"/>
        <v>N/A</v>
      </c>
      <c r="N272" t="str">
        <f t="shared" si="32"/>
        <v>N/A</v>
      </c>
    </row>
    <row r="273" spans="1:14" x14ac:dyDescent="0.3">
      <c r="A273" s="1">
        <v>6</v>
      </c>
      <c r="B273" t="s">
        <v>650</v>
      </c>
      <c r="C273" t="s">
        <v>1642</v>
      </c>
      <c r="D273" t="s">
        <v>261</v>
      </c>
      <c r="E273" t="s">
        <v>1643</v>
      </c>
      <c r="F273" t="s">
        <v>1644</v>
      </c>
      <c r="G273" t="s">
        <v>1645</v>
      </c>
      <c r="I273" t="str">
        <f t="shared" si="27"/>
        <v>N/A</v>
      </c>
      <c r="J273">
        <f t="shared" si="28"/>
        <v>1340000000</v>
      </c>
      <c r="K273" t="str">
        <f t="shared" si="29"/>
        <v>N/A</v>
      </c>
      <c r="L273">
        <f t="shared" si="30"/>
        <v>87980000</v>
      </c>
      <c r="M273">
        <f t="shared" si="31"/>
        <v>213420000</v>
      </c>
      <c r="N273">
        <f t="shared" si="32"/>
        <v>783140000</v>
      </c>
    </row>
    <row r="274" spans="1:14" x14ac:dyDescent="0.3">
      <c r="A274" s="1">
        <v>7</v>
      </c>
      <c r="B274" t="s">
        <v>652</v>
      </c>
      <c r="C274" t="s">
        <v>1642</v>
      </c>
      <c r="D274" t="s">
        <v>261</v>
      </c>
      <c r="E274" t="s">
        <v>1643</v>
      </c>
      <c r="F274" t="s">
        <v>1644</v>
      </c>
      <c r="G274" t="s">
        <v>1645</v>
      </c>
      <c r="I274" t="str">
        <f t="shared" si="27"/>
        <v>N/A</v>
      </c>
      <c r="J274">
        <f t="shared" si="28"/>
        <v>1340000000</v>
      </c>
      <c r="K274" t="str">
        <f t="shared" si="29"/>
        <v>N/A</v>
      </c>
      <c r="L274">
        <f t="shared" si="30"/>
        <v>87980000</v>
      </c>
      <c r="M274">
        <f t="shared" si="31"/>
        <v>213420000</v>
      </c>
      <c r="N274">
        <f t="shared" si="32"/>
        <v>783140000</v>
      </c>
    </row>
    <row r="275" spans="1:14" x14ac:dyDescent="0.3">
      <c r="A275" s="1">
        <v>8</v>
      </c>
      <c r="B275" t="s">
        <v>653</v>
      </c>
      <c r="C275" t="s">
        <v>261</v>
      </c>
      <c r="D275" t="s">
        <v>261</v>
      </c>
      <c r="E275" t="s">
        <v>261</v>
      </c>
      <c r="F275" t="s">
        <v>261</v>
      </c>
      <c r="G275" t="s">
        <v>261</v>
      </c>
      <c r="I275" t="str">
        <f t="shared" si="27"/>
        <v>N/A</v>
      </c>
      <c r="J275" t="str">
        <f t="shared" si="28"/>
        <v>N/A</v>
      </c>
      <c r="K275" t="str">
        <f t="shared" si="29"/>
        <v>N/A</v>
      </c>
      <c r="L275" t="str">
        <f t="shared" si="30"/>
        <v>N/A</v>
      </c>
      <c r="M275" t="str">
        <f t="shared" si="31"/>
        <v>N/A</v>
      </c>
      <c r="N275" t="str">
        <f t="shared" si="32"/>
        <v>N/A</v>
      </c>
    </row>
    <row r="276" spans="1:14" x14ac:dyDescent="0.3">
      <c r="A276" s="1">
        <v>9</v>
      </c>
      <c r="B276" t="s">
        <v>654</v>
      </c>
      <c r="C276" t="s">
        <v>1647</v>
      </c>
      <c r="D276" t="s">
        <v>1648</v>
      </c>
      <c r="E276" t="s">
        <v>1649</v>
      </c>
      <c r="F276" t="s">
        <v>1650</v>
      </c>
      <c r="G276" t="s">
        <v>1651</v>
      </c>
      <c r="I276" t="str">
        <f t="shared" si="27"/>
        <v>N/A</v>
      </c>
      <c r="J276">
        <f t="shared" si="28"/>
        <v>69310000</v>
      </c>
      <c r="K276">
        <f t="shared" si="29"/>
        <v>432690000</v>
      </c>
      <c r="L276">
        <f t="shared" si="30"/>
        <v>232570000</v>
      </c>
      <c r="M276" t="str">
        <f t="shared" si="31"/>
        <v>(56.24M)</v>
      </c>
      <c r="N276" t="str">
        <f t="shared" si="32"/>
        <v>(806.07M)</v>
      </c>
    </row>
    <row r="277" spans="1:14" x14ac:dyDescent="0.3">
      <c r="A277" s="1">
        <v>10</v>
      </c>
      <c r="B277" t="s">
        <v>660</v>
      </c>
      <c r="C277" t="s">
        <v>261</v>
      </c>
      <c r="D277" t="s">
        <v>261</v>
      </c>
      <c r="E277" t="s">
        <v>261</v>
      </c>
      <c r="F277" t="s">
        <v>261</v>
      </c>
      <c r="G277" t="s">
        <v>261</v>
      </c>
      <c r="I277" t="str">
        <f t="shared" si="27"/>
        <v>N/A</v>
      </c>
      <c r="J277" t="str">
        <f t="shared" si="28"/>
        <v>N/A</v>
      </c>
      <c r="K277" t="str">
        <f t="shared" si="29"/>
        <v>N/A</v>
      </c>
      <c r="L277" t="str">
        <f t="shared" si="30"/>
        <v>N/A</v>
      </c>
      <c r="M277" t="str">
        <f t="shared" si="31"/>
        <v>N/A</v>
      </c>
      <c r="N277" t="str">
        <f t="shared" si="32"/>
        <v>N/A</v>
      </c>
    </row>
    <row r="278" spans="1:14" x14ac:dyDescent="0.3">
      <c r="A278" s="1">
        <v>11</v>
      </c>
      <c r="B278" t="s">
        <v>661</v>
      </c>
      <c r="C278" t="s">
        <v>1647</v>
      </c>
      <c r="D278" t="s">
        <v>1648</v>
      </c>
      <c r="E278" t="s">
        <v>1649</v>
      </c>
      <c r="F278" t="s">
        <v>1650</v>
      </c>
      <c r="G278" t="s">
        <v>1651</v>
      </c>
      <c r="I278" t="str">
        <f t="shared" si="27"/>
        <v>N/A</v>
      </c>
      <c r="J278">
        <f t="shared" si="28"/>
        <v>69310000</v>
      </c>
      <c r="K278">
        <f t="shared" si="29"/>
        <v>432690000</v>
      </c>
      <c r="L278">
        <f t="shared" si="30"/>
        <v>232570000</v>
      </c>
      <c r="M278" t="str">
        <f t="shared" si="31"/>
        <v>(56.24M)</v>
      </c>
      <c r="N278" t="str">
        <f t="shared" si="32"/>
        <v>(806.07M)</v>
      </c>
    </row>
    <row r="279" spans="1:14" x14ac:dyDescent="0.3">
      <c r="A279" s="1">
        <v>12</v>
      </c>
      <c r="B279" t="s">
        <v>662</v>
      </c>
      <c r="C279" t="s">
        <v>1652</v>
      </c>
      <c r="D279" t="s">
        <v>1653</v>
      </c>
      <c r="E279" t="s">
        <v>1654</v>
      </c>
      <c r="F279" t="s">
        <v>1655</v>
      </c>
      <c r="G279" t="s">
        <v>1656</v>
      </c>
      <c r="I279" t="str">
        <f t="shared" si="27"/>
        <v>N/A</v>
      </c>
      <c r="J279">
        <f t="shared" si="28"/>
        <v>883420000</v>
      </c>
      <c r="K279">
        <f t="shared" si="29"/>
        <v>1260000000</v>
      </c>
      <c r="L279">
        <f t="shared" si="30"/>
        <v>1040000000</v>
      </c>
      <c r="M279">
        <f t="shared" si="31"/>
        <v>1120000000</v>
      </c>
      <c r="N279">
        <f t="shared" si="32"/>
        <v>529620000</v>
      </c>
    </row>
    <row r="280" spans="1:14" x14ac:dyDescent="0.3">
      <c r="A280" s="1">
        <v>13</v>
      </c>
      <c r="B280" t="s">
        <v>668</v>
      </c>
      <c r="C280" t="s">
        <v>1657</v>
      </c>
      <c r="D280" t="s">
        <v>1658</v>
      </c>
      <c r="E280" t="s">
        <v>1659</v>
      </c>
      <c r="F280" t="s">
        <v>1660</v>
      </c>
      <c r="G280" t="s">
        <v>1661</v>
      </c>
      <c r="I280" t="str">
        <f t="shared" si="27"/>
        <v>N/A</v>
      </c>
      <c r="J280" t="str">
        <f t="shared" si="28"/>
        <v>(814.1M)</v>
      </c>
      <c r="K280" t="str">
        <f t="shared" si="29"/>
        <v>(830.33M)</v>
      </c>
      <c r="L280" t="str">
        <f t="shared" si="30"/>
        <v>(805.87M)</v>
      </c>
      <c r="M280" t="str">
        <f t="shared" si="31"/>
        <v>(1.17B)</v>
      </c>
      <c r="N280" t="str">
        <f t="shared" si="32"/>
        <v>(1.34B)</v>
      </c>
    </row>
    <row r="281" spans="1:14" x14ac:dyDescent="0.3">
      <c r="A281" s="1">
        <v>14</v>
      </c>
      <c r="B281" t="s">
        <v>674</v>
      </c>
      <c r="C281" t="s">
        <v>1662</v>
      </c>
      <c r="D281" t="s">
        <v>1663</v>
      </c>
      <c r="E281" t="s">
        <v>1664</v>
      </c>
      <c r="F281" t="s">
        <v>1665</v>
      </c>
      <c r="G281" t="s">
        <v>1666</v>
      </c>
      <c r="I281" t="str">
        <f t="shared" si="27"/>
        <v>N/A</v>
      </c>
      <c r="J281" t="str">
        <f t="shared" si="28"/>
        <v>(11.19M)</v>
      </c>
      <c r="K281" t="str">
        <f t="shared" si="29"/>
        <v>(2.61M)</v>
      </c>
      <c r="L281" t="str">
        <f t="shared" si="30"/>
        <v>(6.41M)</v>
      </c>
      <c r="M281" t="str">
        <f t="shared" si="31"/>
        <v>(11.41M)</v>
      </c>
      <c r="N281" t="str">
        <f t="shared" si="32"/>
        <v>(29.43M)</v>
      </c>
    </row>
    <row r="282" spans="1:14" x14ac:dyDescent="0.3">
      <c r="A282" s="1">
        <v>15</v>
      </c>
      <c r="B282" t="s">
        <v>620</v>
      </c>
      <c r="C282" t="s">
        <v>1662</v>
      </c>
      <c r="D282" t="s">
        <v>1663</v>
      </c>
      <c r="E282" t="s">
        <v>1664</v>
      </c>
      <c r="F282" t="s">
        <v>1665</v>
      </c>
      <c r="G282" t="s">
        <v>1666</v>
      </c>
      <c r="I282" t="str">
        <f t="shared" si="27"/>
        <v>N/A</v>
      </c>
      <c r="J282" t="str">
        <f t="shared" si="28"/>
        <v>(11.19M)</v>
      </c>
      <c r="K282" t="str">
        <f t="shared" si="29"/>
        <v>(2.61M)</v>
      </c>
      <c r="L282" t="str">
        <f t="shared" si="30"/>
        <v>(6.41M)</v>
      </c>
      <c r="M282" t="str">
        <f t="shared" si="31"/>
        <v>(11.41M)</v>
      </c>
      <c r="N282" t="str">
        <f t="shared" si="32"/>
        <v>(29.43M)</v>
      </c>
    </row>
    <row r="283" spans="1:14" x14ac:dyDescent="0.3">
      <c r="A283" s="1">
        <v>16</v>
      </c>
      <c r="B283" t="s">
        <v>621</v>
      </c>
      <c r="C283" t="s">
        <v>261</v>
      </c>
      <c r="D283" t="s">
        <v>261</v>
      </c>
      <c r="E283" t="s">
        <v>261</v>
      </c>
      <c r="F283" t="s">
        <v>261</v>
      </c>
      <c r="G283" t="s">
        <v>261</v>
      </c>
      <c r="I283" t="str">
        <f t="shared" si="27"/>
        <v>N/A</v>
      </c>
      <c r="J283" t="str">
        <f t="shared" si="28"/>
        <v>N/A</v>
      </c>
      <c r="K283" t="str">
        <f t="shared" si="29"/>
        <v>N/A</v>
      </c>
      <c r="L283" t="str">
        <f t="shared" si="30"/>
        <v>N/A</v>
      </c>
      <c r="M283" t="str">
        <f t="shared" si="31"/>
        <v>N/A</v>
      </c>
      <c r="N283" t="str">
        <f t="shared" si="32"/>
        <v>N/A</v>
      </c>
    </row>
    <row r="284" spans="1:14" x14ac:dyDescent="0.3">
      <c r="A284" s="1">
        <v>17</v>
      </c>
      <c r="B284" t="s">
        <v>680</v>
      </c>
      <c r="C284" t="s">
        <v>1667</v>
      </c>
      <c r="D284" t="s">
        <v>1668</v>
      </c>
      <c r="E284" t="s">
        <v>1669</v>
      </c>
      <c r="F284" t="s">
        <v>1670</v>
      </c>
      <c r="G284" t="s">
        <v>1671</v>
      </c>
      <c r="I284" t="str">
        <f t="shared" si="27"/>
        <v>N/A</v>
      </c>
      <c r="J284">
        <f t="shared" si="28"/>
        <v>1280000000</v>
      </c>
      <c r="K284">
        <f t="shared" si="29"/>
        <v>280620000</v>
      </c>
      <c r="L284">
        <f t="shared" si="30"/>
        <v>155650000</v>
      </c>
      <c r="M284" t="str">
        <f t="shared" si="31"/>
        <v>(32.73M)</v>
      </c>
      <c r="N284" t="str">
        <f t="shared" si="32"/>
        <v>(271.05M)</v>
      </c>
    </row>
    <row r="285" spans="1:14" x14ac:dyDescent="0.3">
      <c r="A285" s="1">
        <v>18</v>
      </c>
      <c r="B285" t="s">
        <v>686</v>
      </c>
      <c r="C285" t="s">
        <v>261</v>
      </c>
      <c r="D285" t="s">
        <v>1672</v>
      </c>
      <c r="E285" t="s">
        <v>1673</v>
      </c>
      <c r="F285" t="s">
        <v>1674</v>
      </c>
      <c r="G285" t="s">
        <v>1675</v>
      </c>
      <c r="I285" t="str">
        <f t="shared" si="27"/>
        <v>N/A</v>
      </c>
      <c r="J285" t="str">
        <f t="shared" si="28"/>
        <v>N/A</v>
      </c>
      <c r="K285">
        <f t="shared" si="29"/>
        <v>-0.78010000000000002</v>
      </c>
      <c r="L285">
        <f t="shared" si="30"/>
        <v>-0.44530000000000003</v>
      </c>
      <c r="M285">
        <f t="shared" si="31"/>
        <v>-1.2102999999999999</v>
      </c>
      <c r="N285">
        <f t="shared" si="32"/>
        <v>-7.2804000000000002</v>
      </c>
    </row>
    <row r="286" spans="1:14" x14ac:dyDescent="0.3">
      <c r="A286" s="1">
        <v>19</v>
      </c>
      <c r="B286" t="s">
        <v>691</v>
      </c>
      <c r="C286" t="s">
        <v>261</v>
      </c>
      <c r="D286" t="s">
        <v>261</v>
      </c>
      <c r="E286" t="s">
        <v>261</v>
      </c>
      <c r="F286" t="s">
        <v>261</v>
      </c>
      <c r="G286" t="s">
        <v>261</v>
      </c>
      <c r="I286" t="str">
        <f t="shared" si="27"/>
        <v>N/A</v>
      </c>
      <c r="J286" t="str">
        <f t="shared" si="28"/>
        <v>N/A</v>
      </c>
      <c r="K286" t="str">
        <f t="shared" si="29"/>
        <v>N/A</v>
      </c>
      <c r="L286" t="str">
        <f t="shared" si="30"/>
        <v>N/A</v>
      </c>
      <c r="M286" t="str">
        <f t="shared" si="31"/>
        <v>N/A</v>
      </c>
      <c r="N286" t="str">
        <f t="shared" si="32"/>
        <v>N/A</v>
      </c>
    </row>
    <row r="287" spans="1:14" x14ac:dyDescent="0.3">
      <c r="A287" s="1">
        <v>20</v>
      </c>
      <c r="B287" t="s">
        <v>692</v>
      </c>
      <c r="C287" t="s">
        <v>261</v>
      </c>
      <c r="D287" t="s">
        <v>261</v>
      </c>
      <c r="E287" t="s">
        <v>693</v>
      </c>
      <c r="F287" t="s">
        <v>693</v>
      </c>
      <c r="G287" t="s">
        <v>693</v>
      </c>
      <c r="I287" t="str">
        <f t="shared" si="27"/>
        <v>N/A</v>
      </c>
      <c r="J287" t="str">
        <f t="shared" si="28"/>
        <v>N/A</v>
      </c>
      <c r="K287" t="str">
        <f t="shared" si="29"/>
        <v>N/A</v>
      </c>
      <c r="L287" t="str">
        <f t="shared" si="30"/>
        <v>0</v>
      </c>
      <c r="M287" t="str">
        <f t="shared" si="31"/>
        <v>0</v>
      </c>
      <c r="N287" t="str">
        <f t="shared" si="32"/>
        <v>0</v>
      </c>
    </row>
    <row r="288" spans="1:14" x14ac:dyDescent="0.3">
      <c r="A288" s="1">
        <v>21</v>
      </c>
      <c r="B288" t="s">
        <v>694</v>
      </c>
      <c r="C288" t="s">
        <v>1676</v>
      </c>
      <c r="D288" t="s">
        <v>1677</v>
      </c>
      <c r="E288" t="s">
        <v>1678</v>
      </c>
      <c r="F288" t="s">
        <v>1679</v>
      </c>
      <c r="G288" t="s">
        <v>1457</v>
      </c>
      <c r="I288" t="str">
        <f t="shared" si="27"/>
        <v>N/A</v>
      </c>
      <c r="J288" t="str">
        <f t="shared" si="28"/>
        <v>(945,000)</v>
      </c>
      <c r="K288">
        <f t="shared" si="29"/>
        <v>17300000</v>
      </c>
      <c r="L288" t="str">
        <f t="shared" si="30"/>
        <v>(15.2M)</v>
      </c>
      <c r="M288" t="str">
        <f t="shared" si="31"/>
        <v>(10.06M)</v>
      </c>
      <c r="N288">
        <f t="shared" si="32"/>
        <v>3450000</v>
      </c>
    </row>
    <row r="289" spans="1:14" x14ac:dyDescent="0.3">
      <c r="A289" s="1">
        <v>22</v>
      </c>
      <c r="B289" t="s">
        <v>700</v>
      </c>
      <c r="C289" t="s">
        <v>1680</v>
      </c>
      <c r="D289" t="s">
        <v>1681</v>
      </c>
      <c r="E289" t="s">
        <v>1682</v>
      </c>
      <c r="F289" t="s">
        <v>1683</v>
      </c>
      <c r="G289" t="s">
        <v>1684</v>
      </c>
      <c r="I289" t="str">
        <f t="shared" si="27"/>
        <v>N/A</v>
      </c>
      <c r="J289" t="str">
        <f t="shared" si="28"/>
        <v>(1.32B)</v>
      </c>
      <c r="K289">
        <f t="shared" si="29"/>
        <v>246680000</v>
      </c>
      <c r="L289">
        <f t="shared" si="30"/>
        <v>179370000</v>
      </c>
      <c r="M289">
        <f t="shared" si="31"/>
        <v>162360000</v>
      </c>
      <c r="N289">
        <f t="shared" si="32"/>
        <v>241530000</v>
      </c>
    </row>
    <row r="290" spans="1:14" x14ac:dyDescent="0.3">
      <c r="A290" s="1">
        <v>23</v>
      </c>
      <c r="B290" t="s">
        <v>706</v>
      </c>
      <c r="C290" t="s">
        <v>261</v>
      </c>
      <c r="D290" t="s">
        <v>1685</v>
      </c>
      <c r="E290" t="s">
        <v>1686</v>
      </c>
      <c r="F290" t="s">
        <v>1687</v>
      </c>
      <c r="G290" t="s">
        <v>1688</v>
      </c>
      <c r="I290" t="str">
        <f t="shared" si="27"/>
        <v>N/A</v>
      </c>
      <c r="J290" t="str">
        <f t="shared" si="28"/>
        <v>N/A</v>
      </c>
      <c r="K290">
        <f t="shared" si="29"/>
        <v>1.1865000000000001</v>
      </c>
      <c r="L290">
        <f t="shared" si="30"/>
        <v>-0.27289999999999998</v>
      </c>
      <c r="M290">
        <f t="shared" si="31"/>
        <v>-9.4800000000000009E-2</v>
      </c>
      <c r="N290">
        <f t="shared" si="32"/>
        <v>0.48759999999999998</v>
      </c>
    </row>
    <row r="291" spans="1:14" x14ac:dyDescent="0.3">
      <c r="A291" s="1">
        <v>24</v>
      </c>
      <c r="B291" t="s">
        <v>711</v>
      </c>
      <c r="C291" t="s">
        <v>261</v>
      </c>
      <c r="D291" t="s">
        <v>261</v>
      </c>
      <c r="E291" t="s">
        <v>261</v>
      </c>
      <c r="F291" t="s">
        <v>261</v>
      </c>
      <c r="G291" t="s">
        <v>1689</v>
      </c>
      <c r="I291" t="str">
        <f t="shared" si="27"/>
        <v>N/A</v>
      </c>
      <c r="J291" t="str">
        <f t="shared" si="28"/>
        <v>N/A</v>
      </c>
      <c r="K291" t="str">
        <f t="shared" si="29"/>
        <v>N/A</v>
      </c>
      <c r="L291" t="str">
        <f t="shared" si="30"/>
        <v>N/A</v>
      </c>
      <c r="M291" t="str">
        <f t="shared" si="31"/>
        <v>N/A</v>
      </c>
      <c r="N291">
        <f t="shared" si="32"/>
        <v>3.4999999999999996E-3</v>
      </c>
    </row>
    <row r="292" spans="1:14" x14ac:dyDescent="0.3">
      <c r="I292" t="str">
        <f t="shared" si="27"/>
        <v>N/A</v>
      </c>
      <c r="J292">
        <f t="shared" si="28"/>
        <v>0</v>
      </c>
      <c r="K292">
        <f t="shared" si="29"/>
        <v>0</v>
      </c>
      <c r="L292">
        <f t="shared" si="30"/>
        <v>0</v>
      </c>
      <c r="M292">
        <f t="shared" si="31"/>
        <v>0</v>
      </c>
      <c r="N292">
        <f t="shared" si="32"/>
        <v>0</v>
      </c>
    </row>
    <row r="293" spans="1:14" x14ac:dyDescent="0.3">
      <c r="A293" s="1">
        <v>0</v>
      </c>
      <c r="B293" t="s">
        <v>1690</v>
      </c>
      <c r="C293" t="s">
        <v>1691</v>
      </c>
      <c r="I293" t="str">
        <f t="shared" si="27"/>
        <v>N/A</v>
      </c>
      <c r="J293" t="str">
        <f t="shared" si="28"/>
        <v>Education Realty Trust</v>
      </c>
      <c r="K293">
        <f t="shared" si="29"/>
        <v>0</v>
      </c>
      <c r="L293">
        <f t="shared" si="30"/>
        <v>0</v>
      </c>
      <c r="M293">
        <f t="shared" si="31"/>
        <v>0</v>
      </c>
      <c r="N293">
        <f t="shared" si="32"/>
        <v>0</v>
      </c>
    </row>
    <row r="294" spans="1:14" x14ac:dyDescent="0.3">
      <c r="A294" s="1">
        <v>1</v>
      </c>
      <c r="B294" t="s">
        <v>717</v>
      </c>
      <c r="C294" t="s">
        <v>718</v>
      </c>
      <c r="I294" t="str">
        <f t="shared" si="27"/>
        <v>N/A</v>
      </c>
      <c r="J294" t="str">
        <f t="shared" si="28"/>
        <v>Acadia Realty Trust</v>
      </c>
      <c r="K294">
        <f t="shared" si="29"/>
        <v>0</v>
      </c>
      <c r="L294">
        <f t="shared" si="30"/>
        <v>0</v>
      </c>
      <c r="M294">
        <f t="shared" si="31"/>
        <v>0</v>
      </c>
      <c r="N294">
        <f t="shared" si="32"/>
        <v>0</v>
      </c>
    </row>
    <row r="295" spans="1:14" x14ac:dyDescent="0.3">
      <c r="A295" s="1">
        <v>2</v>
      </c>
      <c r="B295" t="s">
        <v>1692</v>
      </c>
      <c r="C295" t="s">
        <v>1693</v>
      </c>
      <c r="I295" t="str">
        <f t="shared" si="27"/>
        <v>N/A</v>
      </c>
      <c r="J295" t="str">
        <f t="shared" si="28"/>
        <v>AGNC Investment</v>
      </c>
      <c r="K295">
        <f t="shared" si="29"/>
        <v>0</v>
      </c>
      <c r="L295">
        <f t="shared" si="30"/>
        <v>0</v>
      </c>
      <c r="M295">
        <f t="shared" si="31"/>
        <v>0</v>
      </c>
      <c r="N295">
        <f t="shared" si="32"/>
        <v>0</v>
      </c>
    </row>
    <row r="296" spans="1:14" x14ac:dyDescent="0.3">
      <c r="A296" s="1">
        <v>3</v>
      </c>
      <c r="B296" t="s">
        <v>1694</v>
      </c>
      <c r="C296" t="s">
        <v>1695</v>
      </c>
      <c r="I296" t="str">
        <f t="shared" si="27"/>
        <v>N/A</v>
      </c>
      <c r="J296" t="str">
        <f t="shared" si="28"/>
        <v>Apartment Inv &amp; Mgmt</v>
      </c>
      <c r="K296">
        <f t="shared" si="29"/>
        <v>0</v>
      </c>
      <c r="L296">
        <f t="shared" si="30"/>
        <v>0</v>
      </c>
      <c r="M296">
        <f t="shared" si="31"/>
        <v>0</v>
      </c>
      <c r="N296">
        <f t="shared" si="32"/>
        <v>0</v>
      </c>
    </row>
    <row r="297" spans="1:14" x14ac:dyDescent="0.3">
      <c r="A297" s="1">
        <v>4</v>
      </c>
      <c r="B297" t="s">
        <v>1696</v>
      </c>
      <c r="C297" t="s">
        <v>1697</v>
      </c>
      <c r="I297" t="str">
        <f t="shared" si="27"/>
        <v>N/A</v>
      </c>
      <c r="J297" t="str">
        <f t="shared" si="28"/>
        <v>Alexander &amp; Baldwin</v>
      </c>
      <c r="K297">
        <f t="shared" si="29"/>
        <v>0</v>
      </c>
      <c r="L297">
        <f t="shared" si="30"/>
        <v>0</v>
      </c>
      <c r="M297">
        <f t="shared" si="31"/>
        <v>0</v>
      </c>
      <c r="N297">
        <f t="shared" si="32"/>
        <v>0</v>
      </c>
    </row>
    <row r="298" spans="1:14" x14ac:dyDescent="0.3">
      <c r="A298" s="1">
        <v>5</v>
      </c>
      <c r="B298" t="s">
        <v>1698</v>
      </c>
      <c r="C298" t="s">
        <v>1699</v>
      </c>
      <c r="I298" t="str">
        <f t="shared" si="27"/>
        <v>N/A</v>
      </c>
      <c r="J298" t="str">
        <f t="shared" si="28"/>
        <v>Two Harbors Investment</v>
      </c>
      <c r="K298">
        <f t="shared" si="29"/>
        <v>0</v>
      </c>
      <c r="L298">
        <f t="shared" si="30"/>
        <v>0</v>
      </c>
      <c r="M298">
        <f t="shared" si="31"/>
        <v>0</v>
      </c>
      <c r="N298">
        <f t="shared" si="32"/>
        <v>0</v>
      </c>
    </row>
    <row r="299" spans="1:14" x14ac:dyDescent="0.3">
      <c r="I299" t="str">
        <f t="shared" si="27"/>
        <v>N/A</v>
      </c>
      <c r="J299">
        <f t="shared" si="28"/>
        <v>0</v>
      </c>
      <c r="K299">
        <f t="shared" si="29"/>
        <v>0</v>
      </c>
      <c r="L299">
        <f t="shared" si="30"/>
        <v>0</v>
      </c>
      <c r="M299">
        <f t="shared" si="31"/>
        <v>0</v>
      </c>
      <c r="N299">
        <f t="shared" si="32"/>
        <v>0</v>
      </c>
    </row>
    <row r="300" spans="1:14" x14ac:dyDescent="0.3">
      <c r="I300" t="str">
        <f t="shared" si="27"/>
        <v>N/A</v>
      </c>
      <c r="J300">
        <f t="shared" si="28"/>
        <v>0</v>
      </c>
      <c r="K300">
        <f t="shared" si="29"/>
        <v>0</v>
      </c>
      <c r="L300">
        <f t="shared" si="30"/>
        <v>0</v>
      </c>
      <c r="M300">
        <f t="shared" si="31"/>
        <v>0</v>
      </c>
      <c r="N300">
        <f t="shared" si="32"/>
        <v>0</v>
      </c>
    </row>
    <row r="301" spans="1:14" x14ac:dyDescent="0.3">
      <c r="A301" s="1">
        <v>0</v>
      </c>
      <c r="B301" t="s">
        <v>122</v>
      </c>
      <c r="C301" t="s">
        <v>1700</v>
      </c>
      <c r="I301" t="str">
        <f t="shared" si="27"/>
        <v>N/A</v>
      </c>
      <c r="J301">
        <f t="shared" si="28"/>
        <v>2880000000</v>
      </c>
      <c r="K301">
        <f t="shared" si="29"/>
        <v>0</v>
      </c>
      <c r="L301">
        <f t="shared" si="30"/>
        <v>0</v>
      </c>
      <c r="M301">
        <f t="shared" si="31"/>
        <v>0</v>
      </c>
      <c r="N301">
        <f t="shared" si="32"/>
        <v>0</v>
      </c>
    </row>
    <row r="302" spans="1:14" x14ac:dyDescent="0.3">
      <c r="A302" s="1">
        <v>1</v>
      </c>
      <c r="B302" t="s">
        <v>123</v>
      </c>
      <c r="I302" t="str">
        <f t="shared" si="27"/>
        <v>N/A</v>
      </c>
      <c r="J302">
        <f t="shared" si="28"/>
        <v>0</v>
      </c>
      <c r="K302">
        <f t="shared" si="29"/>
        <v>0</v>
      </c>
      <c r="L302">
        <f t="shared" si="30"/>
        <v>0</v>
      </c>
      <c r="M302">
        <f t="shared" si="31"/>
        <v>0</v>
      </c>
      <c r="N302">
        <f t="shared" si="32"/>
        <v>0</v>
      </c>
    </row>
    <row r="303" spans="1:14" x14ac:dyDescent="0.3">
      <c r="A303" s="1">
        <v>2</v>
      </c>
      <c r="B303" t="s">
        <v>124</v>
      </c>
      <c r="C303" t="s">
        <v>1701</v>
      </c>
      <c r="I303" t="str">
        <f t="shared" si="27"/>
        <v>N/A</v>
      </c>
      <c r="J303" t="str">
        <f t="shared" si="28"/>
        <v>64.38</v>
      </c>
      <c r="K303">
        <f t="shared" si="29"/>
        <v>0</v>
      </c>
      <c r="L303">
        <f t="shared" si="30"/>
        <v>0</v>
      </c>
      <c r="M303">
        <f t="shared" si="31"/>
        <v>0</v>
      </c>
      <c r="N303">
        <f t="shared" si="32"/>
        <v>0</v>
      </c>
    </row>
    <row r="304" spans="1:14" x14ac:dyDescent="0.3">
      <c r="A304" s="1">
        <v>3</v>
      </c>
      <c r="B304" t="s">
        <v>125</v>
      </c>
      <c r="C304" t="s">
        <v>1702</v>
      </c>
      <c r="I304" t="str">
        <f t="shared" si="27"/>
        <v>N/A</v>
      </c>
      <c r="J304" t="str">
        <f t="shared" si="28"/>
        <v>59.50</v>
      </c>
      <c r="K304">
        <f t="shared" si="29"/>
        <v>0</v>
      </c>
      <c r="L304">
        <f t="shared" si="30"/>
        <v>0</v>
      </c>
      <c r="M304">
        <f t="shared" si="31"/>
        <v>0</v>
      </c>
      <c r="N304">
        <f t="shared" si="32"/>
        <v>0</v>
      </c>
    </row>
    <row r="305" spans="1:14" x14ac:dyDescent="0.3">
      <c r="A305" s="1">
        <v>4</v>
      </c>
      <c r="B305" t="s">
        <v>127</v>
      </c>
      <c r="C305" t="s">
        <v>1703</v>
      </c>
      <c r="I305" t="str">
        <f t="shared" si="27"/>
        <v>N/A</v>
      </c>
      <c r="J305" t="str">
        <f t="shared" si="28"/>
        <v>7.96</v>
      </c>
      <c r="K305">
        <f t="shared" si="29"/>
        <v>0</v>
      </c>
      <c r="L305">
        <f t="shared" si="30"/>
        <v>0</v>
      </c>
      <c r="M305">
        <f t="shared" si="31"/>
        <v>0</v>
      </c>
      <c r="N305">
        <f t="shared" si="32"/>
        <v>0</v>
      </c>
    </row>
    <row r="306" spans="1:14" x14ac:dyDescent="0.3">
      <c r="A306" s="1">
        <v>5</v>
      </c>
      <c r="B306" t="s">
        <v>129</v>
      </c>
      <c r="C306" t="s">
        <v>1704</v>
      </c>
      <c r="I306" t="str">
        <f t="shared" si="27"/>
        <v>N/A</v>
      </c>
      <c r="J306" t="str">
        <f t="shared" si="28"/>
        <v>9.56</v>
      </c>
      <c r="K306">
        <f t="shared" si="29"/>
        <v>0</v>
      </c>
      <c r="L306">
        <f t="shared" si="30"/>
        <v>0</v>
      </c>
      <c r="M306">
        <f t="shared" si="31"/>
        <v>0</v>
      </c>
      <c r="N306">
        <f t="shared" si="32"/>
        <v>0</v>
      </c>
    </row>
    <row r="307" spans="1:14" x14ac:dyDescent="0.3">
      <c r="A307" s="1">
        <v>6</v>
      </c>
      <c r="B307" t="s">
        <v>131</v>
      </c>
      <c r="C307" t="s">
        <v>1705</v>
      </c>
      <c r="I307" t="str">
        <f t="shared" si="27"/>
        <v>N/A</v>
      </c>
      <c r="J307" t="str">
        <f t="shared" si="28"/>
        <v>1.61</v>
      </c>
      <c r="K307">
        <f t="shared" si="29"/>
        <v>0</v>
      </c>
      <c r="L307">
        <f t="shared" si="30"/>
        <v>0</v>
      </c>
      <c r="M307">
        <f t="shared" si="31"/>
        <v>0</v>
      </c>
      <c r="N307">
        <f t="shared" si="32"/>
        <v>0</v>
      </c>
    </row>
    <row r="308" spans="1:14" x14ac:dyDescent="0.3">
      <c r="A308" s="1">
        <v>7</v>
      </c>
      <c r="B308" t="s">
        <v>133</v>
      </c>
      <c r="I308" t="str">
        <f t="shared" si="27"/>
        <v>N/A</v>
      </c>
      <c r="J308">
        <f t="shared" si="28"/>
        <v>0</v>
      </c>
      <c r="K308">
        <f t="shared" si="29"/>
        <v>0</v>
      </c>
      <c r="L308">
        <f t="shared" si="30"/>
        <v>0</v>
      </c>
      <c r="M308">
        <f t="shared" si="31"/>
        <v>0</v>
      </c>
      <c r="N308">
        <f t="shared" si="32"/>
        <v>0</v>
      </c>
    </row>
    <row r="309" spans="1:14" x14ac:dyDescent="0.3">
      <c r="A309" s="1">
        <v>8</v>
      </c>
      <c r="B309" t="s">
        <v>134</v>
      </c>
      <c r="I309" t="str">
        <f t="shared" si="27"/>
        <v>N/A</v>
      </c>
      <c r="J309">
        <f t="shared" si="28"/>
        <v>0</v>
      </c>
      <c r="K309">
        <f t="shared" si="29"/>
        <v>0</v>
      </c>
      <c r="L309">
        <f t="shared" si="30"/>
        <v>0</v>
      </c>
      <c r="M309">
        <f t="shared" si="31"/>
        <v>0</v>
      </c>
      <c r="N309">
        <f t="shared" si="32"/>
        <v>0</v>
      </c>
    </row>
    <row r="310" spans="1:14" x14ac:dyDescent="0.3">
      <c r="I310" t="str">
        <f t="shared" si="27"/>
        <v>N/A</v>
      </c>
      <c r="J310">
        <f t="shared" si="28"/>
        <v>0</v>
      </c>
      <c r="K310">
        <f t="shared" si="29"/>
        <v>0</v>
      </c>
      <c r="L310">
        <f t="shared" si="30"/>
        <v>0</v>
      </c>
      <c r="M310">
        <f t="shared" si="31"/>
        <v>0</v>
      </c>
      <c r="N310">
        <f t="shared" si="32"/>
        <v>0</v>
      </c>
    </row>
    <row r="311" spans="1:14" x14ac:dyDescent="0.3">
      <c r="I311" t="str">
        <f t="shared" si="27"/>
        <v>N/A</v>
      </c>
      <c r="J311">
        <f t="shared" si="28"/>
        <v>0</v>
      </c>
      <c r="K311">
        <f t="shared" si="29"/>
        <v>0</v>
      </c>
      <c r="L311">
        <f t="shared" si="30"/>
        <v>0</v>
      </c>
      <c r="M311">
        <f t="shared" si="31"/>
        <v>0</v>
      </c>
      <c r="N311">
        <f t="shared" si="32"/>
        <v>0</v>
      </c>
    </row>
    <row r="312" spans="1:14" x14ac:dyDescent="0.3">
      <c r="A312" s="1">
        <v>0</v>
      </c>
      <c r="B312" t="s">
        <v>122</v>
      </c>
      <c r="C312" t="s">
        <v>735</v>
      </c>
      <c r="I312" t="str">
        <f t="shared" si="27"/>
        <v>N/A</v>
      </c>
      <c r="J312">
        <f t="shared" si="28"/>
        <v>2520000000</v>
      </c>
      <c r="K312">
        <f t="shared" si="29"/>
        <v>0</v>
      </c>
      <c r="L312">
        <f t="shared" si="30"/>
        <v>0</v>
      </c>
      <c r="M312">
        <f t="shared" si="31"/>
        <v>0</v>
      </c>
      <c r="N312">
        <f t="shared" si="32"/>
        <v>0</v>
      </c>
    </row>
    <row r="313" spans="1:14" x14ac:dyDescent="0.3">
      <c r="A313" s="1">
        <v>1</v>
      </c>
      <c r="B313" t="s">
        <v>123</v>
      </c>
      <c r="I313" t="str">
        <f t="shared" si="27"/>
        <v>N/A</v>
      </c>
      <c r="J313">
        <f t="shared" si="28"/>
        <v>0</v>
      </c>
      <c r="K313">
        <f t="shared" si="29"/>
        <v>0</v>
      </c>
      <c r="L313">
        <f t="shared" si="30"/>
        <v>0</v>
      </c>
      <c r="M313">
        <f t="shared" si="31"/>
        <v>0</v>
      </c>
      <c r="N313">
        <f t="shared" si="32"/>
        <v>0</v>
      </c>
    </row>
    <row r="314" spans="1:14" x14ac:dyDescent="0.3">
      <c r="A314" s="1">
        <v>2</v>
      </c>
      <c r="B314" t="s">
        <v>124</v>
      </c>
      <c r="C314" t="s">
        <v>736</v>
      </c>
      <c r="I314" t="str">
        <f t="shared" si="27"/>
        <v>N/A</v>
      </c>
      <c r="J314" t="str">
        <f t="shared" si="28"/>
        <v>39.05</v>
      </c>
      <c r="K314">
        <f t="shared" si="29"/>
        <v>0</v>
      </c>
      <c r="L314">
        <f t="shared" si="30"/>
        <v>0</v>
      </c>
      <c r="M314">
        <f t="shared" si="31"/>
        <v>0</v>
      </c>
      <c r="N314">
        <f t="shared" si="32"/>
        <v>0</v>
      </c>
    </row>
    <row r="315" spans="1:14" x14ac:dyDescent="0.3">
      <c r="A315" s="1">
        <v>3</v>
      </c>
      <c r="B315" t="s">
        <v>125</v>
      </c>
      <c r="C315" t="s">
        <v>737</v>
      </c>
      <c r="I315" t="str">
        <f t="shared" si="27"/>
        <v>N/A</v>
      </c>
      <c r="J315" t="str">
        <f t="shared" si="28"/>
        <v>66.56</v>
      </c>
      <c r="K315">
        <f t="shared" si="29"/>
        <v>0</v>
      </c>
      <c r="L315">
        <f t="shared" si="30"/>
        <v>0</v>
      </c>
      <c r="M315">
        <f t="shared" si="31"/>
        <v>0</v>
      </c>
      <c r="N315">
        <f t="shared" si="32"/>
        <v>0</v>
      </c>
    </row>
    <row r="316" spans="1:14" x14ac:dyDescent="0.3">
      <c r="A316" s="1">
        <v>4</v>
      </c>
      <c r="B316" t="s">
        <v>127</v>
      </c>
      <c r="C316" t="s">
        <v>738</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23.94</v>
      </c>
      <c r="K316">
        <f t="shared" ref="K316:K379" si="35">IF(TRIM(D316)="-", "N/A", IF(RIGHT(D316,1)="M",1000000*VALUE(LEFT(D316,LEN(D316)-1)),IF(RIGHT(D316,1)="B",1000000000*VALUE(LEFT(D316,LEN(D316)-1)),IF(RIGHT(D316,1)="%",0.01*VALUE(LEFT(D316,LEN(D316)-1)),D316))))</f>
        <v>0</v>
      </c>
      <c r="L316">
        <f t="shared" ref="L316:L379" si="36">IF(TRIM(E316)="-", "N/A", IF(RIGHT(E316,1)="M",1000000*VALUE(LEFT(E316,LEN(E316)-1)),IF(RIGHT(E316,1)="B",1000000000*VALUE(LEFT(E316,LEN(E316)-1)),IF(RIGHT(E316,1)="%",0.01*VALUE(LEFT(E316,LEN(E316)-1)),E316))))</f>
        <v>0</v>
      </c>
      <c r="M316">
        <f t="shared" ref="M316:M379" si="37">IF(TRIM(F316)="-", "N/A", IF(RIGHT(F316,1)="M",1000000*VALUE(LEFT(F316,LEN(F316)-1)),IF(RIGHT(F316,1)="B",1000000000*VALUE(LEFT(F316,LEN(F316)-1)),IF(RIGHT(F316,1)="%",0.01*VALUE(LEFT(F316,LEN(F316)-1)),F316))))</f>
        <v>0</v>
      </c>
      <c r="N316">
        <f t="shared" ref="N316:N379" si="38">IF(TRIM(G316)="-", "N/A", IF(RIGHT(G316,1)="M",1000000*VALUE(LEFT(G316,LEN(G316)-1)),IF(RIGHT(G316,1)="B",1000000000*VALUE(LEFT(G316,LEN(G316)-1)),IF(RIGHT(G316,1)="%",0.01*VALUE(LEFT(G316,LEN(G316)-1)),G316))))</f>
        <v>0</v>
      </c>
    </row>
    <row r="317" spans="1:14" x14ac:dyDescent="0.3">
      <c r="A317" s="1">
        <v>5</v>
      </c>
      <c r="B317" t="s">
        <v>129</v>
      </c>
      <c r="C317" t="s">
        <v>739</v>
      </c>
      <c r="I317" t="str">
        <f t="shared" si="33"/>
        <v>N/A</v>
      </c>
      <c r="J317" t="str">
        <f t="shared" si="34"/>
        <v>10.70</v>
      </c>
      <c r="K317">
        <f t="shared" si="35"/>
        <v>0</v>
      </c>
      <c r="L317">
        <f t="shared" si="36"/>
        <v>0</v>
      </c>
      <c r="M317">
        <f t="shared" si="37"/>
        <v>0</v>
      </c>
      <c r="N317">
        <f t="shared" si="38"/>
        <v>0</v>
      </c>
    </row>
    <row r="318" spans="1:14" x14ac:dyDescent="0.3">
      <c r="A318" s="1">
        <v>6</v>
      </c>
      <c r="B318" t="s">
        <v>131</v>
      </c>
      <c r="C318" t="s">
        <v>740</v>
      </c>
      <c r="I318" t="str">
        <f t="shared" si="33"/>
        <v>N/A</v>
      </c>
      <c r="J318" t="str">
        <f t="shared" si="34"/>
        <v>1.52</v>
      </c>
      <c r="K318">
        <f t="shared" si="35"/>
        <v>0</v>
      </c>
      <c r="L318">
        <f t="shared" si="36"/>
        <v>0</v>
      </c>
      <c r="M318">
        <f t="shared" si="37"/>
        <v>0</v>
      </c>
      <c r="N318">
        <f t="shared" si="38"/>
        <v>0</v>
      </c>
    </row>
    <row r="319" spans="1:14" x14ac:dyDescent="0.3">
      <c r="A319" s="1">
        <v>7</v>
      </c>
      <c r="B319" t="s">
        <v>133</v>
      </c>
      <c r="I319" t="str">
        <f t="shared" si="33"/>
        <v>N/A</v>
      </c>
      <c r="J319">
        <f t="shared" si="34"/>
        <v>0</v>
      </c>
      <c r="K319">
        <f t="shared" si="35"/>
        <v>0</v>
      </c>
      <c r="L319">
        <f t="shared" si="36"/>
        <v>0</v>
      </c>
      <c r="M319">
        <f t="shared" si="37"/>
        <v>0</v>
      </c>
      <c r="N319">
        <f t="shared" si="38"/>
        <v>0</v>
      </c>
    </row>
    <row r="320" spans="1:14" x14ac:dyDescent="0.3">
      <c r="A320" s="1">
        <v>8</v>
      </c>
      <c r="B320" t="s">
        <v>134</v>
      </c>
      <c r="I320" t="str">
        <f t="shared" si="33"/>
        <v>N/A</v>
      </c>
      <c r="J320">
        <f t="shared" si="34"/>
        <v>0</v>
      </c>
      <c r="K320">
        <f t="shared" si="35"/>
        <v>0</v>
      </c>
      <c r="L320">
        <f t="shared" si="36"/>
        <v>0</v>
      </c>
      <c r="M320">
        <f t="shared" si="37"/>
        <v>0</v>
      </c>
      <c r="N320">
        <f t="shared" si="38"/>
        <v>0</v>
      </c>
    </row>
    <row r="321" spans="1:14" x14ac:dyDescent="0.3">
      <c r="I321" t="str">
        <f t="shared" si="33"/>
        <v>N/A</v>
      </c>
      <c r="J321">
        <f t="shared" si="34"/>
        <v>0</v>
      </c>
      <c r="K321">
        <f t="shared" si="35"/>
        <v>0</v>
      </c>
      <c r="L321">
        <f t="shared" si="36"/>
        <v>0</v>
      </c>
      <c r="M321">
        <f t="shared" si="37"/>
        <v>0</v>
      </c>
      <c r="N321">
        <f t="shared" si="38"/>
        <v>0</v>
      </c>
    </row>
    <row r="322" spans="1:14" x14ac:dyDescent="0.3">
      <c r="I322" t="str">
        <f t="shared" si="33"/>
        <v>N/A</v>
      </c>
      <c r="J322">
        <f t="shared" si="34"/>
        <v>0</v>
      </c>
      <c r="K322">
        <f t="shared" si="35"/>
        <v>0</v>
      </c>
      <c r="L322">
        <f t="shared" si="36"/>
        <v>0</v>
      </c>
      <c r="M322">
        <f t="shared" si="37"/>
        <v>0</v>
      </c>
      <c r="N322">
        <f t="shared" si="38"/>
        <v>0</v>
      </c>
    </row>
    <row r="323" spans="1:14" x14ac:dyDescent="0.3">
      <c r="A323" s="1">
        <v>0</v>
      </c>
      <c r="B323" t="s">
        <v>122</v>
      </c>
      <c r="C323" t="s">
        <v>1706</v>
      </c>
      <c r="I323" t="str">
        <f t="shared" si="33"/>
        <v>N/A</v>
      </c>
      <c r="J323">
        <f t="shared" si="34"/>
        <v>7520000000</v>
      </c>
      <c r="K323">
        <f t="shared" si="35"/>
        <v>0</v>
      </c>
      <c r="L323">
        <f t="shared" si="36"/>
        <v>0</v>
      </c>
      <c r="M323">
        <f t="shared" si="37"/>
        <v>0</v>
      </c>
      <c r="N323">
        <f t="shared" si="38"/>
        <v>0</v>
      </c>
    </row>
    <row r="324" spans="1:14" x14ac:dyDescent="0.3">
      <c r="A324" s="1">
        <v>1</v>
      </c>
      <c r="B324" t="s">
        <v>123</v>
      </c>
      <c r="I324" t="str">
        <f t="shared" si="33"/>
        <v>N/A</v>
      </c>
      <c r="J324">
        <f t="shared" si="34"/>
        <v>0</v>
      </c>
      <c r="K324">
        <f t="shared" si="35"/>
        <v>0</v>
      </c>
      <c r="L324">
        <f t="shared" si="36"/>
        <v>0</v>
      </c>
      <c r="M324">
        <f t="shared" si="37"/>
        <v>0</v>
      </c>
      <c r="N324">
        <f t="shared" si="38"/>
        <v>0</v>
      </c>
    </row>
    <row r="325" spans="1:14" x14ac:dyDescent="0.3">
      <c r="A325" s="1">
        <v>2</v>
      </c>
      <c r="B325" t="s">
        <v>124</v>
      </c>
      <c r="C325" t="s">
        <v>1707</v>
      </c>
      <c r="I325" t="str">
        <f t="shared" si="33"/>
        <v>N/A</v>
      </c>
      <c r="J325" t="str">
        <f t="shared" si="34"/>
        <v>4.85</v>
      </c>
      <c r="K325">
        <f t="shared" si="35"/>
        <v>0</v>
      </c>
      <c r="L325">
        <f t="shared" si="36"/>
        <v>0</v>
      </c>
      <c r="M325">
        <f t="shared" si="37"/>
        <v>0</v>
      </c>
      <c r="N325">
        <f t="shared" si="38"/>
        <v>0</v>
      </c>
    </row>
    <row r="326" spans="1:14" x14ac:dyDescent="0.3">
      <c r="A326" s="1">
        <v>3</v>
      </c>
      <c r="B326" t="s">
        <v>125</v>
      </c>
      <c r="C326" t="s">
        <v>1708</v>
      </c>
      <c r="I326" t="str">
        <f t="shared" si="33"/>
        <v>N/A</v>
      </c>
      <c r="J326" t="str">
        <f t="shared" si="34"/>
        <v>8.85</v>
      </c>
      <c r="K326">
        <f t="shared" si="35"/>
        <v>0</v>
      </c>
      <c r="L326">
        <f t="shared" si="36"/>
        <v>0</v>
      </c>
      <c r="M326">
        <f t="shared" si="37"/>
        <v>0</v>
      </c>
      <c r="N326">
        <f t="shared" si="38"/>
        <v>0</v>
      </c>
    </row>
    <row r="327" spans="1:14" x14ac:dyDescent="0.3">
      <c r="A327" s="1">
        <v>4</v>
      </c>
      <c r="B327" t="s">
        <v>127</v>
      </c>
      <c r="C327" t="s">
        <v>1709</v>
      </c>
      <c r="I327" t="str">
        <f t="shared" si="33"/>
        <v>N/A</v>
      </c>
      <c r="J327" t="str">
        <f t="shared" si="34"/>
        <v>-9.39</v>
      </c>
      <c r="K327">
        <f t="shared" si="35"/>
        <v>0</v>
      </c>
      <c r="L327">
        <f t="shared" si="36"/>
        <v>0</v>
      </c>
      <c r="M327">
        <f t="shared" si="37"/>
        <v>0</v>
      </c>
      <c r="N327">
        <f t="shared" si="38"/>
        <v>0</v>
      </c>
    </row>
    <row r="328" spans="1:14" x14ac:dyDescent="0.3">
      <c r="A328" s="1">
        <v>5</v>
      </c>
      <c r="B328" t="s">
        <v>129</v>
      </c>
      <c r="C328" t="s">
        <v>1710</v>
      </c>
      <c r="I328" t="str">
        <f t="shared" si="33"/>
        <v>N/A</v>
      </c>
      <c r="J328" t="str">
        <f t="shared" si="34"/>
        <v>4.82</v>
      </c>
      <c r="K328">
        <f t="shared" si="35"/>
        <v>0</v>
      </c>
      <c r="L328">
        <f t="shared" si="36"/>
        <v>0</v>
      </c>
      <c r="M328">
        <f t="shared" si="37"/>
        <v>0</v>
      </c>
      <c r="N328">
        <f t="shared" si="38"/>
        <v>0</v>
      </c>
    </row>
    <row r="329" spans="1:14" x14ac:dyDescent="0.3">
      <c r="A329" s="1">
        <v>6</v>
      </c>
      <c r="B329" t="s">
        <v>131</v>
      </c>
      <c r="C329" t="s">
        <v>1711</v>
      </c>
      <c r="I329" t="str">
        <f t="shared" si="33"/>
        <v>N/A</v>
      </c>
      <c r="J329" t="str">
        <f t="shared" si="34"/>
        <v>1.01</v>
      </c>
      <c r="K329">
        <f t="shared" si="35"/>
        <v>0</v>
      </c>
      <c r="L329">
        <f t="shared" si="36"/>
        <v>0</v>
      </c>
      <c r="M329">
        <f t="shared" si="37"/>
        <v>0</v>
      </c>
      <c r="N329">
        <f t="shared" si="38"/>
        <v>0</v>
      </c>
    </row>
    <row r="330" spans="1:14" x14ac:dyDescent="0.3">
      <c r="A330" s="1">
        <v>7</v>
      </c>
      <c r="B330" t="s">
        <v>133</v>
      </c>
      <c r="I330" t="str">
        <f t="shared" si="33"/>
        <v>N/A</v>
      </c>
      <c r="J330">
        <f t="shared" si="34"/>
        <v>0</v>
      </c>
      <c r="K330">
        <f t="shared" si="35"/>
        <v>0</v>
      </c>
      <c r="L330">
        <f t="shared" si="36"/>
        <v>0</v>
      </c>
      <c r="M330">
        <f t="shared" si="37"/>
        <v>0</v>
      </c>
      <c r="N330">
        <f t="shared" si="38"/>
        <v>0</v>
      </c>
    </row>
    <row r="331" spans="1:14" x14ac:dyDescent="0.3">
      <c r="A331" s="1">
        <v>8</v>
      </c>
      <c r="B331" t="s">
        <v>134</v>
      </c>
      <c r="I331" t="str">
        <f t="shared" si="33"/>
        <v>N/A</v>
      </c>
      <c r="J331">
        <f t="shared" si="34"/>
        <v>0</v>
      </c>
      <c r="K331">
        <f t="shared" si="35"/>
        <v>0</v>
      </c>
      <c r="L331">
        <f t="shared" si="36"/>
        <v>0</v>
      </c>
      <c r="M331">
        <f t="shared" si="37"/>
        <v>0</v>
      </c>
      <c r="N331">
        <f t="shared" si="38"/>
        <v>0</v>
      </c>
    </row>
    <row r="332" spans="1:14" x14ac:dyDescent="0.3">
      <c r="I332" t="str">
        <f t="shared" si="33"/>
        <v>N/A</v>
      </c>
      <c r="J332">
        <f t="shared" si="34"/>
        <v>0</v>
      </c>
      <c r="K332">
        <f t="shared" si="35"/>
        <v>0</v>
      </c>
      <c r="L332">
        <f t="shared" si="36"/>
        <v>0</v>
      </c>
      <c r="M332">
        <f t="shared" si="37"/>
        <v>0</v>
      </c>
      <c r="N332">
        <f t="shared" si="38"/>
        <v>0</v>
      </c>
    </row>
    <row r="333" spans="1:14" x14ac:dyDescent="0.3">
      <c r="I333" t="str">
        <f t="shared" si="33"/>
        <v>N/A</v>
      </c>
      <c r="J333">
        <f t="shared" si="34"/>
        <v>0</v>
      </c>
      <c r="K333">
        <f t="shared" si="35"/>
        <v>0</v>
      </c>
      <c r="L333">
        <f t="shared" si="36"/>
        <v>0</v>
      </c>
      <c r="M333">
        <f t="shared" si="37"/>
        <v>0</v>
      </c>
      <c r="N333">
        <f t="shared" si="38"/>
        <v>0</v>
      </c>
    </row>
    <row r="334" spans="1:14" x14ac:dyDescent="0.3">
      <c r="A334" s="1">
        <v>0</v>
      </c>
      <c r="B334" t="s">
        <v>122</v>
      </c>
      <c r="C334" t="s">
        <v>1712</v>
      </c>
      <c r="I334" t="str">
        <f t="shared" si="33"/>
        <v>N/A</v>
      </c>
      <c r="J334">
        <f t="shared" si="34"/>
        <v>7280000000</v>
      </c>
      <c r="K334">
        <f t="shared" si="35"/>
        <v>0</v>
      </c>
      <c r="L334">
        <f t="shared" si="36"/>
        <v>0</v>
      </c>
      <c r="M334">
        <f t="shared" si="37"/>
        <v>0</v>
      </c>
      <c r="N334">
        <f t="shared" si="38"/>
        <v>0</v>
      </c>
    </row>
    <row r="335" spans="1:14" x14ac:dyDescent="0.3">
      <c r="A335" s="1">
        <v>1</v>
      </c>
      <c r="B335" t="s">
        <v>123</v>
      </c>
      <c r="I335" t="str">
        <f t="shared" si="33"/>
        <v>N/A</v>
      </c>
      <c r="J335">
        <f t="shared" si="34"/>
        <v>0</v>
      </c>
      <c r="K335">
        <f t="shared" si="35"/>
        <v>0</v>
      </c>
      <c r="L335">
        <f t="shared" si="36"/>
        <v>0</v>
      </c>
      <c r="M335">
        <f t="shared" si="37"/>
        <v>0</v>
      </c>
      <c r="N335">
        <f t="shared" si="38"/>
        <v>0</v>
      </c>
    </row>
    <row r="336" spans="1:14" x14ac:dyDescent="0.3">
      <c r="A336" s="1">
        <v>2</v>
      </c>
      <c r="B336" t="s">
        <v>124</v>
      </c>
      <c r="C336" t="s">
        <v>1713</v>
      </c>
      <c r="I336" t="str">
        <f t="shared" si="33"/>
        <v>N/A</v>
      </c>
      <c r="J336" t="str">
        <f t="shared" si="34"/>
        <v>17.09</v>
      </c>
      <c r="K336">
        <f t="shared" si="35"/>
        <v>0</v>
      </c>
      <c r="L336">
        <f t="shared" si="36"/>
        <v>0</v>
      </c>
      <c r="M336">
        <f t="shared" si="37"/>
        <v>0</v>
      </c>
      <c r="N336">
        <f t="shared" si="38"/>
        <v>0</v>
      </c>
    </row>
    <row r="337" spans="1:14" x14ac:dyDescent="0.3">
      <c r="A337" s="1">
        <v>3</v>
      </c>
      <c r="B337" t="s">
        <v>125</v>
      </c>
      <c r="C337" t="s">
        <v>1714</v>
      </c>
      <c r="I337" t="str">
        <f t="shared" si="33"/>
        <v>N/A</v>
      </c>
      <c r="J337" t="str">
        <f t="shared" si="34"/>
        <v>86.73</v>
      </c>
      <c r="K337">
        <f t="shared" si="35"/>
        <v>0</v>
      </c>
      <c r="L337">
        <f t="shared" si="36"/>
        <v>0</v>
      </c>
      <c r="M337">
        <f t="shared" si="37"/>
        <v>0</v>
      </c>
      <c r="N337">
        <f t="shared" si="38"/>
        <v>0</v>
      </c>
    </row>
    <row r="338" spans="1:14" x14ac:dyDescent="0.3">
      <c r="A338" s="1">
        <v>4</v>
      </c>
      <c r="B338" t="s">
        <v>127</v>
      </c>
      <c r="C338" t="s">
        <v>1715</v>
      </c>
      <c r="I338" t="str">
        <f t="shared" si="33"/>
        <v>N/A</v>
      </c>
      <c r="J338" t="str">
        <f t="shared" si="34"/>
        <v>12.37</v>
      </c>
      <c r="K338">
        <f t="shared" si="35"/>
        <v>0</v>
      </c>
      <c r="L338">
        <f t="shared" si="36"/>
        <v>0</v>
      </c>
      <c r="M338">
        <f t="shared" si="37"/>
        <v>0</v>
      </c>
      <c r="N338">
        <f t="shared" si="38"/>
        <v>0</v>
      </c>
    </row>
    <row r="339" spans="1:14" x14ac:dyDescent="0.3">
      <c r="A339" s="1">
        <v>5</v>
      </c>
      <c r="B339" t="s">
        <v>129</v>
      </c>
      <c r="C339" t="s">
        <v>1716</v>
      </c>
      <c r="I339" t="str">
        <f t="shared" si="33"/>
        <v>N/A</v>
      </c>
      <c r="J339" t="str">
        <f t="shared" si="34"/>
        <v>7.45</v>
      </c>
      <c r="K339">
        <f t="shared" si="35"/>
        <v>0</v>
      </c>
      <c r="L339">
        <f t="shared" si="36"/>
        <v>0</v>
      </c>
      <c r="M339">
        <f t="shared" si="37"/>
        <v>0</v>
      </c>
      <c r="N339">
        <f t="shared" si="38"/>
        <v>0</v>
      </c>
    </row>
    <row r="340" spans="1:14" x14ac:dyDescent="0.3">
      <c r="A340" s="1">
        <v>6</v>
      </c>
      <c r="B340" t="s">
        <v>131</v>
      </c>
      <c r="C340" t="s">
        <v>1717</v>
      </c>
      <c r="I340" t="str">
        <f t="shared" si="33"/>
        <v>N/A</v>
      </c>
      <c r="J340" t="str">
        <f t="shared" si="34"/>
        <v>4.44</v>
      </c>
      <c r="K340">
        <f t="shared" si="35"/>
        <v>0</v>
      </c>
      <c r="L340">
        <f t="shared" si="36"/>
        <v>0</v>
      </c>
      <c r="M340">
        <f t="shared" si="37"/>
        <v>0</v>
      </c>
      <c r="N340">
        <f t="shared" si="38"/>
        <v>0</v>
      </c>
    </row>
    <row r="341" spans="1:14" x14ac:dyDescent="0.3">
      <c r="A341" s="1">
        <v>7</v>
      </c>
      <c r="B341" t="s">
        <v>133</v>
      </c>
      <c r="I341" t="str">
        <f t="shared" si="33"/>
        <v>N/A</v>
      </c>
      <c r="J341">
        <f t="shared" si="34"/>
        <v>0</v>
      </c>
      <c r="K341">
        <f t="shared" si="35"/>
        <v>0</v>
      </c>
      <c r="L341">
        <f t="shared" si="36"/>
        <v>0</v>
      </c>
      <c r="M341">
        <f t="shared" si="37"/>
        <v>0</v>
      </c>
      <c r="N341">
        <f t="shared" si="38"/>
        <v>0</v>
      </c>
    </row>
    <row r="342" spans="1:14" x14ac:dyDescent="0.3">
      <c r="A342" s="1">
        <v>8</v>
      </c>
      <c r="B342" t="s">
        <v>134</v>
      </c>
      <c r="I342" t="str">
        <f t="shared" si="33"/>
        <v>N/A</v>
      </c>
      <c r="J342">
        <f t="shared" si="34"/>
        <v>0</v>
      </c>
      <c r="K342">
        <f t="shared" si="35"/>
        <v>0</v>
      </c>
      <c r="L342">
        <f t="shared" si="36"/>
        <v>0</v>
      </c>
      <c r="M342">
        <f t="shared" si="37"/>
        <v>0</v>
      </c>
      <c r="N342">
        <f t="shared" si="38"/>
        <v>0</v>
      </c>
    </row>
    <row r="343" spans="1:14" x14ac:dyDescent="0.3">
      <c r="I343" t="str">
        <f t="shared" si="33"/>
        <v>N/A</v>
      </c>
      <c r="J343">
        <f t="shared" si="34"/>
        <v>0</v>
      </c>
      <c r="K343">
        <f t="shared" si="35"/>
        <v>0</v>
      </c>
      <c r="L343">
        <f t="shared" si="36"/>
        <v>0</v>
      </c>
      <c r="M343">
        <f t="shared" si="37"/>
        <v>0</v>
      </c>
      <c r="N343">
        <f t="shared" si="38"/>
        <v>0</v>
      </c>
    </row>
    <row r="344" spans="1:14" x14ac:dyDescent="0.3">
      <c r="I344" t="str">
        <f t="shared" si="33"/>
        <v>N/A</v>
      </c>
      <c r="J344">
        <f t="shared" si="34"/>
        <v>0</v>
      </c>
      <c r="K344">
        <f t="shared" si="35"/>
        <v>0</v>
      </c>
      <c r="L344">
        <f t="shared" si="36"/>
        <v>0</v>
      </c>
      <c r="M344">
        <f t="shared" si="37"/>
        <v>0</v>
      </c>
      <c r="N344">
        <f t="shared" si="38"/>
        <v>0</v>
      </c>
    </row>
    <row r="345" spans="1:14" x14ac:dyDescent="0.3">
      <c r="I345" t="str">
        <f t="shared" si="33"/>
        <v>N/A</v>
      </c>
      <c r="J345">
        <f t="shared" si="34"/>
        <v>0</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I348" t="str">
        <f t="shared" si="33"/>
        <v>N/A</v>
      </c>
      <c r="J348">
        <f t="shared" si="34"/>
        <v>0</v>
      </c>
      <c r="K348">
        <f t="shared" si="35"/>
        <v>0</v>
      </c>
      <c r="L348">
        <f t="shared" si="36"/>
        <v>0</v>
      </c>
      <c r="M348">
        <f t="shared" si="37"/>
        <v>0</v>
      </c>
      <c r="N348">
        <f t="shared" si="38"/>
        <v>0</v>
      </c>
    </row>
    <row r="349" spans="1:14" x14ac:dyDescent="0.3">
      <c r="I349" t="str">
        <f t="shared" si="33"/>
        <v>N/A</v>
      </c>
      <c r="J349">
        <f t="shared" si="34"/>
        <v>0</v>
      </c>
      <c r="K349">
        <f t="shared" si="35"/>
        <v>0</v>
      </c>
      <c r="L349">
        <f t="shared" si="36"/>
        <v>0</v>
      </c>
      <c r="M349">
        <f t="shared" si="37"/>
        <v>0</v>
      </c>
      <c r="N349">
        <f t="shared" si="38"/>
        <v>0</v>
      </c>
    </row>
    <row r="350" spans="1:14" x14ac:dyDescent="0.3">
      <c r="I350" t="str">
        <f t="shared" si="33"/>
        <v>N/A</v>
      </c>
      <c r="J350">
        <f t="shared" si="34"/>
        <v>0</v>
      </c>
      <c r="K350">
        <f t="shared" si="35"/>
        <v>0</v>
      </c>
      <c r="L350">
        <f t="shared" si="36"/>
        <v>0</v>
      </c>
      <c r="M350">
        <f t="shared" si="37"/>
        <v>0</v>
      </c>
      <c r="N350">
        <f t="shared" si="38"/>
        <v>0</v>
      </c>
    </row>
    <row r="351" spans="1:14" x14ac:dyDescent="0.3">
      <c r="I351" t="str">
        <f t="shared" si="33"/>
        <v>N/A</v>
      </c>
      <c r="J351">
        <f t="shared" si="34"/>
        <v>0</v>
      </c>
      <c r="K351">
        <f t="shared" si="35"/>
        <v>0</v>
      </c>
      <c r="L351">
        <f t="shared" si="36"/>
        <v>0</v>
      </c>
      <c r="M351">
        <f t="shared" si="37"/>
        <v>0</v>
      </c>
      <c r="N351">
        <f t="shared" si="38"/>
        <v>0</v>
      </c>
    </row>
    <row r="352" spans="1:14" x14ac:dyDescent="0.3">
      <c r="I352" t="str">
        <f t="shared" si="33"/>
        <v>N/A</v>
      </c>
      <c r="J352">
        <f t="shared" si="34"/>
        <v>0</v>
      </c>
      <c r="K352">
        <f t="shared" si="35"/>
        <v>0</v>
      </c>
      <c r="L352">
        <f t="shared" si="36"/>
        <v>0</v>
      </c>
      <c r="M352">
        <f t="shared" si="37"/>
        <v>0</v>
      </c>
      <c r="N352">
        <f t="shared" si="38"/>
        <v>0</v>
      </c>
    </row>
    <row r="353" spans="9:14" x14ac:dyDescent="0.3">
      <c r="I353" t="str">
        <f t="shared" si="33"/>
        <v>N/A</v>
      </c>
      <c r="J353">
        <f t="shared" si="34"/>
        <v>0</v>
      </c>
      <c r="K353">
        <f t="shared" si="35"/>
        <v>0</v>
      </c>
      <c r="L353">
        <f t="shared" si="36"/>
        <v>0</v>
      </c>
      <c r="M353">
        <f t="shared" si="37"/>
        <v>0</v>
      </c>
      <c r="N353">
        <f t="shared" si="38"/>
        <v>0</v>
      </c>
    </row>
    <row r="354" spans="9:14" x14ac:dyDescent="0.3">
      <c r="I354" t="str">
        <f t="shared" si="33"/>
        <v>N/A</v>
      </c>
      <c r="J354">
        <f t="shared" si="34"/>
        <v>0</v>
      </c>
      <c r="K354">
        <f t="shared" si="35"/>
        <v>0</v>
      </c>
      <c r="L354">
        <f t="shared" si="36"/>
        <v>0</v>
      </c>
      <c r="M354">
        <f t="shared" si="37"/>
        <v>0</v>
      </c>
      <c r="N354">
        <f t="shared" si="38"/>
        <v>0</v>
      </c>
    </row>
    <row r="355" spans="9:14" x14ac:dyDescent="0.3">
      <c r="I355" t="str">
        <f t="shared" si="33"/>
        <v>N/A</v>
      </c>
      <c r="J355">
        <f t="shared" si="34"/>
        <v>0</v>
      </c>
      <c r="K355">
        <f t="shared" si="35"/>
        <v>0</v>
      </c>
      <c r="L355">
        <f t="shared" si="36"/>
        <v>0</v>
      </c>
      <c r="M355">
        <f t="shared" si="37"/>
        <v>0</v>
      </c>
      <c r="N355">
        <f t="shared" si="38"/>
        <v>0</v>
      </c>
    </row>
    <row r="356" spans="9:14" x14ac:dyDescent="0.3">
      <c r="I356" t="str">
        <f t="shared" si="33"/>
        <v>N/A</v>
      </c>
      <c r="J356">
        <f t="shared" si="34"/>
        <v>0</v>
      </c>
      <c r="K356">
        <f t="shared" si="35"/>
        <v>0</v>
      </c>
      <c r="L356">
        <f t="shared" si="36"/>
        <v>0</v>
      </c>
      <c r="M356">
        <f t="shared" si="37"/>
        <v>0</v>
      </c>
      <c r="N356">
        <f t="shared" si="38"/>
        <v>0</v>
      </c>
    </row>
    <row r="357" spans="9:14" x14ac:dyDescent="0.3">
      <c r="I357" t="str">
        <f t="shared" si="33"/>
        <v>N/A</v>
      </c>
      <c r="J357">
        <f t="shared" si="34"/>
        <v>0</v>
      </c>
      <c r="K357">
        <f t="shared" si="35"/>
        <v>0</v>
      </c>
      <c r="L357">
        <f t="shared" si="36"/>
        <v>0</v>
      </c>
      <c r="M357">
        <f t="shared" si="37"/>
        <v>0</v>
      </c>
      <c r="N357">
        <f t="shared" si="38"/>
        <v>0</v>
      </c>
    </row>
    <row r="358" spans="9:14" x14ac:dyDescent="0.3">
      <c r="I358" t="str">
        <f t="shared" si="33"/>
        <v>N/A</v>
      </c>
      <c r="J358">
        <f t="shared" si="34"/>
        <v>0</v>
      </c>
      <c r="K358">
        <f t="shared" si="35"/>
        <v>0</v>
      </c>
      <c r="L358">
        <f t="shared" si="36"/>
        <v>0</v>
      </c>
      <c r="M358">
        <f t="shared" si="37"/>
        <v>0</v>
      </c>
      <c r="N358">
        <f t="shared" si="38"/>
        <v>0</v>
      </c>
    </row>
    <row r="359" spans="9:14" x14ac:dyDescent="0.3">
      <c r="I359" t="str">
        <f t="shared" si="33"/>
        <v>N/A</v>
      </c>
      <c r="J359">
        <f t="shared" si="34"/>
        <v>0</v>
      </c>
      <c r="K359">
        <f t="shared" si="35"/>
        <v>0</v>
      </c>
      <c r="L359">
        <f t="shared" si="36"/>
        <v>0</v>
      </c>
      <c r="M359">
        <f t="shared" si="37"/>
        <v>0</v>
      </c>
      <c r="N359">
        <f t="shared" si="38"/>
        <v>0</v>
      </c>
    </row>
    <row r="360" spans="9:14" x14ac:dyDescent="0.3">
      <c r="I360" t="str">
        <f t="shared" si="33"/>
        <v>N/A</v>
      </c>
      <c r="J360">
        <f t="shared" si="34"/>
        <v>0</v>
      </c>
      <c r="K360">
        <f t="shared" si="35"/>
        <v>0</v>
      </c>
      <c r="L360">
        <f t="shared" si="36"/>
        <v>0</v>
      </c>
      <c r="M360">
        <f t="shared" si="37"/>
        <v>0</v>
      </c>
      <c r="N360">
        <f t="shared" si="38"/>
        <v>0</v>
      </c>
    </row>
    <row r="361" spans="9:14" x14ac:dyDescent="0.3">
      <c r="I361" t="str">
        <f t="shared" si="33"/>
        <v>N/A</v>
      </c>
      <c r="J361">
        <f t="shared" si="34"/>
        <v>0</v>
      </c>
      <c r="K361">
        <f t="shared" si="35"/>
        <v>0</v>
      </c>
      <c r="L361">
        <f t="shared" si="36"/>
        <v>0</v>
      </c>
      <c r="M361">
        <f t="shared" si="37"/>
        <v>0</v>
      </c>
      <c r="N361">
        <f t="shared" si="38"/>
        <v>0</v>
      </c>
    </row>
    <row r="362" spans="9:14" x14ac:dyDescent="0.3">
      <c r="I362" t="str">
        <f t="shared" si="33"/>
        <v>N/A</v>
      </c>
      <c r="J362">
        <f t="shared" si="34"/>
        <v>0</v>
      </c>
      <c r="K362">
        <f t="shared" si="35"/>
        <v>0</v>
      </c>
      <c r="L362">
        <f t="shared" si="36"/>
        <v>0</v>
      </c>
      <c r="M362">
        <f t="shared" si="37"/>
        <v>0</v>
      </c>
      <c r="N362">
        <f t="shared" si="38"/>
        <v>0</v>
      </c>
    </row>
    <row r="363" spans="9:14" x14ac:dyDescent="0.3">
      <c r="I363" t="str">
        <f t="shared" si="33"/>
        <v>N/A</v>
      </c>
      <c r="J363">
        <f t="shared" si="34"/>
        <v>0</v>
      </c>
      <c r="K363">
        <f t="shared" si="35"/>
        <v>0</v>
      </c>
      <c r="L363">
        <f t="shared" si="36"/>
        <v>0</v>
      </c>
      <c r="M363">
        <f t="shared" si="37"/>
        <v>0</v>
      </c>
      <c r="N363">
        <f t="shared" si="38"/>
        <v>0</v>
      </c>
    </row>
    <row r="364" spans="9:14" x14ac:dyDescent="0.3">
      <c r="I364" t="str">
        <f t="shared" si="33"/>
        <v>N/A</v>
      </c>
      <c r="J364">
        <f t="shared" si="34"/>
        <v>0</v>
      </c>
      <c r="K364">
        <f t="shared" si="35"/>
        <v>0</v>
      </c>
      <c r="L364">
        <f t="shared" si="36"/>
        <v>0</v>
      </c>
      <c r="M364">
        <f t="shared" si="37"/>
        <v>0</v>
      </c>
      <c r="N364">
        <f t="shared" si="38"/>
        <v>0</v>
      </c>
    </row>
    <row r="365" spans="9:14" x14ac:dyDescent="0.3">
      <c r="I365" t="str">
        <f t="shared" si="33"/>
        <v>N/A</v>
      </c>
      <c r="J365">
        <f t="shared" si="34"/>
        <v>0</v>
      </c>
      <c r="K365">
        <f t="shared" si="35"/>
        <v>0</v>
      </c>
      <c r="L365">
        <f t="shared" si="36"/>
        <v>0</v>
      </c>
      <c r="M365">
        <f t="shared" si="37"/>
        <v>0</v>
      </c>
      <c r="N365">
        <f t="shared" si="38"/>
        <v>0</v>
      </c>
    </row>
    <row r="366" spans="9:14" x14ac:dyDescent="0.3">
      <c r="I366" t="str">
        <f t="shared" si="33"/>
        <v>N/A</v>
      </c>
      <c r="J366">
        <f t="shared" si="34"/>
        <v>0</v>
      </c>
      <c r="K366">
        <f t="shared" si="35"/>
        <v>0</v>
      </c>
      <c r="L366">
        <f t="shared" si="36"/>
        <v>0</v>
      </c>
      <c r="M366">
        <f t="shared" si="37"/>
        <v>0</v>
      </c>
      <c r="N366">
        <f t="shared" si="38"/>
        <v>0</v>
      </c>
    </row>
    <row r="367" spans="9:14" x14ac:dyDescent="0.3">
      <c r="I367" t="str">
        <f t="shared" si="33"/>
        <v>N/A</v>
      </c>
      <c r="J367">
        <f t="shared" si="34"/>
        <v>0</v>
      </c>
      <c r="K367">
        <f t="shared" si="35"/>
        <v>0</v>
      </c>
      <c r="L367">
        <f t="shared" si="36"/>
        <v>0</v>
      </c>
      <c r="M367">
        <f t="shared" si="37"/>
        <v>0</v>
      </c>
      <c r="N367">
        <f t="shared" si="38"/>
        <v>0</v>
      </c>
    </row>
    <row r="368" spans="9:14" x14ac:dyDescent="0.3">
      <c r="I368" t="str">
        <f t="shared" si="33"/>
        <v>N/A</v>
      </c>
      <c r="J368">
        <f t="shared" si="34"/>
        <v>0</v>
      </c>
      <c r="K368">
        <f t="shared" si="35"/>
        <v>0</v>
      </c>
      <c r="L368">
        <f t="shared" si="36"/>
        <v>0</v>
      </c>
      <c r="M368">
        <f t="shared" si="37"/>
        <v>0</v>
      </c>
      <c r="N368">
        <f t="shared" si="38"/>
        <v>0</v>
      </c>
    </row>
    <row r="369" spans="9:14" x14ac:dyDescent="0.3">
      <c r="I369" t="str">
        <f t="shared" si="33"/>
        <v>N/A</v>
      </c>
      <c r="J369">
        <f t="shared" si="34"/>
        <v>0</v>
      </c>
      <c r="K369">
        <f t="shared" si="35"/>
        <v>0</v>
      </c>
      <c r="L369">
        <f t="shared" si="36"/>
        <v>0</v>
      </c>
      <c r="M369">
        <f t="shared" si="37"/>
        <v>0</v>
      </c>
      <c r="N369">
        <f t="shared" si="38"/>
        <v>0</v>
      </c>
    </row>
    <row r="370" spans="9:14" x14ac:dyDescent="0.3">
      <c r="I370" t="str">
        <f t="shared" si="33"/>
        <v>N/A</v>
      </c>
      <c r="J370">
        <f t="shared" si="34"/>
        <v>0</v>
      </c>
      <c r="K370">
        <f t="shared" si="35"/>
        <v>0</v>
      </c>
      <c r="L370">
        <f t="shared" si="36"/>
        <v>0</v>
      </c>
      <c r="M370">
        <f t="shared" si="37"/>
        <v>0</v>
      </c>
      <c r="N370">
        <f t="shared" si="38"/>
        <v>0</v>
      </c>
    </row>
    <row r="371" spans="9:14" x14ac:dyDescent="0.3">
      <c r="I371" t="str">
        <f t="shared" si="33"/>
        <v>N/A</v>
      </c>
      <c r="J371">
        <f t="shared" si="34"/>
        <v>0</v>
      </c>
      <c r="K371">
        <f t="shared" si="35"/>
        <v>0</v>
      </c>
      <c r="L371">
        <f t="shared" si="36"/>
        <v>0</v>
      </c>
      <c r="M371">
        <f t="shared" si="37"/>
        <v>0</v>
      </c>
      <c r="N371">
        <f t="shared" si="38"/>
        <v>0</v>
      </c>
    </row>
    <row r="372" spans="9:14" x14ac:dyDescent="0.3">
      <c r="I372" t="str">
        <f t="shared" si="33"/>
        <v>N/A</v>
      </c>
      <c r="J372">
        <f t="shared" si="34"/>
        <v>0</v>
      </c>
      <c r="K372">
        <f t="shared" si="35"/>
        <v>0</v>
      </c>
      <c r="L372">
        <f t="shared" si="36"/>
        <v>0</v>
      </c>
      <c r="M372">
        <f t="shared" si="37"/>
        <v>0</v>
      </c>
      <c r="N372">
        <f t="shared" si="38"/>
        <v>0</v>
      </c>
    </row>
    <row r="373" spans="9:14" x14ac:dyDescent="0.3">
      <c r="I373" t="str">
        <f t="shared" si="33"/>
        <v>N/A</v>
      </c>
      <c r="J373">
        <f t="shared" si="34"/>
        <v>0</v>
      </c>
      <c r="K373">
        <f t="shared" si="35"/>
        <v>0</v>
      </c>
      <c r="L373">
        <f t="shared" si="36"/>
        <v>0</v>
      </c>
      <c r="M373">
        <f t="shared" si="37"/>
        <v>0</v>
      </c>
      <c r="N373">
        <f t="shared" si="38"/>
        <v>0</v>
      </c>
    </row>
    <row r="374" spans="9:14" x14ac:dyDescent="0.3">
      <c r="I374" t="str">
        <f t="shared" si="33"/>
        <v>N/A</v>
      </c>
      <c r="J374">
        <f t="shared" si="34"/>
        <v>0</v>
      </c>
      <c r="K374">
        <f t="shared" si="35"/>
        <v>0</v>
      </c>
      <c r="L374">
        <f t="shared" si="36"/>
        <v>0</v>
      </c>
      <c r="M374">
        <f t="shared" si="37"/>
        <v>0</v>
      </c>
      <c r="N374">
        <f t="shared" si="38"/>
        <v>0</v>
      </c>
    </row>
    <row r="375" spans="9:14" x14ac:dyDescent="0.3">
      <c r="I375" t="str">
        <f t="shared" si="33"/>
        <v>N/A</v>
      </c>
      <c r="J375">
        <f t="shared" si="34"/>
        <v>0</v>
      </c>
      <c r="K375">
        <f t="shared" si="35"/>
        <v>0</v>
      </c>
      <c r="L375">
        <f t="shared" si="36"/>
        <v>0</v>
      </c>
      <c r="M375">
        <f t="shared" si="37"/>
        <v>0</v>
      </c>
      <c r="N375">
        <f t="shared" si="38"/>
        <v>0</v>
      </c>
    </row>
    <row r="376" spans="9:14" x14ac:dyDescent="0.3">
      <c r="I376" t="str">
        <f t="shared" si="33"/>
        <v>N/A</v>
      </c>
      <c r="J376">
        <f t="shared" si="34"/>
        <v>0</v>
      </c>
      <c r="K376">
        <f t="shared" si="35"/>
        <v>0</v>
      </c>
      <c r="L376">
        <f t="shared" si="36"/>
        <v>0</v>
      </c>
      <c r="M376">
        <f t="shared" si="37"/>
        <v>0</v>
      </c>
      <c r="N376">
        <f t="shared" si="38"/>
        <v>0</v>
      </c>
    </row>
    <row r="377" spans="9:14" x14ac:dyDescent="0.3">
      <c r="I377" t="str">
        <f t="shared" si="33"/>
        <v>N/A</v>
      </c>
      <c r="J377">
        <f t="shared" si="34"/>
        <v>0</v>
      </c>
      <c r="K377">
        <f t="shared" si="35"/>
        <v>0</v>
      </c>
      <c r="L377">
        <f t="shared" si="36"/>
        <v>0</v>
      </c>
      <c r="M377">
        <f t="shared" si="37"/>
        <v>0</v>
      </c>
      <c r="N377">
        <f t="shared" si="38"/>
        <v>0</v>
      </c>
    </row>
    <row r="378" spans="9:14" x14ac:dyDescent="0.3">
      <c r="I378" t="str">
        <f t="shared" si="33"/>
        <v>N/A</v>
      </c>
      <c r="J378">
        <f t="shared" si="34"/>
        <v>0</v>
      </c>
      <c r="K378">
        <f t="shared" si="35"/>
        <v>0</v>
      </c>
      <c r="L378">
        <f t="shared" si="36"/>
        <v>0</v>
      </c>
      <c r="M378">
        <f t="shared" si="37"/>
        <v>0</v>
      </c>
      <c r="N378">
        <f t="shared" si="38"/>
        <v>0</v>
      </c>
    </row>
    <row r="379" spans="9:14" x14ac:dyDescent="0.3">
      <c r="I379" t="str">
        <f t="shared" si="33"/>
        <v>N/A</v>
      </c>
      <c r="J379">
        <f t="shared" si="34"/>
        <v>0</v>
      </c>
      <c r="K379">
        <f t="shared" si="35"/>
        <v>0</v>
      </c>
      <c r="L379">
        <f t="shared" si="36"/>
        <v>0</v>
      </c>
      <c r="M379">
        <f t="shared" si="37"/>
        <v>0</v>
      </c>
      <c r="N379">
        <f t="shared" si="38"/>
        <v>0</v>
      </c>
    </row>
    <row r="380" spans="9: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9:14" x14ac:dyDescent="0.3">
      <c r="I381" t="str">
        <f t="shared" si="39"/>
        <v>N/A</v>
      </c>
      <c r="J381">
        <f t="shared" si="40"/>
        <v>0</v>
      </c>
      <c r="K381">
        <f t="shared" si="41"/>
        <v>0</v>
      </c>
      <c r="L381">
        <f t="shared" si="42"/>
        <v>0</v>
      </c>
      <c r="M381">
        <f t="shared" si="43"/>
        <v>0</v>
      </c>
      <c r="N381">
        <f t="shared" si="44"/>
        <v>0</v>
      </c>
    </row>
    <row r="382" spans="9:14" x14ac:dyDescent="0.3">
      <c r="I382" t="str">
        <f t="shared" si="39"/>
        <v>N/A</v>
      </c>
      <c r="J382">
        <f t="shared" si="40"/>
        <v>0</v>
      </c>
      <c r="K382">
        <f t="shared" si="41"/>
        <v>0</v>
      </c>
      <c r="L382">
        <f t="shared" si="42"/>
        <v>0</v>
      </c>
      <c r="M382">
        <f t="shared" si="43"/>
        <v>0</v>
      </c>
      <c r="N382">
        <f t="shared" si="44"/>
        <v>0</v>
      </c>
    </row>
    <row r="383" spans="9:14" x14ac:dyDescent="0.3">
      <c r="I383" t="str">
        <f t="shared" si="39"/>
        <v>N/A</v>
      </c>
      <c r="J383">
        <f t="shared" si="40"/>
        <v>0</v>
      </c>
      <c r="K383">
        <f t="shared" si="41"/>
        <v>0</v>
      </c>
      <c r="L383">
        <f t="shared" si="42"/>
        <v>0</v>
      </c>
      <c r="M383">
        <f t="shared" si="43"/>
        <v>0</v>
      </c>
      <c r="N383">
        <f t="shared" si="44"/>
        <v>0</v>
      </c>
    </row>
    <row r="384" spans="9:14" x14ac:dyDescent="0.3">
      <c r="I384" t="str">
        <f t="shared" si="39"/>
        <v>N/A</v>
      </c>
      <c r="J384">
        <f t="shared" si="40"/>
        <v>0</v>
      </c>
      <c r="K384">
        <f t="shared" si="41"/>
        <v>0</v>
      </c>
      <c r="L384">
        <f t="shared" si="42"/>
        <v>0</v>
      </c>
      <c r="M384">
        <f t="shared" si="43"/>
        <v>0</v>
      </c>
      <c r="N384">
        <f t="shared" si="44"/>
        <v>0</v>
      </c>
    </row>
    <row r="385" spans="9:14" x14ac:dyDescent="0.3">
      <c r="I385" t="str">
        <f t="shared" si="39"/>
        <v>N/A</v>
      </c>
      <c r="J385">
        <f t="shared" si="40"/>
        <v>0</v>
      </c>
      <c r="K385">
        <f t="shared" si="41"/>
        <v>0</v>
      </c>
      <c r="L385">
        <f t="shared" si="42"/>
        <v>0</v>
      </c>
      <c r="M385">
        <f t="shared" si="43"/>
        <v>0</v>
      </c>
      <c r="N385">
        <f t="shared" si="44"/>
        <v>0</v>
      </c>
    </row>
    <row r="386" spans="9:14" x14ac:dyDescent="0.3">
      <c r="I386" t="str">
        <f t="shared" si="39"/>
        <v>N/A</v>
      </c>
      <c r="J386">
        <f t="shared" si="40"/>
        <v>0</v>
      </c>
      <c r="K386">
        <f t="shared" si="41"/>
        <v>0</v>
      </c>
      <c r="L386">
        <f t="shared" si="42"/>
        <v>0</v>
      </c>
      <c r="M386">
        <f t="shared" si="43"/>
        <v>0</v>
      </c>
      <c r="N386">
        <f t="shared" si="44"/>
        <v>0</v>
      </c>
    </row>
    <row r="387" spans="9:14" x14ac:dyDescent="0.3">
      <c r="I387" t="str">
        <f t="shared" si="39"/>
        <v>N/A</v>
      </c>
      <c r="J387">
        <f t="shared" si="40"/>
        <v>0</v>
      </c>
      <c r="K387">
        <f t="shared" si="41"/>
        <v>0</v>
      </c>
      <c r="L387">
        <f t="shared" si="42"/>
        <v>0</v>
      </c>
      <c r="M387">
        <f t="shared" si="43"/>
        <v>0</v>
      </c>
      <c r="N387">
        <f t="shared" si="44"/>
        <v>0</v>
      </c>
    </row>
    <row r="388" spans="9:14" x14ac:dyDescent="0.3">
      <c r="I388" t="str">
        <f t="shared" si="39"/>
        <v>N/A</v>
      </c>
      <c r="J388">
        <f t="shared" si="40"/>
        <v>0</v>
      </c>
      <c r="K388">
        <f t="shared" si="41"/>
        <v>0</v>
      </c>
      <c r="L388">
        <f t="shared" si="42"/>
        <v>0</v>
      </c>
      <c r="M388">
        <f t="shared" si="43"/>
        <v>0</v>
      </c>
      <c r="N388">
        <f t="shared" si="44"/>
        <v>0</v>
      </c>
    </row>
    <row r="389" spans="9:14" x14ac:dyDescent="0.3">
      <c r="I389" t="str">
        <f t="shared" si="39"/>
        <v>N/A</v>
      </c>
      <c r="J389">
        <f t="shared" si="40"/>
        <v>0</v>
      </c>
      <c r="K389">
        <f t="shared" si="41"/>
        <v>0</v>
      </c>
      <c r="L389">
        <f t="shared" si="42"/>
        <v>0</v>
      </c>
      <c r="M389">
        <f t="shared" si="43"/>
        <v>0</v>
      </c>
      <c r="N389">
        <f t="shared" si="44"/>
        <v>0</v>
      </c>
    </row>
    <row r="390" spans="9:14" x14ac:dyDescent="0.3">
      <c r="I390" t="str">
        <f t="shared" si="39"/>
        <v>N/A</v>
      </c>
      <c r="J390">
        <f t="shared" si="40"/>
        <v>0</v>
      </c>
      <c r="K390">
        <f t="shared" si="41"/>
        <v>0</v>
      </c>
      <c r="L390">
        <f t="shared" si="42"/>
        <v>0</v>
      </c>
      <c r="M390">
        <f t="shared" si="43"/>
        <v>0</v>
      </c>
      <c r="N390">
        <f t="shared" si="44"/>
        <v>0</v>
      </c>
    </row>
    <row r="391" spans="9:14" x14ac:dyDescent="0.3">
      <c r="I391" t="str">
        <f t="shared" si="39"/>
        <v>N/A</v>
      </c>
      <c r="J391">
        <f t="shared" si="40"/>
        <v>0</v>
      </c>
      <c r="K391">
        <f t="shared" si="41"/>
        <v>0</v>
      </c>
      <c r="L391">
        <f t="shared" si="42"/>
        <v>0</v>
      </c>
      <c r="M391">
        <f t="shared" si="43"/>
        <v>0</v>
      </c>
      <c r="N391">
        <f t="shared" si="44"/>
        <v>0</v>
      </c>
    </row>
    <row r="392" spans="9:14" x14ac:dyDescent="0.3">
      <c r="I392" t="str">
        <f t="shared" si="39"/>
        <v>N/A</v>
      </c>
      <c r="J392">
        <f t="shared" si="40"/>
        <v>0</v>
      </c>
      <c r="K392">
        <f t="shared" si="41"/>
        <v>0</v>
      </c>
      <c r="L392">
        <f t="shared" si="42"/>
        <v>0</v>
      </c>
      <c r="M392">
        <f t="shared" si="43"/>
        <v>0</v>
      </c>
      <c r="N392">
        <f t="shared" si="44"/>
        <v>0</v>
      </c>
    </row>
    <row r="393" spans="9:14" x14ac:dyDescent="0.3">
      <c r="I393" t="str">
        <f t="shared" si="39"/>
        <v>N/A</v>
      </c>
      <c r="J393">
        <f t="shared" si="40"/>
        <v>0</v>
      </c>
      <c r="K393">
        <f t="shared" si="41"/>
        <v>0</v>
      </c>
      <c r="L393">
        <f t="shared" si="42"/>
        <v>0</v>
      </c>
      <c r="M393">
        <f t="shared" si="43"/>
        <v>0</v>
      </c>
      <c r="N393">
        <f t="shared" si="44"/>
        <v>0</v>
      </c>
    </row>
    <row r="394" spans="9:14" x14ac:dyDescent="0.3">
      <c r="I394" t="str">
        <f t="shared" si="39"/>
        <v>N/A</v>
      </c>
      <c r="J394">
        <f t="shared" si="40"/>
        <v>0</v>
      </c>
      <c r="K394">
        <f t="shared" si="41"/>
        <v>0</v>
      </c>
      <c r="L394">
        <f t="shared" si="42"/>
        <v>0</v>
      </c>
      <c r="M394">
        <f t="shared" si="43"/>
        <v>0</v>
      </c>
      <c r="N394">
        <f t="shared" si="44"/>
        <v>0</v>
      </c>
    </row>
    <row r="395" spans="9:14" x14ac:dyDescent="0.3">
      <c r="I395" t="str">
        <f t="shared" si="39"/>
        <v>N/A</v>
      </c>
      <c r="J395">
        <f t="shared" si="40"/>
        <v>0</v>
      </c>
      <c r="K395">
        <f t="shared" si="41"/>
        <v>0</v>
      </c>
      <c r="L395">
        <f t="shared" si="42"/>
        <v>0</v>
      </c>
      <c r="M395">
        <f t="shared" si="43"/>
        <v>0</v>
      </c>
      <c r="N395">
        <f t="shared" si="44"/>
        <v>0</v>
      </c>
    </row>
    <row r="396" spans="9:14" x14ac:dyDescent="0.3">
      <c r="I396" t="str">
        <f t="shared" si="39"/>
        <v>N/A</v>
      </c>
      <c r="J396">
        <f t="shared" si="40"/>
        <v>0</v>
      </c>
      <c r="K396">
        <f t="shared" si="41"/>
        <v>0</v>
      </c>
      <c r="L396">
        <f t="shared" si="42"/>
        <v>0</v>
      </c>
      <c r="M396">
        <f t="shared" si="43"/>
        <v>0</v>
      </c>
      <c r="N396">
        <f t="shared" si="44"/>
        <v>0</v>
      </c>
    </row>
    <row r="397" spans="9:14" x14ac:dyDescent="0.3">
      <c r="I397" t="str">
        <f t="shared" si="39"/>
        <v>N/A</v>
      </c>
      <c r="J397">
        <f t="shared" si="40"/>
        <v>0</v>
      </c>
      <c r="K397">
        <f t="shared" si="41"/>
        <v>0</v>
      </c>
      <c r="L397">
        <f t="shared" si="42"/>
        <v>0</v>
      </c>
      <c r="M397">
        <f t="shared" si="43"/>
        <v>0</v>
      </c>
      <c r="N397">
        <f t="shared" si="44"/>
        <v>0</v>
      </c>
    </row>
    <row r="398" spans="9:14" x14ac:dyDescent="0.3">
      <c r="I398" t="str">
        <f t="shared" si="39"/>
        <v>N/A</v>
      </c>
      <c r="J398">
        <f t="shared" si="40"/>
        <v>0</v>
      </c>
      <c r="K398">
        <f t="shared" si="41"/>
        <v>0</v>
      </c>
      <c r="L398">
        <f t="shared" si="42"/>
        <v>0</v>
      </c>
      <c r="M398">
        <f t="shared" si="43"/>
        <v>0</v>
      </c>
      <c r="N398">
        <f t="shared" si="44"/>
        <v>0</v>
      </c>
    </row>
    <row r="399" spans="9: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0.23711046428789515</v>
      </c>
      <c r="Y471">
        <f ca="1">(INDIRECT("K" &amp; MATCH("Depreciation &amp; Amortization Expense",B145:B403,0) +144))/(INDIRECT("K" &amp; MATCH("Sales/Revenue",B145:B403,0) +144))</f>
        <v>0.28515803242782833</v>
      </c>
      <c r="Z471">
        <f ca="1">(INDIRECT("L" &amp; MATCH("Depreciation &amp; Amortization Expense",B145:B403,0) +144))/(INDIRECT("L" &amp; MATCH("Sales/Revenue",B145:B403,0) +144))</f>
        <v>0.26915740135164595</v>
      </c>
      <c r="AA471">
        <f ca="1">(INDIRECT("M" &amp; MATCH("Depreciation &amp; Amortization Expense",B145:B403,0) +144))/(INDIRECT("M" &amp; MATCH("Sales/Revenue",B145:B403,0) +144))</f>
        <v>0.2771376994345483</v>
      </c>
      <c r="AB471">
        <f ca="1">(INDIRECT("N" &amp; MATCH("Depreciation &amp; Amortization Expense",B145:B403,0) +144))/(INDIRECT("N" &amp; MATCH("Sales/Revenue",B145:B403,0) +144))</f>
        <v>0.26882089628160133</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4.8047568139933189E-2</v>
      </c>
      <c r="AL474">
        <f ca="1">Z471-Y471</f>
        <v>-1.6000631076182381E-2</v>
      </c>
      <c r="AM474">
        <f ca="1">AA471-Z471</f>
        <v>7.9802980829023484E-3</v>
      </c>
      <c r="AN474">
        <f ca="1">AB471-AA471</f>
        <v>-8.3168031529469721E-3</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10.034806326202446</v>
      </c>
      <c r="Y491" t="e">
        <f ca="1">(INDIRECT("K" &amp; MATCH("Net Property, Plant &amp; Equipment",B145:B403,0) +144))/(INDIRECT("K" &amp; MATCH("Sales/Revenue",B145:B403,0) +144))</f>
        <v>#VALUE!</v>
      </c>
      <c r="Z491" t="e">
        <f ca="1">(INDIRECT("L" &amp; MATCH("Net Property, Plant &amp; Equipment",B145:B403,0) +144))/(INDIRECT("L" &amp; MATCH("Sales/Revenue",B145:B403,0) +144))</f>
        <v>#VALUE!</v>
      </c>
      <c r="AA491" t="e">
        <f ca="1">(INDIRECT("M" &amp; MATCH("Net Property, Plant &amp; Equipment",B145:B403,0) +144))/(INDIRECT("M" &amp; MATCH("Sales/Revenue",B145:B403,0) +144))</f>
        <v>#VALUE!</v>
      </c>
      <c r="AB491" t="e">
        <f ca="1">(INDIRECT("N" &amp; MATCH("Net Property, Plant &amp; Equipment",B145:B403,0) +144))/(INDIRECT("N" &amp; MATCH("Sales/Revenue",B145:B403,0) +144))</f>
        <v>#VALUE!</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#VALUE!</v>
      </c>
      <c r="AL492" t="e">
        <f ca="1">Z491-Y491</f>
        <v>#VALUE!</v>
      </c>
      <c r="AM492" t="e">
        <f ca="1">AA491-Z491</f>
        <v>#VALUE!</v>
      </c>
      <c r="AN492" t="e">
        <f ca="1">AB491-AA491</f>
        <v>#VALUE!</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3.7859512711433167E-2</v>
      </c>
      <c r="Y499">
        <f ca="1">(INDIRECT("K" &amp; MATCH("Intangible Assets",B145:B403,0) +144))/(INDIRECT("K" &amp; MATCH("Sales/Revenue",B145:B403,0) +144))</f>
        <v>4.8672162565022966E-3</v>
      </c>
      <c r="Z499" t="e">
        <f ca="1">(INDIRECT("L" &amp; MATCH("Intangible Assets",B145:B403,0) +144))/(INDIRECT("L" &amp; MATCH("Sales/Revenue",B145:B403,0) +144))</f>
        <v>#VALUE!</v>
      </c>
      <c r="AA499">
        <f ca="1">(INDIRECT("M" &amp; MATCH("Intangible Assets",B145:B403,0) +144))/(INDIRECT("M" &amp; MATCH("Sales/Revenue",B145:B403,0) +144))</f>
        <v>7.7517321935809291E-2</v>
      </c>
      <c r="AB499">
        <f ca="1">(INDIRECT("N" &amp; MATCH("Intangible Assets",B145:B403,0) +144))/(INDIRECT("N" &amp; MATCH("Sales/Revenue",B145:B403,0) +144))</f>
        <v>7.1722875019075233E-2</v>
      </c>
      <c r="AK499" t="str">
        <f>K476</f>
        <v>12-13</v>
      </c>
      <c r="AL499" t="str">
        <f>L476</f>
        <v>13-14</v>
      </c>
      <c r="AM499" t="str">
        <f>M476</f>
        <v>14-15</v>
      </c>
      <c r="AN499" t="str">
        <f>N476</f>
        <v>15-16</v>
      </c>
    </row>
    <row r="500" spans="3:40" x14ac:dyDescent="0.3">
      <c r="C500" t="s">
        <v>1718</v>
      </c>
      <c r="AK500">
        <f ca="1">Y499-X499</f>
        <v>-3.2992296454930868E-2</v>
      </c>
      <c r="AL500" t="e">
        <f ca="1">Z499-Y499</f>
        <v>#VALUE!</v>
      </c>
      <c r="AM500" t="e">
        <f ca="1">AA499-Z499</f>
        <v>#VALUE!</v>
      </c>
      <c r="AN500">
        <f ca="1">AB499-AA499</f>
        <v>-5.7944469167340584E-3</v>
      </c>
    </row>
    <row r="501" spans="3:40" x14ac:dyDescent="0.3">
      <c r="C501" t="s">
        <v>1719</v>
      </c>
    </row>
    <row r="502" spans="3:40" x14ac:dyDescent="0.3">
      <c r="C502" t="s">
        <v>755</v>
      </c>
    </row>
    <row r="503" spans="3:40" x14ac:dyDescent="0.3">
      <c r="C503" t="s">
        <v>754</v>
      </c>
    </row>
    <row r="504" spans="3:40" x14ac:dyDescent="0.3">
      <c r="C504" t="s">
        <v>1720</v>
      </c>
    </row>
    <row r="505" spans="3:40" x14ac:dyDescent="0.3">
      <c r="C505" t="s">
        <v>1718</v>
      </c>
    </row>
    <row r="506" spans="3:40" x14ac:dyDescent="0.3">
      <c r="C506" t="s">
        <v>1721</v>
      </c>
    </row>
    <row r="507" spans="3:40" x14ac:dyDescent="0.3">
      <c r="C507" t="s">
        <v>755</v>
      </c>
    </row>
    <row r="508" spans="3:40" x14ac:dyDescent="0.3">
      <c r="C508" t="s">
        <v>1722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0"/>
  <sheetViews>
    <sheetView topLeftCell="B1" workbookViewId="0"/>
  </sheetViews>
  <sheetFormatPr defaultRowHeight="14.4" x14ac:dyDescent="0.3"/>
  <cols>
    <col min="1" max="1" width="0" hidden="1" customWidth="1"/>
    <col min="2" max="7" width="20.6640625" customWidth="1"/>
  </cols>
  <sheetData>
    <row r="1" spans="1:16" x14ac:dyDescent="0.3">
      <c r="B1" t="s">
        <v>0</v>
      </c>
      <c r="C1" t="s">
        <v>1723</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Ascential</v>
      </c>
    </row>
    <row r="2" spans="1:16" x14ac:dyDescent="0.3">
      <c r="B2" t="s">
        <v>2</v>
      </c>
      <c r="C2" t="s">
        <v>1724</v>
      </c>
      <c r="K2" t="str">
        <f>LEFT(C1,FIND("(",C1) - 2)</f>
        <v>Ascential plc</v>
      </c>
    </row>
    <row r="3" spans="1:16" x14ac:dyDescent="0.3">
      <c r="J3">
        <f ca="1">RANDBETWEEN(1,6)</f>
        <v>2</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$336.40, up .42%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$336.40, up .42% after opening up a fraction over yesterday's closing price</v>
      </c>
    </row>
    <row r="5" spans="1:16" x14ac:dyDescent="0.3">
      <c r="J5">
        <f ca="1">RANDBETWEEN(1,2)</f>
        <v>2</v>
      </c>
      <c r="K5" t="str">
        <f>"The one year target estimate for " &amp; D1 &amp; " is " &amp; TEXT(C23,"$####.00")</f>
        <v>The one year target estimate for Ascential is $360.38</v>
      </c>
      <c r="L5" t="str">
        <f>D1 &amp; " is expected to be trading at " &amp; TEXT(C23, "$####.00") &amp; ", based on target estimates"</f>
        <v>Ascential is expected to be trading at $360.38, based on target estimates</v>
      </c>
    </row>
    <row r="6" spans="1:16" x14ac:dyDescent="0.3">
      <c r="K6" t="str">
        <f>" which would be " &amp; IF(OR(LEFT(ABS((C23-C2)/C2*100),1)="8",LEFT(ABS((C23-C2)/C2*100),2)="18"), "an ", "a ")  &amp;TEXT(ABS((C23-C2)/C2),"####.00%")&amp;IF((C23-C2)&gt;0," increase over"," decrease from")&amp;" the current price"</f>
        <v xml:space="preserve"> which would be a 7.13% increase over the current price</v>
      </c>
    </row>
    <row r="7" spans="1:16" x14ac:dyDescent="0.3">
      <c r="A7" s="1">
        <v>0</v>
      </c>
      <c r="B7" t="s">
        <v>5</v>
      </c>
      <c r="C7" t="s">
        <v>1725</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6</v>
      </c>
      <c r="C8" t="s">
        <v>1726</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8</v>
      </c>
      <c r="C9" t="s">
        <v>1727</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10</v>
      </c>
      <c r="C10" t="s">
        <v>1728</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$0.06 in the 2 months leading up to the earnings report</v>
      </c>
    </row>
    <row r="11" spans="1:16" x14ac:dyDescent="0.3">
      <c r="A11" s="1">
        <v>4</v>
      </c>
      <c r="B11" t="s">
        <v>12</v>
      </c>
      <c r="C11" t="s">
        <v>1729</v>
      </c>
      <c r="K11" t="str">
        <f>IF(B145="Interest Income",U42, K42)</f>
        <v>No positive trends</v>
      </c>
    </row>
    <row r="12" spans="1:16" x14ac:dyDescent="0.3">
      <c r="A12" s="1">
        <v>5</v>
      </c>
      <c r="B12" t="s">
        <v>14</v>
      </c>
      <c r="C12" t="s">
        <v>1730</v>
      </c>
      <c r="D12" t="str">
        <f>LEFT(C12,FIND("-",C12)-2)</f>
        <v>236.80</v>
      </c>
      <c r="E12" t="str">
        <f>TRIM(RIGHT(C12,FIND("-",C12)-1))</f>
        <v>363.70</v>
      </c>
      <c r="K12" t="str">
        <f ca="1">D78</f>
        <v>Inconclusive</v>
      </c>
    </row>
    <row r="13" spans="1:16" x14ac:dyDescent="0.3">
      <c r="A13" s="1">
        <v>6</v>
      </c>
      <c r="B13" t="s">
        <v>16</v>
      </c>
      <c r="C13" t="s">
        <v>1731</v>
      </c>
      <c r="K13" t="str">
        <f ca="1">D89</f>
        <v>Inconclusive</v>
      </c>
    </row>
    <row r="14" spans="1:16" x14ac:dyDescent="0.3">
      <c r="A14" s="1">
        <v>7</v>
      </c>
      <c r="B14" t="s">
        <v>18</v>
      </c>
      <c r="C14" t="s">
        <v>1732</v>
      </c>
    </row>
    <row r="16" spans="1:16" x14ac:dyDescent="0.3">
      <c r="A16" s="1">
        <v>0</v>
      </c>
      <c r="B16" t="s">
        <v>20</v>
      </c>
      <c r="C16" t="s">
        <v>1733</v>
      </c>
    </row>
    <row r="17" spans="1:23" x14ac:dyDescent="0.3">
      <c r="A17" s="1">
        <v>1</v>
      </c>
      <c r="B17" t="s">
        <v>22</v>
      </c>
      <c r="K17" t="str">
        <f ca="1">K2 &amp; IF(J3=1, K3,IF(J3=2,L3,IF(J3=3,M3,IF(J3=4,N3,IF(J3=5,O3,IF(J3=6,P3)))))) &amp; ". " &amp; IF(J4=1,K4,IF(J4=2,L4)) &amp; ". " &amp; IF(J5=1,K5,IF(J5=2,L5)) &amp; K6 &amp; ". " &amp; K7 &amp; ". " &amp; K8 &amp; ". " &amp; K9 &amp; "."</f>
        <v>Ascential plc is slated to report earnings on Jul 24, 2017. The stock is currently trading at $336.40, up .42% after opening up slightly over yesterday's close. Ascential is expected to be trading at $360.38, based on target estimates which would be a 7.13% increase over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24</v>
      </c>
      <c r="C18" t="s">
        <v>1734</v>
      </c>
    </row>
    <row r="19" spans="1:23" x14ac:dyDescent="0.3">
      <c r="A19" s="1">
        <v>3</v>
      </c>
      <c r="B19" t="s">
        <v>26</v>
      </c>
      <c r="C19" t="s">
        <v>1735</v>
      </c>
    </row>
    <row r="20" spans="1:23" x14ac:dyDescent="0.3">
      <c r="A20" s="1">
        <v>4</v>
      </c>
      <c r="B20" t="s">
        <v>28</v>
      </c>
      <c r="C20" t="s">
        <v>29</v>
      </c>
    </row>
    <row r="21" spans="1:23" x14ac:dyDescent="0.3">
      <c r="A21" s="1">
        <v>5</v>
      </c>
      <c r="B21" t="s">
        <v>30</v>
      </c>
      <c r="C21" t="s">
        <v>1736</v>
      </c>
    </row>
    <row r="22" spans="1:23" x14ac:dyDescent="0.3">
      <c r="A22" s="1">
        <v>6</v>
      </c>
      <c r="B22" t="s">
        <v>32</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1737</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E27">
        <v>9</v>
      </c>
      <c r="F27">
        <v>8</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E28">
        <v>17.21</v>
      </c>
      <c r="F28">
        <v>19.079999999999998</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E29">
        <v>16</v>
      </c>
      <c r="F29">
        <v>18.600000000000001</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E30">
        <v>18.079999999999998</v>
      </c>
      <c r="F30">
        <v>19.899999999999999</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E31">
        <v>15.5</v>
      </c>
      <c r="F31">
        <v>17.21</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E34" t="s">
        <v>1738</v>
      </c>
      <c r="F34" t="s">
        <v>47</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E35" t="s">
        <v>1739</v>
      </c>
      <c r="F35" t="s">
        <v>1740</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E36" t="s">
        <v>1741</v>
      </c>
      <c r="F36" t="s">
        <v>1742</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E37" t="s">
        <v>1743</v>
      </c>
      <c r="F37" t="s">
        <v>1744</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E38" t="s">
        <v>1745</v>
      </c>
      <c r="F38" t="s">
        <v>1739</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64</v>
      </c>
      <c r="E39" t="s">
        <v>1746</v>
      </c>
      <c r="F39" t="s">
        <v>1747</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69</v>
      </c>
      <c r="C41" s="1" t="s">
        <v>1748</v>
      </c>
      <c r="D41" s="1" t="s">
        <v>1749</v>
      </c>
      <c r="E41" s="1" t="s">
        <v>1750</v>
      </c>
      <c r="F41" s="1" t="s">
        <v>1751</v>
      </c>
    </row>
    <row r="42" spans="1:23" x14ac:dyDescent="0.3">
      <c r="A42" s="1">
        <v>0</v>
      </c>
      <c r="B42" t="s">
        <v>74</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row>
    <row r="44" spans="1:23" x14ac:dyDescent="0.3">
      <c r="A44" s="1">
        <v>2</v>
      </c>
      <c r="B44" t="s">
        <v>83</v>
      </c>
    </row>
    <row r="45" spans="1:23" x14ac:dyDescent="0.3">
      <c r="A45" s="1">
        <v>3</v>
      </c>
      <c r="B45" t="s">
        <v>88</v>
      </c>
    </row>
    <row r="47" spans="1:23" x14ac:dyDescent="0.3">
      <c r="B47" s="1" t="s">
        <v>93</v>
      </c>
      <c r="C47" s="1" t="s">
        <v>37</v>
      </c>
      <c r="D47" s="1" t="s">
        <v>38</v>
      </c>
      <c r="E47" s="1" t="s">
        <v>39</v>
      </c>
      <c r="F47" s="1" t="s">
        <v>40</v>
      </c>
    </row>
    <row r="48" spans="1:23" x14ac:dyDescent="0.3">
      <c r="A48" s="1">
        <v>0</v>
      </c>
      <c r="B48" t="s">
        <v>94</v>
      </c>
      <c r="E48">
        <v>17.21</v>
      </c>
      <c r="F48">
        <v>19.079999999999998</v>
      </c>
    </row>
    <row r="49" spans="1:14" x14ac:dyDescent="0.3">
      <c r="A49" s="1">
        <v>1</v>
      </c>
      <c r="B49" t="s">
        <v>95</v>
      </c>
      <c r="E49">
        <v>17.23</v>
      </c>
      <c r="F49">
        <v>18.989999999999998</v>
      </c>
    </row>
    <row r="50" spans="1:14" x14ac:dyDescent="0.3">
      <c r="A50" s="1">
        <v>2</v>
      </c>
      <c r="B50" t="s">
        <v>96</v>
      </c>
      <c r="E50">
        <v>17.239999999999998</v>
      </c>
      <c r="F50">
        <v>19</v>
      </c>
    </row>
    <row r="51" spans="1:14" x14ac:dyDescent="0.3">
      <c r="A51" s="1">
        <v>3</v>
      </c>
      <c r="B51" t="s">
        <v>97</v>
      </c>
      <c r="E51">
        <v>17.41</v>
      </c>
      <c r="F51">
        <v>19.11</v>
      </c>
    </row>
    <row r="52" spans="1:14" x14ac:dyDescent="0.3">
      <c r="A52" s="1">
        <v>4</v>
      </c>
      <c r="B52" t="s">
        <v>98</v>
      </c>
      <c r="E52">
        <v>17.37</v>
      </c>
      <c r="F52">
        <v>19.02</v>
      </c>
    </row>
    <row r="54" spans="1:14" x14ac:dyDescent="0.3">
      <c r="B54" s="1" t="s">
        <v>99</v>
      </c>
      <c r="C54" s="1" t="s">
        <v>37</v>
      </c>
      <c r="D54" s="1" t="s">
        <v>38</v>
      </c>
      <c r="E54" s="1" t="s">
        <v>39</v>
      </c>
      <c r="F54" s="1" t="s">
        <v>40</v>
      </c>
    </row>
    <row r="55" spans="1:14" x14ac:dyDescent="0.3">
      <c r="A55" s="1">
        <v>0</v>
      </c>
      <c r="B55" t="s">
        <v>100</v>
      </c>
      <c r="F55">
        <v>1</v>
      </c>
    </row>
    <row r="56" spans="1:14" x14ac:dyDescent="0.3">
      <c r="A56" s="1">
        <v>1</v>
      </c>
      <c r="B56" t="s">
        <v>101</v>
      </c>
      <c r="E56">
        <v>1</v>
      </c>
      <c r="F56">
        <v>2</v>
      </c>
    </row>
    <row r="57" spans="1:14" x14ac:dyDescent="0.3">
      <c r="A57" s="1">
        <v>2</v>
      </c>
      <c r="B57" t="s">
        <v>102</v>
      </c>
      <c r="E57">
        <v>1</v>
      </c>
    </row>
    <row r="58" spans="1:14" x14ac:dyDescent="0.3">
      <c r="A58" s="1">
        <v>3</v>
      </c>
      <c r="B58" t="s">
        <v>103</v>
      </c>
    </row>
    <row r="60" spans="1:14" x14ac:dyDescent="0.3">
      <c r="B60" s="1" t="s">
        <v>104</v>
      </c>
      <c r="C60" s="1" t="s">
        <v>1752</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ASCL.L</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F61">
        <v>0.19</v>
      </c>
      <c r="I61" t="str">
        <f t="shared" si="4"/>
        <v>N/A</v>
      </c>
      <c r="J61">
        <f t="shared" si="5"/>
        <v>0</v>
      </c>
      <c r="K61">
        <f t="shared" si="6"/>
        <v>0</v>
      </c>
      <c r="L61">
        <f t="shared" si="7"/>
        <v>0</v>
      </c>
      <c r="M61">
        <f t="shared" si="8"/>
        <v>0.19</v>
      </c>
      <c r="N61">
        <f t="shared" si="9"/>
        <v>0</v>
      </c>
    </row>
    <row r="62" spans="1:14" x14ac:dyDescent="0.3">
      <c r="A62" s="1">
        <v>1</v>
      </c>
      <c r="B62" t="s">
        <v>111</v>
      </c>
      <c r="F62">
        <v>0.22</v>
      </c>
      <c r="I62" t="str">
        <f t="shared" si="4"/>
        <v>N/A</v>
      </c>
      <c r="J62">
        <f t="shared" si="5"/>
        <v>0</v>
      </c>
      <c r="K62">
        <f t="shared" si="6"/>
        <v>0</v>
      </c>
      <c r="L62">
        <f t="shared" si="7"/>
        <v>0</v>
      </c>
      <c r="M62">
        <f t="shared" si="8"/>
        <v>0.22</v>
      </c>
      <c r="N62">
        <f t="shared" si="9"/>
        <v>0</v>
      </c>
    </row>
    <row r="63" spans="1:14" x14ac:dyDescent="0.3">
      <c r="A63" s="1">
        <v>2</v>
      </c>
      <c r="B63" t="s">
        <v>113</v>
      </c>
      <c r="C63" t="s">
        <v>1753</v>
      </c>
      <c r="F63">
        <v>0.08</v>
      </c>
      <c r="I63" t="str">
        <f t="shared" si="4"/>
        <v>N/A</v>
      </c>
      <c r="J63">
        <f t="shared" si="5"/>
        <v>0.11</v>
      </c>
      <c r="K63">
        <f t="shared" si="6"/>
        <v>0</v>
      </c>
      <c r="L63">
        <f t="shared" si="7"/>
        <v>0</v>
      </c>
      <c r="M63">
        <f t="shared" si="8"/>
        <v>0.08</v>
      </c>
      <c r="N63">
        <f t="shared" si="9"/>
        <v>0</v>
      </c>
    </row>
    <row r="64" spans="1:14" x14ac:dyDescent="0.3">
      <c r="A64" s="1">
        <v>3</v>
      </c>
      <c r="B64" t="s">
        <v>115</v>
      </c>
      <c r="C64" t="s">
        <v>1754</v>
      </c>
      <c r="F64">
        <v>0.12</v>
      </c>
      <c r="I64" t="str">
        <f t="shared" si="4"/>
        <v>N/A</v>
      </c>
      <c r="J64">
        <f t="shared" si="5"/>
        <v>0.109</v>
      </c>
      <c r="K64">
        <f t="shared" si="6"/>
        <v>0</v>
      </c>
      <c r="L64">
        <f t="shared" si="7"/>
        <v>0</v>
      </c>
      <c r="M64">
        <f t="shared" si="8"/>
        <v>0.12</v>
      </c>
      <c r="N64">
        <f t="shared" si="9"/>
        <v>0</v>
      </c>
    </row>
    <row r="65" spans="1:14" x14ac:dyDescent="0.3">
      <c r="A65" s="1">
        <v>4</v>
      </c>
      <c r="B65" t="s">
        <v>117</v>
      </c>
      <c r="C65" t="s">
        <v>1755</v>
      </c>
      <c r="F65">
        <v>0.08</v>
      </c>
      <c r="I65" t="str">
        <f t="shared" si="4"/>
        <v>N/A</v>
      </c>
      <c r="J65">
        <f t="shared" si="5"/>
        <v>0.16719999999999999</v>
      </c>
      <c r="K65">
        <f t="shared" si="6"/>
        <v>0</v>
      </c>
      <c r="L65">
        <f t="shared" si="7"/>
        <v>0</v>
      </c>
      <c r="M65">
        <f t="shared" si="8"/>
        <v>0.08</v>
      </c>
      <c r="N65">
        <f t="shared" si="9"/>
        <v>0</v>
      </c>
    </row>
    <row r="66" spans="1:14" x14ac:dyDescent="0.3">
      <c r="A66" s="1">
        <v>5</v>
      </c>
      <c r="B66" t="s">
        <v>119</v>
      </c>
      <c r="I66" t="str">
        <f t="shared" si="4"/>
        <v>N/A</v>
      </c>
      <c r="J66">
        <f t="shared" si="5"/>
        <v>0</v>
      </c>
      <c r="K66">
        <f t="shared" si="6"/>
        <v>0</v>
      </c>
      <c r="L66">
        <f t="shared" si="7"/>
        <v>0</v>
      </c>
      <c r="M66">
        <f t="shared" si="8"/>
        <v>0</v>
      </c>
      <c r="N66">
        <f t="shared" si="9"/>
        <v>0</v>
      </c>
    </row>
    <row r="67" spans="1:14" x14ac:dyDescent="0.3">
      <c r="D67" t="s">
        <v>121</v>
      </c>
      <c r="E67" t="str">
        <f>C1</f>
        <v>Ascential plc (ASCL.L)</v>
      </c>
      <c r="I67" t="str">
        <f t="shared" si="4"/>
        <v>N/A</v>
      </c>
      <c r="J67">
        <f t="shared" si="5"/>
        <v>0</v>
      </c>
      <c r="K67" t="str">
        <f t="shared" si="6"/>
        <v>Comp Average</v>
      </c>
      <c r="L67" t="str">
        <f t="shared" si="7"/>
        <v>Ascential plc (ASCL.L)</v>
      </c>
      <c r="M67">
        <f t="shared" si="8"/>
        <v>0</v>
      </c>
      <c r="N67">
        <f t="shared" si="9"/>
        <v>0</v>
      </c>
    </row>
    <row r="68" spans="1:14" x14ac:dyDescent="0.3">
      <c r="A68" s="1">
        <v>0</v>
      </c>
      <c r="B68" t="s">
        <v>122</v>
      </c>
      <c r="C68" t="s">
        <v>1733</v>
      </c>
      <c r="D68" t="e">
        <f ca="1">AVERAGE(VALUE(INDIRECT("J"&amp;(MATCH(B68,B69:B500,0)+68))),VALUE(INDIRECT("J"&amp;(MATCH(B68,B69:B500,0)+79))),VALUE(INDIRECT("J"&amp;(MATCH(B68,B69:B500,0)+90))),VALUE(INDIRECT("J"&amp;(MATCH(B68,B69:B500,0)+101))))</f>
        <v>#N/A</v>
      </c>
      <c r="E68" t="e">
        <f t="shared" ref="E68:E76" ca="1" si="10">IF(AND(C68&lt;&gt;"",D68&lt;&gt;0),IF(VALUE(J68)&gt;VALUE(K68),"above average","below average"),"no data")</f>
        <v>#N/A</v>
      </c>
      <c r="I68" t="e">
        <f t="shared" ca="1" si="4"/>
        <v>#N/A</v>
      </c>
      <c r="J68">
        <f t="shared" si="5"/>
        <v>1350000000</v>
      </c>
      <c r="K68" t="e">
        <f t="shared" ca="1" si="6"/>
        <v>#N/A</v>
      </c>
      <c r="L68" t="e">
        <f t="shared" ca="1" si="7"/>
        <v>#N/A</v>
      </c>
      <c r="M68">
        <f t="shared" si="8"/>
        <v>0</v>
      </c>
      <c r="N68">
        <f t="shared" si="9"/>
        <v>0</v>
      </c>
    </row>
    <row r="69" spans="1:14" x14ac:dyDescent="0.3">
      <c r="A69" s="1">
        <v>1</v>
      </c>
      <c r="B69" t="s">
        <v>123</v>
      </c>
      <c r="D69" t="e">
        <f ca="1">AVERAGE(VALUE(INDIRECT("J"&amp;(MATCH(B69,B70:B501,0)+69))),VALUE(INDIRECT("J"&amp;(MATCH(B69,B70:B501,0)+80))),VALUE(INDIRECT("J"&amp;(MATCH(B69,B70:B501,0)+91))),VALUE(INDIRECT("J"&amp;(MATCH(B69,B70:B501,0)+102))))</f>
        <v>#N/A</v>
      </c>
      <c r="E69" t="e">
        <f t="shared" ca="1" si="10"/>
        <v>#N/A</v>
      </c>
      <c r="I69" t="e">
        <f t="shared" ca="1" si="4"/>
        <v>#N/A</v>
      </c>
      <c r="J69">
        <f t="shared" si="5"/>
        <v>0</v>
      </c>
      <c r="K69" t="e">
        <f t="shared" ca="1" si="6"/>
        <v>#N/A</v>
      </c>
      <c r="L69" t="e">
        <f t="shared" ca="1" si="7"/>
        <v>#N/A</v>
      </c>
      <c r="M69">
        <f t="shared" si="8"/>
        <v>0</v>
      </c>
      <c r="N69">
        <f t="shared" si="9"/>
        <v>0</v>
      </c>
    </row>
    <row r="70" spans="1:14" x14ac:dyDescent="0.3">
      <c r="A70" s="1">
        <v>2</v>
      </c>
      <c r="B70" t="s">
        <v>124</v>
      </c>
      <c r="C70" t="s">
        <v>1734</v>
      </c>
      <c r="D70" t="e">
        <f ca="1">AVERAGE(VALUE(INDIRECT("J"&amp;(MATCH(B70,B71:B502,0)+70))),VALUE(INDIRECT("J"&amp;(MATCH(B70,B71:B502,0)+81))),VALUE(INDIRECT("J"&amp;(MATCH(B70,B71:B502,0)+92))),VALUE(INDIRECT("J"&amp;(MATCH(B70,B71:B502,0)+103))))</f>
        <v>#N/A</v>
      </c>
      <c r="E70" t="e">
        <f t="shared" ca="1" si="10"/>
        <v>#N/A</v>
      </c>
      <c r="F70" t="e">
        <f t="shared" ref="F70:F76" ca="1" si="11">IF(E70="above average",LOWER(TRIM(IF(ISNUMBER(VALUE(RIGHT(B70,1))),REPLACE(B70,LEN(B70),1,""),B70))),"")</f>
        <v>#N/A</v>
      </c>
      <c r="G70" t="e">
        <f ca="1">IFERROR(LEFT(F70,FIND("(",F70) - 2),F70)</f>
        <v>#N/A</v>
      </c>
      <c r="I70" t="e">
        <f t="shared" ca="1" si="4"/>
        <v>#N/A</v>
      </c>
      <c r="J70" t="str">
        <f t="shared" si="5"/>
        <v>78.23</v>
      </c>
      <c r="K70" t="e">
        <f t="shared" ca="1" si="6"/>
        <v>#N/A</v>
      </c>
      <c r="L70" t="e">
        <f t="shared" ca="1" si="7"/>
        <v>#N/A</v>
      </c>
      <c r="M70" t="e">
        <f t="shared" ca="1" si="8"/>
        <v>#N/A</v>
      </c>
      <c r="N70" t="e">
        <f t="shared" ca="1" si="9"/>
        <v>#N/A</v>
      </c>
    </row>
    <row r="71" spans="1:14" x14ac:dyDescent="0.3">
      <c r="A71" s="1">
        <v>3</v>
      </c>
      <c r="B71" t="s">
        <v>125</v>
      </c>
      <c r="C71" t="s">
        <v>1756</v>
      </c>
      <c r="D71" t="e">
        <f ca="1">AVERAGE(VALUE(INDIRECT("J"&amp;(MATCH(B71,B72:B503,0)+71))),VALUE(INDIRECT("J"&amp;(MATCH(B71,B72:B503,0)+82))),VALUE(INDIRECT("J"&amp;(MATCH(B71,B72:B503,0)+93))),VALUE(INDIRECT("J"&amp;(MATCH(B71,B72:B503,0)+104))))</f>
        <v>#N/A</v>
      </c>
      <c r="E71" t="e">
        <f t="shared" ca="1" si="10"/>
        <v>#N/A</v>
      </c>
      <c r="F71" t="e">
        <f t="shared" ca="1" si="11"/>
        <v>#N/A</v>
      </c>
      <c r="G71" t="e">
        <f t="shared" ref="G71:G76" ca="1" si="12">IF(F71&lt;&gt;"", G70 &amp; ", " &amp; IFERROR(LEFT(F71,FIND("(",F71) - 2),F71),G70)</f>
        <v>#N/A</v>
      </c>
      <c r="I71" t="e">
        <f t="shared" ca="1" si="4"/>
        <v>#N/A</v>
      </c>
      <c r="J71" t="str">
        <f t="shared" si="5"/>
        <v>17.63</v>
      </c>
      <c r="K71" t="e">
        <f t="shared" ca="1" si="6"/>
        <v>#N/A</v>
      </c>
      <c r="L71" t="e">
        <f t="shared" ca="1" si="7"/>
        <v>#N/A</v>
      </c>
      <c r="M71" t="e">
        <f t="shared" ca="1" si="8"/>
        <v>#N/A</v>
      </c>
      <c r="N71" t="e">
        <f t="shared" ca="1" si="9"/>
        <v>#N/A</v>
      </c>
    </row>
    <row r="72" spans="1:14" x14ac:dyDescent="0.3">
      <c r="A72" s="1">
        <v>4</v>
      </c>
      <c r="B72" t="s">
        <v>127</v>
      </c>
      <c r="C72" t="s">
        <v>1757</v>
      </c>
      <c r="D72" t="e">
        <f ca="1">AVERAGE(VALUE(INDIRECT("J"&amp;(MATCH(B72,B73:B504,0)+72))),VALUE(INDIRECT("J"&amp;(MATCH(B72,B73:B504,0)+83))),VALUE(INDIRECT("J"&amp;(MATCH(B72,B73:B504,0)+94))),VALUE(INDIRECT("J"&amp;(MATCH(B72,B73:B504,0)+105))))</f>
        <v>#N/A</v>
      </c>
      <c r="E72" t="e">
        <f t="shared" ca="1" si="10"/>
        <v>#N/A</v>
      </c>
      <c r="F72" t="e">
        <f t="shared" ca="1" si="11"/>
        <v>#N/A</v>
      </c>
      <c r="G72" t="e">
        <f t="shared" ca="1" si="12"/>
        <v>#N/A</v>
      </c>
      <c r="I72" t="e">
        <f t="shared" ca="1" si="4"/>
        <v>#N/A</v>
      </c>
      <c r="J72" t="str">
        <f t="shared" si="5"/>
        <v>1.16</v>
      </c>
      <c r="K72" t="e">
        <f t="shared" ca="1" si="6"/>
        <v>#N/A</v>
      </c>
      <c r="L72" t="e">
        <f t="shared" ca="1" si="7"/>
        <v>#N/A</v>
      </c>
      <c r="M72" t="e">
        <f t="shared" ca="1" si="8"/>
        <v>#N/A</v>
      </c>
      <c r="N72" t="e">
        <f t="shared" ca="1" si="9"/>
        <v>#N/A</v>
      </c>
    </row>
    <row r="73" spans="1:14" x14ac:dyDescent="0.3">
      <c r="A73" s="1">
        <v>5</v>
      </c>
      <c r="B73" t="s">
        <v>129</v>
      </c>
      <c r="C73" t="s">
        <v>1758</v>
      </c>
      <c r="D73" t="e">
        <f ca="1">AVERAGE(VALUE(INDIRECT("J"&amp;(MATCH(B73,B74:B505,0)+73))),VALUE(INDIRECT("J"&amp;(MATCH(B73,B74:B505,0)+84))),VALUE(INDIRECT("J"&amp;(MATCH(B73,B74:B505,0)+95))),VALUE(INDIRECT("J"&amp;(MATCH(B73,B74:B505,0)+106))))</f>
        <v>#N/A</v>
      </c>
      <c r="E73" t="e">
        <f t="shared" ca="1" si="10"/>
        <v>#N/A</v>
      </c>
      <c r="F73" t="e">
        <f t="shared" ca="1" si="11"/>
        <v>#N/A</v>
      </c>
      <c r="G73" t="e">
        <f t="shared" ca="1" si="12"/>
        <v>#N/A</v>
      </c>
      <c r="I73" t="e">
        <f t="shared" ca="1" si="4"/>
        <v>#N/A</v>
      </c>
      <c r="J73" t="str">
        <f t="shared" si="5"/>
        <v>4.50</v>
      </c>
      <c r="K73" t="e">
        <f t="shared" ca="1" si="6"/>
        <v>#N/A</v>
      </c>
      <c r="L73" t="e">
        <f t="shared" ca="1" si="7"/>
        <v>#N/A</v>
      </c>
      <c r="M73" t="e">
        <f t="shared" ca="1" si="8"/>
        <v>#N/A</v>
      </c>
      <c r="N73" t="e">
        <f t="shared" ca="1" si="9"/>
        <v>#N/A</v>
      </c>
    </row>
    <row r="74" spans="1:14" x14ac:dyDescent="0.3">
      <c r="A74" s="1">
        <v>6</v>
      </c>
      <c r="B74" t="s">
        <v>131</v>
      </c>
      <c r="C74" t="s">
        <v>1759</v>
      </c>
      <c r="D74" t="e">
        <f ca="1">AVERAGE(VALUE(INDIRECT("J"&amp;(MATCH(B74,B75:B506,0)+74))),VALUE(INDIRECT("J"&amp;(MATCH(B74,B75:B506,0)+85))),VALUE(INDIRECT("J"&amp;(MATCH(B74,B75:B506,0)+96))),VALUE(INDIRECT("J"&amp;(MATCH(B74,B75:B506,0)+107))))</f>
        <v>#N/A</v>
      </c>
      <c r="E74" t="e">
        <f t="shared" ca="1" si="10"/>
        <v>#N/A</v>
      </c>
      <c r="F74" t="e">
        <f t="shared" ca="1" si="11"/>
        <v>#N/A</v>
      </c>
      <c r="G74" t="e">
        <f t="shared" ca="1" si="12"/>
        <v>#N/A</v>
      </c>
      <c r="I74" t="e">
        <f t="shared" ca="1" si="4"/>
        <v>#N/A</v>
      </c>
      <c r="J74" t="str">
        <f t="shared" si="5"/>
        <v>372.54</v>
      </c>
      <c r="K74" t="e">
        <f t="shared" ca="1" si="6"/>
        <v>#N/A</v>
      </c>
      <c r="L74" t="e">
        <f t="shared" ca="1" si="7"/>
        <v>#N/A</v>
      </c>
      <c r="M74" t="e">
        <f t="shared" ca="1" si="8"/>
        <v>#N/A</v>
      </c>
      <c r="N74" t="e">
        <f t="shared" ca="1" si="9"/>
        <v>#N/A</v>
      </c>
    </row>
    <row r="75" spans="1:14" x14ac:dyDescent="0.3">
      <c r="A75" s="1">
        <v>7</v>
      </c>
      <c r="B75" t="s">
        <v>133</v>
      </c>
      <c r="D75" t="e">
        <f ca="1">AVERAGE(VALUE(INDIRECT("J"&amp;(MATCH(B75,B76:B507,0)+75))),VALUE(INDIRECT("J"&amp;(MATCH(B75,B76:B507,0)+86))),VALUE(INDIRECT("J"&amp;(MATCH(B75,B76:B507,0)+97))),VALUE(INDIRECT("J"&amp;(MATCH(B75,B76:B507,0)+108))))</f>
        <v>#N/A</v>
      </c>
      <c r="E75" t="e">
        <f t="shared" ca="1" si="10"/>
        <v>#N/A</v>
      </c>
      <c r="F75" t="e">
        <f t="shared" ca="1" si="11"/>
        <v>#N/A</v>
      </c>
      <c r="G75" t="e">
        <f t="shared" ca="1" si="12"/>
        <v>#N/A</v>
      </c>
      <c r="I75" t="e">
        <f t="shared" ca="1" si="4"/>
        <v>#N/A</v>
      </c>
      <c r="J75">
        <f t="shared" si="5"/>
        <v>0</v>
      </c>
      <c r="K75" t="e">
        <f t="shared" ca="1" si="6"/>
        <v>#N/A</v>
      </c>
      <c r="L75" t="e">
        <f t="shared" ca="1" si="7"/>
        <v>#N/A</v>
      </c>
      <c r="M75" t="e">
        <f t="shared" ca="1" si="8"/>
        <v>#N/A</v>
      </c>
      <c r="N75" t="e">
        <f t="shared" ca="1" si="9"/>
        <v>#N/A</v>
      </c>
    </row>
    <row r="76" spans="1:14" x14ac:dyDescent="0.3">
      <c r="A76" s="1">
        <v>8</v>
      </c>
      <c r="B76" t="s">
        <v>134</v>
      </c>
      <c r="D76" t="e">
        <f ca="1">AVERAGE(VALUE(INDIRECT("J"&amp;(MATCH(B76,B77:B508,0)+76))),VALUE(INDIRECT("J"&amp;(MATCH(B76,B77:B508,0)+87))),VALUE(INDIRECT("J"&amp;(MATCH(B76,B77:B508,0)+98))),VALUE(INDIRECT("J"&amp;(MATCH(B76,B77:B508,0)+109))))</f>
        <v>#N/A</v>
      </c>
      <c r="E76" t="e">
        <f t="shared" ca="1" si="10"/>
        <v>#N/A</v>
      </c>
      <c r="F76" t="e">
        <f t="shared" ca="1" si="11"/>
        <v>#N/A</v>
      </c>
      <c r="G76" t="e">
        <f t="shared" ca="1" si="12"/>
        <v>#N/A</v>
      </c>
      <c r="I76" t="e">
        <f t="shared" ca="1" si="4"/>
        <v>#N/A</v>
      </c>
      <c r="J76">
        <f t="shared" si="5"/>
        <v>0</v>
      </c>
      <c r="K76" t="e">
        <f t="shared" ca="1" si="6"/>
        <v>#N/A</v>
      </c>
      <c r="L76" t="e">
        <f t="shared" ca="1" si="7"/>
        <v>#N/A</v>
      </c>
      <c r="M76" t="e">
        <f t="shared" ca="1" si="8"/>
        <v>#N/A</v>
      </c>
      <c r="N76" t="e">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#N/A</v>
      </c>
      <c r="G77" t="e">
        <f ca="1">TRIM(IF(LEFT(G76,1)=",",REPLACE(G76,1,1,""),SUBSTITUTE(G76,F77, "and " &amp; F77)))</f>
        <v>#N/A</v>
      </c>
      <c r="I77" t="e">
        <f t="shared" ca="1" si="4"/>
        <v>#N/A</v>
      </c>
      <c r="J77">
        <f t="shared" si="5"/>
        <v>0</v>
      </c>
      <c r="K77">
        <f t="shared" si="6"/>
        <v>0</v>
      </c>
      <c r="L77">
        <f t="shared" si="7"/>
        <v>0</v>
      </c>
      <c r="M77" t="e">
        <f t="shared" ca="1" si="8"/>
        <v>#N/A</v>
      </c>
      <c r="N77" t="e">
        <f t="shared" ca="1" si="9"/>
        <v>#N/A</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Inconclusive</v>
      </c>
      <c r="I78" t="str">
        <f t="shared" ca="1" si="4"/>
        <v>N/A</v>
      </c>
      <c r="J78" t="str">
        <f t="shared" si="5"/>
        <v>Dec 31, 2016</v>
      </c>
      <c r="K78" t="str">
        <f t="shared" ca="1" si="6"/>
        <v>Inconclusive</v>
      </c>
      <c r="L78">
        <f t="shared" si="7"/>
        <v>0</v>
      </c>
      <c r="M78">
        <f t="shared" si="8"/>
        <v>0</v>
      </c>
      <c r="N78">
        <f t="shared" si="9"/>
        <v>0</v>
      </c>
    </row>
    <row r="79" spans="1:14" x14ac:dyDescent="0.3">
      <c r="A79" s="1">
        <v>1</v>
      </c>
      <c r="B79" t="s">
        <v>137</v>
      </c>
      <c r="C79" t="s">
        <v>136</v>
      </c>
      <c r="I79" t="str">
        <f t="shared" si="4"/>
        <v>N/A</v>
      </c>
      <c r="J79" t="str">
        <f t="shared" si="5"/>
        <v>Dec 31, 2016</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1760</v>
      </c>
      <c r="F81" t="e">
        <f t="shared" ref="F81:F87" ca="1" si="13">IF(E70="below average",LOWER(TRIM(IF(ISNUMBER(VALUE(RIGHT(B70,1))),REPLACE(B70,LEN(B70),1,""),B70))),"")</f>
        <v>#N/A</v>
      </c>
      <c r="G81" t="e">
        <f ca="1">IFERROR(LEFT(F81,FIND("(",F81) - 2),F81)</f>
        <v>#N/A</v>
      </c>
      <c r="I81" t="e">
        <f t="shared" ca="1" si="4"/>
        <v>#N/A</v>
      </c>
      <c r="J81">
        <f t="shared" si="5"/>
        <v>5.21E-2</v>
      </c>
      <c r="K81">
        <f t="shared" si="6"/>
        <v>0</v>
      </c>
      <c r="L81">
        <f t="shared" si="7"/>
        <v>0</v>
      </c>
      <c r="M81" t="e">
        <f t="shared" ca="1" si="8"/>
        <v>#N/A</v>
      </c>
      <c r="N81" t="e">
        <f t="shared" ca="1" si="9"/>
        <v>#N/A</v>
      </c>
    </row>
    <row r="82" spans="1:14" x14ac:dyDescent="0.3">
      <c r="A82" s="1">
        <v>1</v>
      </c>
      <c r="B82" t="s">
        <v>141</v>
      </c>
      <c r="C82" t="s">
        <v>1761</v>
      </c>
      <c r="F82" t="e">
        <f t="shared" ca="1" si="13"/>
        <v>#N/A</v>
      </c>
      <c r="G82" t="e">
        <f t="shared" ref="G82:G87" ca="1" si="14">IF(F82&lt;&gt;"", G81 &amp; ", " &amp; IFERROR(LEFT(F82,FIND("(",F82) - 2),F82),G81)</f>
        <v>#N/A</v>
      </c>
      <c r="I82" t="e">
        <f t="shared" ca="1" si="4"/>
        <v>#N/A</v>
      </c>
      <c r="J82">
        <f t="shared" si="5"/>
        <v>0.17620000000000002</v>
      </c>
      <c r="K82">
        <f t="shared" si="6"/>
        <v>0</v>
      </c>
      <c r="L82">
        <f t="shared" si="7"/>
        <v>0</v>
      </c>
      <c r="M82" t="e">
        <f t="shared" ca="1" si="8"/>
        <v>#N/A</v>
      </c>
      <c r="N82" t="e">
        <f t="shared" ca="1" si="9"/>
        <v>#N/A</v>
      </c>
    </row>
    <row r="83" spans="1:14" x14ac:dyDescent="0.3">
      <c r="F83" t="e">
        <f t="shared" ca="1" si="13"/>
        <v>#N/A</v>
      </c>
      <c r="G83" t="e">
        <f t="shared" ca="1" si="14"/>
        <v>#N/A</v>
      </c>
      <c r="I83" t="e">
        <f t="shared" ca="1" si="4"/>
        <v>#N/A</v>
      </c>
      <c r="J83">
        <f t="shared" si="5"/>
        <v>0</v>
      </c>
      <c r="K83">
        <f t="shared" si="6"/>
        <v>0</v>
      </c>
      <c r="L83">
        <f t="shared" si="7"/>
        <v>0</v>
      </c>
      <c r="M83" t="e">
        <f t="shared" ca="1" si="8"/>
        <v>#N/A</v>
      </c>
      <c r="N83" t="e">
        <f t="shared" ca="1" si="9"/>
        <v>#N/A</v>
      </c>
    </row>
    <row r="84" spans="1:14" x14ac:dyDescent="0.3">
      <c r="A84" s="1">
        <v>0</v>
      </c>
      <c r="B84" t="s">
        <v>143</v>
      </c>
      <c r="C84" t="s">
        <v>1762</v>
      </c>
      <c r="F84" t="e">
        <f t="shared" ca="1" si="13"/>
        <v>#N/A</v>
      </c>
      <c r="G84" t="e">
        <f t="shared" ca="1" si="14"/>
        <v>#N/A</v>
      </c>
      <c r="I84" t="e">
        <f t="shared" ca="1" si="4"/>
        <v>#N/A</v>
      </c>
      <c r="J84">
        <f t="shared" si="5"/>
        <v>3.7200000000000004E-2</v>
      </c>
      <c r="K84">
        <f t="shared" si="6"/>
        <v>0</v>
      </c>
      <c r="L84">
        <f t="shared" si="7"/>
        <v>0</v>
      </c>
      <c r="M84" t="e">
        <f t="shared" ca="1" si="8"/>
        <v>#N/A</v>
      </c>
      <c r="N84" t="e">
        <f t="shared" ca="1" si="9"/>
        <v>#N/A</v>
      </c>
    </row>
    <row r="85" spans="1:14" x14ac:dyDescent="0.3">
      <c r="A85" s="1">
        <v>1</v>
      </c>
      <c r="B85" t="s">
        <v>145</v>
      </c>
      <c r="C85" t="s">
        <v>1763</v>
      </c>
      <c r="F85" t="e">
        <f t="shared" ca="1" si="13"/>
        <v>#N/A</v>
      </c>
      <c r="G85" t="e">
        <f t="shared" ca="1" si="14"/>
        <v>#N/A</v>
      </c>
      <c r="I85" t="e">
        <f t="shared" ca="1" si="4"/>
        <v>#N/A</v>
      </c>
      <c r="J85">
        <f t="shared" si="5"/>
        <v>0.25159999999999999</v>
      </c>
      <c r="K85">
        <f t="shared" si="6"/>
        <v>0</v>
      </c>
      <c r="L85">
        <f t="shared" si="7"/>
        <v>0</v>
      </c>
      <c r="M85" t="e">
        <f t="shared" ca="1" si="8"/>
        <v>#N/A</v>
      </c>
      <c r="N85" t="e">
        <f t="shared" ca="1" si="9"/>
        <v>#N/A</v>
      </c>
    </row>
    <row r="86" spans="1:14" x14ac:dyDescent="0.3">
      <c r="F86" t="e">
        <f t="shared" ca="1" si="13"/>
        <v>#N/A</v>
      </c>
      <c r="G86" t="e">
        <f t="shared" ca="1" si="14"/>
        <v>#N/A</v>
      </c>
      <c r="I86" t="e">
        <f t="shared" ca="1" si="4"/>
        <v>#N/A</v>
      </c>
      <c r="J86">
        <f t="shared" si="5"/>
        <v>0</v>
      </c>
      <c r="K86">
        <f t="shared" si="6"/>
        <v>0</v>
      </c>
      <c r="L86">
        <f t="shared" si="7"/>
        <v>0</v>
      </c>
      <c r="M86" t="e">
        <f t="shared" ca="1" si="8"/>
        <v>#N/A</v>
      </c>
      <c r="N86" t="e">
        <f t="shared" ca="1" si="9"/>
        <v>#N/A</v>
      </c>
    </row>
    <row r="87" spans="1:14" x14ac:dyDescent="0.3">
      <c r="A87" s="1">
        <v>0</v>
      </c>
      <c r="B87" t="s">
        <v>147</v>
      </c>
      <c r="C87" t="s">
        <v>1745</v>
      </c>
      <c r="F87" t="e">
        <f t="shared" ca="1" si="13"/>
        <v>#N/A</v>
      </c>
      <c r="G87" t="e">
        <f t="shared" ca="1" si="14"/>
        <v>#N/A</v>
      </c>
      <c r="I87" t="e">
        <f t="shared" ca="1" si="4"/>
        <v>#N/A</v>
      </c>
      <c r="J87">
        <f t="shared" si="5"/>
        <v>299600000</v>
      </c>
      <c r="K87">
        <f t="shared" si="6"/>
        <v>0</v>
      </c>
      <c r="L87">
        <f t="shared" si="7"/>
        <v>0</v>
      </c>
      <c r="M87" t="e">
        <f t="shared" ca="1" si="8"/>
        <v>#N/A</v>
      </c>
      <c r="N87" t="e">
        <f t="shared" ca="1" si="9"/>
        <v>#N/A</v>
      </c>
    </row>
    <row r="88" spans="1:14" x14ac:dyDescent="0.3">
      <c r="A88" s="1">
        <v>1</v>
      </c>
      <c r="B88" t="s">
        <v>149</v>
      </c>
      <c r="C88" t="s">
        <v>1764</v>
      </c>
      <c r="F88" t="e">
        <f ca="1">IF(F87="",IF(F86="",IF(F85="",IF(F84="",IF(F83="",IF(F82="",IFERROR(LEFT(F81,FIND("(",F81) - 2),F81),IFERROR(LEFT(F82,FIND("(",F82) - 2),F82)),IFERROR(LEFT(F83,FIND("(",F83) - 2),F83)),IFERROR(LEFT(F84,FIND("(",F84) - 2),F84)),IFERROR(LEFT(F85,FIND("(",F85) - 2),F85)),IFERROR(LEFT(F86,FIND("(",F86) - 2),F86)),IFERROR(LEFT(F87,FIND("(",F87) - 2),F87))</f>
        <v>#N/A</v>
      </c>
      <c r="G88" t="e">
        <f ca="1">TRIM(IF(LEFT(G87,1)=",",REPLACE(G87,1,1,""),SUBSTITUTE(G87,F88, "and " &amp; F88)))</f>
        <v>#N/A</v>
      </c>
      <c r="I88" t="e">
        <f t="shared" ca="1" si="4"/>
        <v>#N/A</v>
      </c>
      <c r="J88" t="str">
        <f t="shared" si="5"/>
        <v>0.83</v>
      </c>
      <c r="K88">
        <f t="shared" si="6"/>
        <v>0</v>
      </c>
      <c r="L88">
        <f t="shared" si="7"/>
        <v>0</v>
      </c>
      <c r="M88" t="e">
        <f t="shared" ca="1" si="8"/>
        <v>#N/A</v>
      </c>
      <c r="N88" t="e">
        <f t="shared" ca="1" si="9"/>
        <v>#N/A</v>
      </c>
    </row>
    <row r="89" spans="1:14" x14ac:dyDescent="0.3">
      <c r="A89" s="1">
        <v>2</v>
      </c>
      <c r="B89" t="s">
        <v>151</v>
      </c>
      <c r="D89" t="str">
        <f ca="1">IF(COUNTIF(E70:E76,"=below average")&gt;0,"There are some indications that "&amp;D1&amp;" may be undervalued. The company has a lower " &amp; G88 &amp; " than the comparable average", "Inconclusive")</f>
        <v>Inconclusive</v>
      </c>
      <c r="I89" t="str">
        <f t="shared" ca="1" si="4"/>
        <v>N/A</v>
      </c>
      <c r="J89">
        <f t="shared" si="5"/>
        <v>0</v>
      </c>
      <c r="K89" t="str">
        <f t="shared" ca="1" si="6"/>
        <v>Inconclusive</v>
      </c>
      <c r="L89">
        <f t="shared" si="7"/>
        <v>0</v>
      </c>
      <c r="M89">
        <f t="shared" si="8"/>
        <v>0</v>
      </c>
      <c r="N89">
        <f t="shared" si="9"/>
        <v>0</v>
      </c>
    </row>
    <row r="90" spans="1:14" x14ac:dyDescent="0.3">
      <c r="A90" s="1">
        <v>3</v>
      </c>
      <c r="B90" t="s">
        <v>153</v>
      </c>
      <c r="C90" t="s">
        <v>1174</v>
      </c>
      <c r="I90" t="str">
        <f t="shared" si="4"/>
        <v>N/A</v>
      </c>
      <c r="J90">
        <f t="shared" si="5"/>
        <v>198000000</v>
      </c>
      <c r="K90">
        <f t="shared" si="6"/>
        <v>0</v>
      </c>
      <c r="L90">
        <f t="shared" si="7"/>
        <v>0</v>
      </c>
      <c r="M90">
        <f t="shared" si="8"/>
        <v>0</v>
      </c>
      <c r="N90">
        <f t="shared" si="9"/>
        <v>0</v>
      </c>
    </row>
    <row r="91" spans="1:14" x14ac:dyDescent="0.3">
      <c r="A91" s="1">
        <v>4</v>
      </c>
      <c r="B91" t="s">
        <v>155</v>
      </c>
      <c r="C91" t="s">
        <v>1765</v>
      </c>
      <c r="I91" t="str">
        <f t="shared" si="4"/>
        <v>N/A</v>
      </c>
      <c r="J91">
        <f t="shared" si="5"/>
        <v>86100000</v>
      </c>
      <c r="K91">
        <f t="shared" si="6"/>
        <v>0</v>
      </c>
      <c r="L91">
        <f t="shared" si="7"/>
        <v>0</v>
      </c>
      <c r="M91">
        <f t="shared" si="8"/>
        <v>0</v>
      </c>
      <c r="N91">
        <f t="shared" si="9"/>
        <v>0</v>
      </c>
    </row>
    <row r="92" spans="1:14" x14ac:dyDescent="0.3">
      <c r="A92" s="1">
        <v>5</v>
      </c>
      <c r="B92" t="s">
        <v>157</v>
      </c>
      <c r="C92" t="s">
        <v>1766</v>
      </c>
      <c r="I92" t="str">
        <f t="shared" si="4"/>
        <v>N/A</v>
      </c>
      <c r="J92">
        <f t="shared" si="5"/>
        <v>11600000</v>
      </c>
      <c r="K92">
        <f t="shared" si="6"/>
        <v>0</v>
      </c>
      <c r="L92">
        <f t="shared" si="7"/>
        <v>0</v>
      </c>
      <c r="M92">
        <f t="shared" si="8"/>
        <v>0</v>
      </c>
      <c r="N92">
        <f t="shared" si="9"/>
        <v>0</v>
      </c>
    </row>
    <row r="93" spans="1:14" x14ac:dyDescent="0.3">
      <c r="A93" s="1">
        <v>6</v>
      </c>
      <c r="B93" t="s">
        <v>159</v>
      </c>
      <c r="C93" t="s">
        <v>1735</v>
      </c>
      <c r="I93" t="str">
        <f t="shared" si="4"/>
        <v>N/A</v>
      </c>
      <c r="J93" t="str">
        <f t="shared" si="5"/>
        <v>4.3</v>
      </c>
      <c r="K93">
        <f t="shared" si="6"/>
        <v>0</v>
      </c>
      <c r="L93">
        <f t="shared" si="7"/>
        <v>0</v>
      </c>
      <c r="M93">
        <f t="shared" si="8"/>
        <v>0</v>
      </c>
      <c r="N93">
        <f t="shared" si="9"/>
        <v>0</v>
      </c>
    </row>
    <row r="94" spans="1:14" x14ac:dyDescent="0.3">
      <c r="A94" s="1">
        <v>7</v>
      </c>
      <c r="B94" t="s">
        <v>160</v>
      </c>
      <c r="I94" t="str">
        <f t="shared" si="4"/>
        <v>N/A</v>
      </c>
      <c r="J94">
        <f t="shared" si="5"/>
        <v>0</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1767</v>
      </c>
      <c r="I96" t="str">
        <f t="shared" si="4"/>
        <v>N/A</v>
      </c>
      <c r="J96">
        <f t="shared" si="5"/>
        <v>61900000</v>
      </c>
      <c r="K96">
        <f t="shared" si="6"/>
        <v>0</v>
      </c>
      <c r="L96">
        <f t="shared" si="7"/>
        <v>0</v>
      </c>
      <c r="M96">
        <f t="shared" si="8"/>
        <v>0</v>
      </c>
      <c r="N96">
        <f t="shared" si="9"/>
        <v>0</v>
      </c>
    </row>
    <row r="97" spans="1:14" x14ac:dyDescent="0.3">
      <c r="A97" s="1">
        <v>1</v>
      </c>
      <c r="B97" t="s">
        <v>164</v>
      </c>
      <c r="C97" t="s">
        <v>1768</v>
      </c>
      <c r="I97" t="str">
        <f t="shared" si="4"/>
        <v>N/A</v>
      </c>
      <c r="J97" t="str">
        <f t="shared" si="5"/>
        <v>0.16</v>
      </c>
      <c r="K97">
        <f t="shared" si="6"/>
        <v>0</v>
      </c>
      <c r="L97">
        <f t="shared" si="7"/>
        <v>0</v>
      </c>
      <c r="M97">
        <f t="shared" si="8"/>
        <v>0</v>
      </c>
      <c r="N97">
        <f t="shared" si="9"/>
        <v>0</v>
      </c>
    </row>
    <row r="98" spans="1:14" x14ac:dyDescent="0.3">
      <c r="A98" s="1">
        <v>2</v>
      </c>
      <c r="B98" t="s">
        <v>166</v>
      </c>
      <c r="C98" t="s">
        <v>1769</v>
      </c>
      <c r="I98" t="str">
        <f t="shared" si="4"/>
        <v>N/A</v>
      </c>
      <c r="J98">
        <f t="shared" si="5"/>
        <v>286000000</v>
      </c>
      <c r="K98">
        <f t="shared" si="6"/>
        <v>0</v>
      </c>
      <c r="L98">
        <f t="shared" si="7"/>
        <v>0</v>
      </c>
      <c r="M98">
        <f t="shared" si="8"/>
        <v>0</v>
      </c>
      <c r="N98">
        <f t="shared" si="9"/>
        <v>0</v>
      </c>
    </row>
    <row r="99" spans="1:14" x14ac:dyDescent="0.3">
      <c r="A99" s="1">
        <v>3</v>
      </c>
      <c r="B99" t="s">
        <v>168</v>
      </c>
      <c r="C99" t="s">
        <v>1770</v>
      </c>
      <c r="I99" t="str">
        <f t="shared" si="4"/>
        <v>N/A</v>
      </c>
      <c r="J99" t="str">
        <f t="shared" si="5"/>
        <v>79.14</v>
      </c>
      <c r="K99">
        <f t="shared" si="6"/>
        <v>0</v>
      </c>
      <c r="L99">
        <f t="shared" si="7"/>
        <v>0</v>
      </c>
      <c r="M99">
        <f t="shared" si="8"/>
        <v>0</v>
      </c>
      <c r="N99">
        <f t="shared" si="9"/>
        <v>0</v>
      </c>
    </row>
    <row r="100" spans="1:14" x14ac:dyDescent="0.3">
      <c r="A100" s="1">
        <v>4</v>
      </c>
      <c r="B100" t="s">
        <v>170</v>
      </c>
      <c r="C100" t="s">
        <v>1469</v>
      </c>
      <c r="I100" t="str">
        <f t="shared" si="4"/>
        <v>N/A</v>
      </c>
      <c r="J100" t="str">
        <f t="shared" si="5"/>
        <v>1.03</v>
      </c>
      <c r="K100">
        <f t="shared" si="6"/>
        <v>0</v>
      </c>
      <c r="L100">
        <f t="shared" si="7"/>
        <v>0</v>
      </c>
      <c r="M100">
        <f t="shared" si="8"/>
        <v>0</v>
      </c>
      <c r="N100">
        <f t="shared" si="9"/>
        <v>0</v>
      </c>
    </row>
    <row r="101" spans="1:14" x14ac:dyDescent="0.3">
      <c r="A101" s="1">
        <v>5</v>
      </c>
      <c r="B101" t="s">
        <v>172</v>
      </c>
      <c r="C101" t="s">
        <v>1771</v>
      </c>
      <c r="I101" t="str">
        <f t="shared" si="4"/>
        <v>N/A</v>
      </c>
      <c r="J101" t="str">
        <f t="shared" si="5"/>
        <v>0.90</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1772</v>
      </c>
      <c r="I103" t="str">
        <f t="shared" si="4"/>
        <v>N/A</v>
      </c>
      <c r="J103">
        <f t="shared" si="5"/>
        <v>92400000</v>
      </c>
      <c r="K103">
        <f t="shared" si="6"/>
        <v>0</v>
      </c>
      <c r="L103">
        <f t="shared" si="7"/>
        <v>0</v>
      </c>
      <c r="M103">
        <f t="shared" si="8"/>
        <v>0</v>
      </c>
      <c r="N103">
        <f t="shared" si="9"/>
        <v>0</v>
      </c>
    </row>
    <row r="104" spans="1:14" x14ac:dyDescent="0.3">
      <c r="A104" s="1">
        <v>1</v>
      </c>
      <c r="B104" t="s">
        <v>176</v>
      </c>
      <c r="C104" t="s">
        <v>1773</v>
      </c>
      <c r="I104" t="str">
        <f t="shared" si="4"/>
        <v>N/A</v>
      </c>
      <c r="J104">
        <f t="shared" si="5"/>
        <v>17010000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I106" t="str">
        <f t="shared" si="4"/>
        <v>N/A</v>
      </c>
      <c r="J106">
        <f t="shared" si="5"/>
        <v>0</v>
      </c>
      <c r="K106">
        <f t="shared" si="6"/>
        <v>0</v>
      </c>
      <c r="L106">
        <f t="shared" si="7"/>
        <v>0</v>
      </c>
      <c r="M106">
        <f t="shared" si="8"/>
        <v>0</v>
      </c>
      <c r="N106">
        <f t="shared" si="9"/>
        <v>0</v>
      </c>
    </row>
    <row r="107" spans="1:14" x14ac:dyDescent="0.3">
      <c r="A107" s="1">
        <v>1</v>
      </c>
      <c r="B107" t="s">
        <v>178</v>
      </c>
      <c r="C107" t="s">
        <v>1774</v>
      </c>
      <c r="I107" t="str">
        <f t="shared" si="4"/>
        <v>N/A</v>
      </c>
      <c r="J107">
        <f t="shared" si="5"/>
        <v>0.35520000000000002</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1775</v>
      </c>
      <c r="I109" t="str">
        <f t="shared" si="4"/>
        <v>N/A</v>
      </c>
      <c r="J109" t="str">
        <f t="shared" si="5"/>
        <v>363.70</v>
      </c>
      <c r="K109">
        <f t="shared" si="6"/>
        <v>0</v>
      </c>
      <c r="L109">
        <f t="shared" si="7"/>
        <v>0</v>
      </c>
      <c r="M109">
        <f t="shared" si="8"/>
        <v>0</v>
      </c>
      <c r="N109">
        <f t="shared" si="9"/>
        <v>0</v>
      </c>
    </row>
    <row r="110" spans="1:14" x14ac:dyDescent="0.3">
      <c r="A110" s="1">
        <v>4</v>
      </c>
      <c r="B110" t="s">
        <v>184</v>
      </c>
      <c r="C110" t="s">
        <v>1776</v>
      </c>
      <c r="I110" t="str">
        <f t="shared" si="4"/>
        <v>N/A</v>
      </c>
      <c r="J110" t="str">
        <f t="shared" si="5"/>
        <v>236.80</v>
      </c>
      <c r="K110">
        <f t="shared" si="6"/>
        <v>0</v>
      </c>
      <c r="L110">
        <f t="shared" si="7"/>
        <v>0</v>
      </c>
      <c r="M110">
        <f t="shared" si="8"/>
        <v>0</v>
      </c>
      <c r="N110">
        <f t="shared" si="9"/>
        <v>0</v>
      </c>
    </row>
    <row r="111" spans="1:14" x14ac:dyDescent="0.3">
      <c r="A111" s="1">
        <v>5</v>
      </c>
      <c r="B111" t="s">
        <v>186</v>
      </c>
      <c r="C111" t="s">
        <v>1777</v>
      </c>
      <c r="I111" t="str">
        <f t="shared" si="4"/>
        <v>N/A</v>
      </c>
      <c r="J111" t="str">
        <f t="shared" si="5"/>
        <v>333.65</v>
      </c>
      <c r="K111">
        <f t="shared" si="6"/>
        <v>0</v>
      </c>
      <c r="L111">
        <f t="shared" si="7"/>
        <v>0</v>
      </c>
      <c r="M111">
        <f t="shared" si="8"/>
        <v>0</v>
      </c>
      <c r="N111">
        <f t="shared" si="9"/>
        <v>0</v>
      </c>
    </row>
    <row r="112" spans="1:14" x14ac:dyDescent="0.3">
      <c r="A112" s="1">
        <v>6</v>
      </c>
      <c r="B112" t="s">
        <v>188</v>
      </c>
      <c r="C112" t="s">
        <v>1778</v>
      </c>
      <c r="I112" t="str">
        <f t="shared" si="4"/>
        <v>N/A</v>
      </c>
      <c r="J112" t="str">
        <f t="shared" si="5"/>
        <v>318.97</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238</v>
      </c>
      <c r="I114" t="str">
        <f t="shared" si="4"/>
        <v>N/A</v>
      </c>
      <c r="J114">
        <f t="shared" si="5"/>
        <v>1200000</v>
      </c>
      <c r="K114">
        <f t="shared" si="6"/>
        <v>0</v>
      </c>
      <c r="L114">
        <f t="shared" si="7"/>
        <v>0</v>
      </c>
      <c r="M114">
        <f t="shared" si="8"/>
        <v>0</v>
      </c>
      <c r="N114">
        <f t="shared" si="9"/>
        <v>0</v>
      </c>
    </row>
    <row r="115" spans="1:14" x14ac:dyDescent="0.3">
      <c r="A115" s="1">
        <v>1</v>
      </c>
      <c r="B115" t="s">
        <v>192</v>
      </c>
      <c r="C115" t="s">
        <v>1779</v>
      </c>
      <c r="I115" t="str">
        <f t="shared" si="4"/>
        <v>N/A</v>
      </c>
      <c r="J115" t="str">
        <f t="shared" si="5"/>
        <v>523.49k</v>
      </c>
      <c r="K115">
        <f t="shared" si="6"/>
        <v>0</v>
      </c>
      <c r="L115">
        <f t="shared" si="7"/>
        <v>0</v>
      </c>
      <c r="M115">
        <f t="shared" si="8"/>
        <v>0</v>
      </c>
      <c r="N115">
        <f t="shared" si="9"/>
        <v>0</v>
      </c>
    </row>
    <row r="116" spans="1:14" x14ac:dyDescent="0.3">
      <c r="A116" s="1">
        <v>2</v>
      </c>
      <c r="B116" t="s">
        <v>194</v>
      </c>
      <c r="C116" t="s">
        <v>1780</v>
      </c>
      <c r="I116" t="str">
        <f t="shared" si="4"/>
        <v>N/A</v>
      </c>
      <c r="J116">
        <f t="shared" si="5"/>
        <v>400500000</v>
      </c>
      <c r="K116">
        <f t="shared" si="6"/>
        <v>0</v>
      </c>
      <c r="L116">
        <f t="shared" si="7"/>
        <v>0</v>
      </c>
      <c r="M116">
        <f t="shared" si="8"/>
        <v>0</v>
      </c>
      <c r="N116">
        <f t="shared" si="9"/>
        <v>0</v>
      </c>
    </row>
    <row r="117" spans="1:14" x14ac:dyDescent="0.3">
      <c r="A117" s="1">
        <v>3</v>
      </c>
      <c r="B117" t="s">
        <v>196</v>
      </c>
      <c r="C117" t="s">
        <v>1781</v>
      </c>
      <c r="I117" t="str">
        <f t="shared" si="4"/>
        <v>N/A</v>
      </c>
      <c r="J117">
        <f t="shared" si="5"/>
        <v>390500000</v>
      </c>
      <c r="K117">
        <f t="shared" si="6"/>
        <v>0</v>
      </c>
      <c r="L117">
        <f t="shared" si="7"/>
        <v>0</v>
      </c>
      <c r="M117">
        <f t="shared" si="8"/>
        <v>0</v>
      </c>
      <c r="N117">
        <f t="shared" si="9"/>
        <v>0</v>
      </c>
    </row>
    <row r="118" spans="1:14" x14ac:dyDescent="0.3">
      <c r="A118" s="1">
        <v>4</v>
      </c>
      <c r="B118" t="s">
        <v>198</v>
      </c>
      <c r="I118" t="str">
        <f t="shared" si="4"/>
        <v>N/A</v>
      </c>
      <c r="J118">
        <f t="shared" si="5"/>
        <v>0</v>
      </c>
      <c r="K118">
        <f t="shared" si="6"/>
        <v>0</v>
      </c>
      <c r="L118">
        <f t="shared" si="7"/>
        <v>0</v>
      </c>
      <c r="M118">
        <f t="shared" si="8"/>
        <v>0</v>
      </c>
      <c r="N118">
        <f t="shared" si="9"/>
        <v>0</v>
      </c>
    </row>
    <row r="119" spans="1:14" x14ac:dyDescent="0.3">
      <c r="A119" s="1">
        <v>5</v>
      </c>
      <c r="B119" t="s">
        <v>200</v>
      </c>
      <c r="I119" t="str">
        <f t="shared" si="4"/>
        <v>N/A</v>
      </c>
      <c r="J119">
        <f t="shared" si="5"/>
        <v>0</v>
      </c>
      <c r="K119">
        <f t="shared" si="6"/>
        <v>0</v>
      </c>
      <c r="L119">
        <f t="shared" si="7"/>
        <v>0</v>
      </c>
      <c r="M119">
        <f t="shared" si="8"/>
        <v>0</v>
      </c>
      <c r="N119">
        <f t="shared" si="9"/>
        <v>0</v>
      </c>
    </row>
    <row r="120" spans="1:14" x14ac:dyDescent="0.3">
      <c r="A120" s="1">
        <v>6</v>
      </c>
      <c r="B120" t="s">
        <v>202</v>
      </c>
      <c r="I120" t="str">
        <f t="shared" si="4"/>
        <v>N/A</v>
      </c>
      <c r="J120">
        <f t="shared" si="5"/>
        <v>0</v>
      </c>
      <c r="K120">
        <f t="shared" si="6"/>
        <v>0</v>
      </c>
      <c r="L120">
        <f t="shared" si="7"/>
        <v>0</v>
      </c>
      <c r="M120">
        <f t="shared" si="8"/>
        <v>0</v>
      </c>
      <c r="N120">
        <f t="shared" si="9"/>
        <v>0</v>
      </c>
    </row>
    <row r="121" spans="1:14" x14ac:dyDescent="0.3">
      <c r="A121" s="1">
        <v>7</v>
      </c>
      <c r="B121" t="s">
        <v>204</v>
      </c>
      <c r="I121" t="str">
        <f t="shared" si="4"/>
        <v>N/A</v>
      </c>
      <c r="J121">
        <f t="shared" si="5"/>
        <v>0</v>
      </c>
      <c r="K121">
        <f t="shared" si="6"/>
        <v>0</v>
      </c>
      <c r="L121">
        <f t="shared" si="7"/>
        <v>0</v>
      </c>
      <c r="M121">
        <f t="shared" si="8"/>
        <v>0</v>
      </c>
      <c r="N121">
        <f t="shared" si="9"/>
        <v>0</v>
      </c>
    </row>
    <row r="122" spans="1:14" x14ac:dyDescent="0.3">
      <c r="A122" s="1">
        <v>8</v>
      </c>
      <c r="B122" t="s">
        <v>206</v>
      </c>
      <c r="I122" t="str">
        <f t="shared" si="4"/>
        <v>N/A</v>
      </c>
      <c r="J122">
        <f t="shared" si="5"/>
        <v>0</v>
      </c>
      <c r="K122">
        <f t="shared" si="6"/>
        <v>0</v>
      </c>
      <c r="L122">
        <f t="shared" si="7"/>
        <v>0</v>
      </c>
      <c r="M122">
        <f t="shared" si="8"/>
        <v>0</v>
      </c>
      <c r="N122">
        <f t="shared" si="9"/>
        <v>0</v>
      </c>
    </row>
    <row r="123" spans="1:14" x14ac:dyDescent="0.3">
      <c r="A123" s="1">
        <v>9</v>
      </c>
      <c r="B123" t="s">
        <v>208</v>
      </c>
      <c r="I123" t="str">
        <f t="shared" si="4"/>
        <v>N/A</v>
      </c>
      <c r="J123">
        <f t="shared" si="5"/>
        <v>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I125" t="str">
        <f t="shared" si="15"/>
        <v>N/A</v>
      </c>
      <c r="J125">
        <f t="shared" si="16"/>
        <v>0</v>
      </c>
      <c r="K125">
        <f t="shared" si="17"/>
        <v>0</v>
      </c>
      <c r="L125">
        <f t="shared" si="18"/>
        <v>0</v>
      </c>
      <c r="M125">
        <f t="shared" si="19"/>
        <v>0</v>
      </c>
      <c r="N125">
        <f t="shared" si="20"/>
        <v>0</v>
      </c>
    </row>
    <row r="126" spans="1:14" x14ac:dyDescent="0.3">
      <c r="A126" s="1">
        <v>1</v>
      </c>
      <c r="B126" t="s">
        <v>212</v>
      </c>
      <c r="I126" t="str">
        <f t="shared" si="15"/>
        <v>N/A</v>
      </c>
      <c r="J126">
        <f t="shared" si="16"/>
        <v>0</v>
      </c>
      <c r="K126">
        <f t="shared" si="17"/>
        <v>0</v>
      </c>
      <c r="L126">
        <f t="shared" si="18"/>
        <v>0</v>
      </c>
      <c r="M126">
        <f t="shared" si="19"/>
        <v>0</v>
      </c>
      <c r="N126">
        <f t="shared" si="20"/>
        <v>0</v>
      </c>
    </row>
    <row r="127" spans="1:14" x14ac:dyDescent="0.3">
      <c r="A127" s="1">
        <v>2</v>
      </c>
      <c r="B127" t="s">
        <v>214</v>
      </c>
      <c r="C127" t="s">
        <v>1782</v>
      </c>
      <c r="I127" t="str">
        <f t="shared" si="15"/>
        <v>N/A</v>
      </c>
      <c r="J127" t="str">
        <f t="shared" si="16"/>
        <v>0.05</v>
      </c>
      <c r="K127">
        <f t="shared" si="17"/>
        <v>0</v>
      </c>
      <c r="L127">
        <f t="shared" si="18"/>
        <v>0</v>
      </c>
      <c r="M127">
        <f t="shared" si="19"/>
        <v>0</v>
      </c>
      <c r="N127">
        <f t="shared" si="20"/>
        <v>0</v>
      </c>
    </row>
    <row r="128" spans="1:14" x14ac:dyDescent="0.3">
      <c r="A128" s="1">
        <v>3</v>
      </c>
      <c r="B128" t="s">
        <v>216</v>
      </c>
      <c r="C128" t="s">
        <v>1783</v>
      </c>
      <c r="I128" t="str">
        <f t="shared" si="15"/>
        <v>N/A</v>
      </c>
      <c r="J128">
        <f t="shared" si="16"/>
        <v>1E-4</v>
      </c>
      <c r="K128">
        <f t="shared" si="17"/>
        <v>0</v>
      </c>
      <c r="L128">
        <f t="shared" si="18"/>
        <v>0</v>
      </c>
      <c r="M128">
        <f t="shared" si="19"/>
        <v>0</v>
      </c>
      <c r="N128">
        <f t="shared" si="20"/>
        <v>0</v>
      </c>
    </row>
    <row r="129" spans="1:14" x14ac:dyDescent="0.3">
      <c r="A129" s="1">
        <v>4</v>
      </c>
      <c r="B129" t="s">
        <v>218</v>
      </c>
      <c r="I129" t="str">
        <f t="shared" si="15"/>
        <v>N/A</v>
      </c>
      <c r="J129">
        <f t="shared" si="16"/>
        <v>0</v>
      </c>
      <c r="K129">
        <f t="shared" si="17"/>
        <v>0</v>
      </c>
      <c r="L129">
        <f t="shared" si="18"/>
        <v>0</v>
      </c>
      <c r="M129">
        <f t="shared" si="19"/>
        <v>0</v>
      </c>
      <c r="N129">
        <f t="shared" si="20"/>
        <v>0</v>
      </c>
    </row>
    <row r="130" spans="1:14" x14ac:dyDescent="0.3">
      <c r="A130" s="1">
        <v>5</v>
      </c>
      <c r="B130" t="s">
        <v>220</v>
      </c>
      <c r="I130" t="str">
        <f t="shared" si="15"/>
        <v>N/A</v>
      </c>
      <c r="J130">
        <f t="shared" si="16"/>
        <v>0</v>
      </c>
      <c r="K130">
        <f t="shared" si="17"/>
        <v>0</v>
      </c>
      <c r="L130">
        <f t="shared" si="18"/>
        <v>0</v>
      </c>
      <c r="M130">
        <f t="shared" si="19"/>
        <v>0</v>
      </c>
      <c r="N130">
        <f t="shared" si="20"/>
        <v>0</v>
      </c>
    </row>
    <row r="131" spans="1:14" x14ac:dyDescent="0.3">
      <c r="A131" s="1">
        <v>6</v>
      </c>
      <c r="B131" t="s">
        <v>222</v>
      </c>
      <c r="I131" t="str">
        <f t="shared" si="15"/>
        <v>N/A</v>
      </c>
      <c r="J131">
        <f t="shared" si="16"/>
        <v>0</v>
      </c>
      <c r="K131">
        <f t="shared" si="17"/>
        <v>0</v>
      </c>
      <c r="L131">
        <f t="shared" si="18"/>
        <v>0</v>
      </c>
      <c r="M131">
        <f t="shared" si="19"/>
        <v>0</v>
      </c>
      <c r="N131">
        <f t="shared" si="20"/>
        <v>0</v>
      </c>
    </row>
    <row r="132" spans="1:14" x14ac:dyDescent="0.3">
      <c r="A132" s="1">
        <v>7</v>
      </c>
      <c r="B132" t="s">
        <v>224</v>
      </c>
      <c r="I132" t="str">
        <f t="shared" si="15"/>
        <v>N/A</v>
      </c>
      <c r="J132">
        <f t="shared" si="16"/>
        <v>0</v>
      </c>
      <c r="K132">
        <f t="shared" si="17"/>
        <v>0</v>
      </c>
      <c r="L132">
        <f t="shared" si="18"/>
        <v>0</v>
      </c>
      <c r="M132">
        <f t="shared" si="19"/>
        <v>0</v>
      </c>
      <c r="N132">
        <f t="shared" si="20"/>
        <v>0</v>
      </c>
    </row>
    <row r="133" spans="1:14" x14ac:dyDescent="0.3">
      <c r="A133" s="1">
        <v>8</v>
      </c>
      <c r="B133" t="s">
        <v>226</v>
      </c>
      <c r="I133" t="str">
        <f t="shared" si="15"/>
        <v>N/A</v>
      </c>
      <c r="J133">
        <f t="shared" si="16"/>
        <v>0</v>
      </c>
      <c r="K133">
        <f t="shared" si="17"/>
        <v>0</v>
      </c>
      <c r="L133">
        <f t="shared" si="18"/>
        <v>0</v>
      </c>
      <c r="M133">
        <f t="shared" si="19"/>
        <v>0</v>
      </c>
      <c r="N133">
        <f t="shared" si="20"/>
        <v>0</v>
      </c>
    </row>
    <row r="134" spans="1:14" x14ac:dyDescent="0.3">
      <c r="A134" s="1">
        <v>9</v>
      </c>
      <c r="B134" t="s">
        <v>227</v>
      </c>
      <c r="I134" t="str">
        <f t="shared" si="15"/>
        <v>N/A</v>
      </c>
      <c r="J134">
        <f t="shared" si="16"/>
        <v>0</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1784</v>
      </c>
      <c r="C138" t="s">
        <v>1785</v>
      </c>
      <c r="D138" t="s">
        <v>1786</v>
      </c>
      <c r="F138">
        <v>47</v>
      </c>
      <c r="I138" t="str">
        <f t="shared" si="15"/>
        <v>N/A</v>
      </c>
      <c r="J138" t="str">
        <f t="shared" si="16"/>
        <v>Chief Exec. Officer and Director</v>
      </c>
      <c r="K138" t="str">
        <f t="shared" si="17"/>
        <v>564k</v>
      </c>
      <c r="L138">
        <f t="shared" si="18"/>
        <v>0</v>
      </c>
      <c r="M138">
        <f t="shared" si="19"/>
        <v>47</v>
      </c>
      <c r="N138">
        <f t="shared" si="20"/>
        <v>0</v>
      </c>
    </row>
    <row r="139" spans="1:14" x14ac:dyDescent="0.3">
      <c r="A139" s="1">
        <v>1</v>
      </c>
      <c r="B139" t="s">
        <v>1787</v>
      </c>
      <c r="C139" t="s">
        <v>1788</v>
      </c>
      <c r="D139" t="s">
        <v>1789</v>
      </c>
      <c r="F139">
        <v>49</v>
      </c>
      <c r="I139" t="str">
        <f t="shared" si="15"/>
        <v>N/A</v>
      </c>
      <c r="J139" t="str">
        <f t="shared" si="16"/>
        <v>Chief Financial Officer and Director</v>
      </c>
      <c r="K139" t="str">
        <f t="shared" si="17"/>
        <v>382k</v>
      </c>
      <c r="L139">
        <f t="shared" si="18"/>
        <v>0</v>
      </c>
      <c r="M139">
        <f t="shared" si="19"/>
        <v>49</v>
      </c>
      <c r="N139">
        <f t="shared" si="20"/>
        <v>0</v>
      </c>
    </row>
    <row r="140" spans="1:14" x14ac:dyDescent="0.3">
      <c r="A140" s="1">
        <v>2</v>
      </c>
      <c r="B140" t="s">
        <v>1790</v>
      </c>
      <c r="C140" t="s">
        <v>1791</v>
      </c>
      <c r="I140" t="str">
        <f t="shared" si="15"/>
        <v>N/A</v>
      </c>
      <c r="J140" t="str">
        <f t="shared" si="16"/>
        <v>Chief Operating Officer</v>
      </c>
      <c r="K140">
        <f t="shared" si="17"/>
        <v>0</v>
      </c>
      <c r="L140">
        <f t="shared" si="18"/>
        <v>0</v>
      </c>
      <c r="M140">
        <f t="shared" si="19"/>
        <v>0</v>
      </c>
      <c r="N140">
        <f t="shared" si="20"/>
        <v>0</v>
      </c>
    </row>
    <row r="141" spans="1:14" x14ac:dyDescent="0.3">
      <c r="A141" s="1">
        <v>3</v>
      </c>
      <c r="B141" t="s">
        <v>1792</v>
      </c>
      <c r="C141" t="s">
        <v>1793</v>
      </c>
      <c r="I141" t="str">
        <f t="shared" si="15"/>
        <v>N/A</v>
      </c>
      <c r="J141" t="str">
        <f t="shared" si="16"/>
        <v>Chief Brand &amp; Marketing Officer</v>
      </c>
      <c r="K141">
        <f t="shared" si="17"/>
        <v>0</v>
      </c>
      <c r="L141">
        <f t="shared" si="18"/>
        <v>0</v>
      </c>
      <c r="M141">
        <f t="shared" si="19"/>
        <v>0</v>
      </c>
      <c r="N141">
        <f t="shared" si="20"/>
        <v>0</v>
      </c>
    </row>
    <row r="142" spans="1:14" x14ac:dyDescent="0.3">
      <c r="A142" s="1">
        <v>4</v>
      </c>
      <c r="B142" t="s">
        <v>1794</v>
      </c>
      <c r="C142" t="s">
        <v>1795</v>
      </c>
      <c r="F142">
        <v>53</v>
      </c>
      <c r="I142" t="str">
        <f t="shared" si="15"/>
        <v>N/A</v>
      </c>
      <c r="J142" t="str">
        <f t="shared" si="16"/>
        <v>Managing Director of WGSN</v>
      </c>
      <c r="K142">
        <f t="shared" si="17"/>
        <v>0</v>
      </c>
      <c r="L142">
        <f t="shared" si="18"/>
        <v>0</v>
      </c>
      <c r="M142">
        <f t="shared" si="19"/>
        <v>53</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I144" t="str">
        <f t="shared" si="15"/>
        <v>N/A</v>
      </c>
      <c r="J144">
        <f t="shared" si="16"/>
        <v>0</v>
      </c>
      <c r="K144">
        <f t="shared" si="17"/>
        <v>0</v>
      </c>
      <c r="L144">
        <f t="shared" si="18"/>
        <v>0</v>
      </c>
      <c r="M144">
        <f t="shared" si="19"/>
        <v>0</v>
      </c>
      <c r="N144">
        <f t="shared" si="20"/>
        <v>0</v>
      </c>
    </row>
    <row r="145" spans="9:14" x14ac:dyDescent="0.3">
      <c r="I145" t="str">
        <f t="shared" si="15"/>
        <v>N/A</v>
      </c>
      <c r="J145">
        <f t="shared" si="16"/>
        <v>0</v>
      </c>
      <c r="K145">
        <f t="shared" si="17"/>
        <v>0</v>
      </c>
      <c r="L145">
        <f t="shared" si="18"/>
        <v>0</v>
      </c>
      <c r="M145">
        <f t="shared" si="19"/>
        <v>0</v>
      </c>
      <c r="N145">
        <f t="shared" si="20"/>
        <v>0</v>
      </c>
    </row>
    <row r="146" spans="9:14" x14ac:dyDescent="0.3">
      <c r="I146" t="str">
        <f t="shared" si="15"/>
        <v>N/A</v>
      </c>
      <c r="J146">
        <f t="shared" si="16"/>
        <v>0</v>
      </c>
      <c r="K146">
        <f t="shared" si="17"/>
        <v>0</v>
      </c>
      <c r="L146">
        <f t="shared" si="18"/>
        <v>0</v>
      </c>
      <c r="M146">
        <f t="shared" si="19"/>
        <v>0</v>
      </c>
      <c r="N146">
        <f t="shared" si="20"/>
        <v>0</v>
      </c>
    </row>
    <row r="147" spans="9:14" x14ac:dyDescent="0.3">
      <c r="I147" t="str">
        <f t="shared" si="15"/>
        <v>N/A</v>
      </c>
      <c r="J147">
        <f t="shared" si="16"/>
        <v>0</v>
      </c>
      <c r="K147">
        <f t="shared" si="17"/>
        <v>0</v>
      </c>
      <c r="L147">
        <f t="shared" si="18"/>
        <v>0</v>
      </c>
      <c r="M147">
        <f t="shared" si="19"/>
        <v>0</v>
      </c>
      <c r="N147">
        <f t="shared" si="20"/>
        <v>0</v>
      </c>
    </row>
    <row r="148" spans="9:14" x14ac:dyDescent="0.3">
      <c r="I148" t="str">
        <f t="shared" si="15"/>
        <v>N/A</v>
      </c>
      <c r="J148">
        <f t="shared" si="16"/>
        <v>0</v>
      </c>
      <c r="K148">
        <f t="shared" si="17"/>
        <v>0</v>
      </c>
      <c r="L148">
        <f t="shared" si="18"/>
        <v>0</v>
      </c>
      <c r="M148">
        <f t="shared" si="19"/>
        <v>0</v>
      </c>
      <c r="N148">
        <f t="shared" si="20"/>
        <v>0</v>
      </c>
    </row>
    <row r="149" spans="9:14" x14ac:dyDescent="0.3">
      <c r="I149" t="str">
        <f t="shared" si="15"/>
        <v>N/A</v>
      </c>
      <c r="J149">
        <f t="shared" si="16"/>
        <v>0</v>
      </c>
      <c r="K149">
        <f t="shared" si="17"/>
        <v>0</v>
      </c>
      <c r="L149">
        <f t="shared" si="18"/>
        <v>0</v>
      </c>
      <c r="M149">
        <f t="shared" si="19"/>
        <v>0</v>
      </c>
      <c r="N149">
        <f t="shared" si="20"/>
        <v>0</v>
      </c>
    </row>
    <row r="150" spans="9:14" x14ac:dyDescent="0.3">
      <c r="I150" t="str">
        <f t="shared" si="15"/>
        <v>N/A</v>
      </c>
      <c r="J150">
        <f t="shared" si="16"/>
        <v>0</v>
      </c>
      <c r="K150">
        <f t="shared" si="17"/>
        <v>0</v>
      </c>
      <c r="L150">
        <f t="shared" si="18"/>
        <v>0</v>
      </c>
      <c r="M150">
        <f t="shared" si="19"/>
        <v>0</v>
      </c>
      <c r="N150">
        <f t="shared" si="20"/>
        <v>0</v>
      </c>
    </row>
    <row r="151" spans="9:14" x14ac:dyDescent="0.3">
      <c r="I151" t="str">
        <f t="shared" si="15"/>
        <v>N/A</v>
      </c>
      <c r="J151">
        <f t="shared" si="16"/>
        <v>0</v>
      </c>
      <c r="K151">
        <f t="shared" si="17"/>
        <v>0</v>
      </c>
      <c r="L151">
        <f t="shared" si="18"/>
        <v>0</v>
      </c>
      <c r="M151">
        <f t="shared" si="19"/>
        <v>0</v>
      </c>
      <c r="N151">
        <f t="shared" si="20"/>
        <v>0</v>
      </c>
    </row>
    <row r="152" spans="9:14" x14ac:dyDescent="0.3">
      <c r="I152" t="str">
        <f t="shared" si="15"/>
        <v>N/A</v>
      </c>
      <c r="J152">
        <f t="shared" si="16"/>
        <v>0</v>
      </c>
      <c r="K152">
        <f t="shared" si="17"/>
        <v>0</v>
      </c>
      <c r="L152">
        <f t="shared" si="18"/>
        <v>0</v>
      </c>
      <c r="M152">
        <f t="shared" si="19"/>
        <v>0</v>
      </c>
      <c r="N152">
        <f t="shared" si="20"/>
        <v>0</v>
      </c>
    </row>
    <row r="153" spans="9:14" x14ac:dyDescent="0.3">
      <c r="I153" t="str">
        <f t="shared" si="15"/>
        <v>N/A</v>
      </c>
      <c r="J153">
        <f t="shared" si="16"/>
        <v>0</v>
      </c>
      <c r="K153">
        <f t="shared" si="17"/>
        <v>0</v>
      </c>
      <c r="L153">
        <f t="shared" si="18"/>
        <v>0</v>
      </c>
      <c r="M153">
        <f t="shared" si="19"/>
        <v>0</v>
      </c>
      <c r="N153">
        <f t="shared" si="20"/>
        <v>0</v>
      </c>
    </row>
    <row r="154" spans="9:14" x14ac:dyDescent="0.3">
      <c r="I154" t="str">
        <f t="shared" si="15"/>
        <v>N/A</v>
      </c>
      <c r="J154">
        <f t="shared" si="16"/>
        <v>0</v>
      </c>
      <c r="K154">
        <f t="shared" si="17"/>
        <v>0</v>
      </c>
      <c r="L154">
        <f t="shared" si="18"/>
        <v>0</v>
      </c>
      <c r="M154">
        <f t="shared" si="19"/>
        <v>0</v>
      </c>
      <c r="N154">
        <f t="shared" si="20"/>
        <v>0</v>
      </c>
    </row>
    <row r="155" spans="9:14" x14ac:dyDescent="0.3">
      <c r="I155" t="str">
        <f t="shared" si="15"/>
        <v>N/A</v>
      </c>
      <c r="J155">
        <f t="shared" si="16"/>
        <v>0</v>
      </c>
      <c r="K155">
        <f t="shared" si="17"/>
        <v>0</v>
      </c>
      <c r="L155">
        <f t="shared" si="18"/>
        <v>0</v>
      </c>
      <c r="M155">
        <f t="shared" si="19"/>
        <v>0</v>
      </c>
      <c r="N155">
        <f t="shared" si="20"/>
        <v>0</v>
      </c>
    </row>
    <row r="156" spans="9:14" x14ac:dyDescent="0.3">
      <c r="I156" t="str">
        <f t="shared" si="15"/>
        <v>N/A</v>
      </c>
      <c r="J156">
        <f t="shared" si="16"/>
        <v>0</v>
      </c>
      <c r="K156">
        <f t="shared" si="17"/>
        <v>0</v>
      </c>
      <c r="L156">
        <f t="shared" si="18"/>
        <v>0</v>
      </c>
      <c r="M156">
        <f t="shared" si="19"/>
        <v>0</v>
      </c>
      <c r="N156">
        <f t="shared" si="20"/>
        <v>0</v>
      </c>
    </row>
    <row r="157" spans="9:14" x14ac:dyDescent="0.3">
      <c r="I157" t="str">
        <f t="shared" si="15"/>
        <v>N/A</v>
      </c>
      <c r="J157">
        <f t="shared" si="16"/>
        <v>0</v>
      </c>
      <c r="K157">
        <f t="shared" si="17"/>
        <v>0</v>
      </c>
      <c r="L157">
        <f t="shared" si="18"/>
        <v>0</v>
      </c>
      <c r="M157">
        <f t="shared" si="19"/>
        <v>0</v>
      </c>
      <c r="N157">
        <f t="shared" si="20"/>
        <v>0</v>
      </c>
    </row>
    <row r="158" spans="9:14" x14ac:dyDescent="0.3">
      <c r="I158" t="str">
        <f t="shared" si="15"/>
        <v>N/A</v>
      </c>
      <c r="J158">
        <f t="shared" si="16"/>
        <v>0</v>
      </c>
      <c r="K158">
        <f t="shared" si="17"/>
        <v>0</v>
      </c>
      <c r="L158">
        <f t="shared" si="18"/>
        <v>0</v>
      </c>
      <c r="M158">
        <f t="shared" si="19"/>
        <v>0</v>
      </c>
      <c r="N158">
        <f t="shared" si="20"/>
        <v>0</v>
      </c>
    </row>
    <row r="159" spans="9:14" x14ac:dyDescent="0.3">
      <c r="I159" t="str">
        <f t="shared" si="15"/>
        <v>N/A</v>
      </c>
      <c r="J159">
        <f t="shared" si="16"/>
        <v>0</v>
      </c>
      <c r="K159">
        <f t="shared" si="17"/>
        <v>0</v>
      </c>
      <c r="L159">
        <f t="shared" si="18"/>
        <v>0</v>
      </c>
      <c r="M159">
        <f t="shared" si="19"/>
        <v>0</v>
      </c>
      <c r="N159">
        <f t="shared" si="20"/>
        <v>0</v>
      </c>
    </row>
    <row r="160" spans="9:14" x14ac:dyDescent="0.3">
      <c r="I160" t="str">
        <f t="shared" si="15"/>
        <v>N/A</v>
      </c>
      <c r="J160">
        <f t="shared" si="16"/>
        <v>0</v>
      </c>
      <c r="K160">
        <f t="shared" si="17"/>
        <v>0</v>
      </c>
      <c r="L160">
        <f t="shared" si="18"/>
        <v>0</v>
      </c>
      <c r="M160">
        <f t="shared" si="19"/>
        <v>0</v>
      </c>
      <c r="N160">
        <f t="shared" si="20"/>
        <v>0</v>
      </c>
    </row>
    <row r="161" spans="9:14" x14ac:dyDescent="0.3">
      <c r="I161" t="str">
        <f t="shared" si="15"/>
        <v>N/A</v>
      </c>
      <c r="J161">
        <f t="shared" si="16"/>
        <v>0</v>
      </c>
      <c r="K161">
        <f t="shared" si="17"/>
        <v>0</v>
      </c>
      <c r="L161">
        <f t="shared" si="18"/>
        <v>0</v>
      </c>
      <c r="M161">
        <f t="shared" si="19"/>
        <v>0</v>
      </c>
      <c r="N161">
        <f t="shared" si="20"/>
        <v>0</v>
      </c>
    </row>
    <row r="162" spans="9:14" x14ac:dyDescent="0.3">
      <c r="I162" t="str">
        <f t="shared" si="15"/>
        <v>N/A</v>
      </c>
      <c r="J162">
        <f t="shared" si="16"/>
        <v>0</v>
      </c>
      <c r="K162">
        <f t="shared" si="17"/>
        <v>0</v>
      </c>
      <c r="L162">
        <f t="shared" si="18"/>
        <v>0</v>
      </c>
      <c r="M162">
        <f t="shared" si="19"/>
        <v>0</v>
      </c>
      <c r="N162">
        <f t="shared" si="20"/>
        <v>0</v>
      </c>
    </row>
    <row r="163" spans="9:14" x14ac:dyDescent="0.3">
      <c r="I163" t="str">
        <f t="shared" si="15"/>
        <v>N/A</v>
      </c>
      <c r="J163">
        <f t="shared" si="16"/>
        <v>0</v>
      </c>
      <c r="K163">
        <f t="shared" si="17"/>
        <v>0</v>
      </c>
      <c r="L163">
        <f t="shared" si="18"/>
        <v>0</v>
      </c>
      <c r="M163">
        <f t="shared" si="19"/>
        <v>0</v>
      </c>
      <c r="N163">
        <f t="shared" si="20"/>
        <v>0</v>
      </c>
    </row>
    <row r="164" spans="9:14" x14ac:dyDescent="0.3">
      <c r="I164" t="str">
        <f t="shared" si="15"/>
        <v>N/A</v>
      </c>
      <c r="J164">
        <f t="shared" si="16"/>
        <v>0</v>
      </c>
      <c r="K164">
        <f t="shared" si="17"/>
        <v>0</v>
      </c>
      <c r="L164">
        <f t="shared" si="18"/>
        <v>0</v>
      </c>
      <c r="M164">
        <f t="shared" si="19"/>
        <v>0</v>
      </c>
      <c r="N164">
        <f t="shared" si="20"/>
        <v>0</v>
      </c>
    </row>
    <row r="165" spans="9:14" x14ac:dyDescent="0.3">
      <c r="I165" t="str">
        <f t="shared" si="15"/>
        <v>N/A</v>
      </c>
      <c r="J165">
        <f t="shared" si="16"/>
        <v>0</v>
      </c>
      <c r="K165">
        <f t="shared" si="17"/>
        <v>0</v>
      </c>
      <c r="L165">
        <f t="shared" si="18"/>
        <v>0</v>
      </c>
      <c r="M165">
        <f t="shared" si="19"/>
        <v>0</v>
      </c>
      <c r="N165">
        <f t="shared" si="20"/>
        <v>0</v>
      </c>
    </row>
    <row r="166" spans="9:14" x14ac:dyDescent="0.3">
      <c r="I166" t="str">
        <f t="shared" si="15"/>
        <v>N/A</v>
      </c>
      <c r="J166">
        <f t="shared" si="16"/>
        <v>0</v>
      </c>
      <c r="K166">
        <f t="shared" si="17"/>
        <v>0</v>
      </c>
      <c r="L166">
        <f t="shared" si="18"/>
        <v>0</v>
      </c>
      <c r="M166">
        <f t="shared" si="19"/>
        <v>0</v>
      </c>
      <c r="N166">
        <f t="shared" si="20"/>
        <v>0</v>
      </c>
    </row>
    <row r="167" spans="9:14" x14ac:dyDescent="0.3">
      <c r="I167" t="str">
        <f t="shared" si="15"/>
        <v>N/A</v>
      </c>
      <c r="J167">
        <f t="shared" si="16"/>
        <v>0</v>
      </c>
      <c r="K167">
        <f t="shared" si="17"/>
        <v>0</v>
      </c>
      <c r="L167">
        <f t="shared" si="18"/>
        <v>0</v>
      </c>
      <c r="M167">
        <f t="shared" si="19"/>
        <v>0</v>
      </c>
      <c r="N167">
        <f t="shared" si="20"/>
        <v>0</v>
      </c>
    </row>
    <row r="168" spans="9:14" x14ac:dyDescent="0.3">
      <c r="I168" t="str">
        <f t="shared" si="15"/>
        <v>N/A</v>
      </c>
      <c r="J168">
        <f t="shared" si="16"/>
        <v>0</v>
      </c>
      <c r="K168">
        <f t="shared" si="17"/>
        <v>0</v>
      </c>
      <c r="L168">
        <f t="shared" si="18"/>
        <v>0</v>
      </c>
      <c r="M168">
        <f t="shared" si="19"/>
        <v>0</v>
      </c>
      <c r="N168">
        <f t="shared" si="20"/>
        <v>0</v>
      </c>
    </row>
    <row r="169" spans="9:14" x14ac:dyDescent="0.3">
      <c r="I169" t="str">
        <f t="shared" si="15"/>
        <v>N/A</v>
      </c>
      <c r="J169">
        <f t="shared" si="16"/>
        <v>0</v>
      </c>
      <c r="K169">
        <f t="shared" si="17"/>
        <v>0</v>
      </c>
      <c r="L169">
        <f t="shared" si="18"/>
        <v>0</v>
      </c>
      <c r="M169">
        <f t="shared" si="19"/>
        <v>0</v>
      </c>
      <c r="N169">
        <f t="shared" si="20"/>
        <v>0</v>
      </c>
    </row>
    <row r="170" spans="9:14" x14ac:dyDescent="0.3">
      <c r="I170" t="str">
        <f t="shared" si="15"/>
        <v>N/A</v>
      </c>
      <c r="J170">
        <f t="shared" si="16"/>
        <v>0</v>
      </c>
      <c r="K170">
        <f t="shared" si="17"/>
        <v>0</v>
      </c>
      <c r="L170">
        <f t="shared" si="18"/>
        <v>0</v>
      </c>
      <c r="M170">
        <f t="shared" si="19"/>
        <v>0</v>
      </c>
      <c r="N170">
        <f t="shared" si="20"/>
        <v>0</v>
      </c>
    </row>
    <row r="171" spans="9:14" x14ac:dyDescent="0.3">
      <c r="I171" t="str">
        <f t="shared" si="15"/>
        <v>N/A</v>
      </c>
      <c r="J171">
        <f t="shared" si="16"/>
        <v>0</v>
      </c>
      <c r="K171">
        <f t="shared" si="17"/>
        <v>0</v>
      </c>
      <c r="L171">
        <f t="shared" si="18"/>
        <v>0</v>
      </c>
      <c r="M171">
        <f t="shared" si="19"/>
        <v>0</v>
      </c>
      <c r="N171">
        <f t="shared" si="20"/>
        <v>0</v>
      </c>
    </row>
    <row r="172" spans="9:14" x14ac:dyDescent="0.3">
      <c r="I172" t="str">
        <f t="shared" si="15"/>
        <v>N/A</v>
      </c>
      <c r="J172">
        <f t="shared" si="16"/>
        <v>0</v>
      </c>
      <c r="K172">
        <f t="shared" si="17"/>
        <v>0</v>
      </c>
      <c r="L172">
        <f t="shared" si="18"/>
        <v>0</v>
      </c>
      <c r="M172">
        <f t="shared" si="19"/>
        <v>0</v>
      </c>
      <c r="N172">
        <f t="shared" si="20"/>
        <v>0</v>
      </c>
    </row>
    <row r="173" spans="9:14" x14ac:dyDescent="0.3">
      <c r="I173" t="str">
        <f t="shared" si="15"/>
        <v>N/A</v>
      </c>
      <c r="J173">
        <f t="shared" si="16"/>
        <v>0</v>
      </c>
      <c r="K173">
        <f t="shared" si="17"/>
        <v>0</v>
      </c>
      <c r="L173">
        <f t="shared" si="18"/>
        <v>0</v>
      </c>
      <c r="M173">
        <f t="shared" si="19"/>
        <v>0</v>
      </c>
      <c r="N173">
        <f t="shared" si="20"/>
        <v>0</v>
      </c>
    </row>
    <row r="174" spans="9:14" x14ac:dyDescent="0.3">
      <c r="I174" t="str">
        <f t="shared" si="15"/>
        <v>N/A</v>
      </c>
      <c r="J174">
        <f t="shared" si="16"/>
        <v>0</v>
      </c>
      <c r="K174">
        <f t="shared" si="17"/>
        <v>0</v>
      </c>
      <c r="L174">
        <f t="shared" si="18"/>
        <v>0</v>
      </c>
      <c r="M174">
        <f t="shared" si="19"/>
        <v>0</v>
      </c>
      <c r="N174">
        <f t="shared" si="20"/>
        <v>0</v>
      </c>
    </row>
    <row r="175" spans="9:14" x14ac:dyDescent="0.3">
      <c r="I175" t="str">
        <f t="shared" si="15"/>
        <v>N/A</v>
      </c>
      <c r="J175">
        <f t="shared" si="16"/>
        <v>0</v>
      </c>
      <c r="K175">
        <f t="shared" si="17"/>
        <v>0</v>
      </c>
      <c r="L175">
        <f t="shared" si="18"/>
        <v>0</v>
      </c>
      <c r="M175">
        <f t="shared" si="19"/>
        <v>0</v>
      </c>
      <c r="N175">
        <f t="shared" si="20"/>
        <v>0</v>
      </c>
    </row>
    <row r="176" spans="9:14" x14ac:dyDescent="0.3">
      <c r="I176" t="str">
        <f t="shared" si="15"/>
        <v>N/A</v>
      </c>
      <c r="J176">
        <f t="shared" si="16"/>
        <v>0</v>
      </c>
      <c r="K176">
        <f t="shared" si="17"/>
        <v>0</v>
      </c>
      <c r="L176">
        <f t="shared" si="18"/>
        <v>0</v>
      </c>
      <c r="M176">
        <f t="shared" si="19"/>
        <v>0</v>
      </c>
      <c r="N176">
        <f t="shared" si="20"/>
        <v>0</v>
      </c>
    </row>
    <row r="177" spans="9:14" x14ac:dyDescent="0.3">
      <c r="I177" t="str">
        <f t="shared" si="15"/>
        <v>N/A</v>
      </c>
      <c r="J177">
        <f t="shared" si="16"/>
        <v>0</v>
      </c>
      <c r="K177">
        <f t="shared" si="17"/>
        <v>0</v>
      </c>
      <c r="L177">
        <f t="shared" si="18"/>
        <v>0</v>
      </c>
      <c r="M177">
        <f t="shared" si="19"/>
        <v>0</v>
      </c>
      <c r="N177">
        <f t="shared" si="20"/>
        <v>0</v>
      </c>
    </row>
    <row r="178" spans="9:14" x14ac:dyDescent="0.3">
      <c r="I178" t="str">
        <f t="shared" si="15"/>
        <v>N/A</v>
      </c>
      <c r="J178">
        <f t="shared" si="16"/>
        <v>0</v>
      </c>
      <c r="K178">
        <f t="shared" si="17"/>
        <v>0</v>
      </c>
      <c r="L178">
        <f t="shared" si="18"/>
        <v>0</v>
      </c>
      <c r="M178">
        <f t="shared" si="19"/>
        <v>0</v>
      </c>
      <c r="N178">
        <f t="shared" si="20"/>
        <v>0</v>
      </c>
    </row>
    <row r="179" spans="9:14" x14ac:dyDescent="0.3">
      <c r="I179" t="str">
        <f t="shared" si="15"/>
        <v>N/A</v>
      </c>
      <c r="J179">
        <f t="shared" si="16"/>
        <v>0</v>
      </c>
      <c r="K179">
        <f t="shared" si="17"/>
        <v>0</v>
      </c>
      <c r="L179">
        <f t="shared" si="18"/>
        <v>0</v>
      </c>
      <c r="M179">
        <f t="shared" si="19"/>
        <v>0</v>
      </c>
      <c r="N179">
        <f t="shared" si="20"/>
        <v>0</v>
      </c>
    </row>
    <row r="180" spans="9:14" x14ac:dyDescent="0.3">
      <c r="I180" t="str">
        <f t="shared" si="15"/>
        <v>N/A</v>
      </c>
      <c r="J180">
        <f t="shared" si="16"/>
        <v>0</v>
      </c>
      <c r="K180">
        <f t="shared" si="17"/>
        <v>0</v>
      </c>
      <c r="L180">
        <f t="shared" si="18"/>
        <v>0</v>
      </c>
      <c r="M180">
        <f t="shared" si="19"/>
        <v>0</v>
      </c>
      <c r="N180">
        <f t="shared" si="20"/>
        <v>0</v>
      </c>
    </row>
    <row r="181" spans="9:14" x14ac:dyDescent="0.3">
      <c r="I181" t="str">
        <f t="shared" si="15"/>
        <v>N/A</v>
      </c>
      <c r="J181">
        <f t="shared" si="16"/>
        <v>0</v>
      </c>
      <c r="K181">
        <f t="shared" si="17"/>
        <v>0</v>
      </c>
      <c r="L181">
        <f t="shared" si="18"/>
        <v>0</v>
      </c>
      <c r="M181">
        <f t="shared" si="19"/>
        <v>0</v>
      </c>
      <c r="N181">
        <f t="shared" si="20"/>
        <v>0</v>
      </c>
    </row>
    <row r="182" spans="9:14" x14ac:dyDescent="0.3">
      <c r="I182" t="str">
        <f t="shared" si="15"/>
        <v>N/A</v>
      </c>
      <c r="J182">
        <f t="shared" si="16"/>
        <v>0</v>
      </c>
      <c r="K182">
        <f t="shared" si="17"/>
        <v>0</v>
      </c>
      <c r="L182">
        <f t="shared" si="18"/>
        <v>0</v>
      </c>
      <c r="M182">
        <f t="shared" si="19"/>
        <v>0</v>
      </c>
      <c r="N182">
        <f t="shared" si="20"/>
        <v>0</v>
      </c>
    </row>
    <row r="183" spans="9:14" x14ac:dyDescent="0.3">
      <c r="I183" t="str">
        <f t="shared" si="15"/>
        <v>N/A</v>
      </c>
      <c r="J183">
        <f t="shared" si="16"/>
        <v>0</v>
      </c>
      <c r="K183">
        <f t="shared" si="17"/>
        <v>0</v>
      </c>
      <c r="L183">
        <f t="shared" si="18"/>
        <v>0</v>
      </c>
      <c r="M183">
        <f t="shared" si="19"/>
        <v>0</v>
      </c>
      <c r="N183">
        <f t="shared" si="20"/>
        <v>0</v>
      </c>
    </row>
    <row r="184" spans="9:14" x14ac:dyDescent="0.3">
      <c r="I184" t="str">
        <f t="shared" si="15"/>
        <v>N/A</v>
      </c>
      <c r="J184">
        <f t="shared" si="16"/>
        <v>0</v>
      </c>
      <c r="K184">
        <f t="shared" si="17"/>
        <v>0</v>
      </c>
      <c r="L184">
        <f t="shared" si="18"/>
        <v>0</v>
      </c>
      <c r="M184">
        <f t="shared" si="19"/>
        <v>0</v>
      </c>
      <c r="N184">
        <f t="shared" si="20"/>
        <v>0</v>
      </c>
    </row>
    <row r="185" spans="9:14" x14ac:dyDescent="0.3">
      <c r="I185" t="str">
        <f t="shared" si="15"/>
        <v>N/A</v>
      </c>
      <c r="J185">
        <f t="shared" si="16"/>
        <v>0</v>
      </c>
      <c r="K185">
        <f t="shared" si="17"/>
        <v>0</v>
      </c>
      <c r="L185">
        <f t="shared" si="18"/>
        <v>0</v>
      </c>
      <c r="M185">
        <f t="shared" si="19"/>
        <v>0</v>
      </c>
      <c r="N185">
        <f t="shared" si="20"/>
        <v>0</v>
      </c>
    </row>
    <row r="186" spans="9:14" x14ac:dyDescent="0.3">
      <c r="I186" t="str">
        <f t="shared" si="15"/>
        <v>N/A</v>
      </c>
      <c r="J186">
        <f t="shared" si="16"/>
        <v>0</v>
      </c>
      <c r="K186">
        <f t="shared" si="17"/>
        <v>0</v>
      </c>
      <c r="L186">
        <f t="shared" si="18"/>
        <v>0</v>
      </c>
      <c r="M186">
        <f t="shared" si="19"/>
        <v>0</v>
      </c>
      <c r="N186">
        <f t="shared" si="20"/>
        <v>0</v>
      </c>
    </row>
    <row r="187" spans="9:14" x14ac:dyDescent="0.3">
      <c r="I187" t="str">
        <f t="shared" si="15"/>
        <v>N/A</v>
      </c>
      <c r="J187">
        <f t="shared" si="16"/>
        <v>0</v>
      </c>
      <c r="K187">
        <f t="shared" si="17"/>
        <v>0</v>
      </c>
      <c r="L187">
        <f t="shared" si="18"/>
        <v>0</v>
      </c>
      <c r="M187">
        <f t="shared" si="19"/>
        <v>0</v>
      </c>
      <c r="N187">
        <f t="shared" si="20"/>
        <v>0</v>
      </c>
    </row>
    <row r="188" spans="9:14" x14ac:dyDescent="0.3">
      <c r="I188" t="str">
        <f t="shared" ref="I188:I251" si="21">IF(AND(K188&gt; J188, L188&gt; K188, M188&gt; L188, N188&gt; M188), "pos_trend", IF(AND(K188&lt; J188, L188&lt; K188, M188&lt; L188, N188&lt; M188), "neg_trend", "N/A"))</f>
        <v>N/A</v>
      </c>
      <c r="J188">
        <f t="shared" ref="J188:J251" si="22">IF(TRIM(C188)="-", "N/A", IF(RIGHT(C188,1)="M",1000000*VALUE(LEFT(C188,LEN(C188)-1)),IF(RIGHT(C188,1)="B",1000000000*VALUE(LEFT(C188,LEN(C188)-1)),IF(RIGHT(C188,1)="%",0.01*VALUE(LEFT(C188,LEN(C188)-1)),C188))))</f>
        <v>0</v>
      </c>
      <c r="K188">
        <f t="shared" ref="K188:K251" si="23">IF(TRIM(D188)="-", "N/A", IF(RIGHT(D188,1)="M",1000000*VALUE(LEFT(D188,LEN(D188)-1)),IF(RIGHT(D188,1)="B",1000000000*VALUE(LEFT(D188,LEN(D188)-1)),IF(RIGHT(D188,1)="%",0.01*VALUE(LEFT(D188,LEN(D188)-1)),D188))))</f>
        <v>0</v>
      </c>
      <c r="L188">
        <f t="shared" ref="L188:L251" si="24">IF(TRIM(E188)="-", "N/A", IF(RIGHT(E188,1)="M",1000000*VALUE(LEFT(E188,LEN(E188)-1)),IF(RIGHT(E188,1)="B",1000000000*VALUE(LEFT(E188,LEN(E188)-1)),IF(RIGHT(E188,1)="%",0.01*VALUE(LEFT(E188,LEN(E188)-1)),E188))))</f>
        <v>0</v>
      </c>
      <c r="M188">
        <f t="shared" ref="M188:M251" si="25">IF(TRIM(F188)="-", "N/A", IF(RIGHT(F188,1)="M",1000000*VALUE(LEFT(F188,LEN(F188)-1)),IF(RIGHT(F188,1)="B",1000000000*VALUE(LEFT(F188,LEN(F188)-1)),IF(RIGHT(F188,1)="%",0.01*VALUE(LEFT(F188,LEN(F188)-1)),F188))))</f>
        <v>0</v>
      </c>
      <c r="N188">
        <f t="shared" ref="N188:N251" si="26">IF(TRIM(G188)="-", "N/A", IF(RIGHT(G188,1)="M",1000000*VALUE(LEFT(G188,LEN(G188)-1)),IF(RIGHT(G188,1)="B",1000000000*VALUE(LEFT(G188,LEN(G188)-1)),IF(RIGHT(G188,1)="%",0.01*VALUE(LEFT(G188,LEN(G188)-1)),G188))))</f>
        <v>0</v>
      </c>
    </row>
    <row r="189" spans="9:14" x14ac:dyDescent="0.3">
      <c r="I189" t="str">
        <f t="shared" si="21"/>
        <v>N/A</v>
      </c>
      <c r="J189">
        <f t="shared" si="22"/>
        <v>0</v>
      </c>
      <c r="K189">
        <f t="shared" si="23"/>
        <v>0</v>
      </c>
      <c r="L189">
        <f t="shared" si="24"/>
        <v>0</v>
      </c>
      <c r="M189">
        <f t="shared" si="25"/>
        <v>0</v>
      </c>
      <c r="N189">
        <f t="shared" si="26"/>
        <v>0</v>
      </c>
    </row>
    <row r="190" spans="9:14" x14ac:dyDescent="0.3">
      <c r="I190" t="str">
        <f t="shared" si="21"/>
        <v>N/A</v>
      </c>
      <c r="J190">
        <f t="shared" si="22"/>
        <v>0</v>
      </c>
      <c r="K190">
        <f t="shared" si="23"/>
        <v>0</v>
      </c>
      <c r="L190">
        <f t="shared" si="24"/>
        <v>0</v>
      </c>
      <c r="M190">
        <f t="shared" si="25"/>
        <v>0</v>
      </c>
      <c r="N190">
        <f t="shared" si="26"/>
        <v>0</v>
      </c>
    </row>
    <row r="191" spans="9:14" x14ac:dyDescent="0.3">
      <c r="I191" t="str">
        <f t="shared" si="21"/>
        <v>N/A</v>
      </c>
      <c r="J191">
        <f t="shared" si="22"/>
        <v>0</v>
      </c>
      <c r="K191">
        <f t="shared" si="23"/>
        <v>0</v>
      </c>
      <c r="L191">
        <f t="shared" si="24"/>
        <v>0</v>
      </c>
      <c r="M191">
        <f t="shared" si="25"/>
        <v>0</v>
      </c>
      <c r="N191">
        <f t="shared" si="26"/>
        <v>0</v>
      </c>
    </row>
    <row r="192" spans="9:14" x14ac:dyDescent="0.3">
      <c r="I192" t="str">
        <f t="shared" si="21"/>
        <v>N/A</v>
      </c>
      <c r="J192">
        <f t="shared" si="22"/>
        <v>0</v>
      </c>
      <c r="K192">
        <f t="shared" si="23"/>
        <v>0</v>
      </c>
      <c r="L192">
        <f t="shared" si="24"/>
        <v>0</v>
      </c>
      <c r="M192">
        <f t="shared" si="25"/>
        <v>0</v>
      </c>
      <c r="N192">
        <f t="shared" si="26"/>
        <v>0</v>
      </c>
    </row>
    <row r="193" spans="9:14" x14ac:dyDescent="0.3">
      <c r="I193" t="str">
        <f t="shared" si="21"/>
        <v>N/A</v>
      </c>
      <c r="J193">
        <f t="shared" si="22"/>
        <v>0</v>
      </c>
      <c r="K193">
        <f t="shared" si="23"/>
        <v>0</v>
      </c>
      <c r="L193">
        <f t="shared" si="24"/>
        <v>0</v>
      </c>
      <c r="M193">
        <f t="shared" si="25"/>
        <v>0</v>
      </c>
      <c r="N193">
        <f t="shared" si="26"/>
        <v>0</v>
      </c>
    </row>
    <row r="194" spans="9:14" x14ac:dyDescent="0.3">
      <c r="I194" t="str">
        <f t="shared" si="21"/>
        <v>N/A</v>
      </c>
      <c r="J194">
        <f t="shared" si="22"/>
        <v>0</v>
      </c>
      <c r="K194">
        <f t="shared" si="23"/>
        <v>0</v>
      </c>
      <c r="L194">
        <f t="shared" si="24"/>
        <v>0</v>
      </c>
      <c r="M194">
        <f t="shared" si="25"/>
        <v>0</v>
      </c>
      <c r="N194">
        <f t="shared" si="26"/>
        <v>0</v>
      </c>
    </row>
    <row r="195" spans="9:14" x14ac:dyDescent="0.3">
      <c r="I195" t="str">
        <f t="shared" si="21"/>
        <v>N/A</v>
      </c>
      <c r="J195">
        <f t="shared" si="22"/>
        <v>0</v>
      </c>
      <c r="K195">
        <f t="shared" si="23"/>
        <v>0</v>
      </c>
      <c r="L195">
        <f t="shared" si="24"/>
        <v>0</v>
      </c>
      <c r="M195">
        <f t="shared" si="25"/>
        <v>0</v>
      </c>
      <c r="N195">
        <f t="shared" si="26"/>
        <v>0</v>
      </c>
    </row>
    <row r="196" spans="9:14" x14ac:dyDescent="0.3">
      <c r="I196" t="str">
        <f t="shared" si="21"/>
        <v>N/A</v>
      </c>
      <c r="J196">
        <f t="shared" si="22"/>
        <v>0</v>
      </c>
      <c r="K196">
        <f t="shared" si="23"/>
        <v>0</v>
      </c>
      <c r="L196">
        <f t="shared" si="24"/>
        <v>0</v>
      </c>
      <c r="M196">
        <f t="shared" si="25"/>
        <v>0</v>
      </c>
      <c r="N196">
        <f t="shared" si="26"/>
        <v>0</v>
      </c>
    </row>
    <row r="197" spans="9:14" x14ac:dyDescent="0.3">
      <c r="I197" t="str">
        <f t="shared" si="21"/>
        <v>N/A</v>
      </c>
      <c r="J197">
        <f t="shared" si="22"/>
        <v>0</v>
      </c>
      <c r="K197">
        <f t="shared" si="23"/>
        <v>0</v>
      </c>
      <c r="L197">
        <f t="shared" si="24"/>
        <v>0</v>
      </c>
      <c r="M197">
        <f t="shared" si="25"/>
        <v>0</v>
      </c>
      <c r="N197">
        <f t="shared" si="26"/>
        <v>0</v>
      </c>
    </row>
    <row r="198" spans="9:14" x14ac:dyDescent="0.3">
      <c r="I198" t="str">
        <f t="shared" si="21"/>
        <v>N/A</v>
      </c>
      <c r="J198">
        <f t="shared" si="22"/>
        <v>0</v>
      </c>
      <c r="K198">
        <f t="shared" si="23"/>
        <v>0</v>
      </c>
      <c r="L198">
        <f t="shared" si="24"/>
        <v>0</v>
      </c>
      <c r="M198">
        <f t="shared" si="25"/>
        <v>0</v>
      </c>
      <c r="N198">
        <f t="shared" si="26"/>
        <v>0</v>
      </c>
    </row>
    <row r="199" spans="9:14" x14ac:dyDescent="0.3">
      <c r="I199" t="str">
        <f t="shared" si="21"/>
        <v>N/A</v>
      </c>
      <c r="J199">
        <f t="shared" si="22"/>
        <v>0</v>
      </c>
      <c r="K199">
        <f t="shared" si="23"/>
        <v>0</v>
      </c>
      <c r="L199">
        <f t="shared" si="24"/>
        <v>0</v>
      </c>
      <c r="M199">
        <f t="shared" si="25"/>
        <v>0</v>
      </c>
      <c r="N199">
        <f t="shared" si="26"/>
        <v>0</v>
      </c>
    </row>
    <row r="200" spans="9:14" x14ac:dyDescent="0.3">
      <c r="I200" t="str">
        <f t="shared" si="21"/>
        <v>N/A</v>
      </c>
      <c r="J200">
        <f t="shared" si="22"/>
        <v>0</v>
      </c>
      <c r="K200">
        <f t="shared" si="23"/>
        <v>0</v>
      </c>
      <c r="L200">
        <f t="shared" si="24"/>
        <v>0</v>
      </c>
      <c r="M200">
        <f t="shared" si="25"/>
        <v>0</v>
      </c>
      <c r="N200">
        <f t="shared" si="26"/>
        <v>0</v>
      </c>
    </row>
    <row r="201" spans="9:14" x14ac:dyDescent="0.3">
      <c r="I201" t="str">
        <f t="shared" si="21"/>
        <v>N/A</v>
      </c>
      <c r="J201">
        <f t="shared" si="22"/>
        <v>0</v>
      </c>
      <c r="K201">
        <f t="shared" si="23"/>
        <v>0</v>
      </c>
      <c r="L201">
        <f t="shared" si="24"/>
        <v>0</v>
      </c>
      <c r="M201">
        <f t="shared" si="25"/>
        <v>0</v>
      </c>
      <c r="N201">
        <f t="shared" si="26"/>
        <v>0</v>
      </c>
    </row>
    <row r="202" spans="9:14" x14ac:dyDescent="0.3">
      <c r="I202" t="str">
        <f t="shared" si="21"/>
        <v>N/A</v>
      </c>
      <c r="J202">
        <f t="shared" si="22"/>
        <v>0</v>
      </c>
      <c r="K202">
        <f t="shared" si="23"/>
        <v>0</v>
      </c>
      <c r="L202">
        <f t="shared" si="24"/>
        <v>0</v>
      </c>
      <c r="M202">
        <f t="shared" si="25"/>
        <v>0</v>
      </c>
      <c r="N202">
        <f t="shared" si="26"/>
        <v>0</v>
      </c>
    </row>
    <row r="203" spans="9:14" x14ac:dyDescent="0.3">
      <c r="I203" t="str">
        <f t="shared" si="21"/>
        <v>N/A</v>
      </c>
      <c r="J203">
        <f t="shared" si="22"/>
        <v>0</v>
      </c>
      <c r="K203">
        <f t="shared" si="23"/>
        <v>0</v>
      </c>
      <c r="L203">
        <f t="shared" si="24"/>
        <v>0</v>
      </c>
      <c r="M203">
        <f t="shared" si="25"/>
        <v>0</v>
      </c>
      <c r="N203">
        <f t="shared" si="26"/>
        <v>0</v>
      </c>
    </row>
    <row r="204" spans="9:14" x14ac:dyDescent="0.3">
      <c r="I204" t="str">
        <f t="shared" si="21"/>
        <v>N/A</v>
      </c>
      <c r="J204">
        <f t="shared" si="22"/>
        <v>0</v>
      </c>
      <c r="K204">
        <f t="shared" si="23"/>
        <v>0</v>
      </c>
      <c r="L204">
        <f t="shared" si="24"/>
        <v>0</v>
      </c>
      <c r="M204">
        <f t="shared" si="25"/>
        <v>0</v>
      </c>
      <c r="N204">
        <f t="shared" si="26"/>
        <v>0</v>
      </c>
    </row>
    <row r="205" spans="9:14" x14ac:dyDescent="0.3">
      <c r="I205" t="str">
        <f t="shared" si="21"/>
        <v>N/A</v>
      </c>
      <c r="J205">
        <f t="shared" si="22"/>
        <v>0</v>
      </c>
      <c r="K205">
        <f t="shared" si="23"/>
        <v>0</v>
      </c>
      <c r="L205">
        <f t="shared" si="24"/>
        <v>0</v>
      </c>
      <c r="M205">
        <f t="shared" si="25"/>
        <v>0</v>
      </c>
      <c r="N205">
        <f t="shared" si="26"/>
        <v>0</v>
      </c>
    </row>
    <row r="206" spans="9:14" x14ac:dyDescent="0.3">
      <c r="I206" t="str">
        <f t="shared" si="21"/>
        <v>N/A</v>
      </c>
      <c r="J206">
        <f t="shared" si="22"/>
        <v>0</v>
      </c>
      <c r="K206">
        <f t="shared" si="23"/>
        <v>0</v>
      </c>
      <c r="L206">
        <f t="shared" si="24"/>
        <v>0</v>
      </c>
      <c r="M206">
        <f t="shared" si="25"/>
        <v>0</v>
      </c>
      <c r="N206">
        <f t="shared" si="26"/>
        <v>0</v>
      </c>
    </row>
    <row r="207" spans="9:14" x14ac:dyDescent="0.3">
      <c r="I207" t="str">
        <f t="shared" si="21"/>
        <v>N/A</v>
      </c>
      <c r="J207">
        <f t="shared" si="22"/>
        <v>0</v>
      </c>
      <c r="K207">
        <f t="shared" si="23"/>
        <v>0</v>
      </c>
      <c r="L207">
        <f t="shared" si="24"/>
        <v>0</v>
      </c>
      <c r="M207">
        <f t="shared" si="25"/>
        <v>0</v>
      </c>
      <c r="N207">
        <f t="shared" si="26"/>
        <v>0</v>
      </c>
    </row>
    <row r="208" spans="9:14" x14ac:dyDescent="0.3">
      <c r="I208" t="str">
        <f t="shared" si="21"/>
        <v>N/A</v>
      </c>
      <c r="J208">
        <f t="shared" si="22"/>
        <v>0</v>
      </c>
      <c r="K208">
        <f t="shared" si="23"/>
        <v>0</v>
      </c>
      <c r="L208">
        <f t="shared" si="24"/>
        <v>0</v>
      </c>
      <c r="M208">
        <f t="shared" si="25"/>
        <v>0</v>
      </c>
      <c r="N208">
        <f t="shared" si="26"/>
        <v>0</v>
      </c>
    </row>
    <row r="209" spans="9:14" x14ac:dyDescent="0.3">
      <c r="I209" t="str">
        <f t="shared" si="21"/>
        <v>N/A</v>
      </c>
      <c r="J209">
        <f t="shared" si="22"/>
        <v>0</v>
      </c>
      <c r="K209">
        <f t="shared" si="23"/>
        <v>0</v>
      </c>
      <c r="L209">
        <f t="shared" si="24"/>
        <v>0</v>
      </c>
      <c r="M209">
        <f t="shared" si="25"/>
        <v>0</v>
      </c>
      <c r="N209">
        <f t="shared" si="26"/>
        <v>0</v>
      </c>
    </row>
    <row r="210" spans="9:14" x14ac:dyDescent="0.3">
      <c r="I210" t="str">
        <f t="shared" si="21"/>
        <v>N/A</v>
      </c>
      <c r="J210">
        <f t="shared" si="22"/>
        <v>0</v>
      </c>
      <c r="K210">
        <f t="shared" si="23"/>
        <v>0</v>
      </c>
      <c r="L210">
        <f t="shared" si="24"/>
        <v>0</v>
      </c>
      <c r="M210">
        <f t="shared" si="25"/>
        <v>0</v>
      </c>
      <c r="N210">
        <f t="shared" si="26"/>
        <v>0</v>
      </c>
    </row>
    <row r="211" spans="9:14" x14ac:dyDescent="0.3">
      <c r="I211" t="str">
        <f t="shared" si="21"/>
        <v>N/A</v>
      </c>
      <c r="J211">
        <f t="shared" si="22"/>
        <v>0</v>
      </c>
      <c r="K211">
        <f t="shared" si="23"/>
        <v>0</v>
      </c>
      <c r="L211">
        <f t="shared" si="24"/>
        <v>0</v>
      </c>
      <c r="M211">
        <f t="shared" si="25"/>
        <v>0</v>
      </c>
      <c r="N211">
        <f t="shared" si="26"/>
        <v>0</v>
      </c>
    </row>
    <row r="212" spans="9:14" x14ac:dyDescent="0.3">
      <c r="I212" t="str">
        <f t="shared" si="21"/>
        <v>N/A</v>
      </c>
      <c r="J212">
        <f t="shared" si="22"/>
        <v>0</v>
      </c>
      <c r="K212">
        <f t="shared" si="23"/>
        <v>0</v>
      </c>
      <c r="L212">
        <f t="shared" si="24"/>
        <v>0</v>
      </c>
      <c r="M212">
        <f t="shared" si="25"/>
        <v>0</v>
      </c>
      <c r="N212">
        <f t="shared" si="26"/>
        <v>0</v>
      </c>
    </row>
    <row r="213" spans="9:14" x14ac:dyDescent="0.3">
      <c r="I213" t="str">
        <f t="shared" si="21"/>
        <v>N/A</v>
      </c>
      <c r="J213">
        <f t="shared" si="22"/>
        <v>0</v>
      </c>
      <c r="K213">
        <f t="shared" si="23"/>
        <v>0</v>
      </c>
      <c r="L213">
        <f t="shared" si="24"/>
        <v>0</v>
      </c>
      <c r="M213">
        <f t="shared" si="25"/>
        <v>0</v>
      </c>
      <c r="N213">
        <f t="shared" si="26"/>
        <v>0</v>
      </c>
    </row>
    <row r="214" spans="9:14" x14ac:dyDescent="0.3">
      <c r="I214" t="str">
        <f t="shared" si="21"/>
        <v>N/A</v>
      </c>
      <c r="J214">
        <f t="shared" si="22"/>
        <v>0</v>
      </c>
      <c r="K214">
        <f t="shared" si="23"/>
        <v>0</v>
      </c>
      <c r="L214">
        <f t="shared" si="24"/>
        <v>0</v>
      </c>
      <c r="M214">
        <f t="shared" si="25"/>
        <v>0</v>
      </c>
      <c r="N214">
        <f t="shared" si="26"/>
        <v>0</v>
      </c>
    </row>
    <row r="215" spans="9:14" x14ac:dyDescent="0.3">
      <c r="I215" t="str">
        <f t="shared" si="21"/>
        <v>N/A</v>
      </c>
      <c r="J215">
        <f t="shared" si="22"/>
        <v>0</v>
      </c>
      <c r="K215">
        <f t="shared" si="23"/>
        <v>0</v>
      </c>
      <c r="L215">
        <f t="shared" si="24"/>
        <v>0</v>
      </c>
      <c r="M215">
        <f t="shared" si="25"/>
        <v>0</v>
      </c>
      <c r="N215">
        <f t="shared" si="26"/>
        <v>0</v>
      </c>
    </row>
    <row r="216" spans="9:14" x14ac:dyDescent="0.3">
      <c r="I216" t="str">
        <f t="shared" si="21"/>
        <v>N/A</v>
      </c>
      <c r="J216">
        <f t="shared" si="22"/>
        <v>0</v>
      </c>
      <c r="K216">
        <f t="shared" si="23"/>
        <v>0</v>
      </c>
      <c r="L216">
        <f t="shared" si="24"/>
        <v>0</v>
      </c>
      <c r="M216">
        <f t="shared" si="25"/>
        <v>0</v>
      </c>
      <c r="N216">
        <f t="shared" si="26"/>
        <v>0</v>
      </c>
    </row>
    <row r="217" spans="9:14" x14ac:dyDescent="0.3">
      <c r="I217" t="str">
        <f t="shared" si="21"/>
        <v>N/A</v>
      </c>
      <c r="J217">
        <f t="shared" si="22"/>
        <v>0</v>
      </c>
      <c r="K217">
        <f t="shared" si="23"/>
        <v>0</v>
      </c>
      <c r="L217">
        <f t="shared" si="24"/>
        <v>0</v>
      </c>
      <c r="M217">
        <f t="shared" si="25"/>
        <v>0</v>
      </c>
      <c r="N217">
        <f t="shared" si="26"/>
        <v>0</v>
      </c>
    </row>
    <row r="218" spans="9:14" x14ac:dyDescent="0.3">
      <c r="I218" t="str">
        <f t="shared" si="21"/>
        <v>N/A</v>
      </c>
      <c r="J218">
        <f t="shared" si="22"/>
        <v>0</v>
      </c>
      <c r="K218">
        <f t="shared" si="23"/>
        <v>0</v>
      </c>
      <c r="L218">
        <f t="shared" si="24"/>
        <v>0</v>
      </c>
      <c r="M218">
        <f t="shared" si="25"/>
        <v>0</v>
      </c>
      <c r="N218">
        <f t="shared" si="26"/>
        <v>0</v>
      </c>
    </row>
    <row r="219" spans="9:14" x14ac:dyDescent="0.3">
      <c r="I219" t="str">
        <f t="shared" si="21"/>
        <v>N/A</v>
      </c>
      <c r="J219">
        <f t="shared" si="22"/>
        <v>0</v>
      </c>
      <c r="K219">
        <f t="shared" si="23"/>
        <v>0</v>
      </c>
      <c r="L219">
        <f t="shared" si="24"/>
        <v>0</v>
      </c>
      <c r="M219">
        <f t="shared" si="25"/>
        <v>0</v>
      </c>
      <c r="N219">
        <f t="shared" si="26"/>
        <v>0</v>
      </c>
    </row>
    <row r="220" spans="9:14" x14ac:dyDescent="0.3">
      <c r="I220" t="str">
        <f t="shared" si="21"/>
        <v>N/A</v>
      </c>
      <c r="J220">
        <f t="shared" si="22"/>
        <v>0</v>
      </c>
      <c r="K220">
        <f t="shared" si="23"/>
        <v>0</v>
      </c>
      <c r="L220">
        <f t="shared" si="24"/>
        <v>0</v>
      </c>
      <c r="M220">
        <f t="shared" si="25"/>
        <v>0</v>
      </c>
      <c r="N220">
        <f t="shared" si="26"/>
        <v>0</v>
      </c>
    </row>
    <row r="221" spans="9:14" x14ac:dyDescent="0.3">
      <c r="I221" t="str">
        <f t="shared" si="21"/>
        <v>N/A</v>
      </c>
      <c r="J221">
        <f t="shared" si="22"/>
        <v>0</v>
      </c>
      <c r="K221">
        <f t="shared" si="23"/>
        <v>0</v>
      </c>
      <c r="L221">
        <f t="shared" si="24"/>
        <v>0</v>
      </c>
      <c r="M221">
        <f t="shared" si="25"/>
        <v>0</v>
      </c>
      <c r="N221">
        <f t="shared" si="26"/>
        <v>0</v>
      </c>
    </row>
    <row r="222" spans="9:14" x14ac:dyDescent="0.3">
      <c r="I222" t="str">
        <f t="shared" si="21"/>
        <v>N/A</v>
      </c>
      <c r="J222">
        <f t="shared" si="22"/>
        <v>0</v>
      </c>
      <c r="K222">
        <f t="shared" si="23"/>
        <v>0</v>
      </c>
      <c r="L222">
        <f t="shared" si="24"/>
        <v>0</v>
      </c>
      <c r="M222">
        <f t="shared" si="25"/>
        <v>0</v>
      </c>
      <c r="N222">
        <f t="shared" si="26"/>
        <v>0</v>
      </c>
    </row>
    <row r="223" spans="9:14" x14ac:dyDescent="0.3">
      <c r="I223" t="str">
        <f t="shared" si="21"/>
        <v>N/A</v>
      </c>
      <c r="J223">
        <f t="shared" si="22"/>
        <v>0</v>
      </c>
      <c r="K223">
        <f t="shared" si="23"/>
        <v>0</v>
      </c>
      <c r="L223">
        <f t="shared" si="24"/>
        <v>0</v>
      </c>
      <c r="M223">
        <f t="shared" si="25"/>
        <v>0</v>
      </c>
      <c r="N223">
        <f t="shared" si="26"/>
        <v>0</v>
      </c>
    </row>
    <row r="224" spans="9:14" x14ac:dyDescent="0.3">
      <c r="I224" t="str">
        <f t="shared" si="21"/>
        <v>N/A</v>
      </c>
      <c r="J224">
        <f t="shared" si="22"/>
        <v>0</v>
      </c>
      <c r="K224">
        <f t="shared" si="23"/>
        <v>0</v>
      </c>
      <c r="L224">
        <f t="shared" si="24"/>
        <v>0</v>
      </c>
      <c r="M224">
        <f t="shared" si="25"/>
        <v>0</v>
      </c>
      <c r="N224">
        <f t="shared" si="26"/>
        <v>0</v>
      </c>
    </row>
    <row r="225" spans="9:14" x14ac:dyDescent="0.3">
      <c r="I225" t="str">
        <f t="shared" si="21"/>
        <v>N/A</v>
      </c>
      <c r="J225">
        <f t="shared" si="22"/>
        <v>0</v>
      </c>
      <c r="K225">
        <f t="shared" si="23"/>
        <v>0</v>
      </c>
      <c r="L225">
        <f t="shared" si="24"/>
        <v>0</v>
      </c>
      <c r="M225">
        <f t="shared" si="25"/>
        <v>0</v>
      </c>
      <c r="N225">
        <f t="shared" si="26"/>
        <v>0</v>
      </c>
    </row>
    <row r="226" spans="9:14" x14ac:dyDescent="0.3">
      <c r="I226" t="str">
        <f t="shared" si="21"/>
        <v>N/A</v>
      </c>
      <c r="J226">
        <f t="shared" si="22"/>
        <v>0</v>
      </c>
      <c r="K226">
        <f t="shared" si="23"/>
        <v>0</v>
      </c>
      <c r="L226">
        <f t="shared" si="24"/>
        <v>0</v>
      </c>
      <c r="M226">
        <f t="shared" si="25"/>
        <v>0</v>
      </c>
      <c r="N226">
        <f t="shared" si="26"/>
        <v>0</v>
      </c>
    </row>
    <row r="227" spans="9:14" x14ac:dyDescent="0.3">
      <c r="I227" t="str">
        <f t="shared" si="21"/>
        <v>N/A</v>
      </c>
      <c r="J227">
        <f t="shared" si="22"/>
        <v>0</v>
      </c>
      <c r="K227">
        <f t="shared" si="23"/>
        <v>0</v>
      </c>
      <c r="L227">
        <f t="shared" si="24"/>
        <v>0</v>
      </c>
      <c r="M227">
        <f t="shared" si="25"/>
        <v>0</v>
      </c>
      <c r="N227">
        <f t="shared" si="26"/>
        <v>0</v>
      </c>
    </row>
    <row r="228" spans="9:14" x14ac:dyDescent="0.3">
      <c r="I228" t="str">
        <f t="shared" si="21"/>
        <v>N/A</v>
      </c>
      <c r="J228">
        <f t="shared" si="22"/>
        <v>0</v>
      </c>
      <c r="K228">
        <f t="shared" si="23"/>
        <v>0</v>
      </c>
      <c r="L228">
        <f t="shared" si="24"/>
        <v>0</v>
      </c>
      <c r="M228">
        <f t="shared" si="25"/>
        <v>0</v>
      </c>
      <c r="N228">
        <f t="shared" si="26"/>
        <v>0</v>
      </c>
    </row>
    <row r="229" spans="9:14" x14ac:dyDescent="0.3">
      <c r="I229" t="str">
        <f t="shared" si="21"/>
        <v>N/A</v>
      </c>
      <c r="J229">
        <f t="shared" si="22"/>
        <v>0</v>
      </c>
      <c r="K229">
        <f t="shared" si="23"/>
        <v>0</v>
      </c>
      <c r="L229">
        <f t="shared" si="24"/>
        <v>0</v>
      </c>
      <c r="M229">
        <f t="shared" si="25"/>
        <v>0</v>
      </c>
      <c r="N229">
        <f t="shared" si="26"/>
        <v>0</v>
      </c>
    </row>
    <row r="230" spans="9:14" x14ac:dyDescent="0.3">
      <c r="I230" t="str">
        <f t="shared" si="21"/>
        <v>N/A</v>
      </c>
      <c r="J230">
        <f t="shared" si="22"/>
        <v>0</v>
      </c>
      <c r="K230">
        <f t="shared" si="23"/>
        <v>0</v>
      </c>
      <c r="L230">
        <f t="shared" si="24"/>
        <v>0</v>
      </c>
      <c r="M230">
        <f t="shared" si="25"/>
        <v>0</v>
      </c>
      <c r="N230">
        <f t="shared" si="26"/>
        <v>0</v>
      </c>
    </row>
    <row r="231" spans="9:14" x14ac:dyDescent="0.3">
      <c r="I231" t="str">
        <f t="shared" si="21"/>
        <v>N/A</v>
      </c>
      <c r="J231">
        <f t="shared" si="22"/>
        <v>0</v>
      </c>
      <c r="K231">
        <f t="shared" si="23"/>
        <v>0</v>
      </c>
      <c r="L231">
        <f t="shared" si="24"/>
        <v>0</v>
      </c>
      <c r="M231">
        <f t="shared" si="25"/>
        <v>0</v>
      </c>
      <c r="N231">
        <f t="shared" si="26"/>
        <v>0</v>
      </c>
    </row>
    <row r="232" spans="9:14" x14ac:dyDescent="0.3">
      <c r="I232" t="str">
        <f t="shared" si="21"/>
        <v>N/A</v>
      </c>
      <c r="J232">
        <f t="shared" si="22"/>
        <v>0</v>
      </c>
      <c r="K232">
        <f t="shared" si="23"/>
        <v>0</v>
      </c>
      <c r="L232">
        <f t="shared" si="24"/>
        <v>0</v>
      </c>
      <c r="M232">
        <f t="shared" si="25"/>
        <v>0</v>
      </c>
      <c r="N232">
        <f t="shared" si="26"/>
        <v>0</v>
      </c>
    </row>
    <row r="233" spans="9:14" x14ac:dyDescent="0.3">
      <c r="I233" t="str">
        <f t="shared" si="21"/>
        <v>N/A</v>
      </c>
      <c r="J233">
        <f t="shared" si="22"/>
        <v>0</v>
      </c>
      <c r="K233">
        <f t="shared" si="23"/>
        <v>0</v>
      </c>
      <c r="L233">
        <f t="shared" si="24"/>
        <v>0</v>
      </c>
      <c r="M233">
        <f t="shared" si="25"/>
        <v>0</v>
      </c>
      <c r="N233">
        <f t="shared" si="26"/>
        <v>0</v>
      </c>
    </row>
    <row r="234" spans="9:14" x14ac:dyDescent="0.3">
      <c r="I234" t="str">
        <f t="shared" si="21"/>
        <v>N/A</v>
      </c>
      <c r="J234">
        <f t="shared" si="22"/>
        <v>0</v>
      </c>
      <c r="K234">
        <f t="shared" si="23"/>
        <v>0</v>
      </c>
      <c r="L234">
        <f t="shared" si="24"/>
        <v>0</v>
      </c>
      <c r="M234">
        <f t="shared" si="25"/>
        <v>0</v>
      </c>
      <c r="N234">
        <f t="shared" si="26"/>
        <v>0</v>
      </c>
    </row>
    <row r="235" spans="9:14" x14ac:dyDescent="0.3">
      <c r="I235" t="str">
        <f t="shared" si="21"/>
        <v>N/A</v>
      </c>
      <c r="J235">
        <f t="shared" si="22"/>
        <v>0</v>
      </c>
      <c r="K235">
        <f t="shared" si="23"/>
        <v>0</v>
      </c>
      <c r="L235">
        <f t="shared" si="24"/>
        <v>0</v>
      </c>
      <c r="M235">
        <f t="shared" si="25"/>
        <v>0</v>
      </c>
      <c r="N235">
        <f t="shared" si="26"/>
        <v>0</v>
      </c>
    </row>
    <row r="236" spans="9:14" x14ac:dyDescent="0.3">
      <c r="I236" t="str">
        <f t="shared" si="21"/>
        <v>N/A</v>
      </c>
      <c r="J236">
        <f t="shared" si="22"/>
        <v>0</v>
      </c>
      <c r="K236">
        <f t="shared" si="23"/>
        <v>0</v>
      </c>
      <c r="L236">
        <f t="shared" si="24"/>
        <v>0</v>
      </c>
      <c r="M236">
        <f t="shared" si="25"/>
        <v>0</v>
      </c>
      <c r="N236">
        <f t="shared" si="26"/>
        <v>0</v>
      </c>
    </row>
    <row r="237" spans="9:14" x14ac:dyDescent="0.3">
      <c r="I237" t="str">
        <f t="shared" si="21"/>
        <v>N/A</v>
      </c>
      <c r="J237">
        <f t="shared" si="22"/>
        <v>0</v>
      </c>
      <c r="K237">
        <f t="shared" si="23"/>
        <v>0</v>
      </c>
      <c r="L237">
        <f t="shared" si="24"/>
        <v>0</v>
      </c>
      <c r="M237">
        <f t="shared" si="25"/>
        <v>0</v>
      </c>
      <c r="N237">
        <f t="shared" si="26"/>
        <v>0</v>
      </c>
    </row>
    <row r="238" spans="9:14" x14ac:dyDescent="0.3">
      <c r="I238" t="str">
        <f t="shared" si="21"/>
        <v>N/A</v>
      </c>
      <c r="J238">
        <f t="shared" si="22"/>
        <v>0</v>
      </c>
      <c r="K238">
        <f t="shared" si="23"/>
        <v>0</v>
      </c>
      <c r="L238">
        <f t="shared" si="24"/>
        <v>0</v>
      </c>
      <c r="M238">
        <f t="shared" si="25"/>
        <v>0</v>
      </c>
      <c r="N238">
        <f t="shared" si="26"/>
        <v>0</v>
      </c>
    </row>
    <row r="239" spans="9:14" x14ac:dyDescent="0.3">
      <c r="I239" t="str">
        <f t="shared" si="21"/>
        <v>N/A</v>
      </c>
      <c r="J239">
        <f t="shared" si="22"/>
        <v>0</v>
      </c>
      <c r="K239">
        <f t="shared" si="23"/>
        <v>0</v>
      </c>
      <c r="L239">
        <f t="shared" si="24"/>
        <v>0</v>
      </c>
      <c r="M239">
        <f t="shared" si="25"/>
        <v>0</v>
      </c>
      <c r="N239">
        <f t="shared" si="26"/>
        <v>0</v>
      </c>
    </row>
    <row r="240" spans="9:14" x14ac:dyDescent="0.3">
      <c r="I240" t="str">
        <f t="shared" si="21"/>
        <v>N/A</v>
      </c>
      <c r="J240">
        <f t="shared" si="22"/>
        <v>0</v>
      </c>
      <c r="K240">
        <f t="shared" si="23"/>
        <v>0</v>
      </c>
      <c r="L240">
        <f t="shared" si="24"/>
        <v>0</v>
      </c>
      <c r="M240">
        <f t="shared" si="25"/>
        <v>0</v>
      </c>
      <c r="N240">
        <f t="shared" si="26"/>
        <v>0</v>
      </c>
    </row>
    <row r="241" spans="9:14" x14ac:dyDescent="0.3">
      <c r="I241" t="str">
        <f t="shared" si="21"/>
        <v>N/A</v>
      </c>
      <c r="J241">
        <f t="shared" si="22"/>
        <v>0</v>
      </c>
      <c r="K241">
        <f t="shared" si="23"/>
        <v>0</v>
      </c>
      <c r="L241">
        <f t="shared" si="24"/>
        <v>0</v>
      </c>
      <c r="M241">
        <f t="shared" si="25"/>
        <v>0</v>
      </c>
      <c r="N241">
        <f t="shared" si="26"/>
        <v>0</v>
      </c>
    </row>
    <row r="242" spans="9:14" x14ac:dyDescent="0.3">
      <c r="I242" t="str">
        <f t="shared" si="21"/>
        <v>N/A</v>
      </c>
      <c r="J242">
        <f t="shared" si="22"/>
        <v>0</v>
      </c>
      <c r="K242">
        <f t="shared" si="23"/>
        <v>0</v>
      </c>
      <c r="L242">
        <f t="shared" si="24"/>
        <v>0</v>
      </c>
      <c r="M242">
        <f t="shared" si="25"/>
        <v>0</v>
      </c>
      <c r="N242">
        <f t="shared" si="26"/>
        <v>0</v>
      </c>
    </row>
    <row r="243" spans="9:14" x14ac:dyDescent="0.3">
      <c r="I243" t="str">
        <f t="shared" si="21"/>
        <v>N/A</v>
      </c>
      <c r="J243">
        <f t="shared" si="22"/>
        <v>0</v>
      </c>
      <c r="K243">
        <f t="shared" si="23"/>
        <v>0</v>
      </c>
      <c r="L243">
        <f t="shared" si="24"/>
        <v>0</v>
      </c>
      <c r="M243">
        <f t="shared" si="25"/>
        <v>0</v>
      </c>
      <c r="N243">
        <f t="shared" si="26"/>
        <v>0</v>
      </c>
    </row>
    <row r="244" spans="9:14" x14ac:dyDescent="0.3">
      <c r="I244" t="str">
        <f t="shared" si="21"/>
        <v>N/A</v>
      </c>
      <c r="J244">
        <f t="shared" si="22"/>
        <v>0</v>
      </c>
      <c r="K244">
        <f t="shared" si="23"/>
        <v>0</v>
      </c>
      <c r="L244">
        <f t="shared" si="24"/>
        <v>0</v>
      </c>
      <c r="M244">
        <f t="shared" si="25"/>
        <v>0</v>
      </c>
      <c r="N244">
        <f t="shared" si="26"/>
        <v>0</v>
      </c>
    </row>
    <row r="245" spans="9:14" x14ac:dyDescent="0.3">
      <c r="I245" t="str">
        <f t="shared" si="21"/>
        <v>N/A</v>
      </c>
      <c r="J245">
        <f t="shared" si="22"/>
        <v>0</v>
      </c>
      <c r="K245">
        <f t="shared" si="23"/>
        <v>0</v>
      </c>
      <c r="L245">
        <f t="shared" si="24"/>
        <v>0</v>
      </c>
      <c r="M245">
        <f t="shared" si="25"/>
        <v>0</v>
      </c>
      <c r="N245">
        <f t="shared" si="26"/>
        <v>0</v>
      </c>
    </row>
    <row r="246" spans="9:14" x14ac:dyDescent="0.3">
      <c r="I246" t="str">
        <f t="shared" si="21"/>
        <v>N/A</v>
      </c>
      <c r="J246">
        <f t="shared" si="22"/>
        <v>0</v>
      </c>
      <c r="K246">
        <f t="shared" si="23"/>
        <v>0</v>
      </c>
      <c r="L246">
        <f t="shared" si="24"/>
        <v>0</v>
      </c>
      <c r="M246">
        <f t="shared" si="25"/>
        <v>0</v>
      </c>
      <c r="N246">
        <f t="shared" si="26"/>
        <v>0</v>
      </c>
    </row>
    <row r="247" spans="9:14" x14ac:dyDescent="0.3">
      <c r="I247" t="str">
        <f t="shared" si="21"/>
        <v>N/A</v>
      </c>
      <c r="J247">
        <f t="shared" si="22"/>
        <v>0</v>
      </c>
      <c r="K247">
        <f t="shared" si="23"/>
        <v>0</v>
      </c>
      <c r="L247">
        <f t="shared" si="24"/>
        <v>0</v>
      </c>
      <c r="M247">
        <f t="shared" si="25"/>
        <v>0</v>
      </c>
      <c r="N247">
        <f t="shared" si="26"/>
        <v>0</v>
      </c>
    </row>
    <row r="248" spans="9:14" x14ac:dyDescent="0.3">
      <c r="I248" t="str">
        <f t="shared" si="21"/>
        <v>N/A</v>
      </c>
      <c r="J248">
        <f t="shared" si="22"/>
        <v>0</v>
      </c>
      <c r="K248">
        <f t="shared" si="23"/>
        <v>0</v>
      </c>
      <c r="L248">
        <f t="shared" si="24"/>
        <v>0</v>
      </c>
      <c r="M248">
        <f t="shared" si="25"/>
        <v>0</v>
      </c>
      <c r="N248">
        <f t="shared" si="26"/>
        <v>0</v>
      </c>
    </row>
    <row r="249" spans="9:14" x14ac:dyDescent="0.3">
      <c r="I249" t="str">
        <f t="shared" si="21"/>
        <v>N/A</v>
      </c>
      <c r="J249">
        <f t="shared" si="22"/>
        <v>0</v>
      </c>
      <c r="K249">
        <f t="shared" si="23"/>
        <v>0</v>
      </c>
      <c r="L249">
        <f t="shared" si="24"/>
        <v>0</v>
      </c>
      <c r="M249">
        <f t="shared" si="25"/>
        <v>0</v>
      </c>
      <c r="N249">
        <f t="shared" si="26"/>
        <v>0</v>
      </c>
    </row>
    <row r="250" spans="9:14" x14ac:dyDescent="0.3">
      <c r="I250" t="str">
        <f t="shared" si="21"/>
        <v>N/A</v>
      </c>
      <c r="J250">
        <f t="shared" si="22"/>
        <v>0</v>
      </c>
      <c r="K250">
        <f t="shared" si="23"/>
        <v>0</v>
      </c>
      <c r="L250">
        <f t="shared" si="24"/>
        <v>0</v>
      </c>
      <c r="M250">
        <f t="shared" si="25"/>
        <v>0</v>
      </c>
      <c r="N250">
        <f t="shared" si="26"/>
        <v>0</v>
      </c>
    </row>
    <row r="251" spans="9:14" x14ac:dyDescent="0.3">
      <c r="I251" t="str">
        <f t="shared" si="21"/>
        <v>N/A</v>
      </c>
      <c r="J251">
        <f t="shared" si="22"/>
        <v>0</v>
      </c>
      <c r="K251">
        <f t="shared" si="23"/>
        <v>0</v>
      </c>
      <c r="L251">
        <f t="shared" si="24"/>
        <v>0</v>
      </c>
      <c r="M251">
        <f t="shared" si="25"/>
        <v>0</v>
      </c>
      <c r="N251">
        <f t="shared" si="26"/>
        <v>0</v>
      </c>
    </row>
    <row r="252" spans="9:14" x14ac:dyDescent="0.3">
      <c r="I252" t="str">
        <f t="shared" ref="I252:I315" si="27">IF(AND(K252&gt; J252, L252&gt; K252, M252&gt; L252, N252&gt; M252), "pos_trend", IF(AND(K252&lt; J252, L252&lt; K252, M252&lt; L252, N252&lt; M252), "neg_trend", "N/A"))</f>
        <v>N/A</v>
      </c>
      <c r="J252">
        <f t="shared" ref="J252:J315" si="28">IF(TRIM(C252)="-", "N/A", IF(RIGHT(C252,1)="M",1000000*VALUE(LEFT(C252,LEN(C252)-1)),IF(RIGHT(C252,1)="B",1000000000*VALUE(LEFT(C252,LEN(C252)-1)),IF(RIGHT(C252,1)="%",0.01*VALUE(LEFT(C252,LEN(C252)-1)),C252))))</f>
        <v>0</v>
      </c>
      <c r="K252">
        <f t="shared" ref="K252:K315" si="29">IF(TRIM(D252)="-", "N/A", IF(RIGHT(D252,1)="M",1000000*VALUE(LEFT(D252,LEN(D252)-1)),IF(RIGHT(D252,1)="B",1000000000*VALUE(LEFT(D252,LEN(D252)-1)),IF(RIGHT(D252,1)="%",0.01*VALUE(LEFT(D252,LEN(D252)-1)),D252))))</f>
        <v>0</v>
      </c>
      <c r="L252">
        <f t="shared" ref="L252:L315" si="30">IF(TRIM(E252)="-", "N/A", IF(RIGHT(E252,1)="M",1000000*VALUE(LEFT(E252,LEN(E252)-1)),IF(RIGHT(E252,1)="B",1000000000*VALUE(LEFT(E252,LEN(E252)-1)),IF(RIGHT(E252,1)="%",0.01*VALUE(LEFT(E252,LEN(E252)-1)),E252))))</f>
        <v>0</v>
      </c>
      <c r="M252">
        <f t="shared" ref="M252:M315" si="31">IF(TRIM(F252)="-", "N/A", IF(RIGHT(F252,1)="M",1000000*VALUE(LEFT(F252,LEN(F252)-1)),IF(RIGHT(F252,1)="B",1000000000*VALUE(LEFT(F252,LEN(F252)-1)),IF(RIGHT(F252,1)="%",0.01*VALUE(LEFT(F252,LEN(F252)-1)),F252))))</f>
        <v>0</v>
      </c>
      <c r="N252">
        <f t="shared" ref="N252:N315" si="32">IF(TRIM(G252)="-", "N/A", IF(RIGHT(G252,1)="M",1000000*VALUE(LEFT(G252,LEN(G252)-1)),IF(RIGHT(G252,1)="B",1000000000*VALUE(LEFT(G252,LEN(G252)-1)),IF(RIGHT(G252,1)="%",0.01*VALUE(LEFT(G252,LEN(G252)-1)),G252))))</f>
        <v>0</v>
      </c>
    </row>
    <row r="253" spans="9:14" x14ac:dyDescent="0.3">
      <c r="I253" t="str">
        <f t="shared" si="27"/>
        <v>N/A</v>
      </c>
      <c r="J253">
        <f t="shared" si="28"/>
        <v>0</v>
      </c>
      <c r="K253">
        <f t="shared" si="29"/>
        <v>0</v>
      </c>
      <c r="L253">
        <f t="shared" si="30"/>
        <v>0</v>
      </c>
      <c r="M253">
        <f t="shared" si="31"/>
        <v>0</v>
      </c>
      <c r="N253">
        <f t="shared" si="32"/>
        <v>0</v>
      </c>
    </row>
    <row r="254" spans="9:14" x14ac:dyDescent="0.3">
      <c r="I254" t="str">
        <f t="shared" si="27"/>
        <v>N/A</v>
      </c>
      <c r="J254">
        <f t="shared" si="28"/>
        <v>0</v>
      </c>
      <c r="K254">
        <f t="shared" si="29"/>
        <v>0</v>
      </c>
      <c r="L254">
        <f t="shared" si="30"/>
        <v>0</v>
      </c>
      <c r="M254">
        <f t="shared" si="31"/>
        <v>0</v>
      </c>
      <c r="N254">
        <f t="shared" si="32"/>
        <v>0</v>
      </c>
    </row>
    <row r="255" spans="9:14" x14ac:dyDescent="0.3">
      <c r="I255" t="str">
        <f t="shared" si="27"/>
        <v>N/A</v>
      </c>
      <c r="J255">
        <f t="shared" si="28"/>
        <v>0</v>
      </c>
      <c r="K255">
        <f t="shared" si="29"/>
        <v>0</v>
      </c>
      <c r="L255">
        <f t="shared" si="30"/>
        <v>0</v>
      </c>
      <c r="M255">
        <f t="shared" si="31"/>
        <v>0</v>
      </c>
      <c r="N255">
        <f t="shared" si="32"/>
        <v>0</v>
      </c>
    </row>
    <row r="256" spans="9:14" x14ac:dyDescent="0.3">
      <c r="I256" t="str">
        <f t="shared" si="27"/>
        <v>N/A</v>
      </c>
      <c r="J256">
        <f t="shared" si="28"/>
        <v>0</v>
      </c>
      <c r="K256">
        <f t="shared" si="29"/>
        <v>0</v>
      </c>
      <c r="L256">
        <f t="shared" si="30"/>
        <v>0</v>
      </c>
      <c r="M256">
        <f t="shared" si="31"/>
        <v>0</v>
      </c>
      <c r="N256">
        <f t="shared" si="32"/>
        <v>0</v>
      </c>
    </row>
    <row r="257" spans="9:14" x14ac:dyDescent="0.3">
      <c r="I257" t="str">
        <f t="shared" si="27"/>
        <v>N/A</v>
      </c>
      <c r="J257">
        <f t="shared" si="28"/>
        <v>0</v>
      </c>
      <c r="K257">
        <f t="shared" si="29"/>
        <v>0</v>
      </c>
      <c r="L257">
        <f t="shared" si="30"/>
        <v>0</v>
      </c>
      <c r="M257">
        <f t="shared" si="31"/>
        <v>0</v>
      </c>
      <c r="N257">
        <f t="shared" si="32"/>
        <v>0</v>
      </c>
    </row>
    <row r="258" spans="9:14" x14ac:dyDescent="0.3">
      <c r="I258" t="str">
        <f t="shared" si="27"/>
        <v>N/A</v>
      </c>
      <c r="J258">
        <f t="shared" si="28"/>
        <v>0</v>
      </c>
      <c r="K258">
        <f t="shared" si="29"/>
        <v>0</v>
      </c>
      <c r="L258">
        <f t="shared" si="30"/>
        <v>0</v>
      </c>
      <c r="M258">
        <f t="shared" si="31"/>
        <v>0</v>
      </c>
      <c r="N258">
        <f t="shared" si="32"/>
        <v>0</v>
      </c>
    </row>
    <row r="259" spans="9:14" x14ac:dyDescent="0.3">
      <c r="I259" t="str">
        <f t="shared" si="27"/>
        <v>N/A</v>
      </c>
      <c r="J259">
        <f t="shared" si="28"/>
        <v>0</v>
      </c>
      <c r="K259">
        <f t="shared" si="29"/>
        <v>0</v>
      </c>
      <c r="L259">
        <f t="shared" si="30"/>
        <v>0</v>
      </c>
      <c r="M259">
        <f t="shared" si="31"/>
        <v>0</v>
      </c>
      <c r="N259">
        <f t="shared" si="32"/>
        <v>0</v>
      </c>
    </row>
    <row r="260" spans="9:14" x14ac:dyDescent="0.3">
      <c r="I260" t="str">
        <f t="shared" si="27"/>
        <v>N/A</v>
      </c>
      <c r="J260">
        <f t="shared" si="28"/>
        <v>0</v>
      </c>
      <c r="K260">
        <f t="shared" si="29"/>
        <v>0</v>
      </c>
      <c r="L260">
        <f t="shared" si="30"/>
        <v>0</v>
      </c>
      <c r="M260">
        <f t="shared" si="31"/>
        <v>0</v>
      </c>
      <c r="N260">
        <f t="shared" si="32"/>
        <v>0</v>
      </c>
    </row>
    <row r="261" spans="9:14" x14ac:dyDescent="0.3">
      <c r="I261" t="str">
        <f t="shared" si="27"/>
        <v>N/A</v>
      </c>
      <c r="J261">
        <f t="shared" si="28"/>
        <v>0</v>
      </c>
      <c r="K261">
        <f t="shared" si="29"/>
        <v>0</v>
      </c>
      <c r="L261">
        <f t="shared" si="30"/>
        <v>0</v>
      </c>
      <c r="M261">
        <f t="shared" si="31"/>
        <v>0</v>
      </c>
      <c r="N261">
        <f t="shared" si="32"/>
        <v>0</v>
      </c>
    </row>
    <row r="262" spans="9:14" x14ac:dyDescent="0.3">
      <c r="I262" t="str">
        <f t="shared" si="27"/>
        <v>N/A</v>
      </c>
      <c r="J262">
        <f t="shared" si="28"/>
        <v>0</v>
      </c>
      <c r="K262">
        <f t="shared" si="29"/>
        <v>0</v>
      </c>
      <c r="L262">
        <f t="shared" si="30"/>
        <v>0</v>
      </c>
      <c r="M262">
        <f t="shared" si="31"/>
        <v>0</v>
      </c>
      <c r="N262">
        <f t="shared" si="32"/>
        <v>0</v>
      </c>
    </row>
    <row r="263" spans="9:14" x14ac:dyDescent="0.3">
      <c r="I263" t="str">
        <f t="shared" si="27"/>
        <v>N/A</v>
      </c>
      <c r="J263">
        <f t="shared" si="28"/>
        <v>0</v>
      </c>
      <c r="K263">
        <f t="shared" si="29"/>
        <v>0</v>
      </c>
      <c r="L263">
        <f t="shared" si="30"/>
        <v>0</v>
      </c>
      <c r="M263">
        <f t="shared" si="31"/>
        <v>0</v>
      </c>
      <c r="N263">
        <f t="shared" si="32"/>
        <v>0</v>
      </c>
    </row>
    <row r="264" spans="9:14" x14ac:dyDescent="0.3">
      <c r="I264" t="str">
        <f t="shared" si="27"/>
        <v>N/A</v>
      </c>
      <c r="J264">
        <f t="shared" si="28"/>
        <v>0</v>
      </c>
      <c r="K264">
        <f t="shared" si="29"/>
        <v>0</v>
      </c>
      <c r="L264">
        <f t="shared" si="30"/>
        <v>0</v>
      </c>
      <c r="M264">
        <f t="shared" si="31"/>
        <v>0</v>
      </c>
      <c r="N264">
        <f t="shared" si="32"/>
        <v>0</v>
      </c>
    </row>
    <row r="265" spans="9:14" x14ac:dyDescent="0.3">
      <c r="I265" t="str">
        <f t="shared" si="27"/>
        <v>N/A</v>
      </c>
      <c r="J265">
        <f t="shared" si="28"/>
        <v>0</v>
      </c>
      <c r="K265">
        <f t="shared" si="29"/>
        <v>0</v>
      </c>
      <c r="L265">
        <f t="shared" si="30"/>
        <v>0</v>
      </c>
      <c r="M265">
        <f t="shared" si="31"/>
        <v>0</v>
      </c>
      <c r="N265">
        <f t="shared" si="32"/>
        <v>0</v>
      </c>
    </row>
    <row r="266" spans="9:14" x14ac:dyDescent="0.3">
      <c r="I266" t="str">
        <f t="shared" si="27"/>
        <v>N/A</v>
      </c>
      <c r="J266">
        <f t="shared" si="28"/>
        <v>0</v>
      </c>
      <c r="K266">
        <f t="shared" si="29"/>
        <v>0</v>
      </c>
      <c r="L266">
        <f t="shared" si="30"/>
        <v>0</v>
      </c>
      <c r="M266">
        <f t="shared" si="31"/>
        <v>0</v>
      </c>
      <c r="N266">
        <f t="shared" si="32"/>
        <v>0</v>
      </c>
    </row>
    <row r="267" spans="9:14" x14ac:dyDescent="0.3">
      <c r="I267" t="str">
        <f t="shared" si="27"/>
        <v>N/A</v>
      </c>
      <c r="J267">
        <f t="shared" si="28"/>
        <v>0</v>
      </c>
      <c r="K267">
        <f t="shared" si="29"/>
        <v>0</v>
      </c>
      <c r="L267">
        <f t="shared" si="30"/>
        <v>0</v>
      </c>
      <c r="M267">
        <f t="shared" si="31"/>
        <v>0</v>
      </c>
      <c r="N267">
        <f t="shared" si="32"/>
        <v>0</v>
      </c>
    </row>
    <row r="268" spans="9:14" x14ac:dyDescent="0.3">
      <c r="I268" t="str">
        <f t="shared" si="27"/>
        <v>N/A</v>
      </c>
      <c r="J268">
        <f t="shared" si="28"/>
        <v>0</v>
      </c>
      <c r="K268">
        <f t="shared" si="29"/>
        <v>0</v>
      </c>
      <c r="L268">
        <f t="shared" si="30"/>
        <v>0</v>
      </c>
      <c r="M268">
        <f t="shared" si="31"/>
        <v>0</v>
      </c>
      <c r="N268">
        <f t="shared" si="32"/>
        <v>0</v>
      </c>
    </row>
    <row r="269" spans="9:14" x14ac:dyDescent="0.3">
      <c r="I269" t="str">
        <f t="shared" si="27"/>
        <v>N/A</v>
      </c>
      <c r="J269">
        <f t="shared" si="28"/>
        <v>0</v>
      </c>
      <c r="K269">
        <f t="shared" si="29"/>
        <v>0</v>
      </c>
      <c r="L269">
        <f t="shared" si="30"/>
        <v>0</v>
      </c>
      <c r="M269">
        <f t="shared" si="31"/>
        <v>0</v>
      </c>
      <c r="N269">
        <f t="shared" si="32"/>
        <v>0</v>
      </c>
    </row>
    <row r="270" spans="9:14" x14ac:dyDescent="0.3">
      <c r="I270" t="str">
        <f t="shared" si="27"/>
        <v>N/A</v>
      </c>
      <c r="J270">
        <f t="shared" si="28"/>
        <v>0</v>
      </c>
      <c r="K270">
        <f t="shared" si="29"/>
        <v>0</v>
      </c>
      <c r="L270">
        <f t="shared" si="30"/>
        <v>0</v>
      </c>
      <c r="M270">
        <f t="shared" si="31"/>
        <v>0</v>
      </c>
      <c r="N270">
        <f t="shared" si="32"/>
        <v>0</v>
      </c>
    </row>
    <row r="271" spans="9:14" x14ac:dyDescent="0.3">
      <c r="I271" t="str">
        <f t="shared" si="27"/>
        <v>N/A</v>
      </c>
      <c r="J271">
        <f t="shared" si="28"/>
        <v>0</v>
      </c>
      <c r="K271">
        <f t="shared" si="29"/>
        <v>0</v>
      </c>
      <c r="L271">
        <f t="shared" si="30"/>
        <v>0</v>
      </c>
      <c r="M271">
        <f t="shared" si="31"/>
        <v>0</v>
      </c>
      <c r="N271">
        <f t="shared" si="32"/>
        <v>0</v>
      </c>
    </row>
    <row r="272" spans="9:14" x14ac:dyDescent="0.3">
      <c r="I272" t="str">
        <f t="shared" si="27"/>
        <v>N/A</v>
      </c>
      <c r="J272">
        <f t="shared" si="28"/>
        <v>0</v>
      </c>
      <c r="K272">
        <f t="shared" si="29"/>
        <v>0</v>
      </c>
      <c r="L272">
        <f t="shared" si="30"/>
        <v>0</v>
      </c>
      <c r="M272">
        <f t="shared" si="31"/>
        <v>0</v>
      </c>
      <c r="N272">
        <f t="shared" si="32"/>
        <v>0</v>
      </c>
    </row>
    <row r="273" spans="9:14" x14ac:dyDescent="0.3">
      <c r="I273" t="str">
        <f t="shared" si="27"/>
        <v>N/A</v>
      </c>
      <c r="J273">
        <f t="shared" si="28"/>
        <v>0</v>
      </c>
      <c r="K273">
        <f t="shared" si="29"/>
        <v>0</v>
      </c>
      <c r="L273">
        <f t="shared" si="30"/>
        <v>0</v>
      </c>
      <c r="M273">
        <f t="shared" si="31"/>
        <v>0</v>
      </c>
      <c r="N273">
        <f t="shared" si="32"/>
        <v>0</v>
      </c>
    </row>
    <row r="274" spans="9:14" x14ac:dyDescent="0.3">
      <c r="I274" t="str">
        <f t="shared" si="27"/>
        <v>N/A</v>
      </c>
      <c r="J274">
        <f t="shared" si="28"/>
        <v>0</v>
      </c>
      <c r="K274">
        <f t="shared" si="29"/>
        <v>0</v>
      </c>
      <c r="L274">
        <f t="shared" si="30"/>
        <v>0</v>
      </c>
      <c r="M274">
        <f t="shared" si="31"/>
        <v>0</v>
      </c>
      <c r="N274">
        <f t="shared" si="32"/>
        <v>0</v>
      </c>
    </row>
    <row r="275" spans="9:14" x14ac:dyDescent="0.3">
      <c r="I275" t="str">
        <f t="shared" si="27"/>
        <v>N/A</v>
      </c>
      <c r="J275">
        <f t="shared" si="28"/>
        <v>0</v>
      </c>
      <c r="K275">
        <f t="shared" si="29"/>
        <v>0</v>
      </c>
      <c r="L275">
        <f t="shared" si="30"/>
        <v>0</v>
      </c>
      <c r="M275">
        <f t="shared" si="31"/>
        <v>0</v>
      </c>
      <c r="N275">
        <f t="shared" si="32"/>
        <v>0</v>
      </c>
    </row>
    <row r="276" spans="9:14" x14ac:dyDescent="0.3">
      <c r="I276" t="str">
        <f t="shared" si="27"/>
        <v>N/A</v>
      </c>
      <c r="J276">
        <f t="shared" si="28"/>
        <v>0</v>
      </c>
      <c r="K276">
        <f t="shared" si="29"/>
        <v>0</v>
      </c>
      <c r="L276">
        <f t="shared" si="30"/>
        <v>0</v>
      </c>
      <c r="M276">
        <f t="shared" si="31"/>
        <v>0</v>
      </c>
      <c r="N276">
        <f t="shared" si="32"/>
        <v>0</v>
      </c>
    </row>
    <row r="277" spans="9:14" x14ac:dyDescent="0.3">
      <c r="I277" t="str">
        <f t="shared" si="27"/>
        <v>N/A</v>
      </c>
      <c r="J277">
        <f t="shared" si="28"/>
        <v>0</v>
      </c>
      <c r="K277">
        <f t="shared" si="29"/>
        <v>0</v>
      </c>
      <c r="L277">
        <f t="shared" si="30"/>
        <v>0</v>
      </c>
      <c r="M277">
        <f t="shared" si="31"/>
        <v>0</v>
      </c>
      <c r="N277">
        <f t="shared" si="32"/>
        <v>0</v>
      </c>
    </row>
    <row r="278" spans="9:14" x14ac:dyDescent="0.3">
      <c r="I278" t="str">
        <f t="shared" si="27"/>
        <v>N/A</v>
      </c>
      <c r="J278">
        <f t="shared" si="28"/>
        <v>0</v>
      </c>
      <c r="K278">
        <f t="shared" si="29"/>
        <v>0</v>
      </c>
      <c r="L278">
        <f t="shared" si="30"/>
        <v>0</v>
      </c>
      <c r="M278">
        <f t="shared" si="31"/>
        <v>0</v>
      </c>
      <c r="N278">
        <f t="shared" si="32"/>
        <v>0</v>
      </c>
    </row>
    <row r="279" spans="9:14" x14ac:dyDescent="0.3">
      <c r="I279" t="str">
        <f t="shared" si="27"/>
        <v>N/A</v>
      </c>
      <c r="J279">
        <f t="shared" si="28"/>
        <v>0</v>
      </c>
      <c r="K279">
        <f t="shared" si="29"/>
        <v>0</v>
      </c>
      <c r="L279">
        <f t="shared" si="30"/>
        <v>0</v>
      </c>
      <c r="M279">
        <f t="shared" si="31"/>
        <v>0</v>
      </c>
      <c r="N279">
        <f t="shared" si="32"/>
        <v>0</v>
      </c>
    </row>
    <row r="280" spans="9:14" x14ac:dyDescent="0.3">
      <c r="I280" t="str">
        <f t="shared" si="27"/>
        <v>N/A</v>
      </c>
      <c r="J280">
        <f t="shared" si="28"/>
        <v>0</v>
      </c>
      <c r="K280">
        <f t="shared" si="29"/>
        <v>0</v>
      </c>
      <c r="L280">
        <f t="shared" si="30"/>
        <v>0</v>
      </c>
      <c r="M280">
        <f t="shared" si="31"/>
        <v>0</v>
      </c>
      <c r="N280">
        <f t="shared" si="32"/>
        <v>0</v>
      </c>
    </row>
    <row r="281" spans="9:14" x14ac:dyDescent="0.3">
      <c r="I281" t="str">
        <f t="shared" si="27"/>
        <v>N/A</v>
      </c>
      <c r="J281">
        <f t="shared" si="28"/>
        <v>0</v>
      </c>
      <c r="K281">
        <f t="shared" si="29"/>
        <v>0</v>
      </c>
      <c r="L281">
        <f t="shared" si="30"/>
        <v>0</v>
      </c>
      <c r="M281">
        <f t="shared" si="31"/>
        <v>0</v>
      </c>
      <c r="N281">
        <f t="shared" si="32"/>
        <v>0</v>
      </c>
    </row>
    <row r="282" spans="9:14" x14ac:dyDescent="0.3">
      <c r="I282" t="str">
        <f t="shared" si="27"/>
        <v>N/A</v>
      </c>
      <c r="J282">
        <f t="shared" si="28"/>
        <v>0</v>
      </c>
      <c r="K282">
        <f t="shared" si="29"/>
        <v>0</v>
      </c>
      <c r="L282">
        <f t="shared" si="30"/>
        <v>0</v>
      </c>
      <c r="M282">
        <f t="shared" si="31"/>
        <v>0</v>
      </c>
      <c r="N282">
        <f t="shared" si="32"/>
        <v>0</v>
      </c>
    </row>
    <row r="283" spans="9:14" x14ac:dyDescent="0.3">
      <c r="I283" t="str">
        <f t="shared" si="27"/>
        <v>N/A</v>
      </c>
      <c r="J283">
        <f t="shared" si="28"/>
        <v>0</v>
      </c>
      <c r="K283">
        <f t="shared" si="29"/>
        <v>0</v>
      </c>
      <c r="L283">
        <f t="shared" si="30"/>
        <v>0</v>
      </c>
      <c r="M283">
        <f t="shared" si="31"/>
        <v>0</v>
      </c>
      <c r="N283">
        <f t="shared" si="32"/>
        <v>0</v>
      </c>
    </row>
    <row r="284" spans="9:14" x14ac:dyDescent="0.3">
      <c r="I284" t="str">
        <f t="shared" si="27"/>
        <v>N/A</v>
      </c>
      <c r="J284">
        <f t="shared" si="28"/>
        <v>0</v>
      </c>
      <c r="K284">
        <f t="shared" si="29"/>
        <v>0</v>
      </c>
      <c r="L284">
        <f t="shared" si="30"/>
        <v>0</v>
      </c>
      <c r="M284">
        <f t="shared" si="31"/>
        <v>0</v>
      </c>
      <c r="N284">
        <f t="shared" si="32"/>
        <v>0</v>
      </c>
    </row>
    <row r="285" spans="9:14" x14ac:dyDescent="0.3">
      <c r="I285" t="str">
        <f t="shared" si="27"/>
        <v>N/A</v>
      </c>
      <c r="J285">
        <f t="shared" si="28"/>
        <v>0</v>
      </c>
      <c r="K285">
        <f t="shared" si="29"/>
        <v>0</v>
      </c>
      <c r="L285">
        <f t="shared" si="30"/>
        <v>0</v>
      </c>
      <c r="M285">
        <f t="shared" si="31"/>
        <v>0</v>
      </c>
      <c r="N285">
        <f t="shared" si="32"/>
        <v>0</v>
      </c>
    </row>
    <row r="286" spans="9:14" x14ac:dyDescent="0.3">
      <c r="I286" t="str">
        <f t="shared" si="27"/>
        <v>N/A</v>
      </c>
      <c r="J286">
        <f t="shared" si="28"/>
        <v>0</v>
      </c>
      <c r="K286">
        <f t="shared" si="29"/>
        <v>0</v>
      </c>
      <c r="L286">
        <f t="shared" si="30"/>
        <v>0</v>
      </c>
      <c r="M286">
        <f t="shared" si="31"/>
        <v>0</v>
      </c>
      <c r="N286">
        <f t="shared" si="32"/>
        <v>0</v>
      </c>
    </row>
    <row r="287" spans="9:14" x14ac:dyDescent="0.3">
      <c r="I287" t="str">
        <f t="shared" si="27"/>
        <v>N/A</v>
      </c>
      <c r="J287">
        <f t="shared" si="28"/>
        <v>0</v>
      </c>
      <c r="K287">
        <f t="shared" si="29"/>
        <v>0</v>
      </c>
      <c r="L287">
        <f t="shared" si="30"/>
        <v>0</v>
      </c>
      <c r="M287">
        <f t="shared" si="31"/>
        <v>0</v>
      </c>
      <c r="N287">
        <f t="shared" si="32"/>
        <v>0</v>
      </c>
    </row>
    <row r="288" spans="9:14" x14ac:dyDescent="0.3">
      <c r="I288" t="str">
        <f t="shared" si="27"/>
        <v>N/A</v>
      </c>
      <c r="J288">
        <f t="shared" si="28"/>
        <v>0</v>
      </c>
      <c r="K288">
        <f t="shared" si="29"/>
        <v>0</v>
      </c>
      <c r="L288">
        <f t="shared" si="30"/>
        <v>0</v>
      </c>
      <c r="M288">
        <f t="shared" si="31"/>
        <v>0</v>
      </c>
      <c r="N288">
        <f t="shared" si="32"/>
        <v>0</v>
      </c>
    </row>
    <row r="289" spans="9:14" x14ac:dyDescent="0.3">
      <c r="I289" t="str">
        <f t="shared" si="27"/>
        <v>N/A</v>
      </c>
      <c r="J289">
        <f t="shared" si="28"/>
        <v>0</v>
      </c>
      <c r="K289">
        <f t="shared" si="29"/>
        <v>0</v>
      </c>
      <c r="L289">
        <f t="shared" si="30"/>
        <v>0</v>
      </c>
      <c r="M289">
        <f t="shared" si="31"/>
        <v>0</v>
      </c>
      <c r="N289">
        <f t="shared" si="32"/>
        <v>0</v>
      </c>
    </row>
    <row r="290" spans="9:14" x14ac:dyDescent="0.3">
      <c r="I290" t="str">
        <f t="shared" si="27"/>
        <v>N/A</v>
      </c>
      <c r="J290">
        <f t="shared" si="28"/>
        <v>0</v>
      </c>
      <c r="K290">
        <f t="shared" si="29"/>
        <v>0</v>
      </c>
      <c r="L290">
        <f t="shared" si="30"/>
        <v>0</v>
      </c>
      <c r="M290">
        <f t="shared" si="31"/>
        <v>0</v>
      </c>
      <c r="N290">
        <f t="shared" si="32"/>
        <v>0</v>
      </c>
    </row>
    <row r="291" spans="9:14" x14ac:dyDescent="0.3">
      <c r="I291" t="str">
        <f t="shared" si="27"/>
        <v>N/A</v>
      </c>
      <c r="J291">
        <f t="shared" si="28"/>
        <v>0</v>
      </c>
      <c r="K291">
        <f t="shared" si="29"/>
        <v>0</v>
      </c>
      <c r="L291">
        <f t="shared" si="30"/>
        <v>0</v>
      </c>
      <c r="M291">
        <f t="shared" si="31"/>
        <v>0</v>
      </c>
      <c r="N291">
        <f t="shared" si="32"/>
        <v>0</v>
      </c>
    </row>
    <row r="292" spans="9:14" x14ac:dyDescent="0.3">
      <c r="I292" t="str">
        <f t="shared" si="27"/>
        <v>N/A</v>
      </c>
      <c r="J292">
        <f t="shared" si="28"/>
        <v>0</v>
      </c>
      <c r="K292">
        <f t="shared" si="29"/>
        <v>0</v>
      </c>
      <c r="L292">
        <f t="shared" si="30"/>
        <v>0</v>
      </c>
      <c r="M292">
        <f t="shared" si="31"/>
        <v>0</v>
      </c>
      <c r="N292">
        <f t="shared" si="32"/>
        <v>0</v>
      </c>
    </row>
    <row r="293" spans="9:14" x14ac:dyDescent="0.3">
      <c r="I293" t="str">
        <f t="shared" si="27"/>
        <v>N/A</v>
      </c>
      <c r="J293">
        <f t="shared" si="28"/>
        <v>0</v>
      </c>
      <c r="K293">
        <f t="shared" si="29"/>
        <v>0</v>
      </c>
      <c r="L293">
        <f t="shared" si="30"/>
        <v>0</v>
      </c>
      <c r="M293">
        <f t="shared" si="31"/>
        <v>0</v>
      </c>
      <c r="N293">
        <f t="shared" si="32"/>
        <v>0</v>
      </c>
    </row>
    <row r="294" spans="9:14" x14ac:dyDescent="0.3">
      <c r="I294" t="str">
        <f t="shared" si="27"/>
        <v>N/A</v>
      </c>
      <c r="J294">
        <f t="shared" si="28"/>
        <v>0</v>
      </c>
      <c r="K294">
        <f t="shared" si="29"/>
        <v>0</v>
      </c>
      <c r="L294">
        <f t="shared" si="30"/>
        <v>0</v>
      </c>
      <c r="M294">
        <f t="shared" si="31"/>
        <v>0</v>
      </c>
      <c r="N294">
        <f t="shared" si="32"/>
        <v>0</v>
      </c>
    </row>
    <row r="295" spans="9:14" x14ac:dyDescent="0.3">
      <c r="I295" t="str">
        <f t="shared" si="27"/>
        <v>N/A</v>
      </c>
      <c r="J295">
        <f t="shared" si="28"/>
        <v>0</v>
      </c>
      <c r="K295">
        <f t="shared" si="29"/>
        <v>0</v>
      </c>
      <c r="L295">
        <f t="shared" si="30"/>
        <v>0</v>
      </c>
      <c r="M295">
        <f t="shared" si="31"/>
        <v>0</v>
      </c>
      <c r="N295">
        <f t="shared" si="32"/>
        <v>0</v>
      </c>
    </row>
    <row r="296" spans="9:14" x14ac:dyDescent="0.3">
      <c r="I296" t="str">
        <f t="shared" si="27"/>
        <v>N/A</v>
      </c>
      <c r="J296">
        <f t="shared" si="28"/>
        <v>0</v>
      </c>
      <c r="K296">
        <f t="shared" si="29"/>
        <v>0</v>
      </c>
      <c r="L296">
        <f t="shared" si="30"/>
        <v>0</v>
      </c>
      <c r="M296">
        <f t="shared" si="31"/>
        <v>0</v>
      </c>
      <c r="N296">
        <f t="shared" si="32"/>
        <v>0</v>
      </c>
    </row>
    <row r="297" spans="9:14" x14ac:dyDescent="0.3">
      <c r="I297" t="str">
        <f t="shared" si="27"/>
        <v>N/A</v>
      </c>
      <c r="J297">
        <f t="shared" si="28"/>
        <v>0</v>
      </c>
      <c r="K297">
        <f t="shared" si="29"/>
        <v>0</v>
      </c>
      <c r="L297">
        <f t="shared" si="30"/>
        <v>0</v>
      </c>
      <c r="M297">
        <f t="shared" si="31"/>
        <v>0</v>
      </c>
      <c r="N297">
        <f t="shared" si="32"/>
        <v>0</v>
      </c>
    </row>
    <row r="298" spans="9:14" x14ac:dyDescent="0.3">
      <c r="I298" t="str">
        <f t="shared" si="27"/>
        <v>N/A</v>
      </c>
      <c r="J298">
        <f t="shared" si="28"/>
        <v>0</v>
      </c>
      <c r="K298">
        <f t="shared" si="29"/>
        <v>0</v>
      </c>
      <c r="L298">
        <f t="shared" si="30"/>
        <v>0</v>
      </c>
      <c r="M298">
        <f t="shared" si="31"/>
        <v>0</v>
      </c>
      <c r="N298">
        <f t="shared" si="32"/>
        <v>0</v>
      </c>
    </row>
    <row r="299" spans="9:14" x14ac:dyDescent="0.3">
      <c r="I299" t="str">
        <f t="shared" si="27"/>
        <v>N/A</v>
      </c>
      <c r="J299">
        <f t="shared" si="28"/>
        <v>0</v>
      </c>
      <c r="K299">
        <f t="shared" si="29"/>
        <v>0</v>
      </c>
      <c r="L299">
        <f t="shared" si="30"/>
        <v>0</v>
      </c>
      <c r="M299">
        <f t="shared" si="31"/>
        <v>0</v>
      </c>
      <c r="N299">
        <f t="shared" si="32"/>
        <v>0</v>
      </c>
    </row>
    <row r="300" spans="9:14" x14ac:dyDescent="0.3">
      <c r="I300" t="str">
        <f t="shared" si="27"/>
        <v>N/A</v>
      </c>
      <c r="J300">
        <f t="shared" si="28"/>
        <v>0</v>
      </c>
      <c r="K300">
        <f t="shared" si="29"/>
        <v>0</v>
      </c>
      <c r="L300">
        <f t="shared" si="30"/>
        <v>0</v>
      </c>
      <c r="M300">
        <f t="shared" si="31"/>
        <v>0</v>
      </c>
      <c r="N300">
        <f t="shared" si="32"/>
        <v>0</v>
      </c>
    </row>
    <row r="301" spans="9:14" x14ac:dyDescent="0.3">
      <c r="I301" t="str">
        <f t="shared" si="27"/>
        <v>N/A</v>
      </c>
      <c r="J301">
        <f t="shared" si="28"/>
        <v>0</v>
      </c>
      <c r="K301">
        <f t="shared" si="29"/>
        <v>0</v>
      </c>
      <c r="L301">
        <f t="shared" si="30"/>
        <v>0</v>
      </c>
      <c r="M301">
        <f t="shared" si="31"/>
        <v>0</v>
      </c>
      <c r="N301">
        <f t="shared" si="32"/>
        <v>0</v>
      </c>
    </row>
    <row r="302" spans="9:14" x14ac:dyDescent="0.3">
      <c r="I302" t="str">
        <f t="shared" si="27"/>
        <v>N/A</v>
      </c>
      <c r="J302">
        <f t="shared" si="28"/>
        <v>0</v>
      </c>
      <c r="K302">
        <f t="shared" si="29"/>
        <v>0</v>
      </c>
      <c r="L302">
        <f t="shared" si="30"/>
        <v>0</v>
      </c>
      <c r="M302">
        <f t="shared" si="31"/>
        <v>0</v>
      </c>
      <c r="N302">
        <f t="shared" si="32"/>
        <v>0</v>
      </c>
    </row>
    <row r="303" spans="9:14" x14ac:dyDescent="0.3">
      <c r="I303" t="str">
        <f t="shared" si="27"/>
        <v>N/A</v>
      </c>
      <c r="J303">
        <f t="shared" si="28"/>
        <v>0</v>
      </c>
      <c r="K303">
        <f t="shared" si="29"/>
        <v>0</v>
      </c>
      <c r="L303">
        <f t="shared" si="30"/>
        <v>0</v>
      </c>
      <c r="M303">
        <f t="shared" si="31"/>
        <v>0</v>
      </c>
      <c r="N303">
        <f t="shared" si="32"/>
        <v>0</v>
      </c>
    </row>
    <row r="304" spans="9:14" x14ac:dyDescent="0.3">
      <c r="I304" t="str">
        <f t="shared" si="27"/>
        <v>N/A</v>
      </c>
      <c r="J304">
        <f t="shared" si="28"/>
        <v>0</v>
      </c>
      <c r="K304">
        <f t="shared" si="29"/>
        <v>0</v>
      </c>
      <c r="L304">
        <f t="shared" si="30"/>
        <v>0</v>
      </c>
      <c r="M304">
        <f t="shared" si="31"/>
        <v>0</v>
      </c>
      <c r="N304">
        <f t="shared" si="32"/>
        <v>0</v>
      </c>
    </row>
    <row r="305" spans="9:14" x14ac:dyDescent="0.3">
      <c r="I305" t="str">
        <f t="shared" si="27"/>
        <v>N/A</v>
      </c>
      <c r="J305">
        <f t="shared" si="28"/>
        <v>0</v>
      </c>
      <c r="K305">
        <f t="shared" si="29"/>
        <v>0</v>
      </c>
      <c r="L305">
        <f t="shared" si="30"/>
        <v>0</v>
      </c>
      <c r="M305">
        <f t="shared" si="31"/>
        <v>0</v>
      </c>
      <c r="N305">
        <f t="shared" si="32"/>
        <v>0</v>
      </c>
    </row>
    <row r="306" spans="9:14" x14ac:dyDescent="0.3">
      <c r="I306" t="str">
        <f t="shared" si="27"/>
        <v>N/A</v>
      </c>
      <c r="J306">
        <f t="shared" si="28"/>
        <v>0</v>
      </c>
      <c r="K306">
        <f t="shared" si="29"/>
        <v>0</v>
      </c>
      <c r="L306">
        <f t="shared" si="30"/>
        <v>0</v>
      </c>
      <c r="M306">
        <f t="shared" si="31"/>
        <v>0</v>
      </c>
      <c r="N306">
        <f t="shared" si="32"/>
        <v>0</v>
      </c>
    </row>
    <row r="307" spans="9:14" x14ac:dyDescent="0.3">
      <c r="I307" t="str">
        <f t="shared" si="27"/>
        <v>N/A</v>
      </c>
      <c r="J307">
        <f t="shared" si="28"/>
        <v>0</v>
      </c>
      <c r="K307">
        <f t="shared" si="29"/>
        <v>0</v>
      </c>
      <c r="L307">
        <f t="shared" si="30"/>
        <v>0</v>
      </c>
      <c r="M307">
        <f t="shared" si="31"/>
        <v>0</v>
      </c>
      <c r="N307">
        <f t="shared" si="32"/>
        <v>0</v>
      </c>
    </row>
    <row r="308" spans="9:14" x14ac:dyDescent="0.3">
      <c r="I308" t="str">
        <f t="shared" si="27"/>
        <v>N/A</v>
      </c>
      <c r="J308">
        <f t="shared" si="28"/>
        <v>0</v>
      </c>
      <c r="K308">
        <f t="shared" si="29"/>
        <v>0</v>
      </c>
      <c r="L308">
        <f t="shared" si="30"/>
        <v>0</v>
      </c>
      <c r="M308">
        <f t="shared" si="31"/>
        <v>0</v>
      </c>
      <c r="N308">
        <f t="shared" si="32"/>
        <v>0</v>
      </c>
    </row>
    <row r="309" spans="9:14" x14ac:dyDescent="0.3">
      <c r="I309" t="str">
        <f t="shared" si="27"/>
        <v>N/A</v>
      </c>
      <c r="J309">
        <f t="shared" si="28"/>
        <v>0</v>
      </c>
      <c r="K309">
        <f t="shared" si="29"/>
        <v>0</v>
      </c>
      <c r="L309">
        <f t="shared" si="30"/>
        <v>0</v>
      </c>
      <c r="M309">
        <f t="shared" si="31"/>
        <v>0</v>
      </c>
      <c r="N309">
        <f t="shared" si="32"/>
        <v>0</v>
      </c>
    </row>
    <row r="310" spans="9:14" x14ac:dyDescent="0.3">
      <c r="I310" t="str">
        <f t="shared" si="27"/>
        <v>N/A</v>
      </c>
      <c r="J310">
        <f t="shared" si="28"/>
        <v>0</v>
      </c>
      <c r="K310">
        <f t="shared" si="29"/>
        <v>0</v>
      </c>
      <c r="L310">
        <f t="shared" si="30"/>
        <v>0</v>
      </c>
      <c r="M310">
        <f t="shared" si="31"/>
        <v>0</v>
      </c>
      <c r="N310">
        <f t="shared" si="32"/>
        <v>0</v>
      </c>
    </row>
    <row r="311" spans="9:14" x14ac:dyDescent="0.3">
      <c r="I311" t="str">
        <f t="shared" si="27"/>
        <v>N/A</v>
      </c>
      <c r="J311">
        <f t="shared" si="28"/>
        <v>0</v>
      </c>
      <c r="K311">
        <f t="shared" si="29"/>
        <v>0</v>
      </c>
      <c r="L311">
        <f t="shared" si="30"/>
        <v>0</v>
      </c>
      <c r="M311">
        <f t="shared" si="31"/>
        <v>0</v>
      </c>
      <c r="N311">
        <f t="shared" si="32"/>
        <v>0</v>
      </c>
    </row>
    <row r="312" spans="9:14" x14ac:dyDescent="0.3">
      <c r="I312" t="str">
        <f t="shared" si="27"/>
        <v>N/A</v>
      </c>
      <c r="J312">
        <f t="shared" si="28"/>
        <v>0</v>
      </c>
      <c r="K312">
        <f t="shared" si="29"/>
        <v>0</v>
      </c>
      <c r="L312">
        <f t="shared" si="30"/>
        <v>0</v>
      </c>
      <c r="M312">
        <f t="shared" si="31"/>
        <v>0</v>
      </c>
      <c r="N312">
        <f t="shared" si="32"/>
        <v>0</v>
      </c>
    </row>
    <row r="313" spans="9:14" x14ac:dyDescent="0.3">
      <c r="I313" t="str">
        <f t="shared" si="27"/>
        <v>N/A</v>
      </c>
      <c r="J313">
        <f t="shared" si="28"/>
        <v>0</v>
      </c>
      <c r="K313">
        <f t="shared" si="29"/>
        <v>0</v>
      </c>
      <c r="L313">
        <f t="shared" si="30"/>
        <v>0</v>
      </c>
      <c r="M313">
        <f t="shared" si="31"/>
        <v>0</v>
      </c>
      <c r="N313">
        <f t="shared" si="32"/>
        <v>0</v>
      </c>
    </row>
    <row r="314" spans="9:14" x14ac:dyDescent="0.3">
      <c r="I314" t="str">
        <f t="shared" si="27"/>
        <v>N/A</v>
      </c>
      <c r="J314">
        <f t="shared" si="28"/>
        <v>0</v>
      </c>
      <c r="K314">
        <f t="shared" si="29"/>
        <v>0</v>
      </c>
      <c r="L314">
        <f t="shared" si="30"/>
        <v>0</v>
      </c>
      <c r="M314">
        <f t="shared" si="31"/>
        <v>0</v>
      </c>
      <c r="N314">
        <f t="shared" si="32"/>
        <v>0</v>
      </c>
    </row>
    <row r="315" spans="9:14" x14ac:dyDescent="0.3">
      <c r="I315" t="str">
        <f t="shared" si="27"/>
        <v>N/A</v>
      </c>
      <c r="J315">
        <f t="shared" si="28"/>
        <v>0</v>
      </c>
      <c r="K315">
        <f t="shared" si="29"/>
        <v>0</v>
      </c>
      <c r="L315">
        <f t="shared" si="30"/>
        <v>0</v>
      </c>
      <c r="M315">
        <f t="shared" si="31"/>
        <v>0</v>
      </c>
      <c r="N315">
        <f t="shared" si="32"/>
        <v>0</v>
      </c>
    </row>
    <row r="316" spans="9:14" x14ac:dyDescent="0.3">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0</v>
      </c>
      <c r="K316">
        <f t="shared" ref="K316:K379" si="35">IF(TRIM(D316)="-", "N/A", IF(RIGHT(D316,1)="M",1000000*VALUE(LEFT(D316,LEN(D316)-1)),IF(RIGHT(D316,1)="B",1000000000*VALUE(LEFT(D316,LEN(D316)-1)),IF(RIGHT(D316,1)="%",0.01*VALUE(LEFT(D316,LEN(D316)-1)),D316))))</f>
        <v>0</v>
      </c>
      <c r="L316">
        <f t="shared" ref="L316:L379" si="36">IF(TRIM(E316)="-", "N/A", IF(RIGHT(E316,1)="M",1000000*VALUE(LEFT(E316,LEN(E316)-1)),IF(RIGHT(E316,1)="B",1000000000*VALUE(LEFT(E316,LEN(E316)-1)),IF(RIGHT(E316,1)="%",0.01*VALUE(LEFT(E316,LEN(E316)-1)),E316))))</f>
        <v>0</v>
      </c>
      <c r="M316">
        <f t="shared" ref="M316:M379" si="37">IF(TRIM(F316)="-", "N/A", IF(RIGHT(F316,1)="M",1000000*VALUE(LEFT(F316,LEN(F316)-1)),IF(RIGHT(F316,1)="B",1000000000*VALUE(LEFT(F316,LEN(F316)-1)),IF(RIGHT(F316,1)="%",0.01*VALUE(LEFT(F316,LEN(F316)-1)),F316))))</f>
        <v>0</v>
      </c>
      <c r="N316">
        <f t="shared" ref="N316:N379" si="38">IF(TRIM(G316)="-", "N/A", IF(RIGHT(G316,1)="M",1000000*VALUE(LEFT(G316,LEN(G316)-1)),IF(RIGHT(G316,1)="B",1000000000*VALUE(LEFT(G316,LEN(G316)-1)),IF(RIGHT(G316,1)="%",0.01*VALUE(LEFT(G316,LEN(G316)-1)),G316))))</f>
        <v>0</v>
      </c>
    </row>
    <row r="317" spans="9:14" x14ac:dyDescent="0.3">
      <c r="I317" t="str">
        <f t="shared" si="33"/>
        <v>N/A</v>
      </c>
      <c r="J317">
        <f t="shared" si="34"/>
        <v>0</v>
      </c>
      <c r="K317">
        <f t="shared" si="35"/>
        <v>0</v>
      </c>
      <c r="L317">
        <f t="shared" si="36"/>
        <v>0</v>
      </c>
      <c r="M317">
        <f t="shared" si="37"/>
        <v>0</v>
      </c>
      <c r="N317">
        <f t="shared" si="38"/>
        <v>0</v>
      </c>
    </row>
    <row r="318" spans="9:14" x14ac:dyDescent="0.3">
      <c r="I318" t="str">
        <f t="shared" si="33"/>
        <v>N/A</v>
      </c>
      <c r="J318">
        <f t="shared" si="34"/>
        <v>0</v>
      </c>
      <c r="K318">
        <f t="shared" si="35"/>
        <v>0</v>
      </c>
      <c r="L318">
        <f t="shared" si="36"/>
        <v>0</v>
      </c>
      <c r="M318">
        <f t="shared" si="37"/>
        <v>0</v>
      </c>
      <c r="N318">
        <f t="shared" si="38"/>
        <v>0</v>
      </c>
    </row>
    <row r="319" spans="9:14" x14ac:dyDescent="0.3">
      <c r="I319" t="str">
        <f t="shared" si="33"/>
        <v>N/A</v>
      </c>
      <c r="J319">
        <f t="shared" si="34"/>
        <v>0</v>
      </c>
      <c r="K319">
        <f t="shared" si="35"/>
        <v>0</v>
      </c>
      <c r="L319">
        <f t="shared" si="36"/>
        <v>0</v>
      </c>
      <c r="M319">
        <f t="shared" si="37"/>
        <v>0</v>
      </c>
      <c r="N319">
        <f t="shared" si="38"/>
        <v>0</v>
      </c>
    </row>
    <row r="320" spans="9:14" x14ac:dyDescent="0.3">
      <c r="I320" t="str">
        <f t="shared" si="33"/>
        <v>N/A</v>
      </c>
      <c r="J320">
        <f t="shared" si="34"/>
        <v>0</v>
      </c>
      <c r="K320">
        <f t="shared" si="35"/>
        <v>0</v>
      </c>
      <c r="L320">
        <f t="shared" si="36"/>
        <v>0</v>
      </c>
      <c r="M320">
        <f t="shared" si="37"/>
        <v>0</v>
      </c>
      <c r="N320">
        <f t="shared" si="38"/>
        <v>0</v>
      </c>
    </row>
    <row r="321" spans="9:14" x14ac:dyDescent="0.3">
      <c r="I321" t="str">
        <f t="shared" si="33"/>
        <v>N/A</v>
      </c>
      <c r="J321">
        <f t="shared" si="34"/>
        <v>0</v>
      </c>
      <c r="K321">
        <f t="shared" si="35"/>
        <v>0</v>
      </c>
      <c r="L321">
        <f t="shared" si="36"/>
        <v>0</v>
      </c>
      <c r="M321">
        <f t="shared" si="37"/>
        <v>0</v>
      </c>
      <c r="N321">
        <f t="shared" si="38"/>
        <v>0</v>
      </c>
    </row>
    <row r="322" spans="9:14" x14ac:dyDescent="0.3">
      <c r="I322" t="str">
        <f t="shared" si="33"/>
        <v>N/A</v>
      </c>
      <c r="J322">
        <f t="shared" si="34"/>
        <v>0</v>
      </c>
      <c r="K322">
        <f t="shared" si="35"/>
        <v>0</v>
      </c>
      <c r="L322">
        <f t="shared" si="36"/>
        <v>0</v>
      </c>
      <c r="M322">
        <f t="shared" si="37"/>
        <v>0</v>
      </c>
      <c r="N322">
        <f t="shared" si="38"/>
        <v>0</v>
      </c>
    </row>
    <row r="323" spans="9:14" x14ac:dyDescent="0.3">
      <c r="I323" t="str">
        <f t="shared" si="33"/>
        <v>N/A</v>
      </c>
      <c r="J323">
        <f t="shared" si="34"/>
        <v>0</v>
      </c>
      <c r="K323">
        <f t="shared" si="35"/>
        <v>0</v>
      </c>
      <c r="L323">
        <f t="shared" si="36"/>
        <v>0</v>
      </c>
      <c r="M323">
        <f t="shared" si="37"/>
        <v>0</v>
      </c>
      <c r="N323">
        <f t="shared" si="38"/>
        <v>0</v>
      </c>
    </row>
    <row r="324" spans="9:14" x14ac:dyDescent="0.3">
      <c r="I324" t="str">
        <f t="shared" si="33"/>
        <v>N/A</v>
      </c>
      <c r="J324">
        <f t="shared" si="34"/>
        <v>0</v>
      </c>
      <c r="K324">
        <f t="shared" si="35"/>
        <v>0</v>
      </c>
      <c r="L324">
        <f t="shared" si="36"/>
        <v>0</v>
      </c>
      <c r="M324">
        <f t="shared" si="37"/>
        <v>0</v>
      </c>
      <c r="N324">
        <f t="shared" si="38"/>
        <v>0</v>
      </c>
    </row>
    <row r="325" spans="9:14" x14ac:dyDescent="0.3">
      <c r="I325" t="str">
        <f t="shared" si="33"/>
        <v>N/A</v>
      </c>
      <c r="J325">
        <f t="shared" si="34"/>
        <v>0</v>
      </c>
      <c r="K325">
        <f t="shared" si="35"/>
        <v>0</v>
      </c>
      <c r="L325">
        <f t="shared" si="36"/>
        <v>0</v>
      </c>
      <c r="M325">
        <f t="shared" si="37"/>
        <v>0</v>
      </c>
      <c r="N325">
        <f t="shared" si="38"/>
        <v>0</v>
      </c>
    </row>
    <row r="326" spans="9:14" x14ac:dyDescent="0.3">
      <c r="I326" t="str">
        <f t="shared" si="33"/>
        <v>N/A</v>
      </c>
      <c r="J326">
        <f t="shared" si="34"/>
        <v>0</v>
      </c>
      <c r="K326">
        <f t="shared" si="35"/>
        <v>0</v>
      </c>
      <c r="L326">
        <f t="shared" si="36"/>
        <v>0</v>
      </c>
      <c r="M326">
        <f t="shared" si="37"/>
        <v>0</v>
      </c>
      <c r="N326">
        <f t="shared" si="38"/>
        <v>0</v>
      </c>
    </row>
    <row r="327" spans="9:14" x14ac:dyDescent="0.3">
      <c r="I327" t="str">
        <f t="shared" si="33"/>
        <v>N/A</v>
      </c>
      <c r="J327">
        <f t="shared" si="34"/>
        <v>0</v>
      </c>
      <c r="K327">
        <f t="shared" si="35"/>
        <v>0</v>
      </c>
      <c r="L327">
        <f t="shared" si="36"/>
        <v>0</v>
      </c>
      <c r="M327">
        <f t="shared" si="37"/>
        <v>0</v>
      </c>
      <c r="N327">
        <f t="shared" si="38"/>
        <v>0</v>
      </c>
    </row>
    <row r="328" spans="9:14" x14ac:dyDescent="0.3">
      <c r="I328" t="str">
        <f t="shared" si="33"/>
        <v>N/A</v>
      </c>
      <c r="J328">
        <f t="shared" si="34"/>
        <v>0</v>
      </c>
      <c r="K328">
        <f t="shared" si="35"/>
        <v>0</v>
      </c>
      <c r="L328">
        <f t="shared" si="36"/>
        <v>0</v>
      </c>
      <c r="M328">
        <f t="shared" si="37"/>
        <v>0</v>
      </c>
      <c r="N328">
        <f t="shared" si="38"/>
        <v>0</v>
      </c>
    </row>
    <row r="329" spans="9:14" x14ac:dyDescent="0.3">
      <c r="I329" t="str">
        <f t="shared" si="33"/>
        <v>N/A</v>
      </c>
      <c r="J329">
        <f t="shared" si="34"/>
        <v>0</v>
      </c>
      <c r="K329">
        <f t="shared" si="35"/>
        <v>0</v>
      </c>
      <c r="L329">
        <f t="shared" si="36"/>
        <v>0</v>
      </c>
      <c r="M329">
        <f t="shared" si="37"/>
        <v>0</v>
      </c>
      <c r="N329">
        <f t="shared" si="38"/>
        <v>0</v>
      </c>
    </row>
    <row r="330" spans="9:14" x14ac:dyDescent="0.3">
      <c r="I330" t="str">
        <f t="shared" si="33"/>
        <v>N/A</v>
      </c>
      <c r="J330">
        <f t="shared" si="34"/>
        <v>0</v>
      </c>
      <c r="K330">
        <f t="shared" si="35"/>
        <v>0</v>
      </c>
      <c r="L330">
        <f t="shared" si="36"/>
        <v>0</v>
      </c>
      <c r="M330">
        <f t="shared" si="37"/>
        <v>0</v>
      </c>
      <c r="N330">
        <f t="shared" si="38"/>
        <v>0</v>
      </c>
    </row>
    <row r="331" spans="9:14" x14ac:dyDescent="0.3">
      <c r="I331" t="str">
        <f t="shared" si="33"/>
        <v>N/A</v>
      </c>
      <c r="J331">
        <f t="shared" si="34"/>
        <v>0</v>
      </c>
      <c r="K331">
        <f t="shared" si="35"/>
        <v>0</v>
      </c>
      <c r="L331">
        <f t="shared" si="36"/>
        <v>0</v>
      </c>
      <c r="M331">
        <f t="shared" si="37"/>
        <v>0</v>
      </c>
      <c r="N331">
        <f t="shared" si="38"/>
        <v>0</v>
      </c>
    </row>
    <row r="332" spans="9:14" x14ac:dyDescent="0.3">
      <c r="I332" t="str">
        <f t="shared" si="33"/>
        <v>N/A</v>
      </c>
      <c r="J332">
        <f t="shared" si="34"/>
        <v>0</v>
      </c>
      <c r="K332">
        <f t="shared" si="35"/>
        <v>0</v>
      </c>
      <c r="L332">
        <f t="shared" si="36"/>
        <v>0</v>
      </c>
      <c r="M332">
        <f t="shared" si="37"/>
        <v>0</v>
      </c>
      <c r="N332">
        <f t="shared" si="38"/>
        <v>0</v>
      </c>
    </row>
    <row r="333" spans="9:14" x14ac:dyDescent="0.3">
      <c r="I333" t="str">
        <f t="shared" si="33"/>
        <v>N/A</v>
      </c>
      <c r="J333">
        <f t="shared" si="34"/>
        <v>0</v>
      </c>
      <c r="K333">
        <f t="shared" si="35"/>
        <v>0</v>
      </c>
      <c r="L333">
        <f t="shared" si="36"/>
        <v>0</v>
      </c>
      <c r="M333">
        <f t="shared" si="37"/>
        <v>0</v>
      </c>
      <c r="N333">
        <f t="shared" si="38"/>
        <v>0</v>
      </c>
    </row>
    <row r="334" spans="9:14" x14ac:dyDescent="0.3">
      <c r="I334" t="str">
        <f t="shared" si="33"/>
        <v>N/A</v>
      </c>
      <c r="J334">
        <f t="shared" si="34"/>
        <v>0</v>
      </c>
      <c r="K334">
        <f t="shared" si="35"/>
        <v>0</v>
      </c>
      <c r="L334">
        <f t="shared" si="36"/>
        <v>0</v>
      </c>
      <c r="M334">
        <f t="shared" si="37"/>
        <v>0</v>
      </c>
      <c r="N334">
        <f t="shared" si="38"/>
        <v>0</v>
      </c>
    </row>
    <row r="335" spans="9:14" x14ac:dyDescent="0.3">
      <c r="I335" t="str">
        <f t="shared" si="33"/>
        <v>N/A</v>
      </c>
      <c r="J335">
        <f t="shared" si="34"/>
        <v>0</v>
      </c>
      <c r="K335">
        <f t="shared" si="35"/>
        <v>0</v>
      </c>
      <c r="L335">
        <f t="shared" si="36"/>
        <v>0</v>
      </c>
      <c r="M335">
        <f t="shared" si="37"/>
        <v>0</v>
      </c>
      <c r="N335">
        <f t="shared" si="38"/>
        <v>0</v>
      </c>
    </row>
    <row r="336" spans="9:14" x14ac:dyDescent="0.3">
      <c r="I336" t="str">
        <f t="shared" si="33"/>
        <v>N/A</v>
      </c>
      <c r="J336">
        <f t="shared" si="34"/>
        <v>0</v>
      </c>
      <c r="K336">
        <f t="shared" si="35"/>
        <v>0</v>
      </c>
      <c r="L336">
        <f t="shared" si="36"/>
        <v>0</v>
      </c>
      <c r="M336">
        <f t="shared" si="37"/>
        <v>0</v>
      </c>
      <c r="N336">
        <f t="shared" si="38"/>
        <v>0</v>
      </c>
    </row>
    <row r="337" spans="9:14" x14ac:dyDescent="0.3">
      <c r="I337" t="str">
        <f t="shared" si="33"/>
        <v>N/A</v>
      </c>
      <c r="J337">
        <f t="shared" si="34"/>
        <v>0</v>
      </c>
      <c r="K337">
        <f t="shared" si="35"/>
        <v>0</v>
      </c>
      <c r="L337">
        <f t="shared" si="36"/>
        <v>0</v>
      </c>
      <c r="M337">
        <f t="shared" si="37"/>
        <v>0</v>
      </c>
      <c r="N337">
        <f t="shared" si="38"/>
        <v>0</v>
      </c>
    </row>
    <row r="338" spans="9:14" x14ac:dyDescent="0.3">
      <c r="I338" t="str">
        <f t="shared" si="33"/>
        <v>N/A</v>
      </c>
      <c r="J338">
        <f t="shared" si="34"/>
        <v>0</v>
      </c>
      <c r="K338">
        <f t="shared" si="35"/>
        <v>0</v>
      </c>
      <c r="L338">
        <f t="shared" si="36"/>
        <v>0</v>
      </c>
      <c r="M338">
        <f t="shared" si="37"/>
        <v>0</v>
      </c>
      <c r="N338">
        <f t="shared" si="38"/>
        <v>0</v>
      </c>
    </row>
    <row r="339" spans="9:14" x14ac:dyDescent="0.3">
      <c r="I339" t="str">
        <f t="shared" si="33"/>
        <v>N/A</v>
      </c>
      <c r="J339">
        <f t="shared" si="34"/>
        <v>0</v>
      </c>
      <c r="K339">
        <f t="shared" si="35"/>
        <v>0</v>
      </c>
      <c r="L339">
        <f t="shared" si="36"/>
        <v>0</v>
      </c>
      <c r="M339">
        <f t="shared" si="37"/>
        <v>0</v>
      </c>
      <c r="N339">
        <f t="shared" si="38"/>
        <v>0</v>
      </c>
    </row>
    <row r="340" spans="9:14" x14ac:dyDescent="0.3">
      <c r="I340" t="str">
        <f t="shared" si="33"/>
        <v>N/A</v>
      </c>
      <c r="J340">
        <f t="shared" si="34"/>
        <v>0</v>
      </c>
      <c r="K340">
        <f t="shared" si="35"/>
        <v>0</v>
      </c>
      <c r="L340">
        <f t="shared" si="36"/>
        <v>0</v>
      </c>
      <c r="M340">
        <f t="shared" si="37"/>
        <v>0</v>
      </c>
      <c r="N340">
        <f t="shared" si="38"/>
        <v>0</v>
      </c>
    </row>
    <row r="341" spans="9:14" x14ac:dyDescent="0.3">
      <c r="I341" t="str">
        <f t="shared" si="33"/>
        <v>N/A</v>
      </c>
      <c r="J341">
        <f t="shared" si="34"/>
        <v>0</v>
      </c>
      <c r="K341">
        <f t="shared" si="35"/>
        <v>0</v>
      </c>
      <c r="L341">
        <f t="shared" si="36"/>
        <v>0</v>
      </c>
      <c r="M341">
        <f t="shared" si="37"/>
        <v>0</v>
      </c>
      <c r="N341">
        <f t="shared" si="38"/>
        <v>0</v>
      </c>
    </row>
    <row r="342" spans="9:14" x14ac:dyDescent="0.3">
      <c r="I342" t="str">
        <f t="shared" si="33"/>
        <v>N/A</v>
      </c>
      <c r="J342">
        <f t="shared" si="34"/>
        <v>0</v>
      </c>
      <c r="K342">
        <f t="shared" si="35"/>
        <v>0</v>
      </c>
      <c r="L342">
        <f t="shared" si="36"/>
        <v>0</v>
      </c>
      <c r="M342">
        <f t="shared" si="37"/>
        <v>0</v>
      </c>
      <c r="N342">
        <f t="shared" si="38"/>
        <v>0</v>
      </c>
    </row>
    <row r="343" spans="9:14" x14ac:dyDescent="0.3">
      <c r="I343" t="str">
        <f t="shared" si="33"/>
        <v>N/A</v>
      </c>
      <c r="J343">
        <f t="shared" si="34"/>
        <v>0</v>
      </c>
      <c r="K343">
        <f t="shared" si="35"/>
        <v>0</v>
      </c>
      <c r="L343">
        <f t="shared" si="36"/>
        <v>0</v>
      </c>
      <c r="M343">
        <f t="shared" si="37"/>
        <v>0</v>
      </c>
      <c r="N343">
        <f t="shared" si="38"/>
        <v>0</v>
      </c>
    </row>
    <row r="344" spans="9:14" x14ac:dyDescent="0.3">
      <c r="I344" t="str">
        <f t="shared" si="33"/>
        <v>N/A</v>
      </c>
      <c r="J344">
        <f t="shared" si="34"/>
        <v>0</v>
      </c>
      <c r="K344">
        <f t="shared" si="35"/>
        <v>0</v>
      </c>
      <c r="L344">
        <f t="shared" si="36"/>
        <v>0</v>
      </c>
      <c r="M344">
        <f t="shared" si="37"/>
        <v>0</v>
      </c>
      <c r="N344">
        <f t="shared" si="38"/>
        <v>0</v>
      </c>
    </row>
    <row r="345" spans="9:14" x14ac:dyDescent="0.3">
      <c r="I345" t="str">
        <f t="shared" si="33"/>
        <v>N/A</v>
      </c>
      <c r="J345">
        <f t="shared" si="34"/>
        <v>0</v>
      </c>
      <c r="K345">
        <f t="shared" si="35"/>
        <v>0</v>
      </c>
      <c r="L345">
        <f t="shared" si="36"/>
        <v>0</v>
      </c>
      <c r="M345">
        <f t="shared" si="37"/>
        <v>0</v>
      </c>
      <c r="N345">
        <f t="shared" si="38"/>
        <v>0</v>
      </c>
    </row>
    <row r="346" spans="9:14" x14ac:dyDescent="0.3">
      <c r="I346" t="str">
        <f t="shared" si="33"/>
        <v>N/A</v>
      </c>
      <c r="J346">
        <f t="shared" si="34"/>
        <v>0</v>
      </c>
      <c r="K346">
        <f t="shared" si="35"/>
        <v>0</v>
      </c>
      <c r="L346">
        <f t="shared" si="36"/>
        <v>0</v>
      </c>
      <c r="M346">
        <f t="shared" si="37"/>
        <v>0</v>
      </c>
      <c r="N346">
        <f t="shared" si="38"/>
        <v>0</v>
      </c>
    </row>
    <row r="347" spans="9:14" x14ac:dyDescent="0.3">
      <c r="I347" t="str">
        <f t="shared" si="33"/>
        <v>N/A</v>
      </c>
      <c r="J347">
        <f t="shared" si="34"/>
        <v>0</v>
      </c>
      <c r="K347">
        <f t="shared" si="35"/>
        <v>0</v>
      </c>
      <c r="L347">
        <f t="shared" si="36"/>
        <v>0</v>
      </c>
      <c r="M347">
        <f t="shared" si="37"/>
        <v>0</v>
      </c>
      <c r="N347">
        <f t="shared" si="38"/>
        <v>0</v>
      </c>
    </row>
    <row r="348" spans="9:14" x14ac:dyDescent="0.3">
      <c r="I348" t="str">
        <f t="shared" si="33"/>
        <v>N/A</v>
      </c>
      <c r="J348">
        <f t="shared" si="34"/>
        <v>0</v>
      </c>
      <c r="K348">
        <f t="shared" si="35"/>
        <v>0</v>
      </c>
      <c r="L348">
        <f t="shared" si="36"/>
        <v>0</v>
      </c>
      <c r="M348">
        <f t="shared" si="37"/>
        <v>0</v>
      </c>
      <c r="N348">
        <f t="shared" si="38"/>
        <v>0</v>
      </c>
    </row>
    <row r="349" spans="9:14" x14ac:dyDescent="0.3">
      <c r="I349" t="str">
        <f t="shared" si="33"/>
        <v>N/A</v>
      </c>
      <c r="J349">
        <f t="shared" si="34"/>
        <v>0</v>
      </c>
      <c r="K349">
        <f t="shared" si="35"/>
        <v>0</v>
      </c>
      <c r="L349">
        <f t="shared" si="36"/>
        <v>0</v>
      </c>
      <c r="M349">
        <f t="shared" si="37"/>
        <v>0</v>
      </c>
      <c r="N349">
        <f t="shared" si="38"/>
        <v>0</v>
      </c>
    </row>
    <row r="350" spans="9:14" x14ac:dyDescent="0.3">
      <c r="I350" t="str">
        <f t="shared" si="33"/>
        <v>N/A</v>
      </c>
      <c r="J350">
        <f t="shared" si="34"/>
        <v>0</v>
      </c>
      <c r="K350">
        <f t="shared" si="35"/>
        <v>0</v>
      </c>
      <c r="L350">
        <f t="shared" si="36"/>
        <v>0</v>
      </c>
      <c r="M350">
        <f t="shared" si="37"/>
        <v>0</v>
      </c>
      <c r="N350">
        <f t="shared" si="38"/>
        <v>0</v>
      </c>
    </row>
    <row r="351" spans="9:14" x14ac:dyDescent="0.3">
      <c r="I351" t="str">
        <f t="shared" si="33"/>
        <v>N/A</v>
      </c>
      <c r="J351">
        <f t="shared" si="34"/>
        <v>0</v>
      </c>
      <c r="K351">
        <f t="shared" si="35"/>
        <v>0</v>
      </c>
      <c r="L351">
        <f t="shared" si="36"/>
        <v>0</v>
      </c>
      <c r="M351">
        <f t="shared" si="37"/>
        <v>0</v>
      </c>
      <c r="N351">
        <f t="shared" si="38"/>
        <v>0</v>
      </c>
    </row>
    <row r="352" spans="9:14" x14ac:dyDescent="0.3">
      <c r="I352" t="str">
        <f t="shared" si="33"/>
        <v>N/A</v>
      </c>
      <c r="J352">
        <f t="shared" si="34"/>
        <v>0</v>
      </c>
      <c r="K352">
        <f t="shared" si="35"/>
        <v>0</v>
      </c>
      <c r="L352">
        <f t="shared" si="36"/>
        <v>0</v>
      </c>
      <c r="M352">
        <f t="shared" si="37"/>
        <v>0</v>
      </c>
      <c r="N352">
        <f t="shared" si="38"/>
        <v>0</v>
      </c>
    </row>
    <row r="353" spans="9:14" x14ac:dyDescent="0.3">
      <c r="I353" t="str">
        <f t="shared" si="33"/>
        <v>N/A</v>
      </c>
      <c r="J353">
        <f t="shared" si="34"/>
        <v>0</v>
      </c>
      <c r="K353">
        <f t="shared" si="35"/>
        <v>0</v>
      </c>
      <c r="L353">
        <f t="shared" si="36"/>
        <v>0</v>
      </c>
      <c r="M353">
        <f t="shared" si="37"/>
        <v>0</v>
      </c>
      <c r="N353">
        <f t="shared" si="38"/>
        <v>0</v>
      </c>
    </row>
    <row r="354" spans="9:14" x14ac:dyDescent="0.3">
      <c r="I354" t="str">
        <f t="shared" si="33"/>
        <v>N/A</v>
      </c>
      <c r="J354">
        <f t="shared" si="34"/>
        <v>0</v>
      </c>
      <c r="K354">
        <f t="shared" si="35"/>
        <v>0</v>
      </c>
      <c r="L354">
        <f t="shared" si="36"/>
        <v>0</v>
      </c>
      <c r="M354">
        <f t="shared" si="37"/>
        <v>0</v>
      </c>
      <c r="N354">
        <f t="shared" si="38"/>
        <v>0</v>
      </c>
    </row>
    <row r="355" spans="9:14" x14ac:dyDescent="0.3">
      <c r="I355" t="str">
        <f t="shared" si="33"/>
        <v>N/A</v>
      </c>
      <c r="J355">
        <f t="shared" si="34"/>
        <v>0</v>
      </c>
      <c r="K355">
        <f t="shared" si="35"/>
        <v>0</v>
      </c>
      <c r="L355">
        <f t="shared" si="36"/>
        <v>0</v>
      </c>
      <c r="M355">
        <f t="shared" si="37"/>
        <v>0</v>
      </c>
      <c r="N355">
        <f t="shared" si="38"/>
        <v>0</v>
      </c>
    </row>
    <row r="356" spans="9:14" x14ac:dyDescent="0.3">
      <c r="I356" t="str">
        <f t="shared" si="33"/>
        <v>N/A</v>
      </c>
      <c r="J356">
        <f t="shared" si="34"/>
        <v>0</v>
      </c>
      <c r="K356">
        <f t="shared" si="35"/>
        <v>0</v>
      </c>
      <c r="L356">
        <f t="shared" si="36"/>
        <v>0</v>
      </c>
      <c r="M356">
        <f t="shared" si="37"/>
        <v>0</v>
      </c>
      <c r="N356">
        <f t="shared" si="38"/>
        <v>0</v>
      </c>
    </row>
    <row r="357" spans="9:14" x14ac:dyDescent="0.3">
      <c r="I357" t="str">
        <f t="shared" si="33"/>
        <v>N/A</v>
      </c>
      <c r="J357">
        <f t="shared" si="34"/>
        <v>0</v>
      </c>
      <c r="K357">
        <f t="shared" si="35"/>
        <v>0</v>
      </c>
      <c r="L357">
        <f t="shared" si="36"/>
        <v>0</v>
      </c>
      <c r="M357">
        <f t="shared" si="37"/>
        <v>0</v>
      </c>
      <c r="N357">
        <f t="shared" si="38"/>
        <v>0</v>
      </c>
    </row>
    <row r="358" spans="9:14" x14ac:dyDescent="0.3">
      <c r="I358" t="str">
        <f t="shared" si="33"/>
        <v>N/A</v>
      </c>
      <c r="J358">
        <f t="shared" si="34"/>
        <v>0</v>
      </c>
      <c r="K358">
        <f t="shared" si="35"/>
        <v>0</v>
      </c>
      <c r="L358">
        <f t="shared" si="36"/>
        <v>0</v>
      </c>
      <c r="M358">
        <f t="shared" si="37"/>
        <v>0</v>
      </c>
      <c r="N358">
        <f t="shared" si="38"/>
        <v>0</v>
      </c>
    </row>
    <row r="359" spans="9:14" x14ac:dyDescent="0.3">
      <c r="I359" t="str">
        <f t="shared" si="33"/>
        <v>N/A</v>
      </c>
      <c r="J359">
        <f t="shared" si="34"/>
        <v>0</v>
      </c>
      <c r="K359">
        <f t="shared" si="35"/>
        <v>0</v>
      </c>
      <c r="L359">
        <f t="shared" si="36"/>
        <v>0</v>
      </c>
      <c r="M359">
        <f t="shared" si="37"/>
        <v>0</v>
      </c>
      <c r="N359">
        <f t="shared" si="38"/>
        <v>0</v>
      </c>
    </row>
    <row r="360" spans="9:14" x14ac:dyDescent="0.3">
      <c r="I360" t="str">
        <f t="shared" si="33"/>
        <v>N/A</v>
      </c>
      <c r="J360">
        <f t="shared" si="34"/>
        <v>0</v>
      </c>
      <c r="K360">
        <f t="shared" si="35"/>
        <v>0</v>
      </c>
      <c r="L360">
        <f t="shared" si="36"/>
        <v>0</v>
      </c>
      <c r="M360">
        <f t="shared" si="37"/>
        <v>0</v>
      </c>
      <c r="N360">
        <f t="shared" si="38"/>
        <v>0</v>
      </c>
    </row>
    <row r="361" spans="9:14" x14ac:dyDescent="0.3">
      <c r="I361" t="str">
        <f t="shared" si="33"/>
        <v>N/A</v>
      </c>
      <c r="J361">
        <f t="shared" si="34"/>
        <v>0</v>
      </c>
      <c r="K361">
        <f t="shared" si="35"/>
        <v>0</v>
      </c>
      <c r="L361">
        <f t="shared" si="36"/>
        <v>0</v>
      </c>
      <c r="M361">
        <f t="shared" si="37"/>
        <v>0</v>
      </c>
      <c r="N361">
        <f t="shared" si="38"/>
        <v>0</v>
      </c>
    </row>
    <row r="362" spans="9:14" x14ac:dyDescent="0.3">
      <c r="I362" t="str">
        <f t="shared" si="33"/>
        <v>N/A</v>
      </c>
      <c r="J362">
        <f t="shared" si="34"/>
        <v>0</v>
      </c>
      <c r="K362">
        <f t="shared" si="35"/>
        <v>0</v>
      </c>
      <c r="L362">
        <f t="shared" si="36"/>
        <v>0</v>
      </c>
      <c r="M362">
        <f t="shared" si="37"/>
        <v>0</v>
      </c>
      <c r="N362">
        <f t="shared" si="38"/>
        <v>0</v>
      </c>
    </row>
    <row r="363" spans="9:14" x14ac:dyDescent="0.3">
      <c r="I363" t="str">
        <f t="shared" si="33"/>
        <v>N/A</v>
      </c>
      <c r="J363">
        <f t="shared" si="34"/>
        <v>0</v>
      </c>
      <c r="K363">
        <f t="shared" si="35"/>
        <v>0</v>
      </c>
      <c r="L363">
        <f t="shared" si="36"/>
        <v>0</v>
      </c>
      <c r="M363">
        <f t="shared" si="37"/>
        <v>0</v>
      </c>
      <c r="N363">
        <f t="shared" si="38"/>
        <v>0</v>
      </c>
    </row>
    <row r="364" spans="9:14" x14ac:dyDescent="0.3">
      <c r="I364" t="str">
        <f t="shared" si="33"/>
        <v>N/A</v>
      </c>
      <c r="J364">
        <f t="shared" si="34"/>
        <v>0</v>
      </c>
      <c r="K364">
        <f t="shared" si="35"/>
        <v>0</v>
      </c>
      <c r="L364">
        <f t="shared" si="36"/>
        <v>0</v>
      </c>
      <c r="M364">
        <f t="shared" si="37"/>
        <v>0</v>
      </c>
      <c r="N364">
        <f t="shared" si="38"/>
        <v>0</v>
      </c>
    </row>
    <row r="365" spans="9:14" x14ac:dyDescent="0.3">
      <c r="I365" t="str">
        <f t="shared" si="33"/>
        <v>N/A</v>
      </c>
      <c r="J365">
        <f t="shared" si="34"/>
        <v>0</v>
      </c>
      <c r="K365">
        <f t="shared" si="35"/>
        <v>0</v>
      </c>
      <c r="L365">
        <f t="shared" si="36"/>
        <v>0</v>
      </c>
      <c r="M365">
        <f t="shared" si="37"/>
        <v>0</v>
      </c>
      <c r="N365">
        <f t="shared" si="38"/>
        <v>0</v>
      </c>
    </row>
    <row r="366" spans="9:14" x14ac:dyDescent="0.3">
      <c r="I366" t="str">
        <f t="shared" si="33"/>
        <v>N/A</v>
      </c>
      <c r="J366">
        <f t="shared" si="34"/>
        <v>0</v>
      </c>
      <c r="K366">
        <f t="shared" si="35"/>
        <v>0</v>
      </c>
      <c r="L366">
        <f t="shared" si="36"/>
        <v>0</v>
      </c>
      <c r="M366">
        <f t="shared" si="37"/>
        <v>0</v>
      </c>
      <c r="N366">
        <f t="shared" si="38"/>
        <v>0</v>
      </c>
    </row>
    <row r="367" spans="9:14" x14ac:dyDescent="0.3">
      <c r="I367" t="str">
        <f t="shared" si="33"/>
        <v>N/A</v>
      </c>
      <c r="J367">
        <f t="shared" si="34"/>
        <v>0</v>
      </c>
      <c r="K367">
        <f t="shared" si="35"/>
        <v>0</v>
      </c>
      <c r="L367">
        <f t="shared" si="36"/>
        <v>0</v>
      </c>
      <c r="M367">
        <f t="shared" si="37"/>
        <v>0</v>
      </c>
      <c r="N367">
        <f t="shared" si="38"/>
        <v>0</v>
      </c>
    </row>
    <row r="368" spans="9:14" x14ac:dyDescent="0.3">
      <c r="I368" t="str">
        <f t="shared" si="33"/>
        <v>N/A</v>
      </c>
      <c r="J368">
        <f t="shared" si="34"/>
        <v>0</v>
      </c>
      <c r="K368">
        <f t="shared" si="35"/>
        <v>0</v>
      </c>
      <c r="L368">
        <f t="shared" si="36"/>
        <v>0</v>
      </c>
      <c r="M368">
        <f t="shared" si="37"/>
        <v>0</v>
      </c>
      <c r="N368">
        <f t="shared" si="38"/>
        <v>0</v>
      </c>
    </row>
    <row r="369" spans="9:14" x14ac:dyDescent="0.3">
      <c r="I369" t="str">
        <f t="shared" si="33"/>
        <v>N/A</v>
      </c>
      <c r="J369">
        <f t="shared" si="34"/>
        <v>0</v>
      </c>
      <c r="K369">
        <f t="shared" si="35"/>
        <v>0</v>
      </c>
      <c r="L369">
        <f t="shared" si="36"/>
        <v>0</v>
      </c>
      <c r="M369">
        <f t="shared" si="37"/>
        <v>0</v>
      </c>
      <c r="N369">
        <f t="shared" si="38"/>
        <v>0</v>
      </c>
    </row>
    <row r="370" spans="9:14" x14ac:dyDescent="0.3">
      <c r="I370" t="str">
        <f t="shared" si="33"/>
        <v>N/A</v>
      </c>
      <c r="J370">
        <f t="shared" si="34"/>
        <v>0</v>
      </c>
      <c r="K370">
        <f t="shared" si="35"/>
        <v>0</v>
      </c>
      <c r="L370">
        <f t="shared" si="36"/>
        <v>0</v>
      </c>
      <c r="M370">
        <f t="shared" si="37"/>
        <v>0</v>
      </c>
      <c r="N370">
        <f t="shared" si="38"/>
        <v>0</v>
      </c>
    </row>
    <row r="371" spans="9:14" x14ac:dyDescent="0.3">
      <c r="I371" t="str">
        <f t="shared" si="33"/>
        <v>N/A</v>
      </c>
      <c r="J371">
        <f t="shared" si="34"/>
        <v>0</v>
      </c>
      <c r="K371">
        <f t="shared" si="35"/>
        <v>0</v>
      </c>
      <c r="L371">
        <f t="shared" si="36"/>
        <v>0</v>
      </c>
      <c r="M371">
        <f t="shared" si="37"/>
        <v>0</v>
      </c>
      <c r="N371">
        <f t="shared" si="38"/>
        <v>0</v>
      </c>
    </row>
    <row r="372" spans="9:14" x14ac:dyDescent="0.3">
      <c r="I372" t="str">
        <f t="shared" si="33"/>
        <v>N/A</v>
      </c>
      <c r="J372">
        <f t="shared" si="34"/>
        <v>0</v>
      </c>
      <c r="K372">
        <f t="shared" si="35"/>
        <v>0</v>
      </c>
      <c r="L372">
        <f t="shared" si="36"/>
        <v>0</v>
      </c>
      <c r="M372">
        <f t="shared" si="37"/>
        <v>0</v>
      </c>
      <c r="N372">
        <f t="shared" si="38"/>
        <v>0</v>
      </c>
    </row>
    <row r="373" spans="9:14" x14ac:dyDescent="0.3">
      <c r="I373" t="str">
        <f t="shared" si="33"/>
        <v>N/A</v>
      </c>
      <c r="J373">
        <f t="shared" si="34"/>
        <v>0</v>
      </c>
      <c r="K373">
        <f t="shared" si="35"/>
        <v>0</v>
      </c>
      <c r="L373">
        <f t="shared" si="36"/>
        <v>0</v>
      </c>
      <c r="M373">
        <f t="shared" si="37"/>
        <v>0</v>
      </c>
      <c r="N373">
        <f t="shared" si="38"/>
        <v>0</v>
      </c>
    </row>
    <row r="374" spans="9:14" x14ac:dyDescent="0.3">
      <c r="I374" t="str">
        <f t="shared" si="33"/>
        <v>N/A</v>
      </c>
      <c r="J374">
        <f t="shared" si="34"/>
        <v>0</v>
      </c>
      <c r="K374">
        <f t="shared" si="35"/>
        <v>0</v>
      </c>
      <c r="L374">
        <f t="shared" si="36"/>
        <v>0</v>
      </c>
      <c r="M374">
        <f t="shared" si="37"/>
        <v>0</v>
      </c>
      <c r="N374">
        <f t="shared" si="38"/>
        <v>0</v>
      </c>
    </row>
    <row r="375" spans="9:14" x14ac:dyDescent="0.3">
      <c r="I375" t="str">
        <f t="shared" si="33"/>
        <v>N/A</v>
      </c>
      <c r="J375">
        <f t="shared" si="34"/>
        <v>0</v>
      </c>
      <c r="K375">
        <f t="shared" si="35"/>
        <v>0</v>
      </c>
      <c r="L375">
        <f t="shared" si="36"/>
        <v>0</v>
      </c>
      <c r="M375">
        <f t="shared" si="37"/>
        <v>0</v>
      </c>
      <c r="N375">
        <f t="shared" si="38"/>
        <v>0</v>
      </c>
    </row>
    <row r="376" spans="9:14" x14ac:dyDescent="0.3">
      <c r="I376" t="str">
        <f t="shared" si="33"/>
        <v>N/A</v>
      </c>
      <c r="J376">
        <f t="shared" si="34"/>
        <v>0</v>
      </c>
      <c r="K376">
        <f t="shared" si="35"/>
        <v>0</v>
      </c>
      <c r="L376">
        <f t="shared" si="36"/>
        <v>0</v>
      </c>
      <c r="M376">
        <f t="shared" si="37"/>
        <v>0</v>
      </c>
      <c r="N376">
        <f t="shared" si="38"/>
        <v>0</v>
      </c>
    </row>
    <row r="377" spans="9:14" x14ac:dyDescent="0.3">
      <c r="I377" t="str">
        <f t="shared" si="33"/>
        <v>N/A</v>
      </c>
      <c r="J377">
        <f t="shared" si="34"/>
        <v>0</v>
      </c>
      <c r="K377">
        <f t="shared" si="35"/>
        <v>0</v>
      </c>
      <c r="L377">
        <f t="shared" si="36"/>
        <v>0</v>
      </c>
      <c r="M377">
        <f t="shared" si="37"/>
        <v>0</v>
      </c>
      <c r="N377">
        <f t="shared" si="38"/>
        <v>0</v>
      </c>
    </row>
    <row r="378" spans="9:14" x14ac:dyDescent="0.3">
      <c r="I378" t="str">
        <f t="shared" si="33"/>
        <v>N/A</v>
      </c>
      <c r="J378">
        <f t="shared" si="34"/>
        <v>0</v>
      </c>
      <c r="K378">
        <f t="shared" si="35"/>
        <v>0</v>
      </c>
      <c r="L378">
        <f t="shared" si="36"/>
        <v>0</v>
      </c>
      <c r="M378">
        <f t="shared" si="37"/>
        <v>0</v>
      </c>
      <c r="N378">
        <f t="shared" si="38"/>
        <v>0</v>
      </c>
    </row>
    <row r="379" spans="9:14" x14ac:dyDescent="0.3">
      <c r="I379" t="str">
        <f t="shared" si="33"/>
        <v>N/A</v>
      </c>
      <c r="J379">
        <f t="shared" si="34"/>
        <v>0</v>
      </c>
      <c r="K379">
        <f t="shared" si="35"/>
        <v>0</v>
      </c>
      <c r="L379">
        <f t="shared" si="36"/>
        <v>0</v>
      </c>
      <c r="M379">
        <f t="shared" si="37"/>
        <v>0</v>
      </c>
      <c r="N379">
        <f t="shared" si="38"/>
        <v>0</v>
      </c>
    </row>
    <row r="380" spans="9: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9:14" x14ac:dyDescent="0.3">
      <c r="I381" t="str">
        <f t="shared" si="39"/>
        <v>N/A</v>
      </c>
      <c r="J381">
        <f t="shared" si="40"/>
        <v>0</v>
      </c>
      <c r="K381">
        <f t="shared" si="41"/>
        <v>0</v>
      </c>
      <c r="L381">
        <f t="shared" si="42"/>
        <v>0</v>
      </c>
      <c r="M381">
        <f t="shared" si="43"/>
        <v>0</v>
      </c>
      <c r="N381">
        <f t="shared" si="44"/>
        <v>0</v>
      </c>
    </row>
    <row r="382" spans="9:14" x14ac:dyDescent="0.3">
      <c r="I382" t="str">
        <f t="shared" si="39"/>
        <v>N/A</v>
      </c>
      <c r="J382">
        <f t="shared" si="40"/>
        <v>0</v>
      </c>
      <c r="K382">
        <f t="shared" si="41"/>
        <v>0</v>
      </c>
      <c r="L382">
        <f t="shared" si="42"/>
        <v>0</v>
      </c>
      <c r="M382">
        <f t="shared" si="43"/>
        <v>0</v>
      </c>
      <c r="N382">
        <f t="shared" si="44"/>
        <v>0</v>
      </c>
    </row>
    <row r="383" spans="9:14" x14ac:dyDescent="0.3">
      <c r="I383" t="str">
        <f t="shared" si="39"/>
        <v>N/A</v>
      </c>
      <c r="J383">
        <f t="shared" si="40"/>
        <v>0</v>
      </c>
      <c r="K383">
        <f t="shared" si="41"/>
        <v>0</v>
      </c>
      <c r="L383">
        <f t="shared" si="42"/>
        <v>0</v>
      </c>
      <c r="M383">
        <f t="shared" si="43"/>
        <v>0</v>
      </c>
      <c r="N383">
        <f t="shared" si="44"/>
        <v>0</v>
      </c>
    </row>
    <row r="384" spans="9:14" x14ac:dyDescent="0.3">
      <c r="I384" t="str">
        <f t="shared" si="39"/>
        <v>N/A</v>
      </c>
      <c r="J384">
        <f t="shared" si="40"/>
        <v>0</v>
      </c>
      <c r="K384">
        <f t="shared" si="41"/>
        <v>0</v>
      </c>
      <c r="L384">
        <f t="shared" si="42"/>
        <v>0</v>
      </c>
      <c r="M384">
        <f t="shared" si="43"/>
        <v>0</v>
      </c>
      <c r="N384">
        <f t="shared" si="44"/>
        <v>0</v>
      </c>
    </row>
    <row r="385" spans="9:14" x14ac:dyDescent="0.3">
      <c r="I385" t="str">
        <f t="shared" si="39"/>
        <v>N/A</v>
      </c>
      <c r="J385">
        <f t="shared" si="40"/>
        <v>0</v>
      </c>
      <c r="K385">
        <f t="shared" si="41"/>
        <v>0</v>
      </c>
      <c r="L385">
        <f t="shared" si="42"/>
        <v>0</v>
      </c>
      <c r="M385">
        <f t="shared" si="43"/>
        <v>0</v>
      </c>
      <c r="N385">
        <f t="shared" si="44"/>
        <v>0</v>
      </c>
    </row>
    <row r="386" spans="9:14" x14ac:dyDescent="0.3">
      <c r="I386" t="str">
        <f t="shared" si="39"/>
        <v>N/A</v>
      </c>
      <c r="J386">
        <f t="shared" si="40"/>
        <v>0</v>
      </c>
      <c r="K386">
        <f t="shared" si="41"/>
        <v>0</v>
      </c>
      <c r="L386">
        <f t="shared" si="42"/>
        <v>0</v>
      </c>
      <c r="M386">
        <f t="shared" si="43"/>
        <v>0</v>
      </c>
      <c r="N386">
        <f t="shared" si="44"/>
        <v>0</v>
      </c>
    </row>
    <row r="387" spans="9:14" x14ac:dyDescent="0.3">
      <c r="I387" t="str">
        <f t="shared" si="39"/>
        <v>N/A</v>
      </c>
      <c r="J387">
        <f t="shared" si="40"/>
        <v>0</v>
      </c>
      <c r="K387">
        <f t="shared" si="41"/>
        <v>0</v>
      </c>
      <c r="L387">
        <f t="shared" si="42"/>
        <v>0</v>
      </c>
      <c r="M387">
        <f t="shared" si="43"/>
        <v>0</v>
      </c>
      <c r="N387">
        <f t="shared" si="44"/>
        <v>0</v>
      </c>
    </row>
    <row r="388" spans="9:14" x14ac:dyDescent="0.3">
      <c r="I388" t="str">
        <f t="shared" si="39"/>
        <v>N/A</v>
      </c>
      <c r="J388">
        <f t="shared" si="40"/>
        <v>0</v>
      </c>
      <c r="K388">
        <f t="shared" si="41"/>
        <v>0</v>
      </c>
      <c r="L388">
        <f t="shared" si="42"/>
        <v>0</v>
      </c>
      <c r="M388">
        <f t="shared" si="43"/>
        <v>0</v>
      </c>
      <c r="N388">
        <f t="shared" si="44"/>
        <v>0</v>
      </c>
    </row>
    <row r="389" spans="9:14" x14ac:dyDescent="0.3">
      <c r="I389" t="str">
        <f t="shared" si="39"/>
        <v>N/A</v>
      </c>
      <c r="J389">
        <f t="shared" si="40"/>
        <v>0</v>
      </c>
      <c r="K389">
        <f t="shared" si="41"/>
        <v>0</v>
      </c>
      <c r="L389">
        <f t="shared" si="42"/>
        <v>0</v>
      </c>
      <c r="M389">
        <f t="shared" si="43"/>
        <v>0</v>
      </c>
      <c r="N389">
        <f t="shared" si="44"/>
        <v>0</v>
      </c>
    </row>
    <row r="390" spans="9:14" x14ac:dyDescent="0.3">
      <c r="I390" t="str">
        <f t="shared" si="39"/>
        <v>N/A</v>
      </c>
      <c r="J390">
        <f t="shared" si="40"/>
        <v>0</v>
      </c>
      <c r="K390">
        <f t="shared" si="41"/>
        <v>0</v>
      </c>
      <c r="L390">
        <f t="shared" si="42"/>
        <v>0</v>
      </c>
      <c r="M390">
        <f t="shared" si="43"/>
        <v>0</v>
      </c>
      <c r="N390">
        <f t="shared" si="44"/>
        <v>0</v>
      </c>
    </row>
    <row r="391" spans="9:14" x14ac:dyDescent="0.3">
      <c r="I391" t="str">
        <f t="shared" si="39"/>
        <v>N/A</v>
      </c>
      <c r="J391">
        <f t="shared" si="40"/>
        <v>0</v>
      </c>
      <c r="K391">
        <f t="shared" si="41"/>
        <v>0</v>
      </c>
      <c r="L391">
        <f t="shared" si="42"/>
        <v>0</v>
      </c>
      <c r="M391">
        <f t="shared" si="43"/>
        <v>0</v>
      </c>
      <c r="N391">
        <f t="shared" si="44"/>
        <v>0</v>
      </c>
    </row>
    <row r="392" spans="9:14" x14ac:dyDescent="0.3">
      <c r="I392" t="str">
        <f t="shared" si="39"/>
        <v>N/A</v>
      </c>
      <c r="J392">
        <f t="shared" si="40"/>
        <v>0</v>
      </c>
      <c r="K392">
        <f t="shared" si="41"/>
        <v>0</v>
      </c>
      <c r="L392">
        <f t="shared" si="42"/>
        <v>0</v>
      </c>
      <c r="M392">
        <f t="shared" si="43"/>
        <v>0</v>
      </c>
      <c r="N392">
        <f t="shared" si="44"/>
        <v>0</v>
      </c>
    </row>
    <row r="393" spans="9:14" x14ac:dyDescent="0.3">
      <c r="I393" t="str">
        <f t="shared" si="39"/>
        <v>N/A</v>
      </c>
      <c r="J393">
        <f t="shared" si="40"/>
        <v>0</v>
      </c>
      <c r="K393">
        <f t="shared" si="41"/>
        <v>0</v>
      </c>
      <c r="L393">
        <f t="shared" si="42"/>
        <v>0</v>
      </c>
      <c r="M393">
        <f t="shared" si="43"/>
        <v>0</v>
      </c>
      <c r="N393">
        <f t="shared" si="44"/>
        <v>0</v>
      </c>
    </row>
    <row r="394" spans="9:14" x14ac:dyDescent="0.3">
      <c r="I394" t="str">
        <f t="shared" si="39"/>
        <v>N/A</v>
      </c>
      <c r="J394">
        <f t="shared" si="40"/>
        <v>0</v>
      </c>
      <c r="K394">
        <f t="shared" si="41"/>
        <v>0</v>
      </c>
      <c r="L394">
        <f t="shared" si="42"/>
        <v>0</v>
      </c>
      <c r="M394">
        <f t="shared" si="43"/>
        <v>0</v>
      </c>
      <c r="N394">
        <f t="shared" si="44"/>
        <v>0</v>
      </c>
    </row>
    <row r="395" spans="9:14" x14ac:dyDescent="0.3">
      <c r="I395" t="str">
        <f t="shared" si="39"/>
        <v>N/A</v>
      </c>
      <c r="J395">
        <f t="shared" si="40"/>
        <v>0</v>
      </c>
      <c r="K395">
        <f t="shared" si="41"/>
        <v>0</v>
      </c>
      <c r="L395">
        <f t="shared" si="42"/>
        <v>0</v>
      </c>
      <c r="M395">
        <f t="shared" si="43"/>
        <v>0</v>
      </c>
      <c r="N395">
        <f t="shared" si="44"/>
        <v>0</v>
      </c>
    </row>
    <row r="396" spans="9:14" x14ac:dyDescent="0.3">
      <c r="I396" t="str">
        <f t="shared" si="39"/>
        <v>N/A</v>
      </c>
      <c r="J396">
        <f t="shared" si="40"/>
        <v>0</v>
      </c>
      <c r="K396">
        <f t="shared" si="41"/>
        <v>0</v>
      </c>
      <c r="L396">
        <f t="shared" si="42"/>
        <v>0</v>
      </c>
      <c r="M396">
        <f t="shared" si="43"/>
        <v>0</v>
      </c>
      <c r="N396">
        <f t="shared" si="44"/>
        <v>0</v>
      </c>
    </row>
    <row r="397" spans="9:14" x14ac:dyDescent="0.3">
      <c r="I397" t="str">
        <f t="shared" si="39"/>
        <v>N/A</v>
      </c>
      <c r="J397">
        <f t="shared" si="40"/>
        <v>0</v>
      </c>
      <c r="K397">
        <f t="shared" si="41"/>
        <v>0</v>
      </c>
      <c r="L397">
        <f t="shared" si="42"/>
        <v>0</v>
      </c>
      <c r="M397">
        <f t="shared" si="43"/>
        <v>0</v>
      </c>
      <c r="N397">
        <f t="shared" si="44"/>
        <v>0</v>
      </c>
    </row>
    <row r="398" spans="9:14" x14ac:dyDescent="0.3">
      <c r="I398" t="str">
        <f t="shared" si="39"/>
        <v>N/A</v>
      </c>
      <c r="J398">
        <f t="shared" si="40"/>
        <v>0</v>
      </c>
      <c r="K398">
        <f t="shared" si="41"/>
        <v>0</v>
      </c>
      <c r="L398">
        <f t="shared" si="42"/>
        <v>0</v>
      </c>
      <c r="M398">
        <f t="shared" si="43"/>
        <v>0</v>
      </c>
      <c r="N398">
        <f t="shared" si="44"/>
        <v>0</v>
      </c>
    </row>
    <row r="399" spans="9: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0-0</v>
      </c>
      <c r="AL453" t="str">
        <f>L476</f>
        <v>0-0</v>
      </c>
      <c r="AM453" t="str">
        <f>M476</f>
        <v>0-0</v>
      </c>
      <c r="AN453" t="str">
        <f>N476</f>
        <v>0-0</v>
      </c>
    </row>
    <row r="454" spans="2:40" x14ac:dyDescent="0.3">
      <c r="X454">
        <f>D476</f>
        <v>0</v>
      </c>
      <c r="Y454">
        <f>E476</f>
        <v>0</v>
      </c>
      <c r="Z454">
        <f>F476</f>
        <v>0</v>
      </c>
      <c r="AA454">
        <f>G476</f>
        <v>0</v>
      </c>
      <c r="AB454">
        <f>H476</f>
        <v>0</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f>D476</f>
        <v>0</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f>D476</f>
        <v>0</v>
      </c>
      <c r="Y462">
        <f>E476</f>
        <v>0</v>
      </c>
      <c r="Z462">
        <f>F476</f>
        <v>0</v>
      </c>
      <c r="AA462">
        <f>G476</f>
        <v>0</v>
      </c>
      <c r="AB462">
        <f>H476</f>
        <v>0</v>
      </c>
      <c r="AE462" t="str">
        <f>K476</f>
        <v>0-0</v>
      </c>
      <c r="AF462" t="str">
        <f>L476</f>
        <v>0-0</v>
      </c>
      <c r="AG462" t="str">
        <f>M476</f>
        <v>0-0</v>
      </c>
      <c r="AH462" t="str">
        <f>N476</f>
        <v>0-0</v>
      </c>
      <c r="AK462" t="str">
        <f>K476</f>
        <v>0-0</v>
      </c>
      <c r="AL462" t="str">
        <f>L476</f>
        <v>0-0</v>
      </c>
      <c r="AM462" t="str">
        <f>M476</f>
        <v>0-0</v>
      </c>
      <c r="AN462" t="str">
        <f>N476</f>
        <v>0-0</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f>D476</f>
        <v>0</v>
      </c>
      <c r="K466">
        <f>E476</f>
        <v>0</v>
      </c>
      <c r="L466">
        <f>F476</f>
        <v>0</v>
      </c>
      <c r="M466">
        <f>G476</f>
        <v>0</v>
      </c>
      <c r="N466">
        <f>H476</f>
        <v>0</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f>D476</f>
        <v>0</v>
      </c>
      <c r="Y470">
        <f>E476</f>
        <v>0</v>
      </c>
      <c r="Z470">
        <f>F476</f>
        <v>0</v>
      </c>
      <c r="AA470">
        <f>G476</f>
        <v>0</v>
      </c>
      <c r="AB470">
        <f>H476</f>
        <v>0</v>
      </c>
    </row>
    <row r="471" spans="4:40" x14ac:dyDescent="0.3">
      <c r="Q471" t="str">
        <f>K476</f>
        <v>0-0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0-0</v>
      </c>
      <c r="AL473" t="str">
        <f>L476</f>
        <v>0-0</v>
      </c>
      <c r="AM473" t="str">
        <f>M476</f>
        <v>0-0</v>
      </c>
      <c r="AN473" t="str">
        <f>N476</f>
        <v>0-0</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f>C144</f>
        <v>0</v>
      </c>
      <c r="E476">
        <f>D144</f>
        <v>0</v>
      </c>
      <c r="F476">
        <f>E144</f>
        <v>0</v>
      </c>
      <c r="G476">
        <f>F144</f>
        <v>0</v>
      </c>
      <c r="H476">
        <f>G144</f>
        <v>0</v>
      </c>
      <c r="K476" t="str">
        <f>RIGHT(D476,2) &amp; "-" &amp; RIGHT(E476,2)</f>
        <v>0-0</v>
      </c>
      <c r="L476" t="str">
        <f>RIGHT(E476,2) &amp; "-" &amp; RIGHT(F476,2)</f>
        <v>0-0</v>
      </c>
      <c r="M476" t="str">
        <f>RIGHT(F476,2) &amp; "-" &amp; RIGHT(G476,2)</f>
        <v>0-0</v>
      </c>
      <c r="N476" t="str">
        <f>RIGHT(G476,2) &amp; "-" &amp; RIGHT(H476,2)</f>
        <v>0-0</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0-0</v>
      </c>
      <c r="R480" t="str">
        <f>L476</f>
        <v>0-0</v>
      </c>
      <c r="S480" t="str">
        <f>M476</f>
        <v>0-0</v>
      </c>
      <c r="T480" t="str">
        <f>N476</f>
        <v>0-0</v>
      </c>
    </row>
    <row r="481" spans="10:40" x14ac:dyDescent="0.3">
      <c r="Q481" t="e">
        <f ca="1">K487-J487</f>
        <v>#N/A</v>
      </c>
      <c r="R481" t="e">
        <f ca="1">L487-K487</f>
        <v>#N/A</v>
      </c>
      <c r="S481" t="e">
        <f ca="1">M487-L487</f>
        <v>#N/A</v>
      </c>
      <c r="T481" t="e">
        <f ca="1">N487-M487</f>
        <v>#N/A</v>
      </c>
      <c r="X481" t="str">
        <f>"Op WC / Sales"</f>
        <v>Op WC / Sales</v>
      </c>
    </row>
    <row r="482" spans="10:40" x14ac:dyDescent="0.3">
      <c r="X482">
        <f>D476</f>
        <v>0</v>
      </c>
      <c r="Y482">
        <f>E476</f>
        <v>0</v>
      </c>
      <c r="Z482">
        <f>F476</f>
        <v>0</v>
      </c>
      <c r="AA482">
        <f>G476</f>
        <v>0</v>
      </c>
      <c r="AB482">
        <f>H476</f>
        <v>0</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0-0</v>
      </c>
      <c r="AL483" t="str">
        <f>L476</f>
        <v>0-0</v>
      </c>
      <c r="AM483" t="str">
        <f>M476</f>
        <v>0-0</v>
      </c>
      <c r="AN483" t="str">
        <f>N476</f>
        <v>0-0</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f>D476</f>
        <v>0</v>
      </c>
      <c r="K486">
        <f>E476</f>
        <v>0</v>
      </c>
      <c r="L486">
        <f>F476</f>
        <v>0</v>
      </c>
      <c r="M486">
        <f>G476</f>
        <v>0</v>
      </c>
      <c r="N486">
        <f>H476</f>
        <v>0</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f>D476</f>
        <v>0</v>
      </c>
      <c r="R489">
        <f>E476</f>
        <v>0</v>
      </c>
      <c r="S489">
        <f>F476</f>
        <v>0</v>
      </c>
      <c r="T489">
        <f>G476</f>
        <v>0</v>
      </c>
      <c r="U489">
        <f>H476</f>
        <v>0</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f>D476</f>
        <v>0</v>
      </c>
      <c r="Y490">
        <f>E476</f>
        <v>0</v>
      </c>
      <c r="Z490">
        <f>F476</f>
        <v>0</v>
      </c>
      <c r="AA490">
        <f>G476</f>
        <v>0</v>
      </c>
      <c r="AB490">
        <f>H476</f>
        <v>0</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0-0</v>
      </c>
      <c r="AF491" t="str">
        <f>L476</f>
        <v>0-0</v>
      </c>
      <c r="AG491" t="str">
        <f>M476</f>
        <v>0-0</v>
      </c>
      <c r="AH491" t="str">
        <f>N476</f>
        <v>0-0</v>
      </c>
      <c r="AK491" t="str">
        <f>K476</f>
        <v>0-0</v>
      </c>
      <c r="AL491" t="str">
        <f>L476</f>
        <v>0-0</v>
      </c>
      <c r="AM491" t="str">
        <f>M476</f>
        <v>0-0</v>
      </c>
      <c r="AN491" t="str">
        <f>N476</f>
        <v>0-0</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24:40" x14ac:dyDescent="0.3">
      <c r="X497" t="str">
        <f>"Intangibles / Sales"</f>
        <v>Intangibles / Sales</v>
      </c>
    </row>
    <row r="498" spans="24:40" x14ac:dyDescent="0.3">
      <c r="X498">
        <f>D476</f>
        <v>0</v>
      </c>
      <c r="Y498">
        <f>E476</f>
        <v>0</v>
      </c>
      <c r="Z498">
        <f>F476</f>
        <v>0</v>
      </c>
      <c r="AA498">
        <f>G476</f>
        <v>0</v>
      </c>
      <c r="AB498">
        <f>H476</f>
        <v>0</v>
      </c>
      <c r="AK498" t="str">
        <f>"Change in Intagibles / Sales"</f>
        <v>Change in Intagibles / Sales</v>
      </c>
    </row>
    <row r="499" spans="24: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0-0</v>
      </c>
      <c r="AL499" t="str">
        <f>L476</f>
        <v>0-0</v>
      </c>
      <c r="AM499" t="str">
        <f>M476</f>
        <v>0-0</v>
      </c>
      <c r="AN499" t="str">
        <f>N476</f>
        <v>0-0</v>
      </c>
    </row>
    <row r="500" spans="24:40" x14ac:dyDescent="0.3">
      <c r="AK500" t="e">
        <f ca="1">Y499-X499</f>
        <v>#N/A</v>
      </c>
      <c r="AL500" t="e">
        <f ca="1">Z499-Y499</f>
        <v>#N/A</v>
      </c>
      <c r="AM500" t="e">
        <f ca="1">AA499-Z499</f>
        <v>#N/A</v>
      </c>
      <c r="AN500" t="e">
        <f ca="1">AB499-AA499</f>
        <v>#N/A</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35" workbookViewId="0"/>
  </sheetViews>
  <sheetFormatPr defaultRowHeight="14.4" x14ac:dyDescent="0.3"/>
  <cols>
    <col min="1" max="1" width="0" hidden="1" customWidth="1"/>
    <col min="2" max="7" width="20.6640625" customWidth="1"/>
  </cols>
  <sheetData>
    <row r="1" spans="1:16" x14ac:dyDescent="0.3">
      <c r="B1" t="s">
        <v>0</v>
      </c>
      <c r="C1" t="s">
        <v>1796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Auburn National Bancorporation</v>
      </c>
    </row>
    <row r="2" spans="1:16" x14ac:dyDescent="0.3">
      <c r="B2" t="s">
        <v>2</v>
      </c>
      <c r="C2" t="s">
        <v>1797</v>
      </c>
      <c r="K2" t="str">
        <f>LEFT(C1,FIND("(",C1) - 2)</f>
        <v>Auburn National Bancorporation, Inc.</v>
      </c>
    </row>
    <row r="3" spans="1:16" x14ac:dyDescent="0.3">
      <c r="J3">
        <f ca="1">RANDBETWEEN(1,6)</f>
        <v>5</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$37.24, up 3.07% after opening down 1.47% from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$37.24, up 3.07% after opening down 1.47% from yesterday's closing price</v>
      </c>
    </row>
    <row r="5" spans="1:16" x14ac:dyDescent="0.3">
      <c r="J5">
        <f ca="1">RANDBETWEEN(1,2)</f>
        <v>1</v>
      </c>
      <c r="K5" t="str">
        <f>"The one year target estimate for " &amp; D1 &amp; " is " &amp; TEXT(C23,"$####.00")</f>
        <v>The one year target estimate for Auburn National Bancorporation is $.00</v>
      </c>
      <c r="L5" t="str">
        <f>D1 &amp; " is expected to be trading at " &amp; TEXT(C23, "$####.00") &amp; ", based on target estimates"</f>
        <v>Auburn National Bancorporation is expected to be trading at $.00, based on target estimates</v>
      </c>
    </row>
    <row r="6" spans="1:16" x14ac:dyDescent="0.3">
      <c r="K6" t="str">
        <f>" which would be " &amp; IF(OR(LEFT(ABS((C23-C2)/C2*100),1)="8",LEFT(ABS((C23-C2)/C2*100),2)="18"), "an ", "a ")  &amp;TEXT(ABS((C23-C2)/C2),"####.00%")&amp;IF((C23-C2)&gt;0," increase over"," decrease from")&amp;" the current price"</f>
        <v xml:space="preserve"> which would be a 100.00% decrease from the current price</v>
      </c>
    </row>
    <row r="7" spans="1:16" x14ac:dyDescent="0.3">
      <c r="A7" s="1">
        <v>0</v>
      </c>
      <c r="B7" t="s">
        <v>5</v>
      </c>
      <c r="C7" t="s">
        <v>1798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6</v>
      </c>
      <c r="C8" t="s">
        <v>1799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8</v>
      </c>
      <c r="C9" t="s">
        <v>1800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10</v>
      </c>
      <c r="C10" t="s">
        <v>1801</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12</v>
      </c>
      <c r="C11" t="s">
        <v>1802</v>
      </c>
      <c r="K11" t="str">
        <f>IF(B145="Interest Income",U42, K42)</f>
        <v>Auburn National Bancorporation has managed to increase net interest income, net income, eps (basic), and retained earnings each year since 2012</v>
      </c>
    </row>
    <row r="12" spans="1:16" x14ac:dyDescent="0.3">
      <c r="A12" s="1">
        <v>5</v>
      </c>
      <c r="B12" t="s">
        <v>14</v>
      </c>
      <c r="C12" t="s">
        <v>1803</v>
      </c>
      <c r="D12" t="str">
        <f>LEFT(C12,FIND("-",C12)-2)</f>
        <v>27.140</v>
      </c>
      <c r="E12" t="str">
        <f>TRIM(RIGHT(C12,FIND("-",C12)-1))</f>
        <v>37.810</v>
      </c>
      <c r="K12" t="str">
        <f ca="1">D78</f>
        <v>Inconclusive</v>
      </c>
    </row>
    <row r="13" spans="1:16" x14ac:dyDescent="0.3">
      <c r="A13" s="1">
        <v>6</v>
      </c>
      <c r="B13" t="s">
        <v>16</v>
      </c>
      <c r="C13" t="s">
        <v>1267</v>
      </c>
      <c r="K13" t="str">
        <f ca="1">D89</f>
        <v>There are some indications that Auburn National Bancorporation may be undervalued. The company has a lower trailing p/e, price/sales, and price/book than the comparable average</v>
      </c>
    </row>
    <row r="14" spans="1:16" x14ac:dyDescent="0.3">
      <c r="A14" s="1">
        <v>7</v>
      </c>
      <c r="B14" t="s">
        <v>18</v>
      </c>
      <c r="C14" t="s">
        <v>1804</v>
      </c>
    </row>
    <row r="16" spans="1:16" x14ac:dyDescent="0.3">
      <c r="A16" s="1">
        <v>0</v>
      </c>
      <c r="B16" t="s">
        <v>20</v>
      </c>
      <c r="C16" t="s">
        <v>1805</v>
      </c>
    </row>
    <row r="17" spans="1:23" x14ac:dyDescent="0.3">
      <c r="A17" s="1">
        <v>1</v>
      </c>
      <c r="B17" t="s">
        <v>22</v>
      </c>
      <c r="C17" t="s">
        <v>1806</v>
      </c>
      <c r="K17" t="str">
        <f ca="1">K2 &amp; IF(J3=1, K3,IF(J3=2,L3,IF(J3=3,M3,IF(J3=4,N3,IF(J3=5,O3,IF(J3=6,P3)))))) &amp; ". " &amp; IF(J4=1,K4,IF(J4=2,L4)) &amp; ". " &amp; IF(J5=1,K5,IF(J5=2,L5)) &amp; K6 &amp; ". " &amp; K7 &amp; ". " &amp; K8 &amp; ". " &amp; K9 &amp; "."</f>
        <v>Auburn National Bancorporation, Inc. plans to report earnings between Jul 24, 2017 and Jul 28, 2017. The current stock price is $37.24, up 3.07% after opening down 1.47% from yesterday's closing price. The one year target estimate for Auburn National Bancorporation is $.00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24</v>
      </c>
      <c r="C18" t="s">
        <v>1807</v>
      </c>
    </row>
    <row r="19" spans="1:23" x14ac:dyDescent="0.3">
      <c r="A19" s="1">
        <v>3</v>
      </c>
      <c r="B19" t="s">
        <v>26</v>
      </c>
      <c r="C19" t="s">
        <v>27</v>
      </c>
    </row>
    <row r="20" spans="1:23" x14ac:dyDescent="0.3">
      <c r="A20" s="1">
        <v>4</v>
      </c>
      <c r="B20" t="s">
        <v>28</v>
      </c>
      <c r="C20" t="s">
        <v>770</v>
      </c>
    </row>
    <row r="21" spans="1:23" x14ac:dyDescent="0.3">
      <c r="A21" s="1">
        <v>5</v>
      </c>
      <c r="B21" t="s">
        <v>30</v>
      </c>
      <c r="C21" t="s">
        <v>1808</v>
      </c>
    </row>
    <row r="22" spans="1:23" x14ac:dyDescent="0.3">
      <c r="A22" s="1">
        <v>6</v>
      </c>
      <c r="B22" t="s">
        <v>32</v>
      </c>
      <c r="C22" t="s">
        <v>1809</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3</v>
      </c>
      <c r="U24" t="str">
        <f>IF(I161="pos_trend",B161,"")</f>
        <v>Net Interest Income</v>
      </c>
      <c r="V24" t="str">
        <f t="shared" si="1"/>
        <v>net interest income</v>
      </c>
      <c r="W24" t="str">
        <f t="shared" si="3"/>
        <v>, net interest income</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net interest income</v>
      </c>
    </row>
    <row r="26" spans="1:23" x14ac:dyDescent="0.3">
      <c r="B26" s="1" t="s">
        <v>36</v>
      </c>
      <c r="C26" s="1" t="s">
        <v>109</v>
      </c>
      <c r="D26" s="1" t="s">
        <v>111</v>
      </c>
      <c r="E26" s="1" t="s">
        <v>113</v>
      </c>
      <c r="F26" s="1" t="s">
        <v>115</v>
      </c>
      <c r="J26">
        <f>IF(K26 &lt;&gt; "",5, 0)</f>
        <v>0</v>
      </c>
      <c r="K26" t="str">
        <f>IF(I155="pos_trend",B155,"")</f>
        <v/>
      </c>
      <c r="L26" t="str">
        <f t="shared" si="0"/>
        <v/>
      </c>
      <c r="M26" t="str">
        <f t="shared" si="2"/>
        <v/>
      </c>
      <c r="T26">
        <f>IF(U26 &lt;&gt; "",5, 0)</f>
        <v>0</v>
      </c>
      <c r="U26" t="str">
        <f>IF(I167="pos_trend",B167,"")</f>
        <v/>
      </c>
      <c r="V26" t="str">
        <f t="shared" si="1"/>
        <v/>
      </c>
      <c r="W26" t="str">
        <f t="shared" si="3"/>
        <v>, net interest income</v>
      </c>
    </row>
    <row r="27" spans="1:23" x14ac:dyDescent="0.3">
      <c r="A27" s="1">
        <v>0</v>
      </c>
      <c r="B27" t="s">
        <v>41</v>
      </c>
      <c r="J27">
        <f>IF(K27 &lt;&gt; "",6, 0)</f>
        <v>0</v>
      </c>
      <c r="K27" t="str">
        <f>IF(I172="pos_trend",B172,"")</f>
        <v/>
      </c>
      <c r="L27" t="str">
        <f t="shared" si="0"/>
        <v/>
      </c>
      <c r="M27" t="str">
        <f t="shared" si="2"/>
        <v/>
      </c>
      <c r="T27">
        <f>IF(U27 &lt;&gt; "",6, 0)</f>
        <v>0</v>
      </c>
      <c r="U27" t="str">
        <f>IF(I170="pos_trend",B170,"")</f>
        <v/>
      </c>
      <c r="V27" t="str">
        <f t="shared" si="1"/>
        <v/>
      </c>
      <c r="W27" t="str">
        <f t="shared" si="3"/>
        <v>, net interest income</v>
      </c>
    </row>
    <row r="28" spans="1:23" x14ac:dyDescent="0.3">
      <c r="A28" s="1">
        <v>1</v>
      </c>
      <c r="B28" t="s">
        <v>42</v>
      </c>
      <c r="J28">
        <f>IF(K28 &lt;&gt; "",7, 0)</f>
        <v>0</v>
      </c>
      <c r="K28" t="str">
        <f>IF(I173="pos_trend",B173,"")</f>
        <v/>
      </c>
      <c r="L28" t="str">
        <f t="shared" si="0"/>
        <v/>
      </c>
      <c r="M28" t="str">
        <f t="shared" si="2"/>
        <v/>
      </c>
      <c r="T28">
        <f>IF(U28 &lt;&gt; "",7, 0)</f>
        <v>0</v>
      </c>
      <c r="U28" t="str">
        <f>IF(I171="pos_trend",B171,"")</f>
        <v/>
      </c>
      <c r="V28" t="str">
        <f t="shared" si="1"/>
        <v/>
      </c>
      <c r="W28" t="str">
        <f t="shared" si="3"/>
        <v>, net interest income</v>
      </c>
    </row>
    <row r="29" spans="1:23" x14ac:dyDescent="0.3">
      <c r="A29" s="1">
        <v>2</v>
      </c>
      <c r="B29" t="s">
        <v>43</v>
      </c>
      <c r="J29">
        <f>IF(K29 &lt;&gt; "",8, 0)</f>
        <v>0</v>
      </c>
      <c r="K29" t="str">
        <f>IF(I174="pos_trend",B174,"")</f>
        <v/>
      </c>
      <c r="L29" t="str">
        <f t="shared" si="0"/>
        <v/>
      </c>
      <c r="M29" t="str">
        <f t="shared" si="2"/>
        <v/>
      </c>
      <c r="T29">
        <f>IF(U29 &lt;&gt; "",8, 0)</f>
        <v>0</v>
      </c>
      <c r="U29" t="str">
        <f>IF(I172="pos_trend",B172,"")</f>
        <v/>
      </c>
      <c r="V29" t="str">
        <f t="shared" si="1"/>
        <v/>
      </c>
      <c r="W29" t="str">
        <f t="shared" si="3"/>
        <v>, net interest income</v>
      </c>
    </row>
    <row r="30" spans="1:23" x14ac:dyDescent="0.3">
      <c r="A30" s="1">
        <v>3</v>
      </c>
      <c r="B30" t="s">
        <v>44</v>
      </c>
      <c r="J30">
        <f>IF(K30 &lt;&gt; "",9, 0)</f>
        <v>0</v>
      </c>
      <c r="K30" t="str">
        <f>IF(I185="pos_trend",B185,"")</f>
        <v/>
      </c>
      <c r="L30" t="str">
        <f t="shared" si="0"/>
        <v/>
      </c>
      <c r="M30" t="str">
        <f t="shared" si="2"/>
        <v/>
      </c>
      <c r="T30">
        <f>IF(U30 &lt;&gt; "",9, 0)</f>
        <v>0</v>
      </c>
      <c r="U30" t="str">
        <f>IF(I178="pos_trend",B178,"")</f>
        <v/>
      </c>
      <c r="V30" t="str">
        <f t="shared" si="1"/>
        <v/>
      </c>
      <c r="W30" t="str">
        <f t="shared" si="3"/>
        <v>, net interest income</v>
      </c>
    </row>
    <row r="31" spans="1:23" x14ac:dyDescent="0.3">
      <c r="A31" s="1">
        <v>4</v>
      </c>
      <c r="B31" t="s">
        <v>45</v>
      </c>
      <c r="J31">
        <f>IF(K31 &lt;&gt; "",10, 0)</f>
        <v>10</v>
      </c>
      <c r="K31" t="str">
        <f>IF(I186="pos_trend",B186,"")</f>
        <v>Pretax Income</v>
      </c>
      <c r="L31" t="str">
        <f t="shared" si="0"/>
        <v>pretax income</v>
      </c>
      <c r="M31" t="str">
        <f t="shared" si="2"/>
        <v>, pretax income</v>
      </c>
      <c r="T31">
        <f>IF(U31 &lt;&gt; "",10, 0)</f>
        <v>10</v>
      </c>
      <c r="U31" t="str">
        <f>IF(I199="pos_trend",B199,"")</f>
        <v>Net Income</v>
      </c>
      <c r="V31" t="str">
        <f t="shared" si="1"/>
        <v>net income</v>
      </c>
      <c r="W31" t="str">
        <f t="shared" si="3"/>
        <v>, net interest income, net income</v>
      </c>
    </row>
    <row r="32" spans="1:23" x14ac:dyDescent="0.3">
      <c r="J32">
        <f>IF(K32 &lt;&gt; "",11, 0)</f>
        <v>0</v>
      </c>
      <c r="K32" t="str">
        <f>IF(I187="pos_trend",B187,"")</f>
        <v/>
      </c>
      <c r="L32" t="str">
        <f t="shared" si="0"/>
        <v/>
      </c>
      <c r="M32" t="str">
        <f t="shared" si="2"/>
        <v>, pretax income</v>
      </c>
      <c r="T32">
        <f>IF(U32 &lt;&gt; "",11, 0)</f>
        <v>11</v>
      </c>
      <c r="U32" t="str">
        <f>IF(I209="pos_trend",B209,"")</f>
        <v>EPS (Basic)</v>
      </c>
      <c r="V32" t="str">
        <f t="shared" si="1"/>
        <v>eps (basic)</v>
      </c>
      <c r="W32" t="str">
        <f t="shared" si="3"/>
        <v>, net interest income, net income, eps (basic)</v>
      </c>
    </row>
    <row r="33" spans="1:23" x14ac:dyDescent="0.3">
      <c r="B33" s="1" t="s">
        <v>46</v>
      </c>
      <c r="C33" s="1" t="s">
        <v>109</v>
      </c>
      <c r="D33" s="1" t="s">
        <v>111</v>
      </c>
      <c r="E33" s="1" t="s">
        <v>113</v>
      </c>
      <c r="F33" s="1" t="s">
        <v>115</v>
      </c>
      <c r="J33">
        <f>IF(K33 &lt;&gt; "",12, 0)</f>
        <v>0</v>
      </c>
      <c r="K33" t="str">
        <f>IF(I195="pos_trend",B195,"")</f>
        <v/>
      </c>
      <c r="L33" t="str">
        <f t="shared" si="0"/>
        <v/>
      </c>
      <c r="M33" t="str">
        <f t="shared" si="2"/>
        <v>, pretax income</v>
      </c>
      <c r="T33">
        <f>IF(U33 &lt;&gt; "",12, 0)</f>
        <v>0</v>
      </c>
      <c r="U33" t="str">
        <f>IF(I231="pos_trend",B231,"")</f>
        <v/>
      </c>
      <c r="V33" t="str">
        <f t="shared" si="1"/>
        <v/>
      </c>
      <c r="W33" t="str">
        <f t="shared" si="3"/>
        <v>, net interest income, net income, eps (basic)</v>
      </c>
    </row>
    <row r="34" spans="1:23" x14ac:dyDescent="0.3">
      <c r="A34" s="1">
        <v>0</v>
      </c>
      <c r="B34" t="s">
        <v>41</v>
      </c>
      <c r="J34">
        <f>IF(K34 &lt;&gt; "",13, 0)</f>
        <v>0</v>
      </c>
      <c r="K34" t="str">
        <f>IF(I196="pos_trend",B196,"")</f>
        <v/>
      </c>
      <c r="L34" t="str">
        <f t="shared" si="0"/>
        <v/>
      </c>
      <c r="M34" t="str">
        <f t="shared" si="2"/>
        <v>, pretax income</v>
      </c>
      <c r="T34">
        <f>IF(U34 &lt;&gt; "",13, 0)</f>
        <v>0</v>
      </c>
      <c r="U34" t="str">
        <f>IF(I251="pos_trend",B251,"")</f>
        <v/>
      </c>
      <c r="V34" t="str">
        <f t="shared" si="1"/>
        <v/>
      </c>
      <c r="W34" t="str">
        <f t="shared" si="3"/>
        <v>, net interest income, net income, eps (basic)</v>
      </c>
    </row>
    <row r="35" spans="1:23" x14ac:dyDescent="0.3">
      <c r="A35" s="1">
        <v>1</v>
      </c>
      <c r="B35" t="s">
        <v>42</v>
      </c>
      <c r="J35">
        <f>IF(K35 &lt;&gt; "",14, 0)</f>
        <v>0</v>
      </c>
      <c r="K35" t="str">
        <f>IF(I201="pos_trend",B201,"")</f>
        <v/>
      </c>
      <c r="L35" t="str">
        <f t="shared" si="0"/>
        <v/>
      </c>
      <c r="M35" t="str">
        <f t="shared" si="2"/>
        <v>, pretax income</v>
      </c>
      <c r="T35">
        <f>IF(U35 &lt;&gt; "",14, 0)</f>
        <v>14</v>
      </c>
      <c r="U35" t="str">
        <f>IF(I279="pos_trend",B279,"")</f>
        <v>Retained Earnings</v>
      </c>
      <c r="V35" t="str">
        <f t="shared" si="1"/>
        <v>retained earnings</v>
      </c>
      <c r="W35" t="str">
        <f t="shared" si="3"/>
        <v>, net interest income, net income, eps (basic), retained earnings</v>
      </c>
    </row>
    <row r="36" spans="1:23" x14ac:dyDescent="0.3">
      <c r="A36" s="1">
        <v>2</v>
      </c>
      <c r="B36" t="s">
        <v>43</v>
      </c>
      <c r="J36">
        <f>IF(K36 &lt;&gt; "",15, 0)</f>
        <v>0</v>
      </c>
      <c r="K36" t="str">
        <f>IF(I202="pos_trend",B202,"")</f>
        <v/>
      </c>
      <c r="L36" t="str">
        <f t="shared" si="0"/>
        <v/>
      </c>
      <c r="M36" t="str">
        <f t="shared" si="2"/>
        <v>, pretax income</v>
      </c>
      <c r="T36">
        <f>IF(U36 &lt;&gt; "",15, 0)</f>
        <v>0</v>
      </c>
      <c r="U36" t="str">
        <f>IF(I336="pos_trend",B336,"")</f>
        <v/>
      </c>
      <c r="V36" t="str">
        <f t="shared" si="1"/>
        <v/>
      </c>
      <c r="W36" t="str">
        <f t="shared" si="3"/>
        <v>, net interest income, net income, eps (basic), retained earnings</v>
      </c>
    </row>
    <row r="37" spans="1:23" x14ac:dyDescent="0.3">
      <c r="A37" s="1">
        <v>3</v>
      </c>
      <c r="B37" t="s">
        <v>44</v>
      </c>
      <c r="J37">
        <f>IF(K37 &lt;&gt; "",16, 0)</f>
        <v>0</v>
      </c>
      <c r="K37" t="str">
        <f>IF(I203="pos_trend",B203,"")</f>
        <v/>
      </c>
      <c r="L37" t="str">
        <f t="shared" si="0"/>
        <v/>
      </c>
      <c r="M37" t="str">
        <f t="shared" si="2"/>
        <v>, pretax income</v>
      </c>
      <c r="T37">
        <f>IF(U37 &lt;&gt; "",16, 0)</f>
        <v>0</v>
      </c>
      <c r="U37" t="str">
        <f>IF(I235="pos_trend",B235,"")</f>
        <v/>
      </c>
      <c r="V37" t="str">
        <f t="shared" si="1"/>
        <v/>
      </c>
      <c r="W37" t="str">
        <f t="shared" si="3"/>
        <v>, net interest income, net income, eps (basic), retained earnings</v>
      </c>
    </row>
    <row r="38" spans="1:23" x14ac:dyDescent="0.3">
      <c r="A38" s="1">
        <v>4</v>
      </c>
      <c r="B38" t="s">
        <v>60</v>
      </c>
      <c r="J38">
        <f>IF(K38 &lt;&gt; "",17, 0)</f>
        <v>0</v>
      </c>
      <c r="K38" t="str">
        <f>IF(I351="pos_trend",B351,"")</f>
        <v/>
      </c>
      <c r="L38" t="str">
        <f t="shared" si="0"/>
        <v/>
      </c>
      <c r="M38" t="str">
        <f t="shared" si="2"/>
        <v>, pretax income</v>
      </c>
      <c r="T38">
        <f>IF(U38 &lt;&gt; "",17, 0)</f>
        <v>0</v>
      </c>
      <c r="U38" t="str">
        <f>IF(I236="pos_trend",B236,"")</f>
        <v/>
      </c>
      <c r="V38" t="str">
        <f t="shared" si="1"/>
        <v/>
      </c>
      <c r="W38" t="str">
        <f t="shared" si="3"/>
        <v>, net interest income, net income, eps (basic), retained earnings</v>
      </c>
    </row>
    <row r="39" spans="1:23" x14ac:dyDescent="0.3">
      <c r="A39" s="1">
        <v>5</v>
      </c>
      <c r="B39" t="s">
        <v>64</v>
      </c>
      <c r="K39" t="str">
        <f>IF(I352="pos_trend",B352,"")</f>
        <v/>
      </c>
      <c r="M39" t="str">
        <f t="shared" si="2"/>
        <v>, pretax income</v>
      </c>
      <c r="W39" t="str">
        <f t="shared" si="3"/>
        <v>, net interest income, net income, eps (basic), retained earnings</v>
      </c>
    </row>
    <row r="40" spans="1:23" x14ac:dyDescent="0.3">
      <c r="J40">
        <f>MAX(J22:J39)</f>
        <v>10</v>
      </c>
      <c r="K40" t="str">
        <f>VLOOKUP(J40,J22:K39,2,FALSE)</f>
        <v>Pretax Income</v>
      </c>
      <c r="M40" t="str">
        <f>IF(IFERROR(FIND(",",M39),TRUE)=TRUE,M39,IF(NOT(EXACT(K40,UPPER(K40))),SUBSTITUTE(M39,LOWER(K40),"and "&amp;LOWER(K40)),SUBSTITUTE(M39,K40,"and "&amp;K40)))</f>
        <v>, and pretax income</v>
      </c>
      <c r="T40">
        <f>MAX(T22:T39)</f>
        <v>14</v>
      </c>
      <c r="U40" t="str">
        <f>VLOOKUP(T40,T22:U39,2,FALSE)</f>
        <v>Retained Earnings</v>
      </c>
      <c r="W40" t="str">
        <f>IF(IFERROR(FIND(",",W39),TRUE)=TRUE,W39,IF(NOT(EXACT(U40,UPPER(U40))),SUBSTITUTE(W39,LOWER(U40),"and "&amp;LOWER(U40)),SUBSTITUTE(W39,U40,"and "&amp;U40)))</f>
        <v>, net interest income, net income, eps (basic), and retained earnings</v>
      </c>
    </row>
    <row r="41" spans="1:23" x14ac:dyDescent="0.3">
      <c r="B41" s="1" t="s">
        <v>69</v>
      </c>
      <c r="C41" s="1" t="s">
        <v>1748</v>
      </c>
      <c r="D41" s="1" t="s">
        <v>1749</v>
      </c>
      <c r="E41" s="1" t="s">
        <v>1750</v>
      </c>
      <c r="F41" s="1" t="s">
        <v>1751</v>
      </c>
    </row>
    <row r="42" spans="1:23" x14ac:dyDescent="0.3">
      <c r="A42" s="1">
        <v>0</v>
      </c>
      <c r="B42" t="s">
        <v>74</v>
      </c>
      <c r="K42" t="str">
        <f>SUBSTITUTE(IF(M40&lt;&gt;"", D1 &amp; " has managed to increase " &amp; M40 &amp; " each year since " &amp; C144, "No positive trends")," , "," ")</f>
        <v>Auburn National Bancorporation has managed to increase and pretax income each year since 2012</v>
      </c>
      <c r="U42" t="str">
        <f>SUBSTITUTE(IF(W40&lt;&gt;"", D1 &amp; " has managed to increase " &amp; W40 &amp; " each year since " &amp; C144, "No positive trends")," , "," ")</f>
        <v>Auburn National Bancorporation has managed to increase net interest income, net income, eps (basic), and retained earnings each year since 2012</v>
      </c>
    </row>
    <row r="43" spans="1:23" x14ac:dyDescent="0.3">
      <c r="A43" s="1">
        <v>1</v>
      </c>
      <c r="B43" t="s">
        <v>78</v>
      </c>
    </row>
    <row r="44" spans="1:23" x14ac:dyDescent="0.3">
      <c r="A44" s="1">
        <v>2</v>
      </c>
      <c r="B44" t="s">
        <v>83</v>
      </c>
    </row>
    <row r="45" spans="1:23" x14ac:dyDescent="0.3">
      <c r="A45" s="1">
        <v>3</v>
      </c>
      <c r="B45" t="s">
        <v>88</v>
      </c>
    </row>
    <row r="47" spans="1:23" x14ac:dyDescent="0.3">
      <c r="B47" s="1" t="s">
        <v>93</v>
      </c>
      <c r="C47" s="1" t="s">
        <v>109</v>
      </c>
      <c r="D47" s="1" t="s">
        <v>111</v>
      </c>
      <c r="E47" s="1" t="s">
        <v>113</v>
      </c>
      <c r="F47" s="1" t="s">
        <v>115</v>
      </c>
    </row>
    <row r="48" spans="1:23" x14ac:dyDescent="0.3">
      <c r="A48" s="1">
        <v>0</v>
      </c>
      <c r="B48" t="s">
        <v>94</v>
      </c>
    </row>
    <row r="49" spans="1:14" x14ac:dyDescent="0.3">
      <c r="A49" s="1">
        <v>1</v>
      </c>
      <c r="B49" t="s">
        <v>95</v>
      </c>
    </row>
    <row r="50" spans="1:14" x14ac:dyDescent="0.3">
      <c r="A50" s="1">
        <v>2</v>
      </c>
      <c r="B50" t="s">
        <v>96</v>
      </c>
    </row>
    <row r="51" spans="1:14" x14ac:dyDescent="0.3">
      <c r="A51" s="1">
        <v>3</v>
      </c>
      <c r="B51" t="s">
        <v>97</v>
      </c>
    </row>
    <row r="52" spans="1:14" x14ac:dyDescent="0.3">
      <c r="A52" s="1">
        <v>4</v>
      </c>
      <c r="B52" t="s">
        <v>98</v>
      </c>
    </row>
    <row r="54" spans="1:14" x14ac:dyDescent="0.3">
      <c r="B54" s="1" t="s">
        <v>99</v>
      </c>
      <c r="C54" s="1" t="s">
        <v>109</v>
      </c>
      <c r="D54" s="1" t="s">
        <v>111</v>
      </c>
      <c r="E54" s="1" t="s">
        <v>113</v>
      </c>
      <c r="F54" s="1" t="s">
        <v>115</v>
      </c>
    </row>
    <row r="55" spans="1:14" x14ac:dyDescent="0.3">
      <c r="A55" s="1">
        <v>0</v>
      </c>
      <c r="B55" t="s">
        <v>100</v>
      </c>
    </row>
    <row r="56" spans="1:14" x14ac:dyDescent="0.3">
      <c r="A56" s="1">
        <v>1</v>
      </c>
      <c r="B56" t="s">
        <v>101</v>
      </c>
    </row>
    <row r="57" spans="1:14" x14ac:dyDescent="0.3">
      <c r="A57" s="1">
        <v>2</v>
      </c>
      <c r="B57" t="s">
        <v>102</v>
      </c>
    </row>
    <row r="58" spans="1:14" x14ac:dyDescent="0.3">
      <c r="A58" s="1">
        <v>3</v>
      </c>
      <c r="B58" t="s">
        <v>103</v>
      </c>
    </row>
    <row r="60" spans="1:14" x14ac:dyDescent="0.3">
      <c r="B60" s="1" t="s">
        <v>104</v>
      </c>
      <c r="C60" s="1" t="s">
        <v>1810</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AUBN</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F61">
        <v>0.19</v>
      </c>
      <c r="I61" t="str">
        <f t="shared" si="4"/>
        <v>N/A</v>
      </c>
      <c r="J61">
        <f t="shared" si="5"/>
        <v>0</v>
      </c>
      <c r="K61">
        <f t="shared" si="6"/>
        <v>0</v>
      </c>
      <c r="L61">
        <f t="shared" si="7"/>
        <v>0</v>
      </c>
      <c r="M61">
        <f t="shared" si="8"/>
        <v>0.19</v>
      </c>
      <c r="N61">
        <f t="shared" si="9"/>
        <v>0</v>
      </c>
    </row>
    <row r="62" spans="1:14" x14ac:dyDescent="0.3">
      <c r="A62" s="1">
        <v>1</v>
      </c>
      <c r="B62" t="s">
        <v>111</v>
      </c>
      <c r="F62">
        <v>0.22</v>
      </c>
      <c r="I62" t="str">
        <f t="shared" si="4"/>
        <v>N/A</v>
      </c>
      <c r="J62">
        <f t="shared" si="5"/>
        <v>0</v>
      </c>
      <c r="K62">
        <f t="shared" si="6"/>
        <v>0</v>
      </c>
      <c r="L62">
        <f t="shared" si="7"/>
        <v>0</v>
      </c>
      <c r="M62">
        <f t="shared" si="8"/>
        <v>0.22</v>
      </c>
      <c r="N62">
        <f t="shared" si="9"/>
        <v>0</v>
      </c>
    </row>
    <row r="63" spans="1:14" x14ac:dyDescent="0.3">
      <c r="A63" s="1">
        <v>2</v>
      </c>
      <c r="B63" t="s">
        <v>113</v>
      </c>
      <c r="F63">
        <v>0.08</v>
      </c>
      <c r="I63" t="str">
        <f t="shared" si="4"/>
        <v>N/A</v>
      </c>
      <c r="J63">
        <f t="shared" si="5"/>
        <v>0</v>
      </c>
      <c r="K63">
        <f t="shared" si="6"/>
        <v>0</v>
      </c>
      <c r="L63">
        <f t="shared" si="7"/>
        <v>0</v>
      </c>
      <c r="M63">
        <f t="shared" si="8"/>
        <v>0.08</v>
      </c>
      <c r="N63">
        <f t="shared" si="9"/>
        <v>0</v>
      </c>
    </row>
    <row r="64" spans="1:14" x14ac:dyDescent="0.3">
      <c r="A64" s="1">
        <v>3</v>
      </c>
      <c r="B64" t="s">
        <v>115</v>
      </c>
      <c r="F64">
        <v>0.12</v>
      </c>
      <c r="I64" t="str">
        <f t="shared" si="4"/>
        <v>N/A</v>
      </c>
      <c r="J64">
        <f t="shared" si="5"/>
        <v>0</v>
      </c>
      <c r="K64">
        <f t="shared" si="6"/>
        <v>0</v>
      </c>
      <c r="L64">
        <f t="shared" si="7"/>
        <v>0</v>
      </c>
      <c r="M64">
        <f t="shared" si="8"/>
        <v>0.12</v>
      </c>
      <c r="N64">
        <f t="shared" si="9"/>
        <v>0</v>
      </c>
    </row>
    <row r="65" spans="1:14" x14ac:dyDescent="0.3">
      <c r="A65" s="1">
        <v>4</v>
      </c>
      <c r="B65" t="s">
        <v>117</v>
      </c>
      <c r="F65">
        <v>0.08</v>
      </c>
      <c r="I65" t="str">
        <f t="shared" si="4"/>
        <v>N/A</v>
      </c>
      <c r="J65">
        <f t="shared" si="5"/>
        <v>0</v>
      </c>
      <c r="K65">
        <f t="shared" si="6"/>
        <v>0</v>
      </c>
      <c r="L65">
        <f t="shared" si="7"/>
        <v>0</v>
      </c>
      <c r="M65">
        <f t="shared" si="8"/>
        <v>0.08</v>
      </c>
      <c r="N65">
        <f t="shared" si="9"/>
        <v>0</v>
      </c>
    </row>
    <row r="66" spans="1:14" x14ac:dyDescent="0.3">
      <c r="A66" s="1">
        <v>5</v>
      </c>
      <c r="B66" t="s">
        <v>119</v>
      </c>
      <c r="C66" t="s">
        <v>1811</v>
      </c>
      <c r="I66" t="str">
        <f t="shared" si="4"/>
        <v>N/A</v>
      </c>
      <c r="J66">
        <f t="shared" si="5"/>
        <v>-0.40429999999999999</v>
      </c>
      <c r="K66">
        <f t="shared" si="6"/>
        <v>0</v>
      </c>
      <c r="L66">
        <f t="shared" si="7"/>
        <v>0</v>
      </c>
      <c r="M66">
        <f t="shared" si="8"/>
        <v>0</v>
      </c>
      <c r="N66">
        <f t="shared" si="9"/>
        <v>0</v>
      </c>
    </row>
    <row r="67" spans="1:14" x14ac:dyDescent="0.3">
      <c r="D67" t="s">
        <v>121</v>
      </c>
      <c r="E67" t="str">
        <f>C1</f>
        <v>Auburn National Bancorporation, Inc. (AUBN)</v>
      </c>
      <c r="I67" t="str">
        <f t="shared" si="4"/>
        <v>N/A</v>
      </c>
      <c r="J67">
        <f t="shared" si="5"/>
        <v>0</v>
      </c>
      <c r="K67" t="str">
        <f t="shared" si="6"/>
        <v>Comp Average</v>
      </c>
      <c r="L67" t="str">
        <f t="shared" si="7"/>
        <v>Auburn National Bancorporation, Inc. (AUBN)</v>
      </c>
      <c r="M67">
        <f t="shared" si="8"/>
        <v>0</v>
      </c>
      <c r="N67">
        <f t="shared" si="9"/>
        <v>0</v>
      </c>
    </row>
    <row r="68" spans="1:14" x14ac:dyDescent="0.3">
      <c r="A68" s="1">
        <v>0</v>
      </c>
      <c r="B68" t="s">
        <v>122</v>
      </c>
      <c r="C68" t="s">
        <v>1805</v>
      </c>
      <c r="D68">
        <f ca="1">AVERAGE(VALUE(INDIRECT("J"&amp;(MATCH(B68,B69:B500,0)+68))),VALUE(INDIRECT("J"&amp;(MATCH(B68,B69:B500,0)+79))),VALUE(INDIRECT("J"&amp;(MATCH(B68,B69:B500,0)+90))),VALUE(INDIRECT("J"&amp;(MATCH(B68,B69:B500,0)+101))))</f>
        <v>345307500</v>
      </c>
      <c r="E68" t="str">
        <f t="shared" ref="E68:E76" ca="1" si="10">IF(AND(C68&lt;&gt;"",D68&lt;&gt;0),IF(VALUE(J68)&gt;VALUE(K68),"above average","below average"),"no data")</f>
        <v>below average</v>
      </c>
      <c r="I68" t="str">
        <f t="shared" ca="1" si="4"/>
        <v>N/A</v>
      </c>
      <c r="J68">
        <f t="shared" si="5"/>
        <v>135690000</v>
      </c>
      <c r="K68">
        <f t="shared" ca="1" si="6"/>
        <v>345307500</v>
      </c>
      <c r="L68" t="str">
        <f t="shared" ca="1" si="7"/>
        <v>below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1807</v>
      </c>
      <c r="D70">
        <f ca="1">AVERAGE(VALUE(INDIRECT("J"&amp;(MATCH(B70,B71:B502,0)+70))),VALUE(INDIRECT("J"&amp;(MATCH(B70,B71:B502,0)+81))),VALUE(INDIRECT("J"&amp;(MATCH(B70,B71:B502,0)+92))),VALUE(INDIRECT("J"&amp;(MATCH(B70,B71:B502,0)+103))))</f>
        <v>17.535000000000004</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17.29</v>
      </c>
      <c r="K70">
        <f t="shared" ca="1" si="6"/>
        <v>17.535000000000004</v>
      </c>
      <c r="L70" t="str">
        <f t="shared" ca="1" si="7"/>
        <v>below average</v>
      </c>
      <c r="M70" t="str">
        <f t="shared" ca="1" si="8"/>
        <v/>
      </c>
      <c r="N70" t="str">
        <f t="shared" ca="1" si="9"/>
        <v/>
      </c>
    </row>
    <row r="71" spans="1:14" x14ac:dyDescent="0.3">
      <c r="A71" s="1">
        <v>3</v>
      </c>
      <c r="B71" t="s">
        <v>125</v>
      </c>
      <c r="D71">
        <f ca="1">AVERAGE(VALUE(INDIRECT("J"&amp;(MATCH(B71,B72:B503,0)+71))),VALUE(INDIRECT("J"&amp;(MATCH(B71,B72:B503,0)+82))),VALUE(INDIRECT("J"&amp;(MATCH(B71,B72:B503,0)+93))),VALUE(INDIRECT("J"&amp;(MATCH(B71,B72:B503,0)+104))))</f>
        <v>14.8825</v>
      </c>
      <c r="E71" t="str">
        <f t="shared" ca="1" si="10"/>
        <v>no data</v>
      </c>
      <c r="F71" t="str">
        <f t="shared" ca="1" si="11"/>
        <v/>
      </c>
      <c r="G71" t="str">
        <f t="shared" ref="G71:G76" ca="1" si="12">IF(F71&lt;&gt;"", G70 &amp; ", " &amp; IFERROR(LEFT(F71,FIND("(",F71) - 2),F71),G70)</f>
        <v/>
      </c>
      <c r="I71" t="str">
        <f t="shared" ca="1" si="4"/>
        <v>N/A</v>
      </c>
      <c r="J71">
        <f t="shared" si="5"/>
        <v>0</v>
      </c>
      <c r="K71">
        <f t="shared" ca="1" si="6"/>
        <v>14.8825</v>
      </c>
      <c r="L71" t="str">
        <f t="shared" ca="1" si="7"/>
        <v>no data</v>
      </c>
      <c r="M71" t="str">
        <f t="shared" ca="1" si="8"/>
        <v/>
      </c>
      <c r="N71" t="str">
        <f t="shared" ca="1" si="9"/>
        <v/>
      </c>
    </row>
    <row r="72" spans="1:14" x14ac:dyDescent="0.3">
      <c r="A72" s="1">
        <v>4</v>
      </c>
      <c r="B72" t="s">
        <v>127</v>
      </c>
      <c r="D72">
        <f ca="1">AVERAGE(VALUE(INDIRECT("J"&amp;(MATCH(B72,B73:B504,0)+72))),VALUE(INDIRECT("J"&amp;(MATCH(B72,B73:B504,0)+83))),VALUE(INDIRECT("J"&amp;(MATCH(B72,B73:B504,0)+94))),VALUE(INDIRECT("J"&amp;(MATCH(B72,B73:B504,0)+105))))</f>
        <v>2.5949999999999998</v>
      </c>
      <c r="E72" t="str">
        <f t="shared" ca="1" si="10"/>
        <v>no data</v>
      </c>
      <c r="F72" t="str">
        <f t="shared" ca="1" si="11"/>
        <v/>
      </c>
      <c r="G72" t="str">
        <f t="shared" ca="1" si="12"/>
        <v/>
      </c>
      <c r="I72" t="str">
        <f t="shared" ca="1" si="4"/>
        <v>N/A</v>
      </c>
      <c r="J72">
        <f t="shared" si="5"/>
        <v>0</v>
      </c>
      <c r="K72">
        <f t="shared" ca="1" si="6"/>
        <v>2.5949999999999998</v>
      </c>
      <c r="L72" t="str">
        <f t="shared" ca="1" si="7"/>
        <v>no data</v>
      </c>
      <c r="M72" t="str">
        <f t="shared" ca="1" si="8"/>
        <v/>
      </c>
      <c r="N72" t="str">
        <f t="shared" ca="1" si="9"/>
        <v/>
      </c>
    </row>
    <row r="73" spans="1:14" x14ac:dyDescent="0.3">
      <c r="A73" s="1">
        <v>5</v>
      </c>
      <c r="B73" t="s">
        <v>129</v>
      </c>
      <c r="C73" t="s">
        <v>1812</v>
      </c>
      <c r="D73">
        <f ca="1">AVERAGE(VALUE(INDIRECT("J"&amp;(MATCH(B73,B74:B505,0)+73))),VALUE(INDIRECT("J"&amp;(MATCH(B73,B74:B505,0)+84))),VALUE(INDIRECT("J"&amp;(MATCH(B73,B74:B505,0)+95))),VALUE(INDIRECT("J"&amp;(MATCH(B73,B74:B505,0)+106))))</f>
        <v>5.2074999999999996</v>
      </c>
      <c r="E73" t="str">
        <f t="shared" ca="1" si="10"/>
        <v>below average</v>
      </c>
      <c r="F73" t="str">
        <f t="shared" ca="1" si="11"/>
        <v/>
      </c>
      <c r="G73" t="str">
        <f t="shared" ca="1" si="12"/>
        <v/>
      </c>
      <c r="I73" t="str">
        <f t="shared" ca="1" si="4"/>
        <v>N/A</v>
      </c>
      <c r="J73" t="str">
        <f t="shared" si="5"/>
        <v>5.18</v>
      </c>
      <c r="K73">
        <f t="shared" ca="1" si="6"/>
        <v>5.2074999999999996</v>
      </c>
      <c r="L73" t="str">
        <f t="shared" ca="1" si="7"/>
        <v>below average</v>
      </c>
      <c r="M73" t="str">
        <f t="shared" ca="1" si="8"/>
        <v/>
      </c>
      <c r="N73" t="str">
        <f t="shared" ca="1" si="9"/>
        <v/>
      </c>
    </row>
    <row r="74" spans="1:14" x14ac:dyDescent="0.3">
      <c r="A74" s="1">
        <v>6</v>
      </c>
      <c r="B74" t="s">
        <v>131</v>
      </c>
      <c r="C74" t="s">
        <v>1813</v>
      </c>
      <c r="D74">
        <f ca="1">AVERAGE(VALUE(INDIRECT("J"&amp;(MATCH(B74,B75:B506,0)+74))),VALUE(INDIRECT("J"&amp;(MATCH(B74,B75:B506,0)+85))),VALUE(INDIRECT("J"&amp;(MATCH(B74,B75:B506,0)+96))),VALUE(INDIRECT("J"&amp;(MATCH(B74,B75:B506,0)+107))))</f>
        <v>1.7</v>
      </c>
      <c r="E74" t="str">
        <f t="shared" ca="1" si="10"/>
        <v>below average</v>
      </c>
      <c r="F74" t="str">
        <f t="shared" ca="1" si="11"/>
        <v/>
      </c>
      <c r="G74" t="str">
        <f t="shared" ca="1" si="12"/>
        <v/>
      </c>
      <c r="I74" t="str">
        <f t="shared" ca="1" si="4"/>
        <v>N/A</v>
      </c>
      <c r="J74" t="str">
        <f t="shared" si="5"/>
        <v>1.63</v>
      </c>
      <c r="K74">
        <f t="shared" ca="1" si="6"/>
        <v>1.7</v>
      </c>
      <c r="L74" t="str">
        <f t="shared" ca="1" si="7"/>
        <v>below average</v>
      </c>
      <c r="M74" t="str">
        <f t="shared" ca="1" si="8"/>
        <v/>
      </c>
      <c r="N74" t="str">
        <f t="shared" ca="1" si="9"/>
        <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c>
      <c r="I75" t="str">
        <f t="shared" ca="1" si="4"/>
        <v>N/A</v>
      </c>
      <c r="J75">
        <f t="shared" si="5"/>
        <v>0</v>
      </c>
      <c r="K75">
        <f t="shared" ca="1" si="6"/>
        <v>0</v>
      </c>
      <c r="L75" t="str">
        <f t="shared" ca="1" si="7"/>
        <v>no data</v>
      </c>
      <c r="M75" t="str">
        <f t="shared" ca="1" si="8"/>
        <v/>
      </c>
      <c r="N75" t="str">
        <f t="shared" ca="1" si="9"/>
        <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c>
      <c r="I76" t="str">
        <f t="shared" ca="1" si="4"/>
        <v>N/A</v>
      </c>
      <c r="J76">
        <f t="shared" si="5"/>
        <v>0</v>
      </c>
      <c r="K76">
        <f t="shared" ca="1" si="6"/>
        <v>0</v>
      </c>
      <c r="L76" t="str">
        <f t="shared" ca="1" si="7"/>
        <v>no data</v>
      </c>
      <c r="M76" t="str">
        <f t="shared" ca="1" si="8"/>
        <v/>
      </c>
      <c r="N76" t="str">
        <f t="shared" ca="1" si="9"/>
        <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f t="shared" si="5"/>
        <v>0</v>
      </c>
      <c r="K77">
        <f t="shared" si="6"/>
        <v>0</v>
      </c>
      <c r="L77">
        <f t="shared" si="7"/>
        <v>0</v>
      </c>
      <c r="M77" t="str">
        <f t="shared" ca="1" si="8"/>
        <v/>
      </c>
      <c r="N77" t="str">
        <f t="shared" ca="1" si="9"/>
        <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Inconclusive</v>
      </c>
      <c r="I78" t="str">
        <f t="shared" ca="1" si="4"/>
        <v>N/A</v>
      </c>
      <c r="J78" t="str">
        <f t="shared" si="5"/>
        <v>Dec 31, 2016</v>
      </c>
      <c r="K78" t="str">
        <f t="shared" ca="1" si="6"/>
        <v>Inconclusive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1814</v>
      </c>
      <c r="F81" t="str">
        <f t="shared" ref="F81:F87" ca="1" si="13">IF(E70="below average",LOWER(TRIM(IF(ISNUMBER(VALUE(RIGHT(B70,1))),REPLACE(B70,LEN(B70),1,""),B70))),"")</f>
        <v>trailing p/e</v>
      </c>
      <c r="G81" t="str">
        <f ca="1">IFERROR(LEFT(F81,FIND("(",F81) - 2),F81)</f>
        <v>trailing p/e</v>
      </c>
      <c r="I81" t="str">
        <f t="shared" ca="1" si="4"/>
        <v>N/A</v>
      </c>
      <c r="J81">
        <f t="shared" si="5"/>
        <v>0.29970000000000002</v>
      </c>
      <c r="K81">
        <f t="shared" si="6"/>
        <v>0</v>
      </c>
      <c r="L81">
        <f t="shared" si="7"/>
        <v>0</v>
      </c>
      <c r="M81" t="str">
        <f t="shared" ca="1" si="8"/>
        <v>trailing p/e</v>
      </c>
      <c r="N81" t="str">
        <f t="shared" ca="1" si="9"/>
        <v>trailing p/e</v>
      </c>
    </row>
    <row r="82" spans="1:14" x14ac:dyDescent="0.3">
      <c r="A82" s="1">
        <v>1</v>
      </c>
      <c r="B82" t="s">
        <v>141</v>
      </c>
      <c r="C82" t="s">
        <v>1815</v>
      </c>
      <c r="F82" t="str">
        <f t="shared" ca="1" si="13"/>
        <v/>
      </c>
      <c r="G82" t="str">
        <f t="shared" ref="G82:G87" ca="1" si="14">IF(F82&lt;&gt;"", G81 &amp; ", " &amp; IFERROR(LEFT(F82,FIND("(",F82) - 2),F82),G81)</f>
        <v>trailing p/e</v>
      </c>
      <c r="I82" t="str">
        <f t="shared" ca="1" si="4"/>
        <v>N/A</v>
      </c>
      <c r="J82">
        <f t="shared" si="5"/>
        <v>0.38300000000000001</v>
      </c>
      <c r="K82">
        <f t="shared" si="6"/>
        <v>0</v>
      </c>
      <c r="L82">
        <f t="shared" si="7"/>
        <v>0</v>
      </c>
      <c r="M82" t="str">
        <f t="shared" ca="1" si="8"/>
        <v/>
      </c>
      <c r="N82" t="str">
        <f t="shared" ca="1" si="9"/>
        <v>trailing p/e</v>
      </c>
    </row>
    <row r="83" spans="1:14" x14ac:dyDescent="0.3">
      <c r="F83" t="str">
        <f t="shared" ca="1" si="13"/>
        <v/>
      </c>
      <c r="G83" t="str">
        <f t="shared" ca="1" si="14"/>
        <v>trailing p/e</v>
      </c>
      <c r="I83" t="str">
        <f t="shared" ca="1" si="4"/>
        <v>N/A</v>
      </c>
      <c r="J83">
        <f t="shared" si="5"/>
        <v>0</v>
      </c>
      <c r="K83">
        <f t="shared" si="6"/>
        <v>0</v>
      </c>
      <c r="L83">
        <f t="shared" si="7"/>
        <v>0</v>
      </c>
      <c r="M83" t="str">
        <f t="shared" ca="1" si="8"/>
        <v/>
      </c>
      <c r="N83" t="str">
        <f t="shared" ca="1" si="9"/>
        <v>trailing p/e</v>
      </c>
    </row>
    <row r="84" spans="1:14" x14ac:dyDescent="0.3">
      <c r="A84" s="1">
        <v>0</v>
      </c>
      <c r="B84" t="s">
        <v>143</v>
      </c>
      <c r="C84" t="s">
        <v>1816</v>
      </c>
      <c r="F84" t="str">
        <f t="shared" ca="1" si="13"/>
        <v>price/sales (ttm)</v>
      </c>
      <c r="G84" t="str">
        <f t="shared" ca="1" si="14"/>
        <v>trailing p/e, price/sales</v>
      </c>
      <c r="I84" t="str">
        <f t="shared" ca="1" si="4"/>
        <v>N/A</v>
      </c>
      <c r="J84">
        <f t="shared" si="5"/>
        <v>9.4000000000000004E-3</v>
      </c>
      <c r="K84">
        <f t="shared" si="6"/>
        <v>0</v>
      </c>
      <c r="L84">
        <f t="shared" si="7"/>
        <v>0</v>
      </c>
      <c r="M84" t="str">
        <f t="shared" ca="1" si="8"/>
        <v>price/sales (ttm)</v>
      </c>
      <c r="N84" t="str">
        <f t="shared" ca="1" si="9"/>
        <v>trailing p/e, price/sales</v>
      </c>
    </row>
    <row r="85" spans="1:14" x14ac:dyDescent="0.3">
      <c r="A85" s="1">
        <v>1</v>
      </c>
      <c r="B85" t="s">
        <v>145</v>
      </c>
      <c r="C85" t="s">
        <v>1817</v>
      </c>
      <c r="F85" t="str">
        <f t="shared" ca="1" si="13"/>
        <v>price/book (mrq)</v>
      </c>
      <c r="G85" t="str">
        <f t="shared" ca="1" si="14"/>
        <v>trailing p/e, price/sales, price/book</v>
      </c>
      <c r="I85" t="str">
        <f t="shared" ca="1" si="4"/>
        <v>N/A</v>
      </c>
      <c r="J85">
        <f t="shared" si="5"/>
        <v>9.4399999999999998E-2</v>
      </c>
      <c r="K85">
        <f t="shared" si="6"/>
        <v>0</v>
      </c>
      <c r="L85">
        <f t="shared" si="7"/>
        <v>0</v>
      </c>
      <c r="M85" t="str">
        <f t="shared" ca="1" si="8"/>
        <v>price/book (mrq)</v>
      </c>
      <c r="N85" t="str">
        <f t="shared" ca="1" si="9"/>
        <v>trailing p/e, price/sales, price/book</v>
      </c>
    </row>
    <row r="86" spans="1:14" x14ac:dyDescent="0.3">
      <c r="F86" t="str">
        <f t="shared" ca="1" si="13"/>
        <v/>
      </c>
      <c r="G86" t="str">
        <f t="shared" ca="1" si="14"/>
        <v>trailing p/e, price/sales, price/book</v>
      </c>
      <c r="I86" t="str">
        <f t="shared" ca="1" si="4"/>
        <v>N/A</v>
      </c>
      <c r="J86">
        <f t="shared" si="5"/>
        <v>0</v>
      </c>
      <c r="K86">
        <f t="shared" si="6"/>
        <v>0</v>
      </c>
      <c r="L86">
        <f t="shared" si="7"/>
        <v>0</v>
      </c>
      <c r="M86" t="str">
        <f t="shared" ca="1" si="8"/>
        <v/>
      </c>
      <c r="N86" t="str">
        <f t="shared" ca="1" si="9"/>
        <v>trailing p/e, price/sales, price/book</v>
      </c>
    </row>
    <row r="87" spans="1:14" x14ac:dyDescent="0.3">
      <c r="A87" s="1">
        <v>0</v>
      </c>
      <c r="B87" t="s">
        <v>147</v>
      </c>
      <c r="C87" t="s">
        <v>1818</v>
      </c>
      <c r="F87" t="str">
        <f t="shared" ca="1" si="13"/>
        <v/>
      </c>
      <c r="G87" t="str">
        <f t="shared" ca="1" si="14"/>
        <v>trailing p/e, price/sales, price/book</v>
      </c>
      <c r="I87" t="str">
        <f t="shared" ca="1" si="4"/>
        <v>N/A</v>
      </c>
      <c r="J87">
        <f t="shared" si="5"/>
        <v>26190000</v>
      </c>
      <c r="K87">
        <f t="shared" si="6"/>
        <v>0</v>
      </c>
      <c r="L87">
        <f t="shared" si="7"/>
        <v>0</v>
      </c>
      <c r="M87" t="str">
        <f t="shared" ca="1" si="8"/>
        <v/>
      </c>
      <c r="N87" t="str">
        <f t="shared" ca="1" si="9"/>
        <v>trailing p/e, price/sales, price/book</v>
      </c>
    </row>
    <row r="88" spans="1:14" x14ac:dyDescent="0.3">
      <c r="A88" s="1">
        <v>1</v>
      </c>
      <c r="B88" t="s">
        <v>149</v>
      </c>
      <c r="C88" t="s">
        <v>1819</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price/sales, and price/book</v>
      </c>
      <c r="I88" t="str">
        <f t="shared" ca="1" si="4"/>
        <v>N/A</v>
      </c>
      <c r="J88" t="str">
        <f t="shared" si="5"/>
        <v>7.19</v>
      </c>
      <c r="K88">
        <f t="shared" si="6"/>
        <v>0</v>
      </c>
      <c r="L88">
        <f t="shared" si="7"/>
        <v>0</v>
      </c>
      <c r="M88" t="str">
        <f t="shared" ca="1" si="8"/>
        <v>price/book</v>
      </c>
      <c r="N88" t="str">
        <f t="shared" ca="1" si="9"/>
        <v>trailing p/e, price/sales, and price/book</v>
      </c>
    </row>
    <row r="89" spans="1:14" x14ac:dyDescent="0.3">
      <c r="A89" s="1">
        <v>2</v>
      </c>
      <c r="B89" t="s">
        <v>151</v>
      </c>
      <c r="C89" t="s">
        <v>1820</v>
      </c>
      <c r="D89" t="str">
        <f ca="1">IF(COUNTIF(E70:E76,"=below average")&gt;0,"There are some indications that "&amp;D1&amp;" may be undervalued. The company has a lower " &amp; G88 &amp; " than the comparable average", "Inconclusive")</f>
        <v>There are some indications that Auburn National Bancorporation may be undervalued. The company has a lower trailing p/e, price/sales, and price/book than the comparable average</v>
      </c>
      <c r="I89" t="str">
        <f t="shared" ca="1" si="4"/>
        <v>N/A</v>
      </c>
      <c r="J89">
        <f t="shared" si="5"/>
        <v>-5.7000000000000002E-2</v>
      </c>
      <c r="K89" t="str">
        <f t="shared" ca="1" si="6"/>
        <v>There are some indications that Auburn National Bancorporation may be undervalued. The company has a lower trailing p/e, price/sales, and price/book than the comparable average</v>
      </c>
      <c r="L89">
        <f t="shared" si="7"/>
        <v>0</v>
      </c>
      <c r="M89">
        <f t="shared" si="8"/>
        <v>0</v>
      </c>
      <c r="N89">
        <f t="shared" si="9"/>
        <v>0</v>
      </c>
    </row>
    <row r="90" spans="1:14" x14ac:dyDescent="0.3">
      <c r="A90" s="1">
        <v>3</v>
      </c>
      <c r="B90" t="s">
        <v>153</v>
      </c>
      <c r="I90" t="str">
        <f t="shared" si="4"/>
        <v>N/A</v>
      </c>
      <c r="J90">
        <f t="shared" si="5"/>
        <v>0</v>
      </c>
      <c r="K90">
        <f t="shared" si="6"/>
        <v>0</v>
      </c>
      <c r="L90">
        <f t="shared" si="7"/>
        <v>0</v>
      </c>
      <c r="M90">
        <f t="shared" si="8"/>
        <v>0</v>
      </c>
      <c r="N90">
        <f t="shared" si="9"/>
        <v>0</v>
      </c>
    </row>
    <row r="91" spans="1:14" x14ac:dyDescent="0.3">
      <c r="A91" s="1">
        <v>4</v>
      </c>
      <c r="B91" t="s">
        <v>155</v>
      </c>
      <c r="I91" t="str">
        <f t="shared" si="4"/>
        <v>N/A</v>
      </c>
      <c r="J91">
        <f t="shared" si="5"/>
        <v>0</v>
      </c>
      <c r="K91">
        <f t="shared" si="6"/>
        <v>0</v>
      </c>
      <c r="L91">
        <f t="shared" si="7"/>
        <v>0</v>
      </c>
      <c r="M91">
        <f t="shared" si="8"/>
        <v>0</v>
      </c>
      <c r="N91">
        <f t="shared" si="9"/>
        <v>0</v>
      </c>
    </row>
    <row r="92" spans="1:14" x14ac:dyDescent="0.3">
      <c r="A92" s="1">
        <v>5</v>
      </c>
      <c r="B92" t="s">
        <v>157</v>
      </c>
      <c r="C92" t="s">
        <v>1821</v>
      </c>
      <c r="I92" t="str">
        <f t="shared" si="4"/>
        <v>N/A</v>
      </c>
      <c r="J92">
        <f t="shared" si="5"/>
        <v>7850000</v>
      </c>
      <c r="K92">
        <f t="shared" si="6"/>
        <v>0</v>
      </c>
      <c r="L92">
        <f t="shared" si="7"/>
        <v>0</v>
      </c>
      <c r="M92">
        <f t="shared" si="8"/>
        <v>0</v>
      </c>
      <c r="N92">
        <f t="shared" si="9"/>
        <v>0</v>
      </c>
    </row>
    <row r="93" spans="1:14" x14ac:dyDescent="0.3">
      <c r="A93" s="1">
        <v>6</v>
      </c>
      <c r="B93" t="s">
        <v>159</v>
      </c>
      <c r="C93" t="s">
        <v>27</v>
      </c>
      <c r="I93" t="str">
        <f t="shared" si="4"/>
        <v>N/A</v>
      </c>
      <c r="J93" t="str">
        <f t="shared" si="5"/>
        <v>2.15</v>
      </c>
      <c r="K93">
        <f t="shared" si="6"/>
        <v>0</v>
      </c>
      <c r="L93">
        <f t="shared" si="7"/>
        <v>0</v>
      </c>
      <c r="M93">
        <f t="shared" si="8"/>
        <v>0</v>
      </c>
      <c r="N93">
        <f t="shared" si="9"/>
        <v>0</v>
      </c>
    </row>
    <row r="94" spans="1:14" x14ac:dyDescent="0.3">
      <c r="A94" s="1">
        <v>7</v>
      </c>
      <c r="B94" t="s">
        <v>160</v>
      </c>
      <c r="C94" t="s">
        <v>1822</v>
      </c>
      <c r="I94" t="str">
        <f t="shared" si="4"/>
        <v>N/A</v>
      </c>
      <c r="J94">
        <f t="shared" si="5"/>
        <v>-0.13699999999999998</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1823</v>
      </c>
      <c r="I96" t="str">
        <f t="shared" si="4"/>
        <v>N/A</v>
      </c>
      <c r="J96">
        <f t="shared" si="5"/>
        <v>103610000</v>
      </c>
      <c r="K96">
        <f t="shared" si="6"/>
        <v>0</v>
      </c>
      <c r="L96">
        <f t="shared" si="7"/>
        <v>0</v>
      </c>
      <c r="M96">
        <f t="shared" si="8"/>
        <v>0</v>
      </c>
      <c r="N96">
        <f t="shared" si="9"/>
        <v>0</v>
      </c>
    </row>
    <row r="97" spans="1:14" x14ac:dyDescent="0.3">
      <c r="A97" s="1">
        <v>1</v>
      </c>
      <c r="B97" t="s">
        <v>164</v>
      </c>
      <c r="C97" t="s">
        <v>1824</v>
      </c>
      <c r="I97" t="str">
        <f t="shared" si="4"/>
        <v>N/A</v>
      </c>
      <c r="J97" t="str">
        <f t="shared" si="5"/>
        <v>28.44</v>
      </c>
      <c r="K97">
        <f t="shared" si="6"/>
        <v>0</v>
      </c>
      <c r="L97">
        <f t="shared" si="7"/>
        <v>0</v>
      </c>
      <c r="M97">
        <f t="shared" si="8"/>
        <v>0</v>
      </c>
      <c r="N97">
        <f t="shared" si="9"/>
        <v>0</v>
      </c>
    </row>
    <row r="98" spans="1:14" x14ac:dyDescent="0.3">
      <c r="A98" s="1">
        <v>2</v>
      </c>
      <c r="B98" t="s">
        <v>166</v>
      </c>
      <c r="C98" t="s">
        <v>1825</v>
      </c>
      <c r="I98" t="str">
        <f t="shared" si="4"/>
        <v>N/A</v>
      </c>
      <c r="J98">
        <f t="shared" si="5"/>
        <v>7030000</v>
      </c>
      <c r="K98">
        <f t="shared" si="6"/>
        <v>0</v>
      </c>
      <c r="L98">
        <f t="shared" si="7"/>
        <v>0</v>
      </c>
      <c r="M98">
        <f t="shared" si="8"/>
        <v>0</v>
      </c>
      <c r="N98">
        <f t="shared" si="9"/>
        <v>0</v>
      </c>
    </row>
    <row r="99" spans="1:14" x14ac:dyDescent="0.3">
      <c r="A99" s="1">
        <v>3</v>
      </c>
      <c r="B99" t="s">
        <v>168</v>
      </c>
      <c r="I99" t="str">
        <f t="shared" si="4"/>
        <v>N/A</v>
      </c>
      <c r="J99">
        <f t="shared" si="5"/>
        <v>0</v>
      </c>
      <c r="K99">
        <f t="shared" si="6"/>
        <v>0</v>
      </c>
      <c r="L99">
        <f t="shared" si="7"/>
        <v>0</v>
      </c>
      <c r="M99">
        <f t="shared" si="8"/>
        <v>0</v>
      </c>
      <c r="N99">
        <f t="shared" si="9"/>
        <v>0</v>
      </c>
    </row>
    <row r="100" spans="1:14" x14ac:dyDescent="0.3">
      <c r="A100" s="1">
        <v>4</v>
      </c>
      <c r="B100" t="s">
        <v>170</v>
      </c>
      <c r="I100" t="str">
        <f t="shared" si="4"/>
        <v>N/A</v>
      </c>
      <c r="J100">
        <f t="shared" si="5"/>
        <v>0</v>
      </c>
      <c r="K100">
        <f t="shared" si="6"/>
        <v>0</v>
      </c>
      <c r="L100">
        <f t="shared" si="7"/>
        <v>0</v>
      </c>
      <c r="M100">
        <f t="shared" si="8"/>
        <v>0</v>
      </c>
      <c r="N100">
        <f t="shared" si="9"/>
        <v>0</v>
      </c>
    </row>
    <row r="101" spans="1:14" x14ac:dyDescent="0.3">
      <c r="A101" s="1">
        <v>5</v>
      </c>
      <c r="B101" t="s">
        <v>172</v>
      </c>
      <c r="C101" t="s">
        <v>1826</v>
      </c>
      <c r="I101" t="str">
        <f t="shared" si="4"/>
        <v>N/A</v>
      </c>
      <c r="J101" t="str">
        <f t="shared" si="5"/>
        <v>22.88</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1827</v>
      </c>
      <c r="I103" t="str">
        <f t="shared" si="4"/>
        <v>N/A</v>
      </c>
      <c r="J103">
        <f t="shared" si="5"/>
        <v>11010000</v>
      </c>
      <c r="K103">
        <f t="shared" si="6"/>
        <v>0</v>
      </c>
      <c r="L103">
        <f t="shared" si="7"/>
        <v>0</v>
      </c>
      <c r="M103">
        <f t="shared" si="8"/>
        <v>0</v>
      </c>
      <c r="N103">
        <f t="shared" si="9"/>
        <v>0</v>
      </c>
    </row>
    <row r="104" spans="1:14" x14ac:dyDescent="0.3">
      <c r="A104" s="1">
        <v>1</v>
      </c>
      <c r="B104" t="s">
        <v>176</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1806</v>
      </c>
      <c r="I106" t="str">
        <f t="shared" si="4"/>
        <v>N/A</v>
      </c>
      <c r="J106" t="str">
        <f t="shared" si="5"/>
        <v>0.35</v>
      </c>
      <c r="K106">
        <f t="shared" si="6"/>
        <v>0</v>
      </c>
      <c r="L106">
        <f t="shared" si="7"/>
        <v>0</v>
      </c>
      <c r="M106">
        <f t="shared" si="8"/>
        <v>0</v>
      </c>
      <c r="N106">
        <f t="shared" si="9"/>
        <v>0</v>
      </c>
    </row>
    <row r="107" spans="1:14" x14ac:dyDescent="0.3">
      <c r="A107" s="1">
        <v>1</v>
      </c>
      <c r="B107" t="s">
        <v>178</v>
      </c>
      <c r="C107" t="s">
        <v>1828</v>
      </c>
      <c r="I107" t="str">
        <f t="shared" si="4"/>
        <v>N/A</v>
      </c>
      <c r="J107">
        <f t="shared" si="5"/>
        <v>0.26769999999999999</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1829</v>
      </c>
      <c r="I109" t="str">
        <f t="shared" si="4"/>
        <v>N/A</v>
      </c>
      <c r="J109" t="str">
        <f t="shared" si="5"/>
        <v>37.810</v>
      </c>
      <c r="K109">
        <f t="shared" si="6"/>
        <v>0</v>
      </c>
      <c r="L109">
        <f t="shared" si="7"/>
        <v>0</v>
      </c>
      <c r="M109">
        <f t="shared" si="8"/>
        <v>0</v>
      </c>
      <c r="N109">
        <f t="shared" si="9"/>
        <v>0</v>
      </c>
    </row>
    <row r="110" spans="1:14" x14ac:dyDescent="0.3">
      <c r="A110" s="1">
        <v>4</v>
      </c>
      <c r="B110" t="s">
        <v>184</v>
      </c>
      <c r="C110" t="s">
        <v>1830</v>
      </c>
      <c r="I110" t="str">
        <f t="shared" si="4"/>
        <v>N/A</v>
      </c>
      <c r="J110" t="str">
        <f t="shared" si="5"/>
        <v>27.140</v>
      </c>
      <c r="K110">
        <f t="shared" si="6"/>
        <v>0</v>
      </c>
      <c r="L110">
        <f t="shared" si="7"/>
        <v>0</v>
      </c>
      <c r="M110">
        <f t="shared" si="8"/>
        <v>0</v>
      </c>
      <c r="N110">
        <f t="shared" si="9"/>
        <v>0</v>
      </c>
    </row>
    <row r="111" spans="1:14" x14ac:dyDescent="0.3">
      <c r="A111" s="1">
        <v>5</v>
      </c>
      <c r="B111" t="s">
        <v>186</v>
      </c>
      <c r="C111" t="s">
        <v>1831</v>
      </c>
      <c r="I111" t="str">
        <f t="shared" si="4"/>
        <v>N/A</v>
      </c>
      <c r="J111" t="str">
        <f t="shared" si="5"/>
        <v>35.638</v>
      </c>
      <c r="K111">
        <f t="shared" si="6"/>
        <v>0</v>
      </c>
      <c r="L111">
        <f t="shared" si="7"/>
        <v>0</v>
      </c>
      <c r="M111">
        <f t="shared" si="8"/>
        <v>0</v>
      </c>
      <c r="N111">
        <f t="shared" si="9"/>
        <v>0</v>
      </c>
    </row>
    <row r="112" spans="1:14" x14ac:dyDescent="0.3">
      <c r="A112" s="1">
        <v>6</v>
      </c>
      <c r="B112" t="s">
        <v>188</v>
      </c>
      <c r="C112" t="s">
        <v>1832</v>
      </c>
      <c r="I112" t="str">
        <f t="shared" si="4"/>
        <v>N/A</v>
      </c>
      <c r="J112" t="str">
        <f t="shared" si="5"/>
        <v>33.623</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1833</v>
      </c>
      <c r="I114" t="str">
        <f t="shared" si="4"/>
        <v>N/A</v>
      </c>
      <c r="J114" t="str">
        <f t="shared" si="5"/>
        <v>1.55k</v>
      </c>
      <c r="K114">
        <f t="shared" si="6"/>
        <v>0</v>
      </c>
      <c r="L114">
        <f t="shared" si="7"/>
        <v>0</v>
      </c>
      <c r="M114">
        <f t="shared" si="8"/>
        <v>0</v>
      </c>
      <c r="N114">
        <f t="shared" si="9"/>
        <v>0</v>
      </c>
    </row>
    <row r="115" spans="1:14" x14ac:dyDescent="0.3">
      <c r="A115" s="1">
        <v>1</v>
      </c>
      <c r="B115" t="s">
        <v>192</v>
      </c>
      <c r="C115" t="s">
        <v>1834</v>
      </c>
      <c r="I115" t="str">
        <f t="shared" si="4"/>
        <v>N/A</v>
      </c>
      <c r="J115" t="str">
        <f t="shared" si="5"/>
        <v>950</v>
      </c>
      <c r="K115">
        <f t="shared" si="6"/>
        <v>0</v>
      </c>
      <c r="L115">
        <f t="shared" si="7"/>
        <v>0</v>
      </c>
      <c r="M115">
        <f t="shared" si="8"/>
        <v>0</v>
      </c>
      <c r="N115">
        <f t="shared" si="9"/>
        <v>0</v>
      </c>
    </row>
    <row r="116" spans="1:14" x14ac:dyDescent="0.3">
      <c r="A116" s="1">
        <v>2</v>
      </c>
      <c r="B116" t="s">
        <v>194</v>
      </c>
      <c r="C116" t="s">
        <v>1835</v>
      </c>
      <c r="I116" t="str">
        <f t="shared" si="4"/>
        <v>N/A</v>
      </c>
      <c r="J116">
        <f t="shared" si="5"/>
        <v>3640000</v>
      </c>
      <c r="K116">
        <f t="shared" si="6"/>
        <v>0</v>
      </c>
      <c r="L116">
        <f t="shared" si="7"/>
        <v>0</v>
      </c>
      <c r="M116">
        <f t="shared" si="8"/>
        <v>0</v>
      </c>
      <c r="N116">
        <f t="shared" si="9"/>
        <v>0</v>
      </c>
    </row>
    <row r="117" spans="1:14" x14ac:dyDescent="0.3">
      <c r="A117" s="1">
        <v>3</v>
      </c>
      <c r="B117" t="s">
        <v>196</v>
      </c>
      <c r="C117" t="s">
        <v>577</v>
      </c>
      <c r="I117" t="str">
        <f t="shared" si="4"/>
        <v>N/A</v>
      </c>
      <c r="J117">
        <f t="shared" si="5"/>
        <v>2420000</v>
      </c>
      <c r="K117">
        <f t="shared" si="6"/>
        <v>0</v>
      </c>
      <c r="L117">
        <f t="shared" si="7"/>
        <v>0</v>
      </c>
      <c r="M117">
        <f t="shared" si="8"/>
        <v>0</v>
      </c>
      <c r="N117">
        <f t="shared" si="9"/>
        <v>0</v>
      </c>
    </row>
    <row r="118" spans="1:14" x14ac:dyDescent="0.3">
      <c r="A118" s="1">
        <v>4</v>
      </c>
      <c r="B118" t="s">
        <v>198</v>
      </c>
      <c r="C118" t="s">
        <v>1836</v>
      </c>
      <c r="I118" t="str">
        <f t="shared" si="4"/>
        <v>N/A</v>
      </c>
      <c r="J118">
        <f t="shared" si="5"/>
        <v>0.35460000000000003</v>
      </c>
      <c r="K118">
        <f t="shared" si="6"/>
        <v>0</v>
      </c>
      <c r="L118">
        <f t="shared" si="7"/>
        <v>0</v>
      </c>
      <c r="M118">
        <f t="shared" si="8"/>
        <v>0</v>
      </c>
      <c r="N118">
        <f t="shared" si="9"/>
        <v>0</v>
      </c>
    </row>
    <row r="119" spans="1:14" x14ac:dyDescent="0.3">
      <c r="A119" s="1">
        <v>5</v>
      </c>
      <c r="B119" t="s">
        <v>200</v>
      </c>
      <c r="C119" t="s">
        <v>1837</v>
      </c>
      <c r="I119" t="str">
        <f t="shared" si="4"/>
        <v>N/A</v>
      </c>
      <c r="J119">
        <f t="shared" si="5"/>
        <v>5.7000000000000002E-2</v>
      </c>
      <c r="K119">
        <f t="shared" si="6"/>
        <v>0</v>
      </c>
      <c r="L119">
        <f t="shared" si="7"/>
        <v>0</v>
      </c>
      <c r="M119">
        <f t="shared" si="8"/>
        <v>0</v>
      </c>
      <c r="N119">
        <f t="shared" si="9"/>
        <v>0</v>
      </c>
    </row>
    <row r="120" spans="1:14" x14ac:dyDescent="0.3">
      <c r="A120" s="1">
        <v>6</v>
      </c>
      <c r="B120" t="s">
        <v>202</v>
      </c>
      <c r="C120" t="s">
        <v>1838</v>
      </c>
      <c r="I120" t="str">
        <f t="shared" si="4"/>
        <v>N/A</v>
      </c>
      <c r="J120" t="str">
        <f t="shared" si="5"/>
        <v>4.82k</v>
      </c>
      <c r="K120">
        <f t="shared" si="6"/>
        <v>0</v>
      </c>
      <c r="L120">
        <f t="shared" si="7"/>
        <v>0</v>
      </c>
      <c r="M120">
        <f t="shared" si="8"/>
        <v>0</v>
      </c>
      <c r="N120">
        <f t="shared" si="9"/>
        <v>0</v>
      </c>
    </row>
    <row r="121" spans="1:14" x14ac:dyDescent="0.3">
      <c r="A121" s="1">
        <v>7</v>
      </c>
      <c r="B121" t="s">
        <v>204</v>
      </c>
      <c r="C121" t="s">
        <v>1839</v>
      </c>
      <c r="I121" t="str">
        <f t="shared" si="4"/>
        <v>N/A</v>
      </c>
      <c r="J121" t="str">
        <f t="shared" si="5"/>
        <v>2.68</v>
      </c>
      <c r="K121">
        <f t="shared" si="6"/>
        <v>0</v>
      </c>
      <c r="L121">
        <f t="shared" si="7"/>
        <v>0</v>
      </c>
      <c r="M121">
        <f t="shared" si="8"/>
        <v>0</v>
      </c>
      <c r="N121">
        <f t="shared" si="9"/>
        <v>0</v>
      </c>
    </row>
    <row r="122" spans="1:14" x14ac:dyDescent="0.3">
      <c r="A122" s="1">
        <v>8</v>
      </c>
      <c r="B122" t="s">
        <v>206</v>
      </c>
      <c r="C122" t="s">
        <v>1840</v>
      </c>
      <c r="I122" t="str">
        <f t="shared" si="4"/>
        <v>N/A</v>
      </c>
      <c r="J122">
        <f t="shared" si="5"/>
        <v>2E-3</v>
      </c>
      <c r="K122">
        <f t="shared" si="6"/>
        <v>0</v>
      </c>
      <c r="L122">
        <f t="shared" si="7"/>
        <v>0</v>
      </c>
      <c r="M122">
        <f t="shared" si="8"/>
        <v>0</v>
      </c>
      <c r="N122">
        <f t="shared" si="9"/>
        <v>0</v>
      </c>
    </row>
    <row r="123" spans="1:14" x14ac:dyDescent="0.3">
      <c r="A123" s="1">
        <v>9</v>
      </c>
      <c r="B123" t="s">
        <v>208</v>
      </c>
      <c r="C123" t="s">
        <v>1841</v>
      </c>
      <c r="I123" t="str">
        <f t="shared" si="4"/>
        <v>N/A</v>
      </c>
      <c r="J123" t="str">
        <f t="shared" si="5"/>
        <v>730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C125" t="s">
        <v>1842</v>
      </c>
      <c r="I125" t="str">
        <f t="shared" si="15"/>
        <v>N/A</v>
      </c>
      <c r="J125" t="str">
        <f t="shared" si="16"/>
        <v>0.92</v>
      </c>
      <c r="K125">
        <f t="shared" si="17"/>
        <v>0</v>
      </c>
      <c r="L125">
        <f t="shared" si="18"/>
        <v>0</v>
      </c>
      <c r="M125">
        <f t="shared" si="19"/>
        <v>0</v>
      </c>
      <c r="N125">
        <f t="shared" si="20"/>
        <v>0</v>
      </c>
    </row>
    <row r="126" spans="1:14" x14ac:dyDescent="0.3">
      <c r="A126" s="1">
        <v>1</v>
      </c>
      <c r="B126" t="s">
        <v>212</v>
      </c>
      <c r="C126" t="s">
        <v>1843</v>
      </c>
      <c r="I126" t="str">
        <f t="shared" si="15"/>
        <v>N/A</v>
      </c>
      <c r="J126">
        <f t="shared" si="16"/>
        <v>2.5400000000000002E-2</v>
      </c>
      <c r="K126">
        <f t="shared" si="17"/>
        <v>0</v>
      </c>
      <c r="L126">
        <f t="shared" si="18"/>
        <v>0</v>
      </c>
      <c r="M126">
        <f t="shared" si="19"/>
        <v>0</v>
      </c>
      <c r="N126">
        <f t="shared" si="20"/>
        <v>0</v>
      </c>
    </row>
    <row r="127" spans="1:14" x14ac:dyDescent="0.3">
      <c r="A127" s="1">
        <v>2</v>
      </c>
      <c r="B127" t="s">
        <v>214</v>
      </c>
      <c r="C127" t="s">
        <v>1771</v>
      </c>
      <c r="I127" t="str">
        <f t="shared" si="15"/>
        <v>N/A</v>
      </c>
      <c r="J127" t="str">
        <f t="shared" si="16"/>
        <v>0.90</v>
      </c>
      <c r="K127">
        <f t="shared" si="17"/>
        <v>0</v>
      </c>
      <c r="L127">
        <f t="shared" si="18"/>
        <v>0</v>
      </c>
      <c r="M127">
        <f t="shared" si="19"/>
        <v>0</v>
      </c>
      <c r="N127">
        <f t="shared" si="20"/>
        <v>0</v>
      </c>
    </row>
    <row r="128" spans="1:14" x14ac:dyDescent="0.3">
      <c r="A128" s="1">
        <v>3</v>
      </c>
      <c r="B128" t="s">
        <v>216</v>
      </c>
      <c r="C128" t="s">
        <v>1313</v>
      </c>
      <c r="I128" t="str">
        <f t="shared" si="15"/>
        <v>N/A</v>
      </c>
      <c r="J128">
        <f t="shared" si="16"/>
        <v>2.5000000000000001E-2</v>
      </c>
      <c r="K128">
        <f t="shared" si="17"/>
        <v>0</v>
      </c>
      <c r="L128">
        <f t="shared" si="18"/>
        <v>0</v>
      </c>
      <c r="M128">
        <f t="shared" si="19"/>
        <v>0</v>
      </c>
      <c r="N128">
        <f t="shared" si="20"/>
        <v>0</v>
      </c>
    </row>
    <row r="129" spans="1:14" x14ac:dyDescent="0.3">
      <c r="A129" s="1">
        <v>4</v>
      </c>
      <c r="B129" t="s">
        <v>218</v>
      </c>
      <c r="C129" t="s">
        <v>1844</v>
      </c>
      <c r="I129" t="str">
        <f t="shared" si="15"/>
        <v>N/A</v>
      </c>
      <c r="J129" t="str">
        <f t="shared" si="16"/>
        <v>3.36</v>
      </c>
      <c r="K129">
        <f t="shared" si="17"/>
        <v>0</v>
      </c>
      <c r="L129">
        <f t="shared" si="18"/>
        <v>0</v>
      </c>
      <c r="M129">
        <f t="shared" si="19"/>
        <v>0</v>
      </c>
      <c r="N129">
        <f t="shared" si="20"/>
        <v>0</v>
      </c>
    </row>
    <row r="130" spans="1:14" x14ac:dyDescent="0.3">
      <c r="A130" s="1">
        <v>5</v>
      </c>
      <c r="B130" t="s">
        <v>220</v>
      </c>
      <c r="C130" t="s">
        <v>1845</v>
      </c>
      <c r="I130" t="str">
        <f t="shared" si="15"/>
        <v>N/A</v>
      </c>
      <c r="J130">
        <f t="shared" si="16"/>
        <v>0.41899999999999998</v>
      </c>
      <c r="K130">
        <f t="shared" si="17"/>
        <v>0</v>
      </c>
      <c r="L130">
        <f t="shared" si="18"/>
        <v>0</v>
      </c>
      <c r="M130">
        <f t="shared" si="19"/>
        <v>0</v>
      </c>
      <c r="N130">
        <f t="shared" si="20"/>
        <v>0</v>
      </c>
    </row>
    <row r="131" spans="1:14" x14ac:dyDescent="0.3">
      <c r="A131" s="1">
        <v>6</v>
      </c>
      <c r="B131" t="s">
        <v>222</v>
      </c>
      <c r="C131" t="s">
        <v>1846</v>
      </c>
      <c r="I131" t="str">
        <f t="shared" si="15"/>
        <v>N/A</v>
      </c>
      <c r="J131" t="str">
        <f t="shared" si="16"/>
        <v>Jun 26, 2017</v>
      </c>
      <c r="K131">
        <f t="shared" si="17"/>
        <v>0</v>
      </c>
      <c r="L131">
        <f t="shared" si="18"/>
        <v>0</v>
      </c>
      <c r="M131">
        <f t="shared" si="19"/>
        <v>0</v>
      </c>
      <c r="N131">
        <f t="shared" si="20"/>
        <v>0</v>
      </c>
    </row>
    <row r="132" spans="1:14" x14ac:dyDescent="0.3">
      <c r="A132" s="1">
        <v>7</v>
      </c>
      <c r="B132" t="s">
        <v>224</v>
      </c>
      <c r="C132" t="s">
        <v>1847</v>
      </c>
      <c r="I132" t="str">
        <f t="shared" si="15"/>
        <v>N/A</v>
      </c>
      <c r="J132" t="str">
        <f t="shared" si="16"/>
        <v>Jun 7, 2017</v>
      </c>
      <c r="K132">
        <f t="shared" si="17"/>
        <v>0</v>
      </c>
      <c r="L132">
        <f t="shared" si="18"/>
        <v>0</v>
      </c>
      <c r="M132">
        <f t="shared" si="19"/>
        <v>0</v>
      </c>
      <c r="N132">
        <f t="shared" si="20"/>
        <v>0</v>
      </c>
    </row>
    <row r="133" spans="1:14" x14ac:dyDescent="0.3">
      <c r="A133" s="1">
        <v>8</v>
      </c>
      <c r="B133" t="s">
        <v>226</v>
      </c>
      <c r="C133" t="s">
        <v>1848</v>
      </c>
      <c r="I133" t="str">
        <f t="shared" si="15"/>
        <v>N/A</v>
      </c>
      <c r="J133" t="str">
        <f t="shared" si="16"/>
        <v>3/1</v>
      </c>
      <c r="K133">
        <f t="shared" si="17"/>
        <v>0</v>
      </c>
      <c r="L133">
        <f t="shared" si="18"/>
        <v>0</v>
      </c>
      <c r="M133">
        <f t="shared" si="19"/>
        <v>0</v>
      </c>
      <c r="N133">
        <f t="shared" si="20"/>
        <v>0</v>
      </c>
    </row>
    <row r="134" spans="1:14" x14ac:dyDescent="0.3">
      <c r="A134" s="1">
        <v>9</v>
      </c>
      <c r="B134" t="s">
        <v>227</v>
      </c>
      <c r="C134" t="s">
        <v>1849</v>
      </c>
      <c r="I134" t="str">
        <f t="shared" si="15"/>
        <v>N/A</v>
      </c>
      <c r="J134" t="str">
        <f t="shared" si="16"/>
        <v>Jun 26, 1998</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1850</v>
      </c>
      <c r="C138" t="s">
        <v>1851</v>
      </c>
      <c r="D138" t="s">
        <v>1852</v>
      </c>
      <c r="F138">
        <v>86</v>
      </c>
      <c r="I138" t="str">
        <f t="shared" si="15"/>
        <v>N/A</v>
      </c>
      <c r="J138" t="str">
        <f t="shared" si="16"/>
        <v>Chairman, Chief Exec. Officer, Pres and Chairman of Auburnbank</v>
      </c>
      <c r="K138" t="str">
        <f t="shared" si="17"/>
        <v>153.25k</v>
      </c>
      <c r="L138">
        <f t="shared" si="18"/>
        <v>0</v>
      </c>
      <c r="M138">
        <f t="shared" si="19"/>
        <v>86</v>
      </c>
      <c r="N138">
        <f t="shared" si="20"/>
        <v>0</v>
      </c>
    </row>
    <row r="139" spans="1:14" x14ac:dyDescent="0.3">
      <c r="A139" s="1">
        <v>1</v>
      </c>
      <c r="B139" t="s">
        <v>1853</v>
      </c>
      <c r="C139" t="s">
        <v>1854</v>
      </c>
      <c r="D139" t="s">
        <v>1855</v>
      </c>
      <c r="F139">
        <v>63</v>
      </c>
      <c r="I139" t="str">
        <f t="shared" si="15"/>
        <v>N/A</v>
      </c>
      <c r="J139" t="str">
        <f t="shared" si="16"/>
        <v>Vice Chairman</v>
      </c>
      <c r="K139" t="str">
        <f t="shared" si="17"/>
        <v>403.38k</v>
      </c>
      <c r="L139">
        <f t="shared" si="18"/>
        <v>0</v>
      </c>
      <c r="M139">
        <f t="shared" si="19"/>
        <v>63</v>
      </c>
      <c r="N139">
        <f t="shared" si="20"/>
        <v>0</v>
      </c>
    </row>
    <row r="140" spans="1:14" x14ac:dyDescent="0.3">
      <c r="A140" s="1">
        <v>2</v>
      </c>
      <c r="B140" t="s">
        <v>1856</v>
      </c>
      <c r="C140" t="s">
        <v>1857</v>
      </c>
      <c r="D140" t="s">
        <v>1858</v>
      </c>
      <c r="F140">
        <v>39</v>
      </c>
      <c r="I140" t="str">
        <f t="shared" si="15"/>
        <v>N/A</v>
      </c>
      <c r="J140" t="str">
        <f t="shared" si="16"/>
        <v>CFO &amp; Exec. VP</v>
      </c>
      <c r="K140" t="str">
        <f t="shared" si="17"/>
        <v>228.93k</v>
      </c>
      <c r="L140">
        <f t="shared" si="18"/>
        <v>0</v>
      </c>
      <c r="M140">
        <f t="shared" si="19"/>
        <v>39</v>
      </c>
      <c r="N140">
        <f t="shared" si="20"/>
        <v>0</v>
      </c>
    </row>
    <row r="141" spans="1:14" x14ac:dyDescent="0.3">
      <c r="A141" s="1">
        <v>3</v>
      </c>
      <c r="B141" t="s">
        <v>1859</v>
      </c>
      <c r="C141" t="s">
        <v>1860</v>
      </c>
      <c r="F141">
        <v>66</v>
      </c>
      <c r="I141" t="str">
        <f t="shared" si="15"/>
        <v>N/A</v>
      </c>
      <c r="J141" t="str">
        <f t="shared" si="16"/>
        <v>Sec., Consultant of Auburnbank, Director and Director of Auburnbank</v>
      </c>
      <c r="K141">
        <f t="shared" si="17"/>
        <v>0</v>
      </c>
      <c r="L141">
        <f t="shared" si="18"/>
        <v>0</v>
      </c>
      <c r="M141">
        <f t="shared" si="19"/>
        <v>66</v>
      </c>
      <c r="N141">
        <f t="shared" si="20"/>
        <v>0</v>
      </c>
    </row>
    <row r="142" spans="1:14" x14ac:dyDescent="0.3">
      <c r="A142" s="1">
        <v>4</v>
      </c>
      <c r="B142" t="s">
        <v>1861</v>
      </c>
      <c r="C142" t="s">
        <v>1862</v>
      </c>
      <c r="F142">
        <v>48</v>
      </c>
      <c r="I142" t="str">
        <f t="shared" si="15"/>
        <v>N/A</v>
      </c>
      <c r="J142" t="str">
        <f t="shared" si="16"/>
        <v>Chief Accounting Officer, SVP, Chief Accounting Officer of Auburnbank and SVP of Auburnbank</v>
      </c>
      <c r="K142">
        <f t="shared" si="17"/>
        <v>0</v>
      </c>
      <c r="L142">
        <f t="shared" si="18"/>
        <v>0</v>
      </c>
      <c r="M142">
        <f t="shared" si="19"/>
        <v>48</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1863</v>
      </c>
      <c r="C145" t="s">
        <v>1864</v>
      </c>
      <c r="D145" t="s">
        <v>1865</v>
      </c>
      <c r="E145" t="s">
        <v>1866</v>
      </c>
      <c r="F145" t="s">
        <v>1867</v>
      </c>
      <c r="G145" t="s">
        <v>1868</v>
      </c>
      <c r="I145" t="str">
        <f t="shared" si="15"/>
        <v>neg_trend</v>
      </c>
      <c r="J145">
        <f t="shared" si="16"/>
        <v>29070000</v>
      </c>
      <c r="K145">
        <f t="shared" si="17"/>
        <v>27460000</v>
      </c>
      <c r="L145">
        <f t="shared" si="18"/>
        <v>27320000</v>
      </c>
      <c r="M145">
        <f t="shared" si="19"/>
        <v>27150000</v>
      </c>
      <c r="N145">
        <f t="shared" si="20"/>
        <v>26820000</v>
      </c>
    </row>
    <row r="146" spans="1:14" x14ac:dyDescent="0.3">
      <c r="A146" s="1">
        <v>1</v>
      </c>
      <c r="B146" t="s">
        <v>1869</v>
      </c>
      <c r="C146" t="s">
        <v>1870</v>
      </c>
      <c r="D146" t="s">
        <v>1871</v>
      </c>
      <c r="E146" t="s">
        <v>1872</v>
      </c>
      <c r="F146" t="s">
        <v>1873</v>
      </c>
      <c r="G146" t="s">
        <v>1874</v>
      </c>
      <c r="I146" t="str">
        <f t="shared" si="15"/>
        <v>N/A</v>
      </c>
      <c r="J146">
        <f t="shared" si="16"/>
        <v>21940000</v>
      </c>
      <c r="K146">
        <f t="shared" si="17"/>
        <v>20600000</v>
      </c>
      <c r="L146">
        <f t="shared" si="18"/>
        <v>19550000</v>
      </c>
      <c r="M146">
        <f t="shared" si="19"/>
        <v>20480000</v>
      </c>
      <c r="N146">
        <f t="shared" si="20"/>
        <v>20450000</v>
      </c>
    </row>
    <row r="147" spans="1:14" x14ac:dyDescent="0.3">
      <c r="A147" s="1">
        <v>2</v>
      </c>
      <c r="B147" t="s">
        <v>1875</v>
      </c>
      <c r="C147" t="s">
        <v>1876</v>
      </c>
      <c r="D147" t="s">
        <v>1877</v>
      </c>
      <c r="E147" t="s">
        <v>1878</v>
      </c>
      <c r="F147" t="s">
        <v>261</v>
      </c>
      <c r="G147" t="s">
        <v>261</v>
      </c>
      <c r="I147" t="str">
        <f t="shared" si="15"/>
        <v>N/A</v>
      </c>
      <c r="J147" t="str">
        <f t="shared" si="16"/>
        <v>54000</v>
      </c>
      <c r="K147" t="str">
        <f t="shared" si="17"/>
        <v>106000</v>
      </c>
      <c r="L147" t="str">
        <f t="shared" si="18"/>
        <v>109000</v>
      </c>
      <c r="M147" t="str">
        <f t="shared" si="19"/>
        <v>N/A</v>
      </c>
      <c r="N147" t="str">
        <f t="shared" si="20"/>
        <v>N/A</v>
      </c>
    </row>
    <row r="148" spans="1:14" x14ac:dyDescent="0.3">
      <c r="A148" s="1">
        <v>3</v>
      </c>
      <c r="B148" t="s">
        <v>1879</v>
      </c>
      <c r="C148" t="s">
        <v>261</v>
      </c>
      <c r="D148" t="s">
        <v>261</v>
      </c>
      <c r="E148" t="s">
        <v>261</v>
      </c>
      <c r="F148" t="s">
        <v>261</v>
      </c>
      <c r="G148" t="s">
        <v>261</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1880</v>
      </c>
      <c r="C149" t="s">
        <v>261</v>
      </c>
      <c r="D149" t="s">
        <v>1881</v>
      </c>
      <c r="E149" t="s">
        <v>1882</v>
      </c>
      <c r="F149" t="s">
        <v>261</v>
      </c>
      <c r="G149" t="s">
        <v>261</v>
      </c>
      <c r="I149" t="str">
        <f t="shared" si="15"/>
        <v>N/A</v>
      </c>
      <c r="J149" t="str">
        <f t="shared" si="16"/>
        <v>N/A</v>
      </c>
      <c r="K149" t="str">
        <f t="shared" si="17"/>
        <v>42000</v>
      </c>
      <c r="L149" t="str">
        <f t="shared" si="18"/>
        <v>28000</v>
      </c>
      <c r="M149" t="str">
        <f t="shared" si="19"/>
        <v>N/A</v>
      </c>
      <c r="N149" t="str">
        <f t="shared" si="20"/>
        <v>N/A</v>
      </c>
    </row>
    <row r="150" spans="1:14" x14ac:dyDescent="0.3">
      <c r="A150" s="1">
        <v>5</v>
      </c>
      <c r="B150" t="s">
        <v>1883</v>
      </c>
      <c r="C150" t="s">
        <v>1884</v>
      </c>
      <c r="D150" t="s">
        <v>285</v>
      </c>
      <c r="E150" t="s">
        <v>1885</v>
      </c>
      <c r="F150" t="s">
        <v>1886</v>
      </c>
      <c r="G150" t="s">
        <v>1887</v>
      </c>
      <c r="I150" t="str">
        <f t="shared" si="15"/>
        <v>N/A</v>
      </c>
      <c r="J150">
        <f t="shared" si="16"/>
        <v>7070000</v>
      </c>
      <c r="K150">
        <f t="shared" si="17"/>
        <v>6710000</v>
      </c>
      <c r="L150">
        <f t="shared" si="18"/>
        <v>7630000</v>
      </c>
      <c r="M150">
        <f t="shared" si="19"/>
        <v>6670000</v>
      </c>
      <c r="N150">
        <f t="shared" si="20"/>
        <v>6360000</v>
      </c>
    </row>
    <row r="151" spans="1:14" x14ac:dyDescent="0.3">
      <c r="A151" s="1">
        <v>6</v>
      </c>
      <c r="B151" t="s">
        <v>1888</v>
      </c>
      <c r="C151" t="s">
        <v>261</v>
      </c>
      <c r="D151" t="s">
        <v>1889</v>
      </c>
      <c r="E151" t="s">
        <v>1890</v>
      </c>
      <c r="F151" t="s">
        <v>1891</v>
      </c>
      <c r="G151" t="s">
        <v>1892</v>
      </c>
      <c r="I151" t="str">
        <f t="shared" si="15"/>
        <v>N/A</v>
      </c>
      <c r="J151" t="str">
        <f t="shared" si="16"/>
        <v>N/A</v>
      </c>
      <c r="K151">
        <f t="shared" si="17"/>
        <v>-5.5400000000000005E-2</v>
      </c>
      <c r="L151">
        <f t="shared" si="18"/>
        <v>-5.1000000000000004E-3</v>
      </c>
      <c r="M151">
        <f t="shared" si="19"/>
        <v>-6.0000000000000001E-3</v>
      </c>
      <c r="N151">
        <f t="shared" si="20"/>
        <v>-1.24E-2</v>
      </c>
    </row>
    <row r="152" spans="1:14" x14ac:dyDescent="0.3">
      <c r="A152" s="1">
        <v>7</v>
      </c>
      <c r="B152" t="s">
        <v>282</v>
      </c>
      <c r="C152" t="s">
        <v>1893</v>
      </c>
      <c r="D152" t="s">
        <v>1894</v>
      </c>
      <c r="E152" t="s">
        <v>1895</v>
      </c>
      <c r="F152" t="s">
        <v>1896</v>
      </c>
      <c r="G152" t="s">
        <v>1897</v>
      </c>
      <c r="I152" t="str">
        <f t="shared" si="15"/>
        <v>neg_trend</v>
      </c>
      <c r="J152">
        <f t="shared" si="16"/>
        <v>8170000</v>
      </c>
      <c r="K152">
        <f t="shared" si="17"/>
        <v>6540000</v>
      </c>
      <c r="L152">
        <f t="shared" si="18"/>
        <v>5360000</v>
      </c>
      <c r="M152">
        <f t="shared" si="19"/>
        <v>4440000</v>
      </c>
      <c r="N152">
        <f t="shared" si="20"/>
        <v>4080000</v>
      </c>
    </row>
    <row r="153" spans="1:14" x14ac:dyDescent="0.3">
      <c r="A153" s="1">
        <v>8</v>
      </c>
      <c r="B153" t="s">
        <v>1898</v>
      </c>
      <c r="C153" t="s">
        <v>1899</v>
      </c>
      <c r="D153" t="s">
        <v>1900</v>
      </c>
      <c r="E153" t="s">
        <v>1901</v>
      </c>
      <c r="F153" t="s">
        <v>1902</v>
      </c>
      <c r="G153" t="s">
        <v>481</v>
      </c>
      <c r="I153" t="str">
        <f t="shared" si="15"/>
        <v>neg_trend</v>
      </c>
      <c r="J153">
        <f t="shared" si="16"/>
        <v>6320000</v>
      </c>
      <c r="K153">
        <f t="shared" si="17"/>
        <v>5390000</v>
      </c>
      <c r="L153">
        <f t="shared" si="18"/>
        <v>4930000</v>
      </c>
      <c r="M153">
        <f t="shared" si="19"/>
        <v>4139999.9999999995</v>
      </c>
      <c r="N153">
        <f t="shared" si="20"/>
        <v>3840000</v>
      </c>
    </row>
    <row r="154" spans="1:14" x14ac:dyDescent="0.3">
      <c r="A154" s="1">
        <v>9</v>
      </c>
      <c r="B154" t="s">
        <v>1903</v>
      </c>
      <c r="C154" t="s">
        <v>1904</v>
      </c>
      <c r="D154" t="s">
        <v>1905</v>
      </c>
      <c r="E154" t="s">
        <v>1906</v>
      </c>
      <c r="F154" t="s">
        <v>1907</v>
      </c>
      <c r="G154" t="s">
        <v>1908</v>
      </c>
      <c r="I154" t="str">
        <f t="shared" si="15"/>
        <v>N/A</v>
      </c>
      <c r="J154">
        <f t="shared" si="16"/>
        <v>1850000</v>
      </c>
      <c r="K154">
        <f t="shared" si="17"/>
        <v>1130000</v>
      </c>
      <c r="L154" t="str">
        <f t="shared" si="18"/>
        <v>418000</v>
      </c>
      <c r="M154" t="str">
        <f t="shared" si="19"/>
        <v>282000</v>
      </c>
      <c r="N154" t="str">
        <f t="shared" si="20"/>
        <v>228000</v>
      </c>
    </row>
    <row r="155" spans="1:14" x14ac:dyDescent="0.3">
      <c r="A155" s="1">
        <v>10</v>
      </c>
      <c r="B155" t="s">
        <v>1909</v>
      </c>
      <c r="C155" t="s">
        <v>1910</v>
      </c>
      <c r="D155" t="s">
        <v>1905</v>
      </c>
      <c r="E155" t="s">
        <v>1906</v>
      </c>
      <c r="F155" t="s">
        <v>1907</v>
      </c>
      <c r="G155" t="s">
        <v>1908</v>
      </c>
      <c r="I155" t="str">
        <f t="shared" si="15"/>
        <v>N/A</v>
      </c>
      <c r="J155">
        <f t="shared" si="16"/>
        <v>1830000</v>
      </c>
      <c r="K155">
        <f t="shared" si="17"/>
        <v>1130000</v>
      </c>
      <c r="L155" t="str">
        <f t="shared" si="18"/>
        <v>418000</v>
      </c>
      <c r="M155" t="str">
        <f t="shared" si="19"/>
        <v>282000</v>
      </c>
      <c r="N155" t="str">
        <f t="shared" si="20"/>
        <v>228000</v>
      </c>
    </row>
    <row r="156" spans="1:14" x14ac:dyDescent="0.3">
      <c r="A156" s="1">
        <v>11</v>
      </c>
      <c r="B156" t="s">
        <v>1911</v>
      </c>
      <c r="C156" t="s">
        <v>261</v>
      </c>
      <c r="D156" t="s">
        <v>261</v>
      </c>
      <c r="E156" t="s">
        <v>261</v>
      </c>
      <c r="F156" t="s">
        <v>261</v>
      </c>
      <c r="G156" t="s">
        <v>261</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1912</v>
      </c>
      <c r="C157" t="s">
        <v>1913</v>
      </c>
      <c r="D157" t="s">
        <v>261</v>
      </c>
      <c r="E157" t="s">
        <v>261</v>
      </c>
      <c r="F157" t="s">
        <v>261</v>
      </c>
      <c r="G157" t="s">
        <v>261</v>
      </c>
      <c r="I157" t="str">
        <f t="shared" si="15"/>
        <v>N/A</v>
      </c>
      <c r="J157" t="str">
        <f t="shared" si="16"/>
        <v>16000</v>
      </c>
      <c r="K157" t="str">
        <f t="shared" si="17"/>
        <v>N/A</v>
      </c>
      <c r="L157" t="str">
        <f t="shared" si="18"/>
        <v>N/A</v>
      </c>
      <c r="M157" t="str">
        <f t="shared" si="19"/>
        <v>N/A</v>
      </c>
      <c r="N157" t="str">
        <f t="shared" si="20"/>
        <v>N/A</v>
      </c>
    </row>
    <row r="158" spans="1:14" x14ac:dyDescent="0.3">
      <c r="A158" s="1">
        <v>13</v>
      </c>
      <c r="B158" t="s">
        <v>1914</v>
      </c>
      <c r="C158" t="s">
        <v>261</v>
      </c>
      <c r="D158" t="s">
        <v>1915</v>
      </c>
      <c r="E158" t="s">
        <v>1916</v>
      </c>
      <c r="F158" t="s">
        <v>1917</v>
      </c>
      <c r="G158" t="s">
        <v>1918</v>
      </c>
      <c r="I158" t="str">
        <f t="shared" si="15"/>
        <v>N/A</v>
      </c>
      <c r="J158" t="str">
        <f t="shared" si="16"/>
        <v>N/A</v>
      </c>
      <c r="K158">
        <f t="shared" si="17"/>
        <v>-0.2</v>
      </c>
      <c r="L158">
        <f t="shared" si="18"/>
        <v>-0.17929999999999999</v>
      </c>
      <c r="M158">
        <f t="shared" si="19"/>
        <v>-0.17319999999999999</v>
      </c>
      <c r="N158">
        <f t="shared" si="20"/>
        <v>-7.9100000000000004E-2</v>
      </c>
    </row>
    <row r="159" spans="1:14" x14ac:dyDescent="0.3">
      <c r="I159" t="str">
        <f t="shared" si="15"/>
        <v>N/A</v>
      </c>
      <c r="J159">
        <f t="shared" si="16"/>
        <v>0</v>
      </c>
      <c r="K159">
        <f t="shared" si="17"/>
        <v>0</v>
      </c>
      <c r="L159">
        <f t="shared" si="18"/>
        <v>0</v>
      </c>
      <c r="M159">
        <f t="shared" si="19"/>
        <v>0</v>
      </c>
      <c r="N159">
        <f t="shared" si="20"/>
        <v>0</v>
      </c>
    </row>
    <row r="160" spans="1:14" x14ac:dyDescent="0.3">
      <c r="B160" s="1" t="s">
        <v>296</v>
      </c>
      <c r="C160" s="1" t="s">
        <v>248</v>
      </c>
      <c r="D160" s="1" t="s">
        <v>249</v>
      </c>
      <c r="E160" s="1" t="s">
        <v>250</v>
      </c>
      <c r="F160" s="1" t="s">
        <v>251</v>
      </c>
      <c r="G160" s="1" t="s">
        <v>252</v>
      </c>
      <c r="H160" s="1" t="s">
        <v>253</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1919</v>
      </c>
      <c r="C161" t="s">
        <v>1920</v>
      </c>
      <c r="D161" t="s">
        <v>1921</v>
      </c>
      <c r="E161" t="s">
        <v>1922</v>
      </c>
      <c r="F161" t="s">
        <v>1923</v>
      </c>
      <c r="G161" t="s">
        <v>1924</v>
      </c>
      <c r="I161" t="str">
        <f t="shared" si="15"/>
        <v>pos_trend</v>
      </c>
      <c r="J161">
        <f t="shared" si="16"/>
        <v>20900000</v>
      </c>
      <c r="K161">
        <f t="shared" si="17"/>
        <v>20920000</v>
      </c>
      <c r="L161">
        <f t="shared" si="18"/>
        <v>21950000</v>
      </c>
      <c r="M161">
        <f t="shared" si="19"/>
        <v>22720000</v>
      </c>
      <c r="N161">
        <f t="shared" si="20"/>
        <v>22730000</v>
      </c>
    </row>
    <row r="162" spans="1:14" x14ac:dyDescent="0.3">
      <c r="A162" s="1">
        <v>1</v>
      </c>
      <c r="B162" t="s">
        <v>1925</v>
      </c>
      <c r="C162" t="s">
        <v>261</v>
      </c>
      <c r="D162" t="s">
        <v>1926</v>
      </c>
      <c r="E162" t="s">
        <v>1927</v>
      </c>
      <c r="F162" t="s">
        <v>1928</v>
      </c>
      <c r="G162" t="s">
        <v>1929</v>
      </c>
      <c r="I162" t="str">
        <f t="shared" si="15"/>
        <v>N/A</v>
      </c>
      <c r="J162" t="str">
        <f t="shared" si="16"/>
        <v>N/A</v>
      </c>
      <c r="K162">
        <f t="shared" si="17"/>
        <v>1.1999999999999999E-3</v>
      </c>
      <c r="L162">
        <f t="shared" si="18"/>
        <v>4.9299999999999997E-2</v>
      </c>
      <c r="M162">
        <f t="shared" si="19"/>
        <v>3.4799999999999998E-2</v>
      </c>
      <c r="N162">
        <f t="shared" si="20"/>
        <v>5.9999999999999995E-4</v>
      </c>
    </row>
    <row r="163" spans="1:14" x14ac:dyDescent="0.3">
      <c r="A163" s="1">
        <v>2</v>
      </c>
      <c r="B163" t="s">
        <v>1930</v>
      </c>
      <c r="C163" t="s">
        <v>952</v>
      </c>
      <c r="D163" t="s">
        <v>1931</v>
      </c>
      <c r="E163" t="s">
        <v>1932</v>
      </c>
      <c r="F163" t="s">
        <v>1933</v>
      </c>
      <c r="G163" t="s">
        <v>1934</v>
      </c>
      <c r="I163" t="str">
        <f t="shared" si="15"/>
        <v>N/A</v>
      </c>
      <c r="J163">
        <f t="shared" si="16"/>
        <v>3820000</v>
      </c>
      <c r="K163" t="str">
        <f t="shared" si="17"/>
        <v>400000</v>
      </c>
      <c r="L163" t="str">
        <f t="shared" si="18"/>
        <v>50000</v>
      </c>
      <c r="M163" t="str">
        <f t="shared" si="19"/>
        <v>200000</v>
      </c>
      <c r="N163" t="str">
        <f t="shared" si="20"/>
        <v>(485,000)</v>
      </c>
    </row>
    <row r="164" spans="1:14" x14ac:dyDescent="0.3">
      <c r="A164" s="1">
        <v>3</v>
      </c>
      <c r="B164" t="s">
        <v>1935</v>
      </c>
      <c r="C164" t="s">
        <v>261</v>
      </c>
      <c r="D164" t="s">
        <v>1936</v>
      </c>
      <c r="E164" t="s">
        <v>1937</v>
      </c>
      <c r="F164" t="s">
        <v>1938</v>
      </c>
      <c r="G164" t="s">
        <v>1939</v>
      </c>
      <c r="I164" t="str">
        <f t="shared" si="15"/>
        <v>N/A</v>
      </c>
      <c r="J164" t="str">
        <f t="shared" si="16"/>
        <v>N/A</v>
      </c>
      <c r="K164">
        <f t="shared" si="17"/>
        <v>-0.8952</v>
      </c>
      <c r="L164">
        <f t="shared" si="18"/>
        <v>-0.875</v>
      </c>
      <c r="M164">
        <f t="shared" si="19"/>
        <v>3</v>
      </c>
      <c r="N164">
        <f t="shared" si="20"/>
        <v>-3.4250000000000003</v>
      </c>
    </row>
    <row r="165" spans="1:14" x14ac:dyDescent="0.3">
      <c r="A165" s="1">
        <v>4</v>
      </c>
      <c r="B165" t="s">
        <v>1940</v>
      </c>
      <c r="C165" t="s">
        <v>1941</v>
      </c>
      <c r="D165" t="s">
        <v>1942</v>
      </c>
      <c r="E165" t="s">
        <v>1943</v>
      </c>
      <c r="F165" t="s">
        <v>1944</v>
      </c>
      <c r="G165" t="s">
        <v>1945</v>
      </c>
      <c r="I165" t="str">
        <f t="shared" si="15"/>
        <v>pos_trend</v>
      </c>
      <c r="J165">
        <f t="shared" si="16"/>
        <v>17080000</v>
      </c>
      <c r="K165">
        <f t="shared" si="17"/>
        <v>20520000</v>
      </c>
      <c r="L165">
        <f t="shared" si="18"/>
        <v>21900000</v>
      </c>
      <c r="M165">
        <f t="shared" si="19"/>
        <v>22520000</v>
      </c>
      <c r="N165">
        <f t="shared" si="20"/>
        <v>23220000</v>
      </c>
    </row>
    <row r="166" spans="1:14" x14ac:dyDescent="0.3">
      <c r="A166" s="1">
        <v>5</v>
      </c>
      <c r="B166" t="s">
        <v>1946</v>
      </c>
      <c r="C166" t="s">
        <v>261</v>
      </c>
      <c r="D166" t="s">
        <v>1947</v>
      </c>
      <c r="E166" t="s">
        <v>1948</v>
      </c>
      <c r="F166" t="s">
        <v>1949</v>
      </c>
      <c r="G166" t="s">
        <v>1950</v>
      </c>
      <c r="I166" t="str">
        <f t="shared" si="15"/>
        <v>N/A</v>
      </c>
      <c r="J166" t="str">
        <f t="shared" si="16"/>
        <v>N/A</v>
      </c>
      <c r="K166">
        <f t="shared" si="17"/>
        <v>0.20140000000000002</v>
      </c>
      <c r="L166">
        <f t="shared" si="18"/>
        <v>6.7300000000000013E-2</v>
      </c>
      <c r="M166">
        <f t="shared" si="19"/>
        <v>2.7999999999999997E-2</v>
      </c>
      <c r="N166">
        <f t="shared" si="20"/>
        <v>3.1000000000000003E-2</v>
      </c>
    </row>
    <row r="167" spans="1:14" x14ac:dyDescent="0.3">
      <c r="A167" s="1">
        <v>6</v>
      </c>
      <c r="B167" t="s">
        <v>1951</v>
      </c>
      <c r="C167" t="s">
        <v>261</v>
      </c>
      <c r="D167" t="s">
        <v>261</v>
      </c>
      <c r="E167" t="s">
        <v>261</v>
      </c>
      <c r="F167" t="s">
        <v>261</v>
      </c>
      <c r="G167" t="s">
        <v>1952</v>
      </c>
      <c r="I167" t="str">
        <f t="shared" si="15"/>
        <v>N/A</v>
      </c>
      <c r="J167" t="str">
        <f t="shared" si="16"/>
        <v>N/A</v>
      </c>
      <c r="K167" t="str">
        <f t="shared" si="17"/>
        <v>N/A</v>
      </c>
      <c r="L167" t="str">
        <f t="shared" si="18"/>
        <v>N/A</v>
      </c>
      <c r="M167" t="str">
        <f t="shared" si="19"/>
        <v>N/A</v>
      </c>
      <c r="N167">
        <f t="shared" si="20"/>
        <v>3.0499999999999999E-2</v>
      </c>
    </row>
    <row r="168" spans="1:14" x14ac:dyDescent="0.3">
      <c r="A168" s="1">
        <v>7</v>
      </c>
      <c r="B168" t="s">
        <v>1953</v>
      </c>
      <c r="C168" t="s">
        <v>1954</v>
      </c>
      <c r="D168" t="s">
        <v>1955</v>
      </c>
      <c r="E168" t="s">
        <v>952</v>
      </c>
      <c r="F168" t="s">
        <v>1956</v>
      </c>
      <c r="G168" t="s">
        <v>1957</v>
      </c>
      <c r="I168" t="str">
        <f t="shared" si="15"/>
        <v>N/A</v>
      </c>
      <c r="J168">
        <f t="shared" si="16"/>
        <v>10610000</v>
      </c>
      <c r="K168">
        <f t="shared" si="17"/>
        <v>5890000</v>
      </c>
      <c r="L168">
        <f t="shared" si="18"/>
        <v>3820000</v>
      </c>
      <c r="M168">
        <f t="shared" si="19"/>
        <v>4480000</v>
      </c>
      <c r="N168">
        <f t="shared" si="20"/>
        <v>3380000</v>
      </c>
    </row>
    <row r="169" spans="1:14" x14ac:dyDescent="0.3">
      <c r="A169" s="1">
        <v>8</v>
      </c>
      <c r="B169" t="s">
        <v>1958</v>
      </c>
      <c r="C169" t="s">
        <v>1897</v>
      </c>
      <c r="D169" t="s">
        <v>1959</v>
      </c>
      <c r="E169" t="s">
        <v>1960</v>
      </c>
      <c r="F169" t="s">
        <v>1913</v>
      </c>
      <c r="G169" t="s">
        <v>1961</v>
      </c>
      <c r="I169" t="str">
        <f t="shared" si="15"/>
        <v>N/A</v>
      </c>
      <c r="J169">
        <f t="shared" si="16"/>
        <v>4080000</v>
      </c>
      <c r="K169" t="str">
        <f t="shared" si="17"/>
        <v>651000</v>
      </c>
      <c r="L169" t="str">
        <f t="shared" si="18"/>
        <v>(197,000)</v>
      </c>
      <c r="M169" t="str">
        <f t="shared" si="19"/>
        <v>16000</v>
      </c>
      <c r="N169" t="str">
        <f t="shared" si="20"/>
        <v>(221,000)</v>
      </c>
    </row>
    <row r="170" spans="1:14" x14ac:dyDescent="0.3">
      <c r="A170" s="1">
        <v>9</v>
      </c>
      <c r="B170" t="s">
        <v>268</v>
      </c>
      <c r="C170" t="s">
        <v>261</v>
      </c>
      <c r="D170" t="s">
        <v>261</v>
      </c>
      <c r="E170" t="s">
        <v>261</v>
      </c>
      <c r="F170" t="s">
        <v>261</v>
      </c>
      <c r="G170" t="s">
        <v>261</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269</v>
      </c>
      <c r="C171" t="s">
        <v>1962</v>
      </c>
      <c r="D171" t="s">
        <v>1963</v>
      </c>
      <c r="E171" t="s">
        <v>1964</v>
      </c>
      <c r="F171" t="s">
        <v>1965</v>
      </c>
      <c r="G171" t="s">
        <v>1966</v>
      </c>
      <c r="I171" t="str">
        <f t="shared" si="15"/>
        <v>N/A</v>
      </c>
      <c r="J171">
        <f t="shared" si="16"/>
        <v>4560000</v>
      </c>
      <c r="K171">
        <f t="shared" si="17"/>
        <v>3440000</v>
      </c>
      <c r="L171">
        <f t="shared" si="18"/>
        <v>2560000</v>
      </c>
      <c r="M171">
        <f t="shared" si="19"/>
        <v>1060000</v>
      </c>
      <c r="N171" t="str">
        <f t="shared" si="20"/>
        <v>957000</v>
      </c>
    </row>
    <row r="172" spans="1:14" x14ac:dyDescent="0.3">
      <c r="A172" s="1">
        <v>11</v>
      </c>
      <c r="B172" t="s">
        <v>270</v>
      </c>
      <c r="C172" t="s">
        <v>1962</v>
      </c>
      <c r="D172" t="s">
        <v>1963</v>
      </c>
      <c r="E172" t="s">
        <v>1964</v>
      </c>
      <c r="F172" t="s">
        <v>1965</v>
      </c>
      <c r="G172" t="s">
        <v>1966</v>
      </c>
      <c r="I172" t="str">
        <f t="shared" si="15"/>
        <v>N/A</v>
      </c>
      <c r="J172">
        <f t="shared" si="16"/>
        <v>4560000</v>
      </c>
      <c r="K172">
        <f t="shared" si="17"/>
        <v>3440000</v>
      </c>
      <c r="L172">
        <f t="shared" si="18"/>
        <v>2560000</v>
      </c>
      <c r="M172">
        <f t="shared" si="19"/>
        <v>1060000</v>
      </c>
      <c r="N172" t="str">
        <f t="shared" si="20"/>
        <v>957000</v>
      </c>
    </row>
    <row r="173" spans="1:14" x14ac:dyDescent="0.3">
      <c r="A173" s="1">
        <v>12</v>
      </c>
      <c r="B173" t="s">
        <v>1967</v>
      </c>
      <c r="C173" t="s">
        <v>1968</v>
      </c>
      <c r="D173" t="s">
        <v>1969</v>
      </c>
      <c r="E173" t="s">
        <v>1970</v>
      </c>
      <c r="F173" t="s">
        <v>1971</v>
      </c>
      <c r="G173" t="s">
        <v>576</v>
      </c>
      <c r="I173" t="str">
        <f t="shared" si="15"/>
        <v>N/A</v>
      </c>
      <c r="J173">
        <f t="shared" si="16"/>
        <v>1980000</v>
      </c>
      <c r="K173">
        <f t="shared" si="17"/>
        <v>1800000</v>
      </c>
      <c r="L173">
        <f t="shared" si="18"/>
        <v>1450000</v>
      </c>
      <c r="M173">
        <f t="shared" si="19"/>
        <v>3400000</v>
      </c>
      <c r="N173">
        <f t="shared" si="20"/>
        <v>2650000</v>
      </c>
    </row>
    <row r="174" spans="1:14" x14ac:dyDescent="0.3">
      <c r="A174" s="1">
        <v>13</v>
      </c>
      <c r="B174" t="s">
        <v>1972</v>
      </c>
      <c r="C174" t="s">
        <v>1973</v>
      </c>
      <c r="D174" t="s">
        <v>1974</v>
      </c>
      <c r="E174" t="s">
        <v>1975</v>
      </c>
      <c r="F174" t="s">
        <v>1976</v>
      </c>
      <c r="G174" t="s">
        <v>1977</v>
      </c>
      <c r="I174" t="str">
        <f t="shared" si="15"/>
        <v>N/A</v>
      </c>
      <c r="J174">
        <f t="shared" si="16"/>
        <v>15660000</v>
      </c>
      <c r="K174">
        <f t="shared" si="17"/>
        <v>15000000</v>
      </c>
      <c r="L174">
        <f t="shared" si="18"/>
        <v>15160000</v>
      </c>
      <c r="M174">
        <f t="shared" si="19"/>
        <v>16320000</v>
      </c>
      <c r="N174">
        <f t="shared" si="20"/>
        <v>16140000</v>
      </c>
    </row>
    <row r="175" spans="1:14" x14ac:dyDescent="0.3">
      <c r="A175" s="1">
        <v>14</v>
      </c>
      <c r="B175" t="s">
        <v>1978</v>
      </c>
      <c r="C175" t="s">
        <v>1979</v>
      </c>
      <c r="D175" t="s">
        <v>1980</v>
      </c>
      <c r="E175" t="s">
        <v>1981</v>
      </c>
      <c r="F175" t="s">
        <v>1982</v>
      </c>
      <c r="G175" t="s">
        <v>1983</v>
      </c>
      <c r="I175" t="str">
        <f t="shared" si="15"/>
        <v>N/A</v>
      </c>
      <c r="J175">
        <f t="shared" si="16"/>
        <v>8810000</v>
      </c>
      <c r="K175">
        <f t="shared" si="17"/>
        <v>8790000</v>
      </c>
      <c r="L175">
        <f t="shared" si="18"/>
        <v>8940000</v>
      </c>
      <c r="M175">
        <f t="shared" si="19"/>
        <v>9410000</v>
      </c>
      <c r="N175">
        <f t="shared" si="20"/>
        <v>9950000</v>
      </c>
    </row>
    <row r="176" spans="1:14" x14ac:dyDescent="0.3">
      <c r="A176" s="1">
        <v>15</v>
      </c>
      <c r="B176" t="s">
        <v>1984</v>
      </c>
      <c r="C176" t="s">
        <v>1985</v>
      </c>
      <c r="D176" t="s">
        <v>1986</v>
      </c>
      <c r="E176" t="s">
        <v>908</v>
      </c>
      <c r="F176" t="s">
        <v>1568</v>
      </c>
      <c r="G176" t="s">
        <v>1987</v>
      </c>
      <c r="I176" t="str">
        <f t="shared" si="15"/>
        <v>N/A</v>
      </c>
      <c r="J176">
        <f t="shared" si="16"/>
        <v>1330000</v>
      </c>
      <c r="K176">
        <f t="shared" si="17"/>
        <v>1340000</v>
      </c>
      <c r="L176">
        <f t="shared" si="18"/>
        <v>1430000</v>
      </c>
      <c r="M176">
        <f t="shared" si="19"/>
        <v>1070000</v>
      </c>
      <c r="N176">
        <f t="shared" si="20"/>
        <v>1470000</v>
      </c>
    </row>
    <row r="177" spans="1:14" x14ac:dyDescent="0.3">
      <c r="A177" s="1">
        <v>16</v>
      </c>
      <c r="B177" t="s">
        <v>294</v>
      </c>
      <c r="C177" t="s">
        <v>1988</v>
      </c>
      <c r="D177" t="s">
        <v>1989</v>
      </c>
      <c r="E177" t="s">
        <v>1990</v>
      </c>
      <c r="F177" t="s">
        <v>1991</v>
      </c>
      <c r="G177" t="s">
        <v>1992</v>
      </c>
      <c r="I177" t="str">
        <f t="shared" si="15"/>
        <v>N/A</v>
      </c>
      <c r="J177">
        <f t="shared" si="16"/>
        <v>4690000</v>
      </c>
      <c r="K177">
        <f t="shared" si="17"/>
        <v>4840000</v>
      </c>
      <c r="L177">
        <f t="shared" si="18"/>
        <v>4350000</v>
      </c>
      <c r="M177">
        <f t="shared" si="19"/>
        <v>5420000</v>
      </c>
      <c r="N177">
        <f t="shared" si="20"/>
        <v>4240000</v>
      </c>
    </row>
    <row r="178" spans="1:14" x14ac:dyDescent="0.3">
      <c r="A178" s="1">
        <v>17</v>
      </c>
      <c r="B178" t="s">
        <v>297</v>
      </c>
      <c r="C178" t="s">
        <v>1993</v>
      </c>
      <c r="D178" t="s">
        <v>505</v>
      </c>
      <c r="E178" t="s">
        <v>1994</v>
      </c>
      <c r="F178" t="s">
        <v>1995</v>
      </c>
      <c r="G178" t="s">
        <v>1996</v>
      </c>
      <c r="I178" t="str">
        <f t="shared" si="15"/>
        <v>N/A</v>
      </c>
      <c r="J178">
        <f t="shared" si="16"/>
        <v>12030000</v>
      </c>
      <c r="K178">
        <f t="shared" si="17"/>
        <v>11420000</v>
      </c>
      <c r="L178">
        <f t="shared" si="18"/>
        <v>10570000</v>
      </c>
      <c r="M178">
        <f t="shared" si="19"/>
        <v>10680000</v>
      </c>
      <c r="N178">
        <f t="shared" si="20"/>
        <v>10460000</v>
      </c>
    </row>
    <row r="179" spans="1:14" x14ac:dyDescent="0.3">
      <c r="A179" s="1">
        <v>18</v>
      </c>
      <c r="B179" t="s">
        <v>303</v>
      </c>
      <c r="C179" t="s">
        <v>261</v>
      </c>
      <c r="D179" t="s">
        <v>1997</v>
      </c>
      <c r="E179" t="s">
        <v>1998</v>
      </c>
      <c r="F179" t="s">
        <v>1999</v>
      </c>
      <c r="G179" t="s">
        <v>2000</v>
      </c>
      <c r="I179" t="str">
        <f t="shared" si="15"/>
        <v>N/A</v>
      </c>
      <c r="J179" t="str">
        <f t="shared" si="16"/>
        <v>N/A</v>
      </c>
      <c r="K179">
        <f t="shared" si="17"/>
        <v>-5.0999999999999997E-2</v>
      </c>
      <c r="L179">
        <f t="shared" si="18"/>
        <v>-7.4700000000000003E-2</v>
      </c>
      <c r="M179">
        <f t="shared" si="19"/>
        <v>1.0700000000000001E-2</v>
      </c>
      <c r="N179">
        <f t="shared" si="20"/>
        <v>-2.0199999999999999E-2</v>
      </c>
    </row>
    <row r="180" spans="1:14" x14ac:dyDescent="0.3">
      <c r="A180" s="1">
        <v>19</v>
      </c>
      <c r="B180" t="s">
        <v>2001</v>
      </c>
      <c r="C180" t="s">
        <v>261</v>
      </c>
      <c r="D180" t="s">
        <v>261</v>
      </c>
      <c r="E180" t="s">
        <v>261</v>
      </c>
      <c r="F180" t="s">
        <v>261</v>
      </c>
      <c r="G180" t="s">
        <v>2002</v>
      </c>
      <c r="I180" t="str">
        <f t="shared" si="15"/>
        <v>N/A</v>
      </c>
      <c r="J180" t="str">
        <f t="shared" si="16"/>
        <v>N/A</v>
      </c>
      <c r="K180" t="str">
        <f t="shared" si="17"/>
        <v>N/A</v>
      </c>
      <c r="L180" t="str">
        <f t="shared" si="18"/>
        <v>N/A</v>
      </c>
      <c r="M180" t="str">
        <f t="shared" si="19"/>
        <v>N/A</v>
      </c>
      <c r="N180">
        <f t="shared" si="20"/>
        <v>0.34639999999999999</v>
      </c>
    </row>
    <row r="181" spans="1:14" x14ac:dyDescent="0.3">
      <c r="A181" s="1">
        <v>20</v>
      </c>
      <c r="B181" t="s">
        <v>308</v>
      </c>
      <c r="C181" t="s">
        <v>261</v>
      </c>
      <c r="D181" t="s">
        <v>1429</v>
      </c>
      <c r="E181" t="s">
        <v>261</v>
      </c>
      <c r="F181" t="s">
        <v>261</v>
      </c>
      <c r="G181" t="s">
        <v>261</v>
      </c>
      <c r="I181" t="str">
        <f t="shared" si="15"/>
        <v>N/A</v>
      </c>
      <c r="J181" t="str">
        <f t="shared" si="16"/>
        <v>N/A</v>
      </c>
      <c r="K181">
        <f t="shared" si="17"/>
        <v>1020000</v>
      </c>
      <c r="L181" t="str">
        <f t="shared" si="18"/>
        <v>N/A</v>
      </c>
      <c r="M181" t="str">
        <f t="shared" si="19"/>
        <v>N/A</v>
      </c>
      <c r="N181" t="str">
        <f t="shared" si="20"/>
        <v>N/A</v>
      </c>
    </row>
    <row r="182" spans="1:14" x14ac:dyDescent="0.3">
      <c r="A182" s="1">
        <v>21</v>
      </c>
      <c r="B182" t="s">
        <v>312</v>
      </c>
      <c r="C182" t="s">
        <v>261</v>
      </c>
      <c r="D182" t="s">
        <v>261</v>
      </c>
      <c r="E182" t="s">
        <v>261</v>
      </c>
      <c r="F182" t="s">
        <v>261</v>
      </c>
      <c r="G182" t="s">
        <v>261</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313</v>
      </c>
      <c r="C183" t="s">
        <v>261</v>
      </c>
      <c r="D183" t="s">
        <v>1429</v>
      </c>
      <c r="E183" t="s">
        <v>261</v>
      </c>
      <c r="F183" t="s">
        <v>261</v>
      </c>
      <c r="G183" t="s">
        <v>261</v>
      </c>
      <c r="I183" t="str">
        <f t="shared" si="15"/>
        <v>N/A</v>
      </c>
      <c r="J183" t="str">
        <f t="shared" si="16"/>
        <v>N/A</v>
      </c>
      <c r="K183">
        <f t="shared" si="17"/>
        <v>1020000</v>
      </c>
      <c r="L183" t="str">
        <f t="shared" si="18"/>
        <v>N/A</v>
      </c>
      <c r="M183" t="str">
        <f t="shared" si="19"/>
        <v>N/A</v>
      </c>
      <c r="N183" t="str">
        <f t="shared" si="20"/>
        <v>N/A</v>
      </c>
    </row>
    <row r="184" spans="1:14" x14ac:dyDescent="0.3">
      <c r="A184" s="1">
        <v>23</v>
      </c>
      <c r="B184" t="s">
        <v>314</v>
      </c>
      <c r="C184" t="s">
        <v>261</v>
      </c>
      <c r="D184" t="s">
        <v>261</v>
      </c>
      <c r="E184" t="s">
        <v>261</v>
      </c>
      <c r="F184" t="s">
        <v>261</v>
      </c>
      <c r="G184" t="s">
        <v>261</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315</v>
      </c>
      <c r="C185" t="s">
        <v>2003</v>
      </c>
      <c r="D185" t="s">
        <v>2004</v>
      </c>
      <c r="E185" t="s">
        <v>318</v>
      </c>
      <c r="F185" t="s">
        <v>261</v>
      </c>
      <c r="G185" t="s">
        <v>2005</v>
      </c>
      <c r="I185" t="str">
        <f t="shared" si="15"/>
        <v>N/A</v>
      </c>
      <c r="J185">
        <f t="shared" si="16"/>
        <v>3850000</v>
      </c>
      <c r="K185">
        <f t="shared" si="17"/>
        <v>3030000</v>
      </c>
      <c r="L185" t="str">
        <f t="shared" si="18"/>
        <v>333000</v>
      </c>
      <c r="M185" t="str">
        <f t="shared" si="19"/>
        <v>N/A</v>
      </c>
      <c r="N185" t="str">
        <f t="shared" si="20"/>
        <v>(790,000)</v>
      </c>
    </row>
    <row r="186" spans="1:14" x14ac:dyDescent="0.3">
      <c r="A186" s="1">
        <v>25</v>
      </c>
      <c r="B186" t="s">
        <v>319</v>
      </c>
      <c r="C186" t="s">
        <v>2006</v>
      </c>
      <c r="D186" t="s">
        <v>1982</v>
      </c>
      <c r="E186" t="s">
        <v>2007</v>
      </c>
      <c r="F186" t="s">
        <v>1995</v>
      </c>
      <c r="G186" t="s">
        <v>2008</v>
      </c>
      <c r="I186" t="str">
        <f t="shared" si="15"/>
        <v>pos_trend</v>
      </c>
      <c r="J186">
        <f t="shared" si="16"/>
        <v>8180000</v>
      </c>
      <c r="K186">
        <f t="shared" si="17"/>
        <v>9410000</v>
      </c>
      <c r="L186">
        <f t="shared" si="18"/>
        <v>10230000</v>
      </c>
      <c r="M186">
        <f t="shared" si="19"/>
        <v>10680000</v>
      </c>
      <c r="N186">
        <f t="shared" si="20"/>
        <v>11250000</v>
      </c>
    </row>
    <row r="187" spans="1:14" x14ac:dyDescent="0.3">
      <c r="A187" s="1">
        <v>26</v>
      </c>
      <c r="B187" t="s">
        <v>323</v>
      </c>
      <c r="C187" t="s">
        <v>261</v>
      </c>
      <c r="D187" t="s">
        <v>2009</v>
      </c>
      <c r="E187" t="s">
        <v>2010</v>
      </c>
      <c r="F187" t="s">
        <v>2011</v>
      </c>
      <c r="G187" t="s">
        <v>2012</v>
      </c>
      <c r="I187" t="str">
        <f t="shared" si="15"/>
        <v>N/A</v>
      </c>
      <c r="J187" t="str">
        <f t="shared" si="16"/>
        <v>N/A</v>
      </c>
      <c r="K187">
        <f t="shared" si="17"/>
        <v>0.14980000000000002</v>
      </c>
      <c r="L187">
        <f t="shared" si="18"/>
        <v>8.7599999999999997E-2</v>
      </c>
      <c r="M187">
        <f t="shared" si="19"/>
        <v>4.3600000000000007E-2</v>
      </c>
      <c r="N187">
        <f t="shared" si="20"/>
        <v>5.3800000000000001E-2</v>
      </c>
    </row>
    <row r="188" spans="1:14" x14ac:dyDescent="0.3">
      <c r="A188" s="1">
        <v>27</v>
      </c>
      <c r="B188" t="s">
        <v>327</v>
      </c>
      <c r="C188" t="s">
        <v>261</v>
      </c>
      <c r="D188" t="s">
        <v>261</v>
      </c>
      <c r="E188" t="s">
        <v>261</v>
      </c>
      <c r="F188" t="s">
        <v>261</v>
      </c>
      <c r="G188" t="s">
        <v>2013</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0.37259999999999999</v>
      </c>
    </row>
    <row r="189" spans="1:14" x14ac:dyDescent="0.3">
      <c r="A189" s="1">
        <v>28</v>
      </c>
      <c r="B189" t="s">
        <v>329</v>
      </c>
      <c r="C189" t="s">
        <v>2014</v>
      </c>
      <c r="D189" t="s">
        <v>2015</v>
      </c>
      <c r="E189" t="s">
        <v>2016</v>
      </c>
      <c r="F189" t="s">
        <v>2017</v>
      </c>
      <c r="G189" t="s">
        <v>2018</v>
      </c>
      <c r="I189" t="str">
        <f t="shared" si="21"/>
        <v>pos_trend</v>
      </c>
      <c r="J189">
        <f t="shared" si="22"/>
        <v>1420000</v>
      </c>
      <c r="K189">
        <f t="shared" si="23"/>
        <v>2290000</v>
      </c>
      <c r="L189">
        <f t="shared" si="24"/>
        <v>2780000</v>
      </c>
      <c r="M189">
        <f t="shared" si="25"/>
        <v>2820000</v>
      </c>
      <c r="N189">
        <f t="shared" si="26"/>
        <v>3100000</v>
      </c>
    </row>
    <row r="190" spans="1:14" x14ac:dyDescent="0.3">
      <c r="A190" s="1">
        <v>29</v>
      </c>
      <c r="B190" t="s">
        <v>330</v>
      </c>
      <c r="C190" t="s">
        <v>2019</v>
      </c>
      <c r="D190" t="s">
        <v>2020</v>
      </c>
      <c r="E190" t="s">
        <v>2021</v>
      </c>
      <c r="F190" t="s">
        <v>2022</v>
      </c>
      <c r="G190" t="s">
        <v>2023</v>
      </c>
      <c r="I190" t="str">
        <f t="shared" si="21"/>
        <v>N/A</v>
      </c>
      <c r="J190" t="str">
        <f t="shared" si="22"/>
        <v>795000</v>
      </c>
      <c r="K190" t="str">
        <f t="shared" si="23"/>
        <v>753000</v>
      </c>
      <c r="L190">
        <f t="shared" si="24"/>
        <v>2000000</v>
      </c>
      <c r="M190" t="str">
        <f t="shared" si="25"/>
        <v>395000</v>
      </c>
      <c r="N190">
        <f t="shared" si="26"/>
        <v>2640000</v>
      </c>
    </row>
    <row r="191" spans="1:14" x14ac:dyDescent="0.3">
      <c r="A191" s="1">
        <v>30</v>
      </c>
      <c r="B191" t="s">
        <v>331</v>
      </c>
      <c r="C191" t="s">
        <v>261</v>
      </c>
      <c r="D191" t="s">
        <v>261</v>
      </c>
      <c r="E191" t="s">
        <v>261</v>
      </c>
      <c r="F191" t="s">
        <v>264</v>
      </c>
      <c r="G191" t="s">
        <v>261</v>
      </c>
      <c r="I191" t="str">
        <f t="shared" si="21"/>
        <v>N/A</v>
      </c>
      <c r="J191" t="str">
        <f t="shared" si="22"/>
        <v>N/A</v>
      </c>
      <c r="K191" t="str">
        <f t="shared" si="23"/>
        <v>N/A</v>
      </c>
      <c r="L191" t="str">
        <f t="shared" si="24"/>
        <v>N/A</v>
      </c>
      <c r="M191">
        <f t="shared" si="25"/>
        <v>1810000</v>
      </c>
      <c r="N191" t="str">
        <f t="shared" si="26"/>
        <v>N/A</v>
      </c>
    </row>
    <row r="192" spans="1:14" x14ac:dyDescent="0.3">
      <c r="A192" s="1">
        <v>31</v>
      </c>
      <c r="B192" t="s">
        <v>332</v>
      </c>
      <c r="C192" t="s">
        <v>2024</v>
      </c>
      <c r="D192" t="s">
        <v>2025</v>
      </c>
      <c r="E192" t="s">
        <v>2026</v>
      </c>
      <c r="F192" t="s">
        <v>2027</v>
      </c>
      <c r="G192" t="s">
        <v>2028</v>
      </c>
      <c r="I192" t="str">
        <f t="shared" si="21"/>
        <v>N/A</v>
      </c>
      <c r="J192" t="str">
        <f t="shared" si="22"/>
        <v>624000</v>
      </c>
      <c r="K192">
        <f t="shared" si="23"/>
        <v>1540000</v>
      </c>
      <c r="L192" t="str">
        <f t="shared" si="24"/>
        <v>786000</v>
      </c>
      <c r="M192" t="str">
        <f t="shared" si="25"/>
        <v>586000</v>
      </c>
      <c r="N192" t="str">
        <f t="shared" si="26"/>
        <v>461000</v>
      </c>
    </row>
    <row r="193" spans="1:14" x14ac:dyDescent="0.3">
      <c r="A193" s="1">
        <v>32</v>
      </c>
      <c r="B193" t="s">
        <v>333</v>
      </c>
      <c r="C193" t="s">
        <v>261</v>
      </c>
      <c r="D193" t="s">
        <v>261</v>
      </c>
      <c r="E193" t="s">
        <v>261</v>
      </c>
      <c r="F193" t="s">
        <v>2029</v>
      </c>
      <c r="G193" t="s">
        <v>261</v>
      </c>
      <c r="I193" t="str">
        <f t="shared" si="21"/>
        <v>N/A</v>
      </c>
      <c r="J193" t="str">
        <f t="shared" si="22"/>
        <v>N/A</v>
      </c>
      <c r="K193" t="str">
        <f t="shared" si="23"/>
        <v>N/A</v>
      </c>
      <c r="L193" t="str">
        <f t="shared" si="24"/>
        <v>N/A</v>
      </c>
      <c r="M193" t="str">
        <f t="shared" si="25"/>
        <v>34000</v>
      </c>
      <c r="N193" t="str">
        <f t="shared" si="26"/>
        <v>N/A</v>
      </c>
    </row>
    <row r="194" spans="1:14" x14ac:dyDescent="0.3">
      <c r="A194" s="1">
        <v>33</v>
      </c>
      <c r="B194" t="s">
        <v>334</v>
      </c>
      <c r="C194" t="s">
        <v>261</v>
      </c>
      <c r="D194" t="s">
        <v>261</v>
      </c>
      <c r="E194" t="s">
        <v>261</v>
      </c>
      <c r="F194" t="s">
        <v>261</v>
      </c>
      <c r="G194" t="s">
        <v>261</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335</v>
      </c>
      <c r="C195" t="s">
        <v>261</v>
      </c>
      <c r="D195" t="s">
        <v>261</v>
      </c>
      <c r="E195" t="s">
        <v>261</v>
      </c>
      <c r="F195" t="s">
        <v>261</v>
      </c>
      <c r="G195" t="s">
        <v>261</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336</v>
      </c>
      <c r="C196" t="s">
        <v>261</v>
      </c>
      <c r="D196" t="s">
        <v>261</v>
      </c>
      <c r="E196" t="s">
        <v>261</v>
      </c>
      <c r="F196" t="s">
        <v>261</v>
      </c>
      <c r="G196" t="s">
        <v>261</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337</v>
      </c>
      <c r="C197" t="s">
        <v>2030</v>
      </c>
      <c r="D197" t="s">
        <v>2031</v>
      </c>
      <c r="E197" t="s">
        <v>845</v>
      </c>
      <c r="F197" t="s">
        <v>2032</v>
      </c>
      <c r="G197" t="s">
        <v>2033</v>
      </c>
      <c r="I197" t="str">
        <f t="shared" si="21"/>
        <v>pos_trend</v>
      </c>
      <c r="J197">
        <f t="shared" si="22"/>
        <v>6760000</v>
      </c>
      <c r="K197">
        <f t="shared" si="23"/>
        <v>7120000</v>
      </c>
      <c r="L197">
        <f t="shared" si="24"/>
        <v>7450000</v>
      </c>
      <c r="M197">
        <f t="shared" si="25"/>
        <v>7860000</v>
      </c>
      <c r="N197">
        <f t="shared" si="26"/>
        <v>8150000</v>
      </c>
    </row>
    <row r="198" spans="1:14" x14ac:dyDescent="0.3">
      <c r="A198" s="1">
        <v>37</v>
      </c>
      <c r="B198" t="s">
        <v>338</v>
      </c>
      <c r="C198" t="s">
        <v>261</v>
      </c>
      <c r="D198" t="s">
        <v>261</v>
      </c>
      <c r="E198" t="s">
        <v>261</v>
      </c>
      <c r="F198" t="s">
        <v>261</v>
      </c>
      <c r="G198" t="s">
        <v>261</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344</v>
      </c>
      <c r="C199" t="s">
        <v>2030</v>
      </c>
      <c r="D199" t="s">
        <v>2031</v>
      </c>
      <c r="E199" t="s">
        <v>845</v>
      </c>
      <c r="F199" t="s">
        <v>2032</v>
      </c>
      <c r="G199" t="s">
        <v>2033</v>
      </c>
      <c r="I199" t="str">
        <f t="shared" si="21"/>
        <v>pos_trend</v>
      </c>
      <c r="J199">
        <f t="shared" si="22"/>
        <v>6760000</v>
      </c>
      <c r="K199">
        <f t="shared" si="23"/>
        <v>7120000</v>
      </c>
      <c r="L199">
        <f t="shared" si="24"/>
        <v>7450000</v>
      </c>
      <c r="M199">
        <f t="shared" si="25"/>
        <v>7860000</v>
      </c>
      <c r="N199">
        <f t="shared" si="26"/>
        <v>8150000</v>
      </c>
    </row>
    <row r="200" spans="1:14" x14ac:dyDescent="0.3">
      <c r="A200" s="1">
        <v>39</v>
      </c>
      <c r="B200" t="s">
        <v>350</v>
      </c>
      <c r="C200" t="s">
        <v>261</v>
      </c>
      <c r="D200" t="s">
        <v>199</v>
      </c>
      <c r="E200" t="s">
        <v>2034</v>
      </c>
      <c r="F200" t="s">
        <v>2035</v>
      </c>
      <c r="G200" t="s">
        <v>1762</v>
      </c>
      <c r="I200" t="str">
        <f t="shared" si="21"/>
        <v>N/A</v>
      </c>
      <c r="J200" t="str">
        <f t="shared" si="22"/>
        <v>N/A</v>
      </c>
      <c r="K200">
        <f t="shared" si="23"/>
        <v>5.2499999999999998E-2</v>
      </c>
      <c r="L200">
        <f t="shared" si="24"/>
        <v>4.6399999999999997E-2</v>
      </c>
      <c r="M200">
        <f t="shared" si="25"/>
        <v>5.5E-2</v>
      </c>
      <c r="N200">
        <f t="shared" si="26"/>
        <v>3.7200000000000004E-2</v>
      </c>
    </row>
    <row r="201" spans="1:14" x14ac:dyDescent="0.3">
      <c r="A201" s="1">
        <v>40</v>
      </c>
      <c r="B201" t="s">
        <v>355</v>
      </c>
      <c r="C201" t="s">
        <v>261</v>
      </c>
      <c r="D201" t="s">
        <v>261</v>
      </c>
      <c r="E201" t="s">
        <v>261</v>
      </c>
      <c r="F201" t="s">
        <v>261</v>
      </c>
      <c r="G201" t="s">
        <v>2036</v>
      </c>
      <c r="I201" t="str">
        <f t="shared" si="21"/>
        <v>N/A</v>
      </c>
      <c r="J201" t="str">
        <f t="shared" si="22"/>
        <v>N/A</v>
      </c>
      <c r="K201" t="str">
        <f t="shared" si="23"/>
        <v>N/A</v>
      </c>
      <c r="L201" t="str">
        <f t="shared" si="24"/>
        <v>N/A</v>
      </c>
      <c r="M201" t="str">
        <f t="shared" si="25"/>
        <v>N/A</v>
      </c>
      <c r="N201">
        <f t="shared" si="26"/>
        <v>0.26989999999999997</v>
      </c>
    </row>
    <row r="202" spans="1:14" x14ac:dyDescent="0.3">
      <c r="A202" s="1">
        <v>41</v>
      </c>
      <c r="B202" t="s">
        <v>357</v>
      </c>
      <c r="C202" t="s">
        <v>261</v>
      </c>
      <c r="D202" t="s">
        <v>261</v>
      </c>
      <c r="E202" t="s">
        <v>261</v>
      </c>
      <c r="F202" t="s">
        <v>261</v>
      </c>
      <c r="G202" t="s">
        <v>261</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361</v>
      </c>
      <c r="C203" t="s">
        <v>261</v>
      </c>
      <c r="D203" t="s">
        <v>261</v>
      </c>
      <c r="E203" t="s">
        <v>261</v>
      </c>
      <c r="F203" t="s">
        <v>261</v>
      </c>
      <c r="G203" t="s">
        <v>261</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365</v>
      </c>
      <c r="C204" t="s">
        <v>261</v>
      </c>
      <c r="D204" t="s">
        <v>261</v>
      </c>
      <c r="E204" t="s">
        <v>261</v>
      </c>
      <c r="F204" t="s">
        <v>261</v>
      </c>
      <c r="G204" t="s">
        <v>261</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366</v>
      </c>
      <c r="C205" t="s">
        <v>261</v>
      </c>
      <c r="D205" t="s">
        <v>261</v>
      </c>
      <c r="E205" t="s">
        <v>261</v>
      </c>
      <c r="F205" t="s">
        <v>261</v>
      </c>
      <c r="G205" t="s">
        <v>261</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370</v>
      </c>
      <c r="C206" t="s">
        <v>261</v>
      </c>
      <c r="D206" t="s">
        <v>261</v>
      </c>
      <c r="E206" t="s">
        <v>261</v>
      </c>
      <c r="F206" t="s">
        <v>261</v>
      </c>
      <c r="G206" t="s">
        <v>261</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374</v>
      </c>
      <c r="C207" t="s">
        <v>261</v>
      </c>
      <c r="D207" t="s">
        <v>261</v>
      </c>
      <c r="E207" t="s">
        <v>261</v>
      </c>
      <c r="F207" t="s">
        <v>261</v>
      </c>
      <c r="G207" t="s">
        <v>261</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375</v>
      </c>
      <c r="C208" t="s">
        <v>2030</v>
      </c>
      <c r="D208" t="s">
        <v>2031</v>
      </c>
      <c r="E208" t="s">
        <v>845</v>
      </c>
      <c r="F208" t="s">
        <v>2032</v>
      </c>
      <c r="G208" t="s">
        <v>2033</v>
      </c>
      <c r="I208" t="str">
        <f t="shared" si="21"/>
        <v>pos_trend</v>
      </c>
      <c r="J208">
        <f t="shared" si="22"/>
        <v>6760000</v>
      </c>
      <c r="K208">
        <f t="shared" si="23"/>
        <v>7120000</v>
      </c>
      <c r="L208">
        <f t="shared" si="24"/>
        <v>7450000</v>
      </c>
      <c r="M208">
        <f t="shared" si="25"/>
        <v>7860000</v>
      </c>
      <c r="N208">
        <f t="shared" si="26"/>
        <v>8150000</v>
      </c>
    </row>
    <row r="209" spans="1:14" x14ac:dyDescent="0.3">
      <c r="A209" s="1">
        <v>48</v>
      </c>
      <c r="B209" t="s">
        <v>379</v>
      </c>
      <c r="C209" t="s">
        <v>2037</v>
      </c>
      <c r="D209" t="s">
        <v>215</v>
      </c>
      <c r="E209" t="s">
        <v>2038</v>
      </c>
      <c r="F209" t="s">
        <v>398</v>
      </c>
      <c r="G209" t="s">
        <v>2039</v>
      </c>
      <c r="I209" t="str">
        <f t="shared" si="21"/>
        <v>pos_trend</v>
      </c>
      <c r="J209" t="str">
        <f t="shared" si="22"/>
        <v>1.86</v>
      </c>
      <c r="K209" t="str">
        <f t="shared" si="23"/>
        <v>1.95</v>
      </c>
      <c r="L209" t="str">
        <f t="shared" si="24"/>
        <v>2.04</v>
      </c>
      <c r="M209" t="str">
        <f t="shared" si="25"/>
        <v>2.16</v>
      </c>
      <c r="N209" t="str">
        <f t="shared" si="26"/>
        <v>2.24</v>
      </c>
    </row>
    <row r="210" spans="1:14" x14ac:dyDescent="0.3">
      <c r="A210" s="1">
        <v>49</v>
      </c>
      <c r="B210" t="s">
        <v>2040</v>
      </c>
      <c r="C210" t="s">
        <v>261</v>
      </c>
      <c r="D210" t="s">
        <v>2041</v>
      </c>
      <c r="E210" t="s">
        <v>2042</v>
      </c>
      <c r="F210" t="s">
        <v>2043</v>
      </c>
      <c r="G210" t="s">
        <v>2044</v>
      </c>
      <c r="I210" t="str">
        <f t="shared" si="21"/>
        <v>N/A</v>
      </c>
      <c r="J210" t="str">
        <f t="shared" si="22"/>
        <v>N/A</v>
      </c>
      <c r="K210">
        <f t="shared" si="23"/>
        <v>4.8399999999999999E-2</v>
      </c>
      <c r="L210">
        <f t="shared" si="24"/>
        <v>4.6200000000000005E-2</v>
      </c>
      <c r="M210">
        <f t="shared" si="25"/>
        <v>5.8799999999999998E-2</v>
      </c>
      <c r="N210">
        <f t="shared" si="26"/>
        <v>3.7000000000000005E-2</v>
      </c>
    </row>
    <row r="211" spans="1:14" x14ac:dyDescent="0.3">
      <c r="A211" s="1">
        <v>50</v>
      </c>
      <c r="B211" t="s">
        <v>390</v>
      </c>
      <c r="C211" t="s">
        <v>1835</v>
      </c>
      <c r="D211" t="s">
        <v>1835</v>
      </c>
      <c r="E211" t="s">
        <v>1835</v>
      </c>
      <c r="F211" t="s">
        <v>1835</v>
      </c>
      <c r="G211" t="s">
        <v>1835</v>
      </c>
      <c r="I211" t="str">
        <f t="shared" si="21"/>
        <v>N/A</v>
      </c>
      <c r="J211">
        <f t="shared" si="22"/>
        <v>3640000</v>
      </c>
      <c r="K211">
        <f t="shared" si="23"/>
        <v>3640000</v>
      </c>
      <c r="L211">
        <f t="shared" si="24"/>
        <v>3640000</v>
      </c>
      <c r="M211">
        <f t="shared" si="25"/>
        <v>3640000</v>
      </c>
      <c r="N211">
        <f t="shared" si="26"/>
        <v>3640000</v>
      </c>
    </row>
    <row r="212" spans="1:14" x14ac:dyDescent="0.3">
      <c r="A212" s="1">
        <v>51</v>
      </c>
      <c r="B212" t="s">
        <v>396</v>
      </c>
      <c r="C212" t="s">
        <v>2037</v>
      </c>
      <c r="D212" t="s">
        <v>215</v>
      </c>
      <c r="E212" t="s">
        <v>2038</v>
      </c>
      <c r="F212" t="s">
        <v>398</v>
      </c>
      <c r="G212" t="s">
        <v>2039</v>
      </c>
      <c r="I212" t="str">
        <f t="shared" si="21"/>
        <v>pos_trend</v>
      </c>
      <c r="J212" t="str">
        <f t="shared" si="22"/>
        <v>1.86</v>
      </c>
      <c r="K212" t="str">
        <f t="shared" si="23"/>
        <v>1.95</v>
      </c>
      <c r="L212" t="str">
        <f t="shared" si="24"/>
        <v>2.04</v>
      </c>
      <c r="M212" t="str">
        <f t="shared" si="25"/>
        <v>2.16</v>
      </c>
      <c r="N212" t="str">
        <f t="shared" si="26"/>
        <v>2.24</v>
      </c>
    </row>
    <row r="213" spans="1:14" x14ac:dyDescent="0.3">
      <c r="A213" s="1">
        <v>52</v>
      </c>
      <c r="B213" t="s">
        <v>399</v>
      </c>
      <c r="C213" t="s">
        <v>261</v>
      </c>
      <c r="D213" t="s">
        <v>2041</v>
      </c>
      <c r="E213" t="s">
        <v>2042</v>
      </c>
      <c r="F213" t="s">
        <v>2043</v>
      </c>
      <c r="G213" t="s">
        <v>2044</v>
      </c>
      <c r="I213" t="str">
        <f t="shared" si="21"/>
        <v>N/A</v>
      </c>
      <c r="J213" t="str">
        <f t="shared" si="22"/>
        <v>N/A</v>
      </c>
      <c r="K213">
        <f t="shared" si="23"/>
        <v>4.8399999999999999E-2</v>
      </c>
      <c r="L213">
        <f t="shared" si="24"/>
        <v>4.6200000000000005E-2</v>
      </c>
      <c r="M213">
        <f t="shared" si="25"/>
        <v>5.8799999999999998E-2</v>
      </c>
      <c r="N213">
        <f t="shared" si="26"/>
        <v>3.7000000000000005E-2</v>
      </c>
    </row>
    <row r="214" spans="1:14" x14ac:dyDescent="0.3">
      <c r="A214" s="1">
        <v>53</v>
      </c>
      <c r="B214" t="s">
        <v>404</v>
      </c>
      <c r="C214" t="s">
        <v>1835</v>
      </c>
      <c r="D214" t="s">
        <v>1835</v>
      </c>
      <c r="E214" t="s">
        <v>1835</v>
      </c>
      <c r="F214" t="s">
        <v>1835</v>
      </c>
      <c r="G214" t="s">
        <v>1835</v>
      </c>
      <c r="I214" t="str">
        <f t="shared" si="21"/>
        <v>N/A</v>
      </c>
      <c r="J214">
        <f t="shared" si="22"/>
        <v>3640000</v>
      </c>
      <c r="K214">
        <f t="shared" si="23"/>
        <v>3640000</v>
      </c>
      <c r="L214">
        <f t="shared" si="24"/>
        <v>3640000</v>
      </c>
      <c r="M214">
        <f t="shared" si="25"/>
        <v>3640000</v>
      </c>
      <c r="N214">
        <f t="shared" si="26"/>
        <v>3640000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247</v>
      </c>
      <c r="C216" s="1" t="s">
        <v>248</v>
      </c>
      <c r="D216" s="1" t="s">
        <v>249</v>
      </c>
      <c r="E216" s="1" t="s">
        <v>250</v>
      </c>
      <c r="F216" s="1" t="s">
        <v>251</v>
      </c>
      <c r="G216" s="1" t="s">
        <v>252</v>
      </c>
      <c r="H216" s="1" t="s">
        <v>253</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2045</v>
      </c>
      <c r="C217" t="s">
        <v>2046</v>
      </c>
      <c r="D217" t="s">
        <v>2047</v>
      </c>
      <c r="E217" t="s">
        <v>2048</v>
      </c>
      <c r="F217" t="s">
        <v>2049</v>
      </c>
      <c r="G217" t="s">
        <v>2050</v>
      </c>
      <c r="I217" t="str">
        <f t="shared" si="21"/>
        <v>N/A</v>
      </c>
      <c r="J217">
        <f t="shared" si="22"/>
        <v>18760000</v>
      </c>
      <c r="K217">
        <f t="shared" si="23"/>
        <v>13440000</v>
      </c>
      <c r="L217">
        <f t="shared" si="24"/>
        <v>12860000</v>
      </c>
      <c r="M217">
        <f t="shared" si="25"/>
        <v>9810000</v>
      </c>
      <c r="N217">
        <f t="shared" si="26"/>
        <v>15670000</v>
      </c>
    </row>
    <row r="218" spans="1:14" x14ac:dyDescent="0.3">
      <c r="A218" s="1">
        <v>1</v>
      </c>
      <c r="B218" t="s">
        <v>2051</v>
      </c>
      <c r="C218" t="s">
        <v>261</v>
      </c>
      <c r="D218" t="s">
        <v>2052</v>
      </c>
      <c r="E218" t="s">
        <v>2053</v>
      </c>
      <c r="F218" t="s">
        <v>2054</v>
      </c>
      <c r="G218" t="s">
        <v>2055</v>
      </c>
      <c r="I218" t="str">
        <f t="shared" si="21"/>
        <v>N/A</v>
      </c>
      <c r="J218" t="str">
        <f t="shared" si="22"/>
        <v>N/A</v>
      </c>
      <c r="K218">
        <f t="shared" si="23"/>
        <v>-0.2838</v>
      </c>
      <c r="L218">
        <f t="shared" si="24"/>
        <v>-4.3200000000000002E-2</v>
      </c>
      <c r="M218">
        <f t="shared" si="25"/>
        <v>-0.23719999999999999</v>
      </c>
      <c r="N218">
        <f t="shared" si="26"/>
        <v>0.59829999999999994</v>
      </c>
    </row>
    <row r="219" spans="1:14" x14ac:dyDescent="0.3">
      <c r="A219" s="1">
        <v>2</v>
      </c>
      <c r="B219" t="s">
        <v>2056</v>
      </c>
      <c r="C219" t="s">
        <v>2057</v>
      </c>
      <c r="D219" t="s">
        <v>2058</v>
      </c>
      <c r="E219" t="s">
        <v>2059</v>
      </c>
      <c r="F219" t="s">
        <v>2060</v>
      </c>
      <c r="G219" t="s">
        <v>2061</v>
      </c>
      <c r="I219" t="str">
        <f t="shared" si="21"/>
        <v>pos_trend</v>
      </c>
      <c r="J219">
        <f t="shared" si="22"/>
        <v>305550000</v>
      </c>
      <c r="K219">
        <f t="shared" si="23"/>
        <v>314500000</v>
      </c>
      <c r="L219">
        <f t="shared" si="24"/>
        <v>340420000</v>
      </c>
      <c r="M219">
        <f t="shared" si="25"/>
        <v>347550000</v>
      </c>
      <c r="N219">
        <f t="shared" si="26"/>
        <v>350870000</v>
      </c>
    </row>
    <row r="220" spans="1:14" x14ac:dyDescent="0.3">
      <c r="A220" s="1">
        <v>3</v>
      </c>
      <c r="B220" t="s">
        <v>2062</v>
      </c>
      <c r="C220" t="s">
        <v>261</v>
      </c>
      <c r="D220" t="s">
        <v>261</v>
      </c>
      <c r="E220" t="s">
        <v>261</v>
      </c>
      <c r="F220" t="s">
        <v>261</v>
      </c>
      <c r="G220" t="s">
        <v>261</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2063</v>
      </c>
      <c r="C221" t="s">
        <v>2064</v>
      </c>
      <c r="D221" t="s">
        <v>2065</v>
      </c>
      <c r="E221" t="s">
        <v>2066</v>
      </c>
      <c r="F221" t="s">
        <v>2067</v>
      </c>
      <c r="G221" t="s">
        <v>2068</v>
      </c>
      <c r="I221" t="str">
        <f t="shared" si="21"/>
        <v>N/A</v>
      </c>
      <c r="J221">
        <f t="shared" si="22"/>
        <v>42680000</v>
      </c>
      <c r="K221">
        <f t="shared" si="23"/>
        <v>26970000</v>
      </c>
      <c r="L221">
        <f t="shared" si="24"/>
        <v>68510000</v>
      </c>
      <c r="M221">
        <f t="shared" si="25"/>
        <v>57400000</v>
      </c>
      <c r="N221">
        <f t="shared" si="26"/>
        <v>42100000</v>
      </c>
    </row>
    <row r="222" spans="1:14" x14ac:dyDescent="0.3">
      <c r="A222" s="1">
        <v>5</v>
      </c>
      <c r="B222" t="s">
        <v>2069</v>
      </c>
      <c r="C222" t="s">
        <v>2064</v>
      </c>
      <c r="D222" t="s">
        <v>2065</v>
      </c>
      <c r="E222" t="s">
        <v>2066</v>
      </c>
      <c r="F222" t="s">
        <v>2067</v>
      </c>
      <c r="G222" t="s">
        <v>2068</v>
      </c>
      <c r="I222" t="str">
        <f t="shared" si="21"/>
        <v>N/A</v>
      </c>
      <c r="J222">
        <f t="shared" si="22"/>
        <v>42680000</v>
      </c>
      <c r="K222">
        <f t="shared" si="23"/>
        <v>26970000</v>
      </c>
      <c r="L222">
        <f t="shared" si="24"/>
        <v>68510000</v>
      </c>
      <c r="M222">
        <f t="shared" si="25"/>
        <v>57400000</v>
      </c>
      <c r="N222">
        <f t="shared" si="26"/>
        <v>42100000</v>
      </c>
    </row>
    <row r="223" spans="1:14" x14ac:dyDescent="0.3">
      <c r="A223" s="1">
        <v>6</v>
      </c>
      <c r="B223" t="s">
        <v>2070</v>
      </c>
      <c r="C223" t="s">
        <v>261</v>
      </c>
      <c r="D223" t="s">
        <v>261</v>
      </c>
      <c r="E223" t="s">
        <v>261</v>
      </c>
      <c r="F223" t="s">
        <v>261</v>
      </c>
      <c r="G223" t="s">
        <v>261</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2071</v>
      </c>
      <c r="C224" t="s">
        <v>2072</v>
      </c>
      <c r="D224" t="s">
        <v>2073</v>
      </c>
      <c r="E224" t="s">
        <v>2074</v>
      </c>
      <c r="F224" t="s">
        <v>2075</v>
      </c>
      <c r="G224" t="s">
        <v>2076</v>
      </c>
      <c r="I224" t="str">
        <f t="shared" si="21"/>
        <v>N/A</v>
      </c>
      <c r="J224">
        <f t="shared" si="22"/>
        <v>180990000</v>
      </c>
      <c r="K224">
        <f t="shared" si="23"/>
        <v>206880000</v>
      </c>
      <c r="L224">
        <f t="shared" si="24"/>
        <v>60250000</v>
      </c>
      <c r="M224">
        <f t="shared" si="25"/>
        <v>60090000</v>
      </c>
      <c r="N224">
        <f t="shared" si="26"/>
        <v>45470000</v>
      </c>
    </row>
    <row r="225" spans="1:14" x14ac:dyDescent="0.3">
      <c r="A225" s="1">
        <v>8</v>
      </c>
      <c r="B225" t="s">
        <v>2077</v>
      </c>
      <c r="C225" t="s">
        <v>261</v>
      </c>
      <c r="D225" t="s">
        <v>261</v>
      </c>
      <c r="E225" t="s">
        <v>261</v>
      </c>
      <c r="F225" t="s">
        <v>261</v>
      </c>
      <c r="G225" t="s">
        <v>261</v>
      </c>
      <c r="I225" t="str">
        <f t="shared" si="21"/>
        <v>N/A</v>
      </c>
      <c r="J225" t="str">
        <f t="shared" si="22"/>
        <v>N/A</v>
      </c>
      <c r="K225" t="str">
        <f t="shared" si="23"/>
        <v>N/A</v>
      </c>
      <c r="L225" t="str">
        <f t="shared" si="24"/>
        <v>N/A</v>
      </c>
      <c r="M225" t="str">
        <f t="shared" si="25"/>
        <v>N/A</v>
      </c>
      <c r="N225" t="str">
        <f t="shared" si="26"/>
        <v>N/A</v>
      </c>
    </row>
    <row r="226" spans="1:14" x14ac:dyDescent="0.3">
      <c r="A226" s="1">
        <v>9</v>
      </c>
      <c r="B226" t="s">
        <v>2078</v>
      </c>
      <c r="C226" t="s">
        <v>2079</v>
      </c>
      <c r="D226" t="s">
        <v>2080</v>
      </c>
      <c r="E226" t="s">
        <v>2081</v>
      </c>
      <c r="F226" t="s">
        <v>2082</v>
      </c>
      <c r="G226" t="s">
        <v>2083</v>
      </c>
      <c r="I226" t="str">
        <f t="shared" si="21"/>
        <v>N/A</v>
      </c>
      <c r="J226">
        <f t="shared" si="22"/>
        <v>77840000</v>
      </c>
      <c r="K226">
        <f t="shared" si="23"/>
        <v>64340000</v>
      </c>
      <c r="L226">
        <f t="shared" si="24"/>
        <v>72310000</v>
      </c>
      <c r="M226">
        <f t="shared" si="25"/>
        <v>70650000</v>
      </c>
      <c r="N226">
        <f t="shared" si="26"/>
        <v>70310000</v>
      </c>
    </row>
    <row r="227" spans="1:14" x14ac:dyDescent="0.3">
      <c r="A227" s="1">
        <v>10</v>
      </c>
      <c r="B227" t="s">
        <v>2084</v>
      </c>
      <c r="C227" t="s">
        <v>261</v>
      </c>
      <c r="D227" t="s">
        <v>261</v>
      </c>
      <c r="E227" t="s">
        <v>2085</v>
      </c>
      <c r="F227" t="s">
        <v>2086</v>
      </c>
      <c r="G227" t="s">
        <v>2087</v>
      </c>
      <c r="I227" t="str">
        <f t="shared" si="21"/>
        <v>N/A</v>
      </c>
      <c r="J227" t="str">
        <f t="shared" si="22"/>
        <v>N/A</v>
      </c>
      <c r="K227" t="str">
        <f t="shared" si="23"/>
        <v>N/A</v>
      </c>
      <c r="L227">
        <f t="shared" si="24"/>
        <v>135040000</v>
      </c>
      <c r="M227">
        <f t="shared" si="25"/>
        <v>110950000</v>
      </c>
      <c r="N227">
        <f t="shared" si="26"/>
        <v>127790000</v>
      </c>
    </row>
    <row r="228" spans="1:14" x14ac:dyDescent="0.3">
      <c r="A228" s="1">
        <v>11</v>
      </c>
      <c r="B228" t="s">
        <v>2088</v>
      </c>
      <c r="C228" t="s">
        <v>2089</v>
      </c>
      <c r="D228" t="s">
        <v>1933</v>
      </c>
      <c r="E228" t="s">
        <v>1933</v>
      </c>
      <c r="F228" t="s">
        <v>261</v>
      </c>
      <c r="G228" t="s">
        <v>261</v>
      </c>
      <c r="I228" t="str">
        <f t="shared" si="21"/>
        <v>N/A</v>
      </c>
      <c r="J228" t="str">
        <f t="shared" si="22"/>
        <v>652000</v>
      </c>
      <c r="K228" t="str">
        <f t="shared" si="23"/>
        <v>200000</v>
      </c>
      <c r="L228" t="str">
        <f t="shared" si="24"/>
        <v>200000</v>
      </c>
      <c r="M228" t="str">
        <f t="shared" si="25"/>
        <v>N/A</v>
      </c>
      <c r="N228" t="str">
        <f t="shared" si="26"/>
        <v>N/A</v>
      </c>
    </row>
    <row r="229" spans="1:14" x14ac:dyDescent="0.3">
      <c r="A229" s="1">
        <v>12</v>
      </c>
      <c r="B229" t="s">
        <v>437</v>
      </c>
      <c r="C229" t="s">
        <v>2090</v>
      </c>
      <c r="D229" t="s">
        <v>2091</v>
      </c>
      <c r="E229" t="s">
        <v>2092</v>
      </c>
      <c r="F229" t="s">
        <v>2093</v>
      </c>
      <c r="G229" t="s">
        <v>2094</v>
      </c>
      <c r="I229" t="str">
        <f t="shared" si="21"/>
        <v>N/A</v>
      </c>
      <c r="J229">
        <f t="shared" si="22"/>
        <v>3390000</v>
      </c>
      <c r="K229">
        <f t="shared" si="23"/>
        <v>16120000.000000002</v>
      </c>
      <c r="L229">
        <f t="shared" si="24"/>
        <v>4110000.0000000005</v>
      </c>
      <c r="M229">
        <f t="shared" si="25"/>
        <v>48470000</v>
      </c>
      <c r="N229">
        <f t="shared" si="26"/>
        <v>65209999.999999993</v>
      </c>
    </row>
    <row r="230" spans="1:14" x14ac:dyDescent="0.3">
      <c r="A230" s="1">
        <v>13</v>
      </c>
      <c r="B230" t="s">
        <v>2095</v>
      </c>
      <c r="C230" t="s">
        <v>261</v>
      </c>
      <c r="D230" t="s">
        <v>2096</v>
      </c>
      <c r="E230" t="s">
        <v>2097</v>
      </c>
      <c r="F230" t="s">
        <v>2098</v>
      </c>
      <c r="G230" t="s">
        <v>2099</v>
      </c>
      <c r="I230" t="str">
        <f t="shared" si="21"/>
        <v>N/A</v>
      </c>
      <c r="J230" t="str">
        <f t="shared" si="22"/>
        <v>N/A</v>
      </c>
      <c r="K230">
        <f t="shared" si="23"/>
        <v>2.9300000000000003E-2</v>
      </c>
      <c r="L230">
        <f t="shared" si="24"/>
        <v>8.2400000000000001E-2</v>
      </c>
      <c r="M230">
        <f t="shared" si="25"/>
        <v>2.0899999999999998E-2</v>
      </c>
      <c r="N230">
        <f t="shared" si="26"/>
        <v>9.5999999999999992E-3</v>
      </c>
    </row>
    <row r="231" spans="1:14" x14ac:dyDescent="0.3">
      <c r="A231" s="1">
        <v>14</v>
      </c>
      <c r="B231" t="s">
        <v>2100</v>
      </c>
      <c r="C231" t="s">
        <v>2101</v>
      </c>
      <c r="D231" t="s">
        <v>2102</v>
      </c>
      <c r="E231" t="s">
        <v>2103</v>
      </c>
      <c r="F231" t="s">
        <v>2104</v>
      </c>
      <c r="G231" t="s">
        <v>2105</v>
      </c>
      <c r="I231" t="str">
        <f t="shared" si="21"/>
        <v>N/A</v>
      </c>
      <c r="J231">
        <f t="shared" si="22"/>
        <v>391470000</v>
      </c>
      <c r="K231">
        <f t="shared" si="23"/>
        <v>378070000</v>
      </c>
      <c r="L231">
        <f t="shared" si="24"/>
        <v>398120000</v>
      </c>
      <c r="M231">
        <f t="shared" si="25"/>
        <v>422120000</v>
      </c>
      <c r="N231">
        <f t="shared" si="26"/>
        <v>426300000</v>
      </c>
    </row>
    <row r="232" spans="1:14" x14ac:dyDescent="0.3">
      <c r="A232" s="1">
        <v>15</v>
      </c>
      <c r="B232" t="s">
        <v>2106</v>
      </c>
      <c r="C232" t="s">
        <v>2107</v>
      </c>
      <c r="D232" t="s">
        <v>2108</v>
      </c>
      <c r="E232" t="s">
        <v>2109</v>
      </c>
      <c r="F232" t="s">
        <v>2110</v>
      </c>
      <c r="G232" t="s">
        <v>2111</v>
      </c>
      <c r="I232" t="str">
        <f t="shared" si="21"/>
        <v>N/A</v>
      </c>
      <c r="J232">
        <f t="shared" si="22"/>
        <v>398190000</v>
      </c>
      <c r="K232">
        <f t="shared" si="23"/>
        <v>383340000</v>
      </c>
      <c r="L232">
        <f t="shared" si="24"/>
        <v>402950000</v>
      </c>
      <c r="M232">
        <f t="shared" si="25"/>
        <v>426410000</v>
      </c>
      <c r="N232">
        <f t="shared" si="26"/>
        <v>430950000</v>
      </c>
    </row>
    <row r="233" spans="1:14" x14ac:dyDescent="0.3">
      <c r="A233" s="1">
        <v>16</v>
      </c>
      <c r="B233" t="s">
        <v>2112</v>
      </c>
      <c r="C233" t="s">
        <v>2113</v>
      </c>
      <c r="D233" t="s">
        <v>2114</v>
      </c>
      <c r="E233" t="s">
        <v>2115</v>
      </c>
      <c r="F233" t="s">
        <v>2116</v>
      </c>
      <c r="G233" t="s">
        <v>2117</v>
      </c>
      <c r="I233" t="str">
        <f t="shared" si="21"/>
        <v>neg_trend</v>
      </c>
      <c r="J233">
        <f t="shared" si="22"/>
        <v>59330000</v>
      </c>
      <c r="K233">
        <f t="shared" si="23"/>
        <v>57780000</v>
      </c>
      <c r="L233">
        <f t="shared" si="24"/>
        <v>54330000</v>
      </c>
      <c r="M233">
        <f t="shared" si="25"/>
        <v>52480000</v>
      </c>
      <c r="N233">
        <f t="shared" si="26"/>
        <v>49850000</v>
      </c>
    </row>
    <row r="234" spans="1:14" x14ac:dyDescent="0.3">
      <c r="A234" s="1">
        <v>17</v>
      </c>
      <c r="B234" t="s">
        <v>2118</v>
      </c>
      <c r="C234" t="s">
        <v>2119</v>
      </c>
      <c r="D234" t="s">
        <v>2120</v>
      </c>
      <c r="E234" t="s">
        <v>2121</v>
      </c>
      <c r="F234" t="s">
        <v>2122</v>
      </c>
      <c r="G234" t="s">
        <v>2123</v>
      </c>
      <c r="I234" t="str">
        <f t="shared" si="21"/>
        <v>N/A</v>
      </c>
      <c r="J234">
        <f t="shared" si="22"/>
        <v>12220000</v>
      </c>
      <c r="K234">
        <f t="shared" si="23"/>
        <v>12890000</v>
      </c>
      <c r="L234">
        <f t="shared" si="24"/>
        <v>12340000</v>
      </c>
      <c r="M234">
        <f t="shared" si="25"/>
        <v>10220000</v>
      </c>
      <c r="N234">
        <f t="shared" si="26"/>
        <v>8710000</v>
      </c>
    </row>
    <row r="235" spans="1:14" x14ac:dyDescent="0.3">
      <c r="A235" s="1">
        <v>18</v>
      </c>
      <c r="B235" t="s">
        <v>2124</v>
      </c>
      <c r="C235" t="s">
        <v>2125</v>
      </c>
      <c r="D235" t="s">
        <v>2126</v>
      </c>
      <c r="E235" t="s">
        <v>2127</v>
      </c>
      <c r="F235" t="s">
        <v>2128</v>
      </c>
      <c r="G235" t="s">
        <v>2129</v>
      </c>
      <c r="I235" t="str">
        <f t="shared" si="21"/>
        <v>N/A</v>
      </c>
      <c r="J235">
        <f t="shared" si="22"/>
        <v>326870000</v>
      </c>
      <c r="K235">
        <f t="shared" si="23"/>
        <v>313110000</v>
      </c>
      <c r="L235">
        <f t="shared" si="24"/>
        <v>336950000</v>
      </c>
      <c r="M235">
        <f t="shared" si="25"/>
        <v>364220000</v>
      </c>
      <c r="N235">
        <f t="shared" si="26"/>
        <v>372940000</v>
      </c>
    </row>
    <row r="236" spans="1:14" x14ac:dyDescent="0.3">
      <c r="A236" s="1">
        <v>19</v>
      </c>
      <c r="B236" t="s">
        <v>2130</v>
      </c>
      <c r="C236" t="s">
        <v>261</v>
      </c>
      <c r="D236" t="s">
        <v>261</v>
      </c>
      <c r="E236" t="s">
        <v>261</v>
      </c>
      <c r="F236" t="s">
        <v>261</v>
      </c>
      <c r="G236" t="s">
        <v>261</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2131</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2132</v>
      </c>
      <c r="C238" t="s">
        <v>261</v>
      </c>
      <c r="D238" t="s">
        <v>261</v>
      </c>
      <c r="E238" t="s">
        <v>261</v>
      </c>
      <c r="F238" t="s">
        <v>261</v>
      </c>
      <c r="G238" t="s">
        <v>261</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2133</v>
      </c>
      <c r="C239" t="s">
        <v>261</v>
      </c>
      <c r="D239" t="s">
        <v>261</v>
      </c>
      <c r="E239" t="s">
        <v>261</v>
      </c>
      <c r="F239" t="s">
        <v>261</v>
      </c>
      <c r="G239" t="s">
        <v>261</v>
      </c>
      <c r="I239" t="str">
        <f t="shared" si="21"/>
        <v>N/A</v>
      </c>
      <c r="J239" t="str">
        <f t="shared" si="22"/>
        <v>N/A</v>
      </c>
      <c r="K239" t="str">
        <f t="shared" si="23"/>
        <v>N/A</v>
      </c>
      <c r="L239" t="str">
        <f t="shared" si="24"/>
        <v>N/A</v>
      </c>
      <c r="M239" t="str">
        <f t="shared" si="25"/>
        <v>N/A</v>
      </c>
      <c r="N239" t="str">
        <f t="shared" si="26"/>
        <v>N/A</v>
      </c>
    </row>
    <row r="240" spans="1:14" x14ac:dyDescent="0.3">
      <c r="A240" s="1">
        <v>23</v>
      </c>
      <c r="B240" t="s">
        <v>2134</v>
      </c>
      <c r="C240" t="s">
        <v>2135</v>
      </c>
      <c r="D240" t="s">
        <v>2136</v>
      </c>
      <c r="E240" t="s">
        <v>2137</v>
      </c>
      <c r="F240" t="s">
        <v>2138</v>
      </c>
      <c r="G240" t="s">
        <v>2139</v>
      </c>
      <c r="I240" t="str">
        <f t="shared" si="21"/>
        <v>N/A</v>
      </c>
      <c r="J240" t="str">
        <f t="shared" si="22"/>
        <v>(233,000)</v>
      </c>
      <c r="K240" t="str">
        <f t="shared" si="23"/>
        <v>(439,000)</v>
      </c>
      <c r="L240" t="str">
        <f t="shared" si="24"/>
        <v>(655,000)</v>
      </c>
      <c r="M240" t="str">
        <f t="shared" si="25"/>
        <v>(509,000)</v>
      </c>
      <c r="N240" t="str">
        <f t="shared" si="26"/>
        <v>(560,000)</v>
      </c>
    </row>
    <row r="241" spans="1:14" x14ac:dyDescent="0.3">
      <c r="A241" s="1">
        <v>24</v>
      </c>
      <c r="B241" t="s">
        <v>2140</v>
      </c>
      <c r="C241" t="s">
        <v>2141</v>
      </c>
      <c r="D241" t="s">
        <v>2142</v>
      </c>
      <c r="E241" t="s">
        <v>2143</v>
      </c>
      <c r="F241" t="s">
        <v>2144</v>
      </c>
      <c r="G241" t="s">
        <v>2145</v>
      </c>
      <c r="I241" t="str">
        <f t="shared" si="21"/>
        <v>N/A</v>
      </c>
      <c r="J241" t="str">
        <f t="shared" si="22"/>
        <v>(6.72M)</v>
      </c>
      <c r="K241" t="str">
        <f t="shared" si="23"/>
        <v>(5.27M)</v>
      </c>
      <c r="L241" t="str">
        <f t="shared" si="24"/>
        <v>(4.84M)</v>
      </c>
      <c r="M241" t="str">
        <f t="shared" si="25"/>
        <v>(4.29M)</v>
      </c>
      <c r="N241" t="str">
        <f t="shared" si="26"/>
        <v>(4.64M)</v>
      </c>
    </row>
    <row r="242" spans="1:14" x14ac:dyDescent="0.3">
      <c r="A242" s="1">
        <v>25</v>
      </c>
      <c r="B242" t="s">
        <v>2146</v>
      </c>
      <c r="C242" t="s">
        <v>261</v>
      </c>
      <c r="D242" t="s">
        <v>261</v>
      </c>
      <c r="E242" t="s">
        <v>261</v>
      </c>
      <c r="F242" t="s">
        <v>261</v>
      </c>
      <c r="G242" t="s">
        <v>261</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2147</v>
      </c>
      <c r="C243" t="s">
        <v>261</v>
      </c>
      <c r="D243" t="s">
        <v>2148</v>
      </c>
      <c r="E243" t="s">
        <v>2149</v>
      </c>
      <c r="F243" t="s">
        <v>2150</v>
      </c>
      <c r="G243" t="s">
        <v>2151</v>
      </c>
      <c r="I243" t="str">
        <f t="shared" si="21"/>
        <v>N/A</v>
      </c>
      <c r="J243" t="str">
        <f t="shared" si="22"/>
        <v>N/A</v>
      </c>
      <c r="K243">
        <f t="shared" si="23"/>
        <v>-3.4200000000000001E-2</v>
      </c>
      <c r="L243">
        <f t="shared" si="24"/>
        <v>5.2999999999999999E-2</v>
      </c>
      <c r="M243">
        <f t="shared" si="25"/>
        <v>6.0300000000000006E-2</v>
      </c>
      <c r="N243">
        <f t="shared" si="26"/>
        <v>9.9000000000000008E-3</v>
      </c>
    </row>
    <row r="244" spans="1:14" x14ac:dyDescent="0.3">
      <c r="A244" s="1">
        <v>27</v>
      </c>
      <c r="B244" t="s">
        <v>2152</v>
      </c>
      <c r="C244" t="s">
        <v>261</v>
      </c>
      <c r="D244" t="s">
        <v>261</v>
      </c>
      <c r="E244" t="s">
        <v>261</v>
      </c>
      <c r="F244" t="s">
        <v>261</v>
      </c>
      <c r="G244" t="s">
        <v>261</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2153</v>
      </c>
      <c r="C245" t="s">
        <v>261</v>
      </c>
      <c r="D245" t="s">
        <v>261</v>
      </c>
      <c r="E245" t="s">
        <v>261</v>
      </c>
      <c r="F245" t="s">
        <v>261</v>
      </c>
      <c r="G245" t="s">
        <v>261</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440</v>
      </c>
      <c r="C246" t="s">
        <v>2154</v>
      </c>
      <c r="D246" t="s">
        <v>2155</v>
      </c>
      <c r="E246" t="s">
        <v>2156</v>
      </c>
      <c r="F246" t="s">
        <v>2157</v>
      </c>
      <c r="G246" t="s">
        <v>1139</v>
      </c>
      <c r="I246" t="str">
        <f t="shared" si="21"/>
        <v>N/A</v>
      </c>
      <c r="J246">
        <f t="shared" si="22"/>
        <v>10530000</v>
      </c>
      <c r="K246">
        <f t="shared" si="23"/>
        <v>10440000</v>
      </c>
      <c r="L246">
        <f t="shared" si="24"/>
        <v>10810000</v>
      </c>
      <c r="M246">
        <f t="shared" si="25"/>
        <v>11870000</v>
      </c>
      <c r="N246">
        <f t="shared" si="26"/>
        <v>12600000</v>
      </c>
    </row>
    <row r="247" spans="1:14" x14ac:dyDescent="0.3">
      <c r="A247" s="1">
        <v>30</v>
      </c>
      <c r="B247" t="s">
        <v>443</v>
      </c>
      <c r="C247" t="s">
        <v>2158</v>
      </c>
      <c r="D247" t="s">
        <v>2159</v>
      </c>
      <c r="E247" t="s">
        <v>2160</v>
      </c>
      <c r="F247" t="s">
        <v>2161</v>
      </c>
      <c r="G247" t="s">
        <v>2162</v>
      </c>
      <c r="I247" t="str">
        <f t="shared" si="21"/>
        <v>N/A</v>
      </c>
      <c r="J247">
        <f t="shared" si="22"/>
        <v>24360000</v>
      </c>
      <c r="K247">
        <f t="shared" si="23"/>
        <v>23820000</v>
      </c>
      <c r="L247">
        <f t="shared" si="24"/>
        <v>24370000</v>
      </c>
      <c r="M247">
        <f t="shared" si="25"/>
        <v>24000000</v>
      </c>
      <c r="N247">
        <f t="shared" si="26"/>
        <v>23660000</v>
      </c>
    </row>
    <row r="248" spans="1:14" x14ac:dyDescent="0.3">
      <c r="A248" s="1">
        <v>31</v>
      </c>
      <c r="B248" t="s">
        <v>449</v>
      </c>
      <c r="C248" t="s">
        <v>2163</v>
      </c>
      <c r="D248" t="s">
        <v>2164</v>
      </c>
      <c r="E248" t="s">
        <v>2165</v>
      </c>
      <c r="F248" t="s">
        <v>2161</v>
      </c>
      <c r="G248" t="s">
        <v>2162</v>
      </c>
      <c r="I248" t="str">
        <f t="shared" si="21"/>
        <v>N/A</v>
      </c>
      <c r="J248">
        <f t="shared" si="22"/>
        <v>22840000</v>
      </c>
      <c r="K248">
        <f t="shared" si="23"/>
        <v>21470000</v>
      </c>
      <c r="L248">
        <f t="shared" si="24"/>
        <v>21990000</v>
      </c>
      <c r="M248">
        <f t="shared" si="25"/>
        <v>24000000</v>
      </c>
      <c r="N248">
        <f t="shared" si="26"/>
        <v>23660000</v>
      </c>
    </row>
    <row r="249" spans="1:14" x14ac:dyDescent="0.3">
      <c r="A249" s="1">
        <v>32</v>
      </c>
      <c r="B249" t="s">
        <v>454</v>
      </c>
      <c r="C249" t="s">
        <v>2166</v>
      </c>
      <c r="D249" t="s">
        <v>2167</v>
      </c>
      <c r="E249" t="s">
        <v>2168</v>
      </c>
      <c r="F249" t="s">
        <v>261</v>
      </c>
      <c r="G249" t="s">
        <v>261</v>
      </c>
      <c r="I249" t="str">
        <f t="shared" si="21"/>
        <v>N/A</v>
      </c>
      <c r="J249">
        <f t="shared" si="22"/>
        <v>1530000</v>
      </c>
      <c r="K249">
        <f t="shared" si="23"/>
        <v>2350000</v>
      </c>
      <c r="L249">
        <f t="shared" si="24"/>
        <v>2390000</v>
      </c>
      <c r="M249" t="str">
        <f t="shared" si="25"/>
        <v>N/A</v>
      </c>
      <c r="N249" t="str">
        <f t="shared" si="26"/>
        <v>N/A</v>
      </c>
    </row>
    <row r="250" spans="1:14" x14ac:dyDescent="0.3">
      <c r="A250" s="1">
        <v>33</v>
      </c>
      <c r="B250" t="s">
        <v>2169</v>
      </c>
      <c r="C250" t="s">
        <v>261</v>
      </c>
      <c r="D250" t="s">
        <v>261</v>
      </c>
      <c r="E250" t="s">
        <v>261</v>
      </c>
      <c r="F250" t="s">
        <v>261</v>
      </c>
      <c r="G250" t="s">
        <v>261</v>
      </c>
      <c r="I250" t="str">
        <f t="shared" si="21"/>
        <v>N/A</v>
      </c>
      <c r="J250" t="str">
        <f t="shared" si="22"/>
        <v>N/A</v>
      </c>
      <c r="K250" t="str">
        <f t="shared" si="23"/>
        <v>N/A</v>
      </c>
      <c r="L250" t="str">
        <f t="shared" si="24"/>
        <v>N/A</v>
      </c>
      <c r="M250" t="str">
        <f t="shared" si="25"/>
        <v>N/A</v>
      </c>
      <c r="N250" t="str">
        <f t="shared" si="26"/>
        <v>N/A</v>
      </c>
    </row>
    <row r="251" spans="1:14" x14ac:dyDescent="0.3">
      <c r="A251" s="1">
        <v>34</v>
      </c>
      <c r="B251" t="s">
        <v>459</v>
      </c>
      <c r="C251" t="s">
        <v>2170</v>
      </c>
      <c r="D251" t="s">
        <v>2171</v>
      </c>
      <c r="E251" t="s">
        <v>2172</v>
      </c>
      <c r="F251" t="s">
        <v>2173</v>
      </c>
      <c r="G251" t="s">
        <v>2174</v>
      </c>
      <c r="I251" t="str">
        <f t="shared" si="21"/>
        <v>N/A</v>
      </c>
      <c r="J251">
        <f t="shared" si="22"/>
        <v>759830000</v>
      </c>
      <c r="K251">
        <f t="shared" si="23"/>
        <v>752510000</v>
      </c>
      <c r="L251">
        <f t="shared" si="24"/>
        <v>791810000</v>
      </c>
      <c r="M251">
        <f t="shared" si="25"/>
        <v>819600000</v>
      </c>
      <c r="N251">
        <f t="shared" si="26"/>
        <v>833110000</v>
      </c>
    </row>
    <row r="252" spans="1:14" x14ac:dyDescent="0.3">
      <c r="A252" s="1">
        <v>35</v>
      </c>
      <c r="B252" t="s">
        <v>2175</v>
      </c>
      <c r="C252" t="s">
        <v>261</v>
      </c>
      <c r="D252" t="s">
        <v>2176</v>
      </c>
      <c r="E252" t="s">
        <v>2177</v>
      </c>
      <c r="F252" t="s">
        <v>2178</v>
      </c>
      <c r="G252" t="s">
        <v>2179</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-9.5999999999999992E-3</v>
      </c>
      <c r="L252">
        <f t="shared" ref="L252:L315" si="30">IF(TRIM(E252)="-", "N/A", IF(RIGHT(E252,1)="M",1000000*VALUE(LEFT(E252,LEN(E252)-1)),IF(RIGHT(E252,1)="B",1000000000*VALUE(LEFT(E252,LEN(E252)-1)),IF(RIGHT(E252,1)="%",0.01*VALUE(LEFT(E252,LEN(E252)-1)),E252))))</f>
        <v>5.2199999999999996E-2</v>
      </c>
      <c r="M252">
        <f t="shared" ref="M252:M315" si="31">IF(TRIM(F252)="-", "N/A", IF(RIGHT(F252,1)="M",1000000*VALUE(LEFT(F252,LEN(F252)-1)),IF(RIGHT(F252,1)="B",1000000000*VALUE(LEFT(F252,LEN(F252)-1)),IF(RIGHT(F252,1)="%",0.01*VALUE(LEFT(F252,LEN(F252)-1)),F252))))</f>
        <v>3.5099999999999999E-2</v>
      </c>
      <c r="N252">
        <f t="shared" ref="N252:N315" si="32">IF(TRIM(G252)="-", "N/A", IF(RIGHT(G252,1)="M",1000000*VALUE(LEFT(G252,LEN(G252)-1)),IF(RIGHT(G252,1)="B",1000000000*VALUE(LEFT(G252,LEN(G252)-1)),IF(RIGHT(G252,1)="%",0.01*VALUE(LEFT(G252,LEN(G252)-1)),G252))))</f>
        <v>1.6500000000000001E-2</v>
      </c>
    </row>
    <row r="253" spans="1:14" x14ac:dyDescent="0.3">
      <c r="A253" s="1">
        <v>36</v>
      </c>
      <c r="B253" t="s">
        <v>470</v>
      </c>
      <c r="C253" t="s">
        <v>261</v>
      </c>
      <c r="D253" t="s">
        <v>261</v>
      </c>
      <c r="E253" t="s">
        <v>261</v>
      </c>
      <c r="F253" t="s">
        <v>261</v>
      </c>
      <c r="G253" t="s">
        <v>2151</v>
      </c>
      <c r="I253" t="str">
        <f t="shared" si="27"/>
        <v>N/A</v>
      </c>
      <c r="J253" t="str">
        <f t="shared" si="28"/>
        <v>N/A</v>
      </c>
      <c r="K253" t="str">
        <f t="shared" si="29"/>
        <v>N/A</v>
      </c>
      <c r="L253" t="str">
        <f t="shared" si="30"/>
        <v>N/A</v>
      </c>
      <c r="M253" t="str">
        <f t="shared" si="31"/>
        <v>N/A</v>
      </c>
      <c r="N253">
        <f t="shared" si="32"/>
        <v>9.9000000000000008E-3</v>
      </c>
    </row>
    <row r="254" spans="1:14" x14ac:dyDescent="0.3">
      <c r="I254" t="str">
        <f t="shared" si="27"/>
        <v>N/A</v>
      </c>
      <c r="J254">
        <f t="shared" si="28"/>
        <v>0</v>
      </c>
      <c r="K254">
        <f t="shared" si="29"/>
        <v>0</v>
      </c>
      <c r="L254">
        <f t="shared" si="30"/>
        <v>0</v>
      </c>
      <c r="M254">
        <f t="shared" si="31"/>
        <v>0</v>
      </c>
      <c r="N254">
        <f t="shared" si="32"/>
        <v>0</v>
      </c>
    </row>
    <row r="255" spans="1:14" x14ac:dyDescent="0.3">
      <c r="B255" s="1" t="s">
        <v>296</v>
      </c>
      <c r="C255" s="1" t="s">
        <v>248</v>
      </c>
      <c r="D255" s="1" t="s">
        <v>249</v>
      </c>
      <c r="E255" s="1" t="s">
        <v>250</v>
      </c>
      <c r="F255" s="1" t="s">
        <v>251</v>
      </c>
      <c r="G255" s="1" t="s">
        <v>252</v>
      </c>
      <c r="H255" s="1" t="s">
        <v>253</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2180</v>
      </c>
      <c r="C256" t="s">
        <v>2181</v>
      </c>
      <c r="D256" t="s">
        <v>2182</v>
      </c>
      <c r="E256" t="s">
        <v>2183</v>
      </c>
      <c r="F256" t="s">
        <v>2184</v>
      </c>
      <c r="G256" t="s">
        <v>2185</v>
      </c>
      <c r="I256" t="str">
        <f t="shared" si="27"/>
        <v>pos_trend</v>
      </c>
      <c r="J256">
        <f t="shared" si="28"/>
        <v>636820000</v>
      </c>
      <c r="K256">
        <f t="shared" si="29"/>
        <v>668840000</v>
      </c>
      <c r="L256">
        <f t="shared" si="30"/>
        <v>693390000</v>
      </c>
      <c r="M256">
        <f t="shared" si="31"/>
        <v>723630000</v>
      </c>
      <c r="N256">
        <f t="shared" si="32"/>
        <v>739140000</v>
      </c>
    </row>
    <row r="257" spans="1:14" x14ac:dyDescent="0.3">
      <c r="A257" s="1">
        <v>1</v>
      </c>
      <c r="B257" t="s">
        <v>2186</v>
      </c>
      <c r="C257" t="s">
        <v>2187</v>
      </c>
      <c r="D257" t="s">
        <v>2188</v>
      </c>
      <c r="E257" t="s">
        <v>2189</v>
      </c>
      <c r="F257" t="s">
        <v>2190</v>
      </c>
      <c r="G257" t="s">
        <v>2191</v>
      </c>
      <c r="I257" t="str">
        <f t="shared" si="27"/>
        <v>N/A</v>
      </c>
      <c r="J257">
        <f t="shared" si="28"/>
        <v>214350000</v>
      </c>
      <c r="K257">
        <f t="shared" si="29"/>
        <v>225150000</v>
      </c>
      <c r="L257">
        <f t="shared" si="30"/>
        <v>241400000</v>
      </c>
      <c r="M257">
        <f t="shared" si="31"/>
        <v>156820000</v>
      </c>
      <c r="N257">
        <f t="shared" si="32"/>
        <v>181890000</v>
      </c>
    </row>
    <row r="258" spans="1:14" x14ac:dyDescent="0.3">
      <c r="A258" s="1">
        <v>2</v>
      </c>
      <c r="B258" t="s">
        <v>2192</v>
      </c>
      <c r="C258" t="s">
        <v>2193</v>
      </c>
      <c r="D258" t="s">
        <v>2194</v>
      </c>
      <c r="E258" t="s">
        <v>2195</v>
      </c>
      <c r="F258" t="s">
        <v>2196</v>
      </c>
      <c r="G258" t="s">
        <v>2197</v>
      </c>
      <c r="I258" t="str">
        <f t="shared" si="27"/>
        <v>N/A</v>
      </c>
      <c r="J258">
        <f t="shared" si="28"/>
        <v>422470000</v>
      </c>
      <c r="K258">
        <f t="shared" si="29"/>
        <v>443700000</v>
      </c>
      <c r="L258">
        <f t="shared" si="30"/>
        <v>451990000</v>
      </c>
      <c r="M258">
        <f t="shared" si="31"/>
        <v>566810000</v>
      </c>
      <c r="N258">
        <f t="shared" si="32"/>
        <v>557250000</v>
      </c>
    </row>
    <row r="259" spans="1:14" x14ac:dyDescent="0.3">
      <c r="A259" s="1">
        <v>3</v>
      </c>
      <c r="B259" t="s">
        <v>2198</v>
      </c>
      <c r="C259" t="s">
        <v>261</v>
      </c>
      <c r="D259" t="s">
        <v>261</v>
      </c>
      <c r="E259" t="s">
        <v>261</v>
      </c>
      <c r="F259" t="s">
        <v>261</v>
      </c>
      <c r="G259" t="s">
        <v>261</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2199</v>
      </c>
      <c r="C260" t="s">
        <v>261</v>
      </c>
      <c r="D260" t="s">
        <v>2200</v>
      </c>
      <c r="E260" t="s">
        <v>207</v>
      </c>
      <c r="F260" t="s">
        <v>2011</v>
      </c>
      <c r="G260" t="s">
        <v>2201</v>
      </c>
      <c r="I260" t="str">
        <f t="shared" si="27"/>
        <v>N/A</v>
      </c>
      <c r="J260" t="str">
        <f t="shared" si="28"/>
        <v>N/A</v>
      </c>
      <c r="K260">
        <f t="shared" si="29"/>
        <v>5.0300000000000004E-2</v>
      </c>
      <c r="L260">
        <f t="shared" si="30"/>
        <v>3.6700000000000003E-2</v>
      </c>
      <c r="M260">
        <f t="shared" si="31"/>
        <v>4.3600000000000007E-2</v>
      </c>
      <c r="N260">
        <f t="shared" si="32"/>
        <v>2.1400000000000002E-2</v>
      </c>
    </row>
    <row r="261" spans="1:14" x14ac:dyDescent="0.3">
      <c r="A261" s="1">
        <v>5</v>
      </c>
      <c r="B261" t="s">
        <v>472</v>
      </c>
      <c r="C261" t="s">
        <v>2202</v>
      </c>
      <c r="D261" t="s">
        <v>2203</v>
      </c>
      <c r="E261" t="s">
        <v>2204</v>
      </c>
      <c r="F261" t="s">
        <v>2205</v>
      </c>
      <c r="G261" t="s">
        <v>2206</v>
      </c>
      <c r="I261" t="str">
        <f t="shared" si="27"/>
        <v>N/A</v>
      </c>
      <c r="J261">
        <f t="shared" si="28"/>
        <v>49910000</v>
      </c>
      <c r="K261">
        <f t="shared" si="29"/>
        <v>15580000</v>
      </c>
      <c r="L261">
        <f t="shared" si="30"/>
        <v>16900000</v>
      </c>
      <c r="M261">
        <f t="shared" si="31"/>
        <v>10170000</v>
      </c>
      <c r="N261">
        <f t="shared" si="32"/>
        <v>6580000</v>
      </c>
    </row>
    <row r="262" spans="1:14" x14ac:dyDescent="0.3">
      <c r="A262" s="1">
        <v>6</v>
      </c>
      <c r="B262" t="s">
        <v>478</v>
      </c>
      <c r="C262" t="s">
        <v>2207</v>
      </c>
      <c r="D262" t="s">
        <v>2208</v>
      </c>
      <c r="E262" t="s">
        <v>2209</v>
      </c>
      <c r="F262" t="s">
        <v>2210</v>
      </c>
      <c r="G262" t="s">
        <v>2211</v>
      </c>
      <c r="I262" t="str">
        <f t="shared" si="27"/>
        <v>N/A</v>
      </c>
      <c r="J262">
        <f t="shared" si="28"/>
        <v>17690000</v>
      </c>
      <c r="K262">
        <f t="shared" si="29"/>
        <v>3360000</v>
      </c>
      <c r="L262">
        <f t="shared" si="30"/>
        <v>4680000</v>
      </c>
      <c r="M262">
        <f t="shared" si="31"/>
        <v>2950000</v>
      </c>
      <c r="N262">
        <f t="shared" si="32"/>
        <v>3370000</v>
      </c>
    </row>
    <row r="263" spans="1:14" x14ac:dyDescent="0.3">
      <c r="A263" s="1">
        <v>7</v>
      </c>
      <c r="B263" t="s">
        <v>483</v>
      </c>
      <c r="C263" t="s">
        <v>261</v>
      </c>
      <c r="D263" t="s">
        <v>261</v>
      </c>
      <c r="E263" t="s">
        <v>261</v>
      </c>
      <c r="F263" t="s">
        <v>261</v>
      </c>
      <c r="G263" t="s">
        <v>261</v>
      </c>
      <c r="I263" t="str">
        <f t="shared" si="27"/>
        <v>N/A</v>
      </c>
      <c r="J263" t="str">
        <f t="shared" si="28"/>
        <v>N/A</v>
      </c>
      <c r="K263" t="str">
        <f t="shared" si="29"/>
        <v>N/A</v>
      </c>
      <c r="L263" t="str">
        <f t="shared" si="30"/>
        <v>N/A</v>
      </c>
      <c r="M263" t="str">
        <f t="shared" si="31"/>
        <v>N/A</v>
      </c>
      <c r="N263" t="str">
        <f t="shared" si="32"/>
        <v>N/A</v>
      </c>
    </row>
    <row r="264" spans="1:14" x14ac:dyDescent="0.3">
      <c r="A264" s="1">
        <v>8</v>
      </c>
      <c r="B264" t="s">
        <v>482</v>
      </c>
      <c r="C264" t="s">
        <v>2207</v>
      </c>
      <c r="D264" t="s">
        <v>2208</v>
      </c>
      <c r="E264" t="s">
        <v>2209</v>
      </c>
      <c r="F264" t="s">
        <v>2210</v>
      </c>
      <c r="G264" t="s">
        <v>2211</v>
      </c>
      <c r="I264" t="str">
        <f t="shared" si="27"/>
        <v>N/A</v>
      </c>
      <c r="J264">
        <f t="shared" si="28"/>
        <v>17690000</v>
      </c>
      <c r="K264">
        <f t="shared" si="29"/>
        <v>3360000</v>
      </c>
      <c r="L264">
        <f t="shared" si="30"/>
        <v>4680000</v>
      </c>
      <c r="M264">
        <f t="shared" si="31"/>
        <v>2950000</v>
      </c>
      <c r="N264">
        <f t="shared" si="32"/>
        <v>3370000</v>
      </c>
    </row>
    <row r="265" spans="1:14" x14ac:dyDescent="0.3">
      <c r="A265" s="1">
        <v>9</v>
      </c>
      <c r="B265" t="s">
        <v>484</v>
      </c>
      <c r="C265" t="s">
        <v>2212</v>
      </c>
      <c r="D265" t="s">
        <v>2119</v>
      </c>
      <c r="E265" t="s">
        <v>2119</v>
      </c>
      <c r="F265" t="s">
        <v>2213</v>
      </c>
      <c r="G265" t="s">
        <v>2214</v>
      </c>
      <c r="I265" t="str">
        <f t="shared" si="27"/>
        <v>N/A</v>
      </c>
      <c r="J265">
        <f t="shared" si="28"/>
        <v>32220000</v>
      </c>
      <c r="K265">
        <f t="shared" si="29"/>
        <v>12220000</v>
      </c>
      <c r="L265">
        <f t="shared" si="30"/>
        <v>12220000</v>
      </c>
      <c r="M265">
        <f t="shared" si="31"/>
        <v>7220000</v>
      </c>
      <c r="N265">
        <f t="shared" si="32"/>
        <v>3220000</v>
      </c>
    </row>
    <row r="266" spans="1:14" x14ac:dyDescent="0.3">
      <c r="A266" s="1">
        <v>10</v>
      </c>
      <c r="B266" t="s">
        <v>488</v>
      </c>
      <c r="C266" t="s">
        <v>2212</v>
      </c>
      <c r="D266" t="s">
        <v>2119</v>
      </c>
      <c r="E266" t="s">
        <v>2119</v>
      </c>
      <c r="F266" t="s">
        <v>2213</v>
      </c>
      <c r="G266" t="s">
        <v>2214</v>
      </c>
      <c r="I266" t="str">
        <f t="shared" si="27"/>
        <v>N/A</v>
      </c>
      <c r="J266">
        <f t="shared" si="28"/>
        <v>32220000</v>
      </c>
      <c r="K266">
        <f t="shared" si="29"/>
        <v>12220000</v>
      </c>
      <c r="L266">
        <f t="shared" si="30"/>
        <v>12220000</v>
      </c>
      <c r="M266">
        <f t="shared" si="31"/>
        <v>7220000</v>
      </c>
      <c r="N266">
        <f t="shared" si="32"/>
        <v>3220000</v>
      </c>
    </row>
    <row r="267" spans="1:14" x14ac:dyDescent="0.3">
      <c r="A267" s="1">
        <v>11</v>
      </c>
      <c r="B267" t="s">
        <v>489</v>
      </c>
      <c r="C267" t="s">
        <v>261</v>
      </c>
      <c r="D267" t="s">
        <v>261</v>
      </c>
      <c r="E267" t="s">
        <v>261</v>
      </c>
      <c r="F267" t="s">
        <v>261</v>
      </c>
      <c r="G267" t="s">
        <v>261</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2215</v>
      </c>
      <c r="C268" t="s">
        <v>261</v>
      </c>
      <c r="D268" t="s">
        <v>2216</v>
      </c>
      <c r="E268" t="s">
        <v>852</v>
      </c>
      <c r="F268" t="s">
        <v>2217</v>
      </c>
      <c r="G268" t="s">
        <v>2218</v>
      </c>
      <c r="I268" t="str">
        <f t="shared" si="27"/>
        <v>N/A</v>
      </c>
      <c r="J268" t="str">
        <f t="shared" si="28"/>
        <v>N/A</v>
      </c>
      <c r="K268">
        <f t="shared" si="29"/>
        <v>-0.62080000000000002</v>
      </c>
      <c r="L268">
        <f t="shared" si="30"/>
        <v>0</v>
      </c>
      <c r="M268">
        <f t="shared" si="31"/>
        <v>-0.4093</v>
      </c>
      <c r="N268">
        <f t="shared" si="32"/>
        <v>-0.55420000000000003</v>
      </c>
    </row>
    <row r="269" spans="1:14" x14ac:dyDescent="0.3">
      <c r="A269" s="1">
        <v>13</v>
      </c>
      <c r="B269" t="s">
        <v>495</v>
      </c>
      <c r="C269" t="s">
        <v>2219</v>
      </c>
      <c r="D269" t="s">
        <v>2220</v>
      </c>
      <c r="E269" t="s">
        <v>2221</v>
      </c>
      <c r="F269" t="s">
        <v>2222</v>
      </c>
      <c r="G269" t="s">
        <v>2223</v>
      </c>
      <c r="I269" t="str">
        <f t="shared" si="27"/>
        <v>N/A</v>
      </c>
      <c r="J269">
        <f t="shared" si="28"/>
        <v>6.5700000000000008E-2</v>
      </c>
      <c r="K269">
        <f t="shared" si="29"/>
        <v>2.07E-2</v>
      </c>
      <c r="L269">
        <f t="shared" si="30"/>
        <v>2.1299999999999999E-2</v>
      </c>
      <c r="M269">
        <f t="shared" si="31"/>
        <v>1.24E-2</v>
      </c>
      <c r="N269">
        <f t="shared" si="32"/>
        <v>7.9000000000000008E-3</v>
      </c>
    </row>
    <row r="270" spans="1:14" x14ac:dyDescent="0.3">
      <c r="A270" s="1">
        <v>14</v>
      </c>
      <c r="B270" t="s">
        <v>503</v>
      </c>
      <c r="C270" t="s">
        <v>2224</v>
      </c>
      <c r="D270" t="s">
        <v>2225</v>
      </c>
      <c r="E270" t="s">
        <v>2226</v>
      </c>
      <c r="F270" t="s">
        <v>1457</v>
      </c>
      <c r="G270" t="s">
        <v>2227</v>
      </c>
      <c r="I270" t="str">
        <f t="shared" si="27"/>
        <v>N/A</v>
      </c>
      <c r="J270">
        <f t="shared" si="28"/>
        <v>2960000</v>
      </c>
      <c r="K270">
        <f t="shared" si="29"/>
        <v>2430000</v>
      </c>
      <c r="L270">
        <f t="shared" si="30"/>
        <v>3140000</v>
      </c>
      <c r="M270">
        <f t="shared" si="31"/>
        <v>3450000</v>
      </c>
      <c r="N270">
        <f t="shared" si="32"/>
        <v>4040000</v>
      </c>
    </row>
    <row r="271" spans="1:14" x14ac:dyDescent="0.3">
      <c r="A271" s="1">
        <v>15</v>
      </c>
      <c r="B271" t="s">
        <v>509</v>
      </c>
      <c r="C271" t="s">
        <v>2224</v>
      </c>
      <c r="D271" t="s">
        <v>2225</v>
      </c>
      <c r="E271" t="s">
        <v>2226</v>
      </c>
      <c r="F271" t="s">
        <v>1457</v>
      </c>
      <c r="G271" t="s">
        <v>2227</v>
      </c>
      <c r="I271" t="str">
        <f t="shared" si="27"/>
        <v>N/A</v>
      </c>
      <c r="J271">
        <f t="shared" si="28"/>
        <v>2960000</v>
      </c>
      <c r="K271">
        <f t="shared" si="29"/>
        <v>2430000</v>
      </c>
      <c r="L271">
        <f t="shared" si="30"/>
        <v>3140000</v>
      </c>
      <c r="M271">
        <f t="shared" si="31"/>
        <v>3450000</v>
      </c>
      <c r="N271">
        <f t="shared" si="32"/>
        <v>4040000</v>
      </c>
    </row>
    <row r="272" spans="1:14" x14ac:dyDescent="0.3">
      <c r="A272" s="1">
        <v>16</v>
      </c>
      <c r="B272" t="s">
        <v>514</v>
      </c>
      <c r="C272" t="s">
        <v>2228</v>
      </c>
      <c r="D272" t="s">
        <v>2229</v>
      </c>
      <c r="E272" t="s">
        <v>2230</v>
      </c>
      <c r="F272" t="s">
        <v>2231</v>
      </c>
      <c r="G272" t="s">
        <v>2232</v>
      </c>
      <c r="I272" t="str">
        <f t="shared" si="27"/>
        <v>N/A</v>
      </c>
      <c r="J272">
        <f t="shared" si="28"/>
        <v>689680000</v>
      </c>
      <c r="K272">
        <f t="shared" si="29"/>
        <v>688020000</v>
      </c>
      <c r="L272">
        <f t="shared" si="30"/>
        <v>716010000</v>
      </c>
      <c r="M272">
        <f t="shared" si="31"/>
        <v>739650000</v>
      </c>
      <c r="N272">
        <f t="shared" si="32"/>
        <v>750930000</v>
      </c>
    </row>
    <row r="273" spans="1:14" x14ac:dyDescent="0.3">
      <c r="A273" s="1">
        <v>17</v>
      </c>
      <c r="B273" t="s">
        <v>525</v>
      </c>
      <c r="C273" t="s">
        <v>261</v>
      </c>
      <c r="D273" t="s">
        <v>261</v>
      </c>
      <c r="E273" t="s">
        <v>261</v>
      </c>
      <c r="F273" t="s">
        <v>261</v>
      </c>
      <c r="G273" t="s">
        <v>261</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526</v>
      </c>
      <c r="C274" t="s">
        <v>261</v>
      </c>
      <c r="D274" t="s">
        <v>261</v>
      </c>
      <c r="E274" t="s">
        <v>261</v>
      </c>
      <c r="F274" t="s">
        <v>261</v>
      </c>
      <c r="G274" t="s">
        <v>261</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527</v>
      </c>
      <c r="C275" t="s">
        <v>261</v>
      </c>
      <c r="D275" t="s">
        <v>261</v>
      </c>
      <c r="E275" t="s">
        <v>261</v>
      </c>
      <c r="F275" t="s">
        <v>261</v>
      </c>
      <c r="G275" t="s">
        <v>261</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528</v>
      </c>
      <c r="C276" t="s">
        <v>2233</v>
      </c>
      <c r="D276" t="s">
        <v>2234</v>
      </c>
      <c r="E276" t="s">
        <v>2235</v>
      </c>
      <c r="F276" t="s">
        <v>2236</v>
      </c>
      <c r="G276" t="s">
        <v>2237</v>
      </c>
      <c r="I276" t="str">
        <f t="shared" si="27"/>
        <v>N/A</v>
      </c>
      <c r="J276">
        <f t="shared" si="28"/>
        <v>70150000</v>
      </c>
      <c r="K276">
        <f t="shared" si="29"/>
        <v>64489999.999999993</v>
      </c>
      <c r="L276">
        <f t="shared" si="30"/>
        <v>75800000</v>
      </c>
      <c r="M276">
        <f t="shared" si="31"/>
        <v>79950000</v>
      </c>
      <c r="N276">
        <f t="shared" si="32"/>
        <v>82180000</v>
      </c>
    </row>
    <row r="277" spans="1:14" x14ac:dyDescent="0.3">
      <c r="A277" s="1">
        <v>21</v>
      </c>
      <c r="B277" t="s">
        <v>534</v>
      </c>
      <c r="C277" t="s">
        <v>2238</v>
      </c>
      <c r="D277" t="s">
        <v>2238</v>
      </c>
      <c r="E277" t="s">
        <v>2238</v>
      </c>
      <c r="F277" t="s">
        <v>2238</v>
      </c>
      <c r="G277" t="s">
        <v>2238</v>
      </c>
      <c r="I277" t="str">
        <f t="shared" si="27"/>
        <v>N/A</v>
      </c>
      <c r="J277" t="str">
        <f t="shared" si="28"/>
        <v>39000</v>
      </c>
      <c r="K277" t="str">
        <f t="shared" si="29"/>
        <v>39000</v>
      </c>
      <c r="L277" t="str">
        <f t="shared" si="30"/>
        <v>39000</v>
      </c>
      <c r="M277" t="str">
        <f t="shared" si="31"/>
        <v>39000</v>
      </c>
      <c r="N277" t="str">
        <f t="shared" si="32"/>
        <v>39000</v>
      </c>
    </row>
    <row r="278" spans="1:14" x14ac:dyDescent="0.3">
      <c r="A278" s="1">
        <v>22</v>
      </c>
      <c r="B278" t="s">
        <v>540</v>
      </c>
      <c r="C278" t="s">
        <v>2239</v>
      </c>
      <c r="D278" t="s">
        <v>2239</v>
      </c>
      <c r="E278" t="s">
        <v>2239</v>
      </c>
      <c r="F278" t="s">
        <v>2240</v>
      </c>
      <c r="G278" t="s">
        <v>2240</v>
      </c>
      <c r="I278" t="str">
        <f t="shared" si="27"/>
        <v>N/A</v>
      </c>
      <c r="J278">
        <f t="shared" si="28"/>
        <v>3760000</v>
      </c>
      <c r="K278">
        <f t="shared" si="29"/>
        <v>3760000</v>
      </c>
      <c r="L278">
        <f t="shared" si="30"/>
        <v>3760000</v>
      </c>
      <c r="M278">
        <f t="shared" si="31"/>
        <v>3770000</v>
      </c>
      <c r="N278">
        <f t="shared" si="32"/>
        <v>3770000</v>
      </c>
    </row>
    <row r="279" spans="1:14" x14ac:dyDescent="0.3">
      <c r="A279" s="1">
        <v>23</v>
      </c>
      <c r="B279" t="s">
        <v>546</v>
      </c>
      <c r="C279" t="s">
        <v>2241</v>
      </c>
      <c r="D279" t="s">
        <v>2242</v>
      </c>
      <c r="E279" t="s">
        <v>2243</v>
      </c>
      <c r="F279" t="s">
        <v>2244</v>
      </c>
      <c r="G279" t="s">
        <v>2245</v>
      </c>
      <c r="I279" t="str">
        <f t="shared" si="27"/>
        <v>pos_trend</v>
      </c>
      <c r="J279">
        <f t="shared" si="28"/>
        <v>67820000</v>
      </c>
      <c r="K279">
        <f t="shared" si="29"/>
        <v>71880000</v>
      </c>
      <c r="L279">
        <f t="shared" si="30"/>
        <v>76190000</v>
      </c>
      <c r="M279">
        <f t="shared" si="31"/>
        <v>80850000</v>
      </c>
      <c r="N279">
        <f t="shared" si="32"/>
        <v>85720000</v>
      </c>
    </row>
    <row r="280" spans="1:14" x14ac:dyDescent="0.3">
      <c r="A280" s="1">
        <v>24</v>
      </c>
      <c r="B280" t="s">
        <v>552</v>
      </c>
      <c r="C280" t="s">
        <v>261</v>
      </c>
      <c r="D280" t="s">
        <v>261</v>
      </c>
      <c r="E280" t="s">
        <v>261</v>
      </c>
      <c r="F280" t="s">
        <v>261</v>
      </c>
      <c r="G280" t="s">
        <v>261</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553</v>
      </c>
      <c r="C281" t="s">
        <v>261</v>
      </c>
      <c r="D281" t="s">
        <v>261</v>
      </c>
      <c r="E281" t="s">
        <v>261</v>
      </c>
      <c r="F281" t="s">
        <v>261</v>
      </c>
      <c r="G281" t="s">
        <v>261</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554</v>
      </c>
      <c r="C282" t="s">
        <v>261</v>
      </c>
      <c r="D282" t="s">
        <v>2246</v>
      </c>
      <c r="E282" t="s">
        <v>1415</v>
      </c>
      <c r="F282" t="s">
        <v>261</v>
      </c>
      <c r="G282" t="s">
        <v>261</v>
      </c>
      <c r="I282" t="str">
        <f t="shared" si="27"/>
        <v>N/A</v>
      </c>
      <c r="J282" t="str">
        <f t="shared" si="28"/>
        <v>N/A</v>
      </c>
      <c r="K282" t="str">
        <f t="shared" si="29"/>
        <v>(4.55M)</v>
      </c>
      <c r="L282">
        <f t="shared" si="30"/>
        <v>2440000</v>
      </c>
      <c r="M282" t="str">
        <f t="shared" si="31"/>
        <v>N/A</v>
      </c>
      <c r="N282" t="str">
        <f t="shared" si="32"/>
        <v>N/A</v>
      </c>
    </row>
    <row r="283" spans="1:14" x14ac:dyDescent="0.3">
      <c r="A283" s="1">
        <v>27</v>
      </c>
      <c r="B283" t="s">
        <v>555</v>
      </c>
      <c r="C283" t="s">
        <v>261</v>
      </c>
      <c r="D283" t="s">
        <v>261</v>
      </c>
      <c r="E283" t="s">
        <v>261</v>
      </c>
      <c r="F283" t="s">
        <v>261</v>
      </c>
      <c r="G283" t="s">
        <v>261</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556</v>
      </c>
      <c r="C284" t="s">
        <v>2247</v>
      </c>
      <c r="D284" t="s">
        <v>261</v>
      </c>
      <c r="E284" t="s">
        <v>261</v>
      </c>
      <c r="F284" t="s">
        <v>2248</v>
      </c>
      <c r="G284" t="s">
        <v>2249</v>
      </c>
      <c r="I284" t="str">
        <f t="shared" si="27"/>
        <v>N/A</v>
      </c>
      <c r="J284">
        <f t="shared" si="28"/>
        <v>5170000</v>
      </c>
      <c r="K284" t="str">
        <f t="shared" si="29"/>
        <v>N/A</v>
      </c>
      <c r="L284" t="str">
        <f t="shared" si="30"/>
        <v>N/A</v>
      </c>
      <c r="M284">
        <f t="shared" si="31"/>
        <v>1940000</v>
      </c>
      <c r="N284" t="str">
        <f t="shared" si="32"/>
        <v>(708,000)</v>
      </c>
    </row>
    <row r="285" spans="1:14" x14ac:dyDescent="0.3">
      <c r="A285" s="1">
        <v>29</v>
      </c>
      <c r="B285" t="s">
        <v>563</v>
      </c>
      <c r="C285" t="s">
        <v>2250</v>
      </c>
      <c r="D285" t="s">
        <v>2250</v>
      </c>
      <c r="E285" t="s">
        <v>2250</v>
      </c>
      <c r="F285" t="s">
        <v>2250</v>
      </c>
      <c r="G285" t="s">
        <v>2250</v>
      </c>
      <c r="I285" t="str">
        <f t="shared" si="27"/>
        <v>N/A</v>
      </c>
      <c r="J285" t="str">
        <f t="shared" si="28"/>
        <v>(6.64M)</v>
      </c>
      <c r="K285" t="str">
        <f t="shared" si="29"/>
        <v>(6.64M)</v>
      </c>
      <c r="L285" t="str">
        <f t="shared" si="30"/>
        <v>(6.64M)</v>
      </c>
      <c r="M285" t="str">
        <f t="shared" si="31"/>
        <v>(6.64M)</v>
      </c>
      <c r="N285" t="str">
        <f t="shared" si="32"/>
        <v>(6.64M)</v>
      </c>
    </row>
    <row r="286" spans="1:14" x14ac:dyDescent="0.3">
      <c r="A286" s="1">
        <v>30</v>
      </c>
      <c r="B286" t="s">
        <v>564</v>
      </c>
      <c r="C286" t="s">
        <v>2251</v>
      </c>
      <c r="D286" t="s">
        <v>2252</v>
      </c>
      <c r="E286" t="s">
        <v>2253</v>
      </c>
      <c r="F286" t="s">
        <v>2254</v>
      </c>
      <c r="G286" t="s">
        <v>2255</v>
      </c>
      <c r="I286" t="str">
        <f t="shared" si="27"/>
        <v>N/A</v>
      </c>
      <c r="J286">
        <f t="shared" si="28"/>
        <v>9.2300000000000007E-2</v>
      </c>
      <c r="K286">
        <f t="shared" si="29"/>
        <v>8.5699999999999998E-2</v>
      </c>
      <c r="L286">
        <f t="shared" si="30"/>
        <v>9.5700000000000007E-2</v>
      </c>
      <c r="M286">
        <f t="shared" si="31"/>
        <v>9.7500000000000003E-2</v>
      </c>
      <c r="N286">
        <f t="shared" si="32"/>
        <v>9.8599999999999993E-2</v>
      </c>
    </row>
    <row r="287" spans="1:14" x14ac:dyDescent="0.3">
      <c r="A287" s="1">
        <v>31</v>
      </c>
      <c r="B287" t="s">
        <v>570</v>
      </c>
      <c r="C287" t="s">
        <v>2233</v>
      </c>
      <c r="D287" t="s">
        <v>2234</v>
      </c>
      <c r="E287" t="s">
        <v>2235</v>
      </c>
      <c r="F287" t="s">
        <v>2236</v>
      </c>
      <c r="G287" t="s">
        <v>2237</v>
      </c>
      <c r="I287" t="str">
        <f t="shared" si="27"/>
        <v>N/A</v>
      </c>
      <c r="J287">
        <f t="shared" si="28"/>
        <v>70150000</v>
      </c>
      <c r="K287">
        <f t="shared" si="29"/>
        <v>64489999.999999993</v>
      </c>
      <c r="L287">
        <f t="shared" si="30"/>
        <v>75800000</v>
      </c>
      <c r="M287">
        <f t="shared" si="31"/>
        <v>79950000</v>
      </c>
      <c r="N287">
        <f t="shared" si="32"/>
        <v>82180000</v>
      </c>
    </row>
    <row r="288" spans="1:14" x14ac:dyDescent="0.3">
      <c r="A288" s="1">
        <v>32</v>
      </c>
      <c r="B288" t="s">
        <v>571</v>
      </c>
      <c r="C288" t="s">
        <v>2251</v>
      </c>
      <c r="D288" t="s">
        <v>2252</v>
      </c>
      <c r="E288" t="s">
        <v>2253</v>
      </c>
      <c r="F288" t="s">
        <v>2254</v>
      </c>
      <c r="G288" t="s">
        <v>2255</v>
      </c>
      <c r="I288" t="str">
        <f t="shared" si="27"/>
        <v>N/A</v>
      </c>
      <c r="J288">
        <f t="shared" si="28"/>
        <v>9.2300000000000007E-2</v>
      </c>
      <c r="K288">
        <f t="shared" si="29"/>
        <v>8.5699999999999998E-2</v>
      </c>
      <c r="L288">
        <f t="shared" si="30"/>
        <v>9.5700000000000007E-2</v>
      </c>
      <c r="M288">
        <f t="shared" si="31"/>
        <v>9.7500000000000003E-2</v>
      </c>
      <c r="N288">
        <f t="shared" si="32"/>
        <v>9.8599999999999993E-2</v>
      </c>
    </row>
    <row r="289" spans="1:14" x14ac:dyDescent="0.3">
      <c r="A289" s="1">
        <v>33</v>
      </c>
      <c r="B289" t="s">
        <v>572</v>
      </c>
      <c r="C289" t="s">
        <v>261</v>
      </c>
      <c r="D289" t="s">
        <v>261</v>
      </c>
      <c r="E289" t="s">
        <v>261</v>
      </c>
      <c r="F289" t="s">
        <v>261</v>
      </c>
      <c r="G289" t="s">
        <v>2256</v>
      </c>
      <c r="I289" t="str">
        <f t="shared" si="27"/>
        <v>N/A</v>
      </c>
      <c r="J289" t="str">
        <f t="shared" si="28"/>
        <v>N/A</v>
      </c>
      <c r="K289" t="str">
        <f t="shared" si="29"/>
        <v>N/A</v>
      </c>
      <c r="L289" t="str">
        <f t="shared" si="30"/>
        <v>N/A</v>
      </c>
      <c r="M289" t="str">
        <f t="shared" si="31"/>
        <v>N/A</v>
      </c>
      <c r="N289">
        <f t="shared" si="32"/>
        <v>0.10050000000000001</v>
      </c>
    </row>
    <row r="290" spans="1:14" x14ac:dyDescent="0.3">
      <c r="A290" s="1">
        <v>34</v>
      </c>
      <c r="B290" t="s">
        <v>574</v>
      </c>
      <c r="C290" t="s">
        <v>261</v>
      </c>
      <c r="D290" t="s">
        <v>261</v>
      </c>
      <c r="E290" t="s">
        <v>261</v>
      </c>
      <c r="F290" t="s">
        <v>261</v>
      </c>
      <c r="G290" t="s">
        <v>261</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580</v>
      </c>
      <c r="C291" t="s">
        <v>2233</v>
      </c>
      <c r="D291" t="s">
        <v>2234</v>
      </c>
      <c r="E291" t="s">
        <v>2235</v>
      </c>
      <c r="F291" t="s">
        <v>2236</v>
      </c>
      <c r="G291" t="s">
        <v>2237</v>
      </c>
      <c r="I291" t="str">
        <f t="shared" si="27"/>
        <v>N/A</v>
      </c>
      <c r="J291">
        <f t="shared" si="28"/>
        <v>70150000</v>
      </c>
      <c r="K291">
        <f t="shared" si="29"/>
        <v>64489999.999999993</v>
      </c>
      <c r="L291">
        <f t="shared" si="30"/>
        <v>75800000</v>
      </c>
      <c r="M291">
        <f t="shared" si="31"/>
        <v>79950000</v>
      </c>
      <c r="N291">
        <f t="shared" si="32"/>
        <v>82180000</v>
      </c>
    </row>
    <row r="292" spans="1:14" x14ac:dyDescent="0.3">
      <c r="A292" s="1">
        <v>36</v>
      </c>
      <c r="B292" t="s">
        <v>586</v>
      </c>
      <c r="C292" t="s">
        <v>2170</v>
      </c>
      <c r="D292" t="s">
        <v>2171</v>
      </c>
      <c r="E292" t="s">
        <v>2172</v>
      </c>
      <c r="F292" t="s">
        <v>2173</v>
      </c>
      <c r="G292" t="s">
        <v>2174</v>
      </c>
      <c r="I292" t="str">
        <f t="shared" si="27"/>
        <v>N/A</v>
      </c>
      <c r="J292">
        <f t="shared" si="28"/>
        <v>759830000</v>
      </c>
      <c r="K292">
        <f t="shared" si="29"/>
        <v>752510000</v>
      </c>
      <c r="L292">
        <f t="shared" si="30"/>
        <v>791810000</v>
      </c>
      <c r="M292">
        <f t="shared" si="31"/>
        <v>819600000</v>
      </c>
      <c r="N292">
        <f t="shared" si="32"/>
        <v>833110000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296</v>
      </c>
      <c r="C294" s="1" t="s">
        <v>248</v>
      </c>
      <c r="D294" s="1" t="s">
        <v>249</v>
      </c>
      <c r="E294" s="1" t="s">
        <v>250</v>
      </c>
      <c r="F294" s="1" t="s">
        <v>251</v>
      </c>
      <c r="G294" s="1" t="s">
        <v>252</v>
      </c>
      <c r="H294" s="1" t="s">
        <v>253</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587</v>
      </c>
      <c r="C295" t="s">
        <v>2257</v>
      </c>
      <c r="D295" t="s">
        <v>2258</v>
      </c>
      <c r="E295" t="s">
        <v>2259</v>
      </c>
      <c r="F295" t="s">
        <v>2260</v>
      </c>
      <c r="G295" t="s">
        <v>2261</v>
      </c>
      <c r="I295" t="str">
        <f t="shared" si="27"/>
        <v>N/A</v>
      </c>
      <c r="J295" t="str">
        <f t="shared" si="28"/>
        <v>(1.55M)</v>
      </c>
      <c r="K295" t="str">
        <f t="shared" si="29"/>
        <v>(462,000)</v>
      </c>
      <c r="L295" t="str">
        <f t="shared" si="30"/>
        <v>(744,000)</v>
      </c>
      <c r="M295" t="str">
        <f t="shared" si="31"/>
        <v>(1.53M)</v>
      </c>
      <c r="N295" t="str">
        <f t="shared" si="32"/>
        <v>(1.21M)</v>
      </c>
    </row>
    <row r="296" spans="1:14" x14ac:dyDescent="0.3">
      <c r="A296" s="1">
        <v>1</v>
      </c>
      <c r="B296" t="s">
        <v>593</v>
      </c>
      <c r="C296" t="s">
        <v>2257</v>
      </c>
      <c r="D296" t="s">
        <v>2258</v>
      </c>
      <c r="E296" t="s">
        <v>2259</v>
      </c>
      <c r="F296" t="s">
        <v>2260</v>
      </c>
      <c r="G296" t="s">
        <v>2261</v>
      </c>
      <c r="I296" t="str">
        <f t="shared" si="27"/>
        <v>N/A</v>
      </c>
      <c r="J296" t="str">
        <f t="shared" si="28"/>
        <v>(1.55M)</v>
      </c>
      <c r="K296" t="str">
        <f t="shared" si="29"/>
        <v>(462,000)</v>
      </c>
      <c r="L296" t="str">
        <f t="shared" si="30"/>
        <v>(744,000)</v>
      </c>
      <c r="M296" t="str">
        <f t="shared" si="31"/>
        <v>(1.53M)</v>
      </c>
      <c r="N296" t="str">
        <f t="shared" si="32"/>
        <v>(1.21M)</v>
      </c>
    </row>
    <row r="297" spans="1:14" x14ac:dyDescent="0.3">
      <c r="A297" s="1">
        <v>2</v>
      </c>
      <c r="B297" t="s">
        <v>598</v>
      </c>
      <c r="C297" t="s">
        <v>261</v>
      </c>
      <c r="D297" t="s">
        <v>261</v>
      </c>
      <c r="E297" t="s">
        <v>261</v>
      </c>
      <c r="F297" t="s">
        <v>261</v>
      </c>
      <c r="G297" t="s">
        <v>261</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608</v>
      </c>
      <c r="C298" t="s">
        <v>261</v>
      </c>
      <c r="D298" t="s">
        <v>261</v>
      </c>
      <c r="E298" t="s">
        <v>261</v>
      </c>
      <c r="F298" t="s">
        <v>261</v>
      </c>
      <c r="G298" t="s">
        <v>261</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609</v>
      </c>
      <c r="C299" t="s">
        <v>261</v>
      </c>
      <c r="D299" t="s">
        <v>1431</v>
      </c>
      <c r="E299" t="s">
        <v>261</v>
      </c>
      <c r="F299" t="s">
        <v>261</v>
      </c>
      <c r="G299" t="s">
        <v>261</v>
      </c>
      <c r="I299" t="str">
        <f t="shared" si="27"/>
        <v>N/A</v>
      </c>
      <c r="J299" t="str">
        <f t="shared" si="28"/>
        <v>N/A</v>
      </c>
      <c r="K299">
        <f t="shared" si="29"/>
        <v>1150000</v>
      </c>
      <c r="L299" t="str">
        <f t="shared" si="30"/>
        <v>N/A</v>
      </c>
      <c r="M299" t="str">
        <f t="shared" si="31"/>
        <v>N/A</v>
      </c>
      <c r="N299" t="str">
        <f t="shared" si="32"/>
        <v>N/A</v>
      </c>
    </row>
    <row r="300" spans="1:14" x14ac:dyDescent="0.3">
      <c r="A300" s="1">
        <v>5</v>
      </c>
      <c r="B300" t="s">
        <v>612</v>
      </c>
      <c r="C300" t="s">
        <v>2262</v>
      </c>
      <c r="D300" t="s">
        <v>2263</v>
      </c>
      <c r="E300" t="s">
        <v>2264</v>
      </c>
      <c r="F300" t="s">
        <v>2265</v>
      </c>
      <c r="G300" t="s">
        <v>2266</v>
      </c>
      <c r="I300" t="str">
        <f t="shared" si="27"/>
        <v>N/A</v>
      </c>
      <c r="J300">
        <f t="shared" si="28"/>
        <v>47800000</v>
      </c>
      <c r="K300" t="str">
        <f t="shared" si="29"/>
        <v>(24.47M)</v>
      </c>
      <c r="L300">
        <f t="shared" si="30"/>
        <v>17340000</v>
      </c>
      <c r="M300">
        <f t="shared" si="31"/>
        <v>24060000</v>
      </c>
      <c r="N300" t="str">
        <f t="shared" si="32"/>
        <v>(7.28M)</v>
      </c>
    </row>
    <row r="301" spans="1:14" x14ac:dyDescent="0.3">
      <c r="A301" s="1">
        <v>6</v>
      </c>
      <c r="B301" t="s">
        <v>616</v>
      </c>
      <c r="C301" t="s">
        <v>2267</v>
      </c>
      <c r="D301" t="s">
        <v>2268</v>
      </c>
      <c r="E301" t="s">
        <v>2269</v>
      </c>
      <c r="F301" t="s">
        <v>2270</v>
      </c>
      <c r="G301" t="s">
        <v>2271</v>
      </c>
      <c r="I301" t="str">
        <f t="shared" si="27"/>
        <v>N/A</v>
      </c>
      <c r="J301" t="str">
        <f t="shared" si="28"/>
        <v>(130.35M)</v>
      </c>
      <c r="K301" t="str">
        <f t="shared" si="29"/>
        <v>(123.45M)</v>
      </c>
      <c r="L301" t="str">
        <f t="shared" si="30"/>
        <v>(78.28M)</v>
      </c>
      <c r="M301" t="str">
        <f t="shared" si="31"/>
        <v>(7.75M)</v>
      </c>
      <c r="N301" t="str">
        <f t="shared" si="32"/>
        <v>(97.52M)</v>
      </c>
    </row>
    <row r="302" spans="1:14" x14ac:dyDescent="0.3">
      <c r="A302" s="1">
        <v>7</v>
      </c>
      <c r="B302" t="s">
        <v>618</v>
      </c>
      <c r="C302" t="s">
        <v>2272</v>
      </c>
      <c r="D302" t="s">
        <v>2273</v>
      </c>
      <c r="E302" t="s">
        <v>2274</v>
      </c>
      <c r="F302" t="s">
        <v>2275</v>
      </c>
      <c r="G302" t="s">
        <v>2276</v>
      </c>
      <c r="I302" t="str">
        <f t="shared" si="27"/>
        <v>N/A</v>
      </c>
      <c r="J302">
        <f t="shared" si="28"/>
        <v>178150000</v>
      </c>
      <c r="K302">
        <f t="shared" si="29"/>
        <v>98980000</v>
      </c>
      <c r="L302">
        <f t="shared" si="30"/>
        <v>95610000</v>
      </c>
      <c r="M302">
        <f t="shared" si="31"/>
        <v>31820000</v>
      </c>
      <c r="N302">
        <f t="shared" si="32"/>
        <v>90240000</v>
      </c>
    </row>
    <row r="303" spans="1:14" x14ac:dyDescent="0.3">
      <c r="A303" s="1">
        <v>8</v>
      </c>
      <c r="B303" t="s">
        <v>2277</v>
      </c>
      <c r="C303" t="s">
        <v>2278</v>
      </c>
      <c r="D303" t="s">
        <v>261</v>
      </c>
      <c r="E303" t="s">
        <v>2279</v>
      </c>
      <c r="F303" t="s">
        <v>2280</v>
      </c>
      <c r="G303" t="s">
        <v>2281</v>
      </c>
      <c r="I303" t="str">
        <f t="shared" si="27"/>
        <v>N/A</v>
      </c>
      <c r="J303" t="str">
        <f t="shared" si="28"/>
        <v>(33.46M)</v>
      </c>
      <c r="K303" t="str">
        <f t="shared" si="29"/>
        <v>N/A</v>
      </c>
      <c r="L303" t="str">
        <f t="shared" si="30"/>
        <v>(20.57M)</v>
      </c>
      <c r="M303" t="str">
        <f t="shared" si="31"/>
        <v>(24.21M)</v>
      </c>
      <c r="N303" t="str">
        <f t="shared" si="32"/>
        <v>(46.96M)</v>
      </c>
    </row>
    <row r="304" spans="1:14" x14ac:dyDescent="0.3">
      <c r="A304" s="1">
        <v>9</v>
      </c>
      <c r="B304" t="s">
        <v>2282</v>
      </c>
      <c r="C304" t="s">
        <v>261</v>
      </c>
      <c r="D304" t="s">
        <v>2283</v>
      </c>
      <c r="E304" t="s">
        <v>261</v>
      </c>
      <c r="F304" t="s">
        <v>1965</v>
      </c>
      <c r="G304" t="s">
        <v>1610</v>
      </c>
      <c r="I304" t="str">
        <f t="shared" si="27"/>
        <v>N/A</v>
      </c>
      <c r="J304" t="str">
        <f t="shared" si="28"/>
        <v>N/A</v>
      </c>
      <c r="K304">
        <f t="shared" si="29"/>
        <v>10720000</v>
      </c>
      <c r="L304" t="str">
        <f t="shared" si="30"/>
        <v>N/A</v>
      </c>
      <c r="M304">
        <f t="shared" si="31"/>
        <v>1060000</v>
      </c>
      <c r="N304">
        <f t="shared" si="32"/>
        <v>43340000</v>
      </c>
    </row>
    <row r="305" spans="1:14" x14ac:dyDescent="0.3">
      <c r="A305" s="1">
        <v>10</v>
      </c>
      <c r="B305" t="s">
        <v>620</v>
      </c>
      <c r="C305" t="s">
        <v>261</v>
      </c>
      <c r="D305" t="s">
        <v>261</v>
      </c>
      <c r="E305" t="s">
        <v>261</v>
      </c>
      <c r="F305" t="s">
        <v>261</v>
      </c>
      <c r="G305" t="s">
        <v>261</v>
      </c>
      <c r="I305" t="str">
        <f t="shared" si="27"/>
        <v>N/A</v>
      </c>
      <c r="J305" t="str">
        <f t="shared" si="28"/>
        <v>N/A</v>
      </c>
      <c r="K305" t="str">
        <f t="shared" si="29"/>
        <v>N/A</v>
      </c>
      <c r="L305" t="str">
        <f t="shared" si="30"/>
        <v>N/A</v>
      </c>
      <c r="M305" t="str">
        <f t="shared" si="31"/>
        <v>N/A</v>
      </c>
      <c r="N305" t="str">
        <f t="shared" si="32"/>
        <v>N/A</v>
      </c>
    </row>
    <row r="306" spans="1:14" x14ac:dyDescent="0.3">
      <c r="A306" s="1">
        <v>11</v>
      </c>
      <c r="B306" t="s">
        <v>621</v>
      </c>
      <c r="C306" t="s">
        <v>2284</v>
      </c>
      <c r="D306" t="s">
        <v>261</v>
      </c>
      <c r="E306" t="s">
        <v>261</v>
      </c>
      <c r="F306" t="s">
        <v>1570</v>
      </c>
      <c r="G306" t="s">
        <v>261</v>
      </c>
      <c r="I306" t="str">
        <f t="shared" si="27"/>
        <v>N/A</v>
      </c>
      <c r="J306">
        <f t="shared" si="28"/>
        <v>4250000</v>
      </c>
      <c r="K306" t="str">
        <f t="shared" si="29"/>
        <v>N/A</v>
      </c>
      <c r="L306" t="str">
        <f t="shared" si="30"/>
        <v>N/A</v>
      </c>
      <c r="M306">
        <f t="shared" si="31"/>
        <v>1320000</v>
      </c>
      <c r="N306" t="str">
        <f t="shared" si="32"/>
        <v>N/A</v>
      </c>
    </row>
    <row r="307" spans="1:14" x14ac:dyDescent="0.3">
      <c r="A307" s="1">
        <v>12</v>
      </c>
      <c r="B307" t="s">
        <v>624</v>
      </c>
      <c r="C307" t="s">
        <v>2285</v>
      </c>
      <c r="D307" t="s">
        <v>2286</v>
      </c>
      <c r="E307" t="s">
        <v>2287</v>
      </c>
      <c r="F307" t="s">
        <v>2288</v>
      </c>
      <c r="G307" t="s">
        <v>2289</v>
      </c>
      <c r="I307" t="str">
        <f t="shared" si="27"/>
        <v>N/A</v>
      </c>
      <c r="J307">
        <f t="shared" si="28"/>
        <v>19110000</v>
      </c>
      <c r="K307" t="str">
        <f t="shared" si="29"/>
        <v>(13.07M)</v>
      </c>
      <c r="L307" t="str">
        <f t="shared" si="30"/>
        <v>(3.98M)</v>
      </c>
      <c r="M307" t="str">
        <f t="shared" si="31"/>
        <v>693000</v>
      </c>
      <c r="N307" t="str">
        <f t="shared" si="32"/>
        <v>(12.1M)</v>
      </c>
    </row>
    <row r="308" spans="1:14" x14ac:dyDescent="0.3">
      <c r="A308" s="1">
        <v>13</v>
      </c>
      <c r="B308" t="s">
        <v>2290</v>
      </c>
      <c r="C308" t="s">
        <v>261</v>
      </c>
      <c r="D308" t="s">
        <v>2291</v>
      </c>
      <c r="E308" t="s">
        <v>2292</v>
      </c>
      <c r="F308" t="s">
        <v>2293</v>
      </c>
      <c r="G308" t="s">
        <v>2294</v>
      </c>
      <c r="I308" t="str">
        <f t="shared" si="27"/>
        <v>N/A</v>
      </c>
      <c r="J308" t="str">
        <f t="shared" si="28"/>
        <v>N/A</v>
      </c>
      <c r="K308">
        <f t="shared" si="29"/>
        <v>-1.6836000000000002</v>
      </c>
      <c r="L308">
        <f t="shared" si="30"/>
        <v>0.69540000000000013</v>
      </c>
      <c r="M308">
        <f t="shared" si="31"/>
        <v>1.1740999999999999</v>
      </c>
      <c r="N308">
        <f t="shared" si="32"/>
        <v>-18.4589</v>
      </c>
    </row>
    <row r="309" spans="1:14" x14ac:dyDescent="0.3">
      <c r="A309" s="1">
        <v>14</v>
      </c>
      <c r="B309" t="s">
        <v>2295</v>
      </c>
      <c r="C309" t="s">
        <v>2296</v>
      </c>
      <c r="D309" t="s">
        <v>2297</v>
      </c>
      <c r="E309" t="s">
        <v>2298</v>
      </c>
      <c r="F309" t="s">
        <v>2299</v>
      </c>
      <c r="G309" t="s">
        <v>2300</v>
      </c>
      <c r="I309" t="str">
        <f t="shared" si="27"/>
        <v>N/A</v>
      </c>
      <c r="J309">
        <f t="shared" si="28"/>
        <v>0.65749999999999997</v>
      </c>
      <c r="K309">
        <f t="shared" si="29"/>
        <v>-0.4758</v>
      </c>
      <c r="L309">
        <f t="shared" si="30"/>
        <v>-0.1457</v>
      </c>
      <c r="M309">
        <f t="shared" si="31"/>
        <v>2.5499999999999998E-2</v>
      </c>
      <c r="N309">
        <f t="shared" si="32"/>
        <v>-0.45119999999999999</v>
      </c>
    </row>
    <row r="310" spans="1:14" x14ac:dyDescent="0.3">
      <c r="I310" t="str">
        <f t="shared" si="27"/>
        <v>N/A</v>
      </c>
      <c r="J310">
        <f t="shared" si="28"/>
        <v>0</v>
      </c>
      <c r="K310">
        <f t="shared" si="29"/>
        <v>0</v>
      </c>
      <c r="L310">
        <f t="shared" si="30"/>
        <v>0</v>
      </c>
      <c r="M310">
        <f t="shared" si="31"/>
        <v>0</v>
      </c>
      <c r="N310">
        <f t="shared" si="32"/>
        <v>0</v>
      </c>
    </row>
    <row r="311" spans="1:14" x14ac:dyDescent="0.3">
      <c r="B311" s="1" t="s">
        <v>296</v>
      </c>
      <c r="C311" s="1" t="s">
        <v>248</v>
      </c>
      <c r="D311" s="1" t="s">
        <v>249</v>
      </c>
      <c r="E311" s="1" t="s">
        <v>250</v>
      </c>
      <c r="F311" s="1" t="s">
        <v>251</v>
      </c>
      <c r="G311" s="1" t="s">
        <v>252</v>
      </c>
      <c r="H311" s="1" t="s">
        <v>253</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630</v>
      </c>
      <c r="C312" t="s">
        <v>2301</v>
      </c>
      <c r="D312" t="s">
        <v>2302</v>
      </c>
      <c r="E312" t="s">
        <v>560</v>
      </c>
      <c r="F312" t="s">
        <v>2303</v>
      </c>
      <c r="G312" t="s">
        <v>2304</v>
      </c>
      <c r="I312" t="str">
        <f t="shared" si="27"/>
        <v>pos_trend</v>
      </c>
      <c r="J312" t="str">
        <f t="shared" si="28"/>
        <v>(2.99M)</v>
      </c>
      <c r="K312" t="str">
        <f t="shared" si="29"/>
        <v>(3.06M)</v>
      </c>
      <c r="L312" t="str">
        <f t="shared" si="30"/>
        <v>(3.13M)</v>
      </c>
      <c r="M312" t="str">
        <f t="shared" si="31"/>
        <v>(3.21M)</v>
      </c>
      <c r="N312" t="str">
        <f t="shared" si="32"/>
        <v>(3.28M)</v>
      </c>
    </row>
    <row r="313" spans="1:14" x14ac:dyDescent="0.3">
      <c r="A313" s="1">
        <v>1</v>
      </c>
      <c r="B313" t="s">
        <v>636</v>
      </c>
      <c r="C313" t="s">
        <v>2301</v>
      </c>
      <c r="D313" t="s">
        <v>2302</v>
      </c>
      <c r="E313" t="s">
        <v>560</v>
      </c>
      <c r="F313" t="s">
        <v>2303</v>
      </c>
      <c r="G313" t="s">
        <v>2304</v>
      </c>
      <c r="I313" t="str">
        <f t="shared" si="27"/>
        <v>pos_trend</v>
      </c>
      <c r="J313" t="str">
        <f t="shared" si="28"/>
        <v>(2.99M)</v>
      </c>
      <c r="K313" t="str">
        <f t="shared" si="29"/>
        <v>(3.06M)</v>
      </c>
      <c r="L313" t="str">
        <f t="shared" si="30"/>
        <v>(3.13M)</v>
      </c>
      <c r="M313" t="str">
        <f t="shared" si="31"/>
        <v>(3.21M)</v>
      </c>
      <c r="N313" t="str">
        <f t="shared" si="32"/>
        <v>(3.28M)</v>
      </c>
    </row>
    <row r="314" spans="1:14" x14ac:dyDescent="0.3">
      <c r="A314" s="1">
        <v>2</v>
      </c>
      <c r="B314" t="s">
        <v>374</v>
      </c>
      <c r="C314" t="s">
        <v>261</v>
      </c>
      <c r="D314" t="s">
        <v>261</v>
      </c>
      <c r="E314" t="s">
        <v>261</v>
      </c>
      <c r="F314" t="s">
        <v>261</v>
      </c>
      <c r="G314" t="s">
        <v>261</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637</v>
      </c>
      <c r="C315" t="s">
        <v>261</v>
      </c>
      <c r="D315" t="s">
        <v>2305</v>
      </c>
      <c r="E315" t="s">
        <v>2306</v>
      </c>
      <c r="F315" t="s">
        <v>2307</v>
      </c>
      <c r="G315" t="s">
        <v>2308</v>
      </c>
      <c r="I315" t="str">
        <f t="shared" si="27"/>
        <v>N/A</v>
      </c>
      <c r="J315" t="str">
        <f t="shared" si="28"/>
        <v>N/A</v>
      </c>
      <c r="K315">
        <f t="shared" si="29"/>
        <v>-2.4400000000000002E-2</v>
      </c>
      <c r="L315">
        <f t="shared" si="30"/>
        <v>-2.4199999999999999E-2</v>
      </c>
      <c r="M315">
        <f t="shared" si="31"/>
        <v>-2.3E-2</v>
      </c>
      <c r="N315">
        <f t="shared" si="32"/>
        <v>-2.2799999999999997E-2</v>
      </c>
    </row>
    <row r="316" spans="1:14" x14ac:dyDescent="0.3">
      <c r="A316" s="1">
        <v>4</v>
      </c>
      <c r="B316" t="s">
        <v>2309</v>
      </c>
      <c r="C316" t="s">
        <v>261</v>
      </c>
      <c r="D316" t="s">
        <v>261</v>
      </c>
      <c r="E316" t="s">
        <v>261</v>
      </c>
      <c r="F316" t="s">
        <v>261</v>
      </c>
      <c r="G316" t="s">
        <v>261</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t="str">
        <f t="shared" ref="K316:K379" si="35">IF(TRIM(D316)="-", "N/A", IF(RIGHT(D316,1)="M",1000000*VALUE(LEFT(D316,LEN(D316)-1)),IF(RIGHT(D316,1)="B",1000000000*VALUE(LEFT(D316,LEN(D316)-1)),IF(RIGHT(D316,1)="%",0.01*VALUE(LEFT(D316,LEN(D316)-1)),D316))))</f>
        <v>N/A</v>
      </c>
      <c r="L316" t="str">
        <f t="shared" ref="L316:L379" si="36">IF(TRIM(E316)="-", "N/A", IF(RIGHT(E316,1)="M",1000000*VALUE(LEFT(E316,LEN(E316)-1)),IF(RIGHT(E316,1)="B",1000000000*VALUE(LEFT(E316,LEN(E316)-1)),IF(RIGHT(E316,1)="%",0.01*VALUE(LEFT(E316,LEN(E316)-1)),E316))))</f>
        <v>N/A</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2310</v>
      </c>
      <c r="C317" t="s">
        <v>2311</v>
      </c>
      <c r="D317" t="s">
        <v>2312</v>
      </c>
      <c r="E317" t="s">
        <v>2313</v>
      </c>
      <c r="F317" t="s">
        <v>2314</v>
      </c>
      <c r="G317" t="s">
        <v>2315</v>
      </c>
      <c r="I317" t="str">
        <f t="shared" si="33"/>
        <v>N/A</v>
      </c>
      <c r="J317">
        <f t="shared" si="34"/>
        <v>17270000</v>
      </c>
      <c r="K317">
        <f t="shared" si="35"/>
        <v>32030000</v>
      </c>
      <c r="L317">
        <f t="shared" si="36"/>
        <v>24550000</v>
      </c>
      <c r="M317">
        <f t="shared" si="37"/>
        <v>30240000</v>
      </c>
      <c r="N317">
        <f t="shared" si="38"/>
        <v>15520000</v>
      </c>
    </row>
    <row r="318" spans="1:14" x14ac:dyDescent="0.3">
      <c r="A318" s="1">
        <v>6</v>
      </c>
      <c r="B318" t="s">
        <v>642</v>
      </c>
      <c r="C318" t="s">
        <v>2316</v>
      </c>
      <c r="D318" t="s">
        <v>2317</v>
      </c>
      <c r="E318" t="s">
        <v>261</v>
      </c>
      <c r="F318" t="s">
        <v>261</v>
      </c>
      <c r="G318" t="s">
        <v>261</v>
      </c>
      <c r="I318" t="str">
        <f t="shared" si="33"/>
        <v>N/A</v>
      </c>
      <c r="J318" t="str">
        <f t="shared" si="34"/>
        <v>5000</v>
      </c>
      <c r="K318" t="str">
        <f t="shared" si="35"/>
        <v>4000</v>
      </c>
      <c r="L318" t="str">
        <f t="shared" si="36"/>
        <v>N/A</v>
      </c>
      <c r="M318" t="str">
        <f t="shared" si="37"/>
        <v>N/A</v>
      </c>
      <c r="N318" t="str">
        <f t="shared" si="38"/>
        <v>N/A</v>
      </c>
    </row>
    <row r="319" spans="1:14" x14ac:dyDescent="0.3">
      <c r="A319" s="1">
        <v>7</v>
      </c>
      <c r="B319" t="s">
        <v>648</v>
      </c>
      <c r="C319" t="s">
        <v>261</v>
      </c>
      <c r="D319" t="s">
        <v>261</v>
      </c>
      <c r="E319" t="s">
        <v>261</v>
      </c>
      <c r="F319" t="s">
        <v>261</v>
      </c>
      <c r="G319" t="s">
        <v>261</v>
      </c>
      <c r="I319" t="str">
        <f t="shared" si="33"/>
        <v>N/A</v>
      </c>
      <c r="J319" t="str">
        <f t="shared" si="34"/>
        <v>N/A</v>
      </c>
      <c r="K319" t="str">
        <f t="shared" si="35"/>
        <v>N/A</v>
      </c>
      <c r="L319" t="str">
        <f t="shared" si="36"/>
        <v>N/A</v>
      </c>
      <c r="M319" t="str">
        <f t="shared" si="37"/>
        <v>N/A</v>
      </c>
      <c r="N319" t="str">
        <f t="shared" si="38"/>
        <v>N/A</v>
      </c>
    </row>
    <row r="320" spans="1:14" x14ac:dyDescent="0.3">
      <c r="A320" s="1">
        <v>8</v>
      </c>
      <c r="B320" t="s">
        <v>650</v>
      </c>
      <c r="C320" t="s">
        <v>2316</v>
      </c>
      <c r="D320" t="s">
        <v>2317</v>
      </c>
      <c r="E320" t="s">
        <v>261</v>
      </c>
      <c r="F320" t="s">
        <v>261</v>
      </c>
      <c r="G320" t="s">
        <v>261</v>
      </c>
      <c r="I320" t="str">
        <f t="shared" si="33"/>
        <v>N/A</v>
      </c>
      <c r="J320" t="str">
        <f t="shared" si="34"/>
        <v>5000</v>
      </c>
      <c r="K320" t="str">
        <f t="shared" si="35"/>
        <v>4000</v>
      </c>
      <c r="L320" t="str">
        <f t="shared" si="36"/>
        <v>N/A</v>
      </c>
      <c r="M320" t="str">
        <f t="shared" si="37"/>
        <v>N/A</v>
      </c>
      <c r="N320" t="str">
        <f t="shared" si="38"/>
        <v>N/A</v>
      </c>
    </row>
    <row r="321" spans="1:14" x14ac:dyDescent="0.3">
      <c r="A321" s="1">
        <v>9</v>
      </c>
      <c r="B321" t="s">
        <v>652</v>
      </c>
      <c r="C321" t="s">
        <v>2316</v>
      </c>
      <c r="D321" t="s">
        <v>2317</v>
      </c>
      <c r="E321" t="s">
        <v>261</v>
      </c>
      <c r="F321" t="s">
        <v>261</v>
      </c>
      <c r="G321" t="s">
        <v>261</v>
      </c>
      <c r="I321" t="str">
        <f t="shared" si="33"/>
        <v>N/A</v>
      </c>
      <c r="J321" t="str">
        <f t="shared" si="34"/>
        <v>5000</v>
      </c>
      <c r="K321" t="str">
        <f t="shared" si="35"/>
        <v>4000</v>
      </c>
      <c r="L321" t="str">
        <f t="shared" si="36"/>
        <v>N/A</v>
      </c>
      <c r="M321" t="str">
        <f t="shared" si="37"/>
        <v>N/A</v>
      </c>
      <c r="N321" t="str">
        <f t="shared" si="38"/>
        <v>N/A</v>
      </c>
    </row>
    <row r="322" spans="1:14" x14ac:dyDescent="0.3">
      <c r="A322" s="1">
        <v>10</v>
      </c>
      <c r="B322" t="s">
        <v>654</v>
      </c>
      <c r="C322" t="s">
        <v>2318</v>
      </c>
      <c r="D322" t="s">
        <v>2319</v>
      </c>
      <c r="E322" t="s">
        <v>1570</v>
      </c>
      <c r="F322" t="s">
        <v>2320</v>
      </c>
      <c r="G322" t="s">
        <v>2321</v>
      </c>
      <c r="I322" t="str">
        <f t="shared" si="33"/>
        <v>N/A</v>
      </c>
      <c r="J322" t="str">
        <f t="shared" si="34"/>
        <v>(41.93M)</v>
      </c>
      <c r="K322" t="str">
        <f t="shared" si="35"/>
        <v>(37.35M)</v>
      </c>
      <c r="L322">
        <f t="shared" si="36"/>
        <v>1320000</v>
      </c>
      <c r="M322" t="str">
        <f t="shared" si="37"/>
        <v>(7.09M)</v>
      </c>
      <c r="N322" t="str">
        <f t="shared" si="38"/>
        <v>(2.8M)</v>
      </c>
    </row>
    <row r="323" spans="1:14" x14ac:dyDescent="0.3">
      <c r="A323" s="1">
        <v>11</v>
      </c>
      <c r="B323" t="s">
        <v>660</v>
      </c>
      <c r="C323" t="s">
        <v>2322</v>
      </c>
      <c r="D323" t="s">
        <v>1147</v>
      </c>
      <c r="E323" t="s">
        <v>1570</v>
      </c>
      <c r="F323" t="s">
        <v>2323</v>
      </c>
      <c r="G323" t="s">
        <v>2324</v>
      </c>
      <c r="I323" t="str">
        <f t="shared" si="33"/>
        <v>N/A</v>
      </c>
      <c r="J323" t="str">
        <f t="shared" si="34"/>
        <v>(116,000)</v>
      </c>
      <c r="K323" t="str">
        <f t="shared" si="35"/>
        <v>674000</v>
      </c>
      <c r="L323">
        <f t="shared" si="36"/>
        <v>1320000</v>
      </c>
      <c r="M323" t="str">
        <f t="shared" si="37"/>
        <v>(1.73M)</v>
      </c>
      <c r="N323" t="str">
        <f t="shared" si="38"/>
        <v>415000</v>
      </c>
    </row>
    <row r="324" spans="1:14" x14ac:dyDescent="0.3">
      <c r="A324" s="1">
        <v>12</v>
      </c>
      <c r="B324" t="s">
        <v>661</v>
      </c>
      <c r="C324" t="s">
        <v>2325</v>
      </c>
      <c r="D324" t="s">
        <v>2326</v>
      </c>
      <c r="E324" t="s">
        <v>261</v>
      </c>
      <c r="F324" t="s">
        <v>2327</v>
      </c>
      <c r="G324" t="s">
        <v>2303</v>
      </c>
      <c r="I324" t="str">
        <f t="shared" si="33"/>
        <v>N/A</v>
      </c>
      <c r="J324" t="str">
        <f t="shared" si="34"/>
        <v>(41.82M)</v>
      </c>
      <c r="K324" t="str">
        <f t="shared" si="35"/>
        <v>(38.03M)</v>
      </c>
      <c r="L324" t="str">
        <f t="shared" si="36"/>
        <v>N/A</v>
      </c>
      <c r="M324" t="str">
        <f t="shared" si="37"/>
        <v>(5.36M)</v>
      </c>
      <c r="N324" t="str">
        <f t="shared" si="38"/>
        <v>(3.21M)</v>
      </c>
    </row>
    <row r="325" spans="1:14" x14ac:dyDescent="0.3">
      <c r="A325" s="1">
        <v>13</v>
      </c>
      <c r="B325" t="s">
        <v>662</v>
      </c>
      <c r="C325" t="s">
        <v>261</v>
      </c>
      <c r="D325" t="s">
        <v>261</v>
      </c>
      <c r="E325" t="s">
        <v>261</v>
      </c>
      <c r="F325" t="s">
        <v>261</v>
      </c>
      <c r="G325" t="s">
        <v>261</v>
      </c>
      <c r="I325" t="str">
        <f t="shared" si="33"/>
        <v>N/A</v>
      </c>
      <c r="J325" t="str">
        <f t="shared" si="34"/>
        <v>N/A</v>
      </c>
      <c r="K325" t="str">
        <f t="shared" si="35"/>
        <v>N/A</v>
      </c>
      <c r="L325" t="str">
        <f t="shared" si="36"/>
        <v>N/A</v>
      </c>
      <c r="M325" t="str">
        <f t="shared" si="37"/>
        <v>N/A</v>
      </c>
      <c r="N325" t="str">
        <f t="shared" si="38"/>
        <v>N/A</v>
      </c>
    </row>
    <row r="326" spans="1:14" x14ac:dyDescent="0.3">
      <c r="A326" s="1">
        <v>14</v>
      </c>
      <c r="B326" t="s">
        <v>668</v>
      </c>
      <c r="C326" t="s">
        <v>2325</v>
      </c>
      <c r="D326" t="s">
        <v>2326</v>
      </c>
      <c r="E326" t="s">
        <v>261</v>
      </c>
      <c r="F326" t="s">
        <v>2327</v>
      </c>
      <c r="G326" t="s">
        <v>2303</v>
      </c>
      <c r="I326" t="str">
        <f t="shared" si="33"/>
        <v>N/A</v>
      </c>
      <c r="J326" t="str">
        <f t="shared" si="34"/>
        <v>(41.82M)</v>
      </c>
      <c r="K326" t="str">
        <f t="shared" si="35"/>
        <v>(38.03M)</v>
      </c>
      <c r="L326" t="str">
        <f t="shared" si="36"/>
        <v>N/A</v>
      </c>
      <c r="M326" t="str">
        <f t="shared" si="37"/>
        <v>(5.36M)</v>
      </c>
      <c r="N326" t="str">
        <f t="shared" si="38"/>
        <v>(3.21M)</v>
      </c>
    </row>
    <row r="327" spans="1:14" x14ac:dyDescent="0.3">
      <c r="A327" s="1">
        <v>15</v>
      </c>
      <c r="B327" t="s">
        <v>674</v>
      </c>
      <c r="C327" t="s">
        <v>261</v>
      </c>
      <c r="D327" t="s">
        <v>261</v>
      </c>
      <c r="E327" t="s">
        <v>261</v>
      </c>
      <c r="F327" t="s">
        <v>261</v>
      </c>
      <c r="G327" t="s">
        <v>261</v>
      </c>
      <c r="I327" t="str">
        <f t="shared" si="33"/>
        <v>N/A</v>
      </c>
      <c r="J327" t="str">
        <f t="shared" si="34"/>
        <v>N/A</v>
      </c>
      <c r="K327" t="str">
        <f t="shared" si="35"/>
        <v>N/A</v>
      </c>
      <c r="L327" t="str">
        <f t="shared" si="36"/>
        <v>N/A</v>
      </c>
      <c r="M327" t="str">
        <f t="shared" si="37"/>
        <v>N/A</v>
      </c>
      <c r="N327" t="str">
        <f t="shared" si="38"/>
        <v>N/A</v>
      </c>
    </row>
    <row r="328" spans="1:14" x14ac:dyDescent="0.3">
      <c r="A328" s="1">
        <v>16</v>
      </c>
      <c r="B328" t="s">
        <v>620</v>
      </c>
      <c r="C328" t="s">
        <v>261</v>
      </c>
      <c r="D328" t="s">
        <v>261</v>
      </c>
      <c r="E328" t="s">
        <v>261</v>
      </c>
      <c r="F328" t="s">
        <v>261</v>
      </c>
      <c r="G328" t="s">
        <v>261</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621</v>
      </c>
      <c r="C329" t="s">
        <v>261</v>
      </c>
      <c r="D329" t="s">
        <v>261</v>
      </c>
      <c r="E329" t="s">
        <v>261</v>
      </c>
      <c r="F329" t="s">
        <v>261</v>
      </c>
      <c r="G329" t="s">
        <v>261</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680</v>
      </c>
      <c r="C330" t="s">
        <v>2328</v>
      </c>
      <c r="D330" t="s">
        <v>2329</v>
      </c>
      <c r="E330" t="s">
        <v>1924</v>
      </c>
      <c r="F330" t="s">
        <v>2330</v>
      </c>
      <c r="G330" t="s">
        <v>2331</v>
      </c>
      <c r="I330" t="str">
        <f t="shared" si="33"/>
        <v>N/A</v>
      </c>
      <c r="J330" t="str">
        <f t="shared" si="34"/>
        <v>(27.65M)</v>
      </c>
      <c r="K330" t="str">
        <f t="shared" si="35"/>
        <v>(8.38M)</v>
      </c>
      <c r="L330">
        <f t="shared" si="36"/>
        <v>22730000</v>
      </c>
      <c r="M330">
        <f t="shared" si="37"/>
        <v>19940000</v>
      </c>
      <c r="N330">
        <f t="shared" si="38"/>
        <v>9440000</v>
      </c>
    </row>
    <row r="331" spans="1:14" x14ac:dyDescent="0.3">
      <c r="A331" s="1">
        <v>19</v>
      </c>
      <c r="B331" t="s">
        <v>686</v>
      </c>
      <c r="C331" t="s">
        <v>261</v>
      </c>
      <c r="D331" t="s">
        <v>2332</v>
      </c>
      <c r="E331" t="s">
        <v>2333</v>
      </c>
      <c r="F331" t="s">
        <v>1396</v>
      </c>
      <c r="G331" t="s">
        <v>2334</v>
      </c>
      <c r="I331" t="str">
        <f t="shared" si="33"/>
        <v>N/A</v>
      </c>
      <c r="J331" t="str">
        <f t="shared" si="34"/>
        <v>N/A</v>
      </c>
      <c r="K331">
        <f t="shared" si="35"/>
        <v>0.69680000000000009</v>
      </c>
      <c r="L331">
        <f t="shared" si="36"/>
        <v>3.7113999999999998</v>
      </c>
      <c r="M331">
        <f t="shared" si="37"/>
        <v>-0.12279999999999999</v>
      </c>
      <c r="N331">
        <f t="shared" si="38"/>
        <v>-0.52649999999999997</v>
      </c>
    </row>
    <row r="332" spans="1:14" x14ac:dyDescent="0.3">
      <c r="A332" s="1">
        <v>20</v>
      </c>
      <c r="B332" t="s">
        <v>2335</v>
      </c>
      <c r="C332" t="s">
        <v>2336</v>
      </c>
      <c r="D332" t="s">
        <v>2337</v>
      </c>
      <c r="E332" t="s">
        <v>2338</v>
      </c>
      <c r="F332" t="s">
        <v>2339</v>
      </c>
      <c r="G332" t="s">
        <v>2340</v>
      </c>
      <c r="I332" t="str">
        <f t="shared" si="33"/>
        <v>N/A</v>
      </c>
      <c r="J332">
        <f t="shared" si="34"/>
        <v>-0.95120000000000005</v>
      </c>
      <c r="K332">
        <f t="shared" si="35"/>
        <v>-0.30530000000000002</v>
      </c>
      <c r="L332">
        <f t="shared" si="36"/>
        <v>0.83209999999999995</v>
      </c>
      <c r="M332">
        <f t="shared" si="37"/>
        <v>0.73430000000000006</v>
      </c>
      <c r="N332">
        <f t="shared" si="38"/>
        <v>0.35210000000000002</v>
      </c>
    </row>
    <row r="333" spans="1:14" x14ac:dyDescent="0.3">
      <c r="A333" s="1">
        <v>21</v>
      </c>
      <c r="B333" t="s">
        <v>691</v>
      </c>
      <c r="C333" t="s">
        <v>261</v>
      </c>
      <c r="D333" t="s">
        <v>261</v>
      </c>
      <c r="E333" t="s">
        <v>261</v>
      </c>
      <c r="F333" t="s">
        <v>261</v>
      </c>
      <c r="G333" t="s">
        <v>261</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692</v>
      </c>
      <c r="C334" t="s">
        <v>693</v>
      </c>
      <c r="D334" t="s">
        <v>693</v>
      </c>
      <c r="E334" t="s">
        <v>261</v>
      </c>
      <c r="F334" t="s">
        <v>693</v>
      </c>
      <c r="G334" t="s">
        <v>261</v>
      </c>
      <c r="I334" t="str">
        <f t="shared" si="33"/>
        <v>N/A</v>
      </c>
      <c r="J334" t="str">
        <f t="shared" si="34"/>
        <v>0</v>
      </c>
      <c r="K334" t="str">
        <f t="shared" si="35"/>
        <v>0</v>
      </c>
      <c r="L334" t="str">
        <f t="shared" si="36"/>
        <v>N/A</v>
      </c>
      <c r="M334" t="str">
        <f t="shared" si="37"/>
        <v>0</v>
      </c>
      <c r="N334" t="str">
        <f t="shared" si="38"/>
        <v>N/A</v>
      </c>
    </row>
    <row r="335" spans="1:14" x14ac:dyDescent="0.3">
      <c r="A335" s="1">
        <v>23</v>
      </c>
      <c r="B335" t="s">
        <v>694</v>
      </c>
      <c r="C335" t="s">
        <v>2341</v>
      </c>
      <c r="D335" t="s">
        <v>2342</v>
      </c>
      <c r="E335" t="s">
        <v>2343</v>
      </c>
      <c r="F335" t="s">
        <v>2344</v>
      </c>
      <c r="G335" t="s">
        <v>2345</v>
      </c>
      <c r="I335" t="str">
        <f t="shared" si="33"/>
        <v>N/A</v>
      </c>
      <c r="J335">
        <f t="shared" si="34"/>
        <v>6520000</v>
      </c>
      <c r="K335" t="str">
        <f t="shared" si="35"/>
        <v>(7.73M)</v>
      </c>
      <c r="L335">
        <f t="shared" si="36"/>
        <v>29280000</v>
      </c>
      <c r="M335">
        <f t="shared" si="37"/>
        <v>30430000</v>
      </c>
      <c r="N335">
        <f t="shared" si="38"/>
        <v>7350000</v>
      </c>
    </row>
    <row r="336" spans="1:14" x14ac:dyDescent="0.3">
      <c r="A336" s="1">
        <v>24</v>
      </c>
      <c r="B336" t="s">
        <v>700</v>
      </c>
      <c r="C336" t="s">
        <v>2346</v>
      </c>
      <c r="D336" t="s">
        <v>2347</v>
      </c>
      <c r="E336" t="s">
        <v>2348</v>
      </c>
      <c r="F336" t="s">
        <v>927</v>
      </c>
      <c r="G336" t="s">
        <v>2349</v>
      </c>
      <c r="I336" t="str">
        <f t="shared" si="33"/>
        <v>N/A</v>
      </c>
      <c r="J336">
        <f t="shared" si="34"/>
        <v>13510000</v>
      </c>
      <c r="K336">
        <f t="shared" si="35"/>
        <v>13260000</v>
      </c>
      <c r="L336">
        <f t="shared" si="36"/>
        <v>9790000</v>
      </c>
      <c r="M336">
        <f t="shared" si="37"/>
        <v>8260000</v>
      </c>
      <c r="N336">
        <f t="shared" si="38"/>
        <v>8800000</v>
      </c>
    </row>
    <row r="337" spans="1:14" x14ac:dyDescent="0.3">
      <c r="A337" s="1">
        <v>25</v>
      </c>
      <c r="B337" t="s">
        <v>706</v>
      </c>
      <c r="C337" t="s">
        <v>261</v>
      </c>
      <c r="D337" t="s">
        <v>2350</v>
      </c>
      <c r="E337" t="s">
        <v>2351</v>
      </c>
      <c r="F337" t="s">
        <v>2352</v>
      </c>
      <c r="G337" t="s">
        <v>2353</v>
      </c>
      <c r="I337" t="str">
        <f t="shared" si="33"/>
        <v>N/A</v>
      </c>
      <c r="J337" t="str">
        <f t="shared" si="34"/>
        <v>N/A</v>
      </c>
      <c r="K337">
        <f t="shared" si="35"/>
        <v>-1.84E-2</v>
      </c>
      <c r="L337">
        <f t="shared" si="36"/>
        <v>-0.26190000000000002</v>
      </c>
      <c r="M337">
        <f t="shared" si="37"/>
        <v>-0.15590000000000001</v>
      </c>
      <c r="N337">
        <f t="shared" si="38"/>
        <v>6.5000000000000002E-2</v>
      </c>
    </row>
    <row r="338" spans="1:14" x14ac:dyDescent="0.3">
      <c r="A338" s="1">
        <v>26</v>
      </c>
      <c r="B338" t="s">
        <v>711</v>
      </c>
      <c r="C338" t="s">
        <v>261</v>
      </c>
      <c r="D338" t="s">
        <v>261</v>
      </c>
      <c r="E338" t="s">
        <v>261</v>
      </c>
      <c r="F338" t="s">
        <v>261</v>
      </c>
      <c r="G338" t="s">
        <v>2041</v>
      </c>
      <c r="I338" t="str">
        <f t="shared" si="33"/>
        <v>N/A</v>
      </c>
      <c r="J338" t="str">
        <f t="shared" si="34"/>
        <v>N/A</v>
      </c>
      <c r="K338" t="str">
        <f t="shared" si="35"/>
        <v>N/A</v>
      </c>
      <c r="L338" t="str">
        <f t="shared" si="36"/>
        <v>N/A</v>
      </c>
      <c r="M338" t="str">
        <f t="shared" si="37"/>
        <v>N/A</v>
      </c>
      <c r="N338">
        <f t="shared" si="38"/>
        <v>4.8399999999999999E-2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2354</v>
      </c>
      <c r="C340" t="s">
        <v>2355</v>
      </c>
      <c r="I340" t="str">
        <f t="shared" si="33"/>
        <v>N/A</v>
      </c>
      <c r="J340" t="str">
        <f t="shared" si="34"/>
        <v>American National</v>
      </c>
      <c r="K340">
        <f t="shared" si="35"/>
        <v>0</v>
      </c>
      <c r="L340">
        <f t="shared" si="36"/>
        <v>0</v>
      </c>
      <c r="M340">
        <f t="shared" si="37"/>
        <v>0</v>
      </c>
      <c r="N340">
        <f t="shared" si="38"/>
        <v>0</v>
      </c>
    </row>
    <row r="341" spans="1:14" x14ac:dyDescent="0.3">
      <c r="A341" s="1">
        <v>1</v>
      </c>
      <c r="B341" t="s">
        <v>2356</v>
      </c>
      <c r="C341" t="s">
        <v>2357</v>
      </c>
      <c r="I341" t="str">
        <f t="shared" si="33"/>
        <v>N/A</v>
      </c>
      <c r="J341" t="str">
        <f t="shared" si="34"/>
        <v>American River Bankshares</v>
      </c>
      <c r="K341">
        <f t="shared" si="35"/>
        <v>0</v>
      </c>
      <c r="L341">
        <f t="shared" si="36"/>
        <v>0</v>
      </c>
      <c r="M341">
        <f t="shared" si="37"/>
        <v>0</v>
      </c>
      <c r="N341">
        <f t="shared" si="38"/>
        <v>0</v>
      </c>
    </row>
    <row r="342" spans="1:14" x14ac:dyDescent="0.3">
      <c r="A342" s="1">
        <v>2</v>
      </c>
      <c r="B342" t="s">
        <v>2358</v>
      </c>
      <c r="C342" t="s">
        <v>2359</v>
      </c>
      <c r="I342" t="str">
        <f t="shared" si="33"/>
        <v>N/A</v>
      </c>
      <c r="J342" t="str">
        <f t="shared" si="34"/>
        <v>Access National</v>
      </c>
      <c r="K342">
        <f t="shared" si="35"/>
        <v>0</v>
      </c>
      <c r="L342">
        <f t="shared" si="36"/>
        <v>0</v>
      </c>
      <c r="M342">
        <f t="shared" si="37"/>
        <v>0</v>
      </c>
      <c r="N342">
        <f t="shared" si="38"/>
        <v>0</v>
      </c>
    </row>
    <row r="343" spans="1:14" x14ac:dyDescent="0.3">
      <c r="A343" s="1">
        <v>3</v>
      </c>
      <c r="B343" t="s">
        <v>2360</v>
      </c>
      <c r="C343" t="s">
        <v>2361</v>
      </c>
      <c r="I343" t="str">
        <f t="shared" si="33"/>
        <v>N/A</v>
      </c>
      <c r="J343" t="str">
        <f t="shared" si="34"/>
        <v>Arrow Financial</v>
      </c>
      <c r="K343">
        <f t="shared" si="35"/>
        <v>0</v>
      </c>
      <c r="L343">
        <f t="shared" si="36"/>
        <v>0</v>
      </c>
      <c r="M343">
        <f t="shared" si="37"/>
        <v>0</v>
      </c>
      <c r="N343">
        <f t="shared" si="38"/>
        <v>0</v>
      </c>
    </row>
    <row r="344" spans="1:14" x14ac:dyDescent="0.3">
      <c r="A344" s="1">
        <v>4</v>
      </c>
      <c r="B344" t="s">
        <v>2362</v>
      </c>
      <c r="C344" t="s">
        <v>2363</v>
      </c>
      <c r="I344" t="str">
        <f t="shared" si="33"/>
        <v>N/A</v>
      </c>
      <c r="J344" t="str">
        <f t="shared" si="34"/>
        <v>AmeriServ Financial</v>
      </c>
      <c r="K344">
        <f t="shared" si="35"/>
        <v>0</v>
      </c>
      <c r="L344">
        <f t="shared" si="36"/>
        <v>0</v>
      </c>
      <c r="M344">
        <f t="shared" si="37"/>
        <v>0</v>
      </c>
      <c r="N344">
        <f t="shared" si="38"/>
        <v>0</v>
      </c>
    </row>
    <row r="345" spans="1:14" x14ac:dyDescent="0.3">
      <c r="A345" s="1">
        <v>5</v>
      </c>
      <c r="B345" t="s">
        <v>2364</v>
      </c>
      <c r="C345" t="s">
        <v>2365</v>
      </c>
      <c r="I345" t="str">
        <f t="shared" si="33"/>
        <v>N/A</v>
      </c>
      <c r="J345" t="str">
        <f t="shared" si="34"/>
        <v>Ames National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122</v>
      </c>
      <c r="C348" t="s">
        <v>2366</v>
      </c>
      <c r="I348" t="str">
        <f t="shared" si="33"/>
        <v>N/A</v>
      </c>
      <c r="J348">
        <f t="shared" si="34"/>
        <v>317910000</v>
      </c>
      <c r="K348">
        <f t="shared" si="35"/>
        <v>0</v>
      </c>
      <c r="L348">
        <f t="shared" si="36"/>
        <v>0</v>
      </c>
      <c r="M348">
        <f t="shared" si="37"/>
        <v>0</v>
      </c>
      <c r="N348">
        <f t="shared" si="38"/>
        <v>0</v>
      </c>
    </row>
    <row r="349" spans="1:14" x14ac:dyDescent="0.3">
      <c r="A349" s="1">
        <v>1</v>
      </c>
      <c r="B349" t="s">
        <v>123</v>
      </c>
      <c r="I349" t="str">
        <f t="shared" si="33"/>
        <v>N/A</v>
      </c>
      <c r="J349">
        <f t="shared" si="34"/>
        <v>0</v>
      </c>
      <c r="K349">
        <f t="shared" si="35"/>
        <v>0</v>
      </c>
      <c r="L349">
        <f t="shared" si="36"/>
        <v>0</v>
      </c>
      <c r="M349">
        <f t="shared" si="37"/>
        <v>0</v>
      </c>
      <c r="N349">
        <f t="shared" si="38"/>
        <v>0</v>
      </c>
    </row>
    <row r="350" spans="1:14" x14ac:dyDescent="0.3">
      <c r="A350" s="1">
        <v>2</v>
      </c>
      <c r="B350" t="s">
        <v>124</v>
      </c>
      <c r="C350" t="s">
        <v>2367</v>
      </c>
      <c r="I350" t="str">
        <f t="shared" si="33"/>
        <v>N/A</v>
      </c>
      <c r="J350" t="str">
        <f t="shared" si="34"/>
        <v>19.57</v>
      </c>
      <c r="K350">
        <f t="shared" si="35"/>
        <v>0</v>
      </c>
      <c r="L350">
        <f t="shared" si="36"/>
        <v>0</v>
      </c>
      <c r="M350">
        <f t="shared" si="37"/>
        <v>0</v>
      </c>
      <c r="N350">
        <f t="shared" si="38"/>
        <v>0</v>
      </c>
    </row>
    <row r="351" spans="1:14" x14ac:dyDescent="0.3">
      <c r="A351" s="1">
        <v>3</v>
      </c>
      <c r="B351" t="s">
        <v>125</v>
      </c>
      <c r="C351" t="s">
        <v>2368</v>
      </c>
      <c r="I351" t="str">
        <f t="shared" si="33"/>
        <v>N/A</v>
      </c>
      <c r="J351" t="str">
        <f t="shared" si="34"/>
        <v>15.59</v>
      </c>
      <c r="K351">
        <f t="shared" si="35"/>
        <v>0</v>
      </c>
      <c r="L351">
        <f t="shared" si="36"/>
        <v>0</v>
      </c>
      <c r="M351">
        <f t="shared" si="37"/>
        <v>0</v>
      </c>
      <c r="N351">
        <f t="shared" si="38"/>
        <v>0</v>
      </c>
    </row>
    <row r="352" spans="1:14" x14ac:dyDescent="0.3">
      <c r="A352" s="1">
        <v>4</v>
      </c>
      <c r="B352" t="s">
        <v>127</v>
      </c>
      <c r="C352" t="s">
        <v>2369</v>
      </c>
      <c r="I352" t="str">
        <f t="shared" si="33"/>
        <v>N/A</v>
      </c>
      <c r="J352" t="str">
        <f t="shared" si="34"/>
        <v>4.52</v>
      </c>
      <c r="K352">
        <f t="shared" si="35"/>
        <v>0</v>
      </c>
      <c r="L352">
        <f t="shared" si="36"/>
        <v>0</v>
      </c>
      <c r="M352">
        <f t="shared" si="37"/>
        <v>0</v>
      </c>
      <c r="N352">
        <f t="shared" si="38"/>
        <v>0</v>
      </c>
    </row>
    <row r="353" spans="1:14" x14ac:dyDescent="0.3">
      <c r="A353" s="1">
        <v>5</v>
      </c>
      <c r="B353" t="s">
        <v>129</v>
      </c>
      <c r="C353" t="s">
        <v>2370</v>
      </c>
      <c r="I353" t="str">
        <f t="shared" si="33"/>
        <v>N/A</v>
      </c>
      <c r="J353" t="str">
        <f t="shared" si="34"/>
        <v>5.02</v>
      </c>
      <c r="K353">
        <f t="shared" si="35"/>
        <v>0</v>
      </c>
      <c r="L353">
        <f t="shared" si="36"/>
        <v>0</v>
      </c>
      <c r="M353">
        <f t="shared" si="37"/>
        <v>0</v>
      </c>
      <c r="N353">
        <f t="shared" si="38"/>
        <v>0</v>
      </c>
    </row>
    <row r="354" spans="1:14" x14ac:dyDescent="0.3">
      <c r="A354" s="1">
        <v>6</v>
      </c>
      <c r="B354" t="s">
        <v>131</v>
      </c>
      <c r="C354" t="s">
        <v>2371</v>
      </c>
      <c r="I354" t="str">
        <f t="shared" si="33"/>
        <v>N/A</v>
      </c>
      <c r="J354" t="str">
        <f t="shared" si="34"/>
        <v>1.56</v>
      </c>
      <c r="K354">
        <f t="shared" si="35"/>
        <v>0</v>
      </c>
      <c r="L354">
        <f t="shared" si="36"/>
        <v>0</v>
      </c>
      <c r="M354">
        <f t="shared" si="37"/>
        <v>0</v>
      </c>
      <c r="N354">
        <f t="shared" si="38"/>
        <v>0</v>
      </c>
    </row>
    <row r="355" spans="1:14" x14ac:dyDescent="0.3">
      <c r="A355" s="1">
        <v>7</v>
      </c>
      <c r="B355" t="s">
        <v>133</v>
      </c>
      <c r="I355" t="str">
        <f t="shared" si="33"/>
        <v>N/A</v>
      </c>
      <c r="J355">
        <f t="shared" si="34"/>
        <v>0</v>
      </c>
      <c r="K355">
        <f t="shared" si="35"/>
        <v>0</v>
      </c>
      <c r="L355">
        <f t="shared" si="36"/>
        <v>0</v>
      </c>
      <c r="M355">
        <f t="shared" si="37"/>
        <v>0</v>
      </c>
      <c r="N355">
        <f t="shared" si="38"/>
        <v>0</v>
      </c>
    </row>
    <row r="356" spans="1:14" x14ac:dyDescent="0.3">
      <c r="A356" s="1">
        <v>8</v>
      </c>
      <c r="B356" t="s">
        <v>134</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122</v>
      </c>
      <c r="C359" t="s">
        <v>2372</v>
      </c>
      <c r="I359" t="str">
        <f t="shared" si="33"/>
        <v>N/A</v>
      </c>
      <c r="J359">
        <f t="shared" si="34"/>
        <v>91370000</v>
      </c>
      <c r="K359">
        <f t="shared" si="35"/>
        <v>0</v>
      </c>
      <c r="L359">
        <f t="shared" si="36"/>
        <v>0</v>
      </c>
      <c r="M359">
        <f t="shared" si="37"/>
        <v>0</v>
      </c>
      <c r="N359">
        <f t="shared" si="38"/>
        <v>0</v>
      </c>
    </row>
    <row r="360" spans="1:14" x14ac:dyDescent="0.3">
      <c r="A360" s="1">
        <v>1</v>
      </c>
      <c r="B360" t="s">
        <v>123</v>
      </c>
      <c r="I360" t="str">
        <f t="shared" si="33"/>
        <v>N/A</v>
      </c>
      <c r="J360">
        <f t="shared" si="34"/>
        <v>0</v>
      </c>
      <c r="K360">
        <f t="shared" si="35"/>
        <v>0</v>
      </c>
      <c r="L360">
        <f t="shared" si="36"/>
        <v>0</v>
      </c>
      <c r="M360">
        <f t="shared" si="37"/>
        <v>0</v>
      </c>
      <c r="N360">
        <f t="shared" si="38"/>
        <v>0</v>
      </c>
    </row>
    <row r="361" spans="1:14" x14ac:dyDescent="0.3">
      <c r="A361" s="1">
        <v>2</v>
      </c>
      <c r="B361" t="s">
        <v>124</v>
      </c>
      <c r="C361" t="s">
        <v>2373</v>
      </c>
      <c r="I361" t="str">
        <f t="shared" si="33"/>
        <v>N/A</v>
      </c>
      <c r="J361" t="str">
        <f t="shared" si="34"/>
        <v>15.16</v>
      </c>
      <c r="K361">
        <f t="shared" si="35"/>
        <v>0</v>
      </c>
      <c r="L361">
        <f t="shared" si="36"/>
        <v>0</v>
      </c>
      <c r="M361">
        <f t="shared" si="37"/>
        <v>0</v>
      </c>
      <c r="N361">
        <f t="shared" si="38"/>
        <v>0</v>
      </c>
    </row>
    <row r="362" spans="1:14" x14ac:dyDescent="0.3">
      <c r="A362" s="1">
        <v>3</v>
      </c>
      <c r="B362" t="s">
        <v>125</v>
      </c>
      <c r="C362" t="s">
        <v>2374</v>
      </c>
      <c r="I362" t="str">
        <f t="shared" si="33"/>
        <v>N/A</v>
      </c>
      <c r="J362" t="str">
        <f t="shared" si="34"/>
        <v>16.25</v>
      </c>
      <c r="K362">
        <f t="shared" si="35"/>
        <v>0</v>
      </c>
      <c r="L362">
        <f t="shared" si="36"/>
        <v>0</v>
      </c>
      <c r="M362">
        <f t="shared" si="37"/>
        <v>0</v>
      </c>
      <c r="N362">
        <f t="shared" si="38"/>
        <v>0</v>
      </c>
    </row>
    <row r="363" spans="1:14" x14ac:dyDescent="0.3">
      <c r="A363" s="1">
        <v>4</v>
      </c>
      <c r="B363" t="s">
        <v>127</v>
      </c>
      <c r="C363" t="s">
        <v>2375</v>
      </c>
      <c r="I363" t="str">
        <f t="shared" si="33"/>
        <v>N/A</v>
      </c>
      <c r="J363" t="str">
        <f t="shared" si="34"/>
        <v>1.18</v>
      </c>
      <c r="K363">
        <f t="shared" si="35"/>
        <v>0</v>
      </c>
      <c r="L363">
        <f t="shared" si="36"/>
        <v>0</v>
      </c>
      <c r="M363">
        <f t="shared" si="37"/>
        <v>0</v>
      </c>
      <c r="N363">
        <f t="shared" si="38"/>
        <v>0</v>
      </c>
    </row>
    <row r="364" spans="1:14" x14ac:dyDescent="0.3">
      <c r="A364" s="1">
        <v>5</v>
      </c>
      <c r="B364" t="s">
        <v>129</v>
      </c>
      <c r="C364" t="s">
        <v>2376</v>
      </c>
      <c r="I364" t="str">
        <f t="shared" si="33"/>
        <v>N/A</v>
      </c>
      <c r="J364" t="str">
        <f t="shared" si="34"/>
        <v>3.96</v>
      </c>
      <c r="K364">
        <f t="shared" si="35"/>
        <v>0</v>
      </c>
      <c r="L364">
        <f t="shared" si="36"/>
        <v>0</v>
      </c>
      <c r="M364">
        <f t="shared" si="37"/>
        <v>0</v>
      </c>
      <c r="N364">
        <f t="shared" si="38"/>
        <v>0</v>
      </c>
    </row>
    <row r="365" spans="1:14" x14ac:dyDescent="0.3">
      <c r="A365" s="1">
        <v>6</v>
      </c>
      <c r="B365" t="s">
        <v>131</v>
      </c>
      <c r="C365" t="s">
        <v>2377</v>
      </c>
      <c r="I365" t="str">
        <f t="shared" si="33"/>
        <v>N/A</v>
      </c>
      <c r="J365" t="str">
        <f t="shared" si="34"/>
        <v>1.10</v>
      </c>
      <c r="K365">
        <f t="shared" si="35"/>
        <v>0</v>
      </c>
      <c r="L365">
        <f t="shared" si="36"/>
        <v>0</v>
      </c>
      <c r="M365">
        <f t="shared" si="37"/>
        <v>0</v>
      </c>
      <c r="N365">
        <f t="shared" si="38"/>
        <v>0</v>
      </c>
    </row>
    <row r="366" spans="1:14" x14ac:dyDescent="0.3">
      <c r="A366" s="1">
        <v>7</v>
      </c>
      <c r="B366" t="s">
        <v>133</v>
      </c>
      <c r="I366" t="str">
        <f t="shared" si="33"/>
        <v>N/A</v>
      </c>
      <c r="J366">
        <f t="shared" si="34"/>
        <v>0</v>
      </c>
      <c r="K366">
        <f t="shared" si="35"/>
        <v>0</v>
      </c>
      <c r="L366">
        <f t="shared" si="36"/>
        <v>0</v>
      </c>
      <c r="M366">
        <f t="shared" si="37"/>
        <v>0</v>
      </c>
      <c r="N366">
        <f t="shared" si="38"/>
        <v>0</v>
      </c>
    </row>
    <row r="367" spans="1:14" x14ac:dyDescent="0.3">
      <c r="A367" s="1">
        <v>8</v>
      </c>
      <c r="B367" t="s">
        <v>134</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122</v>
      </c>
      <c r="C370" t="s">
        <v>2378</v>
      </c>
      <c r="I370" t="str">
        <f t="shared" si="33"/>
        <v>N/A</v>
      </c>
      <c r="J370">
        <f t="shared" si="34"/>
        <v>537100000</v>
      </c>
      <c r="K370">
        <f t="shared" si="35"/>
        <v>0</v>
      </c>
      <c r="L370">
        <f t="shared" si="36"/>
        <v>0</v>
      </c>
      <c r="M370">
        <f t="shared" si="37"/>
        <v>0</v>
      </c>
      <c r="N370">
        <f t="shared" si="38"/>
        <v>0</v>
      </c>
    </row>
    <row r="371" spans="1:14" x14ac:dyDescent="0.3">
      <c r="A371" s="1">
        <v>1</v>
      </c>
      <c r="B371" t="s">
        <v>123</v>
      </c>
      <c r="I371" t="str">
        <f t="shared" si="33"/>
        <v>N/A</v>
      </c>
      <c r="J371">
        <f t="shared" si="34"/>
        <v>0</v>
      </c>
      <c r="K371">
        <f t="shared" si="35"/>
        <v>0</v>
      </c>
      <c r="L371">
        <f t="shared" si="36"/>
        <v>0</v>
      </c>
      <c r="M371">
        <f t="shared" si="37"/>
        <v>0</v>
      </c>
      <c r="N371">
        <f t="shared" si="38"/>
        <v>0</v>
      </c>
    </row>
    <row r="372" spans="1:14" x14ac:dyDescent="0.3">
      <c r="A372" s="1">
        <v>2</v>
      </c>
      <c r="B372" t="s">
        <v>124</v>
      </c>
      <c r="C372" t="s">
        <v>2379</v>
      </c>
      <c r="I372" t="str">
        <f t="shared" si="33"/>
        <v>N/A</v>
      </c>
      <c r="J372" t="str">
        <f t="shared" si="34"/>
        <v>19.06</v>
      </c>
      <c r="K372">
        <f t="shared" si="35"/>
        <v>0</v>
      </c>
      <c r="L372">
        <f t="shared" si="36"/>
        <v>0</v>
      </c>
      <c r="M372">
        <f t="shared" si="37"/>
        <v>0</v>
      </c>
      <c r="N372">
        <f t="shared" si="38"/>
        <v>0</v>
      </c>
    </row>
    <row r="373" spans="1:14" x14ac:dyDescent="0.3">
      <c r="A373" s="1">
        <v>3</v>
      </c>
      <c r="B373" t="s">
        <v>125</v>
      </c>
      <c r="C373" t="s">
        <v>2380</v>
      </c>
      <c r="I373" t="str">
        <f t="shared" si="33"/>
        <v>N/A</v>
      </c>
      <c r="J373" t="str">
        <f t="shared" si="34"/>
        <v>14.38</v>
      </c>
      <c r="K373">
        <f t="shared" si="35"/>
        <v>0</v>
      </c>
      <c r="L373">
        <f t="shared" si="36"/>
        <v>0</v>
      </c>
      <c r="M373">
        <f t="shared" si="37"/>
        <v>0</v>
      </c>
      <c r="N373">
        <f t="shared" si="38"/>
        <v>0</v>
      </c>
    </row>
    <row r="374" spans="1:14" x14ac:dyDescent="0.3">
      <c r="A374" s="1">
        <v>4</v>
      </c>
      <c r="B374" t="s">
        <v>127</v>
      </c>
      <c r="C374" t="s">
        <v>2381</v>
      </c>
      <c r="I374" t="str">
        <f t="shared" si="33"/>
        <v>N/A</v>
      </c>
      <c r="J374" t="str">
        <f t="shared" si="34"/>
        <v>2.55</v>
      </c>
      <c r="K374">
        <f t="shared" si="35"/>
        <v>0</v>
      </c>
      <c r="L374">
        <f t="shared" si="36"/>
        <v>0</v>
      </c>
      <c r="M374">
        <f t="shared" si="37"/>
        <v>0</v>
      </c>
      <c r="N374">
        <f t="shared" si="38"/>
        <v>0</v>
      </c>
    </row>
    <row r="375" spans="1:14" x14ac:dyDescent="0.3">
      <c r="A375" s="1">
        <v>5</v>
      </c>
      <c r="B375" t="s">
        <v>129</v>
      </c>
      <c r="C375" t="s">
        <v>2382</v>
      </c>
      <c r="I375" t="str">
        <f t="shared" si="33"/>
        <v>N/A</v>
      </c>
      <c r="J375" t="str">
        <f t="shared" si="34"/>
        <v>7.43</v>
      </c>
      <c r="K375">
        <f t="shared" si="35"/>
        <v>0</v>
      </c>
      <c r="L375">
        <f t="shared" si="36"/>
        <v>0</v>
      </c>
      <c r="M375">
        <f t="shared" si="37"/>
        <v>0</v>
      </c>
      <c r="N375">
        <f t="shared" si="38"/>
        <v>0</v>
      </c>
    </row>
    <row r="376" spans="1:14" x14ac:dyDescent="0.3">
      <c r="A376" s="1">
        <v>6</v>
      </c>
      <c r="B376" t="s">
        <v>131</v>
      </c>
      <c r="C376" t="s">
        <v>2383</v>
      </c>
      <c r="I376" t="str">
        <f t="shared" si="33"/>
        <v>N/A</v>
      </c>
      <c r="J376" t="str">
        <f t="shared" si="34"/>
        <v>2.30</v>
      </c>
      <c r="K376">
        <f t="shared" si="35"/>
        <v>0</v>
      </c>
      <c r="L376">
        <f t="shared" si="36"/>
        <v>0</v>
      </c>
      <c r="M376">
        <f t="shared" si="37"/>
        <v>0</v>
      </c>
      <c r="N376">
        <f t="shared" si="38"/>
        <v>0</v>
      </c>
    </row>
    <row r="377" spans="1:14" x14ac:dyDescent="0.3">
      <c r="A377" s="1">
        <v>7</v>
      </c>
      <c r="B377" t="s">
        <v>133</v>
      </c>
      <c r="I377" t="str">
        <f t="shared" si="33"/>
        <v>N/A</v>
      </c>
      <c r="J377">
        <f t="shared" si="34"/>
        <v>0</v>
      </c>
      <c r="K377">
        <f t="shared" si="35"/>
        <v>0</v>
      </c>
      <c r="L377">
        <f t="shared" si="36"/>
        <v>0</v>
      </c>
      <c r="M377">
        <f t="shared" si="37"/>
        <v>0</v>
      </c>
      <c r="N377">
        <f t="shared" si="38"/>
        <v>0</v>
      </c>
    </row>
    <row r="378" spans="1:14" x14ac:dyDescent="0.3">
      <c r="A378" s="1">
        <v>8</v>
      </c>
      <c r="B378" t="s">
        <v>134</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122</v>
      </c>
      <c r="C381" t="s">
        <v>2384</v>
      </c>
      <c r="I381" t="str">
        <f t="shared" si="39"/>
        <v>N/A</v>
      </c>
      <c r="J381">
        <f t="shared" si="40"/>
        <v>434850000</v>
      </c>
      <c r="K381">
        <f t="shared" si="41"/>
        <v>0</v>
      </c>
      <c r="L381">
        <f t="shared" si="42"/>
        <v>0</v>
      </c>
      <c r="M381">
        <f t="shared" si="43"/>
        <v>0</v>
      </c>
      <c r="N381">
        <f t="shared" si="44"/>
        <v>0</v>
      </c>
    </row>
    <row r="382" spans="1:14" x14ac:dyDescent="0.3">
      <c r="A382" s="1">
        <v>1</v>
      </c>
      <c r="B382" t="s">
        <v>123</v>
      </c>
      <c r="I382" t="str">
        <f t="shared" si="39"/>
        <v>N/A</v>
      </c>
      <c r="J382">
        <f t="shared" si="40"/>
        <v>0</v>
      </c>
      <c r="K382">
        <f t="shared" si="41"/>
        <v>0</v>
      </c>
      <c r="L382">
        <f t="shared" si="42"/>
        <v>0</v>
      </c>
      <c r="M382">
        <f t="shared" si="43"/>
        <v>0</v>
      </c>
      <c r="N382">
        <f t="shared" si="44"/>
        <v>0</v>
      </c>
    </row>
    <row r="383" spans="1:14" x14ac:dyDescent="0.3">
      <c r="A383" s="1">
        <v>2</v>
      </c>
      <c r="B383" t="s">
        <v>124</v>
      </c>
      <c r="C383" t="s">
        <v>2385</v>
      </c>
      <c r="I383" t="str">
        <f t="shared" si="39"/>
        <v>N/A</v>
      </c>
      <c r="J383" t="str">
        <f t="shared" si="40"/>
        <v>16.35</v>
      </c>
      <c r="K383">
        <f t="shared" si="41"/>
        <v>0</v>
      </c>
      <c r="L383">
        <f t="shared" si="42"/>
        <v>0</v>
      </c>
      <c r="M383">
        <f t="shared" si="43"/>
        <v>0</v>
      </c>
      <c r="N383">
        <f t="shared" si="44"/>
        <v>0</v>
      </c>
    </row>
    <row r="384" spans="1:14" x14ac:dyDescent="0.3">
      <c r="A384" s="1">
        <v>3</v>
      </c>
      <c r="B384" t="s">
        <v>125</v>
      </c>
      <c r="C384" t="s">
        <v>2386</v>
      </c>
      <c r="I384" t="str">
        <f t="shared" si="39"/>
        <v>N/A</v>
      </c>
      <c r="J384" t="str">
        <f t="shared" si="40"/>
        <v>13.31</v>
      </c>
      <c r="K384">
        <f t="shared" si="41"/>
        <v>0</v>
      </c>
      <c r="L384">
        <f t="shared" si="42"/>
        <v>0</v>
      </c>
      <c r="M384">
        <f t="shared" si="43"/>
        <v>0</v>
      </c>
      <c r="N384">
        <f t="shared" si="44"/>
        <v>0</v>
      </c>
    </row>
    <row r="385" spans="1:14" x14ac:dyDescent="0.3">
      <c r="A385" s="1">
        <v>4</v>
      </c>
      <c r="B385" t="s">
        <v>127</v>
      </c>
      <c r="C385" t="s">
        <v>967</v>
      </c>
      <c r="I385" t="str">
        <f t="shared" si="39"/>
        <v>N/A</v>
      </c>
      <c r="J385" t="str">
        <f t="shared" si="40"/>
        <v>2.13</v>
      </c>
      <c r="K385">
        <f t="shared" si="41"/>
        <v>0</v>
      </c>
      <c r="L385">
        <f t="shared" si="42"/>
        <v>0</v>
      </c>
      <c r="M385">
        <f t="shared" si="43"/>
        <v>0</v>
      </c>
      <c r="N385">
        <f t="shared" si="44"/>
        <v>0</v>
      </c>
    </row>
    <row r="386" spans="1:14" x14ac:dyDescent="0.3">
      <c r="A386" s="1">
        <v>5</v>
      </c>
      <c r="B386" t="s">
        <v>129</v>
      </c>
      <c r="C386" t="s">
        <v>2387</v>
      </c>
      <c r="I386" t="str">
        <f t="shared" si="39"/>
        <v>N/A</v>
      </c>
      <c r="J386" t="str">
        <f t="shared" si="40"/>
        <v>4.42</v>
      </c>
      <c r="K386">
        <f t="shared" si="41"/>
        <v>0</v>
      </c>
      <c r="L386">
        <f t="shared" si="42"/>
        <v>0</v>
      </c>
      <c r="M386">
        <f t="shared" si="43"/>
        <v>0</v>
      </c>
      <c r="N386">
        <f t="shared" si="44"/>
        <v>0</v>
      </c>
    </row>
    <row r="387" spans="1:14" x14ac:dyDescent="0.3">
      <c r="A387" s="1">
        <v>6</v>
      </c>
      <c r="B387" t="s">
        <v>131</v>
      </c>
      <c r="C387" t="s">
        <v>2388</v>
      </c>
      <c r="I387" t="str">
        <f t="shared" si="39"/>
        <v>N/A</v>
      </c>
      <c r="J387" t="str">
        <f t="shared" si="40"/>
        <v>1.84</v>
      </c>
      <c r="K387">
        <f t="shared" si="41"/>
        <v>0</v>
      </c>
      <c r="L387">
        <f t="shared" si="42"/>
        <v>0</v>
      </c>
      <c r="M387">
        <f t="shared" si="43"/>
        <v>0</v>
      </c>
      <c r="N387">
        <f t="shared" si="44"/>
        <v>0</v>
      </c>
    </row>
    <row r="388" spans="1:14" x14ac:dyDescent="0.3">
      <c r="A388" s="1">
        <v>7</v>
      </c>
      <c r="B388" t="s">
        <v>133</v>
      </c>
      <c r="I388" t="str">
        <f t="shared" si="39"/>
        <v>N/A</v>
      </c>
      <c r="J388">
        <f t="shared" si="40"/>
        <v>0</v>
      </c>
      <c r="K388">
        <f t="shared" si="41"/>
        <v>0</v>
      </c>
      <c r="L388">
        <f t="shared" si="42"/>
        <v>0</v>
      </c>
      <c r="M388">
        <f t="shared" si="43"/>
        <v>0</v>
      </c>
      <c r="N388">
        <f t="shared" si="44"/>
        <v>0</v>
      </c>
    </row>
    <row r="389" spans="1:14" x14ac:dyDescent="0.3">
      <c r="A389" s="1">
        <v>8</v>
      </c>
      <c r="B389" t="s">
        <v>134</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#VALUE!</v>
      </c>
      <c r="AB499" t="e">
        <f ca="1">(INDIRECT("N" &amp; MATCH("Intangible Assets",B145:B403,0) +144))/(INDIRECT("N" &amp; MATCH("Sales/Revenue",B145:B403,0) +144))</f>
        <v>#VALUE!</v>
      </c>
      <c r="AK499" t="str">
        <f>K476</f>
        <v>12-13</v>
      </c>
      <c r="AL499" t="str">
        <f>L476</f>
        <v>13-14</v>
      </c>
      <c r="AM499" t="str">
        <f>M476</f>
        <v>14-15</v>
      </c>
      <c r="AN499" t="str">
        <f>N476</f>
        <v>15-16</v>
      </c>
    </row>
    <row r="500" spans="3:40" x14ac:dyDescent="0.3">
      <c r="C500" t="s">
        <v>1247</v>
      </c>
      <c r="AK500" t="e">
        <f ca="1">Y499-X499</f>
        <v>#N/A</v>
      </c>
      <c r="AL500" t="e">
        <f ca="1">Z499-Y499</f>
        <v>#N/A</v>
      </c>
      <c r="AM500" t="e">
        <f ca="1">AA499-Z499</f>
        <v>#VALUE!</v>
      </c>
      <c r="AN500" t="e">
        <f ca="1">AB499-AA499</f>
        <v>#VALUE!</v>
      </c>
    </row>
    <row r="501" spans="3:40" x14ac:dyDescent="0.3">
      <c r="C501" t="s">
        <v>2389</v>
      </c>
    </row>
    <row r="502" spans="3:40" x14ac:dyDescent="0.3">
      <c r="C502" t="s">
        <v>1248</v>
      </c>
    </row>
    <row r="503" spans="3:40" x14ac:dyDescent="0.3">
      <c r="C503" t="s">
        <v>2390</v>
      </c>
    </row>
    <row r="504" spans="3:40" x14ac:dyDescent="0.3">
      <c r="C504" t="s">
        <v>750</v>
      </c>
    </row>
    <row r="505" spans="3:40" x14ac:dyDescent="0.3">
      <c r="C505" t="s">
        <v>2391</v>
      </c>
    </row>
    <row r="506" spans="3:40" x14ac:dyDescent="0.3">
      <c r="C506" t="s">
        <v>748</v>
      </c>
    </row>
    <row r="507" spans="3:40" x14ac:dyDescent="0.3">
      <c r="C507" t="s">
        <v>752</v>
      </c>
    </row>
    <row r="508" spans="3:40" x14ac:dyDescent="0.3">
      <c r="C508" t="s">
        <v>754</v>
      </c>
    </row>
    <row r="509" spans="3:40" x14ac:dyDescent="0.3">
      <c r="C509" t="s">
        <v>747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41" workbookViewId="0"/>
  </sheetViews>
  <sheetFormatPr defaultRowHeight="14.4" x14ac:dyDescent="0.3"/>
  <cols>
    <col min="1" max="1" width="0" hidden="1" customWidth="1"/>
    <col min="2" max="7" width="20.6640625" customWidth="1"/>
  </cols>
  <sheetData>
    <row r="1" spans="1:16" x14ac:dyDescent="0.3">
      <c r="B1" t="s">
        <v>0</v>
      </c>
      <c r="C1" t="s">
        <v>2392</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Bank of Hawaii</v>
      </c>
    </row>
    <row r="2" spans="1:16" x14ac:dyDescent="0.3">
      <c r="B2" t="s">
        <v>2</v>
      </c>
      <c r="C2" t="s">
        <v>2393</v>
      </c>
      <c r="K2" t="str">
        <f>LEFT(C1,FIND("(",C1) - 2)</f>
        <v>Bank of Hawaii Corporation</v>
      </c>
    </row>
    <row r="3" spans="1:16" x14ac:dyDescent="0.3">
      <c r="J3">
        <f ca="1">RANDBETWEEN(1,6)</f>
        <v>6</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$81.45, down .63%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$81.45, down .63% after opening a bit below yesterday's closing price</v>
      </c>
    </row>
    <row r="5" spans="1:16" x14ac:dyDescent="0.3">
      <c r="J5">
        <f ca="1">RANDBETWEEN(1,2)</f>
        <v>2</v>
      </c>
      <c r="K5" t="str">
        <f>"The one year target estimate for " &amp; D1 &amp; " is " &amp; TEXT(C23,"$####.00")</f>
        <v>The one year target estimate for Bank of Hawaii is $84.89</v>
      </c>
      <c r="L5" t="str">
        <f>D1 &amp; " is expected to be trading at " &amp; TEXT(C23, "$####.00") &amp; ", based on target estimates"</f>
        <v>Bank of Hawaii is expected to be trading at $84.89, based on target estimates</v>
      </c>
    </row>
    <row r="6" spans="1:16" x14ac:dyDescent="0.3">
      <c r="K6" t="str">
        <f>" which would be " &amp; IF(OR(LEFT(ABS((C23-C2)/C2*100),1)="8",LEFT(ABS((C23-C2)/C2*100),2)="18"), "an ", "a ")  &amp;TEXT(ABS((C23-C2)/C2),"####.00%")&amp;IF((C23-C2)&gt;0," increase over"," decrease from")&amp;" the current price"</f>
        <v xml:space="preserve"> which would be a 4.22% increase over the current price</v>
      </c>
    </row>
    <row r="7" spans="1:16" x14ac:dyDescent="0.3">
      <c r="A7" s="1">
        <v>0</v>
      </c>
      <c r="B7" t="s">
        <v>5</v>
      </c>
      <c r="C7" t="s">
        <v>2394</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2.91% over last quarter based on the average of 9 analyst estimates (Yahoo Finance)</v>
      </c>
    </row>
    <row r="8" spans="1:16" x14ac:dyDescent="0.3">
      <c r="A8" s="1">
        <v>1</v>
      </c>
      <c r="B8" t="s">
        <v>6</v>
      </c>
      <c r="C8" t="s">
        <v>2395</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8</v>
      </c>
      <c r="C9" t="s">
        <v>2396</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10</v>
      </c>
      <c r="C10" t="s">
        <v>2397</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$0.01 in the 2 months leading up to the earnings report</v>
      </c>
    </row>
    <row r="11" spans="1:16" x14ac:dyDescent="0.3">
      <c r="A11" s="1">
        <v>4</v>
      </c>
      <c r="B11" t="s">
        <v>12</v>
      </c>
      <c r="C11" t="s">
        <v>2398</v>
      </c>
      <c r="K11" t="str">
        <f>IF(B145="Interest Income",U42, K42)</f>
        <v>Bank of Hawaii has managed to increase net loans, total assets, retained earnings, and real estate mortgage loans each year since 2012</v>
      </c>
    </row>
    <row r="12" spans="1:16" x14ac:dyDescent="0.3">
      <c r="A12" s="1">
        <v>5</v>
      </c>
      <c r="B12" t="s">
        <v>14</v>
      </c>
      <c r="C12" t="s">
        <v>2399</v>
      </c>
      <c r="D12" t="str">
        <f>LEFT(C12,FIND("-",C12)-2)</f>
        <v>66.38</v>
      </c>
      <c r="E12" t="str">
        <f>TRIM(RIGHT(C12,FIND("-",C12)-1))</f>
        <v>90.80</v>
      </c>
      <c r="K12" t="str">
        <f ca="1">D78</f>
        <v>There are some indications that Bank of Hawaii may be overvalued. The company has a higher trailing p/e, forward p/e, peg ratio, price/sales, and price/book than the comparable average</v>
      </c>
    </row>
    <row r="13" spans="1:16" x14ac:dyDescent="0.3">
      <c r="A13" s="1">
        <v>6</v>
      </c>
      <c r="B13" t="s">
        <v>16</v>
      </c>
      <c r="C13" t="s">
        <v>2400</v>
      </c>
      <c r="K13" t="str">
        <f ca="1">D89</f>
        <v>Inconclusive</v>
      </c>
    </row>
    <row r="14" spans="1:16" x14ac:dyDescent="0.3">
      <c r="A14" s="1">
        <v>7</v>
      </c>
      <c r="B14" t="s">
        <v>18</v>
      </c>
      <c r="C14" t="s">
        <v>2401</v>
      </c>
    </row>
    <row r="16" spans="1:16" x14ac:dyDescent="0.3">
      <c r="A16" s="1">
        <v>0</v>
      </c>
      <c r="B16" t="s">
        <v>20</v>
      </c>
      <c r="C16" t="s">
        <v>2402</v>
      </c>
    </row>
    <row r="17" spans="1:23" x14ac:dyDescent="0.3">
      <c r="A17" s="1">
        <v>1</v>
      </c>
      <c r="B17" t="s">
        <v>22</v>
      </c>
      <c r="C17" t="s">
        <v>2403</v>
      </c>
      <c r="K17" t="str">
        <f ca="1">K2 &amp; IF(J3=1, K3,IF(J3=2,L3,IF(J3=3,M3,IF(J3=4,N3,IF(J3=5,O3,IF(J3=6,P3)))))) &amp; ". " &amp; IF(J4=1,K4,IF(J4=2,L4)) &amp; ". " &amp; IF(J5=1,K5,IF(J5=2,L5)) &amp; K6 &amp; ". " &amp; K7 &amp; ". " &amp; K8 &amp; ". " &amp; K9 &amp; "."</f>
        <v>Bank of Hawaii Corporation is going to report earnings on Jul 24, 2017. The current stock price is $81.45, down .63% after opening a bit below yesterday's closing price. Bank of Hawaii is expected to be trading at $84.89, based on target estimates which would be a 4.22% increase over the current price. Earnings are expected to increase by 2.91% over last quarter based on the average of 9 analyst estimates (Yahoo Finance). The stock is trading near the middle of its 52 week range. Over the last 4 quarters, there have been positive earnings surprises 4 times, and a negative earnings surprise 0 times.</v>
      </c>
    </row>
    <row r="18" spans="1:23" x14ac:dyDescent="0.3">
      <c r="A18" s="1">
        <v>2</v>
      </c>
      <c r="B18" t="s">
        <v>24</v>
      </c>
      <c r="C18" t="s">
        <v>2404</v>
      </c>
    </row>
    <row r="19" spans="1:23" x14ac:dyDescent="0.3">
      <c r="A19" s="1">
        <v>3</v>
      </c>
      <c r="B19" t="s">
        <v>26</v>
      </c>
      <c r="C19" t="s">
        <v>2405</v>
      </c>
    </row>
    <row r="20" spans="1:23" x14ac:dyDescent="0.3">
      <c r="A20" s="1">
        <v>4</v>
      </c>
      <c r="B20" t="s">
        <v>28</v>
      </c>
      <c r="C20" t="s">
        <v>29</v>
      </c>
    </row>
    <row r="21" spans="1:23" x14ac:dyDescent="0.3">
      <c r="A21" s="1">
        <v>5</v>
      </c>
      <c r="B21" t="s">
        <v>30</v>
      </c>
      <c r="C21" t="s">
        <v>2406</v>
      </c>
    </row>
    <row r="22" spans="1:23" x14ac:dyDescent="0.3">
      <c r="A22" s="1">
        <v>6</v>
      </c>
      <c r="B22" t="s">
        <v>32</v>
      </c>
      <c r="C22" t="s">
        <v>2407</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2408</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9</v>
      </c>
      <c r="D27">
        <v>9</v>
      </c>
      <c r="E27">
        <v>8</v>
      </c>
      <c r="F27">
        <v>9</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1.03</v>
      </c>
      <c r="D28">
        <v>1.06</v>
      </c>
      <c r="E28">
        <v>4.3600000000000003</v>
      </c>
      <c r="F28">
        <v>4.71</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0.99</v>
      </c>
      <c r="D29">
        <v>1</v>
      </c>
      <c r="E29">
        <v>4.2</v>
      </c>
      <c r="F29">
        <v>4.5</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1.07</v>
      </c>
      <c r="D30">
        <v>1.1100000000000001</v>
      </c>
      <c r="E30">
        <v>4.49</v>
      </c>
      <c r="F30">
        <v>5.0999999999999996</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1.03</v>
      </c>
      <c r="D31">
        <v>1.02</v>
      </c>
      <c r="E31">
        <v>4.2300000000000004</v>
      </c>
      <c r="F31">
        <v>4.3600000000000003</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12</v>
      </c>
      <c r="U33" t="str">
        <f>IF(I231="pos_trend",B231,"")</f>
        <v>Net Loans</v>
      </c>
      <c r="V33" t="str">
        <f t="shared" si="1"/>
        <v>net loans</v>
      </c>
      <c r="W33" t="str">
        <f t="shared" si="3"/>
        <v>, net loans</v>
      </c>
    </row>
    <row r="34" spans="1:23" x14ac:dyDescent="0.3">
      <c r="A34" s="1">
        <v>0</v>
      </c>
      <c r="B34" t="s">
        <v>41</v>
      </c>
      <c r="C34" t="s">
        <v>2409</v>
      </c>
      <c r="D34" t="s">
        <v>2409</v>
      </c>
      <c r="E34" t="s">
        <v>47</v>
      </c>
      <c r="F34" t="s">
        <v>47</v>
      </c>
      <c r="J34">
        <f>IF(K34 &lt;&gt; "",13, 0)</f>
        <v>0</v>
      </c>
      <c r="K34" t="str">
        <f>IF(I196="pos_trend",B196,"")</f>
        <v/>
      </c>
      <c r="L34" t="str">
        <f t="shared" si="0"/>
        <v/>
      </c>
      <c r="M34" t="str">
        <f t="shared" si="2"/>
        <v/>
      </c>
      <c r="T34">
        <f>IF(U34 &lt;&gt; "",13, 0)</f>
        <v>13</v>
      </c>
      <c r="U34" t="str">
        <f>IF(I251="pos_trend",B251,"")</f>
        <v>Total Assets</v>
      </c>
      <c r="V34" t="str">
        <f t="shared" si="1"/>
        <v>total assets</v>
      </c>
      <c r="W34" t="str">
        <f t="shared" si="3"/>
        <v>, net loans, total assets</v>
      </c>
    </row>
    <row r="35" spans="1:23" x14ac:dyDescent="0.3">
      <c r="A35" s="1">
        <v>1</v>
      </c>
      <c r="B35" t="s">
        <v>42</v>
      </c>
      <c r="C35" t="s">
        <v>2410</v>
      </c>
      <c r="D35" t="s">
        <v>2411</v>
      </c>
      <c r="E35" t="s">
        <v>2412</v>
      </c>
      <c r="F35" t="s">
        <v>2413</v>
      </c>
      <c r="J35">
        <f>IF(K35 &lt;&gt; "",14, 0)</f>
        <v>0</v>
      </c>
      <c r="K35" t="str">
        <f>IF(I201="pos_trend",B201,"")</f>
        <v/>
      </c>
      <c r="L35" t="str">
        <f t="shared" si="0"/>
        <v/>
      </c>
      <c r="M35" t="str">
        <f t="shared" si="2"/>
        <v/>
      </c>
      <c r="T35">
        <f>IF(U35 &lt;&gt; "",14, 0)</f>
        <v>14</v>
      </c>
      <c r="U35" t="str">
        <f>IF(I279="pos_trend",B279,"")</f>
        <v>Retained Earnings</v>
      </c>
      <c r="V35" t="str">
        <f t="shared" si="1"/>
        <v>retained earnings</v>
      </c>
      <c r="W35" t="str">
        <f t="shared" si="3"/>
        <v>, net loans, total assets, retained earnings</v>
      </c>
    </row>
    <row r="36" spans="1:23" x14ac:dyDescent="0.3">
      <c r="A36" s="1">
        <v>2</v>
      </c>
      <c r="B36" t="s">
        <v>43</v>
      </c>
      <c r="C36" t="s">
        <v>2414</v>
      </c>
      <c r="D36" t="s">
        <v>2415</v>
      </c>
      <c r="E36" t="s">
        <v>2416</v>
      </c>
      <c r="F36" t="s">
        <v>2417</v>
      </c>
      <c r="J36">
        <f>IF(K36 &lt;&gt; "",15, 0)</f>
        <v>0</v>
      </c>
      <c r="K36" t="str">
        <f>IF(I202="pos_trend",B202,"")</f>
        <v/>
      </c>
      <c r="L36" t="str">
        <f t="shared" si="0"/>
        <v/>
      </c>
      <c r="M36" t="str">
        <f t="shared" si="2"/>
        <v/>
      </c>
      <c r="T36">
        <f>IF(U36 &lt;&gt; "",15, 0)</f>
        <v>0</v>
      </c>
      <c r="U36" t="str">
        <f>IF(I336="pos_trend",B336,"")</f>
        <v/>
      </c>
      <c r="V36" t="str">
        <f t="shared" si="1"/>
        <v/>
      </c>
      <c r="W36" t="str">
        <f t="shared" si="3"/>
        <v>, net loans, total assets, retained earnings</v>
      </c>
    </row>
    <row r="37" spans="1:23" x14ac:dyDescent="0.3">
      <c r="A37" s="1">
        <v>3</v>
      </c>
      <c r="B37" t="s">
        <v>44</v>
      </c>
      <c r="C37" t="s">
        <v>2418</v>
      </c>
      <c r="D37" t="s">
        <v>2419</v>
      </c>
      <c r="E37" t="s">
        <v>2420</v>
      </c>
      <c r="F37" t="s">
        <v>2421</v>
      </c>
      <c r="J37">
        <f>IF(K37 &lt;&gt; "",16, 0)</f>
        <v>0</v>
      </c>
      <c r="K37" t="str">
        <f>IF(I203="pos_trend",B203,"")</f>
        <v/>
      </c>
      <c r="L37" t="str">
        <f t="shared" si="0"/>
        <v/>
      </c>
      <c r="M37" t="str">
        <f t="shared" si="2"/>
        <v/>
      </c>
      <c r="T37">
        <f>IF(U37 &lt;&gt; "",16, 0)</f>
        <v>16</v>
      </c>
      <c r="U37" t="str">
        <f>IF(I235="pos_trend",B235,"")</f>
        <v>Real Estate Mortgage Loans</v>
      </c>
      <c r="V37" t="str">
        <f t="shared" si="1"/>
        <v>real estate mortgage loans</v>
      </c>
      <c r="W37" t="str">
        <f t="shared" si="3"/>
        <v>, net loans, total assets, retained earnings, real estate mortgage loans</v>
      </c>
    </row>
    <row r="38" spans="1:23" x14ac:dyDescent="0.3">
      <c r="A38" s="1">
        <v>4</v>
      </c>
      <c r="B38" t="s">
        <v>60</v>
      </c>
      <c r="C38" t="s">
        <v>2422</v>
      </c>
      <c r="D38" t="s">
        <v>2423</v>
      </c>
      <c r="E38" t="s">
        <v>2424</v>
      </c>
      <c r="F38" t="s">
        <v>2412</v>
      </c>
      <c r="J38">
        <f>IF(K38 &lt;&gt; "",17, 0)</f>
        <v>0</v>
      </c>
      <c r="K38" t="str">
        <f>IF(I351="pos_trend",B351,"")</f>
        <v/>
      </c>
      <c r="L38" t="str">
        <f t="shared" si="0"/>
        <v/>
      </c>
      <c r="M38" t="str">
        <f t="shared" si="2"/>
        <v/>
      </c>
      <c r="T38">
        <f>IF(U38 &lt;&gt; "",17, 0)</f>
        <v>0</v>
      </c>
      <c r="U38" t="str">
        <f>IF(I236="pos_trend",B236,"")</f>
        <v/>
      </c>
      <c r="V38" t="str">
        <f t="shared" si="1"/>
        <v/>
      </c>
      <c r="W38" t="str">
        <f t="shared" si="3"/>
        <v>, net loans, total assets, retained earnings, real estate mortgage loans</v>
      </c>
    </row>
    <row r="39" spans="1:23" x14ac:dyDescent="0.3">
      <c r="A39" s="1">
        <v>5</v>
      </c>
      <c r="B39" t="s">
        <v>64</v>
      </c>
      <c r="C39" t="s">
        <v>2425</v>
      </c>
      <c r="D39" t="s">
        <v>2426</v>
      </c>
      <c r="E39" t="s">
        <v>1837</v>
      </c>
      <c r="F39" t="s">
        <v>2427</v>
      </c>
      <c r="K39" t="str">
        <f>IF(I352="pos_trend",B352,"")</f>
        <v/>
      </c>
      <c r="M39" t="str">
        <f t="shared" si="2"/>
        <v/>
      </c>
      <c r="W39" t="str">
        <f t="shared" si="3"/>
        <v>, net loans, total assets, retained earnings, real estate mortgage loans</v>
      </c>
    </row>
    <row r="40" spans="1:23" x14ac:dyDescent="0.3">
      <c r="J40">
        <f>MAX(J22:J39)</f>
        <v>0</v>
      </c>
      <c r="K40" t="str">
        <f>VLOOKUP(J40,J22:K39,2,FALSE)</f>
        <v/>
      </c>
      <c r="M40" t="str">
        <f>IF(IFERROR(FIND(",",M39),TRUE)=TRUE,M39,IF(NOT(EXACT(K40,UPPER(K40))),SUBSTITUTE(M39,LOWER(K40),"and "&amp;LOWER(K40)),SUBSTITUTE(M39,K40,"and "&amp;K40)))</f>
        <v/>
      </c>
      <c r="T40">
        <f>MAX(T22:T39)</f>
        <v>16</v>
      </c>
      <c r="U40" t="str">
        <f>VLOOKUP(T40,T22:U39,2,FALSE)</f>
        <v>Real Estate Mortgage Loans</v>
      </c>
      <c r="W40" t="str">
        <f>IF(IFERROR(FIND(",",W39),TRUE)=TRUE,W39,IF(NOT(EXACT(U40,UPPER(U40))),SUBSTITUTE(W39,LOWER(U40),"and "&amp;LOWER(U40)),SUBSTITUTE(W39,U40,"and "&amp;U40)))</f>
        <v>, net loans, total assets, retained earnings, and real estate mortgage loans</v>
      </c>
    </row>
    <row r="41" spans="1:23" x14ac:dyDescent="0.3">
      <c r="B41" s="1" t="s">
        <v>69</v>
      </c>
      <c r="C41" s="1" t="s">
        <v>70</v>
      </c>
      <c r="D41" s="1" t="s">
        <v>71</v>
      </c>
      <c r="E41" s="1" t="s">
        <v>72</v>
      </c>
      <c r="F41" s="1" t="s">
        <v>73</v>
      </c>
    </row>
    <row r="42" spans="1:23" x14ac:dyDescent="0.3">
      <c r="A42" s="1">
        <v>0</v>
      </c>
      <c r="B42" t="s">
        <v>74</v>
      </c>
      <c r="C42" t="s">
        <v>2428</v>
      </c>
      <c r="D42" t="s">
        <v>2429</v>
      </c>
      <c r="E42">
        <v>1.02</v>
      </c>
      <c r="F42" t="s">
        <v>2430</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Bank of Hawaii has managed to increase net loans, total assets, retained earnings, and real estate mortgage loans each year since 2012</v>
      </c>
    </row>
    <row r="43" spans="1:23" x14ac:dyDescent="0.3">
      <c r="A43" s="1">
        <v>1</v>
      </c>
      <c r="B43" t="s">
        <v>78</v>
      </c>
      <c r="C43" t="s">
        <v>1469</v>
      </c>
      <c r="D43" t="s">
        <v>1481</v>
      </c>
      <c r="E43">
        <v>1.02</v>
      </c>
      <c r="F43" t="s">
        <v>2431</v>
      </c>
    </row>
    <row r="44" spans="1:23" x14ac:dyDescent="0.3">
      <c r="A44" s="1">
        <v>2</v>
      </c>
      <c r="B44" t="s">
        <v>83</v>
      </c>
      <c r="C44" t="s">
        <v>2432</v>
      </c>
      <c r="D44" t="s">
        <v>1287</v>
      </c>
      <c r="F44" t="s">
        <v>86</v>
      </c>
    </row>
    <row r="45" spans="1:23" x14ac:dyDescent="0.3">
      <c r="A45" s="1">
        <v>3</v>
      </c>
      <c r="B45" t="s">
        <v>88</v>
      </c>
      <c r="C45" t="s">
        <v>2433</v>
      </c>
      <c r="D45" t="s">
        <v>2434</v>
      </c>
      <c r="F45" t="s">
        <v>2435</v>
      </c>
    </row>
    <row r="47" spans="1:23" x14ac:dyDescent="0.3">
      <c r="B47" s="1" t="s">
        <v>93</v>
      </c>
      <c r="C47" s="1" t="s">
        <v>37</v>
      </c>
      <c r="D47" s="1" t="s">
        <v>38</v>
      </c>
      <c r="E47" s="1" t="s">
        <v>39</v>
      </c>
      <c r="F47" s="1" t="s">
        <v>40</v>
      </c>
    </row>
    <row r="48" spans="1:23" x14ac:dyDescent="0.3">
      <c r="A48" s="1">
        <v>0</v>
      </c>
      <c r="B48" t="s">
        <v>94</v>
      </c>
      <c r="C48">
        <v>1.03</v>
      </c>
      <c r="D48">
        <v>1.06</v>
      </c>
      <c r="E48">
        <v>4.3600000000000003</v>
      </c>
      <c r="F48">
        <v>4.71</v>
      </c>
    </row>
    <row r="49" spans="1:14" x14ac:dyDescent="0.3">
      <c r="A49" s="1">
        <v>1</v>
      </c>
      <c r="B49" t="s">
        <v>95</v>
      </c>
      <c r="C49">
        <v>1.03</v>
      </c>
      <c r="D49">
        <v>1.06</v>
      </c>
      <c r="E49">
        <v>4.3600000000000003</v>
      </c>
      <c r="F49">
        <v>4.71</v>
      </c>
    </row>
    <row r="50" spans="1:14" x14ac:dyDescent="0.3">
      <c r="A50" s="1">
        <v>2</v>
      </c>
      <c r="B50" t="s">
        <v>96</v>
      </c>
      <c r="C50">
        <v>1.03</v>
      </c>
      <c r="D50">
        <v>1.06</v>
      </c>
      <c r="E50">
        <v>4.38</v>
      </c>
      <c r="F50">
        <v>4.72</v>
      </c>
    </row>
    <row r="51" spans="1:14" x14ac:dyDescent="0.3">
      <c r="A51" s="1">
        <v>3</v>
      </c>
      <c r="B51" t="s">
        <v>97</v>
      </c>
      <c r="C51">
        <v>1.03</v>
      </c>
      <c r="D51">
        <v>1.06</v>
      </c>
      <c r="E51">
        <v>4.38</v>
      </c>
      <c r="F51">
        <v>4.72</v>
      </c>
    </row>
    <row r="52" spans="1:14" x14ac:dyDescent="0.3">
      <c r="A52" s="1">
        <v>4</v>
      </c>
      <c r="B52" t="s">
        <v>98</v>
      </c>
      <c r="C52">
        <v>1.05</v>
      </c>
      <c r="D52">
        <v>1.0900000000000001</v>
      </c>
      <c r="E52">
        <v>4.32</v>
      </c>
      <c r="F52">
        <v>4.7</v>
      </c>
    </row>
    <row r="54" spans="1:14" x14ac:dyDescent="0.3">
      <c r="B54" s="1" t="s">
        <v>99</v>
      </c>
      <c r="C54" s="1" t="s">
        <v>37</v>
      </c>
      <c r="D54" s="1" t="s">
        <v>38</v>
      </c>
      <c r="E54" s="1" t="s">
        <v>39</v>
      </c>
      <c r="F54" s="1" t="s">
        <v>40</v>
      </c>
    </row>
    <row r="55" spans="1:14" x14ac:dyDescent="0.3">
      <c r="A55" s="1">
        <v>0</v>
      </c>
      <c r="B55" t="s">
        <v>100</v>
      </c>
    </row>
    <row r="56" spans="1:14" x14ac:dyDescent="0.3">
      <c r="A56" s="1">
        <v>1</v>
      </c>
      <c r="B56" t="s">
        <v>101</v>
      </c>
      <c r="C56">
        <v>1</v>
      </c>
      <c r="D56">
        <v>1</v>
      </c>
      <c r="E56">
        <v>1</v>
      </c>
      <c r="F56">
        <v>2</v>
      </c>
    </row>
    <row r="57" spans="1:14" x14ac:dyDescent="0.3">
      <c r="A57" s="1">
        <v>2</v>
      </c>
      <c r="B57" t="s">
        <v>102</v>
      </c>
    </row>
    <row r="58" spans="1:14" x14ac:dyDescent="0.3">
      <c r="A58" s="1">
        <v>3</v>
      </c>
      <c r="B58" t="s">
        <v>103</v>
      </c>
    </row>
    <row r="60" spans="1:14" x14ac:dyDescent="0.3">
      <c r="B60" s="1" t="s">
        <v>104</v>
      </c>
      <c r="C60" s="1" t="s">
        <v>2436</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BOH</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F61">
        <v>0.19</v>
      </c>
      <c r="I61" t="str">
        <f t="shared" si="4"/>
        <v>N/A</v>
      </c>
      <c r="J61">
        <f t="shared" si="5"/>
        <v>0</v>
      </c>
      <c r="K61">
        <f t="shared" si="6"/>
        <v>0</v>
      </c>
      <c r="L61">
        <f t="shared" si="7"/>
        <v>0</v>
      </c>
      <c r="M61">
        <f t="shared" si="8"/>
        <v>0.19</v>
      </c>
      <c r="N61">
        <f t="shared" si="9"/>
        <v>0</v>
      </c>
    </row>
    <row r="62" spans="1:14" x14ac:dyDescent="0.3">
      <c r="A62" s="1">
        <v>1</v>
      </c>
      <c r="B62" t="s">
        <v>111</v>
      </c>
      <c r="C62" t="s">
        <v>2437</v>
      </c>
      <c r="F62">
        <v>0.22</v>
      </c>
      <c r="I62" t="str">
        <f t="shared" si="4"/>
        <v>N/A</v>
      </c>
      <c r="J62">
        <f t="shared" si="5"/>
        <v>3.9E-2</v>
      </c>
      <c r="K62">
        <f t="shared" si="6"/>
        <v>0</v>
      </c>
      <c r="L62">
        <f t="shared" si="7"/>
        <v>0</v>
      </c>
      <c r="M62">
        <f t="shared" si="8"/>
        <v>0.22</v>
      </c>
      <c r="N62">
        <f t="shared" si="9"/>
        <v>0</v>
      </c>
    </row>
    <row r="63" spans="1:14" x14ac:dyDescent="0.3">
      <c r="A63" s="1">
        <v>2</v>
      </c>
      <c r="B63" t="s">
        <v>113</v>
      </c>
      <c r="C63" t="s">
        <v>1950</v>
      </c>
      <c r="F63">
        <v>0.08</v>
      </c>
      <c r="I63" t="str">
        <f t="shared" si="4"/>
        <v>N/A</v>
      </c>
      <c r="J63">
        <f t="shared" si="5"/>
        <v>3.1000000000000003E-2</v>
      </c>
      <c r="K63">
        <f t="shared" si="6"/>
        <v>0</v>
      </c>
      <c r="L63">
        <f t="shared" si="7"/>
        <v>0</v>
      </c>
      <c r="M63">
        <f t="shared" si="8"/>
        <v>0.08</v>
      </c>
      <c r="N63">
        <f t="shared" si="9"/>
        <v>0</v>
      </c>
    </row>
    <row r="64" spans="1:14" x14ac:dyDescent="0.3">
      <c r="A64" s="1">
        <v>3</v>
      </c>
      <c r="B64" t="s">
        <v>115</v>
      </c>
      <c r="C64" t="s">
        <v>2438</v>
      </c>
      <c r="F64">
        <v>0.12</v>
      </c>
      <c r="I64" t="str">
        <f t="shared" si="4"/>
        <v>N/A</v>
      </c>
      <c r="J64">
        <f t="shared" si="5"/>
        <v>0.08</v>
      </c>
      <c r="K64">
        <f t="shared" si="6"/>
        <v>0</v>
      </c>
      <c r="L64">
        <f t="shared" si="7"/>
        <v>0</v>
      </c>
      <c r="M64">
        <f t="shared" si="8"/>
        <v>0.12</v>
      </c>
      <c r="N64">
        <f t="shared" si="9"/>
        <v>0</v>
      </c>
    </row>
    <row r="65" spans="1:14" x14ac:dyDescent="0.3">
      <c r="A65" s="1">
        <v>4</v>
      </c>
      <c r="B65" t="s">
        <v>117</v>
      </c>
      <c r="C65" t="s">
        <v>1747</v>
      </c>
      <c r="F65">
        <v>0.08</v>
      </c>
      <c r="I65" t="str">
        <f t="shared" si="4"/>
        <v>N/A</v>
      </c>
      <c r="J65">
        <f t="shared" si="5"/>
        <v>0.09</v>
      </c>
      <c r="K65">
        <f t="shared" si="6"/>
        <v>0</v>
      </c>
      <c r="L65">
        <f t="shared" si="7"/>
        <v>0</v>
      </c>
      <c r="M65">
        <f t="shared" si="8"/>
        <v>0.08</v>
      </c>
      <c r="N65">
        <f t="shared" si="9"/>
        <v>0</v>
      </c>
    </row>
    <row r="66" spans="1:14" x14ac:dyDescent="0.3">
      <c r="A66" s="1">
        <v>5</v>
      </c>
      <c r="B66" t="s">
        <v>119</v>
      </c>
      <c r="C66" t="s">
        <v>2439</v>
      </c>
      <c r="I66" t="str">
        <f t="shared" si="4"/>
        <v>N/A</v>
      </c>
      <c r="J66">
        <f t="shared" si="5"/>
        <v>4.41E-2</v>
      </c>
      <c r="K66">
        <f t="shared" si="6"/>
        <v>0</v>
      </c>
      <c r="L66">
        <f t="shared" si="7"/>
        <v>0</v>
      </c>
      <c r="M66">
        <f t="shared" si="8"/>
        <v>0</v>
      </c>
      <c r="N66">
        <f t="shared" si="9"/>
        <v>0</v>
      </c>
    </row>
    <row r="67" spans="1:14" x14ac:dyDescent="0.3">
      <c r="D67" t="s">
        <v>121</v>
      </c>
      <c r="E67" t="str">
        <f>C1</f>
        <v>Bank of Hawaii Corporation (BOH)</v>
      </c>
      <c r="I67" t="str">
        <f t="shared" si="4"/>
        <v>N/A</v>
      </c>
      <c r="J67">
        <f t="shared" si="5"/>
        <v>0</v>
      </c>
      <c r="K67" t="str">
        <f t="shared" si="6"/>
        <v>Comp Average</v>
      </c>
      <c r="L67" t="str">
        <f t="shared" si="7"/>
        <v>Bank of Hawaii Corporation (BOH)</v>
      </c>
      <c r="M67">
        <f t="shared" si="8"/>
        <v>0</v>
      </c>
      <c r="N67">
        <f t="shared" si="9"/>
        <v>0</v>
      </c>
    </row>
    <row r="68" spans="1:14" x14ac:dyDescent="0.3">
      <c r="A68" s="1">
        <v>0</v>
      </c>
      <c r="B68" t="s">
        <v>122</v>
      </c>
      <c r="C68" t="s">
        <v>2402</v>
      </c>
      <c r="D68">
        <f ca="1">AVERAGE(VALUE(INDIRECT("J"&amp;(MATCH(B68,B69:B500,0)+68))),VALUE(INDIRECT("J"&amp;(MATCH(B68,B69:B500,0)+79))),VALUE(INDIRECT("J"&amp;(MATCH(B68,B69:B500,0)+90))),VALUE(INDIRECT("J"&amp;(MATCH(B68,B69:B500,0)+101))))</f>
        <v>3660000000</v>
      </c>
      <c r="E68" t="str">
        <f t="shared" ref="E68:E76" ca="1" si="10">IF(AND(C68&lt;&gt;"",D68&lt;&gt;0),IF(VALUE(J68)&gt;VALUE(K68),"above average","below average"),"no data")</f>
        <v>below average</v>
      </c>
      <c r="I68" t="str">
        <f t="shared" ca="1" si="4"/>
        <v>N/A</v>
      </c>
      <c r="J68">
        <f t="shared" si="5"/>
        <v>3480000000</v>
      </c>
      <c r="K68">
        <f t="shared" ca="1" si="6"/>
        <v>3660000000</v>
      </c>
      <c r="L68" t="str">
        <f t="shared" ca="1" si="7"/>
        <v>below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2404</v>
      </c>
      <c r="D70">
        <f ca="1">AVERAGE(VALUE(INDIRECT("J"&amp;(MATCH(B70,B71:B502,0)+70))),VALUE(INDIRECT("J"&amp;(MATCH(B70,B71:B502,0)+81))),VALUE(INDIRECT("J"&amp;(MATCH(B70,B71:B502,0)+92))),VALUE(INDIRECT("J"&amp;(MATCH(B70,B71:B502,0)+103))))</f>
        <v>17.247499999999999</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t="str">
        <f t="shared" si="5"/>
        <v>19.08</v>
      </c>
      <c r="K70">
        <f t="shared" ca="1" si="6"/>
        <v>17.247499999999999</v>
      </c>
      <c r="L70" t="str">
        <f t="shared" ca="1" si="7"/>
        <v>above average</v>
      </c>
      <c r="M70" t="str">
        <f t="shared" ca="1" si="8"/>
        <v>trailing p/e</v>
      </c>
      <c r="N70" t="str">
        <f t="shared" ca="1" si="9"/>
        <v>trailing p/e</v>
      </c>
    </row>
    <row r="71" spans="1:14" x14ac:dyDescent="0.3">
      <c r="A71" s="1">
        <v>3</v>
      </c>
      <c r="B71" t="s">
        <v>125</v>
      </c>
      <c r="C71" t="s">
        <v>1807</v>
      </c>
      <c r="D71">
        <f ca="1">AVERAGE(VALUE(INDIRECT("J"&amp;(MATCH(B71,B72:B503,0)+71))),VALUE(INDIRECT("J"&amp;(MATCH(B71,B72:B503,0)+82))),VALUE(INDIRECT("J"&amp;(MATCH(B71,B72:B503,0)+93))),VALUE(INDIRECT("J"&amp;(MATCH(B71,B72:B503,0)+104))))</f>
        <v>13.362499999999999</v>
      </c>
      <c r="E71" t="str">
        <f t="shared" ca="1" si="10"/>
        <v>above average</v>
      </c>
      <c r="F71" t="str">
        <f t="shared" ca="1" si="11"/>
        <v>forward p/e</v>
      </c>
      <c r="G71" t="str">
        <f t="shared" ref="G71:G76" ca="1" si="12">IF(F71&lt;&gt;"", G70 &amp; ", " &amp; IFERROR(LEFT(F71,FIND("(",F71) - 2),F71),G70)</f>
        <v>trailing p/e, forward p/e</v>
      </c>
      <c r="I71" t="str">
        <f t="shared" ca="1" si="4"/>
        <v>N/A</v>
      </c>
      <c r="J71" t="str">
        <f t="shared" si="5"/>
        <v>17.29</v>
      </c>
      <c r="K71">
        <f t="shared" ca="1" si="6"/>
        <v>13.362499999999999</v>
      </c>
      <c r="L71" t="str">
        <f t="shared" ca="1" si="7"/>
        <v>above average</v>
      </c>
      <c r="M71" t="str">
        <f t="shared" ca="1" si="8"/>
        <v>forward p/e</v>
      </c>
      <c r="N71" t="str">
        <f t="shared" ca="1" si="9"/>
        <v>trailing p/e, forward p/e</v>
      </c>
    </row>
    <row r="72" spans="1:14" x14ac:dyDescent="0.3">
      <c r="A72" s="1">
        <v>4</v>
      </c>
      <c r="B72" t="s">
        <v>127</v>
      </c>
      <c r="C72" t="s">
        <v>2440</v>
      </c>
      <c r="D72">
        <f ca="1">AVERAGE(VALUE(INDIRECT("J"&amp;(MATCH(B72,B73:B504,0)+72))),VALUE(INDIRECT("J"&amp;(MATCH(B72,B73:B504,0)+83))),VALUE(INDIRECT("J"&amp;(MATCH(B72,B73:B504,0)+94))),VALUE(INDIRECT("J"&amp;(MATCH(B72,B73:B504,0)+105))))</f>
        <v>1.6524999999999999</v>
      </c>
      <c r="E72" t="str">
        <f t="shared" ca="1" si="10"/>
        <v>above average</v>
      </c>
      <c r="F72" t="str">
        <f t="shared" ca="1" si="11"/>
        <v>peg ratio (5 yr expected)</v>
      </c>
      <c r="G72" t="str">
        <f t="shared" ca="1" si="12"/>
        <v>trailing p/e, forward p/e, peg ratio</v>
      </c>
      <c r="I72" t="str">
        <f t="shared" ca="1" si="4"/>
        <v>N/A</v>
      </c>
      <c r="J72" t="str">
        <f t="shared" si="5"/>
        <v>2.09</v>
      </c>
      <c r="K72">
        <f t="shared" ca="1" si="6"/>
        <v>1.6524999999999999</v>
      </c>
      <c r="L72" t="str">
        <f t="shared" ca="1" si="7"/>
        <v>above average</v>
      </c>
      <c r="M72" t="str">
        <f t="shared" ca="1" si="8"/>
        <v>peg ratio (5 yr expected)</v>
      </c>
      <c r="N72" t="str">
        <f t="shared" ca="1" si="9"/>
        <v>trailing p/e, forward p/e, peg ratio</v>
      </c>
    </row>
    <row r="73" spans="1:14" x14ac:dyDescent="0.3">
      <c r="A73" s="1">
        <v>5</v>
      </c>
      <c r="B73" t="s">
        <v>129</v>
      </c>
      <c r="C73" t="s">
        <v>2441</v>
      </c>
      <c r="D73">
        <f ca="1">AVERAGE(VALUE(INDIRECT("J"&amp;(MATCH(B73,B74:B505,0)+73))),VALUE(INDIRECT("J"&amp;(MATCH(B73,B74:B505,0)+84))),VALUE(INDIRECT("J"&amp;(MATCH(B73,B74:B505,0)+95))),VALUE(INDIRECT("J"&amp;(MATCH(B73,B74:B505,0)+106))))</f>
        <v>3.6775000000000002</v>
      </c>
      <c r="E73" t="str">
        <f t="shared" ca="1" si="10"/>
        <v>above average</v>
      </c>
      <c r="F73" t="str">
        <f t="shared" ca="1" si="11"/>
        <v>price/sales (ttm)</v>
      </c>
      <c r="G73" t="str">
        <f t="shared" ca="1" si="12"/>
        <v>trailing p/e, forward p/e, peg ratio, price/sales</v>
      </c>
      <c r="I73" t="str">
        <f t="shared" ca="1" si="4"/>
        <v>N/A</v>
      </c>
      <c r="J73" t="str">
        <f t="shared" si="5"/>
        <v>5.72</v>
      </c>
      <c r="K73">
        <f t="shared" ca="1" si="6"/>
        <v>3.6775000000000002</v>
      </c>
      <c r="L73" t="str">
        <f t="shared" ca="1" si="7"/>
        <v>above average</v>
      </c>
      <c r="M73" t="str">
        <f t="shared" ca="1" si="8"/>
        <v>price/sales (ttm)</v>
      </c>
      <c r="N73" t="str">
        <f t="shared" ca="1" si="9"/>
        <v>trailing p/e, forward p/e, peg ratio, price/sales</v>
      </c>
    </row>
    <row r="74" spans="1:14" x14ac:dyDescent="0.3">
      <c r="A74" s="1">
        <v>6</v>
      </c>
      <c r="B74" t="s">
        <v>131</v>
      </c>
      <c r="C74" t="s">
        <v>2442</v>
      </c>
      <c r="D74">
        <f ca="1">AVERAGE(VALUE(INDIRECT("J"&amp;(MATCH(B74,B75:B506,0)+74))),VALUE(INDIRECT("J"&amp;(MATCH(B74,B75:B506,0)+85))),VALUE(INDIRECT("J"&amp;(MATCH(B74,B75:B506,0)+96))),VALUE(INDIRECT("J"&amp;(MATCH(B74,B75:B506,0)+107))))</f>
        <v>1.5649999999999999</v>
      </c>
      <c r="E74" t="str">
        <f t="shared" ca="1" si="10"/>
        <v>above average</v>
      </c>
      <c r="F74" t="str">
        <f t="shared" ca="1" si="11"/>
        <v>price/book (mrq)</v>
      </c>
      <c r="G74" t="str">
        <f t="shared" ca="1" si="12"/>
        <v>trailing p/e, forward p/e, peg ratio, price/sales, price/book</v>
      </c>
      <c r="I74" t="str">
        <f t="shared" ca="1" si="4"/>
        <v>N/A</v>
      </c>
      <c r="J74" t="str">
        <f t="shared" si="5"/>
        <v>2.92</v>
      </c>
      <c r="K74">
        <f t="shared" ca="1" si="6"/>
        <v>1.5649999999999999</v>
      </c>
      <c r="L74" t="str">
        <f t="shared" ca="1" si="7"/>
        <v>above average</v>
      </c>
      <c r="M74" t="str">
        <f t="shared" ca="1" si="8"/>
        <v>price/book (mrq)</v>
      </c>
      <c r="N74" t="str">
        <f t="shared" ca="1" si="9"/>
        <v>trailing p/e, forward p/e, peg ratio, price/sales, price/book</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trailing p/e, forward p/e, peg ratio, price/sales, price/book</v>
      </c>
      <c r="I75" t="str">
        <f t="shared" ca="1" si="4"/>
        <v>N/A</v>
      </c>
      <c r="J75">
        <f t="shared" si="5"/>
        <v>0</v>
      </c>
      <c r="K75">
        <f t="shared" ca="1" si="6"/>
        <v>0</v>
      </c>
      <c r="L75" t="str">
        <f t="shared" ca="1" si="7"/>
        <v>no data</v>
      </c>
      <c r="M75" t="str">
        <f t="shared" ca="1" si="8"/>
        <v/>
      </c>
      <c r="N75" t="str">
        <f t="shared" ca="1" si="9"/>
        <v>trailing p/e, forward p/e, peg ratio, price/sales, price/book</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trailing p/e, forward p/e, peg ratio, price/sales, price/book</v>
      </c>
      <c r="I76" t="str">
        <f t="shared" ca="1" si="4"/>
        <v>N/A</v>
      </c>
      <c r="J76">
        <f t="shared" si="5"/>
        <v>0</v>
      </c>
      <c r="K76">
        <f t="shared" ca="1" si="6"/>
        <v>0</v>
      </c>
      <c r="L76" t="str">
        <f t="shared" ca="1" si="7"/>
        <v>no data</v>
      </c>
      <c r="M76" t="str">
        <f t="shared" ca="1" si="8"/>
        <v/>
      </c>
      <c r="N76" t="str">
        <f t="shared" ca="1" si="9"/>
        <v>trailing p/e, forward p/e, peg ratio,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forward p/e, peg ratio, price/sales, and price/book</v>
      </c>
      <c r="I77" t="str">
        <f t="shared" ca="1" si="4"/>
        <v>N/A</v>
      </c>
      <c r="J77">
        <f t="shared" si="5"/>
        <v>0</v>
      </c>
      <c r="K77">
        <f t="shared" si="6"/>
        <v>0</v>
      </c>
      <c r="L77">
        <f t="shared" si="7"/>
        <v>0</v>
      </c>
      <c r="M77" t="str">
        <f t="shared" ca="1" si="8"/>
        <v>price/book</v>
      </c>
      <c r="N77" t="str">
        <f t="shared" ca="1" si="9"/>
        <v>trailing p/e, forward p/e, peg ratio, price/sales, and price/book</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There are some indications that Bank of Hawaii may be overvalued. The company has a higher trailing p/e, forward p/e, peg ratio, price/sales, and price/book than the comparable average</v>
      </c>
      <c r="I78" t="str">
        <f t="shared" ca="1" si="4"/>
        <v>N/A</v>
      </c>
      <c r="J78" t="str">
        <f t="shared" si="5"/>
        <v>Dec 31, 2016</v>
      </c>
      <c r="K78" t="str">
        <f t="shared" ca="1" si="6"/>
        <v>There are some indications that Bank of Hawaii may be overvalued. The company has a higher trailing p/e, forward p/e, peg ratio, price/sales, and price/book than the comparable average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2443</v>
      </c>
      <c r="F81" t="str">
        <f t="shared" ref="F81:F87" ca="1" si="13">IF(E70="below average",LOWER(TRIM(IF(ISNUMBER(VALUE(RIGHT(B70,1))),REPLACE(B70,LEN(B70),1,""),B70))),"")</f>
        <v/>
      </c>
      <c r="G81" t="str">
        <f ca="1">IFERROR(LEFT(F81,FIND("(",F81) - 2),F81)</f>
        <v/>
      </c>
      <c r="I81" t="str">
        <f t="shared" ca="1" si="4"/>
        <v>N/A</v>
      </c>
      <c r="J81">
        <f t="shared" si="5"/>
        <v>0.30010000000000003</v>
      </c>
      <c r="K81">
        <f t="shared" si="6"/>
        <v>0</v>
      </c>
      <c r="L81">
        <f t="shared" si="7"/>
        <v>0</v>
      </c>
      <c r="M81" t="str">
        <f t="shared" ca="1" si="8"/>
        <v/>
      </c>
      <c r="N81" t="str">
        <f t="shared" ca="1" si="9"/>
        <v/>
      </c>
    </row>
    <row r="82" spans="1:14" x14ac:dyDescent="0.3">
      <c r="A82" s="1">
        <v>1</v>
      </c>
      <c r="B82" t="s">
        <v>141</v>
      </c>
      <c r="C82" t="s">
        <v>2444</v>
      </c>
      <c r="F82" t="str">
        <f t="shared" ca="1" si="13"/>
        <v/>
      </c>
      <c r="G82" t="str">
        <f t="shared" ref="G82:G87" ca="1" si="14">IF(F82&lt;&gt;"", G81 &amp; ", " &amp; IFERROR(LEFT(F82,FIND("(",F82) - 2),F82),G81)</f>
        <v/>
      </c>
      <c r="I82" t="str">
        <f t="shared" ca="1" si="4"/>
        <v>N/A</v>
      </c>
      <c r="J82">
        <f t="shared" si="5"/>
        <v>0.43570000000000003</v>
      </c>
      <c r="K82">
        <f t="shared" si="6"/>
        <v>0</v>
      </c>
      <c r="L82">
        <f t="shared" si="7"/>
        <v>0</v>
      </c>
      <c r="M82" t="str">
        <f t="shared" ca="1" si="8"/>
        <v/>
      </c>
      <c r="N82" t="str">
        <f t="shared" ca="1" si="9"/>
        <v/>
      </c>
    </row>
    <row r="83" spans="1:14" x14ac:dyDescent="0.3">
      <c r="F83" t="str">
        <f t="shared" ca="1" si="13"/>
        <v/>
      </c>
      <c r="G83" t="str">
        <f t="shared" ca="1" si="14"/>
        <v/>
      </c>
      <c r="I83" t="str">
        <f t="shared" ca="1" si="4"/>
        <v>N/A</v>
      </c>
      <c r="J83">
        <f t="shared" si="5"/>
        <v>0</v>
      </c>
      <c r="K83">
        <f t="shared" si="6"/>
        <v>0</v>
      </c>
      <c r="L83">
        <f t="shared" si="7"/>
        <v>0</v>
      </c>
      <c r="M83" t="str">
        <f t="shared" ca="1" si="8"/>
        <v/>
      </c>
      <c r="N83" t="str">
        <f t="shared" ca="1" si="9"/>
        <v/>
      </c>
    </row>
    <row r="84" spans="1:14" x14ac:dyDescent="0.3">
      <c r="A84" s="1">
        <v>0</v>
      </c>
      <c r="B84" t="s">
        <v>143</v>
      </c>
      <c r="C84" t="s">
        <v>2445</v>
      </c>
      <c r="F84" t="str">
        <f t="shared" ca="1" si="13"/>
        <v/>
      </c>
      <c r="G84" t="str">
        <f t="shared" ca="1" si="14"/>
        <v/>
      </c>
      <c r="I84" t="str">
        <f t="shared" ca="1" si="4"/>
        <v>N/A</v>
      </c>
      <c r="J84">
        <f t="shared" si="5"/>
        <v>1.1299999999999999E-2</v>
      </c>
      <c r="K84">
        <f t="shared" si="6"/>
        <v>0</v>
      </c>
      <c r="L84">
        <f t="shared" si="7"/>
        <v>0</v>
      </c>
      <c r="M84" t="str">
        <f t="shared" ca="1" si="8"/>
        <v/>
      </c>
      <c r="N84" t="str">
        <f t="shared" ca="1" si="9"/>
        <v/>
      </c>
    </row>
    <row r="85" spans="1:14" x14ac:dyDescent="0.3">
      <c r="A85" s="1">
        <v>1</v>
      </c>
      <c r="B85" t="s">
        <v>145</v>
      </c>
      <c r="C85" t="s">
        <v>2446</v>
      </c>
      <c r="F85" t="str">
        <f t="shared" ca="1" si="13"/>
        <v/>
      </c>
      <c r="G85" t="str">
        <f t="shared" ca="1" si="14"/>
        <v/>
      </c>
      <c r="I85" t="str">
        <f t="shared" ca="1" si="4"/>
        <v>N/A</v>
      </c>
      <c r="J85">
        <f t="shared" si="5"/>
        <v>0.1565</v>
      </c>
      <c r="K85">
        <f t="shared" si="6"/>
        <v>0</v>
      </c>
      <c r="L85">
        <f t="shared" si="7"/>
        <v>0</v>
      </c>
      <c r="M85" t="str">
        <f t="shared" ca="1" si="8"/>
        <v/>
      </c>
      <c r="N85" t="str">
        <f t="shared" ca="1" si="9"/>
        <v/>
      </c>
    </row>
    <row r="86" spans="1:14" x14ac:dyDescent="0.3">
      <c r="F86" t="str">
        <f t="shared" ca="1" si="13"/>
        <v/>
      </c>
      <c r="G86" t="str">
        <f t="shared" ca="1" si="14"/>
        <v/>
      </c>
      <c r="I86" t="str">
        <f t="shared" ca="1" si="4"/>
        <v>N/A</v>
      </c>
      <c r="J86">
        <f t="shared" si="5"/>
        <v>0</v>
      </c>
      <c r="K86">
        <f t="shared" si="6"/>
        <v>0</v>
      </c>
      <c r="L86">
        <f t="shared" si="7"/>
        <v>0</v>
      </c>
      <c r="M86" t="str">
        <f t="shared" ca="1" si="8"/>
        <v/>
      </c>
      <c r="N86" t="str">
        <f t="shared" ca="1" si="9"/>
        <v/>
      </c>
    </row>
    <row r="87" spans="1:14" x14ac:dyDescent="0.3">
      <c r="A87" s="1">
        <v>0</v>
      </c>
      <c r="B87" t="s">
        <v>147</v>
      </c>
      <c r="C87" t="s">
        <v>2447</v>
      </c>
      <c r="F87" t="str">
        <f t="shared" ca="1" si="13"/>
        <v/>
      </c>
      <c r="G87" t="str">
        <f t="shared" ca="1" si="14"/>
        <v/>
      </c>
      <c r="I87" t="str">
        <f t="shared" ca="1" si="4"/>
        <v>N/A</v>
      </c>
      <c r="J87">
        <f t="shared" si="5"/>
        <v>607910000</v>
      </c>
      <c r="K87">
        <f t="shared" si="6"/>
        <v>0</v>
      </c>
      <c r="L87">
        <f t="shared" si="7"/>
        <v>0</v>
      </c>
      <c r="M87" t="str">
        <f t="shared" ca="1" si="8"/>
        <v/>
      </c>
      <c r="N87" t="str">
        <f t="shared" ca="1" si="9"/>
        <v/>
      </c>
    </row>
    <row r="88" spans="1:14" x14ac:dyDescent="0.3">
      <c r="A88" s="1">
        <v>1</v>
      </c>
      <c r="B88" t="s">
        <v>149</v>
      </c>
      <c r="C88" t="s">
        <v>2448</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t="str">
        <f t="shared" si="5"/>
        <v>14.30</v>
      </c>
      <c r="K88">
        <f t="shared" si="6"/>
        <v>0</v>
      </c>
      <c r="L88">
        <f t="shared" si="7"/>
        <v>0</v>
      </c>
      <c r="M88" t="str">
        <f t="shared" ca="1" si="8"/>
        <v/>
      </c>
      <c r="N88" t="str">
        <f t="shared" ca="1" si="9"/>
        <v/>
      </c>
    </row>
    <row r="89" spans="1:14" x14ac:dyDescent="0.3">
      <c r="A89" s="1">
        <v>2</v>
      </c>
      <c r="B89" t="s">
        <v>151</v>
      </c>
      <c r="C89" t="s">
        <v>2449</v>
      </c>
      <c r="D89" t="str">
        <f ca="1">IF(COUNTIF(E70:E76,"=below average")&gt;0,"There are some indications that "&amp;D1&amp;" may be undervalued. The company has a lower " &amp; G88 &amp; " than the comparable average", "Inconclusive")</f>
        <v>Inconclusive</v>
      </c>
      <c r="I89" t="str">
        <f t="shared" ca="1" si="4"/>
        <v>N/A</v>
      </c>
      <c r="J89">
        <f t="shared" si="5"/>
        <v>0</v>
      </c>
      <c r="K89" t="str">
        <f t="shared" ca="1" si="6"/>
        <v>Inconclusive</v>
      </c>
      <c r="L89">
        <f t="shared" si="7"/>
        <v>0</v>
      </c>
      <c r="M89">
        <f t="shared" si="8"/>
        <v>0</v>
      </c>
      <c r="N89">
        <f t="shared" si="9"/>
        <v>0</v>
      </c>
    </row>
    <row r="90" spans="1:14" x14ac:dyDescent="0.3">
      <c r="A90" s="1">
        <v>3</v>
      </c>
      <c r="B90" t="s">
        <v>153</v>
      </c>
      <c r="I90" t="str">
        <f t="shared" si="4"/>
        <v>N/A</v>
      </c>
      <c r="J90">
        <f t="shared" si="5"/>
        <v>0</v>
      </c>
      <c r="K90">
        <f t="shared" si="6"/>
        <v>0</v>
      </c>
      <c r="L90">
        <f t="shared" si="7"/>
        <v>0</v>
      </c>
      <c r="M90">
        <f t="shared" si="8"/>
        <v>0</v>
      </c>
      <c r="N90">
        <f t="shared" si="9"/>
        <v>0</v>
      </c>
    </row>
    <row r="91" spans="1:14" x14ac:dyDescent="0.3">
      <c r="A91" s="1">
        <v>4</v>
      </c>
      <c r="B91" t="s">
        <v>155</v>
      </c>
      <c r="I91" t="str">
        <f t="shared" si="4"/>
        <v>N/A</v>
      </c>
      <c r="J91">
        <f t="shared" si="5"/>
        <v>0</v>
      </c>
      <c r="K91">
        <f t="shared" si="6"/>
        <v>0</v>
      </c>
      <c r="L91">
        <f t="shared" si="7"/>
        <v>0</v>
      </c>
      <c r="M91">
        <f t="shared" si="8"/>
        <v>0</v>
      </c>
      <c r="N91">
        <f t="shared" si="9"/>
        <v>0</v>
      </c>
    </row>
    <row r="92" spans="1:14" x14ac:dyDescent="0.3">
      <c r="A92" s="1">
        <v>5</v>
      </c>
      <c r="B92" t="s">
        <v>157</v>
      </c>
      <c r="C92" t="s">
        <v>2450</v>
      </c>
      <c r="I92" t="str">
        <f t="shared" si="4"/>
        <v>N/A</v>
      </c>
      <c r="J92">
        <f t="shared" si="5"/>
        <v>182430000</v>
      </c>
      <c r="K92">
        <f t="shared" si="6"/>
        <v>0</v>
      </c>
      <c r="L92">
        <f t="shared" si="7"/>
        <v>0</v>
      </c>
      <c r="M92">
        <f t="shared" si="8"/>
        <v>0</v>
      </c>
      <c r="N92">
        <f t="shared" si="9"/>
        <v>0</v>
      </c>
    </row>
    <row r="93" spans="1:14" x14ac:dyDescent="0.3">
      <c r="A93" s="1">
        <v>6</v>
      </c>
      <c r="B93" t="s">
        <v>159</v>
      </c>
      <c r="C93" t="s">
        <v>2405</v>
      </c>
      <c r="I93" t="str">
        <f t="shared" si="4"/>
        <v>N/A</v>
      </c>
      <c r="J93" t="str">
        <f t="shared" si="5"/>
        <v>4.27</v>
      </c>
      <c r="K93">
        <f t="shared" si="6"/>
        <v>0</v>
      </c>
      <c r="L93">
        <f t="shared" si="7"/>
        <v>0</v>
      </c>
      <c r="M93">
        <f t="shared" si="8"/>
        <v>0</v>
      </c>
      <c r="N93">
        <f t="shared" si="9"/>
        <v>0</v>
      </c>
    </row>
    <row r="94" spans="1:14" x14ac:dyDescent="0.3">
      <c r="A94" s="1">
        <v>7</v>
      </c>
      <c r="B94" t="s">
        <v>160</v>
      </c>
      <c r="C94" t="s">
        <v>2451</v>
      </c>
      <c r="I94" t="str">
        <f t="shared" si="4"/>
        <v>N/A</v>
      </c>
      <c r="J94">
        <f t="shared" si="5"/>
        <v>1.9E-2</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2452</v>
      </c>
      <c r="I96" t="str">
        <f t="shared" si="4"/>
        <v>N/A</v>
      </c>
      <c r="J96">
        <f t="shared" si="5"/>
        <v>756170000</v>
      </c>
      <c r="K96">
        <f t="shared" si="6"/>
        <v>0</v>
      </c>
      <c r="L96">
        <f t="shared" si="7"/>
        <v>0</v>
      </c>
      <c r="M96">
        <f t="shared" si="8"/>
        <v>0</v>
      </c>
      <c r="N96">
        <f t="shared" si="9"/>
        <v>0</v>
      </c>
    </row>
    <row r="97" spans="1:14" x14ac:dyDescent="0.3">
      <c r="A97" s="1">
        <v>1</v>
      </c>
      <c r="B97" t="s">
        <v>164</v>
      </c>
      <c r="C97" t="s">
        <v>2453</v>
      </c>
      <c r="I97" t="str">
        <f t="shared" si="4"/>
        <v>N/A</v>
      </c>
      <c r="J97" t="str">
        <f t="shared" si="5"/>
        <v>17.7</v>
      </c>
      <c r="K97">
        <f t="shared" si="6"/>
        <v>0</v>
      </c>
      <c r="L97">
        <f t="shared" si="7"/>
        <v>0</v>
      </c>
      <c r="M97">
        <f t="shared" si="8"/>
        <v>0</v>
      </c>
      <c r="N97">
        <f t="shared" si="9"/>
        <v>0</v>
      </c>
    </row>
    <row r="98" spans="1:14" x14ac:dyDescent="0.3">
      <c r="A98" s="1">
        <v>2</v>
      </c>
      <c r="B98" t="s">
        <v>166</v>
      </c>
      <c r="C98" t="s">
        <v>2454</v>
      </c>
      <c r="I98" t="str">
        <f t="shared" si="4"/>
        <v>N/A</v>
      </c>
      <c r="J98">
        <f t="shared" si="5"/>
        <v>789190000</v>
      </c>
      <c r="K98">
        <f t="shared" si="6"/>
        <v>0</v>
      </c>
      <c r="L98">
        <f t="shared" si="7"/>
        <v>0</v>
      </c>
      <c r="M98">
        <f t="shared" si="8"/>
        <v>0</v>
      </c>
      <c r="N98">
        <f t="shared" si="9"/>
        <v>0</v>
      </c>
    </row>
    <row r="99" spans="1:14" x14ac:dyDescent="0.3">
      <c r="A99" s="1">
        <v>3</v>
      </c>
      <c r="B99" t="s">
        <v>168</v>
      </c>
      <c r="I99" t="str">
        <f t="shared" si="4"/>
        <v>N/A</v>
      </c>
      <c r="J99">
        <f t="shared" si="5"/>
        <v>0</v>
      </c>
      <c r="K99">
        <f t="shared" si="6"/>
        <v>0</v>
      </c>
      <c r="L99">
        <f t="shared" si="7"/>
        <v>0</v>
      </c>
      <c r="M99">
        <f t="shared" si="8"/>
        <v>0</v>
      </c>
      <c r="N99">
        <f t="shared" si="9"/>
        <v>0</v>
      </c>
    </row>
    <row r="100" spans="1:14" x14ac:dyDescent="0.3">
      <c r="A100" s="1">
        <v>4</v>
      </c>
      <c r="B100" t="s">
        <v>170</v>
      </c>
      <c r="I100" t="str">
        <f t="shared" si="4"/>
        <v>N/A</v>
      </c>
      <c r="J100">
        <f t="shared" si="5"/>
        <v>0</v>
      </c>
      <c r="K100">
        <f t="shared" si="6"/>
        <v>0</v>
      </c>
      <c r="L100">
        <f t="shared" si="7"/>
        <v>0</v>
      </c>
      <c r="M100">
        <f t="shared" si="8"/>
        <v>0</v>
      </c>
      <c r="N100">
        <f t="shared" si="9"/>
        <v>0</v>
      </c>
    </row>
    <row r="101" spans="1:14" x14ac:dyDescent="0.3">
      <c r="A101" s="1">
        <v>5</v>
      </c>
      <c r="B101" t="s">
        <v>172</v>
      </c>
      <c r="C101" t="s">
        <v>2455</v>
      </c>
      <c r="I101" t="str">
        <f t="shared" si="4"/>
        <v>N/A</v>
      </c>
      <c r="J101" t="str">
        <f t="shared" si="5"/>
        <v>27.92</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2456</v>
      </c>
      <c r="I103" t="str">
        <f t="shared" si="4"/>
        <v>N/A</v>
      </c>
      <c r="J103">
        <f t="shared" si="5"/>
        <v>226590000</v>
      </c>
      <c r="K103">
        <f t="shared" si="6"/>
        <v>0</v>
      </c>
      <c r="L103">
        <f t="shared" si="7"/>
        <v>0</v>
      </c>
      <c r="M103">
        <f t="shared" si="8"/>
        <v>0</v>
      </c>
      <c r="N103">
        <f t="shared" si="9"/>
        <v>0</v>
      </c>
    </row>
    <row r="104" spans="1:14" x14ac:dyDescent="0.3">
      <c r="A104" s="1">
        <v>1</v>
      </c>
      <c r="B104" t="s">
        <v>176</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2403</v>
      </c>
      <c r="I106" t="str">
        <f t="shared" si="4"/>
        <v>N/A</v>
      </c>
      <c r="J106" t="str">
        <f t="shared" si="5"/>
        <v>0.74</v>
      </c>
      <c r="K106">
        <f t="shared" si="6"/>
        <v>0</v>
      </c>
      <c r="L106">
        <f t="shared" si="7"/>
        <v>0</v>
      </c>
      <c r="M106">
        <f t="shared" si="8"/>
        <v>0</v>
      </c>
      <c r="N106">
        <f t="shared" si="9"/>
        <v>0</v>
      </c>
    </row>
    <row r="107" spans="1:14" x14ac:dyDescent="0.3">
      <c r="A107" s="1">
        <v>1</v>
      </c>
      <c r="B107" t="s">
        <v>178</v>
      </c>
      <c r="C107" t="s">
        <v>2457</v>
      </c>
      <c r="I107" t="str">
        <f t="shared" si="4"/>
        <v>N/A</v>
      </c>
      <c r="J107">
        <f t="shared" si="5"/>
        <v>0.19399999999999998</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2458</v>
      </c>
      <c r="I109" t="str">
        <f t="shared" si="4"/>
        <v>N/A</v>
      </c>
      <c r="J109" t="str">
        <f t="shared" si="5"/>
        <v>90.80</v>
      </c>
      <c r="K109">
        <f t="shared" si="6"/>
        <v>0</v>
      </c>
      <c r="L109">
        <f t="shared" si="7"/>
        <v>0</v>
      </c>
      <c r="M109">
        <f t="shared" si="8"/>
        <v>0</v>
      </c>
      <c r="N109">
        <f t="shared" si="9"/>
        <v>0</v>
      </c>
    </row>
    <row r="110" spans="1:14" x14ac:dyDescent="0.3">
      <c r="A110" s="1">
        <v>4</v>
      </c>
      <c r="B110" t="s">
        <v>184</v>
      </c>
      <c r="C110" t="s">
        <v>2459</v>
      </c>
      <c r="I110" t="str">
        <f t="shared" si="4"/>
        <v>N/A</v>
      </c>
      <c r="J110" t="str">
        <f t="shared" si="5"/>
        <v>66.38</v>
      </c>
      <c r="K110">
        <f t="shared" si="6"/>
        <v>0</v>
      </c>
      <c r="L110">
        <f t="shared" si="7"/>
        <v>0</v>
      </c>
      <c r="M110">
        <f t="shared" si="8"/>
        <v>0</v>
      </c>
      <c r="N110">
        <f t="shared" si="9"/>
        <v>0</v>
      </c>
    </row>
    <row r="111" spans="1:14" x14ac:dyDescent="0.3">
      <c r="A111" s="1">
        <v>5</v>
      </c>
      <c r="B111" t="s">
        <v>186</v>
      </c>
      <c r="C111" t="s">
        <v>2460</v>
      </c>
      <c r="I111" t="str">
        <f t="shared" si="4"/>
        <v>N/A</v>
      </c>
      <c r="J111" t="str">
        <f t="shared" si="5"/>
        <v>81.57</v>
      </c>
      <c r="K111">
        <f t="shared" si="6"/>
        <v>0</v>
      </c>
      <c r="L111">
        <f t="shared" si="7"/>
        <v>0</v>
      </c>
      <c r="M111">
        <f t="shared" si="8"/>
        <v>0</v>
      </c>
      <c r="N111">
        <f t="shared" si="9"/>
        <v>0</v>
      </c>
    </row>
    <row r="112" spans="1:14" x14ac:dyDescent="0.3">
      <c r="A112" s="1">
        <v>6</v>
      </c>
      <c r="B112" t="s">
        <v>188</v>
      </c>
      <c r="C112" t="s">
        <v>2461</v>
      </c>
      <c r="I112" t="str">
        <f t="shared" si="4"/>
        <v>N/A</v>
      </c>
      <c r="J112" t="str">
        <f t="shared" si="5"/>
        <v>82.80</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2462</v>
      </c>
      <c r="I114" t="str">
        <f t="shared" si="4"/>
        <v>N/A</v>
      </c>
      <c r="J114" t="str">
        <f t="shared" si="5"/>
        <v>193.16k</v>
      </c>
      <c r="K114">
        <f t="shared" si="6"/>
        <v>0</v>
      </c>
      <c r="L114">
        <f t="shared" si="7"/>
        <v>0</v>
      </c>
      <c r="M114">
        <f t="shared" si="8"/>
        <v>0</v>
      </c>
      <c r="N114">
        <f t="shared" si="9"/>
        <v>0</v>
      </c>
    </row>
    <row r="115" spans="1:14" x14ac:dyDescent="0.3">
      <c r="A115" s="1">
        <v>1</v>
      </c>
      <c r="B115" t="s">
        <v>192</v>
      </c>
      <c r="C115" t="s">
        <v>2463</v>
      </c>
      <c r="I115" t="str">
        <f t="shared" si="4"/>
        <v>N/A</v>
      </c>
      <c r="J115" t="str">
        <f t="shared" si="5"/>
        <v>151.81k</v>
      </c>
      <c r="K115">
        <f t="shared" si="6"/>
        <v>0</v>
      </c>
      <c r="L115">
        <f t="shared" si="7"/>
        <v>0</v>
      </c>
      <c r="M115">
        <f t="shared" si="8"/>
        <v>0</v>
      </c>
      <c r="N115">
        <f t="shared" si="9"/>
        <v>0</v>
      </c>
    </row>
    <row r="116" spans="1:14" x14ac:dyDescent="0.3">
      <c r="A116" s="1">
        <v>2</v>
      </c>
      <c r="B116" t="s">
        <v>194</v>
      </c>
      <c r="C116" t="s">
        <v>2464</v>
      </c>
      <c r="I116" t="str">
        <f t="shared" si="4"/>
        <v>N/A</v>
      </c>
      <c r="J116">
        <f t="shared" si="5"/>
        <v>42710000</v>
      </c>
      <c r="K116">
        <f t="shared" si="6"/>
        <v>0</v>
      </c>
      <c r="L116">
        <f t="shared" si="7"/>
        <v>0</v>
      </c>
      <c r="M116">
        <f t="shared" si="8"/>
        <v>0</v>
      </c>
      <c r="N116">
        <f t="shared" si="9"/>
        <v>0</v>
      </c>
    </row>
    <row r="117" spans="1:14" x14ac:dyDescent="0.3">
      <c r="A117" s="1">
        <v>3</v>
      </c>
      <c r="B117" t="s">
        <v>196</v>
      </c>
      <c r="C117" t="s">
        <v>2465</v>
      </c>
      <c r="I117" t="str">
        <f t="shared" si="4"/>
        <v>N/A</v>
      </c>
      <c r="J117">
        <f t="shared" si="5"/>
        <v>41950000</v>
      </c>
      <c r="K117">
        <f t="shared" si="6"/>
        <v>0</v>
      </c>
      <c r="L117">
        <f t="shared" si="7"/>
        <v>0</v>
      </c>
      <c r="M117">
        <f t="shared" si="8"/>
        <v>0</v>
      </c>
      <c r="N117">
        <f t="shared" si="9"/>
        <v>0</v>
      </c>
    </row>
    <row r="118" spans="1:14" x14ac:dyDescent="0.3">
      <c r="A118" s="1">
        <v>4</v>
      </c>
      <c r="B118" t="s">
        <v>198</v>
      </c>
      <c r="C118" t="s">
        <v>2466</v>
      </c>
      <c r="I118" t="str">
        <f t="shared" si="4"/>
        <v>N/A</v>
      </c>
      <c r="J118">
        <f t="shared" si="5"/>
        <v>1.8500000000000003E-2</v>
      </c>
      <c r="K118">
        <f t="shared" si="6"/>
        <v>0</v>
      </c>
      <c r="L118">
        <f t="shared" si="7"/>
        <v>0</v>
      </c>
      <c r="M118">
        <f t="shared" si="8"/>
        <v>0</v>
      </c>
      <c r="N118">
        <f t="shared" si="9"/>
        <v>0</v>
      </c>
    </row>
    <row r="119" spans="1:14" x14ac:dyDescent="0.3">
      <c r="A119" s="1">
        <v>5</v>
      </c>
      <c r="B119" t="s">
        <v>200</v>
      </c>
      <c r="C119" t="s">
        <v>2467</v>
      </c>
      <c r="I119" t="str">
        <f t="shared" si="4"/>
        <v>N/A</v>
      </c>
      <c r="J119">
        <f t="shared" si="5"/>
        <v>0.78500000000000003</v>
      </c>
      <c r="K119">
        <f t="shared" si="6"/>
        <v>0</v>
      </c>
      <c r="L119">
        <f t="shared" si="7"/>
        <v>0</v>
      </c>
      <c r="M119">
        <f t="shared" si="8"/>
        <v>0</v>
      </c>
      <c r="N119">
        <f t="shared" si="9"/>
        <v>0</v>
      </c>
    </row>
    <row r="120" spans="1:14" x14ac:dyDescent="0.3">
      <c r="A120" s="1">
        <v>6</v>
      </c>
      <c r="B120" t="s">
        <v>202</v>
      </c>
      <c r="C120" t="s">
        <v>2468</v>
      </c>
      <c r="I120" t="str">
        <f t="shared" si="4"/>
        <v>N/A</v>
      </c>
      <c r="J120" t="str">
        <f t="shared" si="5"/>
        <v>43k</v>
      </c>
      <c r="K120">
        <f t="shared" si="6"/>
        <v>0</v>
      </c>
      <c r="L120">
        <f t="shared" si="7"/>
        <v>0</v>
      </c>
      <c r="M120">
        <f t="shared" si="8"/>
        <v>0</v>
      </c>
      <c r="N120">
        <f t="shared" si="9"/>
        <v>0</v>
      </c>
    </row>
    <row r="121" spans="1:14" x14ac:dyDescent="0.3">
      <c r="A121" s="1">
        <v>7</v>
      </c>
      <c r="B121" t="s">
        <v>204</v>
      </c>
      <c r="C121" t="s">
        <v>2469</v>
      </c>
      <c r="I121" t="str">
        <f t="shared" si="4"/>
        <v>N/A</v>
      </c>
      <c r="J121" t="str">
        <f t="shared" si="5"/>
        <v>25.27</v>
      </c>
      <c r="K121">
        <f t="shared" si="6"/>
        <v>0</v>
      </c>
      <c r="L121">
        <f t="shared" si="7"/>
        <v>0</v>
      </c>
      <c r="M121">
        <f t="shared" si="8"/>
        <v>0</v>
      </c>
      <c r="N121">
        <f t="shared" si="9"/>
        <v>0</v>
      </c>
    </row>
    <row r="122" spans="1:14" x14ac:dyDescent="0.3">
      <c r="A122" s="1">
        <v>8</v>
      </c>
      <c r="B122" t="s">
        <v>206</v>
      </c>
      <c r="C122" t="s">
        <v>2470</v>
      </c>
      <c r="I122" t="str">
        <f t="shared" si="4"/>
        <v>N/A</v>
      </c>
      <c r="J122">
        <f t="shared" si="5"/>
        <v>9.7699999999999995E-2</v>
      </c>
      <c r="K122">
        <f t="shared" si="6"/>
        <v>0</v>
      </c>
      <c r="L122">
        <f t="shared" si="7"/>
        <v>0</v>
      </c>
      <c r="M122">
        <f t="shared" si="8"/>
        <v>0</v>
      </c>
      <c r="N122">
        <f t="shared" si="9"/>
        <v>0</v>
      </c>
    </row>
    <row r="123" spans="1:14" x14ac:dyDescent="0.3">
      <c r="A123" s="1">
        <v>9</v>
      </c>
      <c r="B123" t="s">
        <v>208</v>
      </c>
      <c r="C123" t="s">
        <v>2471</v>
      </c>
      <c r="I123" t="str">
        <f t="shared" si="4"/>
        <v>N/A</v>
      </c>
      <c r="J123">
        <f t="shared" si="5"/>
        <v>3520000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C125" t="s">
        <v>774</v>
      </c>
      <c r="I125" t="str">
        <f t="shared" si="15"/>
        <v>N/A</v>
      </c>
      <c r="J125" t="str">
        <f t="shared" si="16"/>
        <v>2</v>
      </c>
      <c r="K125">
        <f t="shared" si="17"/>
        <v>0</v>
      </c>
      <c r="L125">
        <f t="shared" si="18"/>
        <v>0</v>
      </c>
      <c r="M125">
        <f t="shared" si="19"/>
        <v>0</v>
      </c>
      <c r="N125">
        <f t="shared" si="20"/>
        <v>0</v>
      </c>
    </row>
    <row r="126" spans="1:14" x14ac:dyDescent="0.3">
      <c r="A126" s="1">
        <v>1</v>
      </c>
      <c r="B126" t="s">
        <v>212</v>
      </c>
      <c r="C126" t="s">
        <v>2472</v>
      </c>
      <c r="I126" t="str">
        <f t="shared" si="15"/>
        <v>N/A</v>
      </c>
      <c r="J126">
        <f t="shared" si="16"/>
        <v>2.4400000000000002E-2</v>
      </c>
      <c r="K126">
        <f t="shared" si="17"/>
        <v>0</v>
      </c>
      <c r="L126">
        <f t="shared" si="18"/>
        <v>0</v>
      </c>
      <c r="M126">
        <f t="shared" si="19"/>
        <v>0</v>
      </c>
      <c r="N126">
        <f t="shared" si="20"/>
        <v>0</v>
      </c>
    </row>
    <row r="127" spans="1:14" x14ac:dyDescent="0.3">
      <c r="A127" s="1">
        <v>2</v>
      </c>
      <c r="B127" t="s">
        <v>214</v>
      </c>
      <c r="C127" t="s">
        <v>2473</v>
      </c>
      <c r="I127" t="str">
        <f t="shared" si="15"/>
        <v>N/A</v>
      </c>
      <c r="J127" t="str">
        <f t="shared" si="16"/>
        <v>1.94</v>
      </c>
      <c r="K127">
        <f t="shared" si="17"/>
        <v>0</v>
      </c>
      <c r="L127">
        <f t="shared" si="18"/>
        <v>0</v>
      </c>
      <c r="M127">
        <f t="shared" si="19"/>
        <v>0</v>
      </c>
      <c r="N127">
        <f t="shared" si="20"/>
        <v>0</v>
      </c>
    </row>
    <row r="128" spans="1:14" x14ac:dyDescent="0.3">
      <c r="A128" s="1">
        <v>3</v>
      </c>
      <c r="B128" t="s">
        <v>216</v>
      </c>
      <c r="C128" t="s">
        <v>2474</v>
      </c>
      <c r="I128" t="str">
        <f t="shared" si="15"/>
        <v>N/A</v>
      </c>
      <c r="J128">
        <f t="shared" si="16"/>
        <v>2.3700000000000002E-2</v>
      </c>
      <c r="K128">
        <f t="shared" si="17"/>
        <v>0</v>
      </c>
      <c r="L128">
        <f t="shared" si="18"/>
        <v>0</v>
      </c>
      <c r="M128">
        <f t="shared" si="19"/>
        <v>0</v>
      </c>
      <c r="N128">
        <f t="shared" si="20"/>
        <v>0</v>
      </c>
    </row>
    <row r="129" spans="1:14" x14ac:dyDescent="0.3">
      <c r="A129" s="1">
        <v>4</v>
      </c>
      <c r="B129" t="s">
        <v>218</v>
      </c>
      <c r="C129" t="s">
        <v>2475</v>
      </c>
      <c r="I129" t="str">
        <f t="shared" si="15"/>
        <v>N/A</v>
      </c>
      <c r="J129" t="str">
        <f t="shared" si="16"/>
        <v>3.03</v>
      </c>
      <c r="K129">
        <f t="shared" si="17"/>
        <v>0</v>
      </c>
      <c r="L129">
        <f t="shared" si="18"/>
        <v>0</v>
      </c>
      <c r="M129">
        <f t="shared" si="19"/>
        <v>0</v>
      </c>
      <c r="N129">
        <f t="shared" si="20"/>
        <v>0</v>
      </c>
    </row>
    <row r="130" spans="1:14" x14ac:dyDescent="0.3">
      <c r="A130" s="1">
        <v>5</v>
      </c>
      <c r="B130" t="s">
        <v>220</v>
      </c>
      <c r="C130" t="s">
        <v>2476</v>
      </c>
      <c r="I130" t="str">
        <f t="shared" si="15"/>
        <v>N/A</v>
      </c>
      <c r="J130">
        <f t="shared" si="16"/>
        <v>0.45429999999999998</v>
      </c>
      <c r="K130">
        <f t="shared" si="17"/>
        <v>0</v>
      </c>
      <c r="L130">
        <f t="shared" si="18"/>
        <v>0</v>
      </c>
      <c r="M130">
        <f t="shared" si="19"/>
        <v>0</v>
      </c>
      <c r="N130">
        <f t="shared" si="20"/>
        <v>0</v>
      </c>
    </row>
    <row r="131" spans="1:14" x14ac:dyDescent="0.3">
      <c r="A131" s="1">
        <v>6</v>
      </c>
      <c r="B131" t="s">
        <v>222</v>
      </c>
      <c r="C131" t="s">
        <v>2477</v>
      </c>
      <c r="I131" t="str">
        <f t="shared" si="15"/>
        <v>N/A</v>
      </c>
      <c r="J131" t="str">
        <f t="shared" si="16"/>
        <v>Jun 14, 2017</v>
      </c>
      <c r="K131">
        <f t="shared" si="17"/>
        <v>0</v>
      </c>
      <c r="L131">
        <f t="shared" si="18"/>
        <v>0</v>
      </c>
      <c r="M131">
        <f t="shared" si="19"/>
        <v>0</v>
      </c>
      <c r="N131">
        <f t="shared" si="20"/>
        <v>0</v>
      </c>
    </row>
    <row r="132" spans="1:14" x14ac:dyDescent="0.3">
      <c r="A132" s="1">
        <v>7</v>
      </c>
      <c r="B132" t="s">
        <v>224</v>
      </c>
      <c r="C132" t="s">
        <v>1348</v>
      </c>
      <c r="I132" t="str">
        <f t="shared" si="15"/>
        <v>N/A</v>
      </c>
      <c r="J132" t="str">
        <f t="shared" si="16"/>
        <v>May 26, 2017</v>
      </c>
      <c r="K132">
        <f t="shared" si="17"/>
        <v>0</v>
      </c>
      <c r="L132">
        <f t="shared" si="18"/>
        <v>0</v>
      </c>
      <c r="M132">
        <f t="shared" si="19"/>
        <v>0</v>
      </c>
      <c r="N132">
        <f t="shared" si="20"/>
        <v>0</v>
      </c>
    </row>
    <row r="133" spans="1:14" x14ac:dyDescent="0.3">
      <c r="A133" s="1">
        <v>8</v>
      </c>
      <c r="B133" t="s">
        <v>226</v>
      </c>
      <c r="C133" t="s">
        <v>2478</v>
      </c>
      <c r="I133" t="str">
        <f t="shared" si="15"/>
        <v>N/A</v>
      </c>
      <c r="J133" t="str">
        <f t="shared" si="16"/>
        <v>2/1</v>
      </c>
      <c r="K133">
        <f t="shared" si="17"/>
        <v>0</v>
      </c>
      <c r="L133">
        <f t="shared" si="18"/>
        <v>0</v>
      </c>
      <c r="M133">
        <f t="shared" si="19"/>
        <v>0</v>
      </c>
      <c r="N133">
        <f t="shared" si="20"/>
        <v>0</v>
      </c>
    </row>
    <row r="134" spans="1:14" x14ac:dyDescent="0.3">
      <c r="A134" s="1">
        <v>9</v>
      </c>
      <c r="B134" t="s">
        <v>227</v>
      </c>
      <c r="C134" t="s">
        <v>2479</v>
      </c>
      <c r="I134" t="str">
        <f t="shared" si="15"/>
        <v>N/A</v>
      </c>
      <c r="J134" t="str">
        <f t="shared" si="16"/>
        <v>Dec 15, 1997</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2480</v>
      </c>
      <c r="C138" t="s">
        <v>2481</v>
      </c>
      <c r="D138" t="s">
        <v>2482</v>
      </c>
      <c r="F138">
        <v>52</v>
      </c>
      <c r="I138" t="str">
        <f t="shared" si="15"/>
        <v>N/A</v>
      </c>
      <c r="J138" t="str">
        <f t="shared" si="16"/>
        <v>Chairman, Chief Exec. Officer, Pres and Director of Bank of Hawali</v>
      </c>
      <c r="K138">
        <f t="shared" si="17"/>
        <v>2930000</v>
      </c>
      <c r="L138">
        <f t="shared" si="18"/>
        <v>0</v>
      </c>
      <c r="M138">
        <f t="shared" si="19"/>
        <v>52</v>
      </c>
      <c r="N138">
        <f t="shared" si="20"/>
        <v>0</v>
      </c>
    </row>
    <row r="139" spans="1:14" x14ac:dyDescent="0.3">
      <c r="A139" s="1">
        <v>1</v>
      </c>
      <c r="B139" t="s">
        <v>2483</v>
      </c>
      <c r="C139" t="s">
        <v>2484</v>
      </c>
      <c r="D139" t="s">
        <v>2485</v>
      </c>
      <c r="E139" t="s">
        <v>2486</v>
      </c>
      <c r="F139">
        <v>63</v>
      </c>
      <c r="I139" t="str">
        <f t="shared" si="15"/>
        <v>N/A</v>
      </c>
      <c r="J139" t="str">
        <f t="shared" si="16"/>
        <v>Vice Chairman, Chief Strategy Officer, Director and Director of Bank of Hawaii</v>
      </c>
      <c r="K139">
        <f t="shared" si="17"/>
        <v>1220000</v>
      </c>
      <c r="L139" t="str">
        <f t="shared" si="18"/>
        <v>423.43k</v>
      </c>
      <c r="M139">
        <f t="shared" si="19"/>
        <v>63</v>
      </c>
      <c r="N139">
        <f t="shared" si="20"/>
        <v>0</v>
      </c>
    </row>
    <row r="140" spans="1:14" x14ac:dyDescent="0.3">
      <c r="A140" s="1">
        <v>2</v>
      </c>
      <c r="B140" t="s">
        <v>2487</v>
      </c>
      <c r="C140" t="s">
        <v>2488</v>
      </c>
      <c r="D140" t="s">
        <v>2485</v>
      </c>
      <c r="F140">
        <v>68</v>
      </c>
      <c r="I140" t="str">
        <f t="shared" si="15"/>
        <v>N/A</v>
      </c>
      <c r="J140" t="str">
        <f t="shared" si="16"/>
        <v>Vice Chairman, Chief Admin. Officer, Gen. Counsel and Corp. Sec.</v>
      </c>
      <c r="K140">
        <f t="shared" si="17"/>
        <v>1220000</v>
      </c>
      <c r="L140">
        <f t="shared" si="18"/>
        <v>0</v>
      </c>
      <c r="M140">
        <f t="shared" si="19"/>
        <v>68</v>
      </c>
      <c r="N140">
        <f t="shared" si="20"/>
        <v>0</v>
      </c>
    </row>
    <row r="141" spans="1:14" x14ac:dyDescent="0.3">
      <c r="A141" s="1">
        <v>3</v>
      </c>
      <c r="B141" t="s">
        <v>2489</v>
      </c>
      <c r="C141" t="s">
        <v>2490</v>
      </c>
      <c r="D141" t="s">
        <v>238</v>
      </c>
      <c r="F141">
        <v>60</v>
      </c>
      <c r="I141" t="str">
        <f t="shared" si="15"/>
        <v>N/A</v>
      </c>
      <c r="J141" t="str">
        <f t="shared" si="16"/>
        <v>Vice Chairman and Chief Risk Officer</v>
      </c>
      <c r="K141">
        <f t="shared" si="17"/>
        <v>1200000</v>
      </c>
      <c r="L141">
        <f t="shared" si="18"/>
        <v>0</v>
      </c>
      <c r="M141">
        <f t="shared" si="19"/>
        <v>60</v>
      </c>
      <c r="N141">
        <f t="shared" si="20"/>
        <v>0</v>
      </c>
    </row>
    <row r="142" spans="1:14" x14ac:dyDescent="0.3">
      <c r="A142" s="1">
        <v>4</v>
      </c>
      <c r="B142" t="s">
        <v>2491</v>
      </c>
      <c r="C142" t="s">
        <v>2492</v>
      </c>
      <c r="D142" t="s">
        <v>2493</v>
      </c>
      <c r="F142">
        <v>62</v>
      </c>
      <c r="I142" t="str">
        <f t="shared" si="15"/>
        <v>N/A</v>
      </c>
      <c r="J142" t="str">
        <f t="shared" si="16"/>
        <v>Vice Chairman and Chief Commercial Officer</v>
      </c>
      <c r="K142" t="str">
        <f t="shared" si="17"/>
        <v>981.22k</v>
      </c>
      <c r="L142">
        <f t="shared" si="18"/>
        <v>0</v>
      </c>
      <c r="M142">
        <f t="shared" si="19"/>
        <v>62</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1863</v>
      </c>
      <c r="C145" t="s">
        <v>2494</v>
      </c>
      <c r="D145" t="s">
        <v>2495</v>
      </c>
      <c r="E145" t="s">
        <v>2496</v>
      </c>
      <c r="F145" t="s">
        <v>2497</v>
      </c>
      <c r="G145" t="s">
        <v>2498</v>
      </c>
      <c r="I145" t="str">
        <f t="shared" si="15"/>
        <v>N/A</v>
      </c>
      <c r="J145">
        <f t="shared" si="16"/>
        <v>427290000</v>
      </c>
      <c r="K145">
        <f t="shared" si="17"/>
        <v>396010000</v>
      </c>
      <c r="L145">
        <f t="shared" si="18"/>
        <v>423570000</v>
      </c>
      <c r="M145">
        <f t="shared" si="19"/>
        <v>432110000</v>
      </c>
      <c r="N145">
        <f t="shared" si="20"/>
        <v>457900000</v>
      </c>
    </row>
    <row r="146" spans="1:14" x14ac:dyDescent="0.3">
      <c r="A146" s="1">
        <v>1</v>
      </c>
      <c r="B146" t="s">
        <v>1869</v>
      </c>
      <c r="C146" t="s">
        <v>2499</v>
      </c>
      <c r="D146" t="s">
        <v>2500</v>
      </c>
      <c r="E146" t="s">
        <v>2501</v>
      </c>
      <c r="F146" t="s">
        <v>2502</v>
      </c>
      <c r="G146" t="s">
        <v>2503</v>
      </c>
      <c r="I146" t="str">
        <f t="shared" si="15"/>
        <v>N/A</v>
      </c>
      <c r="J146">
        <f t="shared" si="16"/>
        <v>257899999.99999997</v>
      </c>
      <c r="K146">
        <f t="shared" si="17"/>
        <v>253280000</v>
      </c>
      <c r="L146">
        <f t="shared" si="18"/>
        <v>267410000.00000003</v>
      </c>
      <c r="M146">
        <f t="shared" si="19"/>
        <v>298520000</v>
      </c>
      <c r="N146">
        <f t="shared" si="20"/>
        <v>333240000</v>
      </c>
    </row>
    <row r="147" spans="1:14" x14ac:dyDescent="0.3">
      <c r="A147" s="1">
        <v>2</v>
      </c>
      <c r="B147" t="s">
        <v>1875</v>
      </c>
      <c r="C147" t="s">
        <v>2504</v>
      </c>
      <c r="D147" t="s">
        <v>2324</v>
      </c>
      <c r="E147" t="s">
        <v>2505</v>
      </c>
      <c r="F147" t="s">
        <v>1905</v>
      </c>
      <c r="G147" t="s">
        <v>2506</v>
      </c>
      <c r="I147" t="str">
        <f t="shared" si="15"/>
        <v>N/A</v>
      </c>
      <c r="J147" t="str">
        <f t="shared" si="16"/>
        <v>533000</v>
      </c>
      <c r="K147" t="str">
        <f t="shared" si="17"/>
        <v>415000</v>
      </c>
      <c r="L147" t="str">
        <f t="shared" si="18"/>
        <v>673000</v>
      </c>
      <c r="M147">
        <f t="shared" si="19"/>
        <v>1130000</v>
      </c>
      <c r="N147">
        <f t="shared" si="20"/>
        <v>2860000</v>
      </c>
    </row>
    <row r="148" spans="1:14" x14ac:dyDescent="0.3">
      <c r="A148" s="1">
        <v>3</v>
      </c>
      <c r="B148" t="s">
        <v>1879</v>
      </c>
      <c r="C148" t="s">
        <v>261</v>
      </c>
      <c r="D148" t="s">
        <v>261</v>
      </c>
      <c r="E148" t="s">
        <v>261</v>
      </c>
      <c r="F148" t="s">
        <v>261</v>
      </c>
      <c r="G148" t="s">
        <v>261</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1880</v>
      </c>
      <c r="C149" t="s">
        <v>2507</v>
      </c>
      <c r="D149" t="s">
        <v>2508</v>
      </c>
      <c r="E149" t="s">
        <v>2507</v>
      </c>
      <c r="F149" t="s">
        <v>2509</v>
      </c>
      <c r="G149" t="s">
        <v>2507</v>
      </c>
      <c r="I149" t="str">
        <f t="shared" si="15"/>
        <v>N/A</v>
      </c>
      <c r="J149" t="str">
        <f t="shared" si="16"/>
        <v>9000</v>
      </c>
      <c r="K149" t="str">
        <f t="shared" si="17"/>
        <v>10000</v>
      </c>
      <c r="L149" t="str">
        <f t="shared" si="18"/>
        <v>9000</v>
      </c>
      <c r="M149" t="str">
        <f t="shared" si="19"/>
        <v>8000</v>
      </c>
      <c r="N149" t="str">
        <f t="shared" si="20"/>
        <v>9000</v>
      </c>
    </row>
    <row r="150" spans="1:14" x14ac:dyDescent="0.3">
      <c r="A150" s="1">
        <v>5</v>
      </c>
      <c r="B150" t="s">
        <v>1883</v>
      </c>
      <c r="C150" t="s">
        <v>2510</v>
      </c>
      <c r="D150" t="s">
        <v>2511</v>
      </c>
      <c r="E150" t="s">
        <v>2512</v>
      </c>
      <c r="F150" t="s">
        <v>2513</v>
      </c>
      <c r="G150" t="s">
        <v>2514</v>
      </c>
      <c r="I150" t="str">
        <f t="shared" si="15"/>
        <v>N/A</v>
      </c>
      <c r="J150">
        <f t="shared" si="16"/>
        <v>168860000</v>
      </c>
      <c r="K150">
        <f t="shared" si="17"/>
        <v>142310000</v>
      </c>
      <c r="L150">
        <f t="shared" si="18"/>
        <v>155480000</v>
      </c>
      <c r="M150">
        <f t="shared" si="19"/>
        <v>132449999.99999999</v>
      </c>
      <c r="N150">
        <f t="shared" si="20"/>
        <v>121790000</v>
      </c>
    </row>
    <row r="151" spans="1:14" x14ac:dyDescent="0.3">
      <c r="A151" s="1">
        <v>6</v>
      </c>
      <c r="B151" t="s">
        <v>1888</v>
      </c>
      <c r="C151" t="s">
        <v>261</v>
      </c>
      <c r="D151" t="s">
        <v>2515</v>
      </c>
      <c r="E151" t="s">
        <v>2516</v>
      </c>
      <c r="F151" t="s">
        <v>2517</v>
      </c>
      <c r="G151" t="s">
        <v>2518</v>
      </c>
      <c r="I151" t="str">
        <f t="shared" si="15"/>
        <v>N/A</v>
      </c>
      <c r="J151" t="str">
        <f t="shared" si="16"/>
        <v>N/A</v>
      </c>
      <c r="K151">
        <f t="shared" si="17"/>
        <v>-7.3200000000000001E-2</v>
      </c>
      <c r="L151">
        <f t="shared" si="18"/>
        <v>6.9599999999999995E-2</v>
      </c>
      <c r="M151">
        <f t="shared" si="19"/>
        <v>2.0199999999999999E-2</v>
      </c>
      <c r="N151">
        <f t="shared" si="20"/>
        <v>5.9699999999999996E-2</v>
      </c>
    </row>
    <row r="152" spans="1:14" x14ac:dyDescent="0.3">
      <c r="A152" s="1">
        <v>7</v>
      </c>
      <c r="B152" t="s">
        <v>282</v>
      </c>
      <c r="C152" t="s">
        <v>2519</v>
      </c>
      <c r="D152" t="s">
        <v>2520</v>
      </c>
      <c r="E152" t="s">
        <v>2521</v>
      </c>
      <c r="F152" t="s">
        <v>2522</v>
      </c>
      <c r="G152" t="s">
        <v>2523</v>
      </c>
      <c r="I152" t="str">
        <f t="shared" si="15"/>
        <v>N/A</v>
      </c>
      <c r="J152">
        <f t="shared" si="16"/>
        <v>43220000</v>
      </c>
      <c r="K152">
        <f t="shared" si="17"/>
        <v>39600000</v>
      </c>
      <c r="L152">
        <f t="shared" si="18"/>
        <v>37980000</v>
      </c>
      <c r="M152">
        <f t="shared" si="19"/>
        <v>38020000</v>
      </c>
      <c r="N152">
        <f t="shared" si="20"/>
        <v>40320000</v>
      </c>
    </row>
    <row r="153" spans="1:14" x14ac:dyDescent="0.3">
      <c r="A153" s="1">
        <v>8</v>
      </c>
      <c r="B153" t="s">
        <v>1898</v>
      </c>
      <c r="C153" t="s">
        <v>2524</v>
      </c>
      <c r="D153" t="s">
        <v>1013</v>
      </c>
      <c r="E153" t="s">
        <v>2525</v>
      </c>
      <c r="F153" t="s">
        <v>2526</v>
      </c>
      <c r="G153" t="s">
        <v>1145</v>
      </c>
      <c r="I153" t="str">
        <f t="shared" si="15"/>
        <v>N/A</v>
      </c>
      <c r="J153">
        <f t="shared" si="16"/>
        <v>12380000</v>
      </c>
      <c r="K153">
        <f t="shared" si="17"/>
        <v>10140000</v>
      </c>
      <c r="L153">
        <f t="shared" si="18"/>
        <v>9530000</v>
      </c>
      <c r="M153">
        <f t="shared" si="19"/>
        <v>9630000</v>
      </c>
      <c r="N153">
        <f t="shared" si="20"/>
        <v>12650000</v>
      </c>
    </row>
    <row r="154" spans="1:14" x14ac:dyDescent="0.3">
      <c r="A154" s="1">
        <v>9</v>
      </c>
      <c r="B154" t="s">
        <v>1903</v>
      </c>
      <c r="C154" t="s">
        <v>2527</v>
      </c>
      <c r="D154" t="s">
        <v>2528</v>
      </c>
      <c r="E154" t="s">
        <v>579</v>
      </c>
      <c r="F154" t="s">
        <v>316</v>
      </c>
      <c r="G154" t="s">
        <v>2529</v>
      </c>
      <c r="I154" t="str">
        <f t="shared" si="15"/>
        <v>N/A</v>
      </c>
      <c r="J154">
        <f t="shared" si="16"/>
        <v>1920000</v>
      </c>
      <c r="K154">
        <f t="shared" si="17"/>
        <v>2570000</v>
      </c>
      <c r="L154">
        <f t="shared" si="18"/>
        <v>2530000</v>
      </c>
      <c r="M154">
        <f t="shared" si="19"/>
        <v>3020000</v>
      </c>
      <c r="N154">
        <f t="shared" si="20"/>
        <v>4260000</v>
      </c>
    </row>
    <row r="155" spans="1:14" x14ac:dyDescent="0.3">
      <c r="A155" s="1">
        <v>10</v>
      </c>
      <c r="B155" t="s">
        <v>1909</v>
      </c>
      <c r="C155" t="s">
        <v>2527</v>
      </c>
      <c r="D155" t="s">
        <v>2528</v>
      </c>
      <c r="E155" t="s">
        <v>579</v>
      </c>
      <c r="F155" t="s">
        <v>316</v>
      </c>
      <c r="G155" t="s">
        <v>2529</v>
      </c>
      <c r="I155" t="str">
        <f t="shared" si="15"/>
        <v>N/A</v>
      </c>
      <c r="J155">
        <f t="shared" si="16"/>
        <v>1920000</v>
      </c>
      <c r="K155">
        <f t="shared" si="17"/>
        <v>2570000</v>
      </c>
      <c r="L155">
        <f t="shared" si="18"/>
        <v>2530000</v>
      </c>
      <c r="M155">
        <f t="shared" si="19"/>
        <v>3020000</v>
      </c>
      <c r="N155">
        <f t="shared" si="20"/>
        <v>4260000</v>
      </c>
    </row>
    <row r="156" spans="1:14" x14ac:dyDescent="0.3">
      <c r="A156" s="1">
        <v>11</v>
      </c>
      <c r="B156" t="s">
        <v>1911</v>
      </c>
      <c r="C156" t="s">
        <v>261</v>
      </c>
      <c r="D156" t="s">
        <v>261</v>
      </c>
      <c r="E156" t="s">
        <v>261</v>
      </c>
      <c r="F156" t="s">
        <v>261</v>
      </c>
      <c r="G156" t="s">
        <v>261</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1912</v>
      </c>
      <c r="C157" t="s">
        <v>261</v>
      </c>
      <c r="D157" t="s">
        <v>261</v>
      </c>
      <c r="E157" t="s">
        <v>261</v>
      </c>
      <c r="F157" t="s">
        <v>261</v>
      </c>
      <c r="G157" t="s">
        <v>261</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1914</v>
      </c>
      <c r="C158" t="s">
        <v>261</v>
      </c>
      <c r="D158" t="s">
        <v>2530</v>
      </c>
      <c r="E158" t="s">
        <v>2531</v>
      </c>
      <c r="F158" t="s">
        <v>1926</v>
      </c>
      <c r="G158" t="s">
        <v>2532</v>
      </c>
      <c r="I158" t="str">
        <f t="shared" si="15"/>
        <v>N/A</v>
      </c>
      <c r="J158" t="str">
        <f t="shared" si="16"/>
        <v>N/A</v>
      </c>
      <c r="K158">
        <f t="shared" si="17"/>
        <v>-8.3800000000000013E-2</v>
      </c>
      <c r="L158">
        <f t="shared" si="18"/>
        <v>-4.0899999999999999E-2</v>
      </c>
      <c r="M158">
        <f t="shared" si="19"/>
        <v>1.1999999999999999E-3</v>
      </c>
      <c r="N158">
        <f t="shared" si="20"/>
        <v>6.0400000000000002E-2</v>
      </c>
    </row>
    <row r="159" spans="1:14" x14ac:dyDescent="0.3">
      <c r="I159" t="str">
        <f t="shared" si="15"/>
        <v>N/A</v>
      </c>
      <c r="J159">
        <f t="shared" si="16"/>
        <v>0</v>
      </c>
      <c r="K159">
        <f t="shared" si="17"/>
        <v>0</v>
      </c>
      <c r="L159">
        <f t="shared" si="18"/>
        <v>0</v>
      </c>
      <c r="M159">
        <f t="shared" si="19"/>
        <v>0</v>
      </c>
      <c r="N159">
        <f t="shared" si="20"/>
        <v>0</v>
      </c>
    </row>
    <row r="160" spans="1:14" x14ac:dyDescent="0.3">
      <c r="B160" s="1" t="s">
        <v>296</v>
      </c>
      <c r="C160" s="1" t="s">
        <v>248</v>
      </c>
      <c r="D160" s="1" t="s">
        <v>249</v>
      </c>
      <c r="E160" s="1" t="s">
        <v>250</v>
      </c>
      <c r="F160" s="1" t="s">
        <v>251</v>
      </c>
      <c r="G160" s="1" t="s">
        <v>252</v>
      </c>
      <c r="H160" s="1" t="s">
        <v>253</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1919</v>
      </c>
      <c r="C161" t="s">
        <v>2533</v>
      </c>
      <c r="D161" t="s">
        <v>2534</v>
      </c>
      <c r="E161" t="s">
        <v>2535</v>
      </c>
      <c r="F161" t="s">
        <v>2536</v>
      </c>
      <c r="G161" t="s">
        <v>2537</v>
      </c>
      <c r="I161" t="str">
        <f t="shared" si="15"/>
        <v>N/A</v>
      </c>
      <c r="J161">
        <f t="shared" si="16"/>
        <v>384080000</v>
      </c>
      <c r="K161">
        <f t="shared" si="17"/>
        <v>356410000</v>
      </c>
      <c r="L161">
        <f t="shared" si="18"/>
        <v>385590000</v>
      </c>
      <c r="M161">
        <f t="shared" si="19"/>
        <v>394090000</v>
      </c>
      <c r="N161">
        <f t="shared" si="20"/>
        <v>417580000</v>
      </c>
    </row>
    <row r="162" spans="1:14" x14ac:dyDescent="0.3">
      <c r="A162" s="1">
        <v>1</v>
      </c>
      <c r="B162" t="s">
        <v>1925</v>
      </c>
      <c r="C162" t="s">
        <v>261</v>
      </c>
      <c r="D162" t="s">
        <v>2538</v>
      </c>
      <c r="E162" t="s">
        <v>2539</v>
      </c>
      <c r="F162" t="s">
        <v>2540</v>
      </c>
      <c r="G162" t="s">
        <v>2541</v>
      </c>
      <c r="I162" t="str">
        <f t="shared" si="15"/>
        <v>N/A</v>
      </c>
      <c r="J162" t="str">
        <f t="shared" si="16"/>
        <v>N/A</v>
      </c>
      <c r="K162">
        <f t="shared" si="17"/>
        <v>-7.2000000000000008E-2</v>
      </c>
      <c r="L162">
        <f t="shared" si="18"/>
        <v>8.1900000000000001E-2</v>
      </c>
      <c r="M162">
        <f t="shared" si="19"/>
        <v>2.2000000000000002E-2</v>
      </c>
      <c r="N162">
        <f t="shared" si="20"/>
        <v>5.96E-2</v>
      </c>
    </row>
    <row r="163" spans="1:14" x14ac:dyDescent="0.3">
      <c r="A163" s="1">
        <v>2</v>
      </c>
      <c r="B163" t="s">
        <v>1930</v>
      </c>
      <c r="C163" t="s">
        <v>2542</v>
      </c>
      <c r="D163" t="s">
        <v>261</v>
      </c>
      <c r="E163" t="s">
        <v>2543</v>
      </c>
      <c r="F163" t="s">
        <v>2544</v>
      </c>
      <c r="G163" t="s">
        <v>2545</v>
      </c>
      <c r="I163" t="str">
        <f t="shared" si="15"/>
        <v>N/A</v>
      </c>
      <c r="J163" t="str">
        <f t="shared" si="16"/>
        <v>979000</v>
      </c>
      <c r="K163" t="str">
        <f t="shared" si="17"/>
        <v>N/A</v>
      </c>
      <c r="L163" t="str">
        <f t="shared" si="18"/>
        <v>(4.86M)</v>
      </c>
      <c r="M163">
        <f t="shared" si="19"/>
        <v>1000000</v>
      </c>
      <c r="N163">
        <f t="shared" si="20"/>
        <v>4750000</v>
      </c>
    </row>
    <row r="164" spans="1:14" x14ac:dyDescent="0.3">
      <c r="A164" s="1">
        <v>3</v>
      </c>
      <c r="B164" t="s">
        <v>1935</v>
      </c>
      <c r="C164" t="s">
        <v>261</v>
      </c>
      <c r="D164" t="s">
        <v>261</v>
      </c>
      <c r="E164" t="s">
        <v>261</v>
      </c>
      <c r="F164" t="s">
        <v>2546</v>
      </c>
      <c r="G164" t="s">
        <v>2547</v>
      </c>
      <c r="I164" t="str">
        <f t="shared" si="15"/>
        <v>N/A</v>
      </c>
      <c r="J164" t="str">
        <f t="shared" si="16"/>
        <v>N/A</v>
      </c>
      <c r="K164" t="str">
        <f t="shared" si="17"/>
        <v>N/A</v>
      </c>
      <c r="L164" t="str">
        <f t="shared" si="18"/>
        <v>N/A</v>
      </c>
      <c r="M164">
        <f t="shared" si="19"/>
        <v>1.2056</v>
      </c>
      <c r="N164">
        <f t="shared" si="20"/>
        <v>3.75</v>
      </c>
    </row>
    <row r="165" spans="1:14" x14ac:dyDescent="0.3">
      <c r="A165" s="1">
        <v>4</v>
      </c>
      <c r="B165" t="s">
        <v>1940</v>
      </c>
      <c r="C165" t="s">
        <v>2548</v>
      </c>
      <c r="D165" t="s">
        <v>2534</v>
      </c>
      <c r="E165" t="s">
        <v>2549</v>
      </c>
      <c r="F165" t="s">
        <v>2550</v>
      </c>
      <c r="G165" t="s">
        <v>2551</v>
      </c>
      <c r="I165" t="str">
        <f t="shared" si="15"/>
        <v>N/A</v>
      </c>
      <c r="J165">
        <f t="shared" si="16"/>
        <v>383100000</v>
      </c>
      <c r="K165">
        <f t="shared" si="17"/>
        <v>356410000</v>
      </c>
      <c r="L165">
        <f t="shared" si="18"/>
        <v>390460000</v>
      </c>
      <c r="M165">
        <f t="shared" si="19"/>
        <v>393090000</v>
      </c>
      <c r="N165">
        <f t="shared" si="20"/>
        <v>412830000</v>
      </c>
    </row>
    <row r="166" spans="1:14" x14ac:dyDescent="0.3">
      <c r="A166" s="1">
        <v>5</v>
      </c>
      <c r="B166" t="s">
        <v>1946</v>
      </c>
      <c r="C166" t="s">
        <v>261</v>
      </c>
      <c r="D166" t="s">
        <v>2552</v>
      </c>
      <c r="E166" t="s">
        <v>2553</v>
      </c>
      <c r="F166" t="s">
        <v>2554</v>
      </c>
      <c r="G166" t="s">
        <v>2555</v>
      </c>
      <c r="I166" t="str">
        <f t="shared" si="15"/>
        <v>N/A</v>
      </c>
      <c r="J166" t="str">
        <f t="shared" si="16"/>
        <v>N/A</v>
      </c>
      <c r="K166">
        <f t="shared" si="17"/>
        <v>-6.9699999999999998E-2</v>
      </c>
      <c r="L166">
        <f t="shared" si="18"/>
        <v>9.5500000000000015E-2</v>
      </c>
      <c r="M166">
        <f t="shared" si="19"/>
        <v>6.7000000000000002E-3</v>
      </c>
      <c r="N166">
        <f t="shared" si="20"/>
        <v>5.0199999999999995E-2</v>
      </c>
    </row>
    <row r="167" spans="1:14" x14ac:dyDescent="0.3">
      <c r="A167" s="1">
        <v>6</v>
      </c>
      <c r="B167" t="s">
        <v>1951</v>
      </c>
      <c r="C167" t="s">
        <v>261</v>
      </c>
      <c r="D167" t="s">
        <v>261</v>
      </c>
      <c r="E167" t="s">
        <v>261</v>
      </c>
      <c r="F167" t="s">
        <v>261</v>
      </c>
      <c r="G167" t="s">
        <v>2556</v>
      </c>
      <c r="I167" t="str">
        <f t="shared" si="15"/>
        <v>N/A</v>
      </c>
      <c r="J167" t="str">
        <f t="shared" si="16"/>
        <v>N/A</v>
      </c>
      <c r="K167" t="str">
        <f t="shared" si="17"/>
        <v>N/A</v>
      </c>
      <c r="L167" t="str">
        <f t="shared" si="18"/>
        <v>N/A</v>
      </c>
      <c r="M167" t="str">
        <f t="shared" si="19"/>
        <v>N/A</v>
      </c>
      <c r="N167">
        <f t="shared" si="20"/>
        <v>2.8300000000000002E-2</v>
      </c>
    </row>
    <row r="168" spans="1:14" x14ac:dyDescent="0.3">
      <c r="A168" s="1">
        <v>7</v>
      </c>
      <c r="B168" t="s">
        <v>1953</v>
      </c>
      <c r="C168" t="s">
        <v>2557</v>
      </c>
      <c r="D168" t="s">
        <v>2558</v>
      </c>
      <c r="E168" t="s">
        <v>2559</v>
      </c>
      <c r="F168" t="s">
        <v>2560</v>
      </c>
      <c r="G168" t="s">
        <v>2561</v>
      </c>
      <c r="I168" t="str">
        <f t="shared" si="15"/>
        <v>N/A</v>
      </c>
      <c r="J168">
        <f t="shared" si="16"/>
        <v>152210000</v>
      </c>
      <c r="K168">
        <f t="shared" si="17"/>
        <v>170940000</v>
      </c>
      <c r="L168">
        <f t="shared" si="18"/>
        <v>169170000</v>
      </c>
      <c r="M168">
        <f t="shared" si="19"/>
        <v>179800000</v>
      </c>
      <c r="N168">
        <f t="shared" si="20"/>
        <v>181820000</v>
      </c>
    </row>
    <row r="169" spans="1:14" x14ac:dyDescent="0.3">
      <c r="A169" s="1">
        <v>8</v>
      </c>
      <c r="B169" t="s">
        <v>1958</v>
      </c>
      <c r="C169" t="s">
        <v>2562</v>
      </c>
      <c r="D169" t="s">
        <v>2563</v>
      </c>
      <c r="E169" t="s">
        <v>2564</v>
      </c>
      <c r="F169" t="s">
        <v>2565</v>
      </c>
      <c r="G169" t="s">
        <v>2566</v>
      </c>
      <c r="I169" t="str">
        <f t="shared" si="15"/>
        <v>N/A</v>
      </c>
      <c r="J169" t="str">
        <f t="shared" si="16"/>
        <v>412000</v>
      </c>
      <c r="K169">
        <f t="shared" si="17"/>
        <v>8390000</v>
      </c>
      <c r="L169">
        <f t="shared" si="18"/>
        <v>8770000</v>
      </c>
      <c r="M169">
        <f t="shared" si="19"/>
        <v>8020000</v>
      </c>
      <c r="N169">
        <f t="shared" si="20"/>
        <v>10200000</v>
      </c>
    </row>
    <row r="170" spans="1:14" x14ac:dyDescent="0.3">
      <c r="A170" s="1">
        <v>9</v>
      </c>
      <c r="B170" t="s">
        <v>268</v>
      </c>
      <c r="C170" t="s">
        <v>261</v>
      </c>
      <c r="D170" t="s">
        <v>261</v>
      </c>
      <c r="E170" t="s">
        <v>261</v>
      </c>
      <c r="F170" t="s">
        <v>261</v>
      </c>
      <c r="G170" t="s">
        <v>261</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269</v>
      </c>
      <c r="C171" t="s">
        <v>2567</v>
      </c>
      <c r="D171" t="s">
        <v>2568</v>
      </c>
      <c r="E171" t="s">
        <v>2569</v>
      </c>
      <c r="F171" t="s">
        <v>2570</v>
      </c>
      <c r="G171" t="s">
        <v>2571</v>
      </c>
      <c r="I171" t="str">
        <f t="shared" si="15"/>
        <v>N/A</v>
      </c>
      <c r="J171">
        <f t="shared" si="16"/>
        <v>119160000</v>
      </c>
      <c r="K171">
        <f t="shared" si="17"/>
        <v>132639999.99999999</v>
      </c>
      <c r="L171">
        <f t="shared" si="18"/>
        <v>141580000</v>
      </c>
      <c r="M171">
        <f t="shared" si="19"/>
        <v>141010000</v>
      </c>
      <c r="N171">
        <f t="shared" si="20"/>
        <v>133550000.00000001</v>
      </c>
    </row>
    <row r="172" spans="1:14" x14ac:dyDescent="0.3">
      <c r="A172" s="1">
        <v>11</v>
      </c>
      <c r="B172" t="s">
        <v>270</v>
      </c>
      <c r="C172" t="s">
        <v>2572</v>
      </c>
      <c r="D172" t="s">
        <v>1475</v>
      </c>
      <c r="E172" t="s">
        <v>2573</v>
      </c>
      <c r="F172" t="s">
        <v>2574</v>
      </c>
      <c r="G172" t="s">
        <v>2575</v>
      </c>
      <c r="I172" t="str">
        <f t="shared" si="15"/>
        <v>N/A</v>
      </c>
      <c r="J172">
        <f t="shared" si="16"/>
        <v>73930000</v>
      </c>
      <c r="K172">
        <f t="shared" si="17"/>
        <v>84710000</v>
      </c>
      <c r="L172">
        <f t="shared" si="18"/>
        <v>93790000</v>
      </c>
      <c r="M172">
        <f t="shared" si="19"/>
        <v>93320000</v>
      </c>
      <c r="N172">
        <f t="shared" si="20"/>
        <v>87350000</v>
      </c>
    </row>
    <row r="173" spans="1:14" x14ac:dyDescent="0.3">
      <c r="A173" s="1">
        <v>12</v>
      </c>
      <c r="B173" t="s">
        <v>1967</v>
      </c>
      <c r="C173" t="s">
        <v>2576</v>
      </c>
      <c r="D173" t="s">
        <v>701</v>
      </c>
      <c r="E173" t="s">
        <v>2577</v>
      </c>
      <c r="F173" t="s">
        <v>2578</v>
      </c>
      <c r="G173" t="s">
        <v>2579</v>
      </c>
      <c r="I173" t="str">
        <f t="shared" si="15"/>
        <v>N/A</v>
      </c>
      <c r="J173">
        <f t="shared" si="16"/>
        <v>16640000</v>
      </c>
      <c r="K173">
        <f t="shared" si="17"/>
        <v>21210000</v>
      </c>
      <c r="L173">
        <f t="shared" si="18"/>
        <v>16420000.000000002</v>
      </c>
      <c r="M173">
        <f t="shared" si="19"/>
        <v>24860000</v>
      </c>
      <c r="N173">
        <f t="shared" si="20"/>
        <v>26260000</v>
      </c>
    </row>
    <row r="174" spans="1:14" x14ac:dyDescent="0.3">
      <c r="A174" s="1">
        <v>13</v>
      </c>
      <c r="B174" t="s">
        <v>1972</v>
      </c>
      <c r="C174" t="s">
        <v>2580</v>
      </c>
      <c r="D174" t="s">
        <v>2581</v>
      </c>
      <c r="E174" t="s">
        <v>2582</v>
      </c>
      <c r="F174" t="s">
        <v>2583</v>
      </c>
      <c r="G174" t="s">
        <v>2584</v>
      </c>
      <c r="I174" t="str">
        <f t="shared" si="15"/>
        <v>N/A</v>
      </c>
      <c r="J174">
        <f t="shared" si="16"/>
        <v>295250000</v>
      </c>
      <c r="K174">
        <f t="shared" si="17"/>
        <v>313190000</v>
      </c>
      <c r="L174">
        <f t="shared" si="18"/>
        <v>321990000</v>
      </c>
      <c r="M174">
        <f t="shared" si="19"/>
        <v>341680000</v>
      </c>
      <c r="N174">
        <f t="shared" si="20"/>
        <v>335050000</v>
      </c>
    </row>
    <row r="175" spans="1:14" x14ac:dyDescent="0.3">
      <c r="A175" s="1">
        <v>14</v>
      </c>
      <c r="B175" t="s">
        <v>1978</v>
      </c>
      <c r="C175" t="s">
        <v>2585</v>
      </c>
      <c r="D175" t="s">
        <v>2586</v>
      </c>
      <c r="E175" t="s">
        <v>2587</v>
      </c>
      <c r="F175" t="s">
        <v>2588</v>
      </c>
      <c r="G175" t="s">
        <v>2589</v>
      </c>
      <c r="I175" t="str">
        <f t="shared" si="15"/>
        <v>N/A</v>
      </c>
      <c r="J175">
        <f t="shared" si="16"/>
        <v>191950000</v>
      </c>
      <c r="K175">
        <f t="shared" si="17"/>
        <v>189760000</v>
      </c>
      <c r="L175">
        <f t="shared" si="18"/>
        <v>190900000</v>
      </c>
      <c r="M175">
        <f t="shared" si="19"/>
        <v>199650000</v>
      </c>
      <c r="N175">
        <f t="shared" si="20"/>
        <v>207940000</v>
      </c>
    </row>
    <row r="176" spans="1:14" x14ac:dyDescent="0.3">
      <c r="A176" s="1">
        <v>15</v>
      </c>
      <c r="B176" t="s">
        <v>1984</v>
      </c>
      <c r="C176" t="s">
        <v>2590</v>
      </c>
      <c r="D176" t="s">
        <v>2591</v>
      </c>
      <c r="E176" t="s">
        <v>2592</v>
      </c>
      <c r="F176" t="s">
        <v>2593</v>
      </c>
      <c r="G176" t="s">
        <v>2594</v>
      </c>
      <c r="I176" t="str">
        <f t="shared" si="15"/>
        <v>N/A</v>
      </c>
      <c r="J176">
        <f t="shared" si="16"/>
        <v>61590000</v>
      </c>
      <c r="K176">
        <f t="shared" si="17"/>
        <v>57110000</v>
      </c>
      <c r="L176">
        <f t="shared" si="18"/>
        <v>55780000</v>
      </c>
      <c r="M176">
        <f t="shared" si="19"/>
        <v>50380000</v>
      </c>
      <c r="N176">
        <f t="shared" si="20"/>
        <v>50830000</v>
      </c>
    </row>
    <row r="177" spans="1:14" x14ac:dyDescent="0.3">
      <c r="A177" s="1">
        <v>16</v>
      </c>
      <c r="B177" t="s">
        <v>294</v>
      </c>
      <c r="C177" t="s">
        <v>2595</v>
      </c>
      <c r="D177" t="s">
        <v>2596</v>
      </c>
      <c r="E177" t="s">
        <v>2597</v>
      </c>
      <c r="F177" t="s">
        <v>2598</v>
      </c>
      <c r="G177" t="s">
        <v>2599</v>
      </c>
      <c r="I177" t="str">
        <f t="shared" si="15"/>
        <v>N/A</v>
      </c>
      <c r="J177">
        <f t="shared" si="16"/>
        <v>65830000</v>
      </c>
      <c r="K177">
        <f t="shared" si="17"/>
        <v>71970000</v>
      </c>
      <c r="L177">
        <f t="shared" si="18"/>
        <v>67780000</v>
      </c>
      <c r="M177">
        <f t="shared" si="19"/>
        <v>85290000</v>
      </c>
      <c r="N177">
        <f t="shared" si="20"/>
        <v>78940000</v>
      </c>
    </row>
    <row r="178" spans="1:14" x14ac:dyDescent="0.3">
      <c r="A178" s="1">
        <v>17</v>
      </c>
      <c r="B178" t="s">
        <v>297</v>
      </c>
      <c r="C178" t="s">
        <v>2600</v>
      </c>
      <c r="D178" t="s">
        <v>2601</v>
      </c>
      <c r="E178" t="s">
        <v>2602</v>
      </c>
      <c r="F178" t="s">
        <v>2603</v>
      </c>
      <c r="G178" t="s">
        <v>2604</v>
      </c>
      <c r="I178" t="str">
        <f t="shared" si="15"/>
        <v>N/A</v>
      </c>
      <c r="J178">
        <f t="shared" si="16"/>
        <v>240060000</v>
      </c>
      <c r="K178">
        <f t="shared" si="17"/>
        <v>214160000</v>
      </c>
      <c r="L178">
        <f t="shared" si="18"/>
        <v>237640000</v>
      </c>
      <c r="M178">
        <f t="shared" si="19"/>
        <v>231200000</v>
      </c>
      <c r="N178">
        <f t="shared" si="20"/>
        <v>259589999.99999997</v>
      </c>
    </row>
    <row r="179" spans="1:14" x14ac:dyDescent="0.3">
      <c r="A179" s="1">
        <v>18</v>
      </c>
      <c r="B179" t="s">
        <v>303</v>
      </c>
      <c r="C179" t="s">
        <v>261</v>
      </c>
      <c r="D179" t="s">
        <v>2605</v>
      </c>
      <c r="E179" t="s">
        <v>2606</v>
      </c>
      <c r="F179" t="s">
        <v>2607</v>
      </c>
      <c r="G179" t="s">
        <v>2608</v>
      </c>
      <c r="I179" t="str">
        <f t="shared" si="15"/>
        <v>N/A</v>
      </c>
      <c r="J179" t="str">
        <f t="shared" si="16"/>
        <v>N/A</v>
      </c>
      <c r="K179">
        <f t="shared" si="17"/>
        <v>-0.1079</v>
      </c>
      <c r="L179">
        <f t="shared" si="18"/>
        <v>0.10960000000000002</v>
      </c>
      <c r="M179">
        <f t="shared" si="19"/>
        <v>-2.7099999999999999E-2</v>
      </c>
      <c r="N179">
        <f t="shared" si="20"/>
        <v>0.12279999999999999</v>
      </c>
    </row>
    <row r="180" spans="1:14" x14ac:dyDescent="0.3">
      <c r="A180" s="1">
        <v>19</v>
      </c>
      <c r="B180" t="s">
        <v>2001</v>
      </c>
      <c r="C180" t="s">
        <v>261</v>
      </c>
      <c r="D180" t="s">
        <v>261</v>
      </c>
      <c r="E180" t="s">
        <v>261</v>
      </c>
      <c r="F180" t="s">
        <v>261</v>
      </c>
      <c r="G180" t="s">
        <v>2609</v>
      </c>
      <c r="I180" t="str">
        <f t="shared" si="15"/>
        <v>N/A</v>
      </c>
      <c r="J180" t="str">
        <f t="shared" si="16"/>
        <v>N/A</v>
      </c>
      <c r="K180" t="str">
        <f t="shared" si="17"/>
        <v>N/A</v>
      </c>
      <c r="L180" t="str">
        <f t="shared" si="18"/>
        <v>N/A</v>
      </c>
      <c r="M180" t="str">
        <f t="shared" si="19"/>
        <v>N/A</v>
      </c>
      <c r="N180">
        <f t="shared" si="20"/>
        <v>0.40579999999999999</v>
      </c>
    </row>
    <row r="181" spans="1:14" x14ac:dyDescent="0.3">
      <c r="A181" s="1">
        <v>20</v>
      </c>
      <c r="B181" t="s">
        <v>308</v>
      </c>
      <c r="C181" t="s">
        <v>2610</v>
      </c>
      <c r="D181" t="s">
        <v>261</v>
      </c>
      <c r="E181" t="s">
        <v>261</v>
      </c>
      <c r="F181" t="s">
        <v>261</v>
      </c>
      <c r="G181" t="s">
        <v>261</v>
      </c>
      <c r="I181" t="str">
        <f t="shared" si="15"/>
        <v>N/A</v>
      </c>
      <c r="J181">
        <f t="shared" si="16"/>
        <v>3340000</v>
      </c>
      <c r="K181" t="str">
        <f t="shared" si="17"/>
        <v>N/A</v>
      </c>
      <c r="L181" t="str">
        <f t="shared" si="18"/>
        <v>N/A</v>
      </c>
      <c r="M181" t="str">
        <f t="shared" si="19"/>
        <v>N/A</v>
      </c>
      <c r="N181" t="str">
        <f t="shared" si="20"/>
        <v>N/A</v>
      </c>
    </row>
    <row r="182" spans="1:14" x14ac:dyDescent="0.3">
      <c r="A182" s="1">
        <v>21</v>
      </c>
      <c r="B182" t="s">
        <v>312</v>
      </c>
      <c r="C182" t="s">
        <v>261</v>
      </c>
      <c r="D182" t="s">
        <v>261</v>
      </c>
      <c r="E182" t="s">
        <v>261</v>
      </c>
      <c r="F182" t="s">
        <v>261</v>
      </c>
      <c r="G182" t="s">
        <v>261</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313</v>
      </c>
      <c r="C183" t="s">
        <v>2610</v>
      </c>
      <c r="D183" t="s">
        <v>261</v>
      </c>
      <c r="E183" t="s">
        <v>261</v>
      </c>
      <c r="F183" t="s">
        <v>261</v>
      </c>
      <c r="G183" t="s">
        <v>261</v>
      </c>
      <c r="I183" t="str">
        <f t="shared" si="15"/>
        <v>N/A</v>
      </c>
      <c r="J183">
        <f t="shared" si="16"/>
        <v>3340000</v>
      </c>
      <c r="K183" t="str">
        <f t="shared" si="17"/>
        <v>N/A</v>
      </c>
      <c r="L183" t="str">
        <f t="shared" si="18"/>
        <v>N/A</v>
      </c>
      <c r="M183" t="str">
        <f t="shared" si="19"/>
        <v>N/A</v>
      </c>
      <c r="N183" t="str">
        <f t="shared" si="20"/>
        <v>N/A</v>
      </c>
    </row>
    <row r="184" spans="1:14" x14ac:dyDescent="0.3">
      <c r="A184" s="1">
        <v>23</v>
      </c>
      <c r="B184" t="s">
        <v>314</v>
      </c>
      <c r="C184" t="s">
        <v>261</v>
      </c>
      <c r="D184" t="s">
        <v>261</v>
      </c>
      <c r="E184" t="s">
        <v>261</v>
      </c>
      <c r="F184" t="s">
        <v>261</v>
      </c>
      <c r="G184" t="s">
        <v>261</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315</v>
      </c>
      <c r="C185" t="s">
        <v>856</v>
      </c>
      <c r="D185" t="s">
        <v>261</v>
      </c>
      <c r="E185" t="s">
        <v>261</v>
      </c>
      <c r="F185" t="s">
        <v>261</v>
      </c>
      <c r="G185" t="s">
        <v>261</v>
      </c>
      <c r="I185" t="str">
        <f t="shared" si="15"/>
        <v>N/A</v>
      </c>
      <c r="J185">
        <f t="shared" si="16"/>
        <v>1100000</v>
      </c>
      <c r="K185" t="str">
        <f t="shared" si="17"/>
        <v>N/A</v>
      </c>
      <c r="L185" t="str">
        <f t="shared" si="18"/>
        <v>N/A</v>
      </c>
      <c r="M185" t="str">
        <f t="shared" si="19"/>
        <v>N/A</v>
      </c>
      <c r="N185" t="str">
        <f t="shared" si="20"/>
        <v>N/A</v>
      </c>
    </row>
    <row r="186" spans="1:14" x14ac:dyDescent="0.3">
      <c r="A186" s="1">
        <v>25</v>
      </c>
      <c r="B186" t="s">
        <v>319</v>
      </c>
      <c r="C186" t="s">
        <v>2611</v>
      </c>
      <c r="D186" t="s">
        <v>2601</v>
      </c>
      <c r="E186" t="s">
        <v>2602</v>
      </c>
      <c r="F186" t="s">
        <v>2603</v>
      </c>
      <c r="G186" t="s">
        <v>2604</v>
      </c>
      <c r="I186" t="str">
        <f t="shared" si="15"/>
        <v>N/A</v>
      </c>
      <c r="J186">
        <f t="shared" si="16"/>
        <v>242290000</v>
      </c>
      <c r="K186">
        <f t="shared" si="17"/>
        <v>214160000</v>
      </c>
      <c r="L186">
        <f t="shared" si="18"/>
        <v>237640000</v>
      </c>
      <c r="M186">
        <f t="shared" si="19"/>
        <v>231200000</v>
      </c>
      <c r="N186">
        <f t="shared" si="20"/>
        <v>259589999.99999997</v>
      </c>
    </row>
    <row r="187" spans="1:14" x14ac:dyDescent="0.3">
      <c r="A187" s="1">
        <v>26</v>
      </c>
      <c r="B187" t="s">
        <v>323</v>
      </c>
      <c r="C187" t="s">
        <v>261</v>
      </c>
      <c r="D187" t="s">
        <v>2612</v>
      </c>
      <c r="E187" t="s">
        <v>2606</v>
      </c>
      <c r="F187" t="s">
        <v>2607</v>
      </c>
      <c r="G187" t="s">
        <v>2608</v>
      </c>
      <c r="I187" t="str">
        <f t="shared" si="15"/>
        <v>N/A</v>
      </c>
      <c r="J187" t="str">
        <f t="shared" si="16"/>
        <v>N/A</v>
      </c>
      <c r="K187">
        <f t="shared" si="17"/>
        <v>-0.11609999999999999</v>
      </c>
      <c r="L187">
        <f t="shared" si="18"/>
        <v>0.10960000000000002</v>
      </c>
      <c r="M187">
        <f t="shared" si="19"/>
        <v>-2.7099999999999999E-2</v>
      </c>
      <c r="N187">
        <f t="shared" si="20"/>
        <v>0.12279999999999999</v>
      </c>
    </row>
    <row r="188" spans="1:14" x14ac:dyDescent="0.3">
      <c r="A188" s="1">
        <v>27</v>
      </c>
      <c r="B188" t="s">
        <v>327</v>
      </c>
      <c r="C188" t="s">
        <v>261</v>
      </c>
      <c r="D188" t="s">
        <v>261</v>
      </c>
      <c r="E188" t="s">
        <v>261</v>
      </c>
      <c r="F188" t="s">
        <v>261</v>
      </c>
      <c r="G188" t="s">
        <v>2609</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0.40579999999999999</v>
      </c>
    </row>
    <row r="189" spans="1:14" x14ac:dyDescent="0.3">
      <c r="A189" s="1">
        <v>28</v>
      </c>
      <c r="B189" t="s">
        <v>329</v>
      </c>
      <c r="C189" t="s">
        <v>2613</v>
      </c>
      <c r="D189" t="s">
        <v>2614</v>
      </c>
      <c r="E189" t="s">
        <v>2615</v>
      </c>
      <c r="F189" t="s">
        <v>2616</v>
      </c>
      <c r="G189" t="s">
        <v>2617</v>
      </c>
      <c r="I189" t="str">
        <f t="shared" si="21"/>
        <v>N/A</v>
      </c>
      <c r="J189">
        <f t="shared" si="22"/>
        <v>76210000</v>
      </c>
      <c r="K189">
        <f t="shared" si="23"/>
        <v>63660000</v>
      </c>
      <c r="L189">
        <f t="shared" si="24"/>
        <v>74600000</v>
      </c>
      <c r="M189">
        <f t="shared" si="25"/>
        <v>70500000</v>
      </c>
      <c r="N189">
        <f t="shared" si="26"/>
        <v>78130000</v>
      </c>
    </row>
    <row r="190" spans="1:14" x14ac:dyDescent="0.3">
      <c r="A190" s="1">
        <v>29</v>
      </c>
      <c r="B190" t="s">
        <v>330</v>
      </c>
      <c r="C190" t="s">
        <v>2618</v>
      </c>
      <c r="D190" t="s">
        <v>2619</v>
      </c>
      <c r="E190" t="s">
        <v>2620</v>
      </c>
      <c r="F190" t="s">
        <v>2621</v>
      </c>
      <c r="G190" t="s">
        <v>2622</v>
      </c>
      <c r="I190" t="str">
        <f t="shared" si="21"/>
        <v>N/A</v>
      </c>
      <c r="J190">
        <f t="shared" si="22"/>
        <v>90330000</v>
      </c>
      <c r="K190">
        <f t="shared" si="23"/>
        <v>59440000</v>
      </c>
      <c r="L190">
        <f t="shared" si="24"/>
        <v>79810000</v>
      </c>
      <c r="M190">
        <f t="shared" si="25"/>
        <v>77020000</v>
      </c>
      <c r="N190">
        <f t="shared" si="26"/>
        <v>70950000</v>
      </c>
    </row>
    <row r="191" spans="1:14" x14ac:dyDescent="0.3">
      <c r="A191" s="1">
        <v>30</v>
      </c>
      <c r="B191" t="s">
        <v>331</v>
      </c>
      <c r="C191" t="s">
        <v>2623</v>
      </c>
      <c r="D191" t="s">
        <v>2624</v>
      </c>
      <c r="E191" t="s">
        <v>261</v>
      </c>
      <c r="F191" t="s">
        <v>261</v>
      </c>
      <c r="G191" t="s">
        <v>261</v>
      </c>
      <c r="I191" t="str">
        <f t="shared" si="21"/>
        <v>N/A</v>
      </c>
      <c r="J191">
        <f t="shared" si="22"/>
        <v>2670000</v>
      </c>
      <c r="K191">
        <f t="shared" si="23"/>
        <v>3720000</v>
      </c>
      <c r="L191" t="str">
        <f t="shared" si="24"/>
        <v>N/A</v>
      </c>
      <c r="M191" t="str">
        <f t="shared" si="25"/>
        <v>N/A</v>
      </c>
      <c r="N191" t="str">
        <f t="shared" si="26"/>
        <v>N/A</v>
      </c>
    </row>
    <row r="192" spans="1:14" x14ac:dyDescent="0.3">
      <c r="A192" s="1">
        <v>31</v>
      </c>
      <c r="B192" t="s">
        <v>332</v>
      </c>
      <c r="C192" t="s">
        <v>1162</v>
      </c>
      <c r="D192" t="s">
        <v>2625</v>
      </c>
      <c r="E192" t="s">
        <v>2626</v>
      </c>
      <c r="F192" t="s">
        <v>2627</v>
      </c>
      <c r="G192" t="s">
        <v>2628</v>
      </c>
      <c r="I192" t="str">
        <f t="shared" si="21"/>
        <v>N/A</v>
      </c>
      <c r="J192" t="str">
        <f t="shared" si="22"/>
        <v>(16.78M)</v>
      </c>
      <c r="K192" t="str">
        <f t="shared" si="23"/>
        <v>503000</v>
      </c>
      <c r="L192" t="str">
        <f t="shared" si="24"/>
        <v>(5.21M)</v>
      </c>
      <c r="M192" t="str">
        <f t="shared" si="25"/>
        <v>(6.52M)</v>
      </c>
      <c r="N192">
        <f t="shared" si="26"/>
        <v>7190000</v>
      </c>
    </row>
    <row r="193" spans="1:14" x14ac:dyDescent="0.3">
      <c r="A193" s="1">
        <v>32</v>
      </c>
      <c r="B193" t="s">
        <v>333</v>
      </c>
      <c r="C193" t="s">
        <v>261</v>
      </c>
      <c r="D193" t="s">
        <v>261</v>
      </c>
      <c r="E193" t="s">
        <v>261</v>
      </c>
      <c r="F193" t="s">
        <v>261</v>
      </c>
      <c r="G193" t="s">
        <v>261</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334</v>
      </c>
      <c r="C194" t="s">
        <v>261</v>
      </c>
      <c r="D194" t="s">
        <v>261</v>
      </c>
      <c r="E194" t="s">
        <v>261</v>
      </c>
      <c r="F194" t="s">
        <v>261</v>
      </c>
      <c r="G194" t="s">
        <v>261</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335</v>
      </c>
      <c r="C195" t="s">
        <v>261</v>
      </c>
      <c r="D195" t="s">
        <v>261</v>
      </c>
      <c r="E195" t="s">
        <v>261</v>
      </c>
      <c r="F195" t="s">
        <v>261</v>
      </c>
      <c r="G195" t="s">
        <v>261</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336</v>
      </c>
      <c r="C196" t="s">
        <v>261</v>
      </c>
      <c r="D196" t="s">
        <v>261</v>
      </c>
      <c r="E196" t="s">
        <v>261</v>
      </c>
      <c r="F196" t="s">
        <v>261</v>
      </c>
      <c r="G196" t="s">
        <v>261</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337</v>
      </c>
      <c r="C197" t="s">
        <v>2629</v>
      </c>
      <c r="D197" t="s">
        <v>2630</v>
      </c>
      <c r="E197" t="s">
        <v>2411</v>
      </c>
      <c r="F197" t="s">
        <v>2631</v>
      </c>
      <c r="G197" t="s">
        <v>2632</v>
      </c>
      <c r="I197" t="str">
        <f t="shared" si="21"/>
        <v>N/A</v>
      </c>
      <c r="J197">
        <f t="shared" si="22"/>
        <v>166080000</v>
      </c>
      <c r="K197">
        <f t="shared" si="23"/>
        <v>150500000</v>
      </c>
      <c r="L197">
        <f t="shared" si="24"/>
        <v>163040000</v>
      </c>
      <c r="M197">
        <f t="shared" si="25"/>
        <v>160700000</v>
      </c>
      <c r="N197">
        <f t="shared" si="26"/>
        <v>181460000</v>
      </c>
    </row>
    <row r="198" spans="1:14" x14ac:dyDescent="0.3">
      <c r="A198" s="1">
        <v>37</v>
      </c>
      <c r="B198" t="s">
        <v>338</v>
      </c>
      <c r="C198" t="s">
        <v>261</v>
      </c>
      <c r="D198" t="s">
        <v>261</v>
      </c>
      <c r="E198" t="s">
        <v>261</v>
      </c>
      <c r="F198" t="s">
        <v>261</v>
      </c>
      <c r="G198" t="s">
        <v>261</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344</v>
      </c>
      <c r="C199" t="s">
        <v>2629</v>
      </c>
      <c r="D199" t="s">
        <v>2630</v>
      </c>
      <c r="E199" t="s">
        <v>2411</v>
      </c>
      <c r="F199" t="s">
        <v>2631</v>
      </c>
      <c r="G199" t="s">
        <v>2632</v>
      </c>
      <c r="I199" t="str">
        <f t="shared" si="21"/>
        <v>N/A</v>
      </c>
      <c r="J199">
        <f t="shared" si="22"/>
        <v>166080000</v>
      </c>
      <c r="K199">
        <f t="shared" si="23"/>
        <v>150500000</v>
      </c>
      <c r="L199">
        <f t="shared" si="24"/>
        <v>163040000</v>
      </c>
      <c r="M199">
        <f t="shared" si="25"/>
        <v>160700000</v>
      </c>
      <c r="N199">
        <f t="shared" si="26"/>
        <v>181460000</v>
      </c>
    </row>
    <row r="200" spans="1:14" x14ac:dyDescent="0.3">
      <c r="A200" s="1">
        <v>39</v>
      </c>
      <c r="B200" t="s">
        <v>350</v>
      </c>
      <c r="C200" t="s">
        <v>261</v>
      </c>
      <c r="D200" t="s">
        <v>2633</v>
      </c>
      <c r="E200" t="s">
        <v>2634</v>
      </c>
      <c r="F200" t="s">
        <v>2635</v>
      </c>
      <c r="G200" t="s">
        <v>2636</v>
      </c>
      <c r="I200" t="str">
        <f t="shared" si="21"/>
        <v>N/A</v>
      </c>
      <c r="J200" t="str">
        <f t="shared" si="22"/>
        <v>N/A</v>
      </c>
      <c r="K200">
        <f t="shared" si="23"/>
        <v>-9.3800000000000008E-2</v>
      </c>
      <c r="L200">
        <f t="shared" si="24"/>
        <v>8.3299999999999999E-2</v>
      </c>
      <c r="M200">
        <f t="shared" si="25"/>
        <v>-1.43E-2</v>
      </c>
      <c r="N200">
        <f t="shared" si="26"/>
        <v>0.12920000000000001</v>
      </c>
    </row>
    <row r="201" spans="1:14" x14ac:dyDescent="0.3">
      <c r="A201" s="1">
        <v>40</v>
      </c>
      <c r="B201" t="s">
        <v>355</v>
      </c>
      <c r="C201" t="s">
        <v>261</v>
      </c>
      <c r="D201" t="s">
        <v>261</v>
      </c>
      <c r="E201" t="s">
        <v>261</v>
      </c>
      <c r="F201" t="s">
        <v>261</v>
      </c>
      <c r="G201" t="s">
        <v>2637</v>
      </c>
      <c r="I201" t="str">
        <f t="shared" si="21"/>
        <v>N/A</v>
      </c>
      <c r="J201" t="str">
        <f t="shared" si="22"/>
        <v>N/A</v>
      </c>
      <c r="K201" t="str">
        <f t="shared" si="23"/>
        <v>N/A</v>
      </c>
      <c r="L201" t="str">
        <f t="shared" si="24"/>
        <v>N/A</v>
      </c>
      <c r="M201" t="str">
        <f t="shared" si="25"/>
        <v>N/A</v>
      </c>
      <c r="N201">
        <f t="shared" si="26"/>
        <v>0.28370000000000001</v>
      </c>
    </row>
    <row r="202" spans="1:14" x14ac:dyDescent="0.3">
      <c r="A202" s="1">
        <v>41</v>
      </c>
      <c r="B202" t="s">
        <v>357</v>
      </c>
      <c r="C202" t="s">
        <v>261</v>
      </c>
      <c r="D202" t="s">
        <v>261</v>
      </c>
      <c r="E202" t="s">
        <v>261</v>
      </c>
      <c r="F202" t="s">
        <v>261</v>
      </c>
      <c r="G202" t="s">
        <v>261</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361</v>
      </c>
      <c r="C203" t="s">
        <v>261</v>
      </c>
      <c r="D203" t="s">
        <v>261</v>
      </c>
      <c r="E203" t="s">
        <v>261</v>
      </c>
      <c r="F203" t="s">
        <v>261</v>
      </c>
      <c r="G203" t="s">
        <v>261</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365</v>
      </c>
      <c r="C204" t="s">
        <v>261</v>
      </c>
      <c r="D204" t="s">
        <v>261</v>
      </c>
      <c r="E204" t="s">
        <v>261</v>
      </c>
      <c r="F204" t="s">
        <v>261</v>
      </c>
      <c r="G204" t="s">
        <v>261</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366</v>
      </c>
      <c r="C205" t="s">
        <v>261</v>
      </c>
      <c r="D205" t="s">
        <v>261</v>
      </c>
      <c r="E205" t="s">
        <v>261</v>
      </c>
      <c r="F205" t="s">
        <v>261</v>
      </c>
      <c r="G205" t="s">
        <v>261</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370</v>
      </c>
      <c r="C206" t="s">
        <v>261</v>
      </c>
      <c r="D206" t="s">
        <v>261</v>
      </c>
      <c r="E206" t="s">
        <v>261</v>
      </c>
      <c r="F206" t="s">
        <v>261</v>
      </c>
      <c r="G206" t="s">
        <v>261</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374</v>
      </c>
      <c r="C207" t="s">
        <v>261</v>
      </c>
      <c r="D207" t="s">
        <v>261</v>
      </c>
      <c r="E207" t="s">
        <v>261</v>
      </c>
      <c r="F207" t="s">
        <v>261</v>
      </c>
      <c r="G207" t="s">
        <v>261</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375</v>
      </c>
      <c r="C208" t="s">
        <v>2629</v>
      </c>
      <c r="D208" t="s">
        <v>2630</v>
      </c>
      <c r="E208" t="s">
        <v>2411</v>
      </c>
      <c r="F208" t="s">
        <v>2631</v>
      </c>
      <c r="G208" t="s">
        <v>2632</v>
      </c>
      <c r="I208" t="str">
        <f t="shared" si="21"/>
        <v>N/A</v>
      </c>
      <c r="J208">
        <f t="shared" si="22"/>
        <v>166080000</v>
      </c>
      <c r="K208">
        <f t="shared" si="23"/>
        <v>150500000</v>
      </c>
      <c r="L208">
        <f t="shared" si="24"/>
        <v>163040000</v>
      </c>
      <c r="M208">
        <f t="shared" si="25"/>
        <v>160700000</v>
      </c>
      <c r="N208">
        <f t="shared" si="26"/>
        <v>181460000</v>
      </c>
    </row>
    <row r="209" spans="1:14" x14ac:dyDescent="0.3">
      <c r="A209" s="1">
        <v>48</v>
      </c>
      <c r="B209" t="s">
        <v>379</v>
      </c>
      <c r="C209" t="s">
        <v>2638</v>
      </c>
      <c r="D209" t="s">
        <v>2639</v>
      </c>
      <c r="E209" t="s">
        <v>2640</v>
      </c>
      <c r="F209" t="s">
        <v>2641</v>
      </c>
      <c r="G209" t="s">
        <v>2642</v>
      </c>
      <c r="I209" t="str">
        <f t="shared" si="21"/>
        <v>N/A</v>
      </c>
      <c r="J209" t="str">
        <f t="shared" si="22"/>
        <v>3.68</v>
      </c>
      <c r="K209" t="str">
        <f t="shared" si="23"/>
        <v>3.39</v>
      </c>
      <c r="L209" t="str">
        <f t="shared" si="24"/>
        <v>3.71</v>
      </c>
      <c r="M209" t="str">
        <f t="shared" si="25"/>
        <v>3.72</v>
      </c>
      <c r="N209" t="str">
        <f t="shared" si="26"/>
        <v>4.26</v>
      </c>
    </row>
    <row r="210" spans="1:14" x14ac:dyDescent="0.3">
      <c r="A210" s="1">
        <v>49</v>
      </c>
      <c r="B210" t="s">
        <v>2040</v>
      </c>
      <c r="C210" t="s">
        <v>261</v>
      </c>
      <c r="D210" t="s">
        <v>2643</v>
      </c>
      <c r="E210" t="s">
        <v>1817</v>
      </c>
      <c r="F210" t="s">
        <v>2644</v>
      </c>
      <c r="G210" t="s">
        <v>2645</v>
      </c>
      <c r="I210" t="str">
        <f t="shared" si="21"/>
        <v>N/A</v>
      </c>
      <c r="J210" t="str">
        <f t="shared" si="22"/>
        <v>N/A</v>
      </c>
      <c r="K210">
        <f t="shared" si="23"/>
        <v>-7.8799999999999995E-2</v>
      </c>
      <c r="L210">
        <f t="shared" si="24"/>
        <v>9.4399999999999998E-2</v>
      </c>
      <c r="M210">
        <f t="shared" si="25"/>
        <v>2.7000000000000001E-3</v>
      </c>
      <c r="N210">
        <f t="shared" si="26"/>
        <v>0.1452</v>
      </c>
    </row>
    <row r="211" spans="1:14" x14ac:dyDescent="0.3">
      <c r="A211" s="1">
        <v>50</v>
      </c>
      <c r="B211" t="s">
        <v>390</v>
      </c>
      <c r="C211" t="s">
        <v>349</v>
      </c>
      <c r="D211" t="s">
        <v>2646</v>
      </c>
      <c r="E211" t="s">
        <v>2647</v>
      </c>
      <c r="F211" t="s">
        <v>2519</v>
      </c>
      <c r="G211" t="s">
        <v>2648</v>
      </c>
      <c r="I211" t="str">
        <f t="shared" si="21"/>
        <v>neg_trend</v>
      </c>
      <c r="J211">
        <f t="shared" si="22"/>
        <v>45120000</v>
      </c>
      <c r="K211">
        <f t="shared" si="23"/>
        <v>44380000</v>
      </c>
      <c r="L211">
        <f t="shared" si="24"/>
        <v>43900000</v>
      </c>
      <c r="M211">
        <f t="shared" si="25"/>
        <v>43220000</v>
      </c>
      <c r="N211">
        <f t="shared" si="26"/>
        <v>42640000</v>
      </c>
    </row>
    <row r="212" spans="1:14" x14ac:dyDescent="0.3">
      <c r="A212" s="1">
        <v>51</v>
      </c>
      <c r="B212" t="s">
        <v>396</v>
      </c>
      <c r="C212" t="s">
        <v>2649</v>
      </c>
      <c r="D212" t="s">
        <v>2650</v>
      </c>
      <c r="E212" t="s">
        <v>2651</v>
      </c>
      <c r="F212" t="s">
        <v>2652</v>
      </c>
      <c r="G212" t="s">
        <v>2653</v>
      </c>
      <c r="I212" t="str">
        <f t="shared" si="21"/>
        <v>N/A</v>
      </c>
      <c r="J212" t="str">
        <f t="shared" si="22"/>
        <v>3.67</v>
      </c>
      <c r="K212" t="str">
        <f t="shared" si="23"/>
        <v>3.38</v>
      </c>
      <c r="L212" t="str">
        <f t="shared" si="24"/>
        <v>3.69</v>
      </c>
      <c r="M212" t="str">
        <f t="shared" si="25"/>
        <v>3.70</v>
      </c>
      <c r="N212" t="str">
        <f t="shared" si="26"/>
        <v>4.23</v>
      </c>
    </row>
    <row r="213" spans="1:14" x14ac:dyDescent="0.3">
      <c r="A213" s="1">
        <v>52</v>
      </c>
      <c r="B213" t="s">
        <v>399</v>
      </c>
      <c r="C213" t="s">
        <v>261</v>
      </c>
      <c r="D213" t="s">
        <v>2654</v>
      </c>
      <c r="E213" t="s">
        <v>2655</v>
      </c>
      <c r="F213" t="s">
        <v>2644</v>
      </c>
      <c r="G213" t="s">
        <v>2656</v>
      </c>
      <c r="I213" t="str">
        <f t="shared" si="21"/>
        <v>N/A</v>
      </c>
      <c r="J213" t="str">
        <f t="shared" si="22"/>
        <v>N/A</v>
      </c>
      <c r="K213">
        <f t="shared" si="23"/>
        <v>-7.9000000000000001E-2</v>
      </c>
      <c r="L213">
        <f t="shared" si="24"/>
        <v>9.1700000000000004E-2</v>
      </c>
      <c r="M213">
        <f t="shared" si="25"/>
        <v>2.7000000000000001E-3</v>
      </c>
      <c r="N213">
        <f t="shared" si="26"/>
        <v>0.14319999999999999</v>
      </c>
    </row>
    <row r="214" spans="1:14" x14ac:dyDescent="0.3">
      <c r="A214" s="1">
        <v>53</v>
      </c>
      <c r="B214" t="s">
        <v>404</v>
      </c>
      <c r="C214" t="s">
        <v>2657</v>
      </c>
      <c r="D214" t="s">
        <v>2658</v>
      </c>
      <c r="E214" t="s">
        <v>2659</v>
      </c>
      <c r="F214" t="s">
        <v>2660</v>
      </c>
      <c r="G214" t="s">
        <v>2661</v>
      </c>
      <c r="I214" t="str">
        <f t="shared" si="21"/>
        <v>neg_trend</v>
      </c>
      <c r="J214">
        <f t="shared" si="22"/>
        <v>45250000</v>
      </c>
      <c r="K214">
        <f t="shared" si="23"/>
        <v>44570000</v>
      </c>
      <c r="L214">
        <f t="shared" si="24"/>
        <v>44130000</v>
      </c>
      <c r="M214">
        <f t="shared" si="25"/>
        <v>43450000</v>
      </c>
      <c r="N214">
        <f t="shared" si="26"/>
        <v>42880000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247</v>
      </c>
      <c r="C216" s="1" t="s">
        <v>248</v>
      </c>
      <c r="D216" s="1" t="s">
        <v>249</v>
      </c>
      <c r="E216" s="1" t="s">
        <v>250</v>
      </c>
      <c r="F216" s="1" t="s">
        <v>251</v>
      </c>
      <c r="G216" s="1" t="s">
        <v>252</v>
      </c>
      <c r="H216" s="1" t="s">
        <v>253</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2045</v>
      </c>
      <c r="C217" t="s">
        <v>2662</v>
      </c>
      <c r="D217" t="s">
        <v>2663</v>
      </c>
      <c r="E217" t="s">
        <v>515</v>
      </c>
      <c r="F217" t="s">
        <v>2664</v>
      </c>
      <c r="G217" t="s">
        <v>2665</v>
      </c>
      <c r="I217" t="str">
        <f t="shared" si="21"/>
        <v>N/A</v>
      </c>
      <c r="J217">
        <f t="shared" si="22"/>
        <v>163790000</v>
      </c>
      <c r="K217">
        <f t="shared" si="23"/>
        <v>188720000</v>
      </c>
      <c r="L217">
        <f t="shared" si="24"/>
        <v>172130000</v>
      </c>
      <c r="M217">
        <f t="shared" si="25"/>
        <v>158700000</v>
      </c>
      <c r="N217">
        <f t="shared" si="26"/>
        <v>169080000</v>
      </c>
    </row>
    <row r="218" spans="1:14" x14ac:dyDescent="0.3">
      <c r="A218" s="1">
        <v>1</v>
      </c>
      <c r="B218" t="s">
        <v>2051</v>
      </c>
      <c r="C218" t="s">
        <v>261</v>
      </c>
      <c r="D218" t="s">
        <v>2666</v>
      </c>
      <c r="E218" t="s">
        <v>2667</v>
      </c>
      <c r="F218" t="s">
        <v>2668</v>
      </c>
      <c r="G218" t="s">
        <v>2669</v>
      </c>
      <c r="I218" t="str">
        <f t="shared" si="21"/>
        <v>N/A</v>
      </c>
      <c r="J218" t="str">
        <f t="shared" si="22"/>
        <v>N/A</v>
      </c>
      <c r="K218">
        <f t="shared" si="23"/>
        <v>0.1522</v>
      </c>
      <c r="L218">
        <f t="shared" si="24"/>
        <v>-8.7899999999999992E-2</v>
      </c>
      <c r="M218">
        <f t="shared" si="25"/>
        <v>-7.8E-2</v>
      </c>
      <c r="N218">
        <f t="shared" si="26"/>
        <v>6.54E-2</v>
      </c>
    </row>
    <row r="219" spans="1:14" x14ac:dyDescent="0.3">
      <c r="A219" s="1">
        <v>2</v>
      </c>
      <c r="B219" t="s">
        <v>2056</v>
      </c>
      <c r="C219" t="s">
        <v>2670</v>
      </c>
      <c r="D219" t="s">
        <v>2671</v>
      </c>
      <c r="E219" t="s">
        <v>1712</v>
      </c>
      <c r="F219" t="s">
        <v>2672</v>
      </c>
      <c r="G219" t="s">
        <v>2673</v>
      </c>
      <c r="I219" t="str">
        <f t="shared" si="21"/>
        <v>N/A</v>
      </c>
      <c r="J219">
        <f t="shared" si="22"/>
        <v>7340000000</v>
      </c>
      <c r="K219">
        <f t="shared" si="23"/>
        <v>7420000000</v>
      </c>
      <c r="L219">
        <f t="shared" si="24"/>
        <v>7280000000</v>
      </c>
      <c r="M219">
        <f t="shared" si="25"/>
        <v>6970000000</v>
      </c>
      <c r="N219">
        <f t="shared" si="26"/>
        <v>6920000000</v>
      </c>
    </row>
    <row r="220" spans="1:14" x14ac:dyDescent="0.3">
      <c r="A220" s="1">
        <v>3</v>
      </c>
      <c r="B220" t="s">
        <v>2062</v>
      </c>
      <c r="C220" t="s">
        <v>261</v>
      </c>
      <c r="D220" t="s">
        <v>261</v>
      </c>
      <c r="E220" t="s">
        <v>261</v>
      </c>
      <c r="F220" t="s">
        <v>261</v>
      </c>
      <c r="G220" t="s">
        <v>261</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2063</v>
      </c>
      <c r="C221" t="s">
        <v>2674</v>
      </c>
      <c r="D221" t="s">
        <v>2675</v>
      </c>
      <c r="E221" t="s">
        <v>2676</v>
      </c>
      <c r="F221" t="s">
        <v>2677</v>
      </c>
      <c r="G221" t="s">
        <v>2678</v>
      </c>
      <c r="I221" t="str">
        <f t="shared" si="21"/>
        <v>pos_trend</v>
      </c>
      <c r="J221">
        <f t="shared" si="22"/>
        <v>185680000</v>
      </c>
      <c r="K221">
        <f t="shared" si="23"/>
        <v>271410000</v>
      </c>
      <c r="L221">
        <f t="shared" si="24"/>
        <v>360580000</v>
      </c>
      <c r="M221">
        <f t="shared" si="25"/>
        <v>592890000</v>
      </c>
      <c r="N221">
        <f t="shared" si="26"/>
        <v>707340000</v>
      </c>
    </row>
    <row r="222" spans="1:14" x14ac:dyDescent="0.3">
      <c r="A222" s="1">
        <v>5</v>
      </c>
      <c r="B222" t="s">
        <v>2069</v>
      </c>
      <c r="C222" t="s">
        <v>2674</v>
      </c>
      <c r="D222" t="s">
        <v>2675</v>
      </c>
      <c r="E222" t="s">
        <v>2676</v>
      </c>
      <c r="F222" t="s">
        <v>2677</v>
      </c>
      <c r="G222" t="s">
        <v>2678</v>
      </c>
      <c r="I222" t="str">
        <f t="shared" si="21"/>
        <v>pos_trend</v>
      </c>
      <c r="J222">
        <f t="shared" si="22"/>
        <v>185680000</v>
      </c>
      <c r="K222">
        <f t="shared" si="23"/>
        <v>271410000</v>
      </c>
      <c r="L222">
        <f t="shared" si="24"/>
        <v>360580000</v>
      </c>
      <c r="M222">
        <f t="shared" si="25"/>
        <v>592890000</v>
      </c>
      <c r="N222">
        <f t="shared" si="26"/>
        <v>707340000</v>
      </c>
    </row>
    <row r="223" spans="1:14" x14ac:dyDescent="0.3">
      <c r="A223" s="1">
        <v>6</v>
      </c>
      <c r="B223" t="s">
        <v>2070</v>
      </c>
      <c r="C223" t="s">
        <v>261</v>
      </c>
      <c r="D223" t="s">
        <v>261</v>
      </c>
      <c r="E223" t="s">
        <v>261</v>
      </c>
      <c r="F223" t="s">
        <v>261</v>
      </c>
      <c r="G223" t="s">
        <v>261</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2071</v>
      </c>
      <c r="C224" t="s">
        <v>2679</v>
      </c>
      <c r="D224" t="s">
        <v>2680</v>
      </c>
      <c r="E224" t="s">
        <v>2681</v>
      </c>
      <c r="F224" t="s">
        <v>2682</v>
      </c>
      <c r="G224" t="s">
        <v>2683</v>
      </c>
      <c r="I224" t="str">
        <f t="shared" si="21"/>
        <v>N/A</v>
      </c>
      <c r="J224">
        <f t="shared" si="22"/>
        <v>1060000000</v>
      </c>
      <c r="K224">
        <f t="shared" si="23"/>
        <v>831270000</v>
      </c>
      <c r="L224">
        <f t="shared" si="24"/>
        <v>830030000</v>
      </c>
      <c r="M224">
        <f t="shared" si="25"/>
        <v>848640000</v>
      </c>
      <c r="N224">
        <f t="shared" si="26"/>
        <v>938860000</v>
      </c>
    </row>
    <row r="225" spans="1:14" x14ac:dyDescent="0.3">
      <c r="A225" s="1">
        <v>8</v>
      </c>
      <c r="B225" t="s">
        <v>2077</v>
      </c>
      <c r="C225" t="s">
        <v>2684</v>
      </c>
      <c r="D225" t="s">
        <v>2685</v>
      </c>
      <c r="E225" t="s">
        <v>2686</v>
      </c>
      <c r="F225" t="s">
        <v>2687</v>
      </c>
      <c r="G225" t="s">
        <v>2688</v>
      </c>
      <c r="I225" t="str">
        <f t="shared" si="21"/>
        <v>N/A</v>
      </c>
      <c r="J225">
        <f t="shared" si="22"/>
        <v>79150000</v>
      </c>
      <c r="K225">
        <f t="shared" si="23"/>
        <v>77160000</v>
      </c>
      <c r="L225">
        <f t="shared" si="24"/>
        <v>66370000.000000007</v>
      </c>
      <c r="M225">
        <f t="shared" si="25"/>
        <v>38840000</v>
      </c>
      <c r="N225">
        <f t="shared" si="26"/>
        <v>40060000</v>
      </c>
    </row>
    <row r="226" spans="1:14" x14ac:dyDescent="0.3">
      <c r="A226" s="1">
        <v>9</v>
      </c>
      <c r="B226" t="s">
        <v>2078</v>
      </c>
      <c r="C226" t="s">
        <v>2689</v>
      </c>
      <c r="D226" t="s">
        <v>2690</v>
      </c>
      <c r="E226" t="s">
        <v>2691</v>
      </c>
      <c r="F226" t="s">
        <v>2692</v>
      </c>
      <c r="G226" t="s">
        <v>2693</v>
      </c>
      <c r="I226" t="str">
        <f t="shared" si="21"/>
        <v>N/A</v>
      </c>
      <c r="J226">
        <f t="shared" si="22"/>
        <v>782410000</v>
      </c>
      <c r="K226">
        <f t="shared" si="23"/>
        <v>939840000</v>
      </c>
      <c r="L226">
        <f t="shared" si="24"/>
        <v>993530000</v>
      </c>
      <c r="M226">
        <f t="shared" si="25"/>
        <v>977900000</v>
      </c>
      <c r="N226">
        <f t="shared" si="26"/>
        <v>914090000</v>
      </c>
    </row>
    <row r="227" spans="1:14" x14ac:dyDescent="0.3">
      <c r="A227" s="1">
        <v>10</v>
      </c>
      <c r="B227" t="s">
        <v>2084</v>
      </c>
      <c r="C227" t="s">
        <v>2694</v>
      </c>
      <c r="D227" t="s">
        <v>2695</v>
      </c>
      <c r="E227" t="s">
        <v>2696</v>
      </c>
      <c r="F227" t="s">
        <v>2697</v>
      </c>
      <c r="G227" t="s">
        <v>2698</v>
      </c>
      <c r="I227" t="str">
        <f t="shared" si="21"/>
        <v>neg_trend</v>
      </c>
      <c r="J227">
        <f t="shared" si="22"/>
        <v>5010000000</v>
      </c>
      <c r="K227">
        <f t="shared" si="23"/>
        <v>4750000000</v>
      </c>
      <c r="L227">
        <f t="shared" si="24"/>
        <v>4470000000</v>
      </c>
      <c r="M227">
        <f t="shared" si="25"/>
        <v>3950000000</v>
      </c>
      <c r="N227">
        <f t="shared" si="26"/>
        <v>3760000000</v>
      </c>
    </row>
    <row r="228" spans="1:14" x14ac:dyDescent="0.3">
      <c r="A228" s="1">
        <v>11</v>
      </c>
      <c r="B228" t="s">
        <v>2088</v>
      </c>
      <c r="C228" t="s">
        <v>2699</v>
      </c>
      <c r="D228" t="s">
        <v>2700</v>
      </c>
      <c r="E228" t="s">
        <v>2701</v>
      </c>
      <c r="F228" t="s">
        <v>2702</v>
      </c>
      <c r="G228" t="s">
        <v>2703</v>
      </c>
      <c r="I228" t="str">
        <f t="shared" si="21"/>
        <v>N/A</v>
      </c>
      <c r="J228">
        <f t="shared" si="22"/>
        <v>156810000</v>
      </c>
      <c r="K228">
        <f t="shared" si="23"/>
        <v>512610000</v>
      </c>
      <c r="L228">
        <f t="shared" si="24"/>
        <v>539010000</v>
      </c>
      <c r="M228">
        <f t="shared" si="25"/>
        <v>539200000</v>
      </c>
      <c r="N228">
        <f t="shared" si="26"/>
        <v>483700000</v>
      </c>
    </row>
    <row r="229" spans="1:14" x14ac:dyDescent="0.3">
      <c r="A229" s="1">
        <v>12</v>
      </c>
      <c r="B229" t="s">
        <v>437</v>
      </c>
      <c r="C229" t="s">
        <v>2704</v>
      </c>
      <c r="D229" t="s">
        <v>2275</v>
      </c>
      <c r="E229" t="s">
        <v>2705</v>
      </c>
      <c r="F229" t="s">
        <v>2706</v>
      </c>
      <c r="G229" t="s">
        <v>836</v>
      </c>
      <c r="I229" t="str">
        <f t="shared" si="21"/>
        <v>N/A</v>
      </c>
      <c r="J229">
        <f t="shared" si="22"/>
        <v>67380000</v>
      </c>
      <c r="K229">
        <f t="shared" si="23"/>
        <v>31820000</v>
      </c>
      <c r="L229">
        <f t="shared" si="24"/>
        <v>24520000</v>
      </c>
      <c r="M229">
        <f t="shared" si="25"/>
        <v>22910000</v>
      </c>
      <c r="N229">
        <f t="shared" si="26"/>
        <v>79420000</v>
      </c>
    </row>
    <row r="230" spans="1:14" x14ac:dyDescent="0.3">
      <c r="A230" s="1">
        <v>13</v>
      </c>
      <c r="B230" t="s">
        <v>2095</v>
      </c>
      <c r="C230" t="s">
        <v>261</v>
      </c>
      <c r="D230" t="s">
        <v>2707</v>
      </c>
      <c r="E230" t="s">
        <v>2708</v>
      </c>
      <c r="F230" t="s">
        <v>2709</v>
      </c>
      <c r="G230" t="s">
        <v>2710</v>
      </c>
      <c r="I230" t="str">
        <f t="shared" si="21"/>
        <v>N/A</v>
      </c>
      <c r="J230" t="str">
        <f t="shared" si="22"/>
        <v>N/A</v>
      </c>
      <c r="K230">
        <f t="shared" si="23"/>
        <v>1.01E-2</v>
      </c>
      <c r="L230">
        <f t="shared" si="24"/>
        <v>-1.7899999999999999E-2</v>
      </c>
      <c r="M230">
        <f t="shared" si="25"/>
        <v>-4.2800000000000005E-2</v>
      </c>
      <c r="N230">
        <f t="shared" si="26"/>
        <v>-6.8999999999999999E-3</v>
      </c>
    </row>
    <row r="231" spans="1:14" x14ac:dyDescent="0.3">
      <c r="A231" s="1">
        <v>14</v>
      </c>
      <c r="B231" t="s">
        <v>2100</v>
      </c>
      <c r="C231" t="s">
        <v>2711</v>
      </c>
      <c r="D231" t="s">
        <v>2712</v>
      </c>
      <c r="E231" t="s">
        <v>2713</v>
      </c>
      <c r="F231" t="s">
        <v>2714</v>
      </c>
      <c r="G231" t="s">
        <v>2715</v>
      </c>
      <c r="I231" t="str">
        <f t="shared" si="21"/>
        <v>pos_trend</v>
      </c>
      <c r="J231">
        <f t="shared" si="22"/>
        <v>5730000000</v>
      </c>
      <c r="K231">
        <f t="shared" si="23"/>
        <v>5980000000</v>
      </c>
      <c r="L231">
        <f t="shared" si="24"/>
        <v>6790000000</v>
      </c>
      <c r="M231">
        <f t="shared" si="25"/>
        <v>7780000000</v>
      </c>
      <c r="N231">
        <f t="shared" si="26"/>
        <v>8850000000</v>
      </c>
    </row>
    <row r="232" spans="1:14" x14ac:dyDescent="0.3">
      <c r="A232" s="1">
        <v>15</v>
      </c>
      <c r="B232" t="s">
        <v>2106</v>
      </c>
      <c r="C232" t="s">
        <v>2716</v>
      </c>
      <c r="D232" t="s">
        <v>2717</v>
      </c>
      <c r="E232" t="s">
        <v>2718</v>
      </c>
      <c r="F232" t="s">
        <v>2719</v>
      </c>
      <c r="G232" t="s">
        <v>2720</v>
      </c>
      <c r="I232" t="str">
        <f t="shared" si="21"/>
        <v>pos_trend</v>
      </c>
      <c r="J232">
        <f t="shared" si="22"/>
        <v>5850000000</v>
      </c>
      <c r="K232">
        <f t="shared" si="23"/>
        <v>6100000000</v>
      </c>
      <c r="L232">
        <f t="shared" si="24"/>
        <v>6900000000</v>
      </c>
      <c r="M232">
        <f t="shared" si="25"/>
        <v>7880000000</v>
      </c>
      <c r="N232">
        <f t="shared" si="26"/>
        <v>8950000000</v>
      </c>
    </row>
    <row r="233" spans="1:14" x14ac:dyDescent="0.3">
      <c r="A233" s="1">
        <v>16</v>
      </c>
      <c r="B233" t="s">
        <v>2112</v>
      </c>
      <c r="C233" t="s">
        <v>2721</v>
      </c>
      <c r="D233" t="s">
        <v>2722</v>
      </c>
      <c r="E233" t="s">
        <v>2679</v>
      </c>
      <c r="F233" t="s">
        <v>1655</v>
      </c>
      <c r="G233" t="s">
        <v>2723</v>
      </c>
      <c r="I233" t="str">
        <f t="shared" si="21"/>
        <v>pos_trend</v>
      </c>
      <c r="J233">
        <f t="shared" si="22"/>
        <v>829510000</v>
      </c>
      <c r="K233">
        <f t="shared" si="23"/>
        <v>911370000</v>
      </c>
      <c r="L233">
        <f t="shared" si="24"/>
        <v>1060000000</v>
      </c>
      <c r="M233">
        <f t="shared" si="25"/>
        <v>1120000000</v>
      </c>
      <c r="N233">
        <f t="shared" si="26"/>
        <v>1520000000</v>
      </c>
    </row>
    <row r="234" spans="1:14" x14ac:dyDescent="0.3">
      <c r="A234" s="1">
        <v>17</v>
      </c>
      <c r="B234" t="s">
        <v>2118</v>
      </c>
      <c r="C234" t="s">
        <v>2724</v>
      </c>
      <c r="D234" t="s">
        <v>1667</v>
      </c>
      <c r="E234" t="s">
        <v>2725</v>
      </c>
      <c r="F234" t="s">
        <v>2726</v>
      </c>
      <c r="G234" t="s">
        <v>2727</v>
      </c>
      <c r="I234" t="str">
        <f t="shared" si="21"/>
        <v>pos_trend</v>
      </c>
      <c r="J234">
        <f t="shared" si="22"/>
        <v>1190000000</v>
      </c>
      <c r="K234">
        <f t="shared" si="23"/>
        <v>1280000000</v>
      </c>
      <c r="L234">
        <f t="shared" si="24"/>
        <v>1500000000</v>
      </c>
      <c r="M234">
        <f t="shared" si="25"/>
        <v>1800000000</v>
      </c>
      <c r="N234">
        <f t="shared" si="26"/>
        <v>2170000000</v>
      </c>
    </row>
    <row r="235" spans="1:14" x14ac:dyDescent="0.3">
      <c r="A235" s="1">
        <v>18</v>
      </c>
      <c r="B235" t="s">
        <v>2124</v>
      </c>
      <c r="C235" t="s">
        <v>2728</v>
      </c>
      <c r="D235" t="s">
        <v>2729</v>
      </c>
      <c r="E235" t="s">
        <v>1575</v>
      </c>
      <c r="F235" t="s">
        <v>2730</v>
      </c>
      <c r="G235" t="s">
        <v>2731</v>
      </c>
      <c r="I235" t="str">
        <f t="shared" si="21"/>
        <v>pos_trend</v>
      </c>
      <c r="J235">
        <f t="shared" si="22"/>
        <v>3560000000</v>
      </c>
      <c r="K235">
        <f t="shared" si="23"/>
        <v>3640000000</v>
      </c>
      <c r="L235">
        <f t="shared" si="24"/>
        <v>4120000000</v>
      </c>
      <c r="M235">
        <f t="shared" si="25"/>
        <v>4760000000</v>
      </c>
      <c r="N235">
        <f t="shared" si="26"/>
        <v>5050000000</v>
      </c>
    </row>
    <row r="236" spans="1:14" x14ac:dyDescent="0.3">
      <c r="A236" s="1">
        <v>19</v>
      </c>
      <c r="B236" t="s">
        <v>2130</v>
      </c>
      <c r="C236" t="s">
        <v>2732</v>
      </c>
      <c r="D236" t="s">
        <v>2733</v>
      </c>
      <c r="E236" t="s">
        <v>2734</v>
      </c>
      <c r="F236" t="s">
        <v>2735</v>
      </c>
      <c r="G236" t="s">
        <v>2736</v>
      </c>
      <c r="I236" t="str">
        <f t="shared" si="21"/>
        <v>N/A</v>
      </c>
      <c r="J236">
        <f t="shared" si="22"/>
        <v>274970000</v>
      </c>
      <c r="K236">
        <f t="shared" si="23"/>
        <v>262209999.99999997</v>
      </c>
      <c r="L236">
        <f t="shared" si="24"/>
        <v>226190000</v>
      </c>
      <c r="M236">
        <f t="shared" si="25"/>
        <v>204880000</v>
      </c>
      <c r="N236">
        <f t="shared" si="26"/>
        <v>208330000</v>
      </c>
    </row>
    <row r="237" spans="1:14" x14ac:dyDescent="0.3">
      <c r="A237" s="1">
        <v>20</v>
      </c>
      <c r="B237" t="s">
        <v>2131</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2132</v>
      </c>
      <c r="C238" t="s">
        <v>261</v>
      </c>
      <c r="D238" t="s">
        <v>261</v>
      </c>
      <c r="E238" t="s">
        <v>261</v>
      </c>
      <c r="F238" t="s">
        <v>261</v>
      </c>
      <c r="G238" t="s">
        <v>261</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2133</v>
      </c>
      <c r="C239" t="s">
        <v>261</v>
      </c>
      <c r="D239" t="s">
        <v>261</v>
      </c>
      <c r="E239" t="s">
        <v>261</v>
      </c>
      <c r="F239" t="s">
        <v>261</v>
      </c>
      <c r="G239" t="s">
        <v>261</v>
      </c>
      <c r="I239" t="str">
        <f t="shared" si="21"/>
        <v>N/A</v>
      </c>
      <c r="J239" t="str">
        <f t="shared" si="22"/>
        <v>N/A</v>
      </c>
      <c r="K239" t="str">
        <f t="shared" si="23"/>
        <v>N/A</v>
      </c>
      <c r="L239" t="str">
        <f t="shared" si="24"/>
        <v>N/A</v>
      </c>
      <c r="M239" t="str">
        <f t="shared" si="25"/>
        <v>N/A</v>
      </c>
      <c r="N239" t="str">
        <f t="shared" si="26"/>
        <v>N/A</v>
      </c>
    </row>
    <row r="240" spans="1:14" x14ac:dyDescent="0.3">
      <c r="A240" s="1">
        <v>23</v>
      </c>
      <c r="B240" t="s">
        <v>2134</v>
      </c>
      <c r="C240" t="s">
        <v>261</v>
      </c>
      <c r="D240" t="s">
        <v>261</v>
      </c>
      <c r="E240" t="s">
        <v>261</v>
      </c>
      <c r="F240" t="s">
        <v>261</v>
      </c>
      <c r="G240" t="s">
        <v>261</v>
      </c>
      <c r="I240" t="str">
        <f t="shared" si="21"/>
        <v>N/A</v>
      </c>
      <c r="J240" t="str">
        <f t="shared" si="22"/>
        <v>N/A</v>
      </c>
      <c r="K240" t="str">
        <f t="shared" si="23"/>
        <v>N/A</v>
      </c>
      <c r="L240" t="str">
        <f t="shared" si="24"/>
        <v>N/A</v>
      </c>
      <c r="M240" t="str">
        <f t="shared" si="25"/>
        <v>N/A</v>
      </c>
      <c r="N240" t="str">
        <f t="shared" si="26"/>
        <v>N/A</v>
      </c>
    </row>
    <row r="241" spans="1:14" x14ac:dyDescent="0.3">
      <c r="A241" s="1">
        <v>24</v>
      </c>
      <c r="B241" t="s">
        <v>2140</v>
      </c>
      <c r="C241" t="s">
        <v>2737</v>
      </c>
      <c r="D241" t="s">
        <v>2738</v>
      </c>
      <c r="E241" t="s">
        <v>2739</v>
      </c>
      <c r="F241" t="s">
        <v>2740</v>
      </c>
      <c r="G241" t="s">
        <v>2741</v>
      </c>
      <c r="I241" t="str">
        <f t="shared" si="21"/>
        <v>N/A</v>
      </c>
      <c r="J241" t="str">
        <f t="shared" si="22"/>
        <v>(128.86M)</v>
      </c>
      <c r="K241" t="str">
        <f t="shared" si="23"/>
        <v>(115.45M)</v>
      </c>
      <c r="L241" t="str">
        <f t="shared" si="24"/>
        <v>(108.69M)</v>
      </c>
      <c r="M241" t="str">
        <f t="shared" si="25"/>
        <v>(102.88M)</v>
      </c>
      <c r="N241" t="str">
        <f t="shared" si="26"/>
        <v>(104.27M)</v>
      </c>
    </row>
    <row r="242" spans="1:14" x14ac:dyDescent="0.3">
      <c r="A242" s="1">
        <v>25</v>
      </c>
      <c r="B242" t="s">
        <v>2146</v>
      </c>
      <c r="C242" t="s">
        <v>2742</v>
      </c>
      <c r="D242" t="s">
        <v>261</v>
      </c>
      <c r="E242" t="s">
        <v>261</v>
      </c>
      <c r="F242" t="s">
        <v>261</v>
      </c>
      <c r="G242" t="s">
        <v>261</v>
      </c>
      <c r="I242" t="str">
        <f t="shared" si="21"/>
        <v>N/A</v>
      </c>
      <c r="J242" t="str">
        <f t="shared" si="22"/>
        <v>173000</v>
      </c>
      <c r="K242" t="str">
        <f t="shared" si="23"/>
        <v>N/A</v>
      </c>
      <c r="L242" t="str">
        <f t="shared" si="24"/>
        <v>N/A</v>
      </c>
      <c r="M242" t="str">
        <f t="shared" si="25"/>
        <v>N/A</v>
      </c>
      <c r="N242" t="str">
        <f t="shared" si="26"/>
        <v>N/A</v>
      </c>
    </row>
    <row r="243" spans="1:14" x14ac:dyDescent="0.3">
      <c r="A243" s="1">
        <v>26</v>
      </c>
      <c r="B243" t="s">
        <v>2147</v>
      </c>
      <c r="C243" t="s">
        <v>261</v>
      </c>
      <c r="D243" t="s">
        <v>924</v>
      </c>
      <c r="E243" t="s">
        <v>2743</v>
      </c>
      <c r="F243" t="s">
        <v>2744</v>
      </c>
      <c r="G243" t="s">
        <v>2745</v>
      </c>
      <c r="I243" t="str">
        <f t="shared" si="21"/>
        <v>N/A</v>
      </c>
      <c r="J243" t="str">
        <f t="shared" si="22"/>
        <v>N/A</v>
      </c>
      <c r="K243">
        <f t="shared" si="23"/>
        <v>4.4400000000000002E-2</v>
      </c>
      <c r="L243">
        <f t="shared" si="24"/>
        <v>0.1353</v>
      </c>
      <c r="M243">
        <f t="shared" si="25"/>
        <v>0.1454</v>
      </c>
      <c r="N243">
        <f t="shared" si="26"/>
        <v>0.13750000000000001</v>
      </c>
    </row>
    <row r="244" spans="1:14" x14ac:dyDescent="0.3">
      <c r="A244" s="1">
        <v>27</v>
      </c>
      <c r="B244" t="s">
        <v>2152</v>
      </c>
      <c r="C244" t="s">
        <v>261</v>
      </c>
      <c r="D244" t="s">
        <v>261</v>
      </c>
      <c r="E244" t="s">
        <v>261</v>
      </c>
      <c r="F244" t="s">
        <v>261</v>
      </c>
      <c r="G244" t="s">
        <v>261</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2153</v>
      </c>
      <c r="C245" t="s">
        <v>261</v>
      </c>
      <c r="D245" t="s">
        <v>261</v>
      </c>
      <c r="E245" t="s">
        <v>261</v>
      </c>
      <c r="F245" t="s">
        <v>261</v>
      </c>
      <c r="G245" t="s">
        <v>261</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440</v>
      </c>
      <c r="C246" t="s">
        <v>2746</v>
      </c>
      <c r="D246" t="s">
        <v>2747</v>
      </c>
      <c r="E246" t="s">
        <v>2748</v>
      </c>
      <c r="F246" t="s">
        <v>2749</v>
      </c>
      <c r="G246" t="s">
        <v>2750</v>
      </c>
      <c r="I246" t="str">
        <f t="shared" si="21"/>
        <v>pos_trend</v>
      </c>
      <c r="J246">
        <f t="shared" si="22"/>
        <v>105010000</v>
      </c>
      <c r="K246">
        <f t="shared" si="23"/>
        <v>108640000</v>
      </c>
      <c r="L246">
        <f t="shared" si="24"/>
        <v>109850000</v>
      </c>
      <c r="M246">
        <f t="shared" si="25"/>
        <v>111200000</v>
      </c>
      <c r="N246">
        <f t="shared" si="26"/>
        <v>113510000</v>
      </c>
    </row>
    <row r="247" spans="1:14" x14ac:dyDescent="0.3">
      <c r="A247" s="1">
        <v>30</v>
      </c>
      <c r="B247" t="s">
        <v>443</v>
      </c>
      <c r="C247" t="s">
        <v>2751</v>
      </c>
      <c r="D247" t="s">
        <v>2752</v>
      </c>
      <c r="E247" t="s">
        <v>2753</v>
      </c>
      <c r="F247" t="s">
        <v>2754</v>
      </c>
      <c r="G247" t="s">
        <v>2755</v>
      </c>
      <c r="I247" t="str">
        <f t="shared" si="21"/>
        <v>N/A</v>
      </c>
      <c r="J247">
        <f t="shared" si="22"/>
        <v>343570000</v>
      </c>
      <c r="K247">
        <f t="shared" si="23"/>
        <v>342320000</v>
      </c>
      <c r="L247">
        <f t="shared" si="24"/>
        <v>384520000</v>
      </c>
      <c r="M247">
        <f t="shared" si="25"/>
        <v>390250000</v>
      </c>
      <c r="N247">
        <f t="shared" si="26"/>
        <v>391380000</v>
      </c>
    </row>
    <row r="248" spans="1:14" x14ac:dyDescent="0.3">
      <c r="A248" s="1">
        <v>31</v>
      </c>
      <c r="B248" t="s">
        <v>449</v>
      </c>
      <c r="C248" t="s">
        <v>2756</v>
      </c>
      <c r="D248" t="s">
        <v>2757</v>
      </c>
      <c r="E248" t="s">
        <v>2758</v>
      </c>
      <c r="F248" t="s">
        <v>2759</v>
      </c>
      <c r="G248" t="s">
        <v>2760</v>
      </c>
      <c r="I248" t="str">
        <f t="shared" si="21"/>
        <v>N/A</v>
      </c>
      <c r="J248">
        <f t="shared" si="22"/>
        <v>286820000</v>
      </c>
      <c r="K248">
        <f t="shared" si="23"/>
        <v>282680000</v>
      </c>
      <c r="L248">
        <f t="shared" si="24"/>
        <v>328310000</v>
      </c>
      <c r="M248">
        <f t="shared" si="25"/>
        <v>358730000</v>
      </c>
      <c r="N248">
        <f t="shared" si="26"/>
        <v>359870000</v>
      </c>
    </row>
    <row r="249" spans="1:14" x14ac:dyDescent="0.3">
      <c r="A249" s="1">
        <v>32</v>
      </c>
      <c r="B249" t="s">
        <v>454</v>
      </c>
      <c r="C249" t="s">
        <v>2761</v>
      </c>
      <c r="D249" t="s">
        <v>2762</v>
      </c>
      <c r="E249" t="s">
        <v>2763</v>
      </c>
      <c r="F249" t="s">
        <v>2764</v>
      </c>
      <c r="G249" t="s">
        <v>2764</v>
      </c>
      <c r="I249" t="str">
        <f t="shared" si="21"/>
        <v>N/A</v>
      </c>
      <c r="J249">
        <f t="shared" si="22"/>
        <v>56760000</v>
      </c>
      <c r="K249">
        <f t="shared" si="23"/>
        <v>59640000</v>
      </c>
      <c r="L249">
        <f t="shared" si="24"/>
        <v>56210000</v>
      </c>
      <c r="M249">
        <f t="shared" si="25"/>
        <v>31520000</v>
      </c>
      <c r="N249">
        <f t="shared" si="26"/>
        <v>31520000</v>
      </c>
    </row>
    <row r="250" spans="1:14" x14ac:dyDescent="0.3">
      <c r="A250" s="1">
        <v>33</v>
      </c>
      <c r="B250" t="s">
        <v>2169</v>
      </c>
      <c r="C250" t="s">
        <v>2765</v>
      </c>
      <c r="D250" t="s">
        <v>2766</v>
      </c>
      <c r="E250" t="s">
        <v>2767</v>
      </c>
      <c r="F250" t="s">
        <v>2768</v>
      </c>
      <c r="G250" t="s">
        <v>2769</v>
      </c>
      <c r="I250" t="str">
        <f t="shared" si="21"/>
        <v>pos_trend</v>
      </c>
      <c r="J250">
        <f t="shared" si="22"/>
        <v>43080000</v>
      </c>
      <c r="K250">
        <f t="shared" si="23"/>
        <v>43930000</v>
      </c>
      <c r="L250">
        <f t="shared" si="24"/>
        <v>44650000</v>
      </c>
      <c r="M250">
        <f t="shared" si="25"/>
        <v>44720000</v>
      </c>
      <c r="N250">
        <f t="shared" si="26"/>
        <v>46440000</v>
      </c>
    </row>
    <row r="251" spans="1:14" x14ac:dyDescent="0.3">
      <c r="A251" s="1">
        <v>34</v>
      </c>
      <c r="B251" t="s">
        <v>459</v>
      </c>
      <c r="C251" t="s">
        <v>2770</v>
      </c>
      <c r="D251" t="s">
        <v>2771</v>
      </c>
      <c r="E251" t="s">
        <v>2772</v>
      </c>
      <c r="F251" t="s">
        <v>2773</v>
      </c>
      <c r="G251" t="s">
        <v>2774</v>
      </c>
      <c r="I251" t="str">
        <f t="shared" si="21"/>
        <v>pos_trend</v>
      </c>
      <c r="J251">
        <f t="shared" si="22"/>
        <v>13730000000</v>
      </c>
      <c r="K251">
        <f t="shared" si="23"/>
        <v>14080000000</v>
      </c>
      <c r="L251">
        <f t="shared" si="24"/>
        <v>14790000000</v>
      </c>
      <c r="M251">
        <f t="shared" si="25"/>
        <v>15460000000</v>
      </c>
      <c r="N251">
        <f t="shared" si="26"/>
        <v>16489999999.999998</v>
      </c>
    </row>
    <row r="252" spans="1:14" x14ac:dyDescent="0.3">
      <c r="A252" s="1">
        <v>35</v>
      </c>
      <c r="B252" t="s">
        <v>2175</v>
      </c>
      <c r="C252" t="s">
        <v>261</v>
      </c>
      <c r="D252" t="s">
        <v>2775</v>
      </c>
      <c r="E252" t="s">
        <v>2776</v>
      </c>
      <c r="F252" t="s">
        <v>2777</v>
      </c>
      <c r="G252" t="s">
        <v>2778</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2.5899999999999999E-2</v>
      </c>
      <c r="L252">
        <f t="shared" ref="L252:L315" si="30">IF(TRIM(E252)="-", "N/A", IF(RIGHT(E252,1)="M",1000000*VALUE(LEFT(E252,LEN(E252)-1)),IF(RIGHT(E252,1)="B",1000000000*VALUE(LEFT(E252,LEN(E252)-1)),IF(RIGHT(E252,1)="%",0.01*VALUE(LEFT(E252,LEN(E252)-1)),E252))))</f>
        <v>4.99E-2</v>
      </c>
      <c r="M252">
        <f t="shared" ref="M252:M315" si="31">IF(TRIM(F252)="-", "N/A", IF(RIGHT(F252,1)="M",1000000*VALUE(LEFT(F252,LEN(F252)-1)),IF(RIGHT(F252,1)="B",1000000000*VALUE(LEFT(F252,LEN(F252)-1)),IF(RIGHT(F252,1)="%",0.01*VALUE(LEFT(F252,LEN(F252)-1)),F252))))</f>
        <v>4.5199999999999997E-2</v>
      </c>
      <c r="N252">
        <f t="shared" ref="N252:N315" si="32">IF(TRIM(G252)="-", "N/A", IF(RIGHT(G252,1)="M",1000000*VALUE(LEFT(G252,LEN(G252)-1)),IF(RIGHT(G252,1)="B",1000000000*VALUE(LEFT(G252,LEN(G252)-1)),IF(RIGHT(G252,1)="%",0.01*VALUE(LEFT(G252,LEN(G252)-1)),G252))))</f>
        <v>6.7100000000000007E-2</v>
      </c>
    </row>
    <row r="253" spans="1:14" x14ac:dyDescent="0.3">
      <c r="A253" s="1">
        <v>36</v>
      </c>
      <c r="B253" t="s">
        <v>470</v>
      </c>
      <c r="C253" t="s">
        <v>261</v>
      </c>
      <c r="D253" t="s">
        <v>261</v>
      </c>
      <c r="E253" t="s">
        <v>261</v>
      </c>
      <c r="F253" t="s">
        <v>261</v>
      </c>
      <c r="G253" t="s">
        <v>2779</v>
      </c>
      <c r="I253" t="str">
        <f t="shared" si="27"/>
        <v>N/A</v>
      </c>
      <c r="J253" t="str">
        <f t="shared" si="28"/>
        <v>N/A</v>
      </c>
      <c r="K253" t="str">
        <f t="shared" si="29"/>
        <v>N/A</v>
      </c>
      <c r="L253" t="str">
        <f t="shared" si="30"/>
        <v>N/A</v>
      </c>
      <c r="M253" t="str">
        <f t="shared" si="31"/>
        <v>N/A</v>
      </c>
      <c r="N253">
        <f t="shared" si="32"/>
        <v>1.1399999999999999E-2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296</v>
      </c>
      <c r="C255" s="1" t="s">
        <v>248</v>
      </c>
      <c r="D255" s="1" t="s">
        <v>249</v>
      </c>
      <c r="E255" s="1" t="s">
        <v>250</v>
      </c>
      <c r="F255" s="1" t="s">
        <v>251</v>
      </c>
      <c r="G255" s="1" t="s">
        <v>252</v>
      </c>
      <c r="H255" s="1" t="s">
        <v>253</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2180</v>
      </c>
      <c r="C256" t="s">
        <v>2780</v>
      </c>
      <c r="D256" t="s">
        <v>2781</v>
      </c>
      <c r="E256" t="s">
        <v>2782</v>
      </c>
      <c r="F256" t="s">
        <v>2783</v>
      </c>
      <c r="G256" t="s">
        <v>2784</v>
      </c>
      <c r="I256" t="str">
        <f t="shared" si="27"/>
        <v>pos_trend</v>
      </c>
      <c r="J256">
        <f t="shared" si="28"/>
        <v>11530000000</v>
      </c>
      <c r="K256">
        <f t="shared" si="29"/>
        <v>11910000000</v>
      </c>
      <c r="L256">
        <f t="shared" si="30"/>
        <v>12630000000</v>
      </c>
      <c r="M256">
        <f t="shared" si="31"/>
        <v>13250000000</v>
      </c>
      <c r="N256">
        <f t="shared" si="32"/>
        <v>14320000000</v>
      </c>
    </row>
    <row r="257" spans="1:14" x14ac:dyDescent="0.3">
      <c r="A257" s="1">
        <v>1</v>
      </c>
      <c r="B257" t="s">
        <v>2186</v>
      </c>
      <c r="C257" t="s">
        <v>2785</v>
      </c>
      <c r="D257" t="s">
        <v>2786</v>
      </c>
      <c r="E257" t="s">
        <v>2787</v>
      </c>
      <c r="F257" t="s">
        <v>2788</v>
      </c>
      <c r="G257" t="s">
        <v>2789</v>
      </c>
      <c r="I257" t="str">
        <f t="shared" si="27"/>
        <v>pos_trend</v>
      </c>
      <c r="J257">
        <f t="shared" si="28"/>
        <v>3370000000</v>
      </c>
      <c r="K257">
        <f t="shared" si="29"/>
        <v>3680000000</v>
      </c>
      <c r="L257">
        <f t="shared" si="30"/>
        <v>3830000000</v>
      </c>
      <c r="M257">
        <f t="shared" si="31"/>
        <v>4290000000</v>
      </c>
      <c r="N257">
        <f t="shared" si="32"/>
        <v>4770000000</v>
      </c>
    </row>
    <row r="258" spans="1:14" x14ac:dyDescent="0.3">
      <c r="A258" s="1">
        <v>2</v>
      </c>
      <c r="B258" t="s">
        <v>2192</v>
      </c>
      <c r="C258" t="s">
        <v>2790</v>
      </c>
      <c r="D258" t="s">
        <v>2791</v>
      </c>
      <c r="E258" t="s">
        <v>2792</v>
      </c>
      <c r="F258" t="s">
        <v>2793</v>
      </c>
      <c r="G258" t="s">
        <v>2794</v>
      </c>
      <c r="I258" t="str">
        <f t="shared" si="27"/>
        <v>pos_trend</v>
      </c>
      <c r="J258">
        <f t="shared" si="28"/>
        <v>8160000000</v>
      </c>
      <c r="K258">
        <f t="shared" si="29"/>
        <v>8230000000</v>
      </c>
      <c r="L258">
        <f t="shared" si="30"/>
        <v>8800000000</v>
      </c>
      <c r="M258">
        <f t="shared" si="31"/>
        <v>8960000000</v>
      </c>
      <c r="N258">
        <f t="shared" si="32"/>
        <v>9550000000</v>
      </c>
    </row>
    <row r="259" spans="1:14" x14ac:dyDescent="0.3">
      <c r="A259" s="1">
        <v>3</v>
      </c>
      <c r="B259" t="s">
        <v>2198</v>
      </c>
      <c r="C259" t="s">
        <v>261</v>
      </c>
      <c r="D259" t="s">
        <v>261</v>
      </c>
      <c r="E259" t="s">
        <v>261</v>
      </c>
      <c r="F259" t="s">
        <v>261</v>
      </c>
      <c r="G259" t="s">
        <v>261</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2199</v>
      </c>
      <c r="C260" t="s">
        <v>261</v>
      </c>
      <c r="D260" t="s">
        <v>2795</v>
      </c>
      <c r="E260" t="s">
        <v>2150</v>
      </c>
      <c r="F260" t="s">
        <v>2796</v>
      </c>
      <c r="G260" t="s">
        <v>2797</v>
      </c>
      <c r="I260" t="str">
        <f t="shared" si="27"/>
        <v>N/A</v>
      </c>
      <c r="J260" t="str">
        <f t="shared" si="28"/>
        <v>N/A</v>
      </c>
      <c r="K260">
        <f t="shared" si="29"/>
        <v>3.3399999999999999E-2</v>
      </c>
      <c r="L260">
        <f t="shared" si="30"/>
        <v>6.0300000000000006E-2</v>
      </c>
      <c r="M260">
        <f t="shared" si="31"/>
        <v>4.8899999999999999E-2</v>
      </c>
      <c r="N260">
        <f t="shared" si="32"/>
        <v>8.0700000000000008E-2</v>
      </c>
    </row>
    <row r="261" spans="1:14" x14ac:dyDescent="0.3">
      <c r="A261" s="1">
        <v>5</v>
      </c>
      <c r="B261" t="s">
        <v>472</v>
      </c>
      <c r="C261" t="s">
        <v>2798</v>
      </c>
      <c r="D261" t="s">
        <v>2799</v>
      </c>
      <c r="E261" t="s">
        <v>2800</v>
      </c>
      <c r="F261" t="s">
        <v>2801</v>
      </c>
      <c r="G261" t="s">
        <v>2802</v>
      </c>
      <c r="I261" t="str">
        <f t="shared" si="27"/>
        <v>N/A</v>
      </c>
      <c r="J261">
        <f t="shared" si="28"/>
        <v>898300000</v>
      </c>
      <c r="K261">
        <f t="shared" si="29"/>
        <v>954740000</v>
      </c>
      <c r="L261">
        <f t="shared" si="30"/>
        <v>870970000</v>
      </c>
      <c r="M261">
        <f t="shared" si="31"/>
        <v>881980000</v>
      </c>
      <c r="N261">
        <f t="shared" si="32"/>
        <v>800930000</v>
      </c>
    </row>
    <row r="262" spans="1:14" x14ac:dyDescent="0.3">
      <c r="A262" s="1">
        <v>6</v>
      </c>
      <c r="B262" t="s">
        <v>478</v>
      </c>
      <c r="C262" t="s">
        <v>2803</v>
      </c>
      <c r="D262" t="s">
        <v>2804</v>
      </c>
      <c r="E262" t="s">
        <v>2805</v>
      </c>
      <c r="F262" t="s">
        <v>2806</v>
      </c>
      <c r="G262" t="s">
        <v>2807</v>
      </c>
      <c r="I262" t="str">
        <f t="shared" si="27"/>
        <v>N/A</v>
      </c>
      <c r="J262">
        <f t="shared" si="28"/>
        <v>773550000</v>
      </c>
      <c r="K262">
        <f t="shared" si="29"/>
        <v>782900000</v>
      </c>
      <c r="L262">
        <f t="shared" si="30"/>
        <v>800130000</v>
      </c>
      <c r="M262">
        <f t="shared" si="31"/>
        <v>688980000</v>
      </c>
      <c r="N262">
        <f t="shared" si="32"/>
        <v>532990000</v>
      </c>
    </row>
    <row r="263" spans="1:14" x14ac:dyDescent="0.3">
      <c r="A263" s="1">
        <v>7</v>
      </c>
      <c r="B263" t="s">
        <v>483</v>
      </c>
      <c r="C263" t="s">
        <v>2808</v>
      </c>
      <c r="D263" t="s">
        <v>2809</v>
      </c>
      <c r="E263" t="s">
        <v>2810</v>
      </c>
      <c r="F263" t="s">
        <v>2811</v>
      </c>
      <c r="G263" t="s">
        <v>261</v>
      </c>
      <c r="I263" t="str">
        <f t="shared" si="27"/>
        <v>N/A</v>
      </c>
      <c r="J263">
        <f t="shared" si="28"/>
        <v>3310000</v>
      </c>
      <c r="K263">
        <f t="shared" si="29"/>
        <v>2870000</v>
      </c>
      <c r="L263">
        <f t="shared" si="30"/>
        <v>103070000</v>
      </c>
      <c r="M263">
        <f t="shared" si="31"/>
        <v>52790000</v>
      </c>
      <c r="N263" t="str">
        <f t="shared" si="32"/>
        <v>N/A</v>
      </c>
    </row>
    <row r="264" spans="1:14" x14ac:dyDescent="0.3">
      <c r="A264" s="1">
        <v>8</v>
      </c>
      <c r="B264" t="s">
        <v>482</v>
      </c>
      <c r="C264" t="s">
        <v>2812</v>
      </c>
      <c r="D264" t="s">
        <v>2813</v>
      </c>
      <c r="E264" t="s">
        <v>2814</v>
      </c>
      <c r="F264" t="s">
        <v>2815</v>
      </c>
      <c r="G264" t="s">
        <v>2807</v>
      </c>
      <c r="I264" t="str">
        <f t="shared" si="27"/>
        <v>N/A</v>
      </c>
      <c r="J264">
        <f t="shared" si="28"/>
        <v>770240000</v>
      </c>
      <c r="K264">
        <f t="shared" si="29"/>
        <v>780030000</v>
      </c>
      <c r="L264">
        <f t="shared" si="30"/>
        <v>697060000</v>
      </c>
      <c r="M264">
        <f t="shared" si="31"/>
        <v>636190000</v>
      </c>
      <c r="N264">
        <f t="shared" si="32"/>
        <v>532990000</v>
      </c>
    </row>
    <row r="265" spans="1:14" x14ac:dyDescent="0.3">
      <c r="A265" s="1">
        <v>9</v>
      </c>
      <c r="B265" t="s">
        <v>484</v>
      </c>
      <c r="C265" t="s">
        <v>2816</v>
      </c>
      <c r="D265" t="s">
        <v>2817</v>
      </c>
      <c r="E265" t="s">
        <v>2818</v>
      </c>
      <c r="F265" t="s">
        <v>2819</v>
      </c>
      <c r="G265" t="s">
        <v>2820</v>
      </c>
      <c r="I265" t="str">
        <f t="shared" si="27"/>
        <v>N/A</v>
      </c>
      <c r="J265">
        <f t="shared" si="28"/>
        <v>124750000</v>
      </c>
      <c r="K265">
        <f t="shared" si="29"/>
        <v>171830000</v>
      </c>
      <c r="L265">
        <f t="shared" si="30"/>
        <v>70850000</v>
      </c>
      <c r="M265">
        <f t="shared" si="31"/>
        <v>193000000</v>
      </c>
      <c r="N265">
        <f t="shared" si="32"/>
        <v>267940000</v>
      </c>
    </row>
    <row r="266" spans="1:14" x14ac:dyDescent="0.3">
      <c r="A266" s="1">
        <v>10</v>
      </c>
      <c r="B266" t="s">
        <v>488</v>
      </c>
      <c r="C266" t="s">
        <v>2821</v>
      </c>
      <c r="D266" t="s">
        <v>2822</v>
      </c>
      <c r="E266" t="s">
        <v>2823</v>
      </c>
      <c r="F266" t="s">
        <v>2824</v>
      </c>
      <c r="G266" t="s">
        <v>2825</v>
      </c>
      <c r="I266" t="str">
        <f t="shared" si="27"/>
        <v>N/A</v>
      </c>
      <c r="J266">
        <f t="shared" si="28"/>
        <v>115880000</v>
      </c>
      <c r="K266">
        <f t="shared" si="29"/>
        <v>163010000</v>
      </c>
      <c r="L266">
        <f t="shared" si="30"/>
        <v>59940000</v>
      </c>
      <c r="M266">
        <f t="shared" si="31"/>
        <v>182150000</v>
      </c>
      <c r="N266">
        <f t="shared" si="32"/>
        <v>257149999.99999997</v>
      </c>
    </row>
    <row r="267" spans="1:14" x14ac:dyDescent="0.3">
      <c r="A267" s="1">
        <v>11</v>
      </c>
      <c r="B267" t="s">
        <v>489</v>
      </c>
      <c r="C267" t="s">
        <v>2826</v>
      </c>
      <c r="D267" t="s">
        <v>2827</v>
      </c>
      <c r="E267" t="s">
        <v>2828</v>
      </c>
      <c r="F267" t="s">
        <v>2829</v>
      </c>
      <c r="G267" t="s">
        <v>2830</v>
      </c>
      <c r="I267" t="str">
        <f t="shared" si="27"/>
        <v>N/A</v>
      </c>
      <c r="J267">
        <f t="shared" si="28"/>
        <v>8870000</v>
      </c>
      <c r="K267">
        <f t="shared" si="29"/>
        <v>8830000</v>
      </c>
      <c r="L267">
        <f t="shared" si="30"/>
        <v>10910000</v>
      </c>
      <c r="M267">
        <f t="shared" si="31"/>
        <v>10850000</v>
      </c>
      <c r="N267">
        <f t="shared" si="32"/>
        <v>10790000</v>
      </c>
    </row>
    <row r="268" spans="1:14" x14ac:dyDescent="0.3">
      <c r="A268" s="1">
        <v>12</v>
      </c>
      <c r="B268" t="s">
        <v>2215</v>
      </c>
      <c r="C268" t="s">
        <v>261</v>
      </c>
      <c r="D268" t="s">
        <v>2831</v>
      </c>
      <c r="E268" t="s">
        <v>2832</v>
      </c>
      <c r="F268" t="s">
        <v>2833</v>
      </c>
      <c r="G268" t="s">
        <v>2834</v>
      </c>
      <c r="I268" t="str">
        <f t="shared" si="27"/>
        <v>N/A</v>
      </c>
      <c r="J268" t="str">
        <f t="shared" si="28"/>
        <v>N/A</v>
      </c>
      <c r="K268">
        <f t="shared" si="29"/>
        <v>0.3775</v>
      </c>
      <c r="L268">
        <f t="shared" si="30"/>
        <v>-0.5877</v>
      </c>
      <c r="M268">
        <f t="shared" si="31"/>
        <v>1.7243000000000002</v>
      </c>
      <c r="N268">
        <f t="shared" si="32"/>
        <v>0.38829999999999998</v>
      </c>
    </row>
    <row r="269" spans="1:14" x14ac:dyDescent="0.3">
      <c r="A269" s="1">
        <v>13</v>
      </c>
      <c r="B269" t="s">
        <v>495</v>
      </c>
      <c r="C269" t="s">
        <v>2669</v>
      </c>
      <c r="D269" t="s">
        <v>2835</v>
      </c>
      <c r="E269" t="s">
        <v>2836</v>
      </c>
      <c r="F269" t="s">
        <v>2837</v>
      </c>
      <c r="G269" t="s">
        <v>2838</v>
      </c>
      <c r="I269" t="str">
        <f t="shared" si="27"/>
        <v>N/A</v>
      </c>
      <c r="J269">
        <f t="shared" si="28"/>
        <v>6.54E-2</v>
      </c>
      <c r="K269">
        <f t="shared" si="29"/>
        <v>6.7799999999999999E-2</v>
      </c>
      <c r="L269">
        <f t="shared" si="30"/>
        <v>5.8900000000000001E-2</v>
      </c>
      <c r="M269">
        <f t="shared" si="31"/>
        <v>5.7099999999999998E-2</v>
      </c>
      <c r="N269">
        <f t="shared" si="32"/>
        <v>4.8600000000000004E-2</v>
      </c>
    </row>
    <row r="270" spans="1:14" x14ac:dyDescent="0.3">
      <c r="A270" s="1">
        <v>14</v>
      </c>
      <c r="B270" t="s">
        <v>503</v>
      </c>
      <c r="C270" t="s">
        <v>2839</v>
      </c>
      <c r="D270" t="s">
        <v>2840</v>
      </c>
      <c r="E270" t="s">
        <v>2841</v>
      </c>
      <c r="F270" t="s">
        <v>2842</v>
      </c>
      <c r="G270" t="s">
        <v>2843</v>
      </c>
      <c r="I270" t="str">
        <f t="shared" si="27"/>
        <v>N/A</v>
      </c>
      <c r="J270">
        <f t="shared" si="28"/>
        <v>231270000</v>
      </c>
      <c r="K270">
        <f t="shared" si="29"/>
        <v>133039999.99999999</v>
      </c>
      <c r="L270">
        <f t="shared" si="30"/>
        <v>144810000</v>
      </c>
      <c r="M270">
        <f t="shared" si="31"/>
        <v>158300000</v>
      </c>
      <c r="N270">
        <f t="shared" si="32"/>
        <v>161210000</v>
      </c>
    </row>
    <row r="271" spans="1:14" x14ac:dyDescent="0.3">
      <c r="A271" s="1">
        <v>15</v>
      </c>
      <c r="B271" t="s">
        <v>509</v>
      </c>
      <c r="C271" t="s">
        <v>2839</v>
      </c>
      <c r="D271" t="s">
        <v>2840</v>
      </c>
      <c r="E271" t="s">
        <v>2841</v>
      </c>
      <c r="F271" t="s">
        <v>2842</v>
      </c>
      <c r="G271" t="s">
        <v>2843</v>
      </c>
      <c r="I271" t="str">
        <f t="shared" si="27"/>
        <v>N/A</v>
      </c>
      <c r="J271">
        <f t="shared" si="28"/>
        <v>231270000</v>
      </c>
      <c r="K271">
        <f t="shared" si="29"/>
        <v>133039999.99999999</v>
      </c>
      <c r="L271">
        <f t="shared" si="30"/>
        <v>144810000</v>
      </c>
      <c r="M271">
        <f t="shared" si="31"/>
        <v>158300000</v>
      </c>
      <c r="N271">
        <f t="shared" si="32"/>
        <v>161210000</v>
      </c>
    </row>
    <row r="272" spans="1:14" x14ac:dyDescent="0.3">
      <c r="A272" s="1">
        <v>16</v>
      </c>
      <c r="B272" t="s">
        <v>514</v>
      </c>
      <c r="C272" t="s">
        <v>2844</v>
      </c>
      <c r="D272" t="s">
        <v>2845</v>
      </c>
      <c r="E272" t="s">
        <v>2770</v>
      </c>
      <c r="F272" t="s">
        <v>2846</v>
      </c>
      <c r="G272" t="s">
        <v>2847</v>
      </c>
      <c r="I272" t="str">
        <f t="shared" si="27"/>
        <v>pos_trend</v>
      </c>
      <c r="J272">
        <f t="shared" si="28"/>
        <v>12710000000</v>
      </c>
      <c r="K272">
        <f t="shared" si="29"/>
        <v>13070000000</v>
      </c>
      <c r="L272">
        <f t="shared" si="30"/>
        <v>13730000000</v>
      </c>
      <c r="M272">
        <f t="shared" si="31"/>
        <v>14340000000</v>
      </c>
      <c r="N272">
        <f t="shared" si="32"/>
        <v>15330000000</v>
      </c>
    </row>
    <row r="273" spans="1:14" x14ac:dyDescent="0.3">
      <c r="A273" s="1">
        <v>17</v>
      </c>
      <c r="B273" t="s">
        <v>525</v>
      </c>
      <c r="C273" t="s">
        <v>261</v>
      </c>
      <c r="D273" t="s">
        <v>261</v>
      </c>
      <c r="E273" t="s">
        <v>261</v>
      </c>
      <c r="F273" t="s">
        <v>261</v>
      </c>
      <c r="G273" t="s">
        <v>261</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526</v>
      </c>
      <c r="C274" t="s">
        <v>261</v>
      </c>
      <c r="D274" t="s">
        <v>261</v>
      </c>
      <c r="E274" t="s">
        <v>261</v>
      </c>
      <c r="F274" t="s">
        <v>261</v>
      </c>
      <c r="G274" t="s">
        <v>261</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527</v>
      </c>
      <c r="C275" t="s">
        <v>261</v>
      </c>
      <c r="D275" t="s">
        <v>261</v>
      </c>
      <c r="E275" t="s">
        <v>261</v>
      </c>
      <c r="F275" t="s">
        <v>261</v>
      </c>
      <c r="G275" t="s">
        <v>261</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528</v>
      </c>
      <c r="C276" t="s">
        <v>2848</v>
      </c>
      <c r="D276" t="s">
        <v>2849</v>
      </c>
      <c r="E276" t="s">
        <v>2679</v>
      </c>
      <c r="F276" t="s">
        <v>1655</v>
      </c>
      <c r="G276" t="s">
        <v>2850</v>
      </c>
      <c r="I276" t="str">
        <f t="shared" si="27"/>
        <v>N/A</v>
      </c>
      <c r="J276">
        <f t="shared" si="28"/>
        <v>1020000000</v>
      </c>
      <c r="K276">
        <f t="shared" si="29"/>
        <v>1010000000</v>
      </c>
      <c r="L276">
        <f t="shared" si="30"/>
        <v>1060000000</v>
      </c>
      <c r="M276">
        <f t="shared" si="31"/>
        <v>1120000000</v>
      </c>
      <c r="N276">
        <f t="shared" si="32"/>
        <v>1160000000</v>
      </c>
    </row>
    <row r="277" spans="1:14" x14ac:dyDescent="0.3">
      <c r="A277" s="1">
        <v>21</v>
      </c>
      <c r="B277" t="s">
        <v>534</v>
      </c>
      <c r="C277" t="s">
        <v>2851</v>
      </c>
      <c r="D277" t="s">
        <v>2852</v>
      </c>
      <c r="E277" t="s">
        <v>2853</v>
      </c>
      <c r="F277" t="s">
        <v>2854</v>
      </c>
      <c r="G277" t="s">
        <v>2855</v>
      </c>
      <c r="I277" t="str">
        <f t="shared" si="27"/>
        <v>pos_trend</v>
      </c>
      <c r="J277" t="str">
        <f t="shared" si="28"/>
        <v>571000</v>
      </c>
      <c r="K277" t="str">
        <f t="shared" si="29"/>
        <v>572000</v>
      </c>
      <c r="L277" t="str">
        <f t="shared" si="30"/>
        <v>574000</v>
      </c>
      <c r="M277" t="str">
        <f t="shared" si="31"/>
        <v>575000</v>
      </c>
      <c r="N277" t="str">
        <f t="shared" si="32"/>
        <v>576000</v>
      </c>
    </row>
    <row r="278" spans="1:14" x14ac:dyDescent="0.3">
      <c r="A278" s="1">
        <v>22</v>
      </c>
      <c r="B278" t="s">
        <v>540</v>
      </c>
      <c r="C278" t="s">
        <v>2856</v>
      </c>
      <c r="D278" t="s">
        <v>2857</v>
      </c>
      <c r="E278" t="s">
        <v>2858</v>
      </c>
      <c r="F278" t="s">
        <v>2859</v>
      </c>
      <c r="G278" t="s">
        <v>2860</v>
      </c>
      <c r="I278" t="str">
        <f t="shared" si="27"/>
        <v>pos_trend</v>
      </c>
      <c r="J278">
        <f t="shared" si="28"/>
        <v>515620000</v>
      </c>
      <c r="K278">
        <f t="shared" si="29"/>
        <v>522510000</v>
      </c>
      <c r="L278">
        <f t="shared" si="30"/>
        <v>531929999.99999994</v>
      </c>
      <c r="M278">
        <f t="shared" si="31"/>
        <v>542040000</v>
      </c>
      <c r="N278">
        <f t="shared" si="32"/>
        <v>551630000</v>
      </c>
    </row>
    <row r="279" spans="1:14" x14ac:dyDescent="0.3">
      <c r="A279" s="1">
        <v>23</v>
      </c>
      <c r="B279" t="s">
        <v>546</v>
      </c>
      <c r="C279" t="s">
        <v>872</v>
      </c>
      <c r="D279" t="s">
        <v>2861</v>
      </c>
      <c r="E279" t="s">
        <v>2862</v>
      </c>
      <c r="F279" t="s">
        <v>2863</v>
      </c>
      <c r="G279" t="s">
        <v>2864</v>
      </c>
      <c r="I279" t="str">
        <f t="shared" si="27"/>
        <v>pos_trend</v>
      </c>
      <c r="J279">
        <f t="shared" si="28"/>
        <v>1080000000</v>
      </c>
      <c r="K279">
        <f t="shared" si="29"/>
        <v>1150000000</v>
      </c>
      <c r="L279">
        <f t="shared" si="30"/>
        <v>1230000000</v>
      </c>
      <c r="M279">
        <f t="shared" si="31"/>
        <v>1320000000</v>
      </c>
      <c r="N279">
        <f t="shared" si="32"/>
        <v>1420000000</v>
      </c>
    </row>
    <row r="280" spans="1:14" x14ac:dyDescent="0.3">
      <c r="A280" s="1">
        <v>24</v>
      </c>
      <c r="B280" t="s">
        <v>552</v>
      </c>
      <c r="C280" t="s">
        <v>261</v>
      </c>
      <c r="D280" t="s">
        <v>261</v>
      </c>
      <c r="E280" t="s">
        <v>261</v>
      </c>
      <c r="F280" t="s">
        <v>261</v>
      </c>
      <c r="G280" t="s">
        <v>261</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553</v>
      </c>
      <c r="C281" t="s">
        <v>261</v>
      </c>
      <c r="D281" t="s">
        <v>261</v>
      </c>
      <c r="E281" t="s">
        <v>261</v>
      </c>
      <c r="F281" t="s">
        <v>261</v>
      </c>
      <c r="G281" t="s">
        <v>261</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554</v>
      </c>
      <c r="C282" t="s">
        <v>2865</v>
      </c>
      <c r="D282" t="s">
        <v>2866</v>
      </c>
      <c r="E282" t="s">
        <v>2867</v>
      </c>
      <c r="F282" t="s">
        <v>2868</v>
      </c>
      <c r="G282" t="s">
        <v>2869</v>
      </c>
      <c r="I282" t="str">
        <f t="shared" si="27"/>
        <v>N/A</v>
      </c>
      <c r="J282">
        <f t="shared" si="28"/>
        <v>59780000</v>
      </c>
      <c r="K282" t="str">
        <f t="shared" si="29"/>
        <v>(9.43M)</v>
      </c>
      <c r="L282">
        <f t="shared" si="30"/>
        <v>7430000</v>
      </c>
      <c r="M282">
        <f t="shared" si="31"/>
        <v>5300000</v>
      </c>
      <c r="N282" t="str">
        <f t="shared" si="32"/>
        <v>(5.01M)</v>
      </c>
    </row>
    <row r="283" spans="1:14" x14ac:dyDescent="0.3">
      <c r="A283" s="1">
        <v>27</v>
      </c>
      <c r="B283" t="s">
        <v>555</v>
      </c>
      <c r="C283" t="s">
        <v>261</v>
      </c>
      <c r="D283" t="s">
        <v>261</v>
      </c>
      <c r="E283" t="s">
        <v>261</v>
      </c>
      <c r="F283" t="s">
        <v>261</v>
      </c>
      <c r="G283" t="s">
        <v>261</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556</v>
      </c>
      <c r="C284" t="s">
        <v>2870</v>
      </c>
      <c r="D284" t="s">
        <v>2871</v>
      </c>
      <c r="E284" t="s">
        <v>2872</v>
      </c>
      <c r="F284" t="s">
        <v>2873</v>
      </c>
      <c r="G284" t="s">
        <v>2874</v>
      </c>
      <c r="I284" t="str">
        <f t="shared" si="27"/>
        <v>N/A</v>
      </c>
      <c r="J284" t="str">
        <f t="shared" si="28"/>
        <v>(30.57M)</v>
      </c>
      <c r="K284" t="str">
        <f t="shared" si="29"/>
        <v>(22.39M)</v>
      </c>
      <c r="L284" t="str">
        <f t="shared" si="30"/>
        <v>(34.12M)</v>
      </c>
      <c r="M284" t="str">
        <f t="shared" si="31"/>
        <v>(28.86M)</v>
      </c>
      <c r="N284" t="str">
        <f t="shared" si="32"/>
        <v>(28.89M)</v>
      </c>
    </row>
    <row r="285" spans="1:14" x14ac:dyDescent="0.3">
      <c r="A285" s="1">
        <v>29</v>
      </c>
      <c r="B285" t="s">
        <v>563</v>
      </c>
      <c r="C285" t="s">
        <v>2875</v>
      </c>
      <c r="D285" t="s">
        <v>2876</v>
      </c>
      <c r="E285" t="s">
        <v>2877</v>
      </c>
      <c r="F285" t="s">
        <v>2878</v>
      </c>
      <c r="G285" t="s">
        <v>2879</v>
      </c>
      <c r="I285" t="str">
        <f t="shared" si="27"/>
        <v>pos_trend</v>
      </c>
      <c r="J285" t="str">
        <f t="shared" si="28"/>
        <v>(608.21M)</v>
      </c>
      <c r="K285" t="str">
        <f t="shared" si="29"/>
        <v>(631.03M)</v>
      </c>
      <c r="L285" t="str">
        <f t="shared" si="30"/>
        <v>(685.54M)</v>
      </c>
      <c r="M285" t="str">
        <f t="shared" si="31"/>
        <v>(719.06M)</v>
      </c>
      <c r="N285" t="str">
        <f t="shared" si="32"/>
        <v>(772.2M)</v>
      </c>
    </row>
    <row r="286" spans="1:14" x14ac:dyDescent="0.3">
      <c r="A286" s="1">
        <v>30</v>
      </c>
      <c r="B286" t="s">
        <v>564</v>
      </c>
      <c r="C286" t="s">
        <v>2880</v>
      </c>
      <c r="D286" t="s">
        <v>2881</v>
      </c>
      <c r="E286" t="s">
        <v>2882</v>
      </c>
      <c r="F286" t="s">
        <v>2883</v>
      </c>
      <c r="G286" t="s">
        <v>2884</v>
      </c>
      <c r="I286" t="str">
        <f t="shared" si="27"/>
        <v>N/A</v>
      </c>
      <c r="J286">
        <f t="shared" si="28"/>
        <v>7.4400000000000008E-2</v>
      </c>
      <c r="K286">
        <f t="shared" si="29"/>
        <v>7.1900000000000006E-2</v>
      </c>
      <c r="L286">
        <f t="shared" si="30"/>
        <v>7.1400000000000005E-2</v>
      </c>
      <c r="M286">
        <f t="shared" si="31"/>
        <v>7.22E-2</v>
      </c>
      <c r="N286">
        <f t="shared" si="32"/>
        <v>7.0400000000000004E-2</v>
      </c>
    </row>
    <row r="287" spans="1:14" x14ac:dyDescent="0.3">
      <c r="A287" s="1">
        <v>31</v>
      </c>
      <c r="B287" t="s">
        <v>570</v>
      </c>
      <c r="C287" t="s">
        <v>2848</v>
      </c>
      <c r="D287" t="s">
        <v>2849</v>
      </c>
      <c r="E287" t="s">
        <v>2679</v>
      </c>
      <c r="F287" t="s">
        <v>1655</v>
      </c>
      <c r="G287" t="s">
        <v>2850</v>
      </c>
      <c r="I287" t="str">
        <f t="shared" si="27"/>
        <v>N/A</v>
      </c>
      <c r="J287">
        <f t="shared" si="28"/>
        <v>1020000000</v>
      </c>
      <c r="K287">
        <f t="shared" si="29"/>
        <v>1010000000</v>
      </c>
      <c r="L287">
        <f t="shared" si="30"/>
        <v>1060000000</v>
      </c>
      <c r="M287">
        <f t="shared" si="31"/>
        <v>1120000000</v>
      </c>
      <c r="N287">
        <f t="shared" si="32"/>
        <v>1160000000</v>
      </c>
    </row>
    <row r="288" spans="1:14" x14ac:dyDescent="0.3">
      <c r="A288" s="1">
        <v>32</v>
      </c>
      <c r="B288" t="s">
        <v>571</v>
      </c>
      <c r="C288" t="s">
        <v>2880</v>
      </c>
      <c r="D288" t="s">
        <v>2881</v>
      </c>
      <c r="E288" t="s">
        <v>2882</v>
      </c>
      <c r="F288" t="s">
        <v>2883</v>
      </c>
      <c r="G288" t="s">
        <v>2884</v>
      </c>
      <c r="I288" t="str">
        <f t="shared" si="27"/>
        <v>N/A</v>
      </c>
      <c r="J288">
        <f t="shared" si="28"/>
        <v>7.4400000000000008E-2</v>
      </c>
      <c r="K288">
        <f t="shared" si="29"/>
        <v>7.1900000000000006E-2</v>
      </c>
      <c r="L288">
        <f t="shared" si="30"/>
        <v>7.1400000000000005E-2</v>
      </c>
      <c r="M288">
        <f t="shared" si="31"/>
        <v>7.22E-2</v>
      </c>
      <c r="N288">
        <f t="shared" si="32"/>
        <v>7.0400000000000004E-2</v>
      </c>
    </row>
    <row r="289" spans="1:14" x14ac:dyDescent="0.3">
      <c r="A289" s="1">
        <v>33</v>
      </c>
      <c r="B289" t="s">
        <v>572</v>
      </c>
      <c r="C289" t="s">
        <v>261</v>
      </c>
      <c r="D289" t="s">
        <v>261</v>
      </c>
      <c r="E289" t="s">
        <v>261</v>
      </c>
      <c r="F289" t="s">
        <v>261</v>
      </c>
      <c r="G289" t="s">
        <v>2885</v>
      </c>
      <c r="I289" t="str">
        <f t="shared" si="27"/>
        <v>N/A</v>
      </c>
      <c r="J289" t="str">
        <f t="shared" si="28"/>
        <v>N/A</v>
      </c>
      <c r="K289" t="str">
        <f t="shared" si="29"/>
        <v>N/A</v>
      </c>
      <c r="L289" t="str">
        <f t="shared" si="30"/>
        <v>N/A</v>
      </c>
      <c r="M289" t="str">
        <f t="shared" si="31"/>
        <v>N/A</v>
      </c>
      <c r="N289">
        <f t="shared" si="32"/>
        <v>0.1593</v>
      </c>
    </row>
    <row r="290" spans="1:14" x14ac:dyDescent="0.3">
      <c r="A290" s="1">
        <v>34</v>
      </c>
      <c r="B290" t="s">
        <v>574</v>
      </c>
      <c r="C290" t="s">
        <v>261</v>
      </c>
      <c r="D290" t="s">
        <v>261</v>
      </c>
      <c r="E290" t="s">
        <v>261</v>
      </c>
      <c r="F290" t="s">
        <v>261</v>
      </c>
      <c r="G290" t="s">
        <v>261</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580</v>
      </c>
      <c r="C291" t="s">
        <v>2848</v>
      </c>
      <c r="D291" t="s">
        <v>2849</v>
      </c>
      <c r="E291" t="s">
        <v>2679</v>
      </c>
      <c r="F291" t="s">
        <v>1655</v>
      </c>
      <c r="G291" t="s">
        <v>2850</v>
      </c>
      <c r="I291" t="str">
        <f t="shared" si="27"/>
        <v>N/A</v>
      </c>
      <c r="J291">
        <f t="shared" si="28"/>
        <v>1020000000</v>
      </c>
      <c r="K291">
        <f t="shared" si="29"/>
        <v>1010000000</v>
      </c>
      <c r="L291">
        <f t="shared" si="30"/>
        <v>1060000000</v>
      </c>
      <c r="M291">
        <f t="shared" si="31"/>
        <v>1120000000</v>
      </c>
      <c r="N291">
        <f t="shared" si="32"/>
        <v>1160000000</v>
      </c>
    </row>
    <row r="292" spans="1:14" x14ac:dyDescent="0.3">
      <c r="A292" s="1">
        <v>36</v>
      </c>
      <c r="B292" t="s">
        <v>586</v>
      </c>
      <c r="C292" t="s">
        <v>2770</v>
      </c>
      <c r="D292" t="s">
        <v>2771</v>
      </c>
      <c r="E292" t="s">
        <v>2772</v>
      </c>
      <c r="F292" t="s">
        <v>2773</v>
      </c>
      <c r="G292" t="s">
        <v>2774</v>
      </c>
      <c r="I292" t="str">
        <f t="shared" si="27"/>
        <v>pos_trend</v>
      </c>
      <c r="J292">
        <f t="shared" si="28"/>
        <v>13730000000</v>
      </c>
      <c r="K292">
        <f t="shared" si="29"/>
        <v>14080000000</v>
      </c>
      <c r="L292">
        <f t="shared" si="30"/>
        <v>14790000000</v>
      </c>
      <c r="M292">
        <f t="shared" si="31"/>
        <v>15460000000</v>
      </c>
      <c r="N292">
        <f t="shared" si="32"/>
        <v>16489999999.999998</v>
      </c>
    </row>
    <row r="293" spans="1:14" x14ac:dyDescent="0.3">
      <c r="I293" t="str">
        <f t="shared" si="27"/>
        <v>N/A</v>
      </c>
      <c r="J293">
        <f t="shared" si="28"/>
        <v>0</v>
      </c>
      <c r="K293">
        <f t="shared" si="29"/>
        <v>0</v>
      </c>
      <c r="L293">
        <f t="shared" si="30"/>
        <v>0</v>
      </c>
      <c r="M293">
        <f t="shared" si="31"/>
        <v>0</v>
      </c>
      <c r="N293">
        <f t="shared" si="32"/>
        <v>0</v>
      </c>
    </row>
    <row r="294" spans="1:14" x14ac:dyDescent="0.3">
      <c r="B294" s="1" t="s">
        <v>296</v>
      </c>
      <c r="C294" s="1" t="s">
        <v>248</v>
      </c>
      <c r="D294" s="1" t="s">
        <v>249</v>
      </c>
      <c r="E294" s="1" t="s">
        <v>250</v>
      </c>
      <c r="F294" s="1" t="s">
        <v>251</v>
      </c>
      <c r="G294" s="1" t="s">
        <v>252</v>
      </c>
      <c r="H294" s="1" t="s">
        <v>253</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587</v>
      </c>
      <c r="C295" t="s">
        <v>2886</v>
      </c>
      <c r="D295" t="s">
        <v>2887</v>
      </c>
      <c r="E295" t="s">
        <v>2888</v>
      </c>
      <c r="F295" t="s">
        <v>2889</v>
      </c>
      <c r="G295" t="s">
        <v>2890</v>
      </c>
      <c r="I295" t="str">
        <f t="shared" si="27"/>
        <v>N/A</v>
      </c>
      <c r="J295" t="str">
        <f t="shared" si="28"/>
        <v>(15.28M)</v>
      </c>
      <c r="K295" t="str">
        <f t="shared" si="29"/>
        <v>(15.76M)</v>
      </c>
      <c r="L295" t="str">
        <f t="shared" si="30"/>
        <v>(13.66M)</v>
      </c>
      <c r="M295" t="str">
        <f t="shared" si="31"/>
        <v>(14.13M)</v>
      </c>
      <c r="N295" t="str">
        <f t="shared" si="32"/>
        <v>(15.18M)</v>
      </c>
    </row>
    <row r="296" spans="1:14" x14ac:dyDescent="0.3">
      <c r="A296" s="1">
        <v>1</v>
      </c>
      <c r="B296" t="s">
        <v>593</v>
      </c>
      <c r="C296" t="s">
        <v>2886</v>
      </c>
      <c r="D296" t="s">
        <v>2887</v>
      </c>
      <c r="E296" t="s">
        <v>2888</v>
      </c>
      <c r="F296" t="s">
        <v>2889</v>
      </c>
      <c r="G296" t="s">
        <v>2890</v>
      </c>
      <c r="I296" t="str">
        <f t="shared" si="27"/>
        <v>N/A</v>
      </c>
      <c r="J296" t="str">
        <f t="shared" si="28"/>
        <v>(15.28M)</v>
      </c>
      <c r="K296" t="str">
        <f t="shared" si="29"/>
        <v>(15.76M)</v>
      </c>
      <c r="L296" t="str">
        <f t="shared" si="30"/>
        <v>(13.66M)</v>
      </c>
      <c r="M296" t="str">
        <f t="shared" si="31"/>
        <v>(14.13M)</v>
      </c>
      <c r="N296" t="str">
        <f t="shared" si="32"/>
        <v>(15.18M)</v>
      </c>
    </row>
    <row r="297" spans="1:14" x14ac:dyDescent="0.3">
      <c r="A297" s="1">
        <v>2</v>
      </c>
      <c r="B297" t="s">
        <v>598</v>
      </c>
      <c r="C297" t="s">
        <v>261</v>
      </c>
      <c r="D297" t="s">
        <v>261</v>
      </c>
      <c r="E297" t="s">
        <v>261</v>
      </c>
      <c r="F297" t="s">
        <v>261</v>
      </c>
      <c r="G297" t="s">
        <v>261</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608</v>
      </c>
      <c r="C298" t="s">
        <v>261</v>
      </c>
      <c r="D298" t="s">
        <v>261</v>
      </c>
      <c r="E298" t="s">
        <v>261</v>
      </c>
      <c r="F298" t="s">
        <v>261</v>
      </c>
      <c r="G298" t="s">
        <v>261</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609</v>
      </c>
      <c r="C299" t="s">
        <v>261</v>
      </c>
      <c r="D299" t="s">
        <v>261</v>
      </c>
      <c r="E299" t="s">
        <v>261</v>
      </c>
      <c r="F299" t="s">
        <v>261</v>
      </c>
      <c r="G299" t="s">
        <v>261</v>
      </c>
      <c r="I299" t="str">
        <f t="shared" si="27"/>
        <v>N/A</v>
      </c>
      <c r="J299" t="str">
        <f t="shared" si="28"/>
        <v>N/A</v>
      </c>
      <c r="K299" t="str">
        <f t="shared" si="29"/>
        <v>N/A</v>
      </c>
      <c r="L299" t="str">
        <f t="shared" si="30"/>
        <v>N/A</v>
      </c>
      <c r="M299" t="str">
        <f t="shared" si="31"/>
        <v>N/A</v>
      </c>
      <c r="N299" t="str">
        <f t="shared" si="32"/>
        <v>N/A</v>
      </c>
    </row>
    <row r="300" spans="1:14" x14ac:dyDescent="0.3">
      <c r="A300" s="1">
        <v>5</v>
      </c>
      <c r="B300" t="s">
        <v>612</v>
      </c>
      <c r="C300" t="s">
        <v>2891</v>
      </c>
      <c r="D300" t="s">
        <v>2892</v>
      </c>
      <c r="E300" t="s">
        <v>2893</v>
      </c>
      <c r="F300" t="s">
        <v>2894</v>
      </c>
      <c r="G300" t="s">
        <v>2895</v>
      </c>
      <c r="I300" t="str">
        <f t="shared" si="27"/>
        <v>N/A</v>
      </c>
      <c r="J300">
        <f t="shared" si="28"/>
        <v>83320000</v>
      </c>
      <c r="K300" t="str">
        <f t="shared" si="29"/>
        <v>(198.38M)</v>
      </c>
      <c r="L300">
        <f t="shared" si="30"/>
        <v>217970000</v>
      </c>
      <c r="M300">
        <f t="shared" si="31"/>
        <v>473340000</v>
      </c>
      <c r="N300">
        <f t="shared" si="32"/>
        <v>170180000</v>
      </c>
    </row>
    <row r="301" spans="1:14" x14ac:dyDescent="0.3">
      <c r="A301" s="1">
        <v>6</v>
      </c>
      <c r="B301" t="s">
        <v>616</v>
      </c>
      <c r="C301" t="s">
        <v>2896</v>
      </c>
      <c r="D301" t="s">
        <v>2897</v>
      </c>
      <c r="E301" t="s">
        <v>2898</v>
      </c>
      <c r="F301" t="s">
        <v>2899</v>
      </c>
      <c r="G301" t="s">
        <v>2900</v>
      </c>
      <c r="I301" t="str">
        <f t="shared" si="27"/>
        <v>N/A</v>
      </c>
      <c r="J301" t="str">
        <f t="shared" si="28"/>
        <v>(1.94B)</v>
      </c>
      <c r="K301" t="str">
        <f t="shared" si="29"/>
        <v>(2.17B)</v>
      </c>
      <c r="L301" t="str">
        <f t="shared" si="30"/>
        <v>(900.69M)</v>
      </c>
      <c r="M301" t="str">
        <f t="shared" si="31"/>
        <v>(987.24M)</v>
      </c>
      <c r="N301" t="str">
        <f t="shared" si="32"/>
        <v>(1.04B)</v>
      </c>
    </row>
    <row r="302" spans="1:14" x14ac:dyDescent="0.3">
      <c r="A302" s="1">
        <v>7</v>
      </c>
      <c r="B302" t="s">
        <v>618</v>
      </c>
      <c r="C302" t="s">
        <v>2901</v>
      </c>
      <c r="D302" t="s">
        <v>2902</v>
      </c>
      <c r="E302" t="s">
        <v>1655</v>
      </c>
      <c r="F302" t="s">
        <v>2903</v>
      </c>
      <c r="G302" t="s">
        <v>2904</v>
      </c>
      <c r="I302" t="str">
        <f t="shared" si="27"/>
        <v>N/A</v>
      </c>
      <c r="J302">
        <f t="shared" si="28"/>
        <v>2020000000</v>
      </c>
      <c r="K302">
        <f t="shared" si="29"/>
        <v>1970000000</v>
      </c>
      <c r="L302">
        <f t="shared" si="30"/>
        <v>1120000000</v>
      </c>
      <c r="M302">
        <f t="shared" si="31"/>
        <v>1460000000</v>
      </c>
      <c r="N302">
        <f t="shared" si="32"/>
        <v>1220000000</v>
      </c>
    </row>
    <row r="303" spans="1:14" x14ac:dyDescent="0.3">
      <c r="A303" s="1">
        <v>8</v>
      </c>
      <c r="B303" t="s">
        <v>2277</v>
      </c>
      <c r="C303" t="s">
        <v>2905</v>
      </c>
      <c r="D303" t="s">
        <v>2906</v>
      </c>
      <c r="E303" t="s">
        <v>2907</v>
      </c>
      <c r="F303" t="s">
        <v>2908</v>
      </c>
      <c r="G303" t="s">
        <v>2909</v>
      </c>
      <c r="I303" t="str">
        <f t="shared" si="27"/>
        <v>N/A</v>
      </c>
      <c r="J303" t="str">
        <f t="shared" si="28"/>
        <v>(329.44M)</v>
      </c>
      <c r="K303" t="str">
        <f t="shared" si="29"/>
        <v>(257.16M)</v>
      </c>
      <c r="L303" t="str">
        <f t="shared" si="30"/>
        <v>(809.38M)</v>
      </c>
      <c r="M303" t="str">
        <f t="shared" si="31"/>
        <v>(990.32M)</v>
      </c>
      <c r="N303" t="str">
        <f t="shared" si="32"/>
        <v>(1.27B)</v>
      </c>
    </row>
    <row r="304" spans="1:14" x14ac:dyDescent="0.3">
      <c r="A304" s="1">
        <v>9</v>
      </c>
      <c r="B304" t="s">
        <v>2282</v>
      </c>
      <c r="C304" t="s">
        <v>261</v>
      </c>
      <c r="D304" t="s">
        <v>261</v>
      </c>
      <c r="E304" t="s">
        <v>261</v>
      </c>
      <c r="F304" t="s">
        <v>2910</v>
      </c>
      <c r="G304" t="s">
        <v>2911</v>
      </c>
      <c r="I304" t="str">
        <f t="shared" si="27"/>
        <v>N/A</v>
      </c>
      <c r="J304" t="str">
        <f t="shared" si="28"/>
        <v>N/A</v>
      </c>
      <c r="K304" t="str">
        <f t="shared" si="29"/>
        <v>N/A</v>
      </c>
      <c r="L304" t="str">
        <f t="shared" si="30"/>
        <v>N/A</v>
      </c>
      <c r="M304">
        <f t="shared" si="31"/>
        <v>5110000</v>
      </c>
      <c r="N304">
        <f t="shared" si="32"/>
        <v>147900000</v>
      </c>
    </row>
    <row r="305" spans="1:14" x14ac:dyDescent="0.3">
      <c r="A305" s="1">
        <v>10</v>
      </c>
      <c r="B305" t="s">
        <v>620</v>
      </c>
      <c r="C305" t="s">
        <v>261</v>
      </c>
      <c r="D305" t="s">
        <v>261</v>
      </c>
      <c r="E305" t="s">
        <v>2912</v>
      </c>
      <c r="F305" t="s">
        <v>261</v>
      </c>
      <c r="G305" t="s">
        <v>261</v>
      </c>
      <c r="I305" t="str">
        <f t="shared" si="27"/>
        <v>N/A</v>
      </c>
      <c r="J305" t="str">
        <f t="shared" si="28"/>
        <v>N/A</v>
      </c>
      <c r="K305" t="str">
        <f t="shared" si="29"/>
        <v>N/A</v>
      </c>
      <c r="L305" t="str">
        <f t="shared" si="30"/>
        <v>(35M)</v>
      </c>
      <c r="M305" t="str">
        <f t="shared" si="31"/>
        <v>N/A</v>
      </c>
      <c r="N305" t="str">
        <f t="shared" si="32"/>
        <v>N/A</v>
      </c>
    </row>
    <row r="306" spans="1:14" x14ac:dyDescent="0.3">
      <c r="A306" s="1">
        <v>11</v>
      </c>
      <c r="B306" t="s">
        <v>621</v>
      </c>
      <c r="C306" t="s">
        <v>261</v>
      </c>
      <c r="D306" t="s">
        <v>261</v>
      </c>
      <c r="E306" t="s">
        <v>261</v>
      </c>
      <c r="F306" t="s">
        <v>261</v>
      </c>
      <c r="G306" t="s">
        <v>261</v>
      </c>
      <c r="I306" t="str">
        <f t="shared" si="27"/>
        <v>N/A</v>
      </c>
      <c r="J306" t="str">
        <f t="shared" si="28"/>
        <v>N/A</v>
      </c>
      <c r="K306" t="str">
        <f t="shared" si="29"/>
        <v>N/A</v>
      </c>
      <c r="L306" t="str">
        <f t="shared" si="30"/>
        <v>N/A</v>
      </c>
      <c r="M306" t="str">
        <f t="shared" si="31"/>
        <v>N/A</v>
      </c>
      <c r="N306" t="str">
        <f t="shared" si="32"/>
        <v>N/A</v>
      </c>
    </row>
    <row r="307" spans="1:14" x14ac:dyDescent="0.3">
      <c r="A307" s="1">
        <v>12</v>
      </c>
      <c r="B307" t="s">
        <v>624</v>
      </c>
      <c r="C307" t="s">
        <v>2913</v>
      </c>
      <c r="D307" t="s">
        <v>2914</v>
      </c>
      <c r="E307" t="s">
        <v>2915</v>
      </c>
      <c r="F307" t="s">
        <v>2916</v>
      </c>
      <c r="G307" t="s">
        <v>2917</v>
      </c>
      <c r="I307" t="str">
        <f t="shared" si="27"/>
        <v>N/A</v>
      </c>
      <c r="J307" t="str">
        <f t="shared" si="28"/>
        <v>(261.39M)</v>
      </c>
      <c r="K307" t="str">
        <f t="shared" si="29"/>
        <v>(471.29M)</v>
      </c>
      <c r="L307" t="str">
        <f t="shared" si="30"/>
        <v>(640.07M)</v>
      </c>
      <c r="M307" t="str">
        <f t="shared" si="31"/>
        <v>(525.99M)</v>
      </c>
      <c r="N307" t="str">
        <f t="shared" si="32"/>
        <v>(967.65M)</v>
      </c>
    </row>
    <row r="308" spans="1:14" x14ac:dyDescent="0.3">
      <c r="A308" s="1">
        <v>13</v>
      </c>
      <c r="B308" t="s">
        <v>2290</v>
      </c>
      <c r="C308" t="s">
        <v>261</v>
      </c>
      <c r="D308" t="s">
        <v>2918</v>
      </c>
      <c r="E308" t="s">
        <v>2919</v>
      </c>
      <c r="F308" t="s">
        <v>2920</v>
      </c>
      <c r="G308" t="s">
        <v>2921</v>
      </c>
      <c r="I308" t="str">
        <f t="shared" si="27"/>
        <v>N/A</v>
      </c>
      <c r="J308" t="str">
        <f t="shared" si="28"/>
        <v>N/A</v>
      </c>
      <c r="K308">
        <f t="shared" si="29"/>
        <v>-0.80299999999999994</v>
      </c>
      <c r="L308">
        <f t="shared" si="30"/>
        <v>-0.35810000000000003</v>
      </c>
      <c r="M308">
        <f t="shared" si="31"/>
        <v>0.1782</v>
      </c>
      <c r="N308">
        <f t="shared" si="32"/>
        <v>-0.8397</v>
      </c>
    </row>
    <row r="309" spans="1:14" x14ac:dyDescent="0.3">
      <c r="A309" s="1">
        <v>14</v>
      </c>
      <c r="B309" t="s">
        <v>2295</v>
      </c>
      <c r="C309" t="s">
        <v>2922</v>
      </c>
      <c r="D309" t="s">
        <v>2923</v>
      </c>
      <c r="E309" t="s">
        <v>2924</v>
      </c>
      <c r="F309" t="s">
        <v>2925</v>
      </c>
      <c r="G309" t="s">
        <v>2926</v>
      </c>
      <c r="I309" t="str">
        <f t="shared" si="27"/>
        <v>N/A</v>
      </c>
      <c r="J309">
        <f t="shared" si="28"/>
        <v>-0.61170000000000002</v>
      </c>
      <c r="K309">
        <f t="shared" si="29"/>
        <v>-1.1901000000000002</v>
      </c>
      <c r="L309">
        <f t="shared" si="30"/>
        <v>-1.5111000000000001</v>
      </c>
      <c r="M309">
        <f t="shared" si="31"/>
        <v>-1.2173</v>
      </c>
      <c r="N309">
        <f t="shared" si="32"/>
        <v>-2.1132</v>
      </c>
    </row>
    <row r="310" spans="1:14" x14ac:dyDescent="0.3">
      <c r="I310" t="str">
        <f t="shared" si="27"/>
        <v>N/A</v>
      </c>
      <c r="J310">
        <f t="shared" si="28"/>
        <v>0</v>
      </c>
      <c r="K310">
        <f t="shared" si="29"/>
        <v>0</v>
      </c>
      <c r="L310">
        <f t="shared" si="30"/>
        <v>0</v>
      </c>
      <c r="M310">
        <f t="shared" si="31"/>
        <v>0</v>
      </c>
      <c r="N310">
        <f t="shared" si="32"/>
        <v>0</v>
      </c>
    </row>
    <row r="311" spans="1:14" x14ac:dyDescent="0.3">
      <c r="B311" s="1" t="s">
        <v>296</v>
      </c>
      <c r="C311" s="1" t="s">
        <v>248</v>
      </c>
      <c r="D311" s="1" t="s">
        <v>249</v>
      </c>
      <c r="E311" s="1" t="s">
        <v>250</v>
      </c>
      <c r="F311" s="1" t="s">
        <v>251</v>
      </c>
      <c r="G311" s="1" t="s">
        <v>252</v>
      </c>
      <c r="H311" s="1" t="s">
        <v>253</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630</v>
      </c>
      <c r="C312" t="s">
        <v>2927</v>
      </c>
      <c r="D312" t="s">
        <v>2928</v>
      </c>
      <c r="E312" t="s">
        <v>2929</v>
      </c>
      <c r="F312" t="s">
        <v>2930</v>
      </c>
      <c r="G312" t="s">
        <v>2931</v>
      </c>
      <c r="I312" t="str">
        <f t="shared" si="27"/>
        <v>N/A</v>
      </c>
      <c r="J312" t="str">
        <f t="shared" si="28"/>
        <v>(81.65M)</v>
      </c>
      <c r="K312" t="str">
        <f t="shared" si="29"/>
        <v>(80.53M)</v>
      </c>
      <c r="L312" t="str">
        <f t="shared" si="30"/>
        <v>(79.66M)</v>
      </c>
      <c r="M312" t="str">
        <f t="shared" si="31"/>
        <v>(78.37M)</v>
      </c>
      <c r="N312" t="str">
        <f t="shared" si="32"/>
        <v>(81.16M)</v>
      </c>
    </row>
    <row r="313" spans="1:14" x14ac:dyDescent="0.3">
      <c r="A313" s="1">
        <v>1</v>
      </c>
      <c r="B313" t="s">
        <v>636</v>
      </c>
      <c r="C313" t="s">
        <v>2927</v>
      </c>
      <c r="D313" t="s">
        <v>2928</v>
      </c>
      <c r="E313" t="s">
        <v>2929</v>
      </c>
      <c r="F313" t="s">
        <v>2930</v>
      </c>
      <c r="G313" t="s">
        <v>2931</v>
      </c>
      <c r="I313" t="str">
        <f t="shared" si="27"/>
        <v>N/A</v>
      </c>
      <c r="J313" t="str">
        <f t="shared" si="28"/>
        <v>(81.65M)</v>
      </c>
      <c r="K313" t="str">
        <f t="shared" si="29"/>
        <v>(80.53M)</v>
      </c>
      <c r="L313" t="str">
        <f t="shared" si="30"/>
        <v>(79.66M)</v>
      </c>
      <c r="M313" t="str">
        <f t="shared" si="31"/>
        <v>(78.37M)</v>
      </c>
      <c r="N313" t="str">
        <f t="shared" si="32"/>
        <v>(81.16M)</v>
      </c>
    </row>
    <row r="314" spans="1:14" x14ac:dyDescent="0.3">
      <c r="A314" s="1">
        <v>2</v>
      </c>
      <c r="B314" t="s">
        <v>374</v>
      </c>
      <c r="C314" t="s">
        <v>261</v>
      </c>
      <c r="D314" t="s">
        <v>261</v>
      </c>
      <c r="E314" t="s">
        <v>261</v>
      </c>
      <c r="F314" t="s">
        <v>261</v>
      </c>
      <c r="G314" t="s">
        <v>261</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637</v>
      </c>
      <c r="C315" t="s">
        <v>261</v>
      </c>
      <c r="D315" t="s">
        <v>2932</v>
      </c>
      <c r="E315" t="s">
        <v>2933</v>
      </c>
      <c r="F315" t="s">
        <v>2934</v>
      </c>
      <c r="G315" t="s">
        <v>2935</v>
      </c>
      <c r="I315" t="str">
        <f t="shared" si="27"/>
        <v>N/A</v>
      </c>
      <c r="J315" t="str">
        <f t="shared" si="28"/>
        <v>N/A</v>
      </c>
      <c r="K315">
        <f t="shared" si="29"/>
        <v>1.3600000000000001E-2</v>
      </c>
      <c r="L315">
        <f t="shared" si="30"/>
        <v>1.0900000000000002E-2</v>
      </c>
      <c r="M315">
        <f t="shared" si="31"/>
        <v>1.6200000000000003E-2</v>
      </c>
      <c r="N315">
        <f t="shared" si="32"/>
        <v>-3.56E-2</v>
      </c>
    </row>
    <row r="316" spans="1:14" x14ac:dyDescent="0.3">
      <c r="A316" s="1">
        <v>4</v>
      </c>
      <c r="B316" t="s">
        <v>2309</v>
      </c>
      <c r="C316" t="s">
        <v>261</v>
      </c>
      <c r="D316" t="s">
        <v>261</v>
      </c>
      <c r="E316" t="s">
        <v>261</v>
      </c>
      <c r="F316" t="s">
        <v>261</v>
      </c>
      <c r="G316" t="s">
        <v>261</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t="str">
        <f t="shared" ref="K316:K379" si="35">IF(TRIM(D316)="-", "N/A", IF(RIGHT(D316,1)="M",1000000*VALUE(LEFT(D316,LEN(D316)-1)),IF(RIGHT(D316,1)="B",1000000000*VALUE(LEFT(D316,LEN(D316)-1)),IF(RIGHT(D316,1)="%",0.01*VALUE(LEFT(D316,LEN(D316)-1)),D316))))</f>
        <v>N/A</v>
      </c>
      <c r="L316" t="str">
        <f t="shared" ref="L316:L379" si="36">IF(TRIM(E316)="-", "N/A", IF(RIGHT(E316,1)="M",1000000*VALUE(LEFT(E316,LEN(E316)-1)),IF(RIGHT(E316,1)="B",1000000000*VALUE(LEFT(E316,LEN(E316)-1)),IF(RIGHT(E316,1)="%",0.01*VALUE(LEFT(E316,LEN(E316)-1)),E316))))</f>
        <v>N/A</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2310</v>
      </c>
      <c r="C317" t="s">
        <v>2936</v>
      </c>
      <c r="D317" t="s">
        <v>2937</v>
      </c>
      <c r="E317" t="s">
        <v>2938</v>
      </c>
      <c r="F317" t="s">
        <v>2939</v>
      </c>
      <c r="G317" t="s">
        <v>2940</v>
      </c>
      <c r="I317" t="str">
        <f t="shared" si="33"/>
        <v>N/A</v>
      </c>
      <c r="J317">
        <f t="shared" si="34"/>
        <v>936860000</v>
      </c>
      <c r="K317">
        <f t="shared" si="35"/>
        <v>385170000</v>
      </c>
      <c r="L317">
        <f t="shared" si="36"/>
        <v>718430000</v>
      </c>
      <c r="M317">
        <f t="shared" si="37"/>
        <v>618010000</v>
      </c>
      <c r="N317">
        <f t="shared" si="38"/>
        <v>1070000000.0000001</v>
      </c>
    </row>
    <row r="318" spans="1:14" x14ac:dyDescent="0.3">
      <c r="A318" s="1">
        <v>6</v>
      </c>
      <c r="B318" t="s">
        <v>642</v>
      </c>
      <c r="C318" t="s">
        <v>2941</v>
      </c>
      <c r="D318" t="s">
        <v>2942</v>
      </c>
      <c r="E318" t="s">
        <v>2943</v>
      </c>
      <c r="F318" t="s">
        <v>2944</v>
      </c>
      <c r="G318" t="s">
        <v>2945</v>
      </c>
      <c r="I318" t="str">
        <f t="shared" si="33"/>
        <v>N/A</v>
      </c>
      <c r="J318" t="str">
        <f t="shared" si="34"/>
        <v>(67.71M)</v>
      </c>
      <c r="K318" t="str">
        <f t="shared" si="35"/>
        <v>(25.16M)</v>
      </c>
      <c r="L318" t="str">
        <f t="shared" si="36"/>
        <v>(54.05M)</v>
      </c>
      <c r="M318" t="str">
        <f t="shared" si="37"/>
        <v>(37.62M)</v>
      </c>
      <c r="N318" t="str">
        <f t="shared" si="38"/>
        <v>(52.73M)</v>
      </c>
    </row>
    <row r="319" spans="1:14" x14ac:dyDescent="0.3">
      <c r="A319" s="1">
        <v>7</v>
      </c>
      <c r="B319" t="s">
        <v>648</v>
      </c>
      <c r="C319" t="s">
        <v>2946</v>
      </c>
      <c r="D319" t="s">
        <v>2947</v>
      </c>
      <c r="E319" t="s">
        <v>2948</v>
      </c>
      <c r="F319" t="s">
        <v>2949</v>
      </c>
      <c r="G319" t="s">
        <v>2950</v>
      </c>
      <c r="I319" t="str">
        <f t="shared" si="33"/>
        <v>N/A</v>
      </c>
      <c r="J319" t="str">
        <f t="shared" si="34"/>
        <v>(81.44M)</v>
      </c>
      <c r="K319" t="str">
        <f t="shared" si="35"/>
        <v>(39.66M)</v>
      </c>
      <c r="L319" t="str">
        <f t="shared" si="36"/>
        <v>(64.05M)</v>
      </c>
      <c r="M319" t="str">
        <f t="shared" si="37"/>
        <v>(52.98M)</v>
      </c>
      <c r="N319" t="str">
        <f t="shared" si="38"/>
        <v>(61.81M)</v>
      </c>
    </row>
    <row r="320" spans="1:14" x14ac:dyDescent="0.3">
      <c r="A320" s="1">
        <v>8</v>
      </c>
      <c r="B320" t="s">
        <v>650</v>
      </c>
      <c r="C320" t="s">
        <v>2951</v>
      </c>
      <c r="D320" t="s">
        <v>2952</v>
      </c>
      <c r="E320" t="s">
        <v>2953</v>
      </c>
      <c r="F320" t="s">
        <v>2954</v>
      </c>
      <c r="G320" t="s">
        <v>2955</v>
      </c>
      <c r="I320" t="str">
        <f t="shared" si="33"/>
        <v>N/A</v>
      </c>
      <c r="J320">
        <f t="shared" si="34"/>
        <v>13730000</v>
      </c>
      <c r="K320">
        <f t="shared" si="35"/>
        <v>14500000</v>
      </c>
      <c r="L320">
        <f t="shared" si="36"/>
        <v>10000000</v>
      </c>
      <c r="M320">
        <f t="shared" si="37"/>
        <v>15360000</v>
      </c>
      <c r="N320">
        <f t="shared" si="38"/>
        <v>9080000</v>
      </c>
    </row>
    <row r="321" spans="1:14" x14ac:dyDescent="0.3">
      <c r="A321" s="1">
        <v>9</v>
      </c>
      <c r="B321" t="s">
        <v>652</v>
      </c>
      <c r="C321" t="s">
        <v>2951</v>
      </c>
      <c r="D321" t="s">
        <v>2952</v>
      </c>
      <c r="E321" t="s">
        <v>2953</v>
      </c>
      <c r="F321" t="s">
        <v>2954</v>
      </c>
      <c r="G321" t="s">
        <v>2955</v>
      </c>
      <c r="I321" t="str">
        <f t="shared" si="33"/>
        <v>N/A</v>
      </c>
      <c r="J321">
        <f t="shared" si="34"/>
        <v>13730000</v>
      </c>
      <c r="K321">
        <f t="shared" si="35"/>
        <v>14500000</v>
      </c>
      <c r="L321">
        <f t="shared" si="36"/>
        <v>10000000</v>
      </c>
      <c r="M321">
        <f t="shared" si="37"/>
        <v>15360000</v>
      </c>
      <c r="N321">
        <f t="shared" si="38"/>
        <v>9080000</v>
      </c>
    </row>
    <row r="322" spans="1:14" x14ac:dyDescent="0.3">
      <c r="A322" s="1">
        <v>10</v>
      </c>
      <c r="B322" t="s">
        <v>654</v>
      </c>
      <c r="C322" t="s">
        <v>2956</v>
      </c>
      <c r="D322" t="s">
        <v>2957</v>
      </c>
      <c r="E322" t="s">
        <v>2958</v>
      </c>
      <c r="F322" t="s">
        <v>2959</v>
      </c>
      <c r="G322" t="s">
        <v>2960</v>
      </c>
      <c r="I322" t="str">
        <f t="shared" si="33"/>
        <v>N/A</v>
      </c>
      <c r="J322" t="str">
        <f t="shared" si="34"/>
        <v>(1.07B)</v>
      </c>
      <c r="K322">
        <f t="shared" si="35"/>
        <v>59790000</v>
      </c>
      <c r="L322" t="str">
        <f t="shared" si="36"/>
        <v>(82.97M)</v>
      </c>
      <c r="M322">
        <f t="shared" si="37"/>
        <v>14130000</v>
      </c>
      <c r="N322" t="str">
        <f t="shared" si="38"/>
        <v>(78.2M)</v>
      </c>
    </row>
    <row r="323" spans="1:14" x14ac:dyDescent="0.3">
      <c r="A323" s="1">
        <v>11</v>
      </c>
      <c r="B323" t="s">
        <v>660</v>
      </c>
      <c r="C323" t="s">
        <v>1660</v>
      </c>
      <c r="D323" t="s">
        <v>2348</v>
      </c>
      <c r="E323" t="s">
        <v>2958</v>
      </c>
      <c r="F323" t="s">
        <v>2961</v>
      </c>
      <c r="G323" t="s">
        <v>2962</v>
      </c>
      <c r="I323" t="str">
        <f t="shared" si="33"/>
        <v>N/A</v>
      </c>
      <c r="J323" t="str">
        <f t="shared" si="34"/>
        <v>(1.17B)</v>
      </c>
      <c r="K323">
        <f t="shared" si="35"/>
        <v>9790000</v>
      </c>
      <c r="L323" t="str">
        <f t="shared" si="36"/>
        <v>(82.97M)</v>
      </c>
      <c r="M323" t="str">
        <f t="shared" si="37"/>
        <v>(60.87M)</v>
      </c>
      <c r="N323" t="str">
        <f t="shared" si="38"/>
        <v>(103.2M)</v>
      </c>
    </row>
    <row r="324" spans="1:14" x14ac:dyDescent="0.3">
      <c r="A324" s="1">
        <v>12</v>
      </c>
      <c r="B324" t="s">
        <v>661</v>
      </c>
      <c r="C324" t="s">
        <v>2963</v>
      </c>
      <c r="D324" t="s">
        <v>2964</v>
      </c>
      <c r="E324" t="s">
        <v>261</v>
      </c>
      <c r="F324" t="s">
        <v>1151</v>
      </c>
      <c r="G324" t="s">
        <v>2965</v>
      </c>
      <c r="I324" t="str">
        <f t="shared" si="33"/>
        <v>N/A</v>
      </c>
      <c r="J324">
        <f t="shared" si="34"/>
        <v>100000000</v>
      </c>
      <c r="K324">
        <f t="shared" si="35"/>
        <v>50000000</v>
      </c>
      <c r="L324" t="str">
        <f t="shared" si="36"/>
        <v>N/A</v>
      </c>
      <c r="M324">
        <f t="shared" si="37"/>
        <v>75000000</v>
      </c>
      <c r="N324">
        <f t="shared" si="38"/>
        <v>25000000</v>
      </c>
    </row>
    <row r="325" spans="1:14" x14ac:dyDescent="0.3">
      <c r="A325" s="1">
        <v>13</v>
      </c>
      <c r="B325" t="s">
        <v>662</v>
      </c>
      <c r="C325" t="s">
        <v>2963</v>
      </c>
      <c r="D325" t="s">
        <v>2964</v>
      </c>
      <c r="E325" t="s">
        <v>261</v>
      </c>
      <c r="F325" t="s">
        <v>2966</v>
      </c>
      <c r="G325" t="s">
        <v>1151</v>
      </c>
      <c r="I325" t="str">
        <f t="shared" si="33"/>
        <v>N/A</v>
      </c>
      <c r="J325">
        <f t="shared" si="34"/>
        <v>100000000</v>
      </c>
      <c r="K325">
        <f t="shared" si="35"/>
        <v>50000000</v>
      </c>
      <c r="L325" t="str">
        <f t="shared" si="36"/>
        <v>N/A</v>
      </c>
      <c r="M325">
        <f t="shared" si="37"/>
        <v>175000000</v>
      </c>
      <c r="N325">
        <f t="shared" si="38"/>
        <v>75000000</v>
      </c>
    </row>
    <row r="326" spans="1:14" x14ac:dyDescent="0.3">
      <c r="A326" s="1">
        <v>14</v>
      </c>
      <c r="B326" t="s">
        <v>668</v>
      </c>
      <c r="C326" t="s">
        <v>261</v>
      </c>
      <c r="D326" t="s">
        <v>261</v>
      </c>
      <c r="E326" t="s">
        <v>261</v>
      </c>
      <c r="F326" t="s">
        <v>2967</v>
      </c>
      <c r="G326" t="s">
        <v>2968</v>
      </c>
      <c r="I326" t="str">
        <f t="shared" si="33"/>
        <v>N/A</v>
      </c>
      <c r="J326" t="str">
        <f t="shared" si="34"/>
        <v>N/A</v>
      </c>
      <c r="K326" t="str">
        <f t="shared" si="35"/>
        <v>N/A</v>
      </c>
      <c r="L326" t="str">
        <f t="shared" si="36"/>
        <v>N/A</v>
      </c>
      <c r="M326" t="str">
        <f t="shared" si="37"/>
        <v>(100M)</v>
      </c>
      <c r="N326" t="str">
        <f t="shared" si="38"/>
        <v>(50M)</v>
      </c>
    </row>
    <row r="327" spans="1:14" x14ac:dyDescent="0.3">
      <c r="A327" s="1">
        <v>15</v>
      </c>
      <c r="B327" t="s">
        <v>674</v>
      </c>
      <c r="C327" t="s">
        <v>2969</v>
      </c>
      <c r="D327" t="s">
        <v>2970</v>
      </c>
      <c r="E327" t="s">
        <v>2971</v>
      </c>
      <c r="F327" t="s">
        <v>2972</v>
      </c>
      <c r="G327" t="s">
        <v>1431</v>
      </c>
      <c r="I327" t="str">
        <f t="shared" si="33"/>
        <v>N/A</v>
      </c>
      <c r="J327" t="str">
        <f t="shared" si="34"/>
        <v>904000</v>
      </c>
      <c r="K327" t="str">
        <f t="shared" si="35"/>
        <v>948000</v>
      </c>
      <c r="L327" t="str">
        <f t="shared" si="36"/>
        <v>670000</v>
      </c>
      <c r="M327">
        <f t="shared" si="37"/>
        <v>1080000</v>
      </c>
      <c r="N327">
        <f t="shared" si="38"/>
        <v>1150000</v>
      </c>
    </row>
    <row r="328" spans="1:14" x14ac:dyDescent="0.3">
      <c r="A328" s="1">
        <v>16</v>
      </c>
      <c r="B328" t="s">
        <v>620</v>
      </c>
      <c r="C328" t="s">
        <v>261</v>
      </c>
      <c r="D328" t="s">
        <v>261</v>
      </c>
      <c r="E328" t="s">
        <v>261</v>
      </c>
      <c r="F328" t="s">
        <v>261</v>
      </c>
      <c r="G328" t="s">
        <v>261</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621</v>
      </c>
      <c r="C329" t="s">
        <v>2969</v>
      </c>
      <c r="D329" t="s">
        <v>2970</v>
      </c>
      <c r="E329" t="s">
        <v>2971</v>
      </c>
      <c r="F329" t="s">
        <v>2972</v>
      </c>
      <c r="G329" t="s">
        <v>1431</v>
      </c>
      <c r="I329" t="str">
        <f t="shared" si="33"/>
        <v>N/A</v>
      </c>
      <c r="J329" t="str">
        <f t="shared" si="34"/>
        <v>904000</v>
      </c>
      <c r="K329" t="str">
        <f t="shared" si="35"/>
        <v>948000</v>
      </c>
      <c r="L329" t="str">
        <f t="shared" si="36"/>
        <v>670000</v>
      </c>
      <c r="M329">
        <f t="shared" si="37"/>
        <v>1080000</v>
      </c>
      <c r="N329">
        <f t="shared" si="38"/>
        <v>1150000</v>
      </c>
    </row>
    <row r="330" spans="1:14" x14ac:dyDescent="0.3">
      <c r="A330" s="1">
        <v>18</v>
      </c>
      <c r="B330" t="s">
        <v>680</v>
      </c>
      <c r="C330" t="s">
        <v>2973</v>
      </c>
      <c r="D330" t="s">
        <v>2974</v>
      </c>
      <c r="E330" t="s">
        <v>2975</v>
      </c>
      <c r="F330" t="s">
        <v>2976</v>
      </c>
      <c r="G330" t="s">
        <v>2977</v>
      </c>
      <c r="I330" t="str">
        <f t="shared" si="33"/>
        <v>N/A</v>
      </c>
      <c r="J330" t="str">
        <f t="shared" si="34"/>
        <v>(278.14M)</v>
      </c>
      <c r="K330">
        <f t="shared" si="35"/>
        <v>340220000</v>
      </c>
      <c r="L330">
        <f t="shared" si="36"/>
        <v>502420000</v>
      </c>
      <c r="M330">
        <f t="shared" si="37"/>
        <v>517240000</v>
      </c>
      <c r="N330">
        <f t="shared" si="38"/>
        <v>858210000</v>
      </c>
    </row>
    <row r="331" spans="1:14" x14ac:dyDescent="0.3">
      <c r="A331" s="1">
        <v>19</v>
      </c>
      <c r="B331" t="s">
        <v>686</v>
      </c>
      <c r="C331" t="s">
        <v>261</v>
      </c>
      <c r="D331" t="s">
        <v>2978</v>
      </c>
      <c r="E331" t="s">
        <v>2979</v>
      </c>
      <c r="F331" t="s">
        <v>2980</v>
      </c>
      <c r="G331" t="s">
        <v>2981</v>
      </c>
      <c r="I331" t="str">
        <f t="shared" si="33"/>
        <v>N/A</v>
      </c>
      <c r="J331" t="str">
        <f t="shared" si="34"/>
        <v>N/A</v>
      </c>
      <c r="K331">
        <f t="shared" si="35"/>
        <v>2.2231999999999998</v>
      </c>
      <c r="L331">
        <f t="shared" si="36"/>
        <v>0.4768</v>
      </c>
      <c r="M331">
        <f t="shared" si="37"/>
        <v>2.9500000000000002E-2</v>
      </c>
      <c r="N331">
        <f t="shared" si="38"/>
        <v>0.65920000000000001</v>
      </c>
    </row>
    <row r="332" spans="1:14" x14ac:dyDescent="0.3">
      <c r="A332" s="1">
        <v>20</v>
      </c>
      <c r="B332" t="s">
        <v>2335</v>
      </c>
      <c r="C332" t="s">
        <v>2982</v>
      </c>
      <c r="D332" t="s">
        <v>2983</v>
      </c>
      <c r="E332" t="s">
        <v>2984</v>
      </c>
      <c r="F332" t="s">
        <v>2985</v>
      </c>
      <c r="G332" t="s">
        <v>2986</v>
      </c>
      <c r="I332" t="str">
        <f t="shared" si="33"/>
        <v>pos_trend</v>
      </c>
      <c r="J332">
        <f t="shared" si="34"/>
        <v>-0.65090000000000003</v>
      </c>
      <c r="K332">
        <f t="shared" si="35"/>
        <v>0.85909999999999997</v>
      </c>
      <c r="L332">
        <f t="shared" si="36"/>
        <v>1.1862000000000001</v>
      </c>
      <c r="M332">
        <f t="shared" si="37"/>
        <v>1.1970000000000001</v>
      </c>
      <c r="N332">
        <f t="shared" si="38"/>
        <v>1.8741999999999999</v>
      </c>
    </row>
    <row r="333" spans="1:14" x14ac:dyDescent="0.3">
      <c r="A333" s="1">
        <v>21</v>
      </c>
      <c r="B333" t="s">
        <v>691</v>
      </c>
      <c r="C333" t="s">
        <v>261</v>
      </c>
      <c r="D333" t="s">
        <v>261</v>
      </c>
      <c r="E333" t="s">
        <v>261</v>
      </c>
      <c r="F333" t="s">
        <v>261</v>
      </c>
      <c r="G333" t="s">
        <v>261</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692</v>
      </c>
      <c r="C334" t="s">
        <v>693</v>
      </c>
      <c r="D334" t="s">
        <v>261</v>
      </c>
      <c r="E334" t="s">
        <v>261</v>
      </c>
      <c r="F334" t="s">
        <v>693</v>
      </c>
      <c r="G334" t="s">
        <v>261</v>
      </c>
      <c r="I334" t="str">
        <f t="shared" si="33"/>
        <v>N/A</v>
      </c>
      <c r="J334" t="str">
        <f t="shared" si="34"/>
        <v>0</v>
      </c>
      <c r="K334" t="str">
        <f t="shared" si="35"/>
        <v>N/A</v>
      </c>
      <c r="L334" t="str">
        <f t="shared" si="36"/>
        <v>N/A</v>
      </c>
      <c r="M334" t="str">
        <f t="shared" si="37"/>
        <v>0</v>
      </c>
      <c r="N334" t="str">
        <f t="shared" si="38"/>
        <v>N/A</v>
      </c>
    </row>
    <row r="335" spans="1:14" x14ac:dyDescent="0.3">
      <c r="A335" s="1">
        <v>23</v>
      </c>
      <c r="B335" t="s">
        <v>694</v>
      </c>
      <c r="C335" t="s">
        <v>2987</v>
      </c>
      <c r="D335" t="s">
        <v>2988</v>
      </c>
      <c r="E335" t="s">
        <v>2989</v>
      </c>
      <c r="F335" t="s">
        <v>2990</v>
      </c>
      <c r="G335" t="s">
        <v>2991</v>
      </c>
      <c r="I335" t="str">
        <f t="shared" si="33"/>
        <v>N/A</v>
      </c>
      <c r="J335" t="str">
        <f t="shared" si="34"/>
        <v>(317.05M)</v>
      </c>
      <c r="K335">
        <f t="shared" si="35"/>
        <v>110890000</v>
      </c>
      <c r="L335">
        <f t="shared" si="36"/>
        <v>71830000</v>
      </c>
      <c r="M335">
        <f t="shared" si="37"/>
        <v>220150000</v>
      </c>
      <c r="N335">
        <f t="shared" si="38"/>
        <v>123890000</v>
      </c>
    </row>
    <row r="336" spans="1:14" x14ac:dyDescent="0.3">
      <c r="A336" s="1">
        <v>24</v>
      </c>
      <c r="B336" t="s">
        <v>700</v>
      </c>
      <c r="C336" t="s">
        <v>2992</v>
      </c>
      <c r="D336" t="s">
        <v>2993</v>
      </c>
      <c r="E336" t="s">
        <v>2994</v>
      </c>
      <c r="F336" t="s">
        <v>2995</v>
      </c>
      <c r="G336" t="s">
        <v>2996</v>
      </c>
      <c r="I336" t="str">
        <f t="shared" si="33"/>
        <v>N/A</v>
      </c>
      <c r="J336">
        <f t="shared" si="34"/>
        <v>207210000</v>
      </c>
      <c r="K336">
        <f t="shared" si="35"/>
        <v>226200000</v>
      </c>
      <c r="L336">
        <f t="shared" si="36"/>
        <v>195820000</v>
      </c>
      <c r="M336">
        <f t="shared" si="37"/>
        <v>214770000</v>
      </c>
      <c r="N336">
        <f t="shared" si="38"/>
        <v>218150000</v>
      </c>
    </row>
    <row r="337" spans="1:14" x14ac:dyDescent="0.3">
      <c r="A337" s="1">
        <v>25</v>
      </c>
      <c r="B337" t="s">
        <v>706</v>
      </c>
      <c r="C337" t="s">
        <v>261</v>
      </c>
      <c r="D337" t="s">
        <v>2655</v>
      </c>
      <c r="E337" t="s">
        <v>2997</v>
      </c>
      <c r="F337" t="s">
        <v>2998</v>
      </c>
      <c r="G337" t="s">
        <v>2999</v>
      </c>
      <c r="I337" t="str">
        <f t="shared" si="33"/>
        <v>N/A</v>
      </c>
      <c r="J337" t="str">
        <f t="shared" si="34"/>
        <v>N/A</v>
      </c>
      <c r="K337">
        <f t="shared" si="35"/>
        <v>9.1700000000000004E-2</v>
      </c>
      <c r="L337">
        <f t="shared" si="36"/>
        <v>-0.1343</v>
      </c>
      <c r="M337">
        <f t="shared" si="37"/>
        <v>9.6799999999999997E-2</v>
      </c>
      <c r="N337">
        <f t="shared" si="38"/>
        <v>1.5700000000000002E-2</v>
      </c>
    </row>
    <row r="338" spans="1:14" x14ac:dyDescent="0.3">
      <c r="A338" s="1">
        <v>26</v>
      </c>
      <c r="B338" t="s">
        <v>711</v>
      </c>
      <c r="C338" t="s">
        <v>261</v>
      </c>
      <c r="D338" t="s">
        <v>261</v>
      </c>
      <c r="E338" t="s">
        <v>261</v>
      </c>
      <c r="F338" t="s">
        <v>261</v>
      </c>
      <c r="G338" t="s">
        <v>3000</v>
      </c>
      <c r="I338" t="str">
        <f t="shared" si="33"/>
        <v>N/A</v>
      </c>
      <c r="J338" t="str">
        <f t="shared" si="34"/>
        <v>N/A</v>
      </c>
      <c r="K338" t="str">
        <f t="shared" si="35"/>
        <v>N/A</v>
      </c>
      <c r="L338" t="str">
        <f t="shared" si="36"/>
        <v>N/A</v>
      </c>
      <c r="M338" t="str">
        <f t="shared" si="37"/>
        <v>N/A</v>
      </c>
      <c r="N338">
        <f t="shared" si="38"/>
        <v>3.6000000000000004E-2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3001</v>
      </c>
      <c r="C340" t="s">
        <v>3002</v>
      </c>
      <c r="I340" t="str">
        <f t="shared" si="33"/>
        <v>N/A</v>
      </c>
      <c r="J340" t="str">
        <f t="shared" si="34"/>
        <v>TCF Financial</v>
      </c>
      <c r="K340">
        <f t="shared" si="35"/>
        <v>0</v>
      </c>
      <c r="L340">
        <f t="shared" si="36"/>
        <v>0</v>
      </c>
      <c r="M340">
        <f t="shared" si="37"/>
        <v>0</v>
      </c>
      <c r="N340">
        <f t="shared" si="38"/>
        <v>0</v>
      </c>
    </row>
    <row r="341" spans="1:14" x14ac:dyDescent="0.3">
      <c r="A341" s="1">
        <v>1</v>
      </c>
      <c r="B341" t="s">
        <v>3003</v>
      </c>
      <c r="C341" t="s">
        <v>3004</v>
      </c>
      <c r="I341" t="str">
        <f t="shared" si="33"/>
        <v>N/A</v>
      </c>
      <c r="J341" t="str">
        <f t="shared" si="34"/>
        <v>Zions Bancorp</v>
      </c>
      <c r="K341">
        <f t="shared" si="35"/>
        <v>0</v>
      </c>
      <c r="L341">
        <f t="shared" si="36"/>
        <v>0</v>
      </c>
      <c r="M341">
        <f t="shared" si="37"/>
        <v>0</v>
      </c>
      <c r="N341">
        <f t="shared" si="38"/>
        <v>0</v>
      </c>
    </row>
    <row r="342" spans="1:14" x14ac:dyDescent="0.3">
      <c r="A342" s="1">
        <v>2</v>
      </c>
      <c r="B342" t="s">
        <v>3005</v>
      </c>
      <c r="C342" t="s">
        <v>3006</v>
      </c>
      <c r="I342" t="str">
        <f t="shared" si="33"/>
        <v>N/A</v>
      </c>
      <c r="J342" t="str">
        <f t="shared" si="34"/>
        <v>Heartland Financial</v>
      </c>
      <c r="K342">
        <f t="shared" si="35"/>
        <v>0</v>
      </c>
      <c r="L342">
        <f t="shared" si="36"/>
        <v>0</v>
      </c>
      <c r="M342">
        <f t="shared" si="37"/>
        <v>0</v>
      </c>
      <c r="N342">
        <f t="shared" si="38"/>
        <v>0</v>
      </c>
    </row>
    <row r="343" spans="1:14" x14ac:dyDescent="0.3">
      <c r="A343" s="1">
        <v>3</v>
      </c>
      <c r="B343" t="s">
        <v>3007</v>
      </c>
      <c r="C343" t="s">
        <v>3008</v>
      </c>
      <c r="I343" t="str">
        <f t="shared" si="33"/>
        <v>N/A</v>
      </c>
      <c r="J343" t="str">
        <f t="shared" si="34"/>
        <v>Ameris Bancorp</v>
      </c>
      <c r="K343">
        <f t="shared" si="35"/>
        <v>0</v>
      </c>
      <c r="L343">
        <f t="shared" si="36"/>
        <v>0</v>
      </c>
      <c r="M343">
        <f t="shared" si="37"/>
        <v>0</v>
      </c>
      <c r="N343">
        <f t="shared" si="38"/>
        <v>0</v>
      </c>
    </row>
    <row r="344" spans="1:14" x14ac:dyDescent="0.3">
      <c r="A344" s="1">
        <v>4</v>
      </c>
      <c r="B344" t="s">
        <v>3009</v>
      </c>
      <c r="C344" t="s">
        <v>3010</v>
      </c>
      <c r="I344" t="str">
        <f t="shared" si="33"/>
        <v>N/A</v>
      </c>
      <c r="J344" t="str">
        <f t="shared" si="34"/>
        <v>Associated Banc</v>
      </c>
      <c r="K344">
        <f t="shared" si="35"/>
        <v>0</v>
      </c>
      <c r="L344">
        <f t="shared" si="36"/>
        <v>0</v>
      </c>
      <c r="M344">
        <f t="shared" si="37"/>
        <v>0</v>
      </c>
      <c r="N344">
        <f t="shared" si="38"/>
        <v>0</v>
      </c>
    </row>
    <row r="345" spans="1:14" x14ac:dyDescent="0.3">
      <c r="A345" s="1">
        <v>5</v>
      </c>
      <c r="B345" t="s">
        <v>3011</v>
      </c>
      <c r="C345" t="s">
        <v>3012</v>
      </c>
      <c r="I345" t="str">
        <f t="shared" si="33"/>
        <v>N/A</v>
      </c>
      <c r="J345" t="str">
        <f t="shared" si="34"/>
        <v>BancFirst</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122</v>
      </c>
      <c r="C348" t="s">
        <v>3013</v>
      </c>
      <c r="I348" t="str">
        <f t="shared" si="33"/>
        <v>N/A</v>
      </c>
      <c r="J348">
        <f t="shared" si="34"/>
        <v>2690000000</v>
      </c>
      <c r="K348">
        <f t="shared" si="35"/>
        <v>0</v>
      </c>
      <c r="L348">
        <f t="shared" si="36"/>
        <v>0</v>
      </c>
      <c r="M348">
        <f t="shared" si="37"/>
        <v>0</v>
      </c>
      <c r="N348">
        <f t="shared" si="38"/>
        <v>0</v>
      </c>
    </row>
    <row r="349" spans="1:14" x14ac:dyDescent="0.3">
      <c r="A349" s="1">
        <v>1</v>
      </c>
      <c r="B349" t="s">
        <v>123</v>
      </c>
      <c r="I349" t="str">
        <f t="shared" si="33"/>
        <v>N/A</v>
      </c>
      <c r="J349">
        <f t="shared" si="34"/>
        <v>0</v>
      </c>
      <c r="K349">
        <f t="shared" si="35"/>
        <v>0</v>
      </c>
      <c r="L349">
        <f t="shared" si="36"/>
        <v>0</v>
      </c>
      <c r="M349">
        <f t="shared" si="37"/>
        <v>0</v>
      </c>
      <c r="N349">
        <f t="shared" si="38"/>
        <v>0</v>
      </c>
    </row>
    <row r="350" spans="1:14" x14ac:dyDescent="0.3">
      <c r="A350" s="1">
        <v>2</v>
      </c>
      <c r="B350" t="s">
        <v>124</v>
      </c>
      <c r="C350" t="s">
        <v>3014</v>
      </c>
      <c r="I350" t="str">
        <f t="shared" si="33"/>
        <v>N/A</v>
      </c>
      <c r="J350" t="str">
        <f t="shared" si="34"/>
        <v>13.79</v>
      </c>
      <c r="K350">
        <f t="shared" si="35"/>
        <v>0</v>
      </c>
      <c r="L350">
        <f t="shared" si="36"/>
        <v>0</v>
      </c>
      <c r="M350">
        <f t="shared" si="37"/>
        <v>0</v>
      </c>
      <c r="N350">
        <f t="shared" si="38"/>
        <v>0</v>
      </c>
    </row>
    <row r="351" spans="1:14" x14ac:dyDescent="0.3">
      <c r="A351" s="1">
        <v>3</v>
      </c>
      <c r="B351" t="s">
        <v>125</v>
      </c>
      <c r="C351" t="s">
        <v>3015</v>
      </c>
      <c r="I351" t="str">
        <f t="shared" si="33"/>
        <v>N/A</v>
      </c>
      <c r="J351" t="str">
        <f t="shared" si="34"/>
        <v>11.31</v>
      </c>
      <c r="K351">
        <f t="shared" si="35"/>
        <v>0</v>
      </c>
      <c r="L351">
        <f t="shared" si="36"/>
        <v>0</v>
      </c>
      <c r="M351">
        <f t="shared" si="37"/>
        <v>0</v>
      </c>
      <c r="N351">
        <f t="shared" si="38"/>
        <v>0</v>
      </c>
    </row>
    <row r="352" spans="1:14" x14ac:dyDescent="0.3">
      <c r="A352" s="1">
        <v>4</v>
      </c>
      <c r="B352" t="s">
        <v>127</v>
      </c>
      <c r="C352" t="s">
        <v>3016</v>
      </c>
      <c r="I352" t="str">
        <f t="shared" si="33"/>
        <v>N/A</v>
      </c>
      <c r="J352" t="str">
        <f t="shared" si="34"/>
        <v>1.55</v>
      </c>
      <c r="K352">
        <f t="shared" si="35"/>
        <v>0</v>
      </c>
      <c r="L352">
        <f t="shared" si="36"/>
        <v>0</v>
      </c>
      <c r="M352">
        <f t="shared" si="37"/>
        <v>0</v>
      </c>
      <c r="N352">
        <f t="shared" si="38"/>
        <v>0</v>
      </c>
    </row>
    <row r="353" spans="1:14" x14ac:dyDescent="0.3">
      <c r="A353" s="1">
        <v>5</v>
      </c>
      <c r="B353" t="s">
        <v>129</v>
      </c>
      <c r="C353" t="s">
        <v>3017</v>
      </c>
      <c r="I353" t="str">
        <f t="shared" si="33"/>
        <v>N/A</v>
      </c>
      <c r="J353" t="str">
        <f t="shared" si="34"/>
        <v>2.14</v>
      </c>
      <c r="K353">
        <f t="shared" si="35"/>
        <v>0</v>
      </c>
      <c r="L353">
        <f t="shared" si="36"/>
        <v>0</v>
      </c>
      <c r="M353">
        <f t="shared" si="37"/>
        <v>0</v>
      </c>
      <c r="N353">
        <f t="shared" si="38"/>
        <v>0</v>
      </c>
    </row>
    <row r="354" spans="1:14" x14ac:dyDescent="0.3">
      <c r="A354" s="1">
        <v>6</v>
      </c>
      <c r="B354" t="s">
        <v>131</v>
      </c>
      <c r="C354" t="s">
        <v>3018</v>
      </c>
      <c r="I354" t="str">
        <f t="shared" si="33"/>
        <v>N/A</v>
      </c>
      <c r="J354" t="str">
        <f t="shared" si="34"/>
        <v>1.20</v>
      </c>
      <c r="K354">
        <f t="shared" si="35"/>
        <v>0</v>
      </c>
      <c r="L354">
        <f t="shared" si="36"/>
        <v>0</v>
      </c>
      <c r="M354">
        <f t="shared" si="37"/>
        <v>0</v>
      </c>
      <c r="N354">
        <f t="shared" si="38"/>
        <v>0</v>
      </c>
    </row>
    <row r="355" spans="1:14" x14ac:dyDescent="0.3">
      <c r="A355" s="1">
        <v>7</v>
      </c>
      <c r="B355" t="s">
        <v>133</v>
      </c>
      <c r="I355" t="str">
        <f t="shared" si="33"/>
        <v>N/A</v>
      </c>
      <c r="J355">
        <f t="shared" si="34"/>
        <v>0</v>
      </c>
      <c r="K355">
        <f t="shared" si="35"/>
        <v>0</v>
      </c>
      <c r="L355">
        <f t="shared" si="36"/>
        <v>0</v>
      </c>
      <c r="M355">
        <f t="shared" si="37"/>
        <v>0</v>
      </c>
      <c r="N355">
        <f t="shared" si="38"/>
        <v>0</v>
      </c>
    </row>
    <row r="356" spans="1:14" x14ac:dyDescent="0.3">
      <c r="A356" s="1">
        <v>8</v>
      </c>
      <c r="B356" t="s">
        <v>134</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122</v>
      </c>
      <c r="C359" t="s">
        <v>3019</v>
      </c>
      <c r="I359" t="str">
        <f t="shared" si="33"/>
        <v>N/A</v>
      </c>
      <c r="J359">
        <f t="shared" si="34"/>
        <v>8820000000</v>
      </c>
      <c r="K359">
        <f t="shared" si="35"/>
        <v>0</v>
      </c>
      <c r="L359">
        <f t="shared" si="36"/>
        <v>0</v>
      </c>
      <c r="M359">
        <f t="shared" si="37"/>
        <v>0</v>
      </c>
      <c r="N359">
        <f t="shared" si="38"/>
        <v>0</v>
      </c>
    </row>
    <row r="360" spans="1:14" x14ac:dyDescent="0.3">
      <c r="A360" s="1">
        <v>1</v>
      </c>
      <c r="B360" t="s">
        <v>123</v>
      </c>
      <c r="I360" t="str">
        <f t="shared" si="33"/>
        <v>N/A</v>
      </c>
      <c r="J360">
        <f t="shared" si="34"/>
        <v>0</v>
      </c>
      <c r="K360">
        <f t="shared" si="35"/>
        <v>0</v>
      </c>
      <c r="L360">
        <f t="shared" si="36"/>
        <v>0</v>
      </c>
      <c r="M360">
        <f t="shared" si="37"/>
        <v>0</v>
      </c>
      <c r="N360">
        <f t="shared" si="38"/>
        <v>0</v>
      </c>
    </row>
    <row r="361" spans="1:14" x14ac:dyDescent="0.3">
      <c r="A361" s="1">
        <v>2</v>
      </c>
      <c r="B361" t="s">
        <v>124</v>
      </c>
      <c r="C361" t="s">
        <v>3020</v>
      </c>
      <c r="I361" t="str">
        <f t="shared" si="33"/>
        <v>N/A</v>
      </c>
      <c r="J361" t="str">
        <f t="shared" si="34"/>
        <v>19.60</v>
      </c>
      <c r="K361">
        <f t="shared" si="35"/>
        <v>0</v>
      </c>
      <c r="L361">
        <f t="shared" si="36"/>
        <v>0</v>
      </c>
      <c r="M361">
        <f t="shared" si="37"/>
        <v>0</v>
      </c>
      <c r="N361">
        <f t="shared" si="38"/>
        <v>0</v>
      </c>
    </row>
    <row r="362" spans="1:14" x14ac:dyDescent="0.3">
      <c r="A362" s="1">
        <v>3</v>
      </c>
      <c r="B362" t="s">
        <v>125</v>
      </c>
      <c r="C362" t="s">
        <v>3021</v>
      </c>
      <c r="I362" t="str">
        <f t="shared" si="33"/>
        <v>N/A</v>
      </c>
      <c r="J362" t="str">
        <f t="shared" si="34"/>
        <v>14.37</v>
      </c>
      <c r="K362">
        <f t="shared" si="35"/>
        <v>0</v>
      </c>
      <c r="L362">
        <f t="shared" si="36"/>
        <v>0</v>
      </c>
      <c r="M362">
        <f t="shared" si="37"/>
        <v>0</v>
      </c>
      <c r="N362">
        <f t="shared" si="38"/>
        <v>0</v>
      </c>
    </row>
    <row r="363" spans="1:14" x14ac:dyDescent="0.3">
      <c r="A363" s="1">
        <v>4</v>
      </c>
      <c r="B363" t="s">
        <v>127</v>
      </c>
      <c r="C363" t="s">
        <v>2375</v>
      </c>
      <c r="I363" t="str">
        <f t="shared" si="33"/>
        <v>N/A</v>
      </c>
      <c r="J363" t="str">
        <f t="shared" si="34"/>
        <v>1.18</v>
      </c>
      <c r="K363">
        <f t="shared" si="35"/>
        <v>0</v>
      </c>
      <c r="L363">
        <f t="shared" si="36"/>
        <v>0</v>
      </c>
      <c r="M363">
        <f t="shared" si="37"/>
        <v>0</v>
      </c>
      <c r="N363">
        <f t="shared" si="38"/>
        <v>0</v>
      </c>
    </row>
    <row r="364" spans="1:14" x14ac:dyDescent="0.3">
      <c r="A364" s="1">
        <v>5</v>
      </c>
      <c r="B364" t="s">
        <v>129</v>
      </c>
      <c r="C364" t="s">
        <v>3022</v>
      </c>
      <c r="I364" t="str">
        <f t="shared" si="33"/>
        <v>N/A</v>
      </c>
      <c r="J364" t="str">
        <f t="shared" si="34"/>
        <v>3.74</v>
      </c>
      <c r="K364">
        <f t="shared" si="35"/>
        <v>0</v>
      </c>
      <c r="L364">
        <f t="shared" si="36"/>
        <v>0</v>
      </c>
      <c r="M364">
        <f t="shared" si="37"/>
        <v>0</v>
      </c>
      <c r="N364">
        <f t="shared" si="38"/>
        <v>0</v>
      </c>
    </row>
    <row r="365" spans="1:14" x14ac:dyDescent="0.3">
      <c r="A365" s="1">
        <v>6</v>
      </c>
      <c r="B365" t="s">
        <v>131</v>
      </c>
      <c r="C365" t="s">
        <v>3023</v>
      </c>
      <c r="I365" t="str">
        <f t="shared" si="33"/>
        <v>N/A</v>
      </c>
      <c r="J365" t="str">
        <f t="shared" si="34"/>
        <v>1.26</v>
      </c>
      <c r="K365">
        <f t="shared" si="35"/>
        <v>0</v>
      </c>
      <c r="L365">
        <f t="shared" si="36"/>
        <v>0</v>
      </c>
      <c r="M365">
        <f t="shared" si="37"/>
        <v>0</v>
      </c>
      <c r="N365">
        <f t="shared" si="38"/>
        <v>0</v>
      </c>
    </row>
    <row r="366" spans="1:14" x14ac:dyDescent="0.3">
      <c r="A366" s="1">
        <v>7</v>
      </c>
      <c r="B366" t="s">
        <v>133</v>
      </c>
      <c r="I366" t="str">
        <f t="shared" si="33"/>
        <v>N/A</v>
      </c>
      <c r="J366">
        <f t="shared" si="34"/>
        <v>0</v>
      </c>
      <c r="K366">
        <f t="shared" si="35"/>
        <v>0</v>
      </c>
      <c r="L366">
        <f t="shared" si="36"/>
        <v>0</v>
      </c>
      <c r="M366">
        <f t="shared" si="37"/>
        <v>0</v>
      </c>
      <c r="N366">
        <f t="shared" si="38"/>
        <v>0</v>
      </c>
    </row>
    <row r="367" spans="1:14" x14ac:dyDescent="0.3">
      <c r="A367" s="1">
        <v>8</v>
      </c>
      <c r="B367" t="s">
        <v>134</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122</v>
      </c>
      <c r="C370" t="s">
        <v>3024</v>
      </c>
      <c r="I370" t="str">
        <f t="shared" si="33"/>
        <v>N/A</v>
      </c>
      <c r="J370">
        <f t="shared" si="34"/>
        <v>1390000000</v>
      </c>
      <c r="K370">
        <f t="shared" si="35"/>
        <v>0</v>
      </c>
      <c r="L370">
        <f t="shared" si="36"/>
        <v>0</v>
      </c>
      <c r="M370">
        <f t="shared" si="37"/>
        <v>0</v>
      </c>
      <c r="N370">
        <f t="shared" si="38"/>
        <v>0</v>
      </c>
    </row>
    <row r="371" spans="1:14" x14ac:dyDescent="0.3">
      <c r="A371" s="1">
        <v>1</v>
      </c>
      <c r="B371" t="s">
        <v>123</v>
      </c>
      <c r="I371" t="str">
        <f t="shared" si="33"/>
        <v>N/A</v>
      </c>
      <c r="J371">
        <f t="shared" si="34"/>
        <v>0</v>
      </c>
      <c r="K371">
        <f t="shared" si="35"/>
        <v>0</v>
      </c>
      <c r="L371">
        <f t="shared" si="36"/>
        <v>0</v>
      </c>
      <c r="M371">
        <f t="shared" si="37"/>
        <v>0</v>
      </c>
      <c r="N371">
        <f t="shared" si="38"/>
        <v>0</v>
      </c>
    </row>
    <row r="372" spans="1:14" x14ac:dyDescent="0.3">
      <c r="A372" s="1">
        <v>2</v>
      </c>
      <c r="B372" t="s">
        <v>124</v>
      </c>
      <c r="C372" t="s">
        <v>3025</v>
      </c>
      <c r="I372" t="str">
        <f t="shared" si="33"/>
        <v>N/A</v>
      </c>
      <c r="J372" t="str">
        <f t="shared" si="34"/>
        <v>15.11</v>
      </c>
      <c r="K372">
        <f t="shared" si="35"/>
        <v>0</v>
      </c>
      <c r="L372">
        <f t="shared" si="36"/>
        <v>0</v>
      </c>
      <c r="M372">
        <f t="shared" si="37"/>
        <v>0</v>
      </c>
      <c r="N372">
        <f t="shared" si="38"/>
        <v>0</v>
      </c>
    </row>
    <row r="373" spans="1:14" x14ac:dyDescent="0.3">
      <c r="A373" s="1">
        <v>3</v>
      </c>
      <c r="B373" t="s">
        <v>125</v>
      </c>
      <c r="C373" t="s">
        <v>3026</v>
      </c>
      <c r="I373" t="str">
        <f t="shared" si="33"/>
        <v>N/A</v>
      </c>
      <c r="J373" t="str">
        <f t="shared" si="34"/>
        <v>13.23</v>
      </c>
      <c r="K373">
        <f t="shared" si="35"/>
        <v>0</v>
      </c>
      <c r="L373">
        <f t="shared" si="36"/>
        <v>0</v>
      </c>
      <c r="M373">
        <f t="shared" si="37"/>
        <v>0</v>
      </c>
      <c r="N373">
        <f t="shared" si="38"/>
        <v>0</v>
      </c>
    </row>
    <row r="374" spans="1:14" x14ac:dyDescent="0.3">
      <c r="A374" s="1">
        <v>4</v>
      </c>
      <c r="B374" t="s">
        <v>127</v>
      </c>
      <c r="C374" t="s">
        <v>1705</v>
      </c>
      <c r="I374" t="str">
        <f t="shared" si="33"/>
        <v>N/A</v>
      </c>
      <c r="J374" t="str">
        <f t="shared" si="34"/>
        <v>1.61</v>
      </c>
      <c r="K374">
        <f t="shared" si="35"/>
        <v>0</v>
      </c>
      <c r="L374">
        <f t="shared" si="36"/>
        <v>0</v>
      </c>
      <c r="M374">
        <f t="shared" si="37"/>
        <v>0</v>
      </c>
      <c r="N374">
        <f t="shared" si="38"/>
        <v>0</v>
      </c>
    </row>
    <row r="375" spans="1:14" x14ac:dyDescent="0.3">
      <c r="A375" s="1">
        <v>5</v>
      </c>
      <c r="B375" t="s">
        <v>129</v>
      </c>
      <c r="C375" t="s">
        <v>3027</v>
      </c>
      <c r="I375" t="str">
        <f t="shared" si="33"/>
        <v>N/A</v>
      </c>
      <c r="J375" t="str">
        <f t="shared" si="34"/>
        <v>3.57</v>
      </c>
      <c r="K375">
        <f t="shared" si="35"/>
        <v>0</v>
      </c>
      <c r="L375">
        <f t="shared" si="36"/>
        <v>0</v>
      </c>
      <c r="M375">
        <f t="shared" si="37"/>
        <v>0</v>
      </c>
      <c r="N375">
        <f t="shared" si="38"/>
        <v>0</v>
      </c>
    </row>
    <row r="376" spans="1:14" x14ac:dyDescent="0.3">
      <c r="A376" s="1">
        <v>6</v>
      </c>
      <c r="B376" t="s">
        <v>131</v>
      </c>
      <c r="C376" t="s">
        <v>3028</v>
      </c>
      <c r="I376" t="str">
        <f t="shared" si="33"/>
        <v>N/A</v>
      </c>
      <c r="J376" t="str">
        <f t="shared" si="34"/>
        <v>1.59</v>
      </c>
      <c r="K376">
        <f t="shared" si="35"/>
        <v>0</v>
      </c>
      <c r="L376">
        <f t="shared" si="36"/>
        <v>0</v>
      </c>
      <c r="M376">
        <f t="shared" si="37"/>
        <v>0</v>
      </c>
      <c r="N376">
        <f t="shared" si="38"/>
        <v>0</v>
      </c>
    </row>
    <row r="377" spans="1:14" x14ac:dyDescent="0.3">
      <c r="A377" s="1">
        <v>7</v>
      </c>
      <c r="B377" t="s">
        <v>133</v>
      </c>
      <c r="I377" t="str">
        <f t="shared" si="33"/>
        <v>N/A</v>
      </c>
      <c r="J377">
        <f t="shared" si="34"/>
        <v>0</v>
      </c>
      <c r="K377">
        <f t="shared" si="35"/>
        <v>0</v>
      </c>
      <c r="L377">
        <f t="shared" si="36"/>
        <v>0</v>
      </c>
      <c r="M377">
        <f t="shared" si="37"/>
        <v>0</v>
      </c>
      <c r="N377">
        <f t="shared" si="38"/>
        <v>0</v>
      </c>
    </row>
    <row r="378" spans="1:14" x14ac:dyDescent="0.3">
      <c r="A378" s="1">
        <v>8</v>
      </c>
      <c r="B378" t="s">
        <v>134</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122</v>
      </c>
      <c r="C381" t="s">
        <v>3029</v>
      </c>
      <c r="I381" t="str">
        <f t="shared" si="39"/>
        <v>N/A</v>
      </c>
      <c r="J381">
        <f t="shared" si="40"/>
        <v>1740000000</v>
      </c>
      <c r="K381">
        <f t="shared" si="41"/>
        <v>0</v>
      </c>
      <c r="L381">
        <f t="shared" si="42"/>
        <v>0</v>
      </c>
      <c r="M381">
        <f t="shared" si="43"/>
        <v>0</v>
      </c>
      <c r="N381">
        <f t="shared" si="44"/>
        <v>0</v>
      </c>
    </row>
    <row r="382" spans="1:14" x14ac:dyDescent="0.3">
      <c r="A382" s="1">
        <v>1</v>
      </c>
      <c r="B382" t="s">
        <v>123</v>
      </c>
      <c r="I382" t="str">
        <f t="shared" si="39"/>
        <v>N/A</v>
      </c>
      <c r="J382">
        <f t="shared" si="40"/>
        <v>0</v>
      </c>
      <c r="K382">
        <f t="shared" si="41"/>
        <v>0</v>
      </c>
      <c r="L382">
        <f t="shared" si="42"/>
        <v>0</v>
      </c>
      <c r="M382">
        <f t="shared" si="43"/>
        <v>0</v>
      </c>
      <c r="N382">
        <f t="shared" si="44"/>
        <v>0</v>
      </c>
    </row>
    <row r="383" spans="1:14" x14ac:dyDescent="0.3">
      <c r="A383" s="1">
        <v>2</v>
      </c>
      <c r="B383" t="s">
        <v>124</v>
      </c>
      <c r="C383" t="s">
        <v>3030</v>
      </c>
      <c r="I383" t="str">
        <f t="shared" si="39"/>
        <v>N/A</v>
      </c>
      <c r="J383" t="str">
        <f t="shared" si="40"/>
        <v>20.49</v>
      </c>
      <c r="K383">
        <f t="shared" si="41"/>
        <v>0</v>
      </c>
      <c r="L383">
        <f t="shared" si="42"/>
        <v>0</v>
      </c>
      <c r="M383">
        <f t="shared" si="43"/>
        <v>0</v>
      </c>
      <c r="N383">
        <f t="shared" si="44"/>
        <v>0</v>
      </c>
    </row>
    <row r="384" spans="1:14" x14ac:dyDescent="0.3">
      <c r="A384" s="1">
        <v>3</v>
      </c>
      <c r="B384" t="s">
        <v>125</v>
      </c>
      <c r="C384" t="s">
        <v>3031</v>
      </c>
      <c r="I384" t="str">
        <f t="shared" si="39"/>
        <v>N/A</v>
      </c>
      <c r="J384" t="str">
        <f t="shared" si="40"/>
        <v>14.54</v>
      </c>
      <c r="K384">
        <f t="shared" si="41"/>
        <v>0</v>
      </c>
      <c r="L384">
        <f t="shared" si="42"/>
        <v>0</v>
      </c>
      <c r="M384">
        <f t="shared" si="43"/>
        <v>0</v>
      </c>
      <c r="N384">
        <f t="shared" si="44"/>
        <v>0</v>
      </c>
    </row>
    <row r="385" spans="1:14" x14ac:dyDescent="0.3">
      <c r="A385" s="1">
        <v>4</v>
      </c>
      <c r="B385" t="s">
        <v>127</v>
      </c>
      <c r="C385" t="s">
        <v>3032</v>
      </c>
      <c r="I385" t="str">
        <f t="shared" si="39"/>
        <v>N/A</v>
      </c>
      <c r="J385" t="str">
        <f t="shared" si="40"/>
        <v>2.27</v>
      </c>
      <c r="K385">
        <f t="shared" si="41"/>
        <v>0</v>
      </c>
      <c r="L385">
        <f t="shared" si="42"/>
        <v>0</v>
      </c>
      <c r="M385">
        <f t="shared" si="43"/>
        <v>0</v>
      </c>
      <c r="N385">
        <f t="shared" si="44"/>
        <v>0</v>
      </c>
    </row>
    <row r="386" spans="1:14" x14ac:dyDescent="0.3">
      <c r="A386" s="1">
        <v>5</v>
      </c>
      <c r="B386" t="s">
        <v>129</v>
      </c>
      <c r="C386" t="s">
        <v>3033</v>
      </c>
      <c r="I386" t="str">
        <f t="shared" si="39"/>
        <v>N/A</v>
      </c>
      <c r="J386" t="str">
        <f t="shared" si="40"/>
        <v>5.26</v>
      </c>
      <c r="K386">
        <f t="shared" si="41"/>
        <v>0</v>
      </c>
      <c r="L386">
        <f t="shared" si="42"/>
        <v>0</v>
      </c>
      <c r="M386">
        <f t="shared" si="43"/>
        <v>0</v>
      </c>
      <c r="N386">
        <f t="shared" si="44"/>
        <v>0</v>
      </c>
    </row>
    <row r="387" spans="1:14" x14ac:dyDescent="0.3">
      <c r="A387" s="1">
        <v>6</v>
      </c>
      <c r="B387" t="s">
        <v>131</v>
      </c>
      <c r="C387" t="s">
        <v>3034</v>
      </c>
      <c r="I387" t="str">
        <f t="shared" si="39"/>
        <v>N/A</v>
      </c>
      <c r="J387" t="str">
        <f t="shared" si="40"/>
        <v>2.21</v>
      </c>
      <c r="K387">
        <f t="shared" si="41"/>
        <v>0</v>
      </c>
      <c r="L387">
        <f t="shared" si="42"/>
        <v>0</v>
      </c>
      <c r="M387">
        <f t="shared" si="43"/>
        <v>0</v>
      </c>
      <c r="N387">
        <f t="shared" si="44"/>
        <v>0</v>
      </c>
    </row>
    <row r="388" spans="1:14" x14ac:dyDescent="0.3">
      <c r="A388" s="1">
        <v>7</v>
      </c>
      <c r="B388" t="s">
        <v>133</v>
      </c>
      <c r="I388" t="str">
        <f t="shared" si="39"/>
        <v>N/A</v>
      </c>
      <c r="J388">
        <f t="shared" si="40"/>
        <v>0</v>
      </c>
      <c r="K388">
        <f t="shared" si="41"/>
        <v>0</v>
      </c>
      <c r="L388">
        <f t="shared" si="42"/>
        <v>0</v>
      </c>
      <c r="M388">
        <f t="shared" si="43"/>
        <v>0</v>
      </c>
      <c r="N388">
        <f t="shared" si="44"/>
        <v>0</v>
      </c>
    </row>
    <row r="389" spans="1:14" x14ac:dyDescent="0.3">
      <c r="A389" s="1">
        <v>8</v>
      </c>
      <c r="B389" t="s">
        <v>134</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12-13</v>
      </c>
      <c r="AL499" t="str">
        <f>L476</f>
        <v>13-14</v>
      </c>
      <c r="AM499" t="str">
        <f>M476</f>
        <v>14-15</v>
      </c>
      <c r="AN499" t="str">
        <f>N476</f>
        <v>15-16</v>
      </c>
    </row>
    <row r="500" spans="3:40" x14ac:dyDescent="0.3">
      <c r="C500" t="s">
        <v>3035</v>
      </c>
      <c r="AK500" t="e">
        <f ca="1">Y499-X499</f>
        <v>#N/A</v>
      </c>
      <c r="AL500" t="e">
        <f ca="1">Z499-Y499</f>
        <v>#N/A</v>
      </c>
      <c r="AM500" t="e">
        <f ca="1">AA499-Z499</f>
        <v>#N/A</v>
      </c>
      <c r="AN500" t="e">
        <f ca="1">AB499-AA499</f>
        <v>#N/A</v>
      </c>
    </row>
    <row r="501" spans="3:40" x14ac:dyDescent="0.3">
      <c r="C501" t="s">
        <v>3036</v>
      </c>
    </row>
    <row r="502" spans="3:40" x14ac:dyDescent="0.3">
      <c r="C502" t="s">
        <v>3037</v>
      </c>
    </row>
    <row r="503" spans="3:40" x14ac:dyDescent="0.3">
      <c r="C503" t="s">
        <v>754</v>
      </c>
    </row>
    <row r="504" spans="3:40" x14ac:dyDescent="0.3">
      <c r="C504" t="s">
        <v>3037</v>
      </c>
    </row>
    <row r="505" spans="3:40" x14ac:dyDescent="0.3">
      <c r="C505" t="s">
        <v>750</v>
      </c>
    </row>
    <row r="506" spans="3:40" x14ac:dyDescent="0.3">
      <c r="C506" t="s">
        <v>752</v>
      </c>
    </row>
    <row r="507" spans="3:40" x14ac:dyDescent="0.3">
      <c r="C507" t="s">
        <v>748</v>
      </c>
    </row>
    <row r="508" spans="3:40" x14ac:dyDescent="0.3">
      <c r="C508" t="s">
        <v>752</v>
      </c>
    </row>
    <row r="509" spans="3:40" x14ac:dyDescent="0.3">
      <c r="C509" t="s">
        <v>2391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3038</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Bank of Marin Ban</v>
      </c>
    </row>
    <row r="2" spans="1:16" x14ac:dyDescent="0.3">
      <c r="B2" t="s">
        <v>2</v>
      </c>
      <c r="C2" t="s">
        <v>3039</v>
      </c>
      <c r="K2" t="str">
        <f>LEFT(C1,FIND("(",C1) - 2)</f>
        <v>Bank of Marin Bancorp</v>
      </c>
    </row>
    <row r="3" spans="1:16" x14ac:dyDescent="0.3">
      <c r="J3">
        <f ca="1">RANDBETWEEN(1,6)</f>
        <v>2</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$61.65, down 3.14%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$61.65, down 3.14% after opening up a fraction over yesterday's closing price</v>
      </c>
    </row>
    <row r="5" spans="1:16" x14ac:dyDescent="0.3">
      <c r="J5">
        <f ca="1">RANDBETWEEN(1,2)</f>
        <v>2</v>
      </c>
      <c r="K5" t="str">
        <f>"The one year target estimate for " &amp; D1 &amp; " is " &amp; TEXT(C23,"$####.00")</f>
        <v>The one year target estimate for Bank of Marin Ban is $67.70</v>
      </c>
      <c r="L5" t="str">
        <f>D1 &amp; " is expected to be trading at " &amp; TEXT(C23, "$####.00") &amp; ", based on target estimates"</f>
        <v>Bank of Marin Ban is expected to be trading at $67.70, based on target estimates</v>
      </c>
    </row>
    <row r="6" spans="1:16" x14ac:dyDescent="0.3">
      <c r="K6" t="str">
        <f>" which would be " &amp; IF(OR(LEFT(ABS((C23-C2)/C2*100),1)="8",LEFT(ABS((C23-C2)/C2*100),2)="18"), "an ", "a ")  &amp;TEXT(ABS((C23-C2)/C2),"####.00%")&amp;IF((C23-C2)&gt;0," increase over"," decrease from")&amp;" the current price"</f>
        <v xml:space="preserve"> which would be a 9.81% increase over the current price</v>
      </c>
    </row>
    <row r="7" spans="1:16" x14ac:dyDescent="0.3">
      <c r="A7" s="1">
        <v>0</v>
      </c>
      <c r="B7" t="s">
        <v>5</v>
      </c>
      <c r="C7" t="s">
        <v>3040</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2.5% over last quarter based on the average of 6 analyst estimates (Yahoo Finance)</v>
      </c>
    </row>
    <row r="8" spans="1:16" x14ac:dyDescent="0.3">
      <c r="A8" s="1">
        <v>1</v>
      </c>
      <c r="B8" t="s">
        <v>6</v>
      </c>
      <c r="C8" t="s">
        <v>3041</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8</v>
      </c>
      <c r="C9" t="s">
        <v>11</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10</v>
      </c>
      <c r="C10" t="s">
        <v>11</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$0.15 in the 2 months leading up to the earnings report</v>
      </c>
    </row>
    <row r="11" spans="1:16" x14ac:dyDescent="0.3">
      <c r="A11" s="1">
        <v>4</v>
      </c>
      <c r="B11" t="s">
        <v>12</v>
      </c>
      <c r="C11" t="s">
        <v>3042</v>
      </c>
      <c r="K11" t="str">
        <f>IF(B145="Interest Income",U42, K42)</f>
        <v>Bank of Marin Ban has managed to increase net loans, and retained earnings each year since 2012</v>
      </c>
    </row>
    <row r="12" spans="1:16" x14ac:dyDescent="0.3">
      <c r="A12" s="1">
        <v>5</v>
      </c>
      <c r="B12" t="s">
        <v>14</v>
      </c>
      <c r="C12" t="s">
        <v>3043</v>
      </c>
      <c r="D12" t="str">
        <f>LEFT(C12,FIND("-",C12)-2)</f>
        <v>48.50</v>
      </c>
      <c r="E12" t="str">
        <f>TRIM(RIGHT(C12,FIND("-",C12)-1))</f>
        <v>75.05</v>
      </c>
      <c r="K12" t="str">
        <f ca="1">D78</f>
        <v>There are some indications that Bank of Marin Ban may be overvalued. The company has a higher forward p/e, peg ratio, price/sales, price/book than the comparable average</v>
      </c>
    </row>
    <row r="13" spans="1:16" x14ac:dyDescent="0.3">
      <c r="A13" s="1">
        <v>6</v>
      </c>
      <c r="B13" t="s">
        <v>16</v>
      </c>
      <c r="C13" t="s">
        <v>3044</v>
      </c>
      <c r="K13" t="str">
        <f ca="1">D89</f>
        <v>There are some indications that Bank of Marin Ban may be undervalued. The company has a lower and trailing p/e than the comparable average</v>
      </c>
    </row>
    <row r="14" spans="1:16" x14ac:dyDescent="0.3">
      <c r="A14" s="1">
        <v>7</v>
      </c>
      <c r="B14" t="s">
        <v>18</v>
      </c>
      <c r="C14" t="s">
        <v>3045</v>
      </c>
    </row>
    <row r="16" spans="1:16" x14ac:dyDescent="0.3">
      <c r="A16" s="1">
        <v>0</v>
      </c>
      <c r="B16" t="s">
        <v>20</v>
      </c>
      <c r="C16" t="s">
        <v>3046</v>
      </c>
    </row>
    <row r="17" spans="1:23" x14ac:dyDescent="0.3">
      <c r="A17" s="1">
        <v>1</v>
      </c>
      <c r="B17" t="s">
        <v>22</v>
      </c>
      <c r="C17" t="s">
        <v>3047</v>
      </c>
      <c r="K17" t="str">
        <f ca="1">K2 &amp; IF(J3=1, K3,IF(J3=2,L3,IF(J3=3,M3,IF(J3=4,N3,IF(J3=5,O3,IF(J3=6,P3)))))) &amp; ". " &amp; IF(J4=1,K4,IF(J4=2,L4)) &amp; ". " &amp; IF(J5=1,K5,IF(J5=2,L5)) &amp; K6 &amp; ". " &amp; K7 &amp; ". " &amp; K8 &amp; ". " &amp; K9 &amp; "."</f>
        <v>Bank of Marin Bancorp is slated to report earnings on Jul 24, 2017. The stock is currently trading at $61.65, down 3.14% after opening up slightly over yesterday's close. Bank of Marin Ban is expected to be trading at $67.70, based on target estimates which would be a 9.81% increase over the current price. Earnings are expected to increase by 2.5% over last quarter based on the average of 6 analyst estimates (Yahoo Finance). The stock is trading near the middle of its 52 week range. Over the last 4 quarters, there have been positive earnings surprises 3 times, and a negative earnings surprise 1 time.</v>
      </c>
    </row>
    <row r="18" spans="1:23" x14ac:dyDescent="0.3">
      <c r="A18" s="1">
        <v>2</v>
      </c>
      <c r="B18" t="s">
        <v>24</v>
      </c>
      <c r="C18" t="s">
        <v>3048</v>
      </c>
    </row>
    <row r="19" spans="1:23" x14ac:dyDescent="0.3">
      <c r="A19" s="1">
        <v>3</v>
      </c>
      <c r="B19" t="s">
        <v>26</v>
      </c>
      <c r="C19" t="s">
        <v>1346</v>
      </c>
    </row>
    <row r="20" spans="1:23" x14ac:dyDescent="0.3">
      <c r="A20" s="1">
        <v>4</v>
      </c>
      <c r="B20" t="s">
        <v>28</v>
      </c>
      <c r="C20" t="s">
        <v>29</v>
      </c>
    </row>
    <row r="21" spans="1:23" x14ac:dyDescent="0.3">
      <c r="A21" s="1">
        <v>5</v>
      </c>
      <c r="B21" t="s">
        <v>30</v>
      </c>
      <c r="C21" t="s">
        <v>3049</v>
      </c>
    </row>
    <row r="22" spans="1:23" x14ac:dyDescent="0.3">
      <c r="A22" s="1">
        <v>6</v>
      </c>
      <c r="B22" t="s">
        <v>32</v>
      </c>
      <c r="C22" t="s">
        <v>3050</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3051</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6</v>
      </c>
      <c r="D27">
        <v>6</v>
      </c>
      <c r="E27">
        <v>6</v>
      </c>
      <c r="F27">
        <v>6</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0.8</v>
      </c>
      <c r="D28">
        <v>0.82</v>
      </c>
      <c r="E28">
        <v>3.22</v>
      </c>
      <c r="F28">
        <v>3.53</v>
      </c>
      <c r="J28">
        <f>IF(K28 &lt;&gt; "",7, 0)</f>
        <v>7</v>
      </c>
      <c r="K28" t="str">
        <f>IF(I173="pos_trend",B173,"")</f>
        <v>Other Operating Income</v>
      </c>
      <c r="L28" t="str">
        <f t="shared" si="0"/>
        <v>other operating income</v>
      </c>
      <c r="M28" t="str">
        <f t="shared" si="2"/>
        <v>, other operating income</v>
      </c>
      <c r="T28">
        <f>IF(U28 &lt;&gt; "",7, 0)</f>
        <v>0</v>
      </c>
      <c r="U28" t="str">
        <f>IF(I171="pos_trend",B171,"")</f>
        <v/>
      </c>
      <c r="V28" t="str">
        <f t="shared" si="1"/>
        <v/>
      </c>
      <c r="W28" t="str">
        <f t="shared" si="3"/>
        <v/>
      </c>
    </row>
    <row r="29" spans="1:23" x14ac:dyDescent="0.3">
      <c r="A29" s="1">
        <v>2</v>
      </c>
      <c r="B29" t="s">
        <v>43</v>
      </c>
      <c r="C29">
        <v>0.76</v>
      </c>
      <c r="D29">
        <v>0.78</v>
      </c>
      <c r="E29">
        <v>3.1</v>
      </c>
      <c r="F29">
        <v>3.4</v>
      </c>
      <c r="J29">
        <f>IF(K29 &lt;&gt; "",8, 0)</f>
        <v>0</v>
      </c>
      <c r="K29" t="str">
        <f>IF(I174="pos_trend",B174,"")</f>
        <v/>
      </c>
      <c r="L29" t="str">
        <f t="shared" si="0"/>
        <v/>
      </c>
      <c r="M29" t="str">
        <f t="shared" si="2"/>
        <v>, other operating income</v>
      </c>
      <c r="T29">
        <f>IF(U29 &lt;&gt; "",8, 0)</f>
        <v>0</v>
      </c>
      <c r="U29" t="str">
        <f>IF(I172="pos_trend",B172,"")</f>
        <v/>
      </c>
      <c r="V29" t="str">
        <f t="shared" si="1"/>
        <v/>
      </c>
      <c r="W29" t="str">
        <f t="shared" si="3"/>
        <v/>
      </c>
    </row>
    <row r="30" spans="1:23" x14ac:dyDescent="0.3">
      <c r="A30" s="1">
        <v>3</v>
      </c>
      <c r="B30" t="s">
        <v>44</v>
      </c>
      <c r="C30">
        <v>0.84</v>
      </c>
      <c r="D30">
        <v>0.85</v>
      </c>
      <c r="E30">
        <v>3.3</v>
      </c>
      <c r="F30">
        <v>3.6</v>
      </c>
      <c r="J30">
        <f>IF(K30 &lt;&gt; "",9, 0)</f>
        <v>0</v>
      </c>
      <c r="K30" t="str">
        <f>IF(I185="pos_trend",B185,"")</f>
        <v/>
      </c>
      <c r="L30" t="str">
        <f t="shared" si="0"/>
        <v/>
      </c>
      <c r="M30" t="str">
        <f t="shared" si="2"/>
        <v>, other operating income</v>
      </c>
      <c r="T30">
        <f>IF(U30 &lt;&gt; "",9, 0)</f>
        <v>0</v>
      </c>
      <c r="U30" t="str">
        <f>IF(I178="pos_trend",B178,"")</f>
        <v/>
      </c>
      <c r="V30" t="str">
        <f t="shared" si="1"/>
        <v/>
      </c>
      <c r="W30" t="str">
        <f t="shared" si="3"/>
        <v/>
      </c>
    </row>
    <row r="31" spans="1:23" x14ac:dyDescent="0.3">
      <c r="A31" s="1">
        <v>4</v>
      </c>
      <c r="B31" t="s">
        <v>45</v>
      </c>
      <c r="C31">
        <v>0.79</v>
      </c>
      <c r="D31">
        <v>1.1399999999999999</v>
      </c>
      <c r="E31">
        <v>3.78</v>
      </c>
      <c r="F31">
        <v>3.22</v>
      </c>
      <c r="J31">
        <f>IF(K31 &lt;&gt; "",10, 0)</f>
        <v>0</v>
      </c>
      <c r="K31" t="str">
        <f>IF(I186="pos_trend",B186,"")</f>
        <v/>
      </c>
      <c r="L31" t="str">
        <f t="shared" si="0"/>
        <v/>
      </c>
      <c r="M31" t="str">
        <f t="shared" si="2"/>
        <v>, other operating income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other operating income</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other operating income</v>
      </c>
      <c r="T33">
        <f>IF(U33 &lt;&gt; "",12, 0)</f>
        <v>12</v>
      </c>
      <c r="U33" t="str">
        <f>IF(I231="pos_trend",B231,"")</f>
        <v>Net Loans</v>
      </c>
      <c r="V33" t="str">
        <f t="shared" si="1"/>
        <v>net loans</v>
      </c>
      <c r="W33" t="str">
        <f t="shared" si="3"/>
        <v>, net loans</v>
      </c>
    </row>
    <row r="34" spans="1:23" x14ac:dyDescent="0.3">
      <c r="A34" s="1">
        <v>0</v>
      </c>
      <c r="B34" t="s">
        <v>41</v>
      </c>
      <c r="C34" t="s">
        <v>2409</v>
      </c>
      <c r="D34" t="s">
        <v>2409</v>
      </c>
      <c r="E34" t="s">
        <v>2409</v>
      </c>
      <c r="F34" t="s">
        <v>2409</v>
      </c>
      <c r="J34">
        <f>IF(K34 &lt;&gt; "",13, 0)</f>
        <v>0</v>
      </c>
      <c r="K34" t="str">
        <f>IF(I196="pos_trend",B196,"")</f>
        <v/>
      </c>
      <c r="L34" t="str">
        <f t="shared" si="0"/>
        <v/>
      </c>
      <c r="M34" t="str">
        <f t="shared" si="2"/>
        <v>, other operating income</v>
      </c>
      <c r="T34">
        <f>IF(U34 &lt;&gt; "",13, 0)</f>
        <v>0</v>
      </c>
      <c r="U34" t="str">
        <f>IF(I251="pos_trend",B251,"")</f>
        <v/>
      </c>
      <c r="V34" t="str">
        <f t="shared" si="1"/>
        <v/>
      </c>
      <c r="W34" t="str">
        <f t="shared" si="3"/>
        <v>, net loans</v>
      </c>
    </row>
    <row r="35" spans="1:23" x14ac:dyDescent="0.3">
      <c r="A35" s="1">
        <v>1</v>
      </c>
      <c r="B35" t="s">
        <v>42</v>
      </c>
      <c r="C35" t="s">
        <v>3052</v>
      </c>
      <c r="D35" t="s">
        <v>976</v>
      </c>
      <c r="E35" t="s">
        <v>3053</v>
      </c>
      <c r="F35" t="s">
        <v>3054</v>
      </c>
      <c r="J35">
        <f>IF(K35 &lt;&gt; "",14, 0)</f>
        <v>0</v>
      </c>
      <c r="K35" t="str">
        <f>IF(I201="pos_trend",B201,"")</f>
        <v/>
      </c>
      <c r="L35" t="str">
        <f t="shared" si="0"/>
        <v/>
      </c>
      <c r="M35" t="str">
        <f t="shared" si="2"/>
        <v>, other operating income</v>
      </c>
      <c r="T35">
        <f>IF(U35 &lt;&gt; "",14, 0)</f>
        <v>14</v>
      </c>
      <c r="U35" t="str">
        <f>IF(I279="pos_trend",B279,"")</f>
        <v>Retained Earnings</v>
      </c>
      <c r="V35" t="str">
        <f t="shared" si="1"/>
        <v>retained earnings</v>
      </c>
      <c r="W35" t="str">
        <f t="shared" si="3"/>
        <v>, net loans, retained earnings</v>
      </c>
    </row>
    <row r="36" spans="1:23" x14ac:dyDescent="0.3">
      <c r="A36" s="1">
        <v>2</v>
      </c>
      <c r="B36" t="s">
        <v>43</v>
      </c>
      <c r="C36" t="s">
        <v>3055</v>
      </c>
      <c r="D36" t="s">
        <v>3056</v>
      </c>
      <c r="E36" t="s">
        <v>3057</v>
      </c>
      <c r="F36" t="s">
        <v>3058</v>
      </c>
      <c r="J36">
        <f>IF(K36 &lt;&gt; "",15, 0)</f>
        <v>0</v>
      </c>
      <c r="K36" t="str">
        <f>IF(I202="pos_trend",B202,"")</f>
        <v/>
      </c>
      <c r="L36" t="str">
        <f t="shared" si="0"/>
        <v/>
      </c>
      <c r="M36" t="str">
        <f t="shared" si="2"/>
        <v>, other operating income</v>
      </c>
      <c r="T36">
        <f>IF(U36 &lt;&gt; "",15, 0)</f>
        <v>0</v>
      </c>
      <c r="U36" t="str">
        <f>IF(I336="pos_trend",B336,"")</f>
        <v/>
      </c>
      <c r="V36" t="str">
        <f t="shared" si="1"/>
        <v/>
      </c>
      <c r="W36" t="str">
        <f t="shared" si="3"/>
        <v>, net loans, retained earnings</v>
      </c>
    </row>
    <row r="37" spans="1:23" x14ac:dyDescent="0.3">
      <c r="A37" s="1">
        <v>3</v>
      </c>
      <c r="B37" t="s">
        <v>44</v>
      </c>
      <c r="C37" t="s">
        <v>3059</v>
      </c>
      <c r="D37" t="s">
        <v>3060</v>
      </c>
      <c r="E37" t="s">
        <v>3061</v>
      </c>
      <c r="F37" t="s">
        <v>3062</v>
      </c>
      <c r="J37">
        <f>IF(K37 &lt;&gt; "",16, 0)</f>
        <v>0</v>
      </c>
      <c r="K37" t="str">
        <f>IF(I203="pos_trend",B203,"")</f>
        <v/>
      </c>
      <c r="L37" t="str">
        <f t="shared" si="0"/>
        <v/>
      </c>
      <c r="M37" t="str">
        <f t="shared" si="2"/>
        <v>, other operating income</v>
      </c>
      <c r="T37">
        <f>IF(U37 &lt;&gt; "",16, 0)</f>
        <v>0</v>
      </c>
      <c r="U37" t="str">
        <f>IF(I235="pos_trend",B235,"")</f>
        <v/>
      </c>
      <c r="V37" t="str">
        <f t="shared" si="1"/>
        <v/>
      </c>
      <c r="W37" t="str">
        <f t="shared" si="3"/>
        <v>, net loans, retained earnings</v>
      </c>
    </row>
    <row r="38" spans="1:23" x14ac:dyDescent="0.3">
      <c r="A38" s="1">
        <v>4</v>
      </c>
      <c r="B38" t="s">
        <v>60</v>
      </c>
      <c r="C38" t="s">
        <v>3063</v>
      </c>
      <c r="D38" t="s">
        <v>3064</v>
      </c>
      <c r="E38" t="s">
        <v>3065</v>
      </c>
      <c r="F38" t="s">
        <v>3053</v>
      </c>
      <c r="J38">
        <f>IF(K38 &lt;&gt; "",17, 0)</f>
        <v>0</v>
      </c>
      <c r="K38" t="str">
        <f>IF(I351="pos_trend",B351,"")</f>
        <v/>
      </c>
      <c r="L38" t="str">
        <f t="shared" si="0"/>
        <v/>
      </c>
      <c r="M38" t="str">
        <f t="shared" si="2"/>
        <v>, other operating income</v>
      </c>
      <c r="T38">
        <f>IF(U38 &lt;&gt; "",17, 0)</f>
        <v>0</v>
      </c>
      <c r="U38" t="str">
        <f>IF(I236="pos_trend",B236,"")</f>
        <v/>
      </c>
      <c r="V38" t="str">
        <f t="shared" si="1"/>
        <v/>
      </c>
      <c r="W38" t="str">
        <f t="shared" si="3"/>
        <v>, net loans, retained earnings</v>
      </c>
    </row>
    <row r="39" spans="1:23" x14ac:dyDescent="0.3">
      <c r="A39" s="1">
        <v>5</v>
      </c>
      <c r="B39" t="s">
        <v>64</v>
      </c>
      <c r="C39" t="s">
        <v>2425</v>
      </c>
      <c r="D39" t="s">
        <v>1316</v>
      </c>
      <c r="E39" t="s">
        <v>3066</v>
      </c>
      <c r="F39" t="s">
        <v>3067</v>
      </c>
      <c r="K39" t="str">
        <f>IF(I352="pos_trend",B352,"")</f>
        <v/>
      </c>
      <c r="M39" t="str">
        <f t="shared" si="2"/>
        <v>, other operating income</v>
      </c>
      <c r="W39" t="str">
        <f t="shared" si="3"/>
        <v>, net loans, retained earnings</v>
      </c>
    </row>
    <row r="40" spans="1:23" x14ac:dyDescent="0.3">
      <c r="J40">
        <f>MAX(J22:J39)</f>
        <v>7</v>
      </c>
      <c r="K40" t="str">
        <f>VLOOKUP(J40,J22:K39,2,FALSE)</f>
        <v>Other Operating Income</v>
      </c>
      <c r="M40" t="str">
        <f>IF(IFERROR(FIND(",",M39),TRUE)=TRUE,M39,IF(NOT(EXACT(K40,UPPER(K40))),SUBSTITUTE(M39,LOWER(K40),"and "&amp;LOWER(K40)),SUBSTITUTE(M39,K40,"and "&amp;K40)))</f>
        <v>, and other operating income</v>
      </c>
      <c r="T40">
        <f>MAX(T22:T39)</f>
        <v>14</v>
      </c>
      <c r="U40" t="str">
        <f>VLOOKUP(T40,T22:U39,2,FALSE)</f>
        <v>Retained Earnings</v>
      </c>
      <c r="W40" t="str">
        <f>IF(IFERROR(FIND(",",W39),TRUE)=TRUE,W39,IF(NOT(EXACT(U40,UPPER(U40))),SUBSTITUTE(W39,LOWER(U40),"and "&amp;LOWER(U40)),SUBSTITUTE(W39,U40,"and "&amp;U40)))</f>
        <v>, net loans, and retained earnings</v>
      </c>
    </row>
    <row r="41" spans="1:23" x14ac:dyDescent="0.3">
      <c r="B41" s="1" t="s">
        <v>69</v>
      </c>
      <c r="C41" s="1" t="s">
        <v>70</v>
      </c>
      <c r="D41" s="1" t="s">
        <v>71</v>
      </c>
      <c r="E41" s="1" t="s">
        <v>72</v>
      </c>
      <c r="F41" s="1" t="s">
        <v>73</v>
      </c>
    </row>
    <row r="42" spans="1:23" x14ac:dyDescent="0.3">
      <c r="A42" s="1">
        <v>0</v>
      </c>
      <c r="B42" t="s">
        <v>74</v>
      </c>
      <c r="C42">
        <v>0.79</v>
      </c>
      <c r="D42" t="s">
        <v>3068</v>
      </c>
      <c r="E42" t="s">
        <v>1764</v>
      </c>
      <c r="F42" t="s">
        <v>3069</v>
      </c>
      <c r="K42" t="str">
        <f>SUBSTITUTE(IF(M40&lt;&gt;"", D1 &amp; " has managed to increase " &amp; M40 &amp; " each year since " &amp; C144, "No positive trends")," , "," ")</f>
        <v>Bank of Marin Ban has managed to increase and other operating income each year since 2012</v>
      </c>
      <c r="U42" t="str">
        <f>SUBSTITUTE(IF(W40&lt;&gt;"", D1 &amp; " has managed to increase " &amp; W40 &amp; " each year since " &amp; C144, "No positive trends")," , "," ")</f>
        <v>Bank of Marin Ban has managed to increase net loans, and retained earnings each year since 2012</v>
      </c>
    </row>
    <row r="43" spans="1:23" x14ac:dyDescent="0.3">
      <c r="A43" s="1">
        <v>1</v>
      </c>
      <c r="B43" t="s">
        <v>78</v>
      </c>
      <c r="C43">
        <v>0.79</v>
      </c>
      <c r="D43" t="s">
        <v>3070</v>
      </c>
      <c r="E43" t="s">
        <v>2428</v>
      </c>
      <c r="F43" t="s">
        <v>2403</v>
      </c>
    </row>
    <row r="44" spans="1:23" x14ac:dyDescent="0.3">
      <c r="A44" s="1">
        <v>2</v>
      </c>
      <c r="B44" t="s">
        <v>83</v>
      </c>
      <c r="D44" t="s">
        <v>1806</v>
      </c>
      <c r="E44" t="s">
        <v>2432</v>
      </c>
      <c r="F44" t="s">
        <v>3071</v>
      </c>
    </row>
    <row r="45" spans="1:23" x14ac:dyDescent="0.3">
      <c r="A45" s="1">
        <v>3</v>
      </c>
      <c r="B45" t="s">
        <v>88</v>
      </c>
      <c r="D45" t="s">
        <v>3072</v>
      </c>
      <c r="E45" t="s">
        <v>3073</v>
      </c>
      <c r="F45" t="s">
        <v>3074</v>
      </c>
    </row>
    <row r="47" spans="1:23" x14ac:dyDescent="0.3">
      <c r="B47" s="1" t="s">
        <v>93</v>
      </c>
      <c r="C47" s="1" t="s">
        <v>37</v>
      </c>
      <c r="D47" s="1" t="s">
        <v>38</v>
      </c>
      <c r="E47" s="1" t="s">
        <v>39</v>
      </c>
      <c r="F47" s="1" t="s">
        <v>40</v>
      </c>
    </row>
    <row r="48" spans="1:23" x14ac:dyDescent="0.3">
      <c r="A48" s="1">
        <v>0</v>
      </c>
      <c r="B48" t="s">
        <v>94</v>
      </c>
      <c r="C48">
        <v>0.8</v>
      </c>
      <c r="D48">
        <v>0.82</v>
      </c>
      <c r="E48">
        <v>3.22</v>
      </c>
      <c r="F48">
        <v>3.53</v>
      </c>
    </row>
    <row r="49" spans="1:14" x14ac:dyDescent="0.3">
      <c r="A49" s="1">
        <v>1</v>
      </c>
      <c r="B49" t="s">
        <v>95</v>
      </c>
      <c r="C49">
        <v>0.8</v>
      </c>
      <c r="D49">
        <v>0.82</v>
      </c>
      <c r="E49">
        <v>3.22</v>
      </c>
      <c r="F49">
        <v>3.53</v>
      </c>
    </row>
    <row r="50" spans="1:14" x14ac:dyDescent="0.3">
      <c r="A50" s="1">
        <v>2</v>
      </c>
      <c r="B50" t="s">
        <v>96</v>
      </c>
      <c r="C50">
        <v>0.8</v>
      </c>
      <c r="D50">
        <v>0.82</v>
      </c>
      <c r="E50">
        <v>3.22</v>
      </c>
      <c r="F50">
        <v>3.53</v>
      </c>
    </row>
    <row r="51" spans="1:14" x14ac:dyDescent="0.3">
      <c r="A51" s="1">
        <v>3</v>
      </c>
      <c r="B51" t="s">
        <v>97</v>
      </c>
      <c r="C51">
        <v>0.8</v>
      </c>
      <c r="D51">
        <v>0.82</v>
      </c>
      <c r="E51">
        <v>3.22</v>
      </c>
      <c r="F51">
        <v>3.53</v>
      </c>
    </row>
    <row r="52" spans="1:14" x14ac:dyDescent="0.3">
      <c r="A52" s="1">
        <v>4</v>
      </c>
      <c r="B52" t="s">
        <v>98</v>
      </c>
      <c r="C52">
        <v>0.84</v>
      </c>
      <c r="D52">
        <v>0.86</v>
      </c>
      <c r="E52">
        <v>3.39</v>
      </c>
      <c r="F52">
        <v>3.68</v>
      </c>
    </row>
    <row r="54" spans="1:14" x14ac:dyDescent="0.3">
      <c r="B54" s="1" t="s">
        <v>99</v>
      </c>
      <c r="C54" s="1" t="s">
        <v>37</v>
      </c>
      <c r="D54" s="1" t="s">
        <v>38</v>
      </c>
      <c r="E54" s="1" t="s">
        <v>39</v>
      </c>
      <c r="F54" s="1" t="s">
        <v>40</v>
      </c>
    </row>
    <row r="55" spans="1:14" x14ac:dyDescent="0.3">
      <c r="A55" s="1">
        <v>0</v>
      </c>
      <c r="B55" t="s">
        <v>100</v>
      </c>
    </row>
    <row r="56" spans="1:14" x14ac:dyDescent="0.3">
      <c r="A56" s="1">
        <v>1</v>
      </c>
      <c r="B56" t="s">
        <v>101</v>
      </c>
    </row>
    <row r="57" spans="1:14" x14ac:dyDescent="0.3">
      <c r="A57" s="1">
        <v>2</v>
      </c>
      <c r="B57" t="s">
        <v>102</v>
      </c>
    </row>
    <row r="58" spans="1:14" x14ac:dyDescent="0.3">
      <c r="A58" s="1">
        <v>3</v>
      </c>
      <c r="B58" t="s">
        <v>103</v>
      </c>
    </row>
    <row r="60" spans="1:14" x14ac:dyDescent="0.3">
      <c r="B60" s="1" t="s">
        <v>104</v>
      </c>
      <c r="C60" s="1" t="s">
        <v>3075</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BMRC</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C61" t="s">
        <v>3076</v>
      </c>
      <c r="F61">
        <v>0.19</v>
      </c>
      <c r="I61" t="str">
        <f t="shared" si="4"/>
        <v>N/A</v>
      </c>
      <c r="J61">
        <f t="shared" si="5"/>
        <v>1.3000000000000001E-2</v>
      </c>
      <c r="K61">
        <f t="shared" si="6"/>
        <v>0</v>
      </c>
      <c r="L61">
        <f t="shared" si="7"/>
        <v>0</v>
      </c>
      <c r="M61">
        <f t="shared" si="8"/>
        <v>0.19</v>
      </c>
      <c r="N61">
        <f t="shared" si="9"/>
        <v>0</v>
      </c>
    </row>
    <row r="62" spans="1:14" x14ac:dyDescent="0.3">
      <c r="A62" s="1">
        <v>1</v>
      </c>
      <c r="B62" t="s">
        <v>111</v>
      </c>
      <c r="C62" t="s">
        <v>3077</v>
      </c>
      <c r="F62">
        <v>0.22</v>
      </c>
      <c r="I62" t="str">
        <f t="shared" si="4"/>
        <v>N/A</v>
      </c>
      <c r="J62">
        <f t="shared" si="5"/>
        <v>-0.28100000000000003</v>
      </c>
      <c r="K62">
        <f t="shared" si="6"/>
        <v>0</v>
      </c>
      <c r="L62">
        <f t="shared" si="7"/>
        <v>0</v>
      </c>
      <c r="M62">
        <f t="shared" si="8"/>
        <v>0.22</v>
      </c>
      <c r="N62">
        <f t="shared" si="9"/>
        <v>0</v>
      </c>
    </row>
    <row r="63" spans="1:14" x14ac:dyDescent="0.3">
      <c r="A63" s="1">
        <v>2</v>
      </c>
      <c r="B63" t="s">
        <v>113</v>
      </c>
      <c r="C63" t="s">
        <v>3078</v>
      </c>
      <c r="F63">
        <v>0.08</v>
      </c>
      <c r="I63" t="str">
        <f t="shared" si="4"/>
        <v>N/A</v>
      </c>
      <c r="J63">
        <f t="shared" si="5"/>
        <v>-0.14800000000000002</v>
      </c>
      <c r="K63">
        <f t="shared" si="6"/>
        <v>0</v>
      </c>
      <c r="L63">
        <f t="shared" si="7"/>
        <v>0</v>
      </c>
      <c r="M63">
        <f t="shared" si="8"/>
        <v>0.08</v>
      </c>
      <c r="N63">
        <f t="shared" si="9"/>
        <v>0</v>
      </c>
    </row>
    <row r="64" spans="1:14" x14ac:dyDescent="0.3">
      <c r="A64" s="1">
        <v>3</v>
      </c>
      <c r="B64" t="s">
        <v>115</v>
      </c>
      <c r="C64" t="s">
        <v>3079</v>
      </c>
      <c r="F64">
        <v>0.12</v>
      </c>
      <c r="I64" t="str">
        <f t="shared" si="4"/>
        <v>N/A</v>
      </c>
      <c r="J64">
        <f t="shared" si="5"/>
        <v>9.6000000000000002E-2</v>
      </c>
      <c r="K64">
        <f t="shared" si="6"/>
        <v>0</v>
      </c>
      <c r="L64">
        <f t="shared" si="7"/>
        <v>0</v>
      </c>
      <c r="M64">
        <f t="shared" si="8"/>
        <v>0.12</v>
      </c>
      <c r="N64">
        <f t="shared" si="9"/>
        <v>0</v>
      </c>
    </row>
    <row r="65" spans="1:14" x14ac:dyDescent="0.3">
      <c r="A65" s="1">
        <v>4</v>
      </c>
      <c r="B65" t="s">
        <v>117</v>
      </c>
      <c r="C65" t="s">
        <v>1753</v>
      </c>
      <c r="F65">
        <v>0.08</v>
      </c>
      <c r="I65" t="str">
        <f t="shared" si="4"/>
        <v>N/A</v>
      </c>
      <c r="J65">
        <f t="shared" si="5"/>
        <v>0.11</v>
      </c>
      <c r="K65">
        <f t="shared" si="6"/>
        <v>0</v>
      </c>
      <c r="L65">
        <f t="shared" si="7"/>
        <v>0</v>
      </c>
      <c r="M65">
        <f t="shared" si="8"/>
        <v>0.08</v>
      </c>
      <c r="N65">
        <f t="shared" si="9"/>
        <v>0</v>
      </c>
    </row>
    <row r="66" spans="1:14" x14ac:dyDescent="0.3">
      <c r="A66" s="1">
        <v>5</v>
      </c>
      <c r="B66" t="s">
        <v>119</v>
      </c>
      <c r="C66" t="s">
        <v>3080</v>
      </c>
      <c r="I66" t="str">
        <f t="shared" si="4"/>
        <v>N/A</v>
      </c>
      <c r="J66">
        <f t="shared" si="5"/>
        <v>2.5099999999999997E-2</v>
      </c>
      <c r="K66">
        <f t="shared" si="6"/>
        <v>0</v>
      </c>
      <c r="L66">
        <f t="shared" si="7"/>
        <v>0</v>
      </c>
      <c r="M66">
        <f t="shared" si="8"/>
        <v>0</v>
      </c>
      <c r="N66">
        <f t="shared" si="9"/>
        <v>0</v>
      </c>
    </row>
    <row r="67" spans="1:14" x14ac:dyDescent="0.3">
      <c r="D67" t="s">
        <v>121</v>
      </c>
      <c r="E67" t="str">
        <f>C1</f>
        <v>Bank of Marin Bancorp (BMRC)</v>
      </c>
      <c r="I67" t="str">
        <f t="shared" si="4"/>
        <v>N/A</v>
      </c>
      <c r="J67">
        <f t="shared" si="5"/>
        <v>0</v>
      </c>
      <c r="K67" t="str">
        <f t="shared" si="6"/>
        <v>Comp Average</v>
      </c>
      <c r="L67" t="str">
        <f t="shared" si="7"/>
        <v>Bank of Marin Bancorp (BMRC)</v>
      </c>
      <c r="M67">
        <f t="shared" si="8"/>
        <v>0</v>
      </c>
      <c r="N67">
        <f t="shared" si="9"/>
        <v>0</v>
      </c>
    </row>
    <row r="68" spans="1:14" x14ac:dyDescent="0.3">
      <c r="A68" s="1">
        <v>0</v>
      </c>
      <c r="B68" t="s">
        <v>122</v>
      </c>
      <c r="C68" t="s">
        <v>3046</v>
      </c>
      <c r="D68">
        <f ca="1">AVERAGE(VALUE(INDIRECT("J"&amp;(MATCH(B68,B69:B500,0)+68))),VALUE(INDIRECT("J"&amp;(MATCH(B68,B69:B500,0)+79))),VALUE(INDIRECT("J"&amp;(MATCH(B68,B69:B500,0)+90))),VALUE(INDIRECT("J"&amp;(MATCH(B68,B69:B500,0)+101))))</f>
        <v>370387500</v>
      </c>
      <c r="E68" t="str">
        <f t="shared" ref="E68:E76" ca="1" si="10">IF(AND(C68&lt;&gt;"",D68&lt;&gt;0),IF(VALUE(J68)&gt;VALUE(K68),"above average","below average"),"no data")</f>
        <v>above average</v>
      </c>
      <c r="I68" t="str">
        <f t="shared" ca="1" si="4"/>
        <v>N/A</v>
      </c>
      <c r="J68">
        <f t="shared" si="5"/>
        <v>377020000</v>
      </c>
      <c r="K68">
        <f t="shared" ca="1" si="6"/>
        <v>370387500</v>
      </c>
      <c r="L68" t="str">
        <f t="shared" ca="1" si="7"/>
        <v>above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3048</v>
      </c>
      <c r="D70">
        <f ca="1">AVERAGE(VALUE(INDIRECT("J"&amp;(MATCH(B70,B71:B502,0)+70))),VALUE(INDIRECT("J"&amp;(MATCH(B70,B71:B502,0)+81))),VALUE(INDIRECT("J"&amp;(MATCH(B70,B71:B502,0)+92))),VALUE(INDIRECT("J"&amp;(MATCH(B70,B71:B502,0)+103))))</f>
        <v>127.965</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17.18</v>
      </c>
      <c r="K70">
        <f t="shared" ca="1" si="6"/>
        <v>127.965</v>
      </c>
      <c r="L70" t="str">
        <f t="shared" ca="1" si="7"/>
        <v>below average</v>
      </c>
      <c r="M70" t="str">
        <f t="shared" ca="1" si="8"/>
        <v/>
      </c>
      <c r="N70" t="str">
        <f t="shared" ca="1" si="9"/>
        <v/>
      </c>
    </row>
    <row r="71" spans="1:14" x14ac:dyDescent="0.3">
      <c r="A71" s="1">
        <v>3</v>
      </c>
      <c r="B71" t="s">
        <v>125</v>
      </c>
      <c r="C71" t="s">
        <v>3081</v>
      </c>
      <c r="D71">
        <f ca="1">AVERAGE(VALUE(INDIRECT("J"&amp;(MATCH(B71,B72:B503,0)+71))),VALUE(INDIRECT("J"&amp;(MATCH(B71,B72:B503,0)+82))),VALUE(INDIRECT("J"&amp;(MATCH(B71,B72:B503,0)+93))),VALUE(INDIRECT("J"&amp;(MATCH(B71,B72:B503,0)+104))))</f>
        <v>11.17</v>
      </c>
      <c r="E71" t="str">
        <f t="shared" ca="1" si="10"/>
        <v>above average</v>
      </c>
      <c r="F71" t="str">
        <f t="shared" ca="1" si="11"/>
        <v>forward p/e</v>
      </c>
      <c r="G71" t="str">
        <f t="shared" ref="G71:G76" ca="1" si="12">IF(F71&lt;&gt;"", G70 &amp; ", " &amp; IFERROR(LEFT(F71,FIND("(",F71) - 2),F71),G70)</f>
        <v>, forward p/e</v>
      </c>
      <c r="I71" t="str">
        <f t="shared" ca="1" si="4"/>
        <v>N/A</v>
      </c>
      <c r="J71" t="str">
        <f t="shared" si="5"/>
        <v>17.46</v>
      </c>
      <c r="K71">
        <f t="shared" ca="1" si="6"/>
        <v>11.17</v>
      </c>
      <c r="L71" t="str">
        <f t="shared" ca="1" si="7"/>
        <v>above average</v>
      </c>
      <c r="M71" t="str">
        <f t="shared" ca="1" si="8"/>
        <v>forward p/e</v>
      </c>
      <c r="N71" t="str">
        <f t="shared" ca="1" si="9"/>
        <v>, forward p/e</v>
      </c>
    </row>
    <row r="72" spans="1:14" x14ac:dyDescent="0.3">
      <c r="A72" s="1">
        <v>4</v>
      </c>
      <c r="B72" t="s">
        <v>127</v>
      </c>
      <c r="C72" t="s">
        <v>3082</v>
      </c>
      <c r="D72">
        <f ca="1">AVERAGE(VALUE(INDIRECT("J"&amp;(MATCH(B72,B73:B504,0)+72))),VALUE(INDIRECT("J"&amp;(MATCH(B72,B73:B504,0)+83))),VALUE(INDIRECT("J"&amp;(MATCH(B72,B73:B504,0)+94))),VALUE(INDIRECT("J"&amp;(MATCH(B72,B73:B504,0)+105))))</f>
        <v>1.6224999999999998</v>
      </c>
      <c r="E72" t="str">
        <f t="shared" ca="1" si="10"/>
        <v>above average</v>
      </c>
      <c r="F72" t="str">
        <f t="shared" ca="1" si="11"/>
        <v>peg ratio (5 yr expected)</v>
      </c>
      <c r="G72" t="str">
        <f t="shared" ca="1" si="12"/>
        <v>, forward p/e, peg ratio</v>
      </c>
      <c r="I72" t="str">
        <f t="shared" ca="1" si="4"/>
        <v>N/A</v>
      </c>
      <c r="J72" t="str">
        <f t="shared" si="5"/>
        <v>1.80</v>
      </c>
      <c r="K72">
        <f t="shared" ca="1" si="6"/>
        <v>1.6224999999999998</v>
      </c>
      <c r="L72" t="str">
        <f t="shared" ca="1" si="7"/>
        <v>above average</v>
      </c>
      <c r="M72" t="str">
        <f t="shared" ca="1" si="8"/>
        <v>peg ratio (5 yr expected)</v>
      </c>
      <c r="N72" t="str">
        <f t="shared" ca="1" si="9"/>
        <v>, forward p/e, peg ratio</v>
      </c>
    </row>
    <row r="73" spans="1:14" x14ac:dyDescent="0.3">
      <c r="A73" s="1">
        <v>5</v>
      </c>
      <c r="B73" t="s">
        <v>129</v>
      </c>
      <c r="C73" t="s">
        <v>3083</v>
      </c>
      <c r="D73">
        <f ca="1">AVERAGE(VALUE(INDIRECT("J"&amp;(MATCH(B73,B74:B505,0)+73))),VALUE(INDIRECT("J"&amp;(MATCH(B73,B74:B505,0)+84))),VALUE(INDIRECT("J"&amp;(MATCH(B73,B74:B505,0)+95))),VALUE(INDIRECT("J"&amp;(MATCH(B73,B74:B505,0)+106))))</f>
        <v>4.4050000000000002</v>
      </c>
      <c r="E73" t="str">
        <f t="shared" ca="1" si="10"/>
        <v>above average</v>
      </c>
      <c r="F73" t="str">
        <f t="shared" ca="1" si="11"/>
        <v>price/sales (ttm)</v>
      </c>
      <c r="G73" t="str">
        <f t="shared" ca="1" si="12"/>
        <v>, forward p/e, peg ratio, price/sales</v>
      </c>
      <c r="I73" t="str">
        <f t="shared" ca="1" si="4"/>
        <v>N/A</v>
      </c>
      <c r="J73" t="str">
        <f t="shared" si="5"/>
        <v>4.54</v>
      </c>
      <c r="K73">
        <f t="shared" ca="1" si="6"/>
        <v>4.4050000000000002</v>
      </c>
      <c r="L73" t="str">
        <f t="shared" ca="1" si="7"/>
        <v>above average</v>
      </c>
      <c r="M73" t="str">
        <f t="shared" ca="1" si="8"/>
        <v>price/sales (ttm)</v>
      </c>
      <c r="N73" t="str">
        <f t="shared" ca="1" si="9"/>
        <v>, forward p/e, peg ratio, price/sales</v>
      </c>
    </row>
    <row r="74" spans="1:14" x14ac:dyDescent="0.3">
      <c r="A74" s="1">
        <v>6</v>
      </c>
      <c r="B74" t="s">
        <v>131</v>
      </c>
      <c r="C74" t="s">
        <v>3084</v>
      </c>
      <c r="D74">
        <f ca="1">AVERAGE(VALUE(INDIRECT("J"&amp;(MATCH(B74,B75:B506,0)+74))),VALUE(INDIRECT("J"&amp;(MATCH(B74,B75:B506,0)+85))),VALUE(INDIRECT("J"&amp;(MATCH(B74,B75:B506,0)+96))),VALUE(INDIRECT("J"&amp;(MATCH(B74,B75:B506,0)+107))))</f>
        <v>1.2425000000000002</v>
      </c>
      <c r="E74" t="str">
        <f t="shared" ca="1" si="10"/>
        <v>above average</v>
      </c>
      <c r="F74" t="str">
        <f t="shared" ca="1" si="11"/>
        <v>price/book (mrq)</v>
      </c>
      <c r="G74" t="str">
        <f t="shared" ca="1" si="12"/>
        <v>, forward p/e, peg ratio, price/sales, price/book</v>
      </c>
      <c r="I74" t="str">
        <f t="shared" ca="1" si="4"/>
        <v>N/A</v>
      </c>
      <c r="J74" t="str">
        <f t="shared" si="5"/>
        <v>1.60</v>
      </c>
      <c r="K74">
        <f t="shared" ca="1" si="6"/>
        <v>1.2425000000000002</v>
      </c>
      <c r="L74" t="str">
        <f t="shared" ca="1" si="7"/>
        <v>above average</v>
      </c>
      <c r="M74" t="str">
        <f t="shared" ca="1" si="8"/>
        <v>price/book (mrq)</v>
      </c>
      <c r="N74" t="str">
        <f t="shared" ca="1" si="9"/>
        <v>, forward p/e, peg ratio, price/sales, price/book</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forward p/e, peg ratio, price/sales, price/book</v>
      </c>
      <c r="I75" t="str">
        <f t="shared" ca="1" si="4"/>
        <v>N/A</v>
      </c>
      <c r="J75">
        <f t="shared" si="5"/>
        <v>0</v>
      </c>
      <c r="K75">
        <f t="shared" ca="1" si="6"/>
        <v>0</v>
      </c>
      <c r="L75" t="str">
        <f t="shared" ca="1" si="7"/>
        <v>no data</v>
      </c>
      <c r="M75" t="str">
        <f t="shared" ca="1" si="8"/>
        <v/>
      </c>
      <c r="N75" t="str">
        <f t="shared" ca="1" si="9"/>
        <v>, forward p/e, peg ratio, price/sales, price/book</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forward p/e, peg ratio, price/sales, price/book</v>
      </c>
      <c r="I76" t="str">
        <f t="shared" ca="1" si="4"/>
        <v>N/A</v>
      </c>
      <c r="J76">
        <f t="shared" si="5"/>
        <v>0</v>
      </c>
      <c r="K76">
        <f t="shared" ca="1" si="6"/>
        <v>0</v>
      </c>
      <c r="L76" t="str">
        <f t="shared" ca="1" si="7"/>
        <v>no data</v>
      </c>
      <c r="M76" t="str">
        <f t="shared" ca="1" si="8"/>
        <v/>
      </c>
      <c r="N76" t="str">
        <f t="shared" ca="1" si="9"/>
        <v>, forward p/e, peg ratio,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forward p/e, peg ratio, price/sales, price/book</v>
      </c>
      <c r="I77" t="str">
        <f t="shared" ca="1" si="4"/>
        <v>N/A</v>
      </c>
      <c r="J77">
        <f t="shared" si="5"/>
        <v>0</v>
      </c>
      <c r="K77">
        <f t="shared" si="6"/>
        <v>0</v>
      </c>
      <c r="L77">
        <f t="shared" si="7"/>
        <v>0</v>
      </c>
      <c r="M77" t="str">
        <f t="shared" ca="1" si="8"/>
        <v>price/book</v>
      </c>
      <c r="N77" t="str">
        <f t="shared" ca="1" si="9"/>
        <v>forward p/e, peg ratio, price/sales, price/book</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There are some indications that Bank of Marin Ban may be overvalued. The company has a higher forward p/e, peg ratio, price/sales, price/book than the comparable average</v>
      </c>
      <c r="I78" t="str">
        <f t="shared" ca="1" si="4"/>
        <v>N/A</v>
      </c>
      <c r="J78" t="str">
        <f t="shared" si="5"/>
        <v>Dec 31, 2016</v>
      </c>
      <c r="K78" t="str">
        <f t="shared" ca="1" si="6"/>
        <v>There are some indications that Bank of Marin Ban may be overvalued. The company has a higher forward p/e, peg ratio, price/sales, price/book than the comparable average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3085</v>
      </c>
      <c r="F81" t="str">
        <f t="shared" ref="F81:F87" ca="1" si="13">IF(E70="below average",LOWER(TRIM(IF(ISNUMBER(VALUE(RIGHT(B70,1))),REPLACE(B70,LEN(B70),1,""),B70))),"")</f>
        <v>trailing p/e</v>
      </c>
      <c r="G81" t="str">
        <f ca="1">IFERROR(LEFT(F81,FIND("(",F81) - 2),F81)</f>
        <v>trailing p/e</v>
      </c>
      <c r="I81" t="str">
        <f t="shared" ca="1" si="4"/>
        <v>N/A</v>
      </c>
      <c r="J81">
        <f t="shared" si="5"/>
        <v>0.2651</v>
      </c>
      <c r="K81">
        <f t="shared" si="6"/>
        <v>0</v>
      </c>
      <c r="L81">
        <f t="shared" si="7"/>
        <v>0</v>
      </c>
      <c r="M81" t="str">
        <f t="shared" ca="1" si="8"/>
        <v>trailing p/e</v>
      </c>
      <c r="N81" t="str">
        <f t="shared" ca="1" si="9"/>
        <v>trailing p/e</v>
      </c>
    </row>
    <row r="82" spans="1:14" x14ac:dyDescent="0.3">
      <c r="A82" s="1">
        <v>1</v>
      </c>
      <c r="B82" t="s">
        <v>141</v>
      </c>
      <c r="C82" t="s">
        <v>3086</v>
      </c>
      <c r="F82" t="str">
        <f t="shared" ca="1" si="13"/>
        <v/>
      </c>
      <c r="G82" t="str">
        <f t="shared" ref="G82:G87" ca="1" si="14">IF(F82&lt;&gt;"", G81 &amp; ", " &amp; IFERROR(LEFT(F82,FIND("(",F82) - 2),F82),G81)</f>
        <v>trailing p/e</v>
      </c>
      <c r="I82" t="str">
        <f t="shared" ca="1" si="4"/>
        <v>N/A</v>
      </c>
      <c r="J82">
        <f t="shared" si="5"/>
        <v>0.42280000000000001</v>
      </c>
      <c r="K82">
        <f t="shared" si="6"/>
        <v>0</v>
      </c>
      <c r="L82">
        <f t="shared" si="7"/>
        <v>0</v>
      </c>
      <c r="M82" t="str">
        <f t="shared" ca="1" si="8"/>
        <v/>
      </c>
      <c r="N82" t="str">
        <f t="shared" ca="1" si="9"/>
        <v>trailing p/e</v>
      </c>
    </row>
    <row r="83" spans="1:14" x14ac:dyDescent="0.3">
      <c r="F83" t="str">
        <f t="shared" ca="1" si="13"/>
        <v/>
      </c>
      <c r="G83" t="str">
        <f t="shared" ca="1" si="14"/>
        <v>trailing p/e</v>
      </c>
      <c r="I83" t="str">
        <f t="shared" ca="1" si="4"/>
        <v>N/A</v>
      </c>
      <c r="J83">
        <f t="shared" si="5"/>
        <v>0</v>
      </c>
      <c r="K83">
        <f t="shared" si="6"/>
        <v>0</v>
      </c>
      <c r="L83">
        <f t="shared" si="7"/>
        <v>0</v>
      </c>
      <c r="M83" t="str">
        <f t="shared" ca="1" si="8"/>
        <v/>
      </c>
      <c r="N83" t="str">
        <f t="shared" ca="1" si="9"/>
        <v>trailing p/e</v>
      </c>
    </row>
    <row r="84" spans="1:14" x14ac:dyDescent="0.3">
      <c r="A84" s="1">
        <v>0</v>
      </c>
      <c r="B84" t="s">
        <v>143</v>
      </c>
      <c r="C84" t="s">
        <v>3087</v>
      </c>
      <c r="F84" t="str">
        <f t="shared" ca="1" si="13"/>
        <v/>
      </c>
      <c r="G84" t="str">
        <f t="shared" ca="1" si="14"/>
        <v>trailing p/e</v>
      </c>
      <c r="I84" t="str">
        <f t="shared" ca="1" si="4"/>
        <v>N/A</v>
      </c>
      <c r="J84">
        <f t="shared" si="5"/>
        <v>1.11E-2</v>
      </c>
      <c r="K84">
        <f t="shared" si="6"/>
        <v>0</v>
      </c>
      <c r="L84">
        <f t="shared" si="7"/>
        <v>0</v>
      </c>
      <c r="M84" t="str">
        <f t="shared" ca="1" si="8"/>
        <v/>
      </c>
      <c r="N84" t="str">
        <f t="shared" ca="1" si="9"/>
        <v>trailing p/e</v>
      </c>
    </row>
    <row r="85" spans="1:14" x14ac:dyDescent="0.3">
      <c r="A85" s="1">
        <v>1</v>
      </c>
      <c r="B85" t="s">
        <v>145</v>
      </c>
      <c r="C85" t="s">
        <v>3088</v>
      </c>
      <c r="F85" t="str">
        <f t="shared" ca="1" si="13"/>
        <v/>
      </c>
      <c r="G85" t="str">
        <f t="shared" ca="1" si="14"/>
        <v>trailing p/e</v>
      </c>
      <c r="I85" t="str">
        <f t="shared" ca="1" si="4"/>
        <v>N/A</v>
      </c>
      <c r="J85">
        <f t="shared" si="5"/>
        <v>9.6500000000000002E-2</v>
      </c>
      <c r="K85">
        <f t="shared" si="6"/>
        <v>0</v>
      </c>
      <c r="L85">
        <f t="shared" si="7"/>
        <v>0</v>
      </c>
      <c r="M85" t="str">
        <f t="shared" ca="1" si="8"/>
        <v/>
      </c>
      <c r="N85" t="str">
        <f t="shared" ca="1" si="9"/>
        <v>trailing p/e</v>
      </c>
    </row>
    <row r="86" spans="1:14" x14ac:dyDescent="0.3">
      <c r="F86" t="str">
        <f t="shared" ca="1" si="13"/>
        <v/>
      </c>
      <c r="G86" t="str">
        <f t="shared" ca="1" si="14"/>
        <v>trailing p/e</v>
      </c>
      <c r="I86" t="str">
        <f t="shared" ca="1" si="4"/>
        <v>N/A</v>
      </c>
      <c r="J86">
        <f t="shared" si="5"/>
        <v>0</v>
      </c>
      <c r="K86">
        <f t="shared" si="6"/>
        <v>0</v>
      </c>
      <c r="L86">
        <f t="shared" si="7"/>
        <v>0</v>
      </c>
      <c r="M86" t="str">
        <f t="shared" ca="1" si="8"/>
        <v/>
      </c>
      <c r="N86" t="str">
        <f t="shared" ca="1" si="9"/>
        <v>trailing p/e</v>
      </c>
    </row>
    <row r="87" spans="1:14" x14ac:dyDescent="0.3">
      <c r="A87" s="1">
        <v>0</v>
      </c>
      <c r="B87" t="s">
        <v>147</v>
      </c>
      <c r="C87" t="s">
        <v>3089</v>
      </c>
      <c r="F87" t="str">
        <f t="shared" ca="1" si="13"/>
        <v/>
      </c>
      <c r="G87" t="str">
        <f t="shared" ca="1" si="14"/>
        <v>trailing p/e</v>
      </c>
      <c r="I87" t="str">
        <f t="shared" ca="1" si="4"/>
        <v>N/A</v>
      </c>
      <c r="J87">
        <f t="shared" si="5"/>
        <v>83110000</v>
      </c>
      <c r="K87">
        <f t="shared" si="6"/>
        <v>0</v>
      </c>
      <c r="L87">
        <f t="shared" si="7"/>
        <v>0</v>
      </c>
      <c r="M87" t="str">
        <f t="shared" ca="1" si="8"/>
        <v/>
      </c>
      <c r="N87" t="str">
        <f t="shared" ca="1" si="9"/>
        <v>trailing p/e</v>
      </c>
    </row>
    <row r="88" spans="1:14" x14ac:dyDescent="0.3">
      <c r="A88" s="1">
        <v>1</v>
      </c>
      <c r="B88" t="s">
        <v>149</v>
      </c>
      <c r="C88" t="s">
        <v>3090</v>
      </c>
      <c r="F88" t="str">
        <f ca="1">IF(F87="",IF(F86="",IF(F85="",IF(F84="",IF(F83="",IF(F82="",IFERROR(LEFT(F81,FIND("(",F81) - 2),F81),IFERROR(LEFT(F82,FIND("(",F82) - 2),F82)),IFERROR(LEFT(F83,FIND("(",F83) - 2),F83)),IFERROR(LEFT(F84,FIND("(",F84) - 2),F84)),IFERROR(LEFT(F85,FIND("(",F85) - 2),F85)),IFERROR(LEFT(F86,FIND("(",F86) - 2),F86)),IFERROR(LEFT(F87,FIND("(",F87) - 2),F87))</f>
        <v>trailing p/e</v>
      </c>
      <c r="G88" t="str">
        <f ca="1">TRIM(IF(LEFT(G87,1)=",",REPLACE(G87,1,1,""),SUBSTITUTE(G87,F88, "and " &amp; F88)))</f>
        <v>and trailing p/e</v>
      </c>
      <c r="I88" t="str">
        <f t="shared" ca="1" si="4"/>
        <v>N/A</v>
      </c>
      <c r="J88" t="str">
        <f t="shared" si="5"/>
        <v>13.66</v>
      </c>
      <c r="K88">
        <f t="shared" si="6"/>
        <v>0</v>
      </c>
      <c r="L88">
        <f t="shared" si="7"/>
        <v>0</v>
      </c>
      <c r="M88" t="str">
        <f t="shared" ca="1" si="8"/>
        <v>trailing p/e</v>
      </c>
      <c r="N88" t="str">
        <f t="shared" ca="1" si="9"/>
        <v>and trailing p/e</v>
      </c>
    </row>
    <row r="89" spans="1:14" x14ac:dyDescent="0.3">
      <c r="A89" s="1">
        <v>2</v>
      </c>
      <c r="B89" t="s">
        <v>151</v>
      </c>
      <c r="C89" t="s">
        <v>1997</v>
      </c>
      <c r="D89" t="str">
        <f ca="1">IF(COUNTIF(E70:E76,"=below average")&gt;0,"There are some indications that "&amp;D1&amp;" may be undervalued. The company has a lower " &amp; G88 &amp; " than the comparable average", "Inconclusive")</f>
        <v>There are some indications that Bank of Marin Ban may be undervalued. The company has a lower and trailing p/e than the comparable average</v>
      </c>
      <c r="I89" t="str">
        <f t="shared" ca="1" si="4"/>
        <v>N/A</v>
      </c>
      <c r="J89">
        <f t="shared" si="5"/>
        <v>-5.0999999999999997E-2</v>
      </c>
      <c r="K89" t="str">
        <f t="shared" ca="1" si="6"/>
        <v>There are some indications that Bank of Marin Ban may be undervalued. The company has a lower and trailing p/e than the comparable average</v>
      </c>
      <c r="L89">
        <f t="shared" si="7"/>
        <v>0</v>
      </c>
      <c r="M89">
        <f t="shared" si="8"/>
        <v>0</v>
      </c>
      <c r="N89">
        <f t="shared" si="9"/>
        <v>0</v>
      </c>
    </row>
    <row r="90" spans="1:14" x14ac:dyDescent="0.3">
      <c r="A90" s="1">
        <v>3</v>
      </c>
      <c r="B90" t="s">
        <v>153</v>
      </c>
      <c r="I90" t="str">
        <f t="shared" si="4"/>
        <v>N/A</v>
      </c>
      <c r="J90">
        <f t="shared" si="5"/>
        <v>0</v>
      </c>
      <c r="K90">
        <f t="shared" si="6"/>
        <v>0</v>
      </c>
      <c r="L90">
        <f t="shared" si="7"/>
        <v>0</v>
      </c>
      <c r="M90">
        <f t="shared" si="8"/>
        <v>0</v>
      </c>
      <c r="N90">
        <f t="shared" si="9"/>
        <v>0</v>
      </c>
    </row>
    <row r="91" spans="1:14" x14ac:dyDescent="0.3">
      <c r="A91" s="1">
        <v>4</v>
      </c>
      <c r="B91" t="s">
        <v>155</v>
      </c>
      <c r="I91" t="str">
        <f t="shared" si="4"/>
        <v>N/A</v>
      </c>
      <c r="J91">
        <f t="shared" si="5"/>
        <v>0</v>
      </c>
      <c r="K91">
        <f t="shared" si="6"/>
        <v>0</v>
      </c>
      <c r="L91">
        <f t="shared" si="7"/>
        <v>0</v>
      </c>
      <c r="M91">
        <f t="shared" si="8"/>
        <v>0</v>
      </c>
      <c r="N91">
        <f t="shared" si="9"/>
        <v>0</v>
      </c>
    </row>
    <row r="92" spans="1:14" x14ac:dyDescent="0.3">
      <c r="A92" s="1">
        <v>5</v>
      </c>
      <c r="B92" t="s">
        <v>157</v>
      </c>
      <c r="C92" t="s">
        <v>3091</v>
      </c>
      <c r="I92" t="str">
        <f t="shared" si="4"/>
        <v>N/A</v>
      </c>
      <c r="J92">
        <f t="shared" si="5"/>
        <v>22040000</v>
      </c>
      <c r="K92">
        <f t="shared" si="6"/>
        <v>0</v>
      </c>
      <c r="L92">
        <f t="shared" si="7"/>
        <v>0</v>
      </c>
      <c r="M92">
        <f t="shared" si="8"/>
        <v>0</v>
      </c>
      <c r="N92">
        <f t="shared" si="9"/>
        <v>0</v>
      </c>
    </row>
    <row r="93" spans="1:14" x14ac:dyDescent="0.3">
      <c r="A93" s="1">
        <v>6</v>
      </c>
      <c r="B93" t="s">
        <v>159</v>
      </c>
      <c r="C93" t="s">
        <v>1346</v>
      </c>
      <c r="I93" t="str">
        <f t="shared" si="4"/>
        <v>N/A</v>
      </c>
      <c r="J93" t="str">
        <f t="shared" si="5"/>
        <v>3.59</v>
      </c>
      <c r="K93">
        <f t="shared" si="6"/>
        <v>0</v>
      </c>
      <c r="L93">
        <f t="shared" si="7"/>
        <v>0</v>
      </c>
      <c r="M93">
        <f t="shared" si="8"/>
        <v>0</v>
      </c>
      <c r="N93">
        <f t="shared" si="9"/>
        <v>0</v>
      </c>
    </row>
    <row r="94" spans="1:14" x14ac:dyDescent="0.3">
      <c r="A94" s="1">
        <v>7</v>
      </c>
      <c r="B94" t="s">
        <v>160</v>
      </c>
      <c r="C94" t="s">
        <v>3092</v>
      </c>
      <c r="I94" t="str">
        <f t="shared" si="4"/>
        <v>N/A</v>
      </c>
      <c r="J94">
        <f t="shared" si="5"/>
        <v>-0.19399999999999998</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3065</v>
      </c>
      <c r="I96" t="str">
        <f t="shared" si="4"/>
        <v>N/A</v>
      </c>
      <c r="J96">
        <f t="shared" si="5"/>
        <v>73160000</v>
      </c>
      <c r="K96">
        <f t="shared" si="6"/>
        <v>0</v>
      </c>
      <c r="L96">
        <f t="shared" si="7"/>
        <v>0</v>
      </c>
      <c r="M96">
        <f t="shared" si="8"/>
        <v>0</v>
      </c>
      <c r="N96">
        <f t="shared" si="9"/>
        <v>0</v>
      </c>
    </row>
    <row r="97" spans="1:14" x14ac:dyDescent="0.3">
      <c r="A97" s="1">
        <v>1</v>
      </c>
      <c r="B97" t="s">
        <v>164</v>
      </c>
      <c r="C97" t="s">
        <v>3093</v>
      </c>
      <c r="I97" t="str">
        <f t="shared" si="4"/>
        <v>N/A</v>
      </c>
      <c r="J97" t="str">
        <f t="shared" si="5"/>
        <v>12.01</v>
      </c>
      <c r="K97">
        <f t="shared" si="6"/>
        <v>0</v>
      </c>
      <c r="L97">
        <f t="shared" si="7"/>
        <v>0</v>
      </c>
      <c r="M97">
        <f t="shared" si="8"/>
        <v>0</v>
      </c>
      <c r="N97">
        <f t="shared" si="9"/>
        <v>0</v>
      </c>
    </row>
    <row r="98" spans="1:14" x14ac:dyDescent="0.3">
      <c r="A98" s="1">
        <v>2</v>
      </c>
      <c r="B98" t="s">
        <v>166</v>
      </c>
      <c r="C98" t="s">
        <v>3094</v>
      </c>
      <c r="I98" t="str">
        <f t="shared" si="4"/>
        <v>N/A</v>
      </c>
      <c r="J98">
        <f t="shared" si="5"/>
        <v>5630000</v>
      </c>
      <c r="K98">
        <f t="shared" si="6"/>
        <v>0</v>
      </c>
      <c r="L98">
        <f t="shared" si="7"/>
        <v>0</v>
      </c>
      <c r="M98">
        <f t="shared" si="8"/>
        <v>0</v>
      </c>
      <c r="N98">
        <f t="shared" si="9"/>
        <v>0</v>
      </c>
    </row>
    <row r="99" spans="1:14" x14ac:dyDescent="0.3">
      <c r="A99" s="1">
        <v>3</v>
      </c>
      <c r="B99" t="s">
        <v>168</v>
      </c>
      <c r="I99" t="str">
        <f t="shared" si="4"/>
        <v>N/A</v>
      </c>
      <c r="J99">
        <f t="shared" si="5"/>
        <v>0</v>
      </c>
      <c r="K99">
        <f t="shared" si="6"/>
        <v>0</v>
      </c>
      <c r="L99">
        <f t="shared" si="7"/>
        <v>0</v>
      </c>
      <c r="M99">
        <f t="shared" si="8"/>
        <v>0</v>
      </c>
      <c r="N99">
        <f t="shared" si="9"/>
        <v>0</v>
      </c>
    </row>
    <row r="100" spans="1:14" x14ac:dyDescent="0.3">
      <c r="A100" s="1">
        <v>4</v>
      </c>
      <c r="B100" t="s">
        <v>170</v>
      </c>
      <c r="I100" t="str">
        <f t="shared" si="4"/>
        <v>N/A</v>
      </c>
      <c r="J100">
        <f t="shared" si="5"/>
        <v>0</v>
      </c>
      <c r="K100">
        <f t="shared" si="6"/>
        <v>0</v>
      </c>
      <c r="L100">
        <f t="shared" si="7"/>
        <v>0</v>
      </c>
      <c r="M100">
        <f t="shared" si="8"/>
        <v>0</v>
      </c>
      <c r="N100">
        <f t="shared" si="9"/>
        <v>0</v>
      </c>
    </row>
    <row r="101" spans="1:14" x14ac:dyDescent="0.3">
      <c r="A101" s="1">
        <v>5</v>
      </c>
      <c r="B101" t="s">
        <v>172</v>
      </c>
      <c r="C101" t="s">
        <v>3095</v>
      </c>
      <c r="I101" t="str">
        <f t="shared" si="4"/>
        <v>N/A</v>
      </c>
      <c r="J101" t="str">
        <f t="shared" si="5"/>
        <v>38.57</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1200</v>
      </c>
      <c r="I103" t="str">
        <f t="shared" si="4"/>
        <v>N/A</v>
      </c>
      <c r="J103">
        <f t="shared" si="5"/>
        <v>24820000</v>
      </c>
      <c r="K103">
        <f t="shared" si="6"/>
        <v>0</v>
      </c>
      <c r="L103">
        <f t="shared" si="7"/>
        <v>0</v>
      </c>
      <c r="M103">
        <f t="shared" si="8"/>
        <v>0</v>
      </c>
      <c r="N103">
        <f t="shared" si="9"/>
        <v>0</v>
      </c>
    </row>
    <row r="104" spans="1:14" x14ac:dyDescent="0.3">
      <c r="A104" s="1">
        <v>1</v>
      </c>
      <c r="B104" t="s">
        <v>176</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3047</v>
      </c>
      <c r="I106" t="str">
        <f t="shared" si="4"/>
        <v>N/A</v>
      </c>
      <c r="J106" t="str">
        <f t="shared" si="5"/>
        <v>0.84</v>
      </c>
      <c r="K106">
        <f t="shared" si="6"/>
        <v>0</v>
      </c>
      <c r="L106">
        <f t="shared" si="7"/>
        <v>0</v>
      </c>
      <c r="M106">
        <f t="shared" si="8"/>
        <v>0</v>
      </c>
      <c r="N106">
        <f t="shared" si="9"/>
        <v>0</v>
      </c>
    </row>
    <row r="107" spans="1:14" x14ac:dyDescent="0.3">
      <c r="A107" s="1">
        <v>1</v>
      </c>
      <c r="B107" t="s">
        <v>178</v>
      </c>
      <c r="C107" t="s">
        <v>3096</v>
      </c>
      <c r="I107" t="str">
        <f t="shared" si="4"/>
        <v>N/A</v>
      </c>
      <c r="J107">
        <f t="shared" si="5"/>
        <v>0.2281</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3097</v>
      </c>
      <c r="I109" t="str">
        <f t="shared" si="4"/>
        <v>N/A</v>
      </c>
      <c r="J109" t="str">
        <f t="shared" si="5"/>
        <v>75.05</v>
      </c>
      <c r="K109">
        <f t="shared" si="6"/>
        <v>0</v>
      </c>
      <c r="L109">
        <f t="shared" si="7"/>
        <v>0</v>
      </c>
      <c r="M109">
        <f t="shared" si="8"/>
        <v>0</v>
      </c>
      <c r="N109">
        <f t="shared" si="9"/>
        <v>0</v>
      </c>
    </row>
    <row r="110" spans="1:14" x14ac:dyDescent="0.3">
      <c r="A110" s="1">
        <v>4</v>
      </c>
      <c r="B110" t="s">
        <v>184</v>
      </c>
      <c r="C110" t="s">
        <v>3098</v>
      </c>
      <c r="I110" t="str">
        <f t="shared" si="4"/>
        <v>N/A</v>
      </c>
      <c r="J110" t="str">
        <f t="shared" si="5"/>
        <v>48.50</v>
      </c>
      <c r="K110">
        <f t="shared" si="6"/>
        <v>0</v>
      </c>
      <c r="L110">
        <f t="shared" si="7"/>
        <v>0</v>
      </c>
      <c r="M110">
        <f t="shared" si="8"/>
        <v>0</v>
      </c>
      <c r="N110">
        <f t="shared" si="9"/>
        <v>0</v>
      </c>
    </row>
    <row r="111" spans="1:14" x14ac:dyDescent="0.3">
      <c r="A111" s="1">
        <v>5</v>
      </c>
      <c r="B111" t="s">
        <v>186</v>
      </c>
      <c r="C111" t="s">
        <v>3099</v>
      </c>
      <c r="I111" t="str">
        <f t="shared" si="4"/>
        <v>N/A</v>
      </c>
      <c r="J111" t="str">
        <f t="shared" si="5"/>
        <v>62.82</v>
      </c>
      <c r="K111">
        <f t="shared" si="6"/>
        <v>0</v>
      </c>
      <c r="L111">
        <f t="shared" si="7"/>
        <v>0</v>
      </c>
      <c r="M111">
        <f t="shared" si="8"/>
        <v>0</v>
      </c>
      <c r="N111">
        <f t="shared" si="9"/>
        <v>0</v>
      </c>
    </row>
    <row r="112" spans="1:14" x14ac:dyDescent="0.3">
      <c r="A112" s="1">
        <v>6</v>
      </c>
      <c r="B112" t="s">
        <v>188</v>
      </c>
      <c r="C112" t="s">
        <v>3100</v>
      </c>
      <c r="I112" t="str">
        <f t="shared" si="4"/>
        <v>N/A</v>
      </c>
      <c r="J112" t="str">
        <f t="shared" si="5"/>
        <v>65.47</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3101</v>
      </c>
      <c r="I114" t="str">
        <f t="shared" si="4"/>
        <v>N/A</v>
      </c>
      <c r="J114" t="str">
        <f t="shared" si="5"/>
        <v>18.59k</v>
      </c>
      <c r="K114">
        <f t="shared" si="6"/>
        <v>0</v>
      </c>
      <c r="L114">
        <f t="shared" si="7"/>
        <v>0</v>
      </c>
      <c r="M114">
        <f t="shared" si="8"/>
        <v>0</v>
      </c>
      <c r="N114">
        <f t="shared" si="9"/>
        <v>0</v>
      </c>
    </row>
    <row r="115" spans="1:14" x14ac:dyDescent="0.3">
      <c r="A115" s="1">
        <v>1</v>
      </c>
      <c r="B115" t="s">
        <v>192</v>
      </c>
      <c r="C115" t="s">
        <v>3102</v>
      </c>
      <c r="I115" t="str">
        <f t="shared" si="4"/>
        <v>N/A</v>
      </c>
      <c r="J115" t="str">
        <f t="shared" si="5"/>
        <v>21.68k</v>
      </c>
      <c r="K115">
        <f t="shared" si="6"/>
        <v>0</v>
      </c>
      <c r="L115">
        <f t="shared" si="7"/>
        <v>0</v>
      </c>
      <c r="M115">
        <f t="shared" si="8"/>
        <v>0</v>
      </c>
      <c r="N115">
        <f t="shared" si="9"/>
        <v>0</v>
      </c>
    </row>
    <row r="116" spans="1:14" x14ac:dyDescent="0.3">
      <c r="A116" s="1">
        <v>2</v>
      </c>
      <c r="B116" t="s">
        <v>194</v>
      </c>
      <c r="C116" t="s">
        <v>3103</v>
      </c>
      <c r="I116" t="str">
        <f t="shared" si="4"/>
        <v>N/A</v>
      </c>
      <c r="J116">
        <f t="shared" si="5"/>
        <v>6120000</v>
      </c>
      <c r="K116">
        <f t="shared" si="6"/>
        <v>0</v>
      </c>
      <c r="L116">
        <f t="shared" si="7"/>
        <v>0</v>
      </c>
      <c r="M116">
        <f t="shared" si="8"/>
        <v>0</v>
      </c>
      <c r="N116">
        <f t="shared" si="9"/>
        <v>0</v>
      </c>
    </row>
    <row r="117" spans="1:14" x14ac:dyDescent="0.3">
      <c r="A117" s="1">
        <v>3</v>
      </c>
      <c r="B117" t="s">
        <v>196</v>
      </c>
      <c r="C117" t="s">
        <v>1895</v>
      </c>
      <c r="I117" t="str">
        <f t="shared" si="4"/>
        <v>N/A</v>
      </c>
      <c r="J117">
        <f t="shared" si="5"/>
        <v>5360000</v>
      </c>
      <c r="K117">
        <f t="shared" si="6"/>
        <v>0</v>
      </c>
      <c r="L117">
        <f t="shared" si="7"/>
        <v>0</v>
      </c>
      <c r="M117">
        <f t="shared" si="8"/>
        <v>0</v>
      </c>
      <c r="N117">
        <f t="shared" si="9"/>
        <v>0</v>
      </c>
    </row>
    <row r="118" spans="1:14" x14ac:dyDescent="0.3">
      <c r="A118" s="1">
        <v>4</v>
      </c>
      <c r="B118" t="s">
        <v>198</v>
      </c>
      <c r="C118" t="s">
        <v>3104</v>
      </c>
      <c r="I118" t="str">
        <f t="shared" si="4"/>
        <v>N/A</v>
      </c>
      <c r="J118">
        <f t="shared" si="5"/>
        <v>3.8199999999999998E-2</v>
      </c>
      <c r="K118">
        <f t="shared" si="6"/>
        <v>0</v>
      </c>
      <c r="L118">
        <f t="shared" si="7"/>
        <v>0</v>
      </c>
      <c r="M118">
        <f t="shared" si="8"/>
        <v>0</v>
      </c>
      <c r="N118">
        <f t="shared" si="9"/>
        <v>0</v>
      </c>
    </row>
    <row r="119" spans="1:14" x14ac:dyDescent="0.3">
      <c r="A119" s="1">
        <v>5</v>
      </c>
      <c r="B119" t="s">
        <v>200</v>
      </c>
      <c r="C119" t="s">
        <v>3105</v>
      </c>
      <c r="I119" t="str">
        <f t="shared" si="4"/>
        <v>N/A</v>
      </c>
      <c r="J119">
        <f t="shared" si="5"/>
        <v>0.41100000000000003</v>
      </c>
      <c r="K119">
        <f t="shared" si="6"/>
        <v>0</v>
      </c>
      <c r="L119">
        <f t="shared" si="7"/>
        <v>0</v>
      </c>
      <c r="M119">
        <f t="shared" si="8"/>
        <v>0</v>
      </c>
      <c r="N119">
        <f t="shared" si="9"/>
        <v>0</v>
      </c>
    </row>
    <row r="120" spans="1:14" x14ac:dyDescent="0.3">
      <c r="A120" s="1">
        <v>6</v>
      </c>
      <c r="B120" t="s">
        <v>202</v>
      </c>
      <c r="C120" t="s">
        <v>3106</v>
      </c>
      <c r="I120" t="str">
        <f t="shared" si="4"/>
        <v>N/A</v>
      </c>
      <c r="J120" t="str">
        <f t="shared" si="5"/>
        <v>85.64k</v>
      </c>
      <c r="K120">
        <f t="shared" si="6"/>
        <v>0</v>
      </c>
      <c r="L120">
        <f t="shared" si="7"/>
        <v>0</v>
      </c>
      <c r="M120">
        <f t="shared" si="8"/>
        <v>0</v>
      </c>
      <c r="N120">
        <f t="shared" si="9"/>
        <v>0</v>
      </c>
    </row>
    <row r="121" spans="1:14" x14ac:dyDescent="0.3">
      <c r="A121" s="1">
        <v>7</v>
      </c>
      <c r="B121" t="s">
        <v>204</v>
      </c>
      <c r="C121" t="s">
        <v>2370</v>
      </c>
      <c r="I121" t="str">
        <f t="shared" si="4"/>
        <v>N/A</v>
      </c>
      <c r="J121" t="str">
        <f t="shared" si="5"/>
        <v>5.02</v>
      </c>
      <c r="K121">
        <f t="shared" si="6"/>
        <v>0</v>
      </c>
      <c r="L121">
        <f t="shared" si="7"/>
        <v>0</v>
      </c>
      <c r="M121">
        <f t="shared" si="8"/>
        <v>0</v>
      </c>
      <c r="N121">
        <f t="shared" si="9"/>
        <v>0</v>
      </c>
    </row>
    <row r="122" spans="1:14" x14ac:dyDescent="0.3">
      <c r="A122" s="1">
        <v>8</v>
      </c>
      <c r="B122" t="s">
        <v>206</v>
      </c>
      <c r="C122" t="s">
        <v>3107</v>
      </c>
      <c r="I122" t="str">
        <f t="shared" si="4"/>
        <v>N/A</v>
      </c>
      <c r="J122">
        <f t="shared" si="5"/>
        <v>1.44E-2</v>
      </c>
      <c r="K122">
        <f t="shared" si="6"/>
        <v>0</v>
      </c>
      <c r="L122">
        <f t="shared" si="7"/>
        <v>0</v>
      </c>
      <c r="M122">
        <f t="shared" si="8"/>
        <v>0</v>
      </c>
      <c r="N122">
        <f t="shared" si="9"/>
        <v>0</v>
      </c>
    </row>
    <row r="123" spans="1:14" x14ac:dyDescent="0.3">
      <c r="A123" s="1">
        <v>9</v>
      </c>
      <c r="B123" t="s">
        <v>208</v>
      </c>
      <c r="C123" t="s">
        <v>3108</v>
      </c>
      <c r="I123" t="str">
        <f t="shared" si="4"/>
        <v>N/A</v>
      </c>
      <c r="J123" t="str">
        <f t="shared" si="5"/>
        <v>61.63k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C125" t="s">
        <v>2430</v>
      </c>
      <c r="I125" t="str">
        <f t="shared" si="15"/>
        <v>N/A</v>
      </c>
      <c r="J125" t="str">
        <f t="shared" si="16"/>
        <v>1.08</v>
      </c>
      <c r="K125">
        <f t="shared" si="17"/>
        <v>0</v>
      </c>
      <c r="L125">
        <f t="shared" si="18"/>
        <v>0</v>
      </c>
      <c r="M125">
        <f t="shared" si="19"/>
        <v>0</v>
      </c>
      <c r="N125">
        <f t="shared" si="20"/>
        <v>0</v>
      </c>
    </row>
    <row r="126" spans="1:14" x14ac:dyDescent="0.3">
      <c r="A126" s="1">
        <v>1</v>
      </c>
      <c r="B126" t="s">
        <v>212</v>
      </c>
      <c r="C126" t="s">
        <v>3109</v>
      </c>
      <c r="I126" t="str">
        <f t="shared" si="15"/>
        <v>N/A</v>
      </c>
      <c r="J126">
        <f t="shared" si="16"/>
        <v>1.66E-2</v>
      </c>
      <c r="K126">
        <f t="shared" si="17"/>
        <v>0</v>
      </c>
      <c r="L126">
        <f t="shared" si="18"/>
        <v>0</v>
      </c>
      <c r="M126">
        <f t="shared" si="19"/>
        <v>0</v>
      </c>
      <c r="N126">
        <f t="shared" si="20"/>
        <v>0</v>
      </c>
    </row>
    <row r="127" spans="1:14" x14ac:dyDescent="0.3">
      <c r="A127" s="1">
        <v>2</v>
      </c>
      <c r="B127" t="s">
        <v>214</v>
      </c>
      <c r="C127" t="s">
        <v>3110</v>
      </c>
      <c r="I127" t="str">
        <f t="shared" si="15"/>
        <v>N/A</v>
      </c>
      <c r="J127" t="str">
        <f t="shared" si="16"/>
        <v>1.04</v>
      </c>
      <c r="K127">
        <f t="shared" si="17"/>
        <v>0</v>
      </c>
      <c r="L127">
        <f t="shared" si="18"/>
        <v>0</v>
      </c>
      <c r="M127">
        <f t="shared" si="19"/>
        <v>0</v>
      </c>
      <c r="N127">
        <f t="shared" si="20"/>
        <v>0</v>
      </c>
    </row>
    <row r="128" spans="1:14" x14ac:dyDescent="0.3">
      <c r="A128" s="1">
        <v>3</v>
      </c>
      <c r="B128" t="s">
        <v>216</v>
      </c>
      <c r="C128" t="s">
        <v>3111</v>
      </c>
      <c r="I128" t="str">
        <f t="shared" si="15"/>
        <v>N/A</v>
      </c>
      <c r="J128">
        <f t="shared" si="16"/>
        <v>1.6299999999999999E-2</v>
      </c>
      <c r="K128">
        <f t="shared" si="17"/>
        <v>0</v>
      </c>
      <c r="L128">
        <f t="shared" si="18"/>
        <v>0</v>
      </c>
      <c r="M128">
        <f t="shared" si="19"/>
        <v>0</v>
      </c>
      <c r="N128">
        <f t="shared" si="20"/>
        <v>0</v>
      </c>
    </row>
    <row r="129" spans="1:14" x14ac:dyDescent="0.3">
      <c r="A129" s="1">
        <v>4</v>
      </c>
      <c r="B129" t="s">
        <v>218</v>
      </c>
      <c r="C129" t="s">
        <v>1245</v>
      </c>
      <c r="I129" t="str">
        <f t="shared" si="15"/>
        <v>N/A</v>
      </c>
      <c r="J129" t="str">
        <f t="shared" si="16"/>
        <v>1.74</v>
      </c>
      <c r="K129">
        <f t="shared" si="17"/>
        <v>0</v>
      </c>
      <c r="L129">
        <f t="shared" si="18"/>
        <v>0</v>
      </c>
      <c r="M129">
        <f t="shared" si="19"/>
        <v>0</v>
      </c>
      <c r="N129">
        <f t="shared" si="20"/>
        <v>0</v>
      </c>
    </row>
    <row r="130" spans="1:14" x14ac:dyDescent="0.3">
      <c r="A130" s="1">
        <v>5</v>
      </c>
      <c r="B130" t="s">
        <v>220</v>
      </c>
      <c r="C130" t="s">
        <v>3112</v>
      </c>
      <c r="I130" t="str">
        <f t="shared" si="15"/>
        <v>N/A</v>
      </c>
      <c r="J130">
        <f t="shared" si="16"/>
        <v>0.28970000000000001</v>
      </c>
      <c r="K130">
        <f t="shared" si="17"/>
        <v>0</v>
      </c>
      <c r="L130">
        <f t="shared" si="18"/>
        <v>0</v>
      </c>
      <c r="M130">
        <f t="shared" si="19"/>
        <v>0</v>
      </c>
      <c r="N130">
        <f t="shared" si="20"/>
        <v>0</v>
      </c>
    </row>
    <row r="131" spans="1:14" x14ac:dyDescent="0.3">
      <c r="A131" s="1">
        <v>6</v>
      </c>
      <c r="B131" t="s">
        <v>222</v>
      </c>
      <c r="C131" t="s">
        <v>3113</v>
      </c>
      <c r="I131" t="str">
        <f t="shared" si="15"/>
        <v>N/A</v>
      </c>
      <c r="J131" t="str">
        <f t="shared" si="16"/>
        <v>May 12, 2017</v>
      </c>
      <c r="K131">
        <f t="shared" si="17"/>
        <v>0</v>
      </c>
      <c r="L131">
        <f t="shared" si="18"/>
        <v>0</v>
      </c>
      <c r="M131">
        <f t="shared" si="19"/>
        <v>0</v>
      </c>
      <c r="N131">
        <f t="shared" si="20"/>
        <v>0</v>
      </c>
    </row>
    <row r="132" spans="1:14" x14ac:dyDescent="0.3">
      <c r="A132" s="1">
        <v>7</v>
      </c>
      <c r="B132" t="s">
        <v>224</v>
      </c>
      <c r="C132" t="s">
        <v>3114</v>
      </c>
      <c r="I132" t="str">
        <f t="shared" si="15"/>
        <v>N/A</v>
      </c>
      <c r="J132" t="str">
        <f t="shared" si="16"/>
        <v>May 3, 2017</v>
      </c>
      <c r="K132">
        <f t="shared" si="17"/>
        <v>0</v>
      </c>
      <c r="L132">
        <f t="shared" si="18"/>
        <v>0</v>
      </c>
      <c r="M132">
        <f t="shared" si="19"/>
        <v>0</v>
      </c>
      <c r="N132">
        <f t="shared" si="20"/>
        <v>0</v>
      </c>
    </row>
    <row r="133" spans="1:14" x14ac:dyDescent="0.3">
      <c r="A133" s="1">
        <v>8</v>
      </c>
      <c r="B133" t="s">
        <v>226</v>
      </c>
      <c r="C133" t="s">
        <v>3115</v>
      </c>
      <c r="I133" t="str">
        <f t="shared" si="15"/>
        <v>N/A</v>
      </c>
      <c r="J133" t="str">
        <f t="shared" si="16"/>
        <v>105/100</v>
      </c>
      <c r="K133">
        <f t="shared" si="17"/>
        <v>0</v>
      </c>
      <c r="L133">
        <f t="shared" si="18"/>
        <v>0</v>
      </c>
      <c r="M133">
        <f t="shared" si="19"/>
        <v>0</v>
      </c>
      <c r="N133">
        <f t="shared" si="20"/>
        <v>0</v>
      </c>
    </row>
    <row r="134" spans="1:14" x14ac:dyDescent="0.3">
      <c r="A134" s="1">
        <v>9</v>
      </c>
      <c r="B134" t="s">
        <v>227</v>
      </c>
      <c r="C134" t="s">
        <v>3116</v>
      </c>
      <c r="I134" t="str">
        <f t="shared" si="15"/>
        <v>N/A</v>
      </c>
      <c r="J134" t="str">
        <f t="shared" si="16"/>
        <v>Apr 20, 2006</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3117</v>
      </c>
      <c r="C138" t="s">
        <v>3118</v>
      </c>
      <c r="D138" t="s">
        <v>3119</v>
      </c>
      <c r="E138" t="s">
        <v>3120</v>
      </c>
      <c r="F138">
        <v>64</v>
      </c>
      <c r="I138" t="str">
        <f t="shared" si="15"/>
        <v>neg_trend</v>
      </c>
      <c r="J138" t="str">
        <f t="shared" si="16"/>
        <v>CEO, Pres, Director, CEO - Bank of Marin, Pres - Bank of Marin &amp; Director - Bank of Marin</v>
      </c>
      <c r="K138" t="str">
        <f t="shared" si="17"/>
        <v>911.1k</v>
      </c>
      <c r="L138" t="str">
        <f t="shared" si="18"/>
        <v>284.6k</v>
      </c>
      <c r="M138">
        <f t="shared" si="19"/>
        <v>64</v>
      </c>
      <c r="N138">
        <f t="shared" si="20"/>
        <v>0</v>
      </c>
    </row>
    <row r="139" spans="1:14" x14ac:dyDescent="0.3">
      <c r="A139" s="1">
        <v>1</v>
      </c>
      <c r="B139" t="s">
        <v>3121</v>
      </c>
      <c r="C139" t="s">
        <v>3122</v>
      </c>
      <c r="D139" t="s">
        <v>3123</v>
      </c>
      <c r="F139">
        <v>57</v>
      </c>
      <c r="I139" t="str">
        <f t="shared" si="15"/>
        <v>N/A</v>
      </c>
      <c r="J139" t="str">
        <f t="shared" si="16"/>
        <v>CFO, Exec. VP, CFO- Bank of Marin and Exec. VP -Bank of Marin</v>
      </c>
      <c r="K139" t="str">
        <f t="shared" si="17"/>
        <v>428.9k</v>
      </c>
      <c r="L139">
        <f t="shared" si="18"/>
        <v>0</v>
      </c>
      <c r="M139">
        <f t="shared" si="19"/>
        <v>57</v>
      </c>
      <c r="N139">
        <f t="shared" si="20"/>
        <v>0</v>
      </c>
    </row>
    <row r="140" spans="1:14" x14ac:dyDescent="0.3">
      <c r="A140" s="1">
        <v>2</v>
      </c>
      <c r="B140" t="s">
        <v>3124</v>
      </c>
      <c r="C140" t="s">
        <v>3125</v>
      </c>
      <c r="D140" t="s">
        <v>3126</v>
      </c>
      <c r="E140" t="s">
        <v>3127</v>
      </c>
      <c r="F140">
        <v>58</v>
      </c>
      <c r="I140" t="str">
        <f t="shared" si="15"/>
        <v>neg_trend</v>
      </c>
      <c r="J140" t="str">
        <f t="shared" si="16"/>
        <v>Chief Credit Officer, EVP, Chief Credit Officer - Bank of Marin and EVP - Bank of Marin</v>
      </c>
      <c r="K140" t="str">
        <f t="shared" si="17"/>
        <v>401.46k</v>
      </c>
      <c r="L140" t="str">
        <f t="shared" si="18"/>
        <v>36.7k</v>
      </c>
      <c r="M140">
        <f t="shared" si="19"/>
        <v>58</v>
      </c>
      <c r="N140">
        <f t="shared" si="20"/>
        <v>0</v>
      </c>
    </row>
    <row r="141" spans="1:14" x14ac:dyDescent="0.3">
      <c r="A141" s="1">
        <v>3</v>
      </c>
      <c r="B141" t="s">
        <v>3128</v>
      </c>
      <c r="C141" t="s">
        <v>3129</v>
      </c>
      <c r="D141" t="s">
        <v>3130</v>
      </c>
      <c r="E141" t="s">
        <v>3131</v>
      </c>
      <c r="F141">
        <v>60</v>
      </c>
      <c r="I141" t="str">
        <f t="shared" si="15"/>
        <v>neg_trend</v>
      </c>
      <c r="J141" t="str">
        <f t="shared" si="16"/>
        <v>Exec. VP of Retail Banking and Exec. VP of Retail Banking - Bank of Marin</v>
      </c>
      <c r="K141" t="str">
        <f t="shared" si="17"/>
        <v>399.56k</v>
      </c>
      <c r="L141" t="str">
        <f t="shared" si="18"/>
        <v>219.03k</v>
      </c>
      <c r="M141">
        <f t="shared" si="19"/>
        <v>60</v>
      </c>
      <c r="N141">
        <f t="shared" si="20"/>
        <v>0</v>
      </c>
    </row>
    <row r="142" spans="1:14" x14ac:dyDescent="0.3">
      <c r="A142" s="1">
        <v>4</v>
      </c>
      <c r="B142" t="s">
        <v>3132</v>
      </c>
      <c r="C142" t="s">
        <v>3133</v>
      </c>
      <c r="D142" t="s">
        <v>3134</v>
      </c>
      <c r="F142">
        <v>46</v>
      </c>
      <c r="I142" t="str">
        <f t="shared" si="15"/>
        <v>N/A</v>
      </c>
      <c r="J142" t="str">
        <f t="shared" si="16"/>
        <v>Exec. VP of Commercial Banking and Exec. VP of Commercial Banking - Bank of Marin</v>
      </c>
      <c r="K142" t="str">
        <f t="shared" si="17"/>
        <v>365.85k</v>
      </c>
      <c r="L142">
        <f t="shared" si="18"/>
        <v>0</v>
      </c>
      <c r="M142">
        <f t="shared" si="19"/>
        <v>46</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1863</v>
      </c>
      <c r="C145" t="s">
        <v>3135</v>
      </c>
      <c r="D145" t="s">
        <v>3136</v>
      </c>
      <c r="E145" t="s">
        <v>3137</v>
      </c>
      <c r="F145" t="s">
        <v>3138</v>
      </c>
      <c r="G145" t="s">
        <v>3139</v>
      </c>
      <c r="I145" t="str">
        <f t="shared" si="15"/>
        <v>N/A</v>
      </c>
      <c r="J145">
        <f t="shared" si="16"/>
        <v>65769999.999999993</v>
      </c>
      <c r="K145">
        <f t="shared" si="17"/>
        <v>60560000</v>
      </c>
      <c r="L145">
        <f t="shared" si="18"/>
        <v>72790000</v>
      </c>
      <c r="M145">
        <f t="shared" si="19"/>
        <v>69440000</v>
      </c>
      <c r="N145">
        <f t="shared" si="20"/>
        <v>75430000</v>
      </c>
    </row>
    <row r="146" spans="1:14" x14ac:dyDescent="0.3">
      <c r="A146" s="1">
        <v>1</v>
      </c>
      <c r="B146" t="s">
        <v>1869</v>
      </c>
      <c r="C146" t="s">
        <v>3140</v>
      </c>
      <c r="D146" t="s">
        <v>3141</v>
      </c>
      <c r="E146" t="s">
        <v>3142</v>
      </c>
      <c r="F146" t="s">
        <v>3143</v>
      </c>
      <c r="G146" t="s">
        <v>3144</v>
      </c>
      <c r="I146" t="str">
        <f t="shared" si="15"/>
        <v>N/A</v>
      </c>
      <c r="J146">
        <f t="shared" si="16"/>
        <v>59400000</v>
      </c>
      <c r="K146">
        <f t="shared" si="17"/>
        <v>54410000</v>
      </c>
      <c r="L146">
        <f t="shared" si="18"/>
        <v>64819999.999999993</v>
      </c>
      <c r="M146">
        <f t="shared" si="19"/>
        <v>61750000</v>
      </c>
      <c r="N146">
        <f t="shared" si="20"/>
        <v>67470000</v>
      </c>
    </row>
    <row r="147" spans="1:14" x14ac:dyDescent="0.3">
      <c r="A147" s="1">
        <v>2</v>
      </c>
      <c r="B147" t="s">
        <v>1875</v>
      </c>
      <c r="C147" t="s">
        <v>3145</v>
      </c>
      <c r="D147" t="s">
        <v>3146</v>
      </c>
      <c r="E147" t="s">
        <v>261</v>
      </c>
      <c r="F147" t="s">
        <v>261</v>
      </c>
      <c r="G147" t="s">
        <v>261</v>
      </c>
      <c r="I147" t="str">
        <f t="shared" si="15"/>
        <v>N/A</v>
      </c>
      <c r="J147" t="str">
        <f t="shared" si="16"/>
        <v>214000</v>
      </c>
      <c r="K147" t="str">
        <f t="shared" si="17"/>
        <v>120000</v>
      </c>
      <c r="L147" t="str">
        <f t="shared" si="18"/>
        <v>N/A</v>
      </c>
      <c r="M147" t="str">
        <f t="shared" si="19"/>
        <v>N/A</v>
      </c>
      <c r="N147" t="str">
        <f t="shared" si="20"/>
        <v>N/A</v>
      </c>
    </row>
    <row r="148" spans="1:14" x14ac:dyDescent="0.3">
      <c r="A148" s="1">
        <v>3</v>
      </c>
      <c r="B148" t="s">
        <v>1879</v>
      </c>
      <c r="C148" t="s">
        <v>3147</v>
      </c>
      <c r="D148" t="s">
        <v>3148</v>
      </c>
      <c r="E148" t="s">
        <v>3149</v>
      </c>
      <c r="F148" t="s">
        <v>3150</v>
      </c>
      <c r="G148" t="s">
        <v>3151</v>
      </c>
      <c r="I148" t="str">
        <f t="shared" si="15"/>
        <v>N/A</v>
      </c>
      <c r="J148">
        <f t="shared" si="16"/>
        <v>4980000</v>
      </c>
      <c r="K148">
        <f t="shared" si="17"/>
        <v>4790000</v>
      </c>
      <c r="L148">
        <f t="shared" si="18"/>
        <v>6780000</v>
      </c>
      <c r="M148">
        <f t="shared" si="19"/>
        <v>6860000</v>
      </c>
      <c r="N148">
        <f t="shared" si="20"/>
        <v>7490000</v>
      </c>
    </row>
    <row r="149" spans="1:14" x14ac:dyDescent="0.3">
      <c r="A149" s="1">
        <v>4</v>
      </c>
      <c r="B149" t="s">
        <v>1880</v>
      </c>
      <c r="C149" t="s">
        <v>261</v>
      </c>
      <c r="D149" t="s">
        <v>261</v>
      </c>
      <c r="E149" t="s">
        <v>261</v>
      </c>
      <c r="F149" t="s">
        <v>261</v>
      </c>
      <c r="G149" t="s">
        <v>261</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1883</v>
      </c>
      <c r="C150" t="s">
        <v>943</v>
      </c>
      <c r="D150" t="s">
        <v>3152</v>
      </c>
      <c r="E150" t="s">
        <v>863</v>
      </c>
      <c r="F150" t="s">
        <v>3153</v>
      </c>
      <c r="G150" t="s">
        <v>3154</v>
      </c>
      <c r="I150" t="str">
        <f t="shared" si="15"/>
        <v>N/A</v>
      </c>
      <c r="J150">
        <f t="shared" si="16"/>
        <v>1170000</v>
      </c>
      <c r="K150">
        <f t="shared" si="17"/>
        <v>1250000</v>
      </c>
      <c r="L150">
        <f t="shared" si="18"/>
        <v>1190000</v>
      </c>
      <c r="M150" t="str">
        <f t="shared" si="19"/>
        <v>820000</v>
      </c>
      <c r="N150" t="str">
        <f t="shared" si="20"/>
        <v>464000</v>
      </c>
    </row>
    <row r="151" spans="1:14" x14ac:dyDescent="0.3">
      <c r="A151" s="1">
        <v>6</v>
      </c>
      <c r="B151" t="s">
        <v>1888</v>
      </c>
      <c r="C151" t="s">
        <v>261</v>
      </c>
      <c r="D151" t="s">
        <v>3155</v>
      </c>
      <c r="E151" t="s">
        <v>3156</v>
      </c>
      <c r="F151" t="s">
        <v>3157</v>
      </c>
      <c r="G151" t="s">
        <v>3158</v>
      </c>
      <c r="I151" t="str">
        <f t="shared" si="15"/>
        <v>N/A</v>
      </c>
      <c r="J151" t="str">
        <f t="shared" si="16"/>
        <v>N/A</v>
      </c>
      <c r="K151">
        <f t="shared" si="17"/>
        <v>-7.9200000000000007E-2</v>
      </c>
      <c r="L151">
        <f t="shared" si="18"/>
        <v>0.20190000000000002</v>
      </c>
      <c r="M151">
        <f t="shared" si="19"/>
        <v>-4.6100000000000002E-2</v>
      </c>
      <c r="N151">
        <f t="shared" si="20"/>
        <v>8.6300000000000016E-2</v>
      </c>
    </row>
    <row r="152" spans="1:14" x14ac:dyDescent="0.3">
      <c r="A152" s="1">
        <v>7</v>
      </c>
      <c r="B152" t="s">
        <v>282</v>
      </c>
      <c r="C152" t="s">
        <v>3159</v>
      </c>
      <c r="D152" t="s">
        <v>932</v>
      </c>
      <c r="E152" t="s">
        <v>2167</v>
      </c>
      <c r="F152" t="s">
        <v>3160</v>
      </c>
      <c r="G152" t="s">
        <v>1339</v>
      </c>
      <c r="I152" t="str">
        <f t="shared" si="15"/>
        <v>N/A</v>
      </c>
      <c r="J152">
        <f t="shared" si="16"/>
        <v>2580000</v>
      </c>
      <c r="K152">
        <f t="shared" si="17"/>
        <v>1790000</v>
      </c>
      <c r="L152">
        <f t="shared" si="18"/>
        <v>2350000</v>
      </c>
      <c r="M152">
        <f t="shared" si="19"/>
        <v>2250000</v>
      </c>
      <c r="N152">
        <f t="shared" si="20"/>
        <v>2270000</v>
      </c>
    </row>
    <row r="153" spans="1:14" x14ac:dyDescent="0.3">
      <c r="A153" s="1">
        <v>8</v>
      </c>
      <c r="B153" t="s">
        <v>1898</v>
      </c>
      <c r="C153" t="s">
        <v>3161</v>
      </c>
      <c r="D153" t="s">
        <v>908</v>
      </c>
      <c r="E153" t="s">
        <v>3162</v>
      </c>
      <c r="F153" t="s">
        <v>3163</v>
      </c>
      <c r="G153" t="s">
        <v>3164</v>
      </c>
      <c r="I153" t="str">
        <f t="shared" si="15"/>
        <v>N/A</v>
      </c>
      <c r="J153">
        <f t="shared" si="16"/>
        <v>2080000</v>
      </c>
      <c r="K153">
        <f t="shared" si="17"/>
        <v>1430000</v>
      </c>
      <c r="L153">
        <f t="shared" si="18"/>
        <v>1610000</v>
      </c>
      <c r="M153">
        <f t="shared" si="19"/>
        <v>1510000</v>
      </c>
      <c r="N153">
        <f t="shared" si="20"/>
        <v>1360000</v>
      </c>
    </row>
    <row r="154" spans="1:14" x14ac:dyDescent="0.3">
      <c r="A154" s="1">
        <v>9</v>
      </c>
      <c r="B154" t="s">
        <v>1903</v>
      </c>
      <c r="C154" t="s">
        <v>3165</v>
      </c>
      <c r="D154" t="s">
        <v>3166</v>
      </c>
      <c r="E154" t="s">
        <v>3167</v>
      </c>
      <c r="F154" t="s">
        <v>3167</v>
      </c>
      <c r="G154" t="s">
        <v>3168</v>
      </c>
      <c r="I154" t="str">
        <f t="shared" si="15"/>
        <v>N/A</v>
      </c>
      <c r="J154" t="str">
        <f t="shared" si="16"/>
        <v>497000</v>
      </c>
      <c r="K154" t="str">
        <f t="shared" si="17"/>
        <v>357000</v>
      </c>
      <c r="L154" t="str">
        <f t="shared" si="18"/>
        <v>737000</v>
      </c>
      <c r="M154" t="str">
        <f t="shared" si="19"/>
        <v>737000</v>
      </c>
      <c r="N154" t="str">
        <f t="shared" si="20"/>
        <v>914000</v>
      </c>
    </row>
    <row r="155" spans="1:14" x14ac:dyDescent="0.3">
      <c r="A155" s="1">
        <v>10</v>
      </c>
      <c r="B155" t="s">
        <v>1909</v>
      </c>
      <c r="C155" t="s">
        <v>3165</v>
      </c>
      <c r="D155" t="s">
        <v>3166</v>
      </c>
      <c r="E155" t="s">
        <v>3167</v>
      </c>
      <c r="F155" t="s">
        <v>3167</v>
      </c>
      <c r="G155" t="s">
        <v>3168</v>
      </c>
      <c r="I155" t="str">
        <f t="shared" si="15"/>
        <v>N/A</v>
      </c>
      <c r="J155" t="str">
        <f t="shared" si="16"/>
        <v>497000</v>
      </c>
      <c r="K155" t="str">
        <f t="shared" si="17"/>
        <v>357000</v>
      </c>
      <c r="L155" t="str">
        <f t="shared" si="18"/>
        <v>737000</v>
      </c>
      <c r="M155" t="str">
        <f t="shared" si="19"/>
        <v>737000</v>
      </c>
      <c r="N155" t="str">
        <f t="shared" si="20"/>
        <v>914000</v>
      </c>
    </row>
    <row r="156" spans="1:14" x14ac:dyDescent="0.3">
      <c r="A156" s="1">
        <v>11</v>
      </c>
      <c r="B156" t="s">
        <v>1911</v>
      </c>
      <c r="C156" t="s">
        <v>261</v>
      </c>
      <c r="D156" t="s">
        <v>261</v>
      </c>
      <c r="E156" t="s">
        <v>261</v>
      </c>
      <c r="F156" t="s">
        <v>261</v>
      </c>
      <c r="G156" t="s">
        <v>261</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1912</v>
      </c>
      <c r="C157" t="s">
        <v>261</v>
      </c>
      <c r="D157" t="s">
        <v>261</v>
      </c>
      <c r="E157" t="s">
        <v>261</v>
      </c>
      <c r="F157" t="s">
        <v>261</v>
      </c>
      <c r="G157" t="s">
        <v>261</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1914</v>
      </c>
      <c r="C158" t="s">
        <v>261</v>
      </c>
      <c r="D158" t="s">
        <v>3169</v>
      </c>
      <c r="E158" t="s">
        <v>91</v>
      </c>
      <c r="F158" t="s">
        <v>3170</v>
      </c>
      <c r="G158" t="s">
        <v>3171</v>
      </c>
      <c r="I158" t="str">
        <f t="shared" si="15"/>
        <v>N/A</v>
      </c>
      <c r="J158" t="str">
        <f t="shared" si="16"/>
        <v>N/A</v>
      </c>
      <c r="K158">
        <f t="shared" si="17"/>
        <v>-0.30710000000000004</v>
      </c>
      <c r="L158">
        <f t="shared" si="18"/>
        <v>0.316</v>
      </c>
      <c r="M158">
        <f t="shared" si="19"/>
        <v>-4.1700000000000001E-2</v>
      </c>
      <c r="N158">
        <f t="shared" si="20"/>
        <v>8.0000000000000002E-3</v>
      </c>
    </row>
    <row r="159" spans="1:14" x14ac:dyDescent="0.3">
      <c r="I159" t="str">
        <f t="shared" si="15"/>
        <v>N/A</v>
      </c>
      <c r="J159">
        <f t="shared" si="16"/>
        <v>0</v>
      </c>
      <c r="K159">
        <f t="shared" si="17"/>
        <v>0</v>
      </c>
      <c r="L159">
        <f t="shared" si="18"/>
        <v>0</v>
      </c>
      <c r="M159">
        <f t="shared" si="19"/>
        <v>0</v>
      </c>
      <c r="N159">
        <f t="shared" si="20"/>
        <v>0</v>
      </c>
    </row>
    <row r="160" spans="1:14" x14ac:dyDescent="0.3">
      <c r="B160" s="1" t="s">
        <v>296</v>
      </c>
      <c r="C160" s="1" t="s">
        <v>248</v>
      </c>
      <c r="D160" s="1" t="s">
        <v>249</v>
      </c>
      <c r="E160" s="1" t="s">
        <v>250</v>
      </c>
      <c r="F160" s="1" t="s">
        <v>251</v>
      </c>
      <c r="G160" s="1" t="s">
        <v>252</v>
      </c>
      <c r="H160" s="1" t="s">
        <v>253</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1919</v>
      </c>
      <c r="C161" t="s">
        <v>3172</v>
      </c>
      <c r="D161" t="s">
        <v>996</v>
      </c>
      <c r="E161" t="s">
        <v>3173</v>
      </c>
      <c r="F161" t="s">
        <v>3174</v>
      </c>
      <c r="G161" t="s">
        <v>3065</v>
      </c>
      <c r="I161" t="str">
        <f t="shared" si="15"/>
        <v>N/A</v>
      </c>
      <c r="J161">
        <f t="shared" si="16"/>
        <v>63190000</v>
      </c>
      <c r="K161">
        <f t="shared" si="17"/>
        <v>58780000</v>
      </c>
      <c r="L161">
        <f t="shared" si="18"/>
        <v>70440000</v>
      </c>
      <c r="M161">
        <f t="shared" si="19"/>
        <v>67190000</v>
      </c>
      <c r="N161">
        <f t="shared" si="20"/>
        <v>73160000</v>
      </c>
    </row>
    <row r="162" spans="1:14" x14ac:dyDescent="0.3">
      <c r="A162" s="1">
        <v>1</v>
      </c>
      <c r="B162" t="s">
        <v>1925</v>
      </c>
      <c r="C162" t="s">
        <v>261</v>
      </c>
      <c r="D162" t="s">
        <v>3175</v>
      </c>
      <c r="E162" t="s">
        <v>3176</v>
      </c>
      <c r="F162" t="s">
        <v>3177</v>
      </c>
      <c r="G162" t="s">
        <v>3178</v>
      </c>
      <c r="I162" t="str">
        <f t="shared" si="15"/>
        <v>N/A</v>
      </c>
      <c r="J162" t="str">
        <f t="shared" si="16"/>
        <v>N/A</v>
      </c>
      <c r="K162">
        <f t="shared" si="17"/>
        <v>-6.9900000000000004E-2</v>
      </c>
      <c r="L162">
        <f t="shared" si="18"/>
        <v>0.19850000000000001</v>
      </c>
      <c r="M162">
        <f t="shared" si="19"/>
        <v>-4.6200000000000005E-2</v>
      </c>
      <c r="N162">
        <f t="shared" si="20"/>
        <v>8.8900000000000007E-2</v>
      </c>
    </row>
    <row r="163" spans="1:14" x14ac:dyDescent="0.3">
      <c r="A163" s="1">
        <v>2</v>
      </c>
      <c r="B163" t="s">
        <v>1930</v>
      </c>
      <c r="C163" t="s">
        <v>3179</v>
      </c>
      <c r="D163" t="s">
        <v>3180</v>
      </c>
      <c r="E163" t="s">
        <v>3181</v>
      </c>
      <c r="F163" t="s">
        <v>3182</v>
      </c>
      <c r="G163" t="s">
        <v>1140</v>
      </c>
      <c r="I163" t="str">
        <f t="shared" si="15"/>
        <v>N/A</v>
      </c>
      <c r="J163">
        <f t="shared" si="16"/>
        <v>2900000</v>
      </c>
      <c r="K163" t="str">
        <f t="shared" si="17"/>
        <v>540000</v>
      </c>
      <c r="L163" t="str">
        <f t="shared" si="18"/>
        <v>750000</v>
      </c>
      <c r="M163" t="str">
        <f t="shared" si="19"/>
        <v>500000</v>
      </c>
      <c r="N163" t="str">
        <f t="shared" si="20"/>
        <v>(1.85M)</v>
      </c>
    </row>
    <row r="164" spans="1:14" x14ac:dyDescent="0.3">
      <c r="A164" s="1">
        <v>3</v>
      </c>
      <c r="B164" t="s">
        <v>1935</v>
      </c>
      <c r="C164" t="s">
        <v>261</v>
      </c>
      <c r="D164" t="s">
        <v>3183</v>
      </c>
      <c r="E164" t="s">
        <v>3184</v>
      </c>
      <c r="F164" t="s">
        <v>3185</v>
      </c>
      <c r="G164" t="s">
        <v>3186</v>
      </c>
      <c r="I164" t="str">
        <f t="shared" si="15"/>
        <v>N/A</v>
      </c>
      <c r="J164" t="str">
        <f t="shared" si="16"/>
        <v>N/A</v>
      </c>
      <c r="K164">
        <f t="shared" si="17"/>
        <v>-0.81379999999999997</v>
      </c>
      <c r="L164">
        <f t="shared" si="18"/>
        <v>0.38890000000000002</v>
      </c>
      <c r="M164">
        <f t="shared" si="19"/>
        <v>-0.33329999999999999</v>
      </c>
      <c r="N164">
        <f t="shared" si="20"/>
        <v>-4.7</v>
      </c>
    </row>
    <row r="165" spans="1:14" x14ac:dyDescent="0.3">
      <c r="A165" s="1">
        <v>4</v>
      </c>
      <c r="B165" t="s">
        <v>1940</v>
      </c>
      <c r="C165" t="s">
        <v>3187</v>
      </c>
      <c r="D165" t="s">
        <v>1491</v>
      </c>
      <c r="E165" t="s">
        <v>3188</v>
      </c>
      <c r="F165" t="s">
        <v>3189</v>
      </c>
      <c r="G165" t="s">
        <v>3190</v>
      </c>
      <c r="I165" t="str">
        <f t="shared" si="15"/>
        <v>N/A</v>
      </c>
      <c r="J165">
        <f t="shared" si="16"/>
        <v>60290000</v>
      </c>
      <c r="K165">
        <f t="shared" si="17"/>
        <v>58240000</v>
      </c>
      <c r="L165">
        <f t="shared" si="18"/>
        <v>69690000</v>
      </c>
      <c r="M165">
        <f t="shared" si="19"/>
        <v>66690000</v>
      </c>
      <c r="N165">
        <f t="shared" si="20"/>
        <v>75010000</v>
      </c>
    </row>
    <row r="166" spans="1:14" x14ac:dyDescent="0.3">
      <c r="A166" s="1">
        <v>5</v>
      </c>
      <c r="B166" t="s">
        <v>1946</v>
      </c>
      <c r="C166" t="s">
        <v>261</v>
      </c>
      <c r="D166" t="s">
        <v>3191</v>
      </c>
      <c r="E166" t="s">
        <v>3192</v>
      </c>
      <c r="F166" t="s">
        <v>3193</v>
      </c>
      <c r="G166" t="s">
        <v>3194</v>
      </c>
      <c r="I166" t="str">
        <f t="shared" si="15"/>
        <v>N/A</v>
      </c>
      <c r="J166" t="str">
        <f t="shared" si="16"/>
        <v>N/A</v>
      </c>
      <c r="K166">
        <f t="shared" si="17"/>
        <v>-3.4100000000000005E-2</v>
      </c>
      <c r="L166">
        <f t="shared" si="18"/>
        <v>0.19670000000000001</v>
      </c>
      <c r="M166">
        <f t="shared" si="19"/>
        <v>-4.3099999999999999E-2</v>
      </c>
      <c r="N166">
        <f t="shared" si="20"/>
        <v>0.12480000000000001</v>
      </c>
    </row>
    <row r="167" spans="1:14" x14ac:dyDescent="0.3">
      <c r="A167" s="1">
        <v>6</v>
      </c>
      <c r="B167" t="s">
        <v>1951</v>
      </c>
      <c r="C167" t="s">
        <v>261</v>
      </c>
      <c r="D167" t="s">
        <v>261</v>
      </c>
      <c r="E167" t="s">
        <v>261</v>
      </c>
      <c r="F167" t="s">
        <v>261</v>
      </c>
      <c r="G167" t="s">
        <v>3195</v>
      </c>
      <c r="I167" t="str">
        <f t="shared" si="15"/>
        <v>N/A</v>
      </c>
      <c r="J167" t="str">
        <f t="shared" si="16"/>
        <v>N/A</v>
      </c>
      <c r="K167" t="str">
        <f t="shared" si="17"/>
        <v>N/A</v>
      </c>
      <c r="L167" t="str">
        <f t="shared" si="18"/>
        <v>N/A</v>
      </c>
      <c r="M167" t="str">
        <f t="shared" si="19"/>
        <v>N/A</v>
      </c>
      <c r="N167">
        <f t="shared" si="20"/>
        <v>3.9100000000000003E-2</v>
      </c>
    </row>
    <row r="168" spans="1:14" x14ac:dyDescent="0.3">
      <c r="A168" s="1">
        <v>7</v>
      </c>
      <c r="B168" t="s">
        <v>1953</v>
      </c>
      <c r="C168" t="s">
        <v>3196</v>
      </c>
      <c r="D168" t="s">
        <v>3197</v>
      </c>
      <c r="E168" t="s">
        <v>3198</v>
      </c>
      <c r="F168" t="s">
        <v>3199</v>
      </c>
      <c r="G168" t="s">
        <v>3200</v>
      </c>
      <c r="I168" t="str">
        <f t="shared" si="15"/>
        <v>N/A</v>
      </c>
      <c r="J168">
        <f t="shared" si="16"/>
        <v>7110000</v>
      </c>
      <c r="K168">
        <f t="shared" si="17"/>
        <v>8070000</v>
      </c>
      <c r="L168">
        <f t="shared" si="18"/>
        <v>9040000</v>
      </c>
      <c r="M168">
        <f t="shared" si="19"/>
        <v>9190000</v>
      </c>
      <c r="N168">
        <f t="shared" si="20"/>
        <v>9160000</v>
      </c>
    </row>
    <row r="169" spans="1:14" x14ac:dyDescent="0.3">
      <c r="A169" s="1">
        <v>8</v>
      </c>
      <c r="B169" t="s">
        <v>1958</v>
      </c>
      <c r="C169" t="s">
        <v>261</v>
      </c>
      <c r="D169" t="s">
        <v>3201</v>
      </c>
      <c r="E169" t="s">
        <v>3202</v>
      </c>
      <c r="F169" t="s">
        <v>3203</v>
      </c>
      <c r="G169" t="s">
        <v>3204</v>
      </c>
      <c r="I169" t="str">
        <f t="shared" si="15"/>
        <v>N/A</v>
      </c>
      <c r="J169" t="str">
        <f t="shared" si="16"/>
        <v>N/A</v>
      </c>
      <c r="K169" t="str">
        <f t="shared" si="17"/>
        <v>(1,000)</v>
      </c>
      <c r="L169" t="str">
        <f t="shared" si="18"/>
        <v>80000</v>
      </c>
      <c r="M169" t="str">
        <f t="shared" si="19"/>
        <v>79000</v>
      </c>
      <c r="N169" t="str">
        <f t="shared" si="20"/>
        <v>425000</v>
      </c>
    </row>
    <row r="170" spans="1:14" x14ac:dyDescent="0.3">
      <c r="A170" s="1">
        <v>9</v>
      </c>
      <c r="B170" t="s">
        <v>268</v>
      </c>
      <c r="C170" t="s">
        <v>261</v>
      </c>
      <c r="D170" t="s">
        <v>261</v>
      </c>
      <c r="E170" t="s">
        <v>261</v>
      </c>
      <c r="F170" t="s">
        <v>261</v>
      </c>
      <c r="G170" t="s">
        <v>261</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269</v>
      </c>
      <c r="C171" t="s">
        <v>3205</v>
      </c>
      <c r="D171" t="s">
        <v>3206</v>
      </c>
      <c r="E171" t="s">
        <v>3207</v>
      </c>
      <c r="F171" t="s">
        <v>1887</v>
      </c>
      <c r="G171" t="s">
        <v>3208</v>
      </c>
      <c r="I171" t="str">
        <f t="shared" si="15"/>
        <v>N/A</v>
      </c>
      <c r="J171">
        <f t="shared" si="16"/>
        <v>5850000</v>
      </c>
      <c r="K171">
        <f t="shared" si="17"/>
        <v>6150000</v>
      </c>
      <c r="L171">
        <f t="shared" si="18"/>
        <v>6660000</v>
      </c>
      <c r="M171">
        <f t="shared" si="19"/>
        <v>6360000</v>
      </c>
      <c r="N171">
        <f t="shared" si="20"/>
        <v>5830000</v>
      </c>
    </row>
    <row r="172" spans="1:14" x14ac:dyDescent="0.3">
      <c r="A172" s="1">
        <v>11</v>
      </c>
      <c r="B172" t="s">
        <v>270</v>
      </c>
      <c r="C172" t="s">
        <v>3209</v>
      </c>
      <c r="D172" t="s">
        <v>1402</v>
      </c>
      <c r="E172" t="s">
        <v>1990</v>
      </c>
      <c r="F172" t="s">
        <v>3210</v>
      </c>
      <c r="G172" t="s">
        <v>3211</v>
      </c>
      <c r="I172" t="str">
        <f t="shared" si="15"/>
        <v>N/A</v>
      </c>
      <c r="J172">
        <f t="shared" si="16"/>
        <v>3880000</v>
      </c>
      <c r="K172">
        <f t="shared" si="17"/>
        <v>3990000</v>
      </c>
      <c r="L172">
        <f t="shared" si="18"/>
        <v>4350000</v>
      </c>
      <c r="M172">
        <f t="shared" si="19"/>
        <v>3970000</v>
      </c>
      <c r="N172">
        <f t="shared" si="20"/>
        <v>3740000</v>
      </c>
    </row>
    <row r="173" spans="1:14" x14ac:dyDescent="0.3">
      <c r="A173" s="1">
        <v>12</v>
      </c>
      <c r="B173" t="s">
        <v>1967</v>
      </c>
      <c r="C173" t="s">
        <v>3212</v>
      </c>
      <c r="D173" t="s">
        <v>2527</v>
      </c>
      <c r="E173" t="s">
        <v>3213</v>
      </c>
      <c r="F173" t="s">
        <v>3214</v>
      </c>
      <c r="G173" t="s">
        <v>934</v>
      </c>
      <c r="I173" t="str">
        <f t="shared" si="15"/>
        <v>pos_trend</v>
      </c>
      <c r="J173">
        <f t="shared" si="16"/>
        <v>1260000</v>
      </c>
      <c r="K173">
        <f t="shared" si="17"/>
        <v>1920000</v>
      </c>
      <c r="L173">
        <f t="shared" si="18"/>
        <v>2300000</v>
      </c>
      <c r="M173">
        <f t="shared" si="19"/>
        <v>2750000</v>
      </c>
      <c r="N173">
        <f t="shared" si="20"/>
        <v>2910000</v>
      </c>
    </row>
    <row r="174" spans="1:14" x14ac:dyDescent="0.3">
      <c r="A174" s="1">
        <v>13</v>
      </c>
      <c r="B174" t="s">
        <v>1972</v>
      </c>
      <c r="C174" t="s">
        <v>3215</v>
      </c>
      <c r="D174" t="s">
        <v>3216</v>
      </c>
      <c r="E174" t="s">
        <v>3217</v>
      </c>
      <c r="F174" t="s">
        <v>3218</v>
      </c>
      <c r="G174" t="s">
        <v>3219</v>
      </c>
      <c r="I174" t="str">
        <f t="shared" si="15"/>
        <v>N/A</v>
      </c>
      <c r="J174">
        <f t="shared" si="16"/>
        <v>38690000</v>
      </c>
      <c r="K174">
        <f t="shared" si="17"/>
        <v>44020000</v>
      </c>
      <c r="L174">
        <f t="shared" si="18"/>
        <v>47260000</v>
      </c>
      <c r="M174">
        <f t="shared" si="19"/>
        <v>46950000</v>
      </c>
      <c r="N174">
        <f t="shared" si="20"/>
        <v>47690000</v>
      </c>
    </row>
    <row r="175" spans="1:14" x14ac:dyDescent="0.3">
      <c r="A175" s="1">
        <v>14</v>
      </c>
      <c r="B175" t="s">
        <v>1978</v>
      </c>
      <c r="C175" t="s">
        <v>3220</v>
      </c>
      <c r="D175" t="s">
        <v>3221</v>
      </c>
      <c r="E175" t="s">
        <v>3222</v>
      </c>
      <c r="F175" t="s">
        <v>3223</v>
      </c>
      <c r="G175" t="s">
        <v>3224</v>
      </c>
      <c r="I175" t="str">
        <f t="shared" si="15"/>
        <v>pos_trend</v>
      </c>
      <c r="J175">
        <f t="shared" si="16"/>
        <v>21140000</v>
      </c>
      <c r="K175">
        <f t="shared" si="17"/>
        <v>22820000</v>
      </c>
      <c r="L175">
        <f t="shared" si="18"/>
        <v>25550000</v>
      </c>
      <c r="M175">
        <f t="shared" si="19"/>
        <v>26320000</v>
      </c>
      <c r="N175">
        <f t="shared" si="20"/>
        <v>27250000</v>
      </c>
    </row>
    <row r="176" spans="1:14" x14ac:dyDescent="0.3">
      <c r="A176" s="1">
        <v>15</v>
      </c>
      <c r="B176" t="s">
        <v>1984</v>
      </c>
      <c r="C176" t="s">
        <v>3225</v>
      </c>
      <c r="D176" t="s">
        <v>1990</v>
      </c>
      <c r="E176" t="s">
        <v>3226</v>
      </c>
      <c r="F176" t="s">
        <v>3227</v>
      </c>
      <c r="G176" t="s">
        <v>3228</v>
      </c>
      <c r="I176" t="str">
        <f t="shared" si="15"/>
        <v>N/A</v>
      </c>
      <c r="J176">
        <f t="shared" si="16"/>
        <v>4230000</v>
      </c>
      <c r="K176">
        <f t="shared" si="17"/>
        <v>4350000</v>
      </c>
      <c r="L176">
        <f t="shared" si="18"/>
        <v>5470000</v>
      </c>
      <c r="M176">
        <f t="shared" si="19"/>
        <v>5500000</v>
      </c>
      <c r="N176">
        <f t="shared" si="20"/>
        <v>5080000</v>
      </c>
    </row>
    <row r="177" spans="1:14" x14ac:dyDescent="0.3">
      <c r="A177" s="1">
        <v>16</v>
      </c>
      <c r="B177" t="s">
        <v>294</v>
      </c>
      <c r="C177" t="s">
        <v>3229</v>
      </c>
      <c r="D177" t="s">
        <v>3230</v>
      </c>
      <c r="E177" t="s">
        <v>3231</v>
      </c>
      <c r="F177" t="s">
        <v>3232</v>
      </c>
      <c r="G177" t="s">
        <v>3233</v>
      </c>
      <c r="I177" t="str">
        <f t="shared" si="15"/>
        <v>N/A</v>
      </c>
      <c r="J177">
        <f t="shared" si="16"/>
        <v>11970000</v>
      </c>
      <c r="K177">
        <f t="shared" si="17"/>
        <v>15460000</v>
      </c>
      <c r="L177">
        <f t="shared" si="18"/>
        <v>14320000</v>
      </c>
      <c r="M177">
        <f t="shared" si="19"/>
        <v>13430000</v>
      </c>
      <c r="N177">
        <f t="shared" si="20"/>
        <v>13390000</v>
      </c>
    </row>
    <row r="178" spans="1:14" x14ac:dyDescent="0.3">
      <c r="A178" s="1">
        <v>17</v>
      </c>
      <c r="B178" t="s">
        <v>297</v>
      </c>
      <c r="C178" t="s">
        <v>3234</v>
      </c>
      <c r="D178" t="s">
        <v>3235</v>
      </c>
      <c r="E178" t="s">
        <v>3236</v>
      </c>
      <c r="F178" t="s">
        <v>3237</v>
      </c>
      <c r="G178" t="s">
        <v>3238</v>
      </c>
      <c r="I178" t="str">
        <f t="shared" si="15"/>
        <v>N/A</v>
      </c>
      <c r="J178">
        <f t="shared" si="16"/>
        <v>28710000</v>
      </c>
      <c r="K178">
        <f t="shared" si="17"/>
        <v>22280000</v>
      </c>
      <c r="L178">
        <f t="shared" si="18"/>
        <v>31470000</v>
      </c>
      <c r="M178">
        <f t="shared" si="19"/>
        <v>28930000</v>
      </c>
      <c r="N178">
        <f t="shared" si="20"/>
        <v>36480000</v>
      </c>
    </row>
    <row r="179" spans="1:14" x14ac:dyDescent="0.3">
      <c r="A179" s="1">
        <v>18</v>
      </c>
      <c r="B179" t="s">
        <v>303</v>
      </c>
      <c r="C179" t="s">
        <v>261</v>
      </c>
      <c r="D179" t="s">
        <v>3239</v>
      </c>
      <c r="E179" t="s">
        <v>3240</v>
      </c>
      <c r="F179" t="s">
        <v>3241</v>
      </c>
      <c r="G179" t="s">
        <v>3242</v>
      </c>
      <c r="I179" t="str">
        <f t="shared" si="15"/>
        <v>N/A</v>
      </c>
      <c r="J179" t="str">
        <f t="shared" si="16"/>
        <v>N/A</v>
      </c>
      <c r="K179">
        <f t="shared" si="17"/>
        <v>-0.22399999999999998</v>
      </c>
      <c r="L179">
        <f t="shared" si="18"/>
        <v>0.41259999999999997</v>
      </c>
      <c r="M179">
        <f t="shared" si="19"/>
        <v>-8.0700000000000008E-2</v>
      </c>
      <c r="N179">
        <f t="shared" si="20"/>
        <v>0.26090000000000002</v>
      </c>
    </row>
    <row r="180" spans="1:14" x14ac:dyDescent="0.3">
      <c r="A180" s="1">
        <v>19</v>
      </c>
      <c r="B180" t="s">
        <v>2001</v>
      </c>
      <c r="C180" t="s">
        <v>261</v>
      </c>
      <c r="D180" t="s">
        <v>261</v>
      </c>
      <c r="E180" t="s">
        <v>261</v>
      </c>
      <c r="F180" t="s">
        <v>261</v>
      </c>
      <c r="G180" t="s">
        <v>3243</v>
      </c>
      <c r="I180" t="str">
        <f t="shared" si="15"/>
        <v>N/A</v>
      </c>
      <c r="J180" t="str">
        <f t="shared" si="16"/>
        <v>N/A</v>
      </c>
      <c r="K180" t="str">
        <f t="shared" si="17"/>
        <v>N/A</v>
      </c>
      <c r="L180" t="str">
        <f t="shared" si="18"/>
        <v>N/A</v>
      </c>
      <c r="M180" t="str">
        <f t="shared" si="19"/>
        <v>N/A</v>
      </c>
      <c r="N180">
        <f t="shared" si="20"/>
        <v>0.43130000000000002</v>
      </c>
    </row>
    <row r="181" spans="1:14" x14ac:dyDescent="0.3">
      <c r="A181" s="1">
        <v>20</v>
      </c>
      <c r="B181" t="s">
        <v>308</v>
      </c>
      <c r="C181" t="s">
        <v>261</v>
      </c>
      <c r="D181" t="s">
        <v>261</v>
      </c>
      <c r="E181" t="s">
        <v>261</v>
      </c>
      <c r="F181" t="s">
        <v>261</v>
      </c>
      <c r="G181" t="s">
        <v>261</v>
      </c>
      <c r="I181" t="str">
        <f t="shared" si="15"/>
        <v>N/A</v>
      </c>
      <c r="J181" t="str">
        <f t="shared" si="16"/>
        <v>N/A</v>
      </c>
      <c r="K181" t="str">
        <f t="shared" si="17"/>
        <v>N/A</v>
      </c>
      <c r="L181" t="str">
        <f t="shared" si="18"/>
        <v>N/A</v>
      </c>
      <c r="M181" t="str">
        <f t="shared" si="19"/>
        <v>N/A</v>
      </c>
      <c r="N181" t="str">
        <f t="shared" si="20"/>
        <v>N/A</v>
      </c>
    </row>
    <row r="182" spans="1:14" x14ac:dyDescent="0.3">
      <c r="A182" s="1">
        <v>21</v>
      </c>
      <c r="B182" t="s">
        <v>312</v>
      </c>
      <c r="C182" t="s">
        <v>261</v>
      </c>
      <c r="D182" t="s">
        <v>261</v>
      </c>
      <c r="E182" t="s">
        <v>261</v>
      </c>
      <c r="F182" t="s">
        <v>261</v>
      </c>
      <c r="G182" t="s">
        <v>261</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313</v>
      </c>
      <c r="C183" t="s">
        <v>261</v>
      </c>
      <c r="D183" t="s">
        <v>261</v>
      </c>
      <c r="E183" t="s">
        <v>261</v>
      </c>
      <c r="F183" t="s">
        <v>261</v>
      </c>
      <c r="G183" t="s">
        <v>261</v>
      </c>
      <c r="I183" t="str">
        <f t="shared" si="15"/>
        <v>N/A</v>
      </c>
      <c r="J183" t="str">
        <f t="shared" si="16"/>
        <v>N/A</v>
      </c>
      <c r="K183" t="str">
        <f t="shared" si="17"/>
        <v>N/A</v>
      </c>
      <c r="L183" t="str">
        <f t="shared" si="18"/>
        <v>N/A</v>
      </c>
      <c r="M183" t="str">
        <f t="shared" si="19"/>
        <v>N/A</v>
      </c>
      <c r="N183" t="str">
        <f t="shared" si="20"/>
        <v>N/A</v>
      </c>
    </row>
    <row r="184" spans="1:14" x14ac:dyDescent="0.3">
      <c r="A184" s="1">
        <v>23</v>
      </c>
      <c r="B184" t="s">
        <v>314</v>
      </c>
      <c r="C184" t="s">
        <v>261</v>
      </c>
      <c r="D184" t="s">
        <v>261</v>
      </c>
      <c r="E184" t="s">
        <v>261</v>
      </c>
      <c r="F184" t="s">
        <v>261</v>
      </c>
      <c r="G184" t="s">
        <v>261</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315</v>
      </c>
      <c r="C185" t="s">
        <v>261</v>
      </c>
      <c r="D185" t="s">
        <v>3244</v>
      </c>
      <c r="E185" t="s">
        <v>261</v>
      </c>
      <c r="F185" t="s">
        <v>261</v>
      </c>
      <c r="G185" t="s">
        <v>261</v>
      </c>
      <c r="I185" t="str">
        <f t="shared" si="15"/>
        <v>N/A</v>
      </c>
      <c r="J185" t="str">
        <f t="shared" si="16"/>
        <v>N/A</v>
      </c>
      <c r="K185" t="str">
        <f t="shared" si="17"/>
        <v>69000</v>
      </c>
      <c r="L185" t="str">
        <f t="shared" si="18"/>
        <v>N/A</v>
      </c>
      <c r="M185" t="str">
        <f t="shared" si="19"/>
        <v>N/A</v>
      </c>
      <c r="N185" t="str">
        <f t="shared" si="20"/>
        <v>N/A</v>
      </c>
    </row>
    <row r="186" spans="1:14" x14ac:dyDescent="0.3">
      <c r="A186" s="1">
        <v>25</v>
      </c>
      <c r="B186" t="s">
        <v>319</v>
      </c>
      <c r="C186" t="s">
        <v>3234</v>
      </c>
      <c r="D186" t="s">
        <v>3245</v>
      </c>
      <c r="E186" t="s">
        <v>3236</v>
      </c>
      <c r="F186" t="s">
        <v>3237</v>
      </c>
      <c r="G186" t="s">
        <v>3238</v>
      </c>
      <c r="I186" t="str">
        <f t="shared" si="15"/>
        <v>N/A</v>
      </c>
      <c r="J186">
        <f t="shared" si="16"/>
        <v>28710000</v>
      </c>
      <c r="K186">
        <f t="shared" si="17"/>
        <v>22210000</v>
      </c>
      <c r="L186">
        <f t="shared" si="18"/>
        <v>31470000</v>
      </c>
      <c r="M186">
        <f t="shared" si="19"/>
        <v>28930000</v>
      </c>
      <c r="N186">
        <f t="shared" si="20"/>
        <v>36480000</v>
      </c>
    </row>
    <row r="187" spans="1:14" x14ac:dyDescent="0.3">
      <c r="A187" s="1">
        <v>26</v>
      </c>
      <c r="B187" t="s">
        <v>323</v>
      </c>
      <c r="C187" t="s">
        <v>261</v>
      </c>
      <c r="D187" t="s">
        <v>3246</v>
      </c>
      <c r="E187" t="s">
        <v>3247</v>
      </c>
      <c r="F187" t="s">
        <v>3241</v>
      </c>
      <c r="G187" t="s">
        <v>3242</v>
      </c>
      <c r="I187" t="str">
        <f t="shared" si="15"/>
        <v>N/A</v>
      </c>
      <c r="J187" t="str">
        <f t="shared" si="16"/>
        <v>N/A</v>
      </c>
      <c r="K187">
        <f t="shared" si="17"/>
        <v>-0.22640000000000002</v>
      </c>
      <c r="L187">
        <f t="shared" si="18"/>
        <v>0.41689999999999999</v>
      </c>
      <c r="M187">
        <f t="shared" si="19"/>
        <v>-8.0700000000000008E-2</v>
      </c>
      <c r="N187">
        <f t="shared" si="20"/>
        <v>0.26090000000000002</v>
      </c>
    </row>
    <row r="188" spans="1:14" x14ac:dyDescent="0.3">
      <c r="A188" s="1">
        <v>27</v>
      </c>
      <c r="B188" t="s">
        <v>327</v>
      </c>
      <c r="C188" t="s">
        <v>261</v>
      </c>
      <c r="D188" t="s">
        <v>261</v>
      </c>
      <c r="E188" t="s">
        <v>261</v>
      </c>
      <c r="F188" t="s">
        <v>261</v>
      </c>
      <c r="G188" t="s">
        <v>3243</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0.43130000000000002</v>
      </c>
    </row>
    <row r="189" spans="1:14" x14ac:dyDescent="0.3">
      <c r="A189" s="1">
        <v>28</v>
      </c>
      <c r="B189" t="s">
        <v>329</v>
      </c>
      <c r="C189" t="s">
        <v>3248</v>
      </c>
      <c r="D189" t="s">
        <v>3249</v>
      </c>
      <c r="E189" t="s">
        <v>3250</v>
      </c>
      <c r="F189" t="s">
        <v>3251</v>
      </c>
      <c r="G189" t="s">
        <v>3252</v>
      </c>
      <c r="I189" t="str">
        <f t="shared" si="21"/>
        <v>N/A</v>
      </c>
      <c r="J189">
        <f t="shared" si="22"/>
        <v>10890000</v>
      </c>
      <c r="K189">
        <f t="shared" si="23"/>
        <v>7940000</v>
      </c>
      <c r="L189">
        <f t="shared" si="24"/>
        <v>11700000</v>
      </c>
      <c r="M189">
        <f t="shared" si="25"/>
        <v>10490000</v>
      </c>
      <c r="N189">
        <f t="shared" si="26"/>
        <v>13350000</v>
      </c>
    </row>
    <row r="190" spans="1:14" x14ac:dyDescent="0.3">
      <c r="A190" s="1">
        <v>29</v>
      </c>
      <c r="B190" t="s">
        <v>330</v>
      </c>
      <c r="C190" t="s">
        <v>3253</v>
      </c>
      <c r="D190" t="s">
        <v>3254</v>
      </c>
      <c r="E190" t="s">
        <v>3255</v>
      </c>
      <c r="F190" t="s">
        <v>3256</v>
      </c>
      <c r="G190" t="s">
        <v>3257</v>
      </c>
      <c r="I190" t="str">
        <f t="shared" si="21"/>
        <v>N/A</v>
      </c>
      <c r="J190">
        <f t="shared" si="22"/>
        <v>10870000</v>
      </c>
      <c r="K190">
        <f t="shared" si="23"/>
        <v>9290000</v>
      </c>
      <c r="L190">
        <f t="shared" si="24"/>
        <v>11720000</v>
      </c>
      <c r="M190">
        <f t="shared" si="25"/>
        <v>10030000</v>
      </c>
      <c r="N190">
        <f t="shared" si="26"/>
        <v>13500000</v>
      </c>
    </row>
    <row r="191" spans="1:14" x14ac:dyDescent="0.3">
      <c r="A191" s="1">
        <v>30</v>
      </c>
      <c r="B191" t="s">
        <v>331</v>
      </c>
      <c r="C191" t="s">
        <v>261</v>
      </c>
      <c r="D191" t="s">
        <v>261</v>
      </c>
      <c r="E191" t="s">
        <v>261</v>
      </c>
      <c r="F191" t="s">
        <v>261</v>
      </c>
      <c r="G191" t="s">
        <v>261</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332</v>
      </c>
      <c r="C192" t="s">
        <v>3258</v>
      </c>
      <c r="D192" t="s">
        <v>3259</v>
      </c>
      <c r="E192" t="s">
        <v>3260</v>
      </c>
      <c r="F192" t="s">
        <v>3261</v>
      </c>
      <c r="G192" t="s">
        <v>3262</v>
      </c>
      <c r="I192" t="str">
        <f t="shared" si="21"/>
        <v>N/A</v>
      </c>
      <c r="J192" t="str">
        <f t="shared" si="22"/>
        <v>22000</v>
      </c>
      <c r="K192" t="str">
        <f t="shared" si="23"/>
        <v>(1.35M)</v>
      </c>
      <c r="L192" t="str">
        <f t="shared" si="24"/>
        <v>(20,000)</v>
      </c>
      <c r="M192" t="str">
        <f t="shared" si="25"/>
        <v>462000</v>
      </c>
      <c r="N192" t="str">
        <f t="shared" si="26"/>
        <v>(158,000)</v>
      </c>
    </row>
    <row r="193" spans="1:14" x14ac:dyDescent="0.3">
      <c r="A193" s="1">
        <v>32</v>
      </c>
      <c r="B193" t="s">
        <v>333</v>
      </c>
      <c r="C193" t="s">
        <v>261</v>
      </c>
      <c r="D193" t="s">
        <v>261</v>
      </c>
      <c r="E193" t="s">
        <v>261</v>
      </c>
      <c r="F193" t="s">
        <v>261</v>
      </c>
      <c r="G193" t="s">
        <v>261</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334</v>
      </c>
      <c r="C194" t="s">
        <v>261</v>
      </c>
      <c r="D194" t="s">
        <v>261</v>
      </c>
      <c r="E194" t="s">
        <v>261</v>
      </c>
      <c r="F194" t="s">
        <v>261</v>
      </c>
      <c r="G194" t="s">
        <v>261</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335</v>
      </c>
      <c r="C195" t="s">
        <v>261</v>
      </c>
      <c r="D195" t="s">
        <v>261</v>
      </c>
      <c r="E195" t="s">
        <v>261</v>
      </c>
      <c r="F195" t="s">
        <v>261</v>
      </c>
      <c r="G195" t="s">
        <v>261</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336</v>
      </c>
      <c r="C196" t="s">
        <v>261</v>
      </c>
      <c r="D196" t="s">
        <v>261</v>
      </c>
      <c r="E196" t="s">
        <v>261</v>
      </c>
      <c r="F196" t="s">
        <v>261</v>
      </c>
      <c r="G196" t="s">
        <v>261</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337</v>
      </c>
      <c r="C197" t="s">
        <v>3263</v>
      </c>
      <c r="D197" t="s">
        <v>3264</v>
      </c>
      <c r="E197" t="s">
        <v>3265</v>
      </c>
      <c r="F197" t="s">
        <v>3266</v>
      </c>
      <c r="G197" t="s">
        <v>3267</v>
      </c>
      <c r="I197" t="str">
        <f t="shared" si="21"/>
        <v>N/A</v>
      </c>
      <c r="J197">
        <f t="shared" si="22"/>
        <v>17820000</v>
      </c>
      <c r="K197">
        <f t="shared" si="23"/>
        <v>14270000</v>
      </c>
      <c r="L197">
        <f t="shared" si="24"/>
        <v>19770000</v>
      </c>
      <c r="M197">
        <f t="shared" si="25"/>
        <v>18440000</v>
      </c>
      <c r="N197">
        <f t="shared" si="26"/>
        <v>23130000</v>
      </c>
    </row>
    <row r="198" spans="1:14" x14ac:dyDescent="0.3">
      <c r="A198" s="1">
        <v>37</v>
      </c>
      <c r="B198" t="s">
        <v>338</v>
      </c>
      <c r="C198" t="s">
        <v>261</v>
      </c>
      <c r="D198" t="s">
        <v>261</v>
      </c>
      <c r="E198" t="s">
        <v>261</v>
      </c>
      <c r="F198" t="s">
        <v>261</v>
      </c>
      <c r="G198" t="s">
        <v>261</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344</v>
      </c>
      <c r="C199" t="s">
        <v>3263</v>
      </c>
      <c r="D199" t="s">
        <v>3264</v>
      </c>
      <c r="E199" t="s">
        <v>3265</v>
      </c>
      <c r="F199" t="s">
        <v>3266</v>
      </c>
      <c r="G199" t="s">
        <v>3267</v>
      </c>
      <c r="I199" t="str">
        <f t="shared" si="21"/>
        <v>N/A</v>
      </c>
      <c r="J199">
        <f t="shared" si="22"/>
        <v>17820000</v>
      </c>
      <c r="K199">
        <f t="shared" si="23"/>
        <v>14270000</v>
      </c>
      <c r="L199">
        <f t="shared" si="24"/>
        <v>19770000</v>
      </c>
      <c r="M199">
        <f t="shared" si="25"/>
        <v>18440000</v>
      </c>
      <c r="N199">
        <f t="shared" si="26"/>
        <v>23130000</v>
      </c>
    </row>
    <row r="200" spans="1:14" x14ac:dyDescent="0.3">
      <c r="A200" s="1">
        <v>39</v>
      </c>
      <c r="B200" t="s">
        <v>350</v>
      </c>
      <c r="C200" t="s">
        <v>261</v>
      </c>
      <c r="D200" t="s">
        <v>3268</v>
      </c>
      <c r="E200" t="s">
        <v>3269</v>
      </c>
      <c r="F200" t="s">
        <v>3270</v>
      </c>
      <c r="G200" t="s">
        <v>3271</v>
      </c>
      <c r="I200" t="str">
        <f t="shared" si="21"/>
        <v>N/A</v>
      </c>
      <c r="J200" t="str">
        <f t="shared" si="22"/>
        <v>N/A</v>
      </c>
      <c r="K200">
        <f t="shared" si="23"/>
        <v>-0.1991</v>
      </c>
      <c r="L200">
        <f t="shared" si="24"/>
        <v>0.38549999999999995</v>
      </c>
      <c r="M200">
        <f t="shared" si="25"/>
        <v>-6.7300000000000013E-2</v>
      </c>
      <c r="N200">
        <f t="shared" si="26"/>
        <v>0.2545</v>
      </c>
    </row>
    <row r="201" spans="1:14" x14ac:dyDescent="0.3">
      <c r="A201" s="1">
        <v>40</v>
      </c>
      <c r="B201" t="s">
        <v>355</v>
      </c>
      <c r="C201" t="s">
        <v>261</v>
      </c>
      <c r="D201" t="s">
        <v>261</v>
      </c>
      <c r="E201" t="s">
        <v>261</v>
      </c>
      <c r="F201" t="s">
        <v>261</v>
      </c>
      <c r="G201" t="s">
        <v>3272</v>
      </c>
      <c r="I201" t="str">
        <f t="shared" si="21"/>
        <v>N/A</v>
      </c>
      <c r="J201" t="str">
        <f t="shared" si="22"/>
        <v>N/A</v>
      </c>
      <c r="K201" t="str">
        <f t="shared" si="23"/>
        <v>N/A</v>
      </c>
      <c r="L201" t="str">
        <f t="shared" si="24"/>
        <v>N/A</v>
      </c>
      <c r="M201" t="str">
        <f t="shared" si="25"/>
        <v>N/A</v>
      </c>
      <c r="N201">
        <f t="shared" si="26"/>
        <v>0.27350000000000002</v>
      </c>
    </row>
    <row r="202" spans="1:14" x14ac:dyDescent="0.3">
      <c r="A202" s="1">
        <v>41</v>
      </c>
      <c r="B202" t="s">
        <v>357</v>
      </c>
      <c r="C202" t="s">
        <v>261</v>
      </c>
      <c r="D202" t="s">
        <v>261</v>
      </c>
      <c r="E202" t="s">
        <v>261</v>
      </c>
      <c r="F202" t="s">
        <v>261</v>
      </c>
      <c r="G202" t="s">
        <v>261</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361</v>
      </c>
      <c r="C203" t="s">
        <v>261</v>
      </c>
      <c r="D203" t="s">
        <v>261</v>
      </c>
      <c r="E203" t="s">
        <v>261</v>
      </c>
      <c r="F203" t="s">
        <v>261</v>
      </c>
      <c r="G203" t="s">
        <v>261</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365</v>
      </c>
      <c r="C204" t="s">
        <v>261</v>
      </c>
      <c r="D204" t="s">
        <v>261</v>
      </c>
      <c r="E204" t="s">
        <v>261</v>
      </c>
      <c r="F204" t="s">
        <v>261</v>
      </c>
      <c r="G204" t="s">
        <v>261</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366</v>
      </c>
      <c r="C205" t="s">
        <v>261</v>
      </c>
      <c r="D205" t="s">
        <v>261</v>
      </c>
      <c r="E205" t="s">
        <v>261</v>
      </c>
      <c r="F205" t="s">
        <v>261</v>
      </c>
      <c r="G205" t="s">
        <v>261</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370</v>
      </c>
      <c r="C206" t="s">
        <v>261</v>
      </c>
      <c r="D206" t="s">
        <v>261</v>
      </c>
      <c r="E206" t="s">
        <v>261</v>
      </c>
      <c r="F206" t="s">
        <v>261</v>
      </c>
      <c r="G206" t="s">
        <v>261</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374</v>
      </c>
      <c r="C207" t="s">
        <v>261</v>
      </c>
      <c r="D207" t="s">
        <v>261</v>
      </c>
      <c r="E207" t="s">
        <v>261</v>
      </c>
      <c r="F207" t="s">
        <v>261</v>
      </c>
      <c r="G207" t="s">
        <v>261</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375</v>
      </c>
      <c r="C208" t="s">
        <v>3263</v>
      </c>
      <c r="D208" t="s">
        <v>3264</v>
      </c>
      <c r="E208" t="s">
        <v>3265</v>
      </c>
      <c r="F208" t="s">
        <v>3266</v>
      </c>
      <c r="G208" t="s">
        <v>3267</v>
      </c>
      <c r="I208" t="str">
        <f t="shared" si="21"/>
        <v>N/A</v>
      </c>
      <c r="J208">
        <f t="shared" si="22"/>
        <v>17820000</v>
      </c>
      <c r="K208">
        <f t="shared" si="23"/>
        <v>14270000</v>
      </c>
      <c r="L208">
        <f t="shared" si="24"/>
        <v>19770000</v>
      </c>
      <c r="M208">
        <f t="shared" si="25"/>
        <v>18440000</v>
      </c>
      <c r="N208">
        <f t="shared" si="26"/>
        <v>23130000</v>
      </c>
    </row>
    <row r="209" spans="1:14" x14ac:dyDescent="0.3">
      <c r="A209" s="1">
        <v>48</v>
      </c>
      <c r="B209" t="s">
        <v>379</v>
      </c>
      <c r="C209" t="s">
        <v>3273</v>
      </c>
      <c r="D209" t="s">
        <v>3274</v>
      </c>
      <c r="E209" t="s">
        <v>3275</v>
      </c>
      <c r="F209" t="s">
        <v>3276</v>
      </c>
      <c r="G209" t="s">
        <v>3277</v>
      </c>
      <c r="I209" t="str">
        <f t="shared" si="21"/>
        <v>N/A</v>
      </c>
      <c r="J209" t="str">
        <f t="shared" si="22"/>
        <v>3.34</v>
      </c>
      <c r="K209" t="str">
        <f t="shared" si="23"/>
        <v>2.62</v>
      </c>
      <c r="L209" t="str">
        <f t="shared" si="24"/>
        <v>3.35</v>
      </c>
      <c r="M209" t="str">
        <f t="shared" si="25"/>
        <v>3.09</v>
      </c>
      <c r="N209" t="str">
        <f t="shared" si="26"/>
        <v>3.81</v>
      </c>
    </row>
    <row r="210" spans="1:14" x14ac:dyDescent="0.3">
      <c r="A210" s="1">
        <v>49</v>
      </c>
      <c r="B210" t="s">
        <v>2040</v>
      </c>
      <c r="C210" t="s">
        <v>261</v>
      </c>
      <c r="D210" t="s">
        <v>3278</v>
      </c>
      <c r="E210" t="s">
        <v>3279</v>
      </c>
      <c r="F210" t="s">
        <v>3280</v>
      </c>
      <c r="G210" t="s">
        <v>3281</v>
      </c>
      <c r="I210" t="str">
        <f t="shared" si="21"/>
        <v>N/A</v>
      </c>
      <c r="J210" t="str">
        <f t="shared" si="22"/>
        <v>N/A</v>
      </c>
      <c r="K210">
        <f t="shared" si="23"/>
        <v>-0.21559999999999999</v>
      </c>
      <c r="L210">
        <f t="shared" si="24"/>
        <v>0.27860000000000001</v>
      </c>
      <c r="M210">
        <f t="shared" si="25"/>
        <v>-7.7600000000000002E-2</v>
      </c>
      <c r="N210">
        <f t="shared" si="26"/>
        <v>0.23300000000000001</v>
      </c>
    </row>
    <row r="211" spans="1:14" x14ac:dyDescent="0.3">
      <c r="A211" s="1">
        <v>50</v>
      </c>
      <c r="B211" t="s">
        <v>390</v>
      </c>
      <c r="C211" t="s">
        <v>3282</v>
      </c>
      <c r="D211" t="s">
        <v>610</v>
      </c>
      <c r="E211" t="s">
        <v>1955</v>
      </c>
      <c r="F211" t="s">
        <v>3283</v>
      </c>
      <c r="G211" t="s">
        <v>3284</v>
      </c>
      <c r="I211" t="str">
        <f t="shared" si="21"/>
        <v>pos_trend</v>
      </c>
      <c r="J211">
        <f t="shared" si="22"/>
        <v>5340000</v>
      </c>
      <c r="K211">
        <f t="shared" si="23"/>
        <v>5460000</v>
      </c>
      <c r="L211">
        <f t="shared" si="24"/>
        <v>5890000</v>
      </c>
      <c r="M211">
        <f t="shared" si="25"/>
        <v>5970000</v>
      </c>
      <c r="N211">
        <f t="shared" si="26"/>
        <v>6070000</v>
      </c>
    </row>
    <row r="212" spans="1:14" x14ac:dyDescent="0.3">
      <c r="A212" s="1">
        <v>51</v>
      </c>
      <c r="B212" t="s">
        <v>396</v>
      </c>
      <c r="C212" t="s">
        <v>3285</v>
      </c>
      <c r="D212" t="s">
        <v>3286</v>
      </c>
      <c r="E212" t="s">
        <v>3287</v>
      </c>
      <c r="F212" t="s">
        <v>744</v>
      </c>
      <c r="G212" t="s">
        <v>3288</v>
      </c>
      <c r="I212" t="str">
        <f t="shared" si="21"/>
        <v>N/A</v>
      </c>
      <c r="J212" t="str">
        <f t="shared" si="22"/>
        <v>3.28</v>
      </c>
      <c r="K212" t="str">
        <f t="shared" si="23"/>
        <v>2.57</v>
      </c>
      <c r="L212" t="str">
        <f t="shared" si="24"/>
        <v>3.29</v>
      </c>
      <c r="M212" t="str">
        <f t="shared" si="25"/>
        <v>3.04</v>
      </c>
      <c r="N212" t="str">
        <f t="shared" si="26"/>
        <v>3.78</v>
      </c>
    </row>
    <row r="213" spans="1:14" x14ac:dyDescent="0.3">
      <c r="A213" s="1">
        <v>52</v>
      </c>
      <c r="B213" t="s">
        <v>399</v>
      </c>
      <c r="C213" t="s">
        <v>261</v>
      </c>
      <c r="D213" t="s">
        <v>3289</v>
      </c>
      <c r="E213" t="s">
        <v>3290</v>
      </c>
      <c r="F213" t="s">
        <v>3291</v>
      </c>
      <c r="G213" t="s">
        <v>3292</v>
      </c>
      <c r="I213" t="str">
        <f t="shared" si="21"/>
        <v>N/A</v>
      </c>
      <c r="J213" t="str">
        <f t="shared" si="22"/>
        <v>N/A</v>
      </c>
      <c r="K213">
        <f t="shared" si="23"/>
        <v>-0.2165</v>
      </c>
      <c r="L213">
        <f t="shared" si="24"/>
        <v>0.2802</v>
      </c>
      <c r="M213">
        <f t="shared" si="25"/>
        <v>-7.5999999999999998E-2</v>
      </c>
      <c r="N213">
        <f t="shared" si="26"/>
        <v>0.24340000000000001</v>
      </c>
    </row>
    <row r="214" spans="1:14" x14ac:dyDescent="0.3">
      <c r="A214" s="1">
        <v>53</v>
      </c>
      <c r="B214" t="s">
        <v>404</v>
      </c>
      <c r="C214" t="s">
        <v>3293</v>
      </c>
      <c r="D214" t="s">
        <v>3294</v>
      </c>
      <c r="E214" t="s">
        <v>3295</v>
      </c>
      <c r="F214" t="s">
        <v>3284</v>
      </c>
      <c r="G214" t="s">
        <v>3103</v>
      </c>
      <c r="I214" t="str">
        <f t="shared" si="21"/>
        <v>pos_trend</v>
      </c>
      <c r="J214">
        <f t="shared" si="22"/>
        <v>5440000</v>
      </c>
      <c r="K214">
        <f t="shared" si="23"/>
        <v>5560000</v>
      </c>
      <c r="L214">
        <f t="shared" si="24"/>
        <v>6010000</v>
      </c>
      <c r="M214">
        <f t="shared" si="25"/>
        <v>6070000</v>
      </c>
      <c r="N214">
        <f t="shared" si="26"/>
        <v>6120000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247</v>
      </c>
      <c r="C216" s="1" t="s">
        <v>248</v>
      </c>
      <c r="D216" s="1" t="s">
        <v>249</v>
      </c>
      <c r="E216" s="1" t="s">
        <v>250</v>
      </c>
      <c r="F216" s="1" t="s">
        <v>251</v>
      </c>
      <c r="G216" s="1" t="s">
        <v>252</v>
      </c>
      <c r="H216" s="1" t="s">
        <v>253</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2045</v>
      </c>
      <c r="C217" t="s">
        <v>3296</v>
      </c>
      <c r="D217" t="s">
        <v>3297</v>
      </c>
      <c r="E217" t="s">
        <v>3298</v>
      </c>
      <c r="F217" t="s">
        <v>3299</v>
      </c>
      <c r="G217" t="s">
        <v>3300</v>
      </c>
      <c r="I217" t="str">
        <f t="shared" si="21"/>
        <v>N/A</v>
      </c>
      <c r="J217">
        <f t="shared" si="22"/>
        <v>28350000</v>
      </c>
      <c r="K217">
        <f t="shared" si="23"/>
        <v>103770000</v>
      </c>
      <c r="L217">
        <f t="shared" si="24"/>
        <v>41370000</v>
      </c>
      <c r="M217">
        <f t="shared" si="25"/>
        <v>26340000</v>
      </c>
      <c r="N217">
        <f t="shared" si="26"/>
        <v>48800000</v>
      </c>
    </row>
    <row r="218" spans="1:14" x14ac:dyDescent="0.3">
      <c r="A218" s="1">
        <v>1</v>
      </c>
      <c r="B218" t="s">
        <v>2051</v>
      </c>
      <c r="C218" t="s">
        <v>261</v>
      </c>
      <c r="D218" t="s">
        <v>3301</v>
      </c>
      <c r="E218" t="s">
        <v>3302</v>
      </c>
      <c r="F218" t="s">
        <v>3303</v>
      </c>
      <c r="G218" t="s">
        <v>3304</v>
      </c>
      <c r="I218" t="str">
        <f t="shared" si="21"/>
        <v>N/A</v>
      </c>
      <c r="J218" t="str">
        <f t="shared" si="22"/>
        <v>N/A</v>
      </c>
      <c r="K218">
        <f t="shared" si="23"/>
        <v>2.6606000000000001</v>
      </c>
      <c r="L218">
        <f t="shared" si="24"/>
        <v>-0.60140000000000005</v>
      </c>
      <c r="M218">
        <f t="shared" si="25"/>
        <v>-0.36320000000000002</v>
      </c>
      <c r="N218">
        <f t="shared" si="26"/>
        <v>0.85260000000000002</v>
      </c>
    </row>
    <row r="219" spans="1:14" x14ac:dyDescent="0.3">
      <c r="A219" s="1">
        <v>2</v>
      </c>
      <c r="B219" t="s">
        <v>2056</v>
      </c>
      <c r="C219" t="s">
        <v>3305</v>
      </c>
      <c r="D219" t="s">
        <v>3306</v>
      </c>
      <c r="E219" t="s">
        <v>3307</v>
      </c>
      <c r="F219" t="s">
        <v>3308</v>
      </c>
      <c r="G219" t="s">
        <v>3309</v>
      </c>
      <c r="I219" t="str">
        <f t="shared" si="21"/>
        <v>N/A</v>
      </c>
      <c r="J219">
        <f t="shared" si="22"/>
        <v>299410000</v>
      </c>
      <c r="K219">
        <f t="shared" si="23"/>
        <v>374290000</v>
      </c>
      <c r="L219">
        <f t="shared" si="24"/>
        <v>325490000</v>
      </c>
      <c r="M219">
        <f t="shared" si="25"/>
        <v>498520000</v>
      </c>
      <c r="N219">
        <f t="shared" si="26"/>
        <v>429720000</v>
      </c>
    </row>
    <row r="220" spans="1:14" x14ac:dyDescent="0.3">
      <c r="A220" s="1">
        <v>3</v>
      </c>
      <c r="B220" t="s">
        <v>2062</v>
      </c>
      <c r="C220" t="s">
        <v>261</v>
      </c>
      <c r="D220" t="s">
        <v>261</v>
      </c>
      <c r="E220" t="s">
        <v>261</v>
      </c>
      <c r="F220" t="s">
        <v>261</v>
      </c>
      <c r="G220" t="s">
        <v>261</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2063</v>
      </c>
      <c r="C221" t="s">
        <v>261</v>
      </c>
      <c r="D221" t="s">
        <v>261</v>
      </c>
      <c r="E221" t="s">
        <v>261</v>
      </c>
      <c r="F221" t="s">
        <v>261</v>
      </c>
      <c r="G221" t="s">
        <v>261</v>
      </c>
      <c r="I221" t="str">
        <f t="shared" si="21"/>
        <v>N/A</v>
      </c>
      <c r="J221" t="str">
        <f t="shared" si="22"/>
        <v>N/A</v>
      </c>
      <c r="K221" t="str">
        <f t="shared" si="23"/>
        <v>N/A</v>
      </c>
      <c r="L221" t="str">
        <f t="shared" si="24"/>
        <v>N/A</v>
      </c>
      <c r="M221" t="str">
        <f t="shared" si="25"/>
        <v>N/A</v>
      </c>
      <c r="N221" t="str">
        <f t="shared" si="26"/>
        <v>N/A</v>
      </c>
    </row>
    <row r="222" spans="1:14" x14ac:dyDescent="0.3">
      <c r="A222" s="1">
        <v>5</v>
      </c>
      <c r="B222" t="s">
        <v>2069</v>
      </c>
      <c r="C222" t="s">
        <v>261</v>
      </c>
      <c r="D222" t="s">
        <v>261</v>
      </c>
      <c r="E222" t="s">
        <v>261</v>
      </c>
      <c r="F222" t="s">
        <v>261</v>
      </c>
      <c r="G222" t="s">
        <v>261</v>
      </c>
      <c r="I222" t="str">
        <f t="shared" si="21"/>
        <v>N/A</v>
      </c>
      <c r="J222" t="str">
        <f t="shared" si="22"/>
        <v>N/A</v>
      </c>
      <c r="K222" t="str">
        <f t="shared" si="23"/>
        <v>N/A</v>
      </c>
      <c r="L222" t="str">
        <f t="shared" si="24"/>
        <v>N/A</v>
      </c>
      <c r="M222" t="str">
        <f t="shared" si="25"/>
        <v>N/A</v>
      </c>
      <c r="N222" t="str">
        <f t="shared" si="26"/>
        <v>N/A</v>
      </c>
    </row>
    <row r="223" spans="1:14" x14ac:dyDescent="0.3">
      <c r="A223" s="1">
        <v>6</v>
      </c>
      <c r="B223" t="s">
        <v>2070</v>
      </c>
      <c r="C223" t="s">
        <v>261</v>
      </c>
      <c r="D223" t="s">
        <v>261</v>
      </c>
      <c r="E223" t="s">
        <v>261</v>
      </c>
      <c r="F223" t="s">
        <v>261</v>
      </c>
      <c r="G223" t="s">
        <v>261</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2071</v>
      </c>
      <c r="C224" t="s">
        <v>3310</v>
      </c>
      <c r="D224" t="s">
        <v>3311</v>
      </c>
      <c r="E224" t="s">
        <v>3312</v>
      </c>
      <c r="F224" t="s">
        <v>3313</v>
      </c>
      <c r="G224" t="s">
        <v>3314</v>
      </c>
      <c r="I224" t="str">
        <f t="shared" si="21"/>
        <v>N/A</v>
      </c>
      <c r="J224">
        <f t="shared" si="22"/>
        <v>132389999.99999999</v>
      </c>
      <c r="K224">
        <f t="shared" si="23"/>
        <v>244000000</v>
      </c>
      <c r="L224">
        <f t="shared" si="24"/>
        <v>14560000</v>
      </c>
      <c r="M224">
        <f t="shared" si="25"/>
        <v>160890000</v>
      </c>
      <c r="N224">
        <f t="shared" si="26"/>
        <v>35400000</v>
      </c>
    </row>
    <row r="225" spans="1:14" x14ac:dyDescent="0.3">
      <c r="A225" s="1">
        <v>8</v>
      </c>
      <c r="B225" t="s">
        <v>2077</v>
      </c>
      <c r="C225" t="s">
        <v>3315</v>
      </c>
      <c r="D225" t="s">
        <v>937</v>
      </c>
      <c r="E225" t="s">
        <v>3316</v>
      </c>
      <c r="F225" t="s">
        <v>3317</v>
      </c>
      <c r="G225" t="s">
        <v>2566</v>
      </c>
      <c r="I225" t="str">
        <f t="shared" si="21"/>
        <v>pos_trend</v>
      </c>
      <c r="J225">
        <f t="shared" si="22"/>
        <v>6000000</v>
      </c>
      <c r="K225">
        <f t="shared" si="23"/>
        <v>7800000</v>
      </c>
      <c r="L225">
        <f t="shared" si="24"/>
        <v>8199999.9999999991</v>
      </c>
      <c r="M225">
        <f t="shared" si="25"/>
        <v>8400000</v>
      </c>
      <c r="N225">
        <f t="shared" si="26"/>
        <v>10200000</v>
      </c>
    </row>
    <row r="226" spans="1:14" x14ac:dyDescent="0.3">
      <c r="A226" s="1">
        <v>9</v>
      </c>
      <c r="B226" t="s">
        <v>2078</v>
      </c>
      <c r="C226" t="s">
        <v>3318</v>
      </c>
      <c r="D226" t="s">
        <v>3319</v>
      </c>
      <c r="E226" t="s">
        <v>3320</v>
      </c>
      <c r="F226" t="s">
        <v>3321</v>
      </c>
      <c r="G226" t="s">
        <v>3322</v>
      </c>
      <c r="I226" t="str">
        <f t="shared" si="21"/>
        <v>N/A</v>
      </c>
      <c r="J226">
        <f t="shared" si="22"/>
        <v>96920000</v>
      </c>
      <c r="K226">
        <f t="shared" si="23"/>
        <v>80380000</v>
      </c>
      <c r="L226">
        <f t="shared" si="24"/>
        <v>79310000</v>
      </c>
      <c r="M226">
        <f t="shared" si="25"/>
        <v>100590000</v>
      </c>
      <c r="N226">
        <f t="shared" si="26"/>
        <v>108560000</v>
      </c>
    </row>
    <row r="227" spans="1:14" x14ac:dyDescent="0.3">
      <c r="A227" s="1">
        <v>10</v>
      </c>
      <c r="B227" t="s">
        <v>2084</v>
      </c>
      <c r="C227" t="s">
        <v>261</v>
      </c>
      <c r="D227" t="s">
        <v>261</v>
      </c>
      <c r="E227" t="s">
        <v>3323</v>
      </c>
      <c r="F227" t="s">
        <v>3324</v>
      </c>
      <c r="G227" t="s">
        <v>3325</v>
      </c>
      <c r="I227" t="str">
        <f t="shared" si="21"/>
        <v>N/A</v>
      </c>
      <c r="J227" t="str">
        <f t="shared" si="22"/>
        <v>N/A</v>
      </c>
      <c r="K227" t="str">
        <f t="shared" si="23"/>
        <v>N/A</v>
      </c>
      <c r="L227">
        <f t="shared" si="24"/>
        <v>178170000</v>
      </c>
      <c r="M227">
        <f t="shared" si="25"/>
        <v>205890000</v>
      </c>
      <c r="N227">
        <f t="shared" si="26"/>
        <v>264519999.99999997</v>
      </c>
    </row>
    <row r="228" spans="1:14" x14ac:dyDescent="0.3">
      <c r="A228" s="1">
        <v>11</v>
      </c>
      <c r="B228" t="s">
        <v>2088</v>
      </c>
      <c r="C228" t="s">
        <v>3326</v>
      </c>
      <c r="D228" t="s">
        <v>3327</v>
      </c>
      <c r="E228" t="s">
        <v>3328</v>
      </c>
      <c r="F228" t="s">
        <v>3329</v>
      </c>
      <c r="G228" t="s">
        <v>3330</v>
      </c>
      <c r="I228" t="str">
        <f t="shared" si="21"/>
        <v>N/A</v>
      </c>
      <c r="J228">
        <f t="shared" si="22"/>
        <v>64110000</v>
      </c>
      <c r="K228">
        <f t="shared" si="23"/>
        <v>42110000</v>
      </c>
      <c r="L228">
        <f t="shared" si="24"/>
        <v>45260000</v>
      </c>
      <c r="M228">
        <f t="shared" si="25"/>
        <v>22750000</v>
      </c>
      <c r="N228">
        <f t="shared" si="26"/>
        <v>11040000</v>
      </c>
    </row>
    <row r="229" spans="1:14" x14ac:dyDescent="0.3">
      <c r="A229" s="1">
        <v>12</v>
      </c>
      <c r="B229" t="s">
        <v>437</v>
      </c>
      <c r="C229" t="s">
        <v>261</v>
      </c>
      <c r="D229" t="s">
        <v>261</v>
      </c>
      <c r="E229" t="s">
        <v>261</v>
      </c>
      <c r="F229" t="s">
        <v>261</v>
      </c>
      <c r="G229" t="s">
        <v>261</v>
      </c>
      <c r="I229" t="str">
        <f t="shared" si="21"/>
        <v>N/A</v>
      </c>
      <c r="J229" t="str">
        <f t="shared" si="22"/>
        <v>N/A</v>
      </c>
      <c r="K229" t="str">
        <f t="shared" si="23"/>
        <v>N/A</v>
      </c>
      <c r="L229" t="str">
        <f t="shared" si="24"/>
        <v>N/A</v>
      </c>
      <c r="M229" t="str">
        <f t="shared" si="25"/>
        <v>N/A</v>
      </c>
      <c r="N229" t="str">
        <f t="shared" si="26"/>
        <v>N/A</v>
      </c>
    </row>
    <row r="230" spans="1:14" x14ac:dyDescent="0.3">
      <c r="A230" s="1">
        <v>13</v>
      </c>
      <c r="B230" t="s">
        <v>2095</v>
      </c>
      <c r="C230" t="s">
        <v>261</v>
      </c>
      <c r="D230" t="s">
        <v>3331</v>
      </c>
      <c r="E230" t="s">
        <v>3332</v>
      </c>
      <c r="F230" t="s">
        <v>3333</v>
      </c>
      <c r="G230" t="s">
        <v>3334</v>
      </c>
      <c r="I230" t="str">
        <f t="shared" si="21"/>
        <v>N/A</v>
      </c>
      <c r="J230" t="str">
        <f t="shared" si="22"/>
        <v>N/A</v>
      </c>
      <c r="K230">
        <f t="shared" si="23"/>
        <v>0.25010000000000004</v>
      </c>
      <c r="L230">
        <f t="shared" si="24"/>
        <v>-0.13039999999999999</v>
      </c>
      <c r="M230">
        <f t="shared" si="25"/>
        <v>0.53159999999999996</v>
      </c>
      <c r="N230">
        <f t="shared" si="26"/>
        <v>-0.13800000000000001</v>
      </c>
    </row>
    <row r="231" spans="1:14" x14ac:dyDescent="0.3">
      <c r="A231" s="1">
        <v>14</v>
      </c>
      <c r="B231" t="s">
        <v>2100</v>
      </c>
      <c r="C231" t="s">
        <v>2679</v>
      </c>
      <c r="D231" t="s">
        <v>1653</v>
      </c>
      <c r="E231" t="s">
        <v>1733</v>
      </c>
      <c r="F231" t="s">
        <v>3335</v>
      </c>
      <c r="G231" t="s">
        <v>3336</v>
      </c>
      <c r="I231" t="str">
        <f t="shared" si="21"/>
        <v>pos_trend</v>
      </c>
      <c r="J231">
        <f t="shared" si="22"/>
        <v>1060000000</v>
      </c>
      <c r="K231">
        <f t="shared" si="23"/>
        <v>1260000000</v>
      </c>
      <c r="L231">
        <f t="shared" si="24"/>
        <v>1350000000</v>
      </c>
      <c r="M231">
        <f t="shared" si="25"/>
        <v>1440000000</v>
      </c>
      <c r="N231">
        <f t="shared" si="26"/>
        <v>1470000000</v>
      </c>
    </row>
    <row r="232" spans="1:14" x14ac:dyDescent="0.3">
      <c r="A232" s="1">
        <v>15</v>
      </c>
      <c r="B232" t="s">
        <v>2106</v>
      </c>
      <c r="C232" t="s">
        <v>2940</v>
      </c>
      <c r="D232" t="s">
        <v>3337</v>
      </c>
      <c r="E232" t="s">
        <v>21</v>
      </c>
      <c r="F232" t="s">
        <v>3338</v>
      </c>
      <c r="G232" t="s">
        <v>3339</v>
      </c>
      <c r="I232" t="str">
        <f t="shared" si="21"/>
        <v>pos_trend</v>
      </c>
      <c r="J232">
        <f t="shared" si="22"/>
        <v>1070000000.0000001</v>
      </c>
      <c r="K232">
        <f t="shared" si="23"/>
        <v>1270000000</v>
      </c>
      <c r="L232">
        <f t="shared" si="24"/>
        <v>1360000000</v>
      </c>
      <c r="M232">
        <f t="shared" si="25"/>
        <v>1450000000</v>
      </c>
      <c r="N232">
        <f t="shared" si="26"/>
        <v>1490000000</v>
      </c>
    </row>
    <row r="233" spans="1:14" x14ac:dyDescent="0.3">
      <c r="A233" s="1">
        <v>16</v>
      </c>
      <c r="B233" t="s">
        <v>2112</v>
      </c>
      <c r="C233" t="s">
        <v>3340</v>
      </c>
      <c r="D233" t="s">
        <v>3341</v>
      </c>
      <c r="E233" t="s">
        <v>3342</v>
      </c>
      <c r="F233" t="s">
        <v>3343</v>
      </c>
      <c r="G233" t="s">
        <v>3344</v>
      </c>
      <c r="I233" t="str">
        <f t="shared" si="21"/>
        <v>N/A</v>
      </c>
      <c r="J233">
        <f t="shared" si="22"/>
        <v>176430000</v>
      </c>
      <c r="K233">
        <f t="shared" si="23"/>
        <v>183290000</v>
      </c>
      <c r="L233">
        <f t="shared" si="24"/>
        <v>210220000</v>
      </c>
      <c r="M233">
        <f t="shared" si="25"/>
        <v>219450000</v>
      </c>
      <c r="N233">
        <f t="shared" si="26"/>
        <v>218620000</v>
      </c>
    </row>
    <row r="234" spans="1:14" x14ac:dyDescent="0.3">
      <c r="A234" s="1">
        <v>17</v>
      </c>
      <c r="B234" t="s">
        <v>2118</v>
      </c>
      <c r="C234" t="s">
        <v>320</v>
      </c>
      <c r="D234" t="s">
        <v>3345</v>
      </c>
      <c r="E234" t="s">
        <v>3346</v>
      </c>
      <c r="F234" t="s">
        <v>3347</v>
      </c>
      <c r="G234" t="s">
        <v>3348</v>
      </c>
      <c r="I234" t="str">
        <f t="shared" si="21"/>
        <v>N/A</v>
      </c>
      <c r="J234">
        <f t="shared" si="22"/>
        <v>18780000</v>
      </c>
      <c r="K234">
        <f t="shared" si="23"/>
        <v>17220000</v>
      </c>
      <c r="L234">
        <f t="shared" si="24"/>
        <v>16790000</v>
      </c>
      <c r="M234">
        <f t="shared" si="25"/>
        <v>22640000</v>
      </c>
      <c r="N234">
        <f t="shared" si="26"/>
        <v>142700000</v>
      </c>
    </row>
    <row r="235" spans="1:14" x14ac:dyDescent="0.3">
      <c r="A235" s="1">
        <v>18</v>
      </c>
      <c r="B235" t="s">
        <v>2124</v>
      </c>
      <c r="C235" t="s">
        <v>3349</v>
      </c>
      <c r="D235" t="s">
        <v>2940</v>
      </c>
      <c r="E235" t="s">
        <v>3350</v>
      </c>
      <c r="F235" t="s">
        <v>3351</v>
      </c>
      <c r="G235" t="s">
        <v>3352</v>
      </c>
      <c r="I235" t="str">
        <f t="shared" si="21"/>
        <v>N/A</v>
      </c>
      <c r="J235">
        <f t="shared" si="22"/>
        <v>878750000</v>
      </c>
      <c r="K235">
        <f t="shared" si="23"/>
        <v>1070000000.0000001</v>
      </c>
      <c r="L235">
        <f t="shared" si="24"/>
        <v>1140000000</v>
      </c>
      <c r="M235">
        <f t="shared" si="25"/>
        <v>1210000000</v>
      </c>
      <c r="N235">
        <f t="shared" si="26"/>
        <v>1130000000</v>
      </c>
    </row>
    <row r="236" spans="1:14" x14ac:dyDescent="0.3">
      <c r="A236" s="1">
        <v>19</v>
      </c>
      <c r="B236" t="s">
        <v>2130</v>
      </c>
      <c r="C236" t="s">
        <v>261</v>
      </c>
      <c r="D236" t="s">
        <v>261</v>
      </c>
      <c r="E236" t="s">
        <v>261</v>
      </c>
      <c r="F236" t="s">
        <v>261</v>
      </c>
      <c r="G236" t="s">
        <v>261</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2131</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2132</v>
      </c>
      <c r="C238" t="s">
        <v>261</v>
      </c>
      <c r="D238" t="s">
        <v>261</v>
      </c>
      <c r="E238" t="s">
        <v>261</v>
      </c>
      <c r="F238" t="s">
        <v>261</v>
      </c>
      <c r="G238" t="s">
        <v>261</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2133</v>
      </c>
      <c r="C239" t="s">
        <v>261</v>
      </c>
      <c r="D239" t="s">
        <v>261</v>
      </c>
      <c r="E239" t="s">
        <v>261</v>
      </c>
      <c r="F239" t="s">
        <v>261</v>
      </c>
      <c r="G239" t="s">
        <v>261</v>
      </c>
      <c r="I239" t="str">
        <f t="shared" si="21"/>
        <v>N/A</v>
      </c>
      <c r="J239" t="str">
        <f t="shared" si="22"/>
        <v>N/A</v>
      </c>
      <c r="K239" t="str">
        <f t="shared" si="23"/>
        <v>N/A</v>
      </c>
      <c r="L239" t="str">
        <f t="shared" si="24"/>
        <v>N/A</v>
      </c>
      <c r="M239" t="str">
        <f t="shared" si="25"/>
        <v>N/A</v>
      </c>
      <c r="N239" t="str">
        <f t="shared" si="26"/>
        <v>N/A</v>
      </c>
    </row>
    <row r="240" spans="1:14" x14ac:dyDescent="0.3">
      <c r="A240" s="1">
        <v>23</v>
      </c>
      <c r="B240" t="s">
        <v>2134</v>
      </c>
      <c r="C240" t="s">
        <v>261</v>
      </c>
      <c r="D240" t="s">
        <v>261</v>
      </c>
      <c r="E240" t="s">
        <v>261</v>
      </c>
      <c r="F240" t="s">
        <v>261</v>
      </c>
      <c r="G240" t="s">
        <v>261</v>
      </c>
      <c r="I240" t="str">
        <f t="shared" si="21"/>
        <v>N/A</v>
      </c>
      <c r="J240" t="str">
        <f t="shared" si="22"/>
        <v>N/A</v>
      </c>
      <c r="K240" t="str">
        <f t="shared" si="23"/>
        <v>N/A</v>
      </c>
      <c r="L240" t="str">
        <f t="shared" si="24"/>
        <v>N/A</v>
      </c>
      <c r="M240" t="str">
        <f t="shared" si="25"/>
        <v>N/A</v>
      </c>
      <c r="N240" t="str">
        <f t="shared" si="26"/>
        <v>N/A</v>
      </c>
    </row>
    <row r="241" spans="1:14" x14ac:dyDescent="0.3">
      <c r="A241" s="1">
        <v>24</v>
      </c>
      <c r="B241" t="s">
        <v>2140</v>
      </c>
      <c r="C241" t="s">
        <v>2888</v>
      </c>
      <c r="D241" t="s">
        <v>3353</v>
      </c>
      <c r="E241" t="s">
        <v>3354</v>
      </c>
      <c r="F241" t="s">
        <v>3355</v>
      </c>
      <c r="G241" t="s">
        <v>3356</v>
      </c>
      <c r="I241" t="str">
        <f t="shared" si="21"/>
        <v>N/A</v>
      </c>
      <c r="J241" t="str">
        <f t="shared" si="22"/>
        <v>(13.66M)</v>
      </c>
      <c r="K241" t="str">
        <f t="shared" si="23"/>
        <v>(14.22M)</v>
      </c>
      <c r="L241" t="str">
        <f t="shared" si="24"/>
        <v>(15.1M)</v>
      </c>
      <c r="M241" t="str">
        <f t="shared" si="25"/>
        <v>(15M)</v>
      </c>
      <c r="N241" t="str">
        <f t="shared" si="26"/>
        <v>(15.44M)</v>
      </c>
    </row>
    <row r="242" spans="1:14" x14ac:dyDescent="0.3">
      <c r="A242" s="1">
        <v>25</v>
      </c>
      <c r="B242" t="s">
        <v>2146</v>
      </c>
      <c r="C242" t="s">
        <v>261</v>
      </c>
      <c r="D242" t="s">
        <v>261</v>
      </c>
      <c r="E242" t="s">
        <v>261</v>
      </c>
      <c r="F242" t="s">
        <v>261</v>
      </c>
      <c r="G242" t="s">
        <v>261</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2147</v>
      </c>
      <c r="C243" t="s">
        <v>261</v>
      </c>
      <c r="D243" t="s">
        <v>3357</v>
      </c>
      <c r="E243" t="s">
        <v>3358</v>
      </c>
      <c r="F243" t="s">
        <v>3359</v>
      </c>
      <c r="G243" t="s">
        <v>3360</v>
      </c>
      <c r="I243" t="str">
        <f t="shared" si="21"/>
        <v>neg_trend</v>
      </c>
      <c r="J243" t="str">
        <f t="shared" si="22"/>
        <v>N/A</v>
      </c>
      <c r="K243">
        <f t="shared" si="23"/>
        <v>0.1837</v>
      </c>
      <c r="L243">
        <f t="shared" si="24"/>
        <v>7.4200000000000002E-2</v>
      </c>
      <c r="M243">
        <f t="shared" si="25"/>
        <v>6.5299999999999997E-2</v>
      </c>
      <c r="N243">
        <f t="shared" si="26"/>
        <v>2.4300000000000002E-2</v>
      </c>
    </row>
    <row r="244" spans="1:14" x14ac:dyDescent="0.3">
      <c r="A244" s="1">
        <v>27</v>
      </c>
      <c r="B244" t="s">
        <v>2152</v>
      </c>
      <c r="C244" t="s">
        <v>261</v>
      </c>
      <c r="D244" t="s">
        <v>261</v>
      </c>
      <c r="E244" t="s">
        <v>261</v>
      </c>
      <c r="F244" t="s">
        <v>261</v>
      </c>
      <c r="G244" t="s">
        <v>261</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2153</v>
      </c>
      <c r="C245" t="s">
        <v>261</v>
      </c>
      <c r="D245" t="s">
        <v>261</v>
      </c>
      <c r="E245" t="s">
        <v>261</v>
      </c>
      <c r="F245" t="s">
        <v>261</v>
      </c>
      <c r="G245" t="s">
        <v>261</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440</v>
      </c>
      <c r="C246" t="s">
        <v>3361</v>
      </c>
      <c r="D246" t="s">
        <v>3362</v>
      </c>
      <c r="E246" t="s">
        <v>3363</v>
      </c>
      <c r="F246" t="s">
        <v>3364</v>
      </c>
      <c r="G246" t="s">
        <v>3365</v>
      </c>
      <c r="I246" t="str">
        <f t="shared" si="21"/>
        <v>N/A</v>
      </c>
      <c r="J246">
        <f t="shared" si="22"/>
        <v>9340000</v>
      </c>
      <c r="K246">
        <f t="shared" si="23"/>
        <v>9110000</v>
      </c>
      <c r="L246">
        <f t="shared" si="24"/>
        <v>9860000</v>
      </c>
      <c r="M246">
        <f t="shared" si="25"/>
        <v>9310000</v>
      </c>
      <c r="N246">
        <f t="shared" si="26"/>
        <v>8520000</v>
      </c>
    </row>
    <row r="247" spans="1:14" x14ac:dyDescent="0.3">
      <c r="A247" s="1">
        <v>30</v>
      </c>
      <c r="B247" t="s">
        <v>443</v>
      </c>
      <c r="C247" t="s">
        <v>3366</v>
      </c>
      <c r="D247" t="s">
        <v>3367</v>
      </c>
      <c r="E247" t="s">
        <v>3368</v>
      </c>
      <c r="F247" t="s">
        <v>3369</v>
      </c>
      <c r="G247" t="s">
        <v>3370</v>
      </c>
      <c r="I247" t="str">
        <f t="shared" si="21"/>
        <v>N/A</v>
      </c>
      <c r="J247">
        <f t="shared" si="22"/>
        <v>25580000</v>
      </c>
      <c r="K247">
        <f t="shared" si="23"/>
        <v>43250000</v>
      </c>
      <c r="L247">
        <f t="shared" si="24"/>
        <v>43660000</v>
      </c>
      <c r="M247">
        <f t="shared" si="25"/>
        <v>41400000</v>
      </c>
      <c r="N247">
        <f t="shared" si="26"/>
        <v>43620000</v>
      </c>
    </row>
    <row r="248" spans="1:14" x14ac:dyDescent="0.3">
      <c r="A248" s="1">
        <v>31</v>
      </c>
      <c r="B248" t="s">
        <v>449</v>
      </c>
      <c r="C248" t="s">
        <v>3366</v>
      </c>
      <c r="D248" t="s">
        <v>3371</v>
      </c>
      <c r="E248" t="s">
        <v>3372</v>
      </c>
      <c r="F248" t="s">
        <v>3373</v>
      </c>
      <c r="G248" t="s">
        <v>3374</v>
      </c>
      <c r="I248" t="str">
        <f t="shared" si="21"/>
        <v>N/A</v>
      </c>
      <c r="J248">
        <f t="shared" si="22"/>
        <v>25580000</v>
      </c>
      <c r="K248">
        <f t="shared" si="23"/>
        <v>32310000.000000004</v>
      </c>
      <c r="L248">
        <f t="shared" si="24"/>
        <v>33490000.000000004</v>
      </c>
      <c r="M248">
        <f t="shared" si="25"/>
        <v>31850000</v>
      </c>
      <c r="N248">
        <f t="shared" si="26"/>
        <v>34610000</v>
      </c>
    </row>
    <row r="249" spans="1:14" x14ac:dyDescent="0.3">
      <c r="A249" s="1">
        <v>32</v>
      </c>
      <c r="B249" t="s">
        <v>454</v>
      </c>
      <c r="C249" t="s">
        <v>261</v>
      </c>
      <c r="D249" t="s">
        <v>3375</v>
      </c>
      <c r="E249" t="s">
        <v>2205</v>
      </c>
      <c r="F249" t="s">
        <v>3376</v>
      </c>
      <c r="G249" t="s">
        <v>3377</v>
      </c>
      <c r="I249" t="str">
        <f t="shared" si="21"/>
        <v>neg_trend</v>
      </c>
      <c r="J249" t="str">
        <f t="shared" si="22"/>
        <v>N/A</v>
      </c>
      <c r="K249">
        <f t="shared" si="23"/>
        <v>10930000</v>
      </c>
      <c r="L249">
        <f t="shared" si="24"/>
        <v>10170000</v>
      </c>
      <c r="M249">
        <f t="shared" si="25"/>
        <v>9550000</v>
      </c>
      <c r="N249">
        <f t="shared" si="26"/>
        <v>9020000</v>
      </c>
    </row>
    <row r="250" spans="1:14" x14ac:dyDescent="0.3">
      <c r="A250" s="1">
        <v>33</v>
      </c>
      <c r="B250" t="s">
        <v>2169</v>
      </c>
      <c r="C250" t="s">
        <v>3378</v>
      </c>
      <c r="D250" t="s">
        <v>3379</v>
      </c>
      <c r="E250" t="s">
        <v>3380</v>
      </c>
      <c r="F250" t="s">
        <v>3381</v>
      </c>
      <c r="G250" t="s">
        <v>1899</v>
      </c>
      <c r="I250" t="str">
        <f t="shared" si="21"/>
        <v>N/A</v>
      </c>
      <c r="J250">
        <f t="shared" si="22"/>
        <v>5070000</v>
      </c>
      <c r="K250">
        <f t="shared" si="23"/>
        <v>5770000</v>
      </c>
      <c r="L250">
        <f t="shared" si="24"/>
        <v>5910000</v>
      </c>
      <c r="M250">
        <f t="shared" si="25"/>
        <v>6640000</v>
      </c>
      <c r="N250">
        <f t="shared" si="26"/>
        <v>6320000</v>
      </c>
    </row>
    <row r="251" spans="1:14" x14ac:dyDescent="0.3">
      <c r="A251" s="1">
        <v>34</v>
      </c>
      <c r="B251" t="s">
        <v>459</v>
      </c>
      <c r="C251" t="s">
        <v>3382</v>
      </c>
      <c r="D251" t="s">
        <v>3383</v>
      </c>
      <c r="E251" t="s">
        <v>3384</v>
      </c>
      <c r="F251" t="s">
        <v>3385</v>
      </c>
      <c r="G251" t="s">
        <v>3386</v>
      </c>
      <c r="I251" t="str">
        <f t="shared" si="21"/>
        <v>N/A</v>
      </c>
      <c r="J251">
        <f t="shared" si="22"/>
        <v>1430000000</v>
      </c>
      <c r="K251">
        <f t="shared" si="23"/>
        <v>1810000000</v>
      </c>
      <c r="L251">
        <f t="shared" si="24"/>
        <v>1790000000</v>
      </c>
      <c r="M251">
        <f t="shared" si="25"/>
        <v>2040000000</v>
      </c>
      <c r="N251">
        <f t="shared" si="26"/>
        <v>2029999999.9999998</v>
      </c>
    </row>
    <row r="252" spans="1:14" x14ac:dyDescent="0.3">
      <c r="A252" s="1">
        <v>35</v>
      </c>
      <c r="B252" t="s">
        <v>2175</v>
      </c>
      <c r="C252" t="s">
        <v>261</v>
      </c>
      <c r="D252" t="s">
        <v>3387</v>
      </c>
      <c r="E252" t="s">
        <v>3388</v>
      </c>
      <c r="F252" t="s">
        <v>3389</v>
      </c>
      <c r="G252" t="s">
        <v>3390</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0.26179999999999998</v>
      </c>
      <c r="L252">
        <f t="shared" ref="L252:L315" si="30">IF(TRIM(E252)="-", "N/A", IF(RIGHT(E252,1)="M",1000000*VALUE(LEFT(E252,LEN(E252)-1)),IF(RIGHT(E252,1)="B",1000000000*VALUE(LEFT(E252,LEN(E252)-1)),IF(RIGHT(E252,1)="%",0.01*VALUE(LEFT(E252,LEN(E252)-1)),E252))))</f>
        <v>-9.7000000000000003E-3</v>
      </c>
      <c r="M252">
        <f t="shared" ref="M252:M315" si="31">IF(TRIM(F252)="-", "N/A", IF(RIGHT(F252,1)="M",1000000*VALUE(LEFT(F252,LEN(F252)-1)),IF(RIGHT(F252,1)="B",1000000000*VALUE(LEFT(F252,LEN(F252)-1)),IF(RIGHT(F252,1)="%",0.01*VALUE(LEFT(F252,LEN(F252)-1)),F252))))</f>
        <v>0.13570000000000002</v>
      </c>
      <c r="N252">
        <f t="shared" ref="N252:N315" si="32">IF(TRIM(G252)="-", "N/A", IF(RIGHT(G252,1)="M",1000000*VALUE(LEFT(G252,LEN(G252)-1)),IF(RIGHT(G252,1)="B",1000000000*VALUE(LEFT(G252,LEN(G252)-1)),IF(RIGHT(G252,1)="%",0.01*VALUE(LEFT(G252,LEN(G252)-1)),G252))))</f>
        <v>-3.7000000000000002E-3</v>
      </c>
    </row>
    <row r="253" spans="1:14" x14ac:dyDescent="0.3">
      <c r="A253" s="1">
        <v>36</v>
      </c>
      <c r="B253" t="s">
        <v>470</v>
      </c>
      <c r="C253" t="s">
        <v>261</v>
      </c>
      <c r="D253" t="s">
        <v>261</v>
      </c>
      <c r="E253" t="s">
        <v>261</v>
      </c>
      <c r="F253" t="s">
        <v>261</v>
      </c>
      <c r="G253" t="s">
        <v>2779</v>
      </c>
      <c r="I253" t="str">
        <f t="shared" si="27"/>
        <v>N/A</v>
      </c>
      <c r="J253" t="str">
        <f t="shared" si="28"/>
        <v>N/A</v>
      </c>
      <c r="K253" t="str">
        <f t="shared" si="29"/>
        <v>N/A</v>
      </c>
      <c r="L253" t="str">
        <f t="shared" si="30"/>
        <v>N/A</v>
      </c>
      <c r="M253" t="str">
        <f t="shared" si="31"/>
        <v>N/A</v>
      </c>
      <c r="N253">
        <f t="shared" si="32"/>
        <v>1.1399999999999999E-2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296</v>
      </c>
      <c r="C255" s="1" t="s">
        <v>248</v>
      </c>
      <c r="D255" s="1" t="s">
        <v>249</v>
      </c>
      <c r="E255" s="1" t="s">
        <v>250</v>
      </c>
      <c r="F255" s="1" t="s">
        <v>251</v>
      </c>
      <c r="G255" s="1" t="s">
        <v>252</v>
      </c>
      <c r="H255" s="1" t="s">
        <v>253</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2180</v>
      </c>
      <c r="C256" t="s">
        <v>3391</v>
      </c>
      <c r="D256" t="s">
        <v>3392</v>
      </c>
      <c r="E256" t="s">
        <v>3393</v>
      </c>
      <c r="F256" t="s">
        <v>3394</v>
      </c>
      <c r="G256" t="s">
        <v>3395</v>
      </c>
      <c r="I256" t="str">
        <f t="shared" si="27"/>
        <v>N/A</v>
      </c>
      <c r="J256">
        <f t="shared" si="28"/>
        <v>1250000000</v>
      </c>
      <c r="K256">
        <f t="shared" si="29"/>
        <v>1590000000</v>
      </c>
      <c r="L256">
        <f t="shared" si="30"/>
        <v>1550000000</v>
      </c>
      <c r="M256">
        <f t="shared" si="31"/>
        <v>1730000000</v>
      </c>
      <c r="N256">
        <f t="shared" si="32"/>
        <v>1770000000</v>
      </c>
    </row>
    <row r="257" spans="1:14" x14ac:dyDescent="0.3">
      <c r="A257" s="1">
        <v>1</v>
      </c>
      <c r="B257" t="s">
        <v>2186</v>
      </c>
      <c r="C257" t="s">
        <v>3396</v>
      </c>
      <c r="D257" t="s">
        <v>3397</v>
      </c>
      <c r="E257" t="s">
        <v>3398</v>
      </c>
      <c r="F257" t="s">
        <v>3399</v>
      </c>
      <c r="G257" t="s">
        <v>3400</v>
      </c>
      <c r="I257" t="str">
        <f t="shared" si="27"/>
        <v>pos_trend</v>
      </c>
      <c r="J257">
        <f t="shared" si="28"/>
        <v>389720000</v>
      </c>
      <c r="K257">
        <f t="shared" si="29"/>
        <v>648190000</v>
      </c>
      <c r="L257">
        <f t="shared" si="30"/>
        <v>670890000</v>
      </c>
      <c r="M257">
        <f t="shared" si="31"/>
        <v>770090000</v>
      </c>
      <c r="N257">
        <f t="shared" si="32"/>
        <v>817030000</v>
      </c>
    </row>
    <row r="258" spans="1:14" x14ac:dyDescent="0.3">
      <c r="A258" s="1">
        <v>2</v>
      </c>
      <c r="B258" t="s">
        <v>2192</v>
      </c>
      <c r="C258" t="s">
        <v>3401</v>
      </c>
      <c r="D258" t="s">
        <v>3402</v>
      </c>
      <c r="E258" t="s">
        <v>3403</v>
      </c>
      <c r="F258" t="s">
        <v>3404</v>
      </c>
      <c r="G258" t="s">
        <v>3405</v>
      </c>
      <c r="I258" t="str">
        <f t="shared" si="27"/>
        <v>N/A</v>
      </c>
      <c r="J258">
        <f t="shared" si="28"/>
        <v>863570000</v>
      </c>
      <c r="K258">
        <f t="shared" si="29"/>
        <v>938910000</v>
      </c>
      <c r="L258">
        <f t="shared" si="30"/>
        <v>880730000</v>
      </c>
      <c r="M258">
        <f t="shared" si="31"/>
        <v>958140000</v>
      </c>
      <c r="N258">
        <f t="shared" si="32"/>
        <v>955670000</v>
      </c>
    </row>
    <row r="259" spans="1:14" x14ac:dyDescent="0.3">
      <c r="A259" s="1">
        <v>3</v>
      </c>
      <c r="B259" t="s">
        <v>2198</v>
      </c>
      <c r="C259" t="s">
        <v>261</v>
      </c>
      <c r="D259" t="s">
        <v>261</v>
      </c>
      <c r="E259" t="s">
        <v>261</v>
      </c>
      <c r="F259" t="s">
        <v>261</v>
      </c>
      <c r="G259" t="s">
        <v>261</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2199</v>
      </c>
      <c r="C260" t="s">
        <v>261</v>
      </c>
      <c r="D260" t="s">
        <v>3406</v>
      </c>
      <c r="E260" t="s">
        <v>3407</v>
      </c>
      <c r="F260" t="s">
        <v>3408</v>
      </c>
      <c r="G260" t="s">
        <v>3409</v>
      </c>
      <c r="I260" t="str">
        <f t="shared" si="27"/>
        <v>N/A</v>
      </c>
      <c r="J260" t="str">
        <f t="shared" si="28"/>
        <v>N/A</v>
      </c>
      <c r="K260">
        <f t="shared" si="29"/>
        <v>0.26629999999999998</v>
      </c>
      <c r="L260">
        <f t="shared" si="30"/>
        <v>-2.2400000000000003E-2</v>
      </c>
      <c r="M260">
        <f t="shared" si="31"/>
        <v>0.11380000000000001</v>
      </c>
      <c r="N260">
        <f t="shared" si="32"/>
        <v>2.5700000000000001E-2</v>
      </c>
    </row>
    <row r="261" spans="1:14" x14ac:dyDescent="0.3">
      <c r="A261" s="1">
        <v>5</v>
      </c>
      <c r="B261" t="s">
        <v>472</v>
      </c>
      <c r="C261" t="s">
        <v>1974</v>
      </c>
      <c r="D261" t="s">
        <v>3410</v>
      </c>
      <c r="E261" t="s">
        <v>3411</v>
      </c>
      <c r="F261" t="s">
        <v>3412</v>
      </c>
      <c r="G261" t="s">
        <v>3413</v>
      </c>
      <c r="I261" t="str">
        <f t="shared" si="27"/>
        <v>N/A</v>
      </c>
      <c r="J261">
        <f t="shared" si="28"/>
        <v>15000000</v>
      </c>
      <c r="K261">
        <f t="shared" si="29"/>
        <v>19970000</v>
      </c>
      <c r="L261">
        <f t="shared" si="30"/>
        <v>20190000</v>
      </c>
      <c r="M261">
        <f t="shared" si="31"/>
        <v>72400000</v>
      </c>
      <c r="N261">
        <f t="shared" si="32"/>
        <v>5590000</v>
      </c>
    </row>
    <row r="262" spans="1:14" x14ac:dyDescent="0.3">
      <c r="A262" s="1">
        <v>6</v>
      </c>
      <c r="B262" t="s">
        <v>478</v>
      </c>
      <c r="C262" t="s">
        <v>261</v>
      </c>
      <c r="D262" t="s">
        <v>261</v>
      </c>
      <c r="E262" t="s">
        <v>261</v>
      </c>
      <c r="F262" t="s">
        <v>3414</v>
      </c>
      <c r="G262" t="s">
        <v>261</v>
      </c>
      <c r="I262" t="str">
        <f t="shared" si="27"/>
        <v>N/A</v>
      </c>
      <c r="J262" t="str">
        <f t="shared" si="28"/>
        <v>N/A</v>
      </c>
      <c r="K262" t="str">
        <f t="shared" si="29"/>
        <v>N/A</v>
      </c>
      <c r="L262" t="str">
        <f t="shared" si="30"/>
        <v>N/A</v>
      </c>
      <c r="M262">
        <f t="shared" si="31"/>
        <v>52000000</v>
      </c>
      <c r="N262" t="str">
        <f t="shared" si="32"/>
        <v>N/A</v>
      </c>
    </row>
    <row r="263" spans="1:14" x14ac:dyDescent="0.3">
      <c r="A263" s="1">
        <v>7</v>
      </c>
      <c r="B263" t="s">
        <v>483</v>
      </c>
      <c r="C263" t="s">
        <v>261</v>
      </c>
      <c r="D263" t="s">
        <v>261</v>
      </c>
      <c r="E263" t="s">
        <v>261</v>
      </c>
      <c r="F263" t="s">
        <v>3414</v>
      </c>
      <c r="G263" t="s">
        <v>261</v>
      </c>
      <c r="I263" t="str">
        <f t="shared" si="27"/>
        <v>N/A</v>
      </c>
      <c r="J263" t="str">
        <f t="shared" si="28"/>
        <v>N/A</v>
      </c>
      <c r="K263" t="str">
        <f t="shared" si="29"/>
        <v>N/A</v>
      </c>
      <c r="L263" t="str">
        <f t="shared" si="30"/>
        <v>N/A</v>
      </c>
      <c r="M263">
        <f t="shared" si="31"/>
        <v>52000000</v>
      </c>
      <c r="N263" t="str">
        <f t="shared" si="32"/>
        <v>N/A</v>
      </c>
    </row>
    <row r="264" spans="1:14" x14ac:dyDescent="0.3">
      <c r="A264" s="1">
        <v>8</v>
      </c>
      <c r="B264" t="s">
        <v>482</v>
      </c>
      <c r="C264" t="s">
        <v>261</v>
      </c>
      <c r="D264" t="s">
        <v>261</v>
      </c>
      <c r="E264" t="s">
        <v>261</v>
      </c>
      <c r="F264" t="s">
        <v>261</v>
      </c>
      <c r="G264" t="s">
        <v>261</v>
      </c>
      <c r="I264" t="str">
        <f t="shared" si="27"/>
        <v>N/A</v>
      </c>
      <c r="J264" t="str">
        <f t="shared" si="28"/>
        <v>N/A</v>
      </c>
      <c r="K264" t="str">
        <f t="shared" si="29"/>
        <v>N/A</v>
      </c>
      <c r="L264" t="str">
        <f t="shared" si="30"/>
        <v>N/A</v>
      </c>
      <c r="M264" t="str">
        <f t="shared" si="31"/>
        <v>N/A</v>
      </c>
      <c r="N264" t="str">
        <f t="shared" si="32"/>
        <v>N/A</v>
      </c>
    </row>
    <row r="265" spans="1:14" x14ac:dyDescent="0.3">
      <c r="A265" s="1">
        <v>9</v>
      </c>
      <c r="B265" t="s">
        <v>484</v>
      </c>
      <c r="C265" t="s">
        <v>1974</v>
      </c>
      <c r="D265" t="s">
        <v>3410</v>
      </c>
      <c r="E265" t="s">
        <v>3411</v>
      </c>
      <c r="F265" t="s">
        <v>3415</v>
      </c>
      <c r="G265" t="s">
        <v>3413</v>
      </c>
      <c r="I265" t="str">
        <f t="shared" si="27"/>
        <v>N/A</v>
      </c>
      <c r="J265">
        <f t="shared" si="28"/>
        <v>15000000</v>
      </c>
      <c r="K265">
        <f t="shared" si="29"/>
        <v>19970000</v>
      </c>
      <c r="L265">
        <f t="shared" si="30"/>
        <v>20190000</v>
      </c>
      <c r="M265">
        <f t="shared" si="31"/>
        <v>20400000</v>
      </c>
      <c r="N265">
        <f t="shared" si="32"/>
        <v>5590000</v>
      </c>
    </row>
    <row r="266" spans="1:14" x14ac:dyDescent="0.3">
      <c r="A266" s="1">
        <v>10</v>
      </c>
      <c r="B266" t="s">
        <v>488</v>
      </c>
      <c r="C266" t="s">
        <v>1974</v>
      </c>
      <c r="D266" t="s">
        <v>3410</v>
      </c>
      <c r="E266" t="s">
        <v>3411</v>
      </c>
      <c r="F266" t="s">
        <v>3415</v>
      </c>
      <c r="G266" t="s">
        <v>3413</v>
      </c>
      <c r="I266" t="str">
        <f t="shared" si="27"/>
        <v>N/A</v>
      </c>
      <c r="J266">
        <f t="shared" si="28"/>
        <v>15000000</v>
      </c>
      <c r="K266">
        <f t="shared" si="29"/>
        <v>19970000</v>
      </c>
      <c r="L266">
        <f t="shared" si="30"/>
        <v>20190000</v>
      </c>
      <c r="M266">
        <f t="shared" si="31"/>
        <v>20400000</v>
      </c>
      <c r="N266">
        <f t="shared" si="32"/>
        <v>5590000</v>
      </c>
    </row>
    <row r="267" spans="1:14" x14ac:dyDescent="0.3">
      <c r="A267" s="1">
        <v>11</v>
      </c>
      <c r="B267" t="s">
        <v>489</v>
      </c>
      <c r="C267" t="s">
        <v>261</v>
      </c>
      <c r="D267" t="s">
        <v>261</v>
      </c>
      <c r="E267" t="s">
        <v>261</v>
      </c>
      <c r="F267" t="s">
        <v>261</v>
      </c>
      <c r="G267" t="s">
        <v>261</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2215</v>
      </c>
      <c r="C268" t="s">
        <v>261</v>
      </c>
      <c r="D268" t="s">
        <v>3416</v>
      </c>
      <c r="E268" t="s">
        <v>3417</v>
      </c>
      <c r="F268" t="s">
        <v>3418</v>
      </c>
      <c r="G268" t="s">
        <v>3419</v>
      </c>
      <c r="I268" t="str">
        <f t="shared" si="27"/>
        <v>neg_trend</v>
      </c>
      <c r="J268" t="str">
        <f t="shared" si="28"/>
        <v>N/A</v>
      </c>
      <c r="K268">
        <f t="shared" si="29"/>
        <v>0.33130000000000004</v>
      </c>
      <c r="L268">
        <f t="shared" si="30"/>
        <v>1.0800000000000001E-2</v>
      </c>
      <c r="M268">
        <f t="shared" si="31"/>
        <v>1.0400000000000001E-2</v>
      </c>
      <c r="N268">
        <f t="shared" si="32"/>
        <v>-0.72609999999999997</v>
      </c>
    </row>
    <row r="269" spans="1:14" x14ac:dyDescent="0.3">
      <c r="A269" s="1">
        <v>13</v>
      </c>
      <c r="B269" t="s">
        <v>495</v>
      </c>
      <c r="C269" t="s">
        <v>3420</v>
      </c>
      <c r="D269" t="s">
        <v>3421</v>
      </c>
      <c r="E269" t="s">
        <v>2445</v>
      </c>
      <c r="F269" t="s">
        <v>3422</v>
      </c>
      <c r="G269" t="s">
        <v>3423</v>
      </c>
      <c r="I269" t="str">
        <f t="shared" si="27"/>
        <v>N/A</v>
      </c>
      <c r="J269">
        <f t="shared" si="28"/>
        <v>1.0500000000000001E-2</v>
      </c>
      <c r="K269">
        <f t="shared" si="29"/>
        <v>1.1000000000000001E-2</v>
      </c>
      <c r="L269">
        <f t="shared" si="30"/>
        <v>1.1299999999999999E-2</v>
      </c>
      <c r="M269">
        <f t="shared" si="31"/>
        <v>3.56E-2</v>
      </c>
      <c r="N269">
        <f t="shared" si="32"/>
        <v>2.8000000000000004E-3</v>
      </c>
    </row>
    <row r="270" spans="1:14" x14ac:dyDescent="0.3">
      <c r="A270" s="1">
        <v>14</v>
      </c>
      <c r="B270" t="s">
        <v>503</v>
      </c>
      <c r="C270" t="s">
        <v>3424</v>
      </c>
      <c r="D270" t="s">
        <v>1202</v>
      </c>
      <c r="E270" t="s">
        <v>3425</v>
      </c>
      <c r="F270" t="s">
        <v>3426</v>
      </c>
      <c r="G270" t="s">
        <v>3427</v>
      </c>
      <c r="I270" t="str">
        <f t="shared" si="27"/>
        <v>N/A</v>
      </c>
      <c r="J270">
        <f t="shared" si="28"/>
        <v>14670000</v>
      </c>
      <c r="K270">
        <f t="shared" si="29"/>
        <v>17240000</v>
      </c>
      <c r="L270">
        <f t="shared" si="30"/>
        <v>15300000</v>
      </c>
      <c r="M270">
        <f t="shared" si="31"/>
        <v>16040000</v>
      </c>
      <c r="N270">
        <f t="shared" si="32"/>
        <v>14640000</v>
      </c>
    </row>
    <row r="271" spans="1:14" x14ac:dyDescent="0.3">
      <c r="A271" s="1">
        <v>15</v>
      </c>
      <c r="B271" t="s">
        <v>509</v>
      </c>
      <c r="C271" t="s">
        <v>3424</v>
      </c>
      <c r="D271" t="s">
        <v>1202</v>
      </c>
      <c r="E271" t="s">
        <v>3425</v>
      </c>
      <c r="F271" t="s">
        <v>3426</v>
      </c>
      <c r="G271" t="s">
        <v>3427</v>
      </c>
      <c r="I271" t="str">
        <f t="shared" si="27"/>
        <v>N/A</v>
      </c>
      <c r="J271">
        <f t="shared" si="28"/>
        <v>14670000</v>
      </c>
      <c r="K271">
        <f t="shared" si="29"/>
        <v>17240000</v>
      </c>
      <c r="L271">
        <f t="shared" si="30"/>
        <v>15300000</v>
      </c>
      <c r="M271">
        <f t="shared" si="31"/>
        <v>16040000</v>
      </c>
      <c r="N271">
        <f t="shared" si="32"/>
        <v>14640000</v>
      </c>
    </row>
    <row r="272" spans="1:14" x14ac:dyDescent="0.3">
      <c r="A272" s="1">
        <v>16</v>
      </c>
      <c r="B272" t="s">
        <v>514</v>
      </c>
      <c r="C272" t="s">
        <v>1667</v>
      </c>
      <c r="D272" t="s">
        <v>3428</v>
      </c>
      <c r="E272" t="s">
        <v>3392</v>
      </c>
      <c r="F272" t="s">
        <v>3429</v>
      </c>
      <c r="G272" t="s">
        <v>2726</v>
      </c>
      <c r="I272" t="str">
        <f t="shared" si="27"/>
        <v>N/A</v>
      </c>
      <c r="J272">
        <f t="shared" si="28"/>
        <v>1280000000</v>
      </c>
      <c r="K272">
        <f t="shared" si="29"/>
        <v>1630000000</v>
      </c>
      <c r="L272">
        <f t="shared" si="30"/>
        <v>1590000000</v>
      </c>
      <c r="M272">
        <f t="shared" si="31"/>
        <v>1820000000</v>
      </c>
      <c r="N272">
        <f t="shared" si="32"/>
        <v>1800000000</v>
      </c>
    </row>
    <row r="273" spans="1:14" x14ac:dyDescent="0.3">
      <c r="A273" s="1">
        <v>17</v>
      </c>
      <c r="B273" t="s">
        <v>525</v>
      </c>
      <c r="C273" t="s">
        <v>261</v>
      </c>
      <c r="D273" t="s">
        <v>261</v>
      </c>
      <c r="E273" t="s">
        <v>261</v>
      </c>
      <c r="F273" t="s">
        <v>261</v>
      </c>
      <c r="G273" t="s">
        <v>261</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526</v>
      </c>
      <c r="C274" t="s">
        <v>261</v>
      </c>
      <c r="D274" t="s">
        <v>261</v>
      </c>
      <c r="E274" t="s">
        <v>261</v>
      </c>
      <c r="F274" t="s">
        <v>261</v>
      </c>
      <c r="G274" t="s">
        <v>261</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527</v>
      </c>
      <c r="C275" t="s">
        <v>261</v>
      </c>
      <c r="D275" t="s">
        <v>261</v>
      </c>
      <c r="E275" t="s">
        <v>261</v>
      </c>
      <c r="F275" t="s">
        <v>261</v>
      </c>
      <c r="G275" t="s">
        <v>261</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528</v>
      </c>
      <c r="C276" t="s">
        <v>3430</v>
      </c>
      <c r="D276" t="s">
        <v>3431</v>
      </c>
      <c r="E276" t="s">
        <v>3432</v>
      </c>
      <c r="F276" t="s">
        <v>3433</v>
      </c>
      <c r="G276" t="s">
        <v>3434</v>
      </c>
      <c r="I276" t="str">
        <f t="shared" si="27"/>
        <v>pos_trend</v>
      </c>
      <c r="J276">
        <f t="shared" si="28"/>
        <v>151790000</v>
      </c>
      <c r="K276">
        <f t="shared" si="29"/>
        <v>180890000</v>
      </c>
      <c r="L276">
        <f t="shared" si="30"/>
        <v>200030000</v>
      </c>
      <c r="M276">
        <f t="shared" si="31"/>
        <v>214470000</v>
      </c>
      <c r="N276">
        <f t="shared" si="32"/>
        <v>230560000</v>
      </c>
    </row>
    <row r="277" spans="1:14" x14ac:dyDescent="0.3">
      <c r="A277" s="1">
        <v>21</v>
      </c>
      <c r="B277" t="s">
        <v>534</v>
      </c>
      <c r="C277" t="s">
        <v>3435</v>
      </c>
      <c r="D277" t="s">
        <v>3436</v>
      </c>
      <c r="E277" t="s">
        <v>3437</v>
      </c>
      <c r="F277" t="s">
        <v>3438</v>
      </c>
      <c r="G277" t="s">
        <v>3439</v>
      </c>
      <c r="I277" t="str">
        <f t="shared" si="27"/>
        <v>pos_trend</v>
      </c>
      <c r="J277">
        <f t="shared" si="28"/>
        <v>58570000</v>
      </c>
      <c r="K277">
        <f t="shared" si="29"/>
        <v>80100000</v>
      </c>
      <c r="L277">
        <f t="shared" si="30"/>
        <v>82440000</v>
      </c>
      <c r="M277">
        <f t="shared" si="31"/>
        <v>84730000</v>
      </c>
      <c r="N277">
        <f t="shared" si="32"/>
        <v>87390000</v>
      </c>
    </row>
    <row r="278" spans="1:14" x14ac:dyDescent="0.3">
      <c r="A278" s="1">
        <v>22</v>
      </c>
      <c r="B278" t="s">
        <v>540</v>
      </c>
      <c r="C278" t="s">
        <v>261</v>
      </c>
      <c r="D278" t="s">
        <v>261</v>
      </c>
      <c r="E278" t="s">
        <v>261</v>
      </c>
      <c r="F278" t="s">
        <v>261</v>
      </c>
      <c r="G278" t="s">
        <v>261</v>
      </c>
      <c r="I278" t="str">
        <f t="shared" si="27"/>
        <v>N/A</v>
      </c>
      <c r="J278" t="str">
        <f t="shared" si="28"/>
        <v>N/A</v>
      </c>
      <c r="K278" t="str">
        <f t="shared" si="29"/>
        <v>N/A</v>
      </c>
      <c r="L278" t="str">
        <f t="shared" si="30"/>
        <v>N/A</v>
      </c>
      <c r="M278" t="str">
        <f t="shared" si="31"/>
        <v>N/A</v>
      </c>
      <c r="N278" t="str">
        <f t="shared" si="32"/>
        <v>N/A</v>
      </c>
    </row>
    <row r="279" spans="1:14" x14ac:dyDescent="0.3">
      <c r="A279" s="1">
        <v>23</v>
      </c>
      <c r="B279" t="s">
        <v>546</v>
      </c>
      <c r="C279" t="s">
        <v>3440</v>
      </c>
      <c r="D279" t="s">
        <v>3441</v>
      </c>
      <c r="E279" t="s">
        <v>3442</v>
      </c>
      <c r="F279" t="s">
        <v>3443</v>
      </c>
      <c r="G279" t="s">
        <v>3444</v>
      </c>
      <c r="I279" t="str">
        <f t="shared" si="27"/>
        <v>pos_trend</v>
      </c>
      <c r="J279">
        <f t="shared" si="28"/>
        <v>91160000</v>
      </c>
      <c r="K279">
        <f t="shared" si="29"/>
        <v>101460000</v>
      </c>
      <c r="L279">
        <f t="shared" si="30"/>
        <v>116500000</v>
      </c>
      <c r="M279">
        <f t="shared" si="31"/>
        <v>129550000.00000001</v>
      </c>
      <c r="N279">
        <f t="shared" si="32"/>
        <v>146460000</v>
      </c>
    </row>
    <row r="280" spans="1:14" x14ac:dyDescent="0.3">
      <c r="A280" s="1">
        <v>24</v>
      </c>
      <c r="B280" t="s">
        <v>552</v>
      </c>
      <c r="C280" t="s">
        <v>261</v>
      </c>
      <c r="D280" t="s">
        <v>261</v>
      </c>
      <c r="E280" t="s">
        <v>261</v>
      </c>
      <c r="F280" t="s">
        <v>261</v>
      </c>
      <c r="G280" t="s">
        <v>261</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553</v>
      </c>
      <c r="C281" t="s">
        <v>261</v>
      </c>
      <c r="D281" t="s">
        <v>261</v>
      </c>
      <c r="E281" t="s">
        <v>261</v>
      </c>
      <c r="F281" t="s">
        <v>261</v>
      </c>
      <c r="G281" t="s">
        <v>261</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554</v>
      </c>
      <c r="C282" t="s">
        <v>261</v>
      </c>
      <c r="D282" t="s">
        <v>261</v>
      </c>
      <c r="E282" t="s">
        <v>261</v>
      </c>
      <c r="F282" t="s">
        <v>261</v>
      </c>
      <c r="G282" t="s">
        <v>261</v>
      </c>
      <c r="I282" t="str">
        <f t="shared" si="27"/>
        <v>N/A</v>
      </c>
      <c r="J282" t="str">
        <f t="shared" si="28"/>
        <v>N/A</v>
      </c>
      <c r="K282" t="str">
        <f t="shared" si="29"/>
        <v>N/A</v>
      </c>
      <c r="L282" t="str">
        <f t="shared" si="30"/>
        <v>N/A</v>
      </c>
      <c r="M282" t="str">
        <f t="shared" si="31"/>
        <v>N/A</v>
      </c>
      <c r="N282" t="str">
        <f t="shared" si="32"/>
        <v>N/A</v>
      </c>
    </row>
    <row r="283" spans="1:14" x14ac:dyDescent="0.3">
      <c r="A283" s="1">
        <v>27</v>
      </c>
      <c r="B283" t="s">
        <v>555</v>
      </c>
      <c r="C283" t="s">
        <v>261</v>
      </c>
      <c r="D283" t="s">
        <v>261</v>
      </c>
      <c r="E283" t="s">
        <v>261</v>
      </c>
      <c r="F283" t="s">
        <v>261</v>
      </c>
      <c r="G283" t="s">
        <v>261</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556</v>
      </c>
      <c r="C284" t="s">
        <v>3445</v>
      </c>
      <c r="D284" t="s">
        <v>3446</v>
      </c>
      <c r="E284" t="s">
        <v>3447</v>
      </c>
      <c r="F284" t="s">
        <v>3448</v>
      </c>
      <c r="G284" t="s">
        <v>3449</v>
      </c>
      <c r="I284" t="str">
        <f t="shared" si="27"/>
        <v>N/A</v>
      </c>
      <c r="J284">
        <f t="shared" si="28"/>
        <v>2060000</v>
      </c>
      <c r="K284" t="str">
        <f t="shared" si="29"/>
        <v>(672,000)</v>
      </c>
      <c r="L284">
        <f t="shared" si="30"/>
        <v>1090000</v>
      </c>
      <c r="M284" t="str">
        <f t="shared" si="31"/>
        <v>193000</v>
      </c>
      <c r="N284" t="str">
        <f t="shared" si="32"/>
        <v>(3.29M)</v>
      </c>
    </row>
    <row r="285" spans="1:14" x14ac:dyDescent="0.3">
      <c r="A285" s="1">
        <v>29</v>
      </c>
      <c r="B285" t="s">
        <v>563</v>
      </c>
      <c r="C285" t="s">
        <v>261</v>
      </c>
      <c r="D285" t="s">
        <v>261</v>
      </c>
      <c r="E285" t="s">
        <v>261</v>
      </c>
      <c r="F285" t="s">
        <v>261</v>
      </c>
      <c r="G285" t="s">
        <v>261</v>
      </c>
      <c r="I285" t="str">
        <f t="shared" si="27"/>
        <v>N/A</v>
      </c>
      <c r="J285" t="str">
        <f t="shared" si="28"/>
        <v>N/A</v>
      </c>
      <c r="K285" t="str">
        <f t="shared" si="29"/>
        <v>N/A</v>
      </c>
      <c r="L285" t="str">
        <f t="shared" si="30"/>
        <v>N/A</v>
      </c>
      <c r="M285" t="str">
        <f t="shared" si="31"/>
        <v>N/A</v>
      </c>
      <c r="N285" t="str">
        <f t="shared" si="32"/>
        <v>N/A</v>
      </c>
    </row>
    <row r="286" spans="1:14" x14ac:dyDescent="0.3">
      <c r="A286" s="1">
        <v>30</v>
      </c>
      <c r="B286" t="s">
        <v>564</v>
      </c>
      <c r="C286" t="s">
        <v>3450</v>
      </c>
      <c r="D286" t="s">
        <v>3451</v>
      </c>
      <c r="E286" t="s">
        <v>3452</v>
      </c>
      <c r="F286" t="s">
        <v>3453</v>
      </c>
      <c r="G286" t="s">
        <v>3454</v>
      </c>
      <c r="I286" t="str">
        <f t="shared" si="27"/>
        <v>N/A</v>
      </c>
      <c r="J286">
        <f t="shared" si="28"/>
        <v>0.10580000000000001</v>
      </c>
      <c r="K286">
        <f t="shared" si="29"/>
        <v>9.9900000000000003E-2</v>
      </c>
      <c r="L286">
        <f t="shared" si="30"/>
        <v>0.1116</v>
      </c>
      <c r="M286">
        <f t="shared" si="31"/>
        <v>0.10529999999999999</v>
      </c>
      <c r="N286">
        <f t="shared" si="32"/>
        <v>0.1137</v>
      </c>
    </row>
    <row r="287" spans="1:14" x14ac:dyDescent="0.3">
      <c r="A287" s="1">
        <v>31</v>
      </c>
      <c r="B287" t="s">
        <v>570</v>
      </c>
      <c r="C287" t="s">
        <v>3430</v>
      </c>
      <c r="D287" t="s">
        <v>3431</v>
      </c>
      <c r="E287" t="s">
        <v>3432</v>
      </c>
      <c r="F287" t="s">
        <v>3433</v>
      </c>
      <c r="G287" t="s">
        <v>3434</v>
      </c>
      <c r="I287" t="str">
        <f t="shared" si="27"/>
        <v>pos_trend</v>
      </c>
      <c r="J287">
        <f t="shared" si="28"/>
        <v>151790000</v>
      </c>
      <c r="K287">
        <f t="shared" si="29"/>
        <v>180890000</v>
      </c>
      <c r="L287">
        <f t="shared" si="30"/>
        <v>200030000</v>
      </c>
      <c r="M287">
        <f t="shared" si="31"/>
        <v>214470000</v>
      </c>
      <c r="N287">
        <f t="shared" si="32"/>
        <v>230560000</v>
      </c>
    </row>
    <row r="288" spans="1:14" x14ac:dyDescent="0.3">
      <c r="A288" s="1">
        <v>32</v>
      </c>
      <c r="B288" t="s">
        <v>571</v>
      </c>
      <c r="C288" t="s">
        <v>3450</v>
      </c>
      <c r="D288" t="s">
        <v>3451</v>
      </c>
      <c r="E288" t="s">
        <v>3452</v>
      </c>
      <c r="F288" t="s">
        <v>3453</v>
      </c>
      <c r="G288" t="s">
        <v>3454</v>
      </c>
      <c r="I288" t="str">
        <f t="shared" si="27"/>
        <v>N/A</v>
      </c>
      <c r="J288">
        <f t="shared" si="28"/>
        <v>0.10580000000000001</v>
      </c>
      <c r="K288">
        <f t="shared" si="29"/>
        <v>9.9900000000000003E-2</v>
      </c>
      <c r="L288">
        <f t="shared" si="30"/>
        <v>0.1116</v>
      </c>
      <c r="M288">
        <f t="shared" si="31"/>
        <v>0.10529999999999999</v>
      </c>
      <c r="N288">
        <f t="shared" si="32"/>
        <v>0.1137</v>
      </c>
    </row>
    <row r="289" spans="1:14" x14ac:dyDescent="0.3">
      <c r="A289" s="1">
        <v>33</v>
      </c>
      <c r="B289" t="s">
        <v>572</v>
      </c>
      <c r="C289" t="s">
        <v>261</v>
      </c>
      <c r="D289" t="s">
        <v>261</v>
      </c>
      <c r="E289" t="s">
        <v>261</v>
      </c>
      <c r="F289" t="s">
        <v>261</v>
      </c>
      <c r="G289" t="s">
        <v>3455</v>
      </c>
      <c r="I289" t="str">
        <f t="shared" si="27"/>
        <v>N/A</v>
      </c>
      <c r="J289" t="str">
        <f t="shared" si="28"/>
        <v>N/A</v>
      </c>
      <c r="K289" t="str">
        <f t="shared" si="29"/>
        <v>N/A</v>
      </c>
      <c r="L289" t="str">
        <f t="shared" si="30"/>
        <v>N/A</v>
      </c>
      <c r="M289" t="str">
        <f t="shared" si="31"/>
        <v>N/A</v>
      </c>
      <c r="N289">
        <f t="shared" si="32"/>
        <v>0.10400000000000001</v>
      </c>
    </row>
    <row r="290" spans="1:14" x14ac:dyDescent="0.3">
      <c r="A290" s="1">
        <v>34</v>
      </c>
      <c r="B290" t="s">
        <v>574</v>
      </c>
      <c r="C290" t="s">
        <v>261</v>
      </c>
      <c r="D290" t="s">
        <v>261</v>
      </c>
      <c r="E290" t="s">
        <v>261</v>
      </c>
      <c r="F290" t="s">
        <v>261</v>
      </c>
      <c r="G290" t="s">
        <v>261</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580</v>
      </c>
      <c r="C291" t="s">
        <v>3430</v>
      </c>
      <c r="D291" t="s">
        <v>3431</v>
      </c>
      <c r="E291" t="s">
        <v>3432</v>
      </c>
      <c r="F291" t="s">
        <v>3433</v>
      </c>
      <c r="G291" t="s">
        <v>3434</v>
      </c>
      <c r="I291" t="str">
        <f t="shared" si="27"/>
        <v>pos_trend</v>
      </c>
      <c r="J291">
        <f t="shared" si="28"/>
        <v>151790000</v>
      </c>
      <c r="K291">
        <f t="shared" si="29"/>
        <v>180890000</v>
      </c>
      <c r="L291">
        <f t="shared" si="30"/>
        <v>200030000</v>
      </c>
      <c r="M291">
        <f t="shared" si="31"/>
        <v>214470000</v>
      </c>
      <c r="N291">
        <f t="shared" si="32"/>
        <v>230560000</v>
      </c>
    </row>
    <row r="292" spans="1:14" x14ac:dyDescent="0.3">
      <c r="A292" s="1">
        <v>36</v>
      </c>
      <c r="B292" t="s">
        <v>586</v>
      </c>
      <c r="C292" t="s">
        <v>3382</v>
      </c>
      <c r="D292" t="s">
        <v>3383</v>
      </c>
      <c r="E292" t="s">
        <v>3384</v>
      </c>
      <c r="F292" t="s">
        <v>3385</v>
      </c>
      <c r="G292" t="s">
        <v>3386</v>
      </c>
      <c r="I292" t="str">
        <f t="shared" si="27"/>
        <v>N/A</v>
      </c>
      <c r="J292">
        <f t="shared" si="28"/>
        <v>1430000000</v>
      </c>
      <c r="K292">
        <f t="shared" si="29"/>
        <v>1810000000</v>
      </c>
      <c r="L292">
        <f t="shared" si="30"/>
        <v>1790000000</v>
      </c>
      <c r="M292">
        <f t="shared" si="31"/>
        <v>2040000000</v>
      </c>
      <c r="N292">
        <f t="shared" si="32"/>
        <v>2029999999.9999998</v>
      </c>
    </row>
    <row r="293" spans="1:14" x14ac:dyDescent="0.3">
      <c r="I293" t="str">
        <f t="shared" si="27"/>
        <v>N/A</v>
      </c>
      <c r="J293">
        <f t="shared" si="28"/>
        <v>0</v>
      </c>
      <c r="K293">
        <f t="shared" si="29"/>
        <v>0</v>
      </c>
      <c r="L293">
        <f t="shared" si="30"/>
        <v>0</v>
      </c>
      <c r="M293">
        <f t="shared" si="31"/>
        <v>0</v>
      </c>
      <c r="N293">
        <f t="shared" si="32"/>
        <v>0</v>
      </c>
    </row>
    <row r="294" spans="1:14" x14ac:dyDescent="0.3">
      <c r="B294" s="1" t="s">
        <v>296</v>
      </c>
      <c r="C294" s="1" t="s">
        <v>248</v>
      </c>
      <c r="D294" s="1" t="s">
        <v>249</v>
      </c>
      <c r="E294" s="1" t="s">
        <v>250</v>
      </c>
      <c r="F294" s="1" t="s">
        <v>251</v>
      </c>
      <c r="G294" s="1" t="s">
        <v>252</v>
      </c>
      <c r="H294" s="1" t="s">
        <v>253</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587</v>
      </c>
      <c r="C295" t="s">
        <v>3456</v>
      </c>
      <c r="D295" t="s">
        <v>3457</v>
      </c>
      <c r="E295" t="s">
        <v>3458</v>
      </c>
      <c r="F295" t="s">
        <v>3459</v>
      </c>
      <c r="G295" t="s">
        <v>3460</v>
      </c>
      <c r="I295" t="str">
        <f t="shared" si="27"/>
        <v>N/A</v>
      </c>
      <c r="J295" t="str">
        <f t="shared" si="28"/>
        <v>(1.59M)</v>
      </c>
      <c r="K295" t="str">
        <f t="shared" si="29"/>
        <v>(958,000)</v>
      </c>
      <c r="L295" t="str">
        <f t="shared" si="30"/>
        <v>(2.33M)</v>
      </c>
      <c r="M295" t="str">
        <f t="shared" si="31"/>
        <v>(1.42M)</v>
      </c>
      <c r="N295" t="str">
        <f t="shared" si="32"/>
        <v>(1.04M)</v>
      </c>
    </row>
    <row r="296" spans="1:14" x14ac:dyDescent="0.3">
      <c r="A296" s="1">
        <v>1</v>
      </c>
      <c r="B296" t="s">
        <v>593</v>
      </c>
      <c r="C296" t="s">
        <v>3461</v>
      </c>
      <c r="D296" t="s">
        <v>3457</v>
      </c>
      <c r="E296" t="s">
        <v>3458</v>
      </c>
      <c r="F296" t="s">
        <v>3459</v>
      </c>
      <c r="G296" t="s">
        <v>3460</v>
      </c>
      <c r="I296" t="str">
        <f t="shared" si="27"/>
        <v>N/A</v>
      </c>
      <c r="J296" t="str">
        <f t="shared" si="28"/>
        <v>(1.22M)</v>
      </c>
      <c r="K296" t="str">
        <f t="shared" si="29"/>
        <v>(958,000)</v>
      </c>
      <c r="L296" t="str">
        <f t="shared" si="30"/>
        <v>(2.33M)</v>
      </c>
      <c r="M296" t="str">
        <f t="shared" si="31"/>
        <v>(1.42M)</v>
      </c>
      <c r="N296" t="str">
        <f t="shared" si="32"/>
        <v>(1.04M)</v>
      </c>
    </row>
    <row r="297" spans="1:14" x14ac:dyDescent="0.3">
      <c r="A297" s="1">
        <v>2</v>
      </c>
      <c r="B297" t="s">
        <v>598</v>
      </c>
      <c r="C297" t="s">
        <v>3462</v>
      </c>
      <c r="D297" t="s">
        <v>261</v>
      </c>
      <c r="E297" t="s">
        <v>261</v>
      </c>
      <c r="F297" t="s">
        <v>261</v>
      </c>
      <c r="G297" t="s">
        <v>261</v>
      </c>
      <c r="I297" t="str">
        <f t="shared" si="27"/>
        <v>N/A</v>
      </c>
      <c r="J297" t="str">
        <f t="shared" si="28"/>
        <v>(364,000)</v>
      </c>
      <c r="K297" t="str">
        <f t="shared" si="29"/>
        <v>N/A</v>
      </c>
      <c r="L297" t="str">
        <f t="shared" si="30"/>
        <v>N/A</v>
      </c>
      <c r="M297" t="str">
        <f t="shared" si="31"/>
        <v>N/A</v>
      </c>
      <c r="N297" t="str">
        <f t="shared" si="32"/>
        <v>N/A</v>
      </c>
    </row>
    <row r="298" spans="1:14" x14ac:dyDescent="0.3">
      <c r="A298" s="1">
        <v>3</v>
      </c>
      <c r="B298" t="s">
        <v>608</v>
      </c>
      <c r="C298" t="s">
        <v>261</v>
      </c>
      <c r="D298" t="s">
        <v>261</v>
      </c>
      <c r="E298" t="s">
        <v>261</v>
      </c>
      <c r="F298" t="s">
        <v>261</v>
      </c>
      <c r="G298" t="s">
        <v>261</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609</v>
      </c>
      <c r="C299" t="s">
        <v>261</v>
      </c>
      <c r="D299" t="s">
        <v>3463</v>
      </c>
      <c r="E299" t="s">
        <v>261</v>
      </c>
      <c r="F299" t="s">
        <v>261</v>
      </c>
      <c r="G299" t="s">
        <v>261</v>
      </c>
      <c r="I299" t="str">
        <f t="shared" si="27"/>
        <v>N/A</v>
      </c>
      <c r="J299" t="str">
        <f t="shared" si="28"/>
        <v>N/A</v>
      </c>
      <c r="K299">
        <f t="shared" si="29"/>
        <v>15790000</v>
      </c>
      <c r="L299" t="str">
        <f t="shared" si="30"/>
        <v>N/A</v>
      </c>
      <c r="M299" t="str">
        <f t="shared" si="31"/>
        <v>N/A</v>
      </c>
      <c r="N299" t="str">
        <f t="shared" si="32"/>
        <v>N/A</v>
      </c>
    </row>
    <row r="300" spans="1:14" x14ac:dyDescent="0.3">
      <c r="A300" s="1">
        <v>5</v>
      </c>
      <c r="B300" t="s">
        <v>612</v>
      </c>
      <c r="C300" t="s">
        <v>3464</v>
      </c>
      <c r="D300" t="s">
        <v>3465</v>
      </c>
      <c r="E300" t="s">
        <v>3466</v>
      </c>
      <c r="F300" t="s">
        <v>3467</v>
      </c>
      <c r="G300" t="s">
        <v>3468</v>
      </c>
      <c r="I300" t="str">
        <f t="shared" si="27"/>
        <v>N/A</v>
      </c>
      <c r="J300" t="str">
        <f t="shared" si="28"/>
        <v>(100.15M)</v>
      </c>
      <c r="K300" t="str">
        <f t="shared" si="29"/>
        <v>(27.21M)</v>
      </c>
      <c r="L300">
        <f t="shared" si="30"/>
        <v>49050000</v>
      </c>
      <c r="M300" t="str">
        <f t="shared" si="31"/>
        <v>(174.52M)</v>
      </c>
      <c r="N300">
        <f t="shared" si="32"/>
        <v>59800000</v>
      </c>
    </row>
    <row r="301" spans="1:14" x14ac:dyDescent="0.3">
      <c r="A301" s="1">
        <v>6</v>
      </c>
      <c r="B301" t="s">
        <v>616</v>
      </c>
      <c r="C301" t="s">
        <v>3469</v>
      </c>
      <c r="D301" t="s">
        <v>3470</v>
      </c>
      <c r="E301" t="s">
        <v>3471</v>
      </c>
      <c r="F301" t="s">
        <v>3472</v>
      </c>
      <c r="G301" t="s">
        <v>3473</v>
      </c>
      <c r="I301" t="str">
        <f t="shared" si="27"/>
        <v>N/A</v>
      </c>
      <c r="J301" t="str">
        <f t="shared" si="28"/>
        <v>(160.7M)</v>
      </c>
      <c r="K301" t="str">
        <f t="shared" si="29"/>
        <v>(86.79M)</v>
      </c>
      <c r="L301" t="str">
        <f t="shared" si="30"/>
        <v>(18.7M)</v>
      </c>
      <c r="M301" t="str">
        <f t="shared" si="31"/>
        <v>(289.66M)</v>
      </c>
      <c r="N301" t="str">
        <f t="shared" si="32"/>
        <v>(165.59M)</v>
      </c>
    </row>
    <row r="302" spans="1:14" x14ac:dyDescent="0.3">
      <c r="A302" s="1">
        <v>7</v>
      </c>
      <c r="B302" t="s">
        <v>618</v>
      </c>
      <c r="C302" t="s">
        <v>3474</v>
      </c>
      <c r="D302" t="s">
        <v>3475</v>
      </c>
      <c r="E302" t="s">
        <v>3476</v>
      </c>
      <c r="F302" t="s">
        <v>3477</v>
      </c>
      <c r="G302" t="s">
        <v>3478</v>
      </c>
      <c r="I302" t="str">
        <f t="shared" si="27"/>
        <v>N/A</v>
      </c>
      <c r="J302">
        <f t="shared" si="28"/>
        <v>60540000</v>
      </c>
      <c r="K302">
        <f t="shared" si="29"/>
        <v>59590000</v>
      </c>
      <c r="L302">
        <f t="shared" si="30"/>
        <v>67750000</v>
      </c>
      <c r="M302">
        <f t="shared" si="31"/>
        <v>115130000</v>
      </c>
      <c r="N302">
        <f t="shared" si="32"/>
        <v>225390000</v>
      </c>
    </row>
    <row r="303" spans="1:14" x14ac:dyDescent="0.3">
      <c r="A303" s="1">
        <v>8</v>
      </c>
      <c r="B303" t="s">
        <v>2277</v>
      </c>
      <c r="C303" t="s">
        <v>3479</v>
      </c>
      <c r="D303" t="s">
        <v>3480</v>
      </c>
      <c r="E303" t="s">
        <v>3481</v>
      </c>
      <c r="F303" t="s">
        <v>3482</v>
      </c>
      <c r="G303" t="s">
        <v>3483</v>
      </c>
      <c r="I303" t="str">
        <f t="shared" si="27"/>
        <v>N/A</v>
      </c>
      <c r="J303" t="str">
        <f t="shared" si="28"/>
        <v>(43.17M)</v>
      </c>
      <c r="K303" t="str">
        <f t="shared" si="29"/>
        <v>(23.09M)</v>
      </c>
      <c r="L303" t="str">
        <f t="shared" si="30"/>
        <v>(88.87M)</v>
      </c>
      <c r="M303" t="str">
        <f t="shared" si="31"/>
        <v>(88.12M)</v>
      </c>
      <c r="N303" t="str">
        <f t="shared" si="32"/>
        <v>(32.01M)</v>
      </c>
    </row>
    <row r="304" spans="1:14" x14ac:dyDescent="0.3">
      <c r="A304" s="1">
        <v>9</v>
      </c>
      <c r="B304" t="s">
        <v>2282</v>
      </c>
      <c r="C304" t="s">
        <v>261</v>
      </c>
      <c r="D304" t="s">
        <v>261</v>
      </c>
      <c r="E304" t="s">
        <v>261</v>
      </c>
      <c r="F304" t="s">
        <v>3484</v>
      </c>
      <c r="G304" t="s">
        <v>261</v>
      </c>
      <c r="I304" t="str">
        <f t="shared" si="27"/>
        <v>N/A</v>
      </c>
      <c r="J304" t="str">
        <f t="shared" si="28"/>
        <v>N/A</v>
      </c>
      <c r="K304" t="str">
        <f t="shared" si="29"/>
        <v>N/A</v>
      </c>
      <c r="L304" t="str">
        <f t="shared" si="30"/>
        <v>N/A</v>
      </c>
      <c r="M304">
        <f t="shared" si="31"/>
        <v>1500000</v>
      </c>
      <c r="N304" t="str">
        <f t="shared" si="32"/>
        <v>N/A</v>
      </c>
    </row>
    <row r="305" spans="1:14" x14ac:dyDescent="0.3">
      <c r="A305" s="1">
        <v>10</v>
      </c>
      <c r="B305" t="s">
        <v>620</v>
      </c>
      <c r="C305" t="s">
        <v>261</v>
      </c>
      <c r="D305" t="s">
        <v>3485</v>
      </c>
      <c r="E305" t="s">
        <v>3486</v>
      </c>
      <c r="F305" t="s">
        <v>3487</v>
      </c>
      <c r="G305" t="s">
        <v>1624</v>
      </c>
      <c r="I305" t="str">
        <f t="shared" si="27"/>
        <v>N/A</v>
      </c>
      <c r="J305" t="str">
        <f t="shared" si="28"/>
        <v>N/A</v>
      </c>
      <c r="K305" t="str">
        <f t="shared" si="29"/>
        <v>(1.48M)</v>
      </c>
      <c r="L305" t="str">
        <f t="shared" si="30"/>
        <v>(494,000)</v>
      </c>
      <c r="M305" t="str">
        <f t="shared" si="31"/>
        <v>(718,000)</v>
      </c>
      <c r="N305" t="str">
        <f t="shared" si="32"/>
        <v>(2.43M)</v>
      </c>
    </row>
    <row r="306" spans="1:14" x14ac:dyDescent="0.3">
      <c r="A306" s="1">
        <v>11</v>
      </c>
      <c r="B306" t="s">
        <v>621</v>
      </c>
      <c r="C306" t="s">
        <v>3488</v>
      </c>
      <c r="D306" t="s">
        <v>261</v>
      </c>
      <c r="E306" t="s">
        <v>261</v>
      </c>
      <c r="F306" t="s">
        <v>261</v>
      </c>
      <c r="G306" t="s">
        <v>261</v>
      </c>
      <c r="I306" t="str">
        <f t="shared" si="27"/>
        <v>N/A</v>
      </c>
      <c r="J306" t="str">
        <f t="shared" si="28"/>
        <v>41000</v>
      </c>
      <c r="K306" t="str">
        <f t="shared" si="29"/>
        <v>N/A</v>
      </c>
      <c r="L306" t="str">
        <f t="shared" si="30"/>
        <v>N/A</v>
      </c>
      <c r="M306" t="str">
        <f t="shared" si="31"/>
        <v>N/A</v>
      </c>
      <c r="N306" t="str">
        <f t="shared" si="32"/>
        <v>N/A</v>
      </c>
    </row>
    <row r="307" spans="1:14" x14ac:dyDescent="0.3">
      <c r="A307" s="1">
        <v>12</v>
      </c>
      <c r="B307" t="s">
        <v>624</v>
      </c>
      <c r="C307" t="s">
        <v>3489</v>
      </c>
      <c r="D307" t="s">
        <v>3490</v>
      </c>
      <c r="E307" t="s">
        <v>3491</v>
      </c>
      <c r="F307" t="s">
        <v>3492</v>
      </c>
      <c r="G307" t="s">
        <v>3493</v>
      </c>
      <c r="I307" t="str">
        <f t="shared" si="27"/>
        <v>N/A</v>
      </c>
      <c r="J307" t="str">
        <f t="shared" si="28"/>
        <v>(144.87M)</v>
      </c>
      <c r="K307" t="str">
        <f t="shared" si="29"/>
        <v>(36.95M)</v>
      </c>
      <c r="L307" t="str">
        <f t="shared" si="30"/>
        <v>(42.65M)</v>
      </c>
      <c r="M307" t="str">
        <f t="shared" si="31"/>
        <v>(263.28M)</v>
      </c>
      <c r="N307">
        <f t="shared" si="32"/>
        <v>24320000</v>
      </c>
    </row>
    <row r="308" spans="1:14" x14ac:dyDescent="0.3">
      <c r="A308" s="1">
        <v>13</v>
      </c>
      <c r="B308" t="s">
        <v>2290</v>
      </c>
      <c r="C308" t="s">
        <v>261</v>
      </c>
      <c r="D308" t="s">
        <v>3494</v>
      </c>
      <c r="E308" t="s">
        <v>3495</v>
      </c>
      <c r="F308" t="s">
        <v>3496</v>
      </c>
      <c r="G308" t="s">
        <v>3497</v>
      </c>
      <c r="I308" t="str">
        <f t="shared" si="27"/>
        <v>N/A</v>
      </c>
      <c r="J308" t="str">
        <f t="shared" si="28"/>
        <v>N/A</v>
      </c>
      <c r="K308">
        <f t="shared" si="29"/>
        <v>0.74490000000000001</v>
      </c>
      <c r="L308">
        <f t="shared" si="30"/>
        <v>-0.15440000000000001</v>
      </c>
      <c r="M308">
        <f t="shared" si="31"/>
        <v>-5.1726999999999999</v>
      </c>
      <c r="N308">
        <f t="shared" si="32"/>
        <v>1.0924</v>
      </c>
    </row>
    <row r="309" spans="1:14" x14ac:dyDescent="0.3">
      <c r="A309" s="1">
        <v>14</v>
      </c>
      <c r="B309" t="s">
        <v>2295</v>
      </c>
      <c r="C309" t="s">
        <v>3498</v>
      </c>
      <c r="D309" t="s">
        <v>3499</v>
      </c>
      <c r="E309" t="s">
        <v>3500</v>
      </c>
      <c r="F309" t="s">
        <v>3501</v>
      </c>
      <c r="G309" t="s">
        <v>3502</v>
      </c>
      <c r="I309" t="str">
        <f t="shared" si="27"/>
        <v>N/A</v>
      </c>
      <c r="J309">
        <f t="shared" si="28"/>
        <v>-2.2027000000000001</v>
      </c>
      <c r="K309">
        <f t="shared" si="29"/>
        <v>-0.61009999999999998</v>
      </c>
      <c r="L309">
        <f t="shared" si="30"/>
        <v>-0.58600000000000008</v>
      </c>
      <c r="M309">
        <f t="shared" si="31"/>
        <v>-3.7916000000000003</v>
      </c>
      <c r="N309">
        <f t="shared" si="32"/>
        <v>0.32240000000000002</v>
      </c>
    </row>
    <row r="310" spans="1:14" x14ac:dyDescent="0.3">
      <c r="I310" t="str">
        <f t="shared" si="27"/>
        <v>N/A</v>
      </c>
      <c r="J310">
        <f t="shared" si="28"/>
        <v>0</v>
      </c>
      <c r="K310">
        <f t="shared" si="29"/>
        <v>0</v>
      </c>
      <c r="L310">
        <f t="shared" si="30"/>
        <v>0</v>
      </c>
      <c r="M310">
        <f t="shared" si="31"/>
        <v>0</v>
      </c>
      <c r="N310">
        <f t="shared" si="32"/>
        <v>0</v>
      </c>
    </row>
    <row r="311" spans="1:14" x14ac:dyDescent="0.3">
      <c r="B311" s="1" t="s">
        <v>296</v>
      </c>
      <c r="C311" s="1" t="s">
        <v>248</v>
      </c>
      <c r="D311" s="1" t="s">
        <v>249</v>
      </c>
      <c r="E311" s="1" t="s">
        <v>250</v>
      </c>
      <c r="F311" s="1" t="s">
        <v>251</v>
      </c>
      <c r="G311" s="1" t="s">
        <v>252</v>
      </c>
      <c r="H311" s="1" t="s">
        <v>253</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630</v>
      </c>
      <c r="C312" t="s">
        <v>3503</v>
      </c>
      <c r="D312" t="s">
        <v>3504</v>
      </c>
      <c r="E312" t="s">
        <v>3505</v>
      </c>
      <c r="F312" t="s">
        <v>3506</v>
      </c>
      <c r="G312" t="s">
        <v>3507</v>
      </c>
      <c r="I312" t="str">
        <f t="shared" si="27"/>
        <v>pos_trend</v>
      </c>
      <c r="J312" t="str">
        <f t="shared" si="28"/>
        <v>(3.75M)</v>
      </c>
      <c r="K312" t="str">
        <f t="shared" si="29"/>
        <v>(3.97M)</v>
      </c>
      <c r="L312" t="str">
        <f t="shared" si="30"/>
        <v>(4.73M)</v>
      </c>
      <c r="M312" t="str">
        <f t="shared" si="31"/>
        <v>(5.39M)</v>
      </c>
      <c r="N312" t="str">
        <f t="shared" si="32"/>
        <v>(6.22M)</v>
      </c>
    </row>
    <row r="313" spans="1:14" x14ac:dyDescent="0.3">
      <c r="A313" s="1">
        <v>1</v>
      </c>
      <c r="B313" t="s">
        <v>636</v>
      </c>
      <c r="C313" t="s">
        <v>3503</v>
      </c>
      <c r="D313" t="s">
        <v>3504</v>
      </c>
      <c r="E313" t="s">
        <v>3505</v>
      </c>
      <c r="F313" t="s">
        <v>3506</v>
      </c>
      <c r="G313" t="s">
        <v>3507</v>
      </c>
      <c r="I313" t="str">
        <f t="shared" si="27"/>
        <v>pos_trend</v>
      </c>
      <c r="J313" t="str">
        <f t="shared" si="28"/>
        <v>(3.75M)</v>
      </c>
      <c r="K313" t="str">
        <f t="shared" si="29"/>
        <v>(3.97M)</v>
      </c>
      <c r="L313" t="str">
        <f t="shared" si="30"/>
        <v>(4.73M)</v>
      </c>
      <c r="M313" t="str">
        <f t="shared" si="31"/>
        <v>(5.39M)</v>
      </c>
      <c r="N313" t="str">
        <f t="shared" si="32"/>
        <v>(6.22M)</v>
      </c>
    </row>
    <row r="314" spans="1:14" x14ac:dyDescent="0.3">
      <c r="A314" s="1">
        <v>2</v>
      </c>
      <c r="B314" t="s">
        <v>374</v>
      </c>
      <c r="C314" t="s">
        <v>261</v>
      </c>
      <c r="D314" t="s">
        <v>261</v>
      </c>
      <c r="E314" t="s">
        <v>261</v>
      </c>
      <c r="F314" t="s">
        <v>261</v>
      </c>
      <c r="G314" t="s">
        <v>261</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637</v>
      </c>
      <c r="C315" t="s">
        <v>261</v>
      </c>
      <c r="D315" t="s">
        <v>3508</v>
      </c>
      <c r="E315" t="s">
        <v>3509</v>
      </c>
      <c r="F315" t="s">
        <v>3510</v>
      </c>
      <c r="G315" t="s">
        <v>3511</v>
      </c>
      <c r="I315" t="str">
        <f t="shared" si="27"/>
        <v>N/A</v>
      </c>
      <c r="J315" t="str">
        <f t="shared" si="28"/>
        <v>N/A</v>
      </c>
      <c r="K315">
        <f t="shared" si="29"/>
        <v>-5.8400000000000001E-2</v>
      </c>
      <c r="L315">
        <f t="shared" si="30"/>
        <v>-0.19219999999999998</v>
      </c>
      <c r="M315">
        <f t="shared" si="31"/>
        <v>-0.13880000000000001</v>
      </c>
      <c r="N315">
        <f t="shared" si="32"/>
        <v>-0.1545</v>
      </c>
    </row>
    <row r="316" spans="1:14" x14ac:dyDescent="0.3">
      <c r="A316" s="1">
        <v>4</v>
      </c>
      <c r="B316" t="s">
        <v>2309</v>
      </c>
      <c r="C316" t="s">
        <v>261</v>
      </c>
      <c r="D316" t="s">
        <v>261</v>
      </c>
      <c r="E316" t="s">
        <v>3512</v>
      </c>
      <c r="F316" t="s">
        <v>261</v>
      </c>
      <c r="G316" t="s">
        <v>261</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t="str">
        <f t="shared" ref="K316:K379" si="35">IF(TRIM(D316)="-", "N/A", IF(RIGHT(D316,1)="M",1000000*VALUE(LEFT(D316,LEN(D316)-1)),IF(RIGHT(D316,1)="B",1000000000*VALUE(LEFT(D316,LEN(D316)-1)),IF(RIGHT(D316,1)="%",0.01*VALUE(LEFT(D316,LEN(D316)-1)),D316))))</f>
        <v>N/A</v>
      </c>
      <c r="L316">
        <f t="shared" ref="L316:L379" si="36">IF(TRIM(E316)="-", "N/A", IF(RIGHT(E316,1)="M",1000000*VALUE(LEFT(E316,LEN(E316)-1)),IF(RIGHT(E316,1)="B",1000000000*VALUE(LEFT(E316,LEN(E316)-1)),IF(RIGHT(E316,1)="%",0.01*VALUE(LEFT(E316,LEN(E316)-1)),E316))))</f>
        <v>35480000</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2310</v>
      </c>
      <c r="C317" t="s">
        <v>3513</v>
      </c>
      <c r="D317" t="s">
        <v>3514</v>
      </c>
      <c r="E317" t="s">
        <v>261</v>
      </c>
      <c r="F317" t="s">
        <v>3515</v>
      </c>
      <c r="G317" t="s">
        <v>3516</v>
      </c>
      <c r="I317" t="str">
        <f t="shared" si="33"/>
        <v>N/A</v>
      </c>
      <c r="J317">
        <f t="shared" si="34"/>
        <v>50320000</v>
      </c>
      <c r="K317">
        <f t="shared" si="35"/>
        <v>92790000</v>
      </c>
      <c r="L317" t="str">
        <f t="shared" si="36"/>
        <v>N/A</v>
      </c>
      <c r="M317">
        <f t="shared" si="37"/>
        <v>176610000</v>
      </c>
      <c r="N317">
        <f t="shared" si="38"/>
        <v>44470000</v>
      </c>
    </row>
    <row r="318" spans="1:14" x14ac:dyDescent="0.3">
      <c r="A318" s="1">
        <v>6</v>
      </c>
      <c r="B318" t="s">
        <v>642</v>
      </c>
      <c r="C318" t="s">
        <v>1118</v>
      </c>
      <c r="D318" t="s">
        <v>263</v>
      </c>
      <c r="E318" t="s">
        <v>3517</v>
      </c>
      <c r="F318" t="s">
        <v>943</v>
      </c>
      <c r="G318" t="s">
        <v>1120</v>
      </c>
      <c r="I318" t="str">
        <f t="shared" si="33"/>
        <v>N/A</v>
      </c>
      <c r="J318">
        <f t="shared" si="34"/>
        <v>1040000</v>
      </c>
      <c r="K318">
        <f t="shared" si="35"/>
        <v>2220000</v>
      </c>
      <c r="L318">
        <f t="shared" si="36"/>
        <v>1490000</v>
      </c>
      <c r="M318">
        <f t="shared" si="37"/>
        <v>1170000</v>
      </c>
      <c r="N318">
        <f t="shared" si="38"/>
        <v>1290000</v>
      </c>
    </row>
    <row r="319" spans="1:14" x14ac:dyDescent="0.3">
      <c r="A319" s="1">
        <v>7</v>
      </c>
      <c r="B319" t="s">
        <v>648</v>
      </c>
      <c r="C319" t="s">
        <v>261</v>
      </c>
      <c r="D319" t="s">
        <v>261</v>
      </c>
      <c r="E319" t="s">
        <v>261</v>
      </c>
      <c r="F319" t="s">
        <v>261</v>
      </c>
      <c r="G319" t="s">
        <v>261</v>
      </c>
      <c r="I319" t="str">
        <f t="shared" si="33"/>
        <v>N/A</v>
      </c>
      <c r="J319" t="str">
        <f t="shared" si="34"/>
        <v>N/A</v>
      </c>
      <c r="K319" t="str">
        <f t="shared" si="35"/>
        <v>N/A</v>
      </c>
      <c r="L319" t="str">
        <f t="shared" si="36"/>
        <v>N/A</v>
      </c>
      <c r="M319" t="str">
        <f t="shared" si="37"/>
        <v>N/A</v>
      </c>
      <c r="N319" t="str">
        <f t="shared" si="38"/>
        <v>N/A</v>
      </c>
    </row>
    <row r="320" spans="1:14" x14ac:dyDescent="0.3">
      <c r="A320" s="1">
        <v>8</v>
      </c>
      <c r="B320" t="s">
        <v>650</v>
      </c>
      <c r="C320" t="s">
        <v>1118</v>
      </c>
      <c r="D320" t="s">
        <v>263</v>
      </c>
      <c r="E320" t="s">
        <v>3517</v>
      </c>
      <c r="F320" t="s">
        <v>943</v>
      </c>
      <c r="G320" t="s">
        <v>1120</v>
      </c>
      <c r="I320" t="str">
        <f t="shared" si="33"/>
        <v>N/A</v>
      </c>
      <c r="J320">
        <f t="shared" si="34"/>
        <v>1040000</v>
      </c>
      <c r="K320">
        <f t="shared" si="35"/>
        <v>2220000</v>
      </c>
      <c r="L320">
        <f t="shared" si="36"/>
        <v>1490000</v>
      </c>
      <c r="M320">
        <f t="shared" si="37"/>
        <v>1170000</v>
      </c>
      <c r="N320">
        <f t="shared" si="38"/>
        <v>1290000</v>
      </c>
    </row>
    <row r="321" spans="1:14" x14ac:dyDescent="0.3">
      <c r="A321" s="1">
        <v>9</v>
      </c>
      <c r="B321" t="s">
        <v>652</v>
      </c>
      <c r="C321" t="s">
        <v>261</v>
      </c>
      <c r="D321" t="s">
        <v>261</v>
      </c>
      <c r="E321" t="s">
        <v>3518</v>
      </c>
      <c r="F321" t="s">
        <v>261</v>
      </c>
      <c r="G321" t="s">
        <v>261</v>
      </c>
      <c r="I321" t="str">
        <f t="shared" si="33"/>
        <v>N/A</v>
      </c>
      <c r="J321" t="str">
        <f t="shared" si="34"/>
        <v>N/A</v>
      </c>
      <c r="K321" t="str">
        <f t="shared" si="35"/>
        <v>N/A</v>
      </c>
      <c r="L321" t="str">
        <f t="shared" si="36"/>
        <v>35000</v>
      </c>
      <c r="M321" t="str">
        <f t="shared" si="37"/>
        <v>N/A</v>
      </c>
      <c r="N321" t="str">
        <f t="shared" si="38"/>
        <v>N/A</v>
      </c>
    </row>
    <row r="322" spans="1:14" x14ac:dyDescent="0.3">
      <c r="A322" s="1">
        <v>10</v>
      </c>
      <c r="B322" t="s">
        <v>654</v>
      </c>
      <c r="C322" t="s">
        <v>3519</v>
      </c>
      <c r="D322" t="s">
        <v>261</v>
      </c>
      <c r="E322" t="s">
        <v>261</v>
      </c>
      <c r="F322" t="s">
        <v>3414</v>
      </c>
      <c r="G322" t="s">
        <v>3520</v>
      </c>
      <c r="I322" t="str">
        <f t="shared" si="33"/>
        <v>N/A</v>
      </c>
      <c r="J322" t="str">
        <f t="shared" si="34"/>
        <v>(25M)</v>
      </c>
      <c r="K322" t="str">
        <f t="shared" si="35"/>
        <v>N/A</v>
      </c>
      <c r="L322" t="str">
        <f t="shared" si="36"/>
        <v>N/A</v>
      </c>
      <c r="M322">
        <f t="shared" si="37"/>
        <v>52000000</v>
      </c>
      <c r="N322" t="str">
        <f t="shared" si="38"/>
        <v>(67M)</v>
      </c>
    </row>
    <row r="323" spans="1:14" x14ac:dyDescent="0.3">
      <c r="A323" s="1">
        <v>11</v>
      </c>
      <c r="B323" t="s">
        <v>660</v>
      </c>
      <c r="C323" t="s">
        <v>261</v>
      </c>
      <c r="D323" t="s">
        <v>261</v>
      </c>
      <c r="E323" t="s">
        <v>261</v>
      </c>
      <c r="F323" t="s">
        <v>261</v>
      </c>
      <c r="G323" t="s">
        <v>261</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661</v>
      </c>
      <c r="C324" t="s">
        <v>3519</v>
      </c>
      <c r="D324" t="s">
        <v>261</v>
      </c>
      <c r="E324" t="s">
        <v>261</v>
      </c>
      <c r="F324" t="s">
        <v>3414</v>
      </c>
      <c r="G324" t="s">
        <v>3520</v>
      </c>
      <c r="I324" t="str">
        <f t="shared" si="33"/>
        <v>N/A</v>
      </c>
      <c r="J324" t="str">
        <f t="shared" si="34"/>
        <v>(25M)</v>
      </c>
      <c r="K324" t="str">
        <f t="shared" si="35"/>
        <v>N/A</v>
      </c>
      <c r="L324" t="str">
        <f t="shared" si="36"/>
        <v>N/A</v>
      </c>
      <c r="M324">
        <f t="shared" si="37"/>
        <v>52000000</v>
      </c>
      <c r="N324" t="str">
        <f t="shared" si="38"/>
        <v>(67M)</v>
      </c>
    </row>
    <row r="325" spans="1:14" x14ac:dyDescent="0.3">
      <c r="A325" s="1">
        <v>13</v>
      </c>
      <c r="B325" t="s">
        <v>662</v>
      </c>
      <c r="C325" t="s">
        <v>261</v>
      </c>
      <c r="D325" t="s">
        <v>261</v>
      </c>
      <c r="E325" t="s">
        <v>261</v>
      </c>
      <c r="F325" t="s">
        <v>3414</v>
      </c>
      <c r="G325" t="s">
        <v>261</v>
      </c>
      <c r="I325" t="str">
        <f t="shared" si="33"/>
        <v>N/A</v>
      </c>
      <c r="J325" t="str">
        <f t="shared" si="34"/>
        <v>N/A</v>
      </c>
      <c r="K325" t="str">
        <f t="shared" si="35"/>
        <v>N/A</v>
      </c>
      <c r="L325" t="str">
        <f t="shared" si="36"/>
        <v>N/A</v>
      </c>
      <c r="M325">
        <f t="shared" si="37"/>
        <v>52000000</v>
      </c>
      <c r="N325" t="str">
        <f t="shared" si="38"/>
        <v>N/A</v>
      </c>
    </row>
    <row r="326" spans="1:14" x14ac:dyDescent="0.3">
      <c r="A326" s="1">
        <v>14</v>
      </c>
      <c r="B326" t="s">
        <v>668</v>
      </c>
      <c r="C326" t="s">
        <v>3519</v>
      </c>
      <c r="D326" t="s">
        <v>261</v>
      </c>
      <c r="E326" t="s">
        <v>261</v>
      </c>
      <c r="F326" t="s">
        <v>261</v>
      </c>
      <c r="G326" t="s">
        <v>3520</v>
      </c>
      <c r="I326" t="str">
        <f t="shared" si="33"/>
        <v>N/A</v>
      </c>
      <c r="J326" t="str">
        <f t="shared" si="34"/>
        <v>(25M)</v>
      </c>
      <c r="K326" t="str">
        <f t="shared" si="35"/>
        <v>N/A</v>
      </c>
      <c r="L326" t="str">
        <f t="shared" si="36"/>
        <v>N/A</v>
      </c>
      <c r="M326" t="str">
        <f t="shared" si="37"/>
        <v>N/A</v>
      </c>
      <c r="N326" t="str">
        <f t="shared" si="38"/>
        <v>(67M)</v>
      </c>
    </row>
    <row r="327" spans="1:14" x14ac:dyDescent="0.3">
      <c r="A327" s="1">
        <v>15</v>
      </c>
      <c r="B327" t="s">
        <v>674</v>
      </c>
      <c r="C327" t="s">
        <v>3521</v>
      </c>
      <c r="D327" t="s">
        <v>3522</v>
      </c>
      <c r="E327" t="s">
        <v>3523</v>
      </c>
      <c r="F327" t="s">
        <v>3524</v>
      </c>
      <c r="G327" t="s">
        <v>3525</v>
      </c>
      <c r="I327" t="str">
        <f t="shared" si="33"/>
        <v>N/A</v>
      </c>
      <c r="J327" t="str">
        <f t="shared" si="34"/>
        <v>58000</v>
      </c>
      <c r="K327" t="str">
        <f t="shared" si="35"/>
        <v>136000</v>
      </c>
      <c r="L327" t="str">
        <f t="shared" si="36"/>
        <v>118000</v>
      </c>
      <c r="M327" t="str">
        <f t="shared" si="37"/>
        <v>187000</v>
      </c>
      <c r="N327" t="str">
        <f t="shared" si="38"/>
        <v>161000</v>
      </c>
    </row>
    <row r="328" spans="1:14" x14ac:dyDescent="0.3">
      <c r="A328" s="1">
        <v>16</v>
      </c>
      <c r="B328" t="s">
        <v>620</v>
      </c>
      <c r="C328" t="s">
        <v>261</v>
      </c>
      <c r="D328" t="s">
        <v>261</v>
      </c>
      <c r="E328" t="s">
        <v>261</v>
      </c>
      <c r="F328" t="s">
        <v>261</v>
      </c>
      <c r="G328" t="s">
        <v>261</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621</v>
      </c>
      <c r="C329" t="s">
        <v>3521</v>
      </c>
      <c r="D329" t="s">
        <v>3522</v>
      </c>
      <c r="E329" t="s">
        <v>3523</v>
      </c>
      <c r="F329" t="s">
        <v>3524</v>
      </c>
      <c r="G329" t="s">
        <v>3525</v>
      </c>
      <c r="I329" t="str">
        <f t="shared" si="33"/>
        <v>N/A</v>
      </c>
      <c r="J329" t="str">
        <f t="shared" si="34"/>
        <v>58000</v>
      </c>
      <c r="K329" t="str">
        <f t="shared" si="35"/>
        <v>136000</v>
      </c>
      <c r="L329" t="str">
        <f t="shared" si="36"/>
        <v>118000</v>
      </c>
      <c r="M329" t="str">
        <f t="shared" si="37"/>
        <v>187000</v>
      </c>
      <c r="N329" t="str">
        <f t="shared" si="38"/>
        <v>161000</v>
      </c>
    </row>
    <row r="330" spans="1:14" x14ac:dyDescent="0.3">
      <c r="A330" s="1">
        <v>18</v>
      </c>
      <c r="B330" t="s">
        <v>680</v>
      </c>
      <c r="C330" t="s">
        <v>3526</v>
      </c>
      <c r="D330" t="s">
        <v>3527</v>
      </c>
      <c r="E330" t="s">
        <v>3528</v>
      </c>
      <c r="F330" t="s">
        <v>3529</v>
      </c>
      <c r="G330" t="s">
        <v>3530</v>
      </c>
      <c r="I330" t="str">
        <f t="shared" si="33"/>
        <v>N/A</v>
      </c>
      <c r="J330">
        <f t="shared" si="34"/>
        <v>22670000</v>
      </c>
      <c r="K330">
        <f t="shared" si="35"/>
        <v>91170000</v>
      </c>
      <c r="L330" t="str">
        <f t="shared" si="36"/>
        <v>(38.61M)</v>
      </c>
      <c r="M330">
        <f t="shared" si="37"/>
        <v>224570000</v>
      </c>
      <c r="N330" t="str">
        <f t="shared" si="38"/>
        <v>(27.3M)</v>
      </c>
    </row>
    <row r="331" spans="1:14" x14ac:dyDescent="0.3">
      <c r="A331" s="1">
        <v>19</v>
      </c>
      <c r="B331" t="s">
        <v>686</v>
      </c>
      <c r="C331" t="s">
        <v>261</v>
      </c>
      <c r="D331" t="s">
        <v>3531</v>
      </c>
      <c r="E331" t="s">
        <v>3532</v>
      </c>
      <c r="F331" t="s">
        <v>3533</v>
      </c>
      <c r="G331" t="s">
        <v>3534</v>
      </c>
      <c r="I331" t="str">
        <f t="shared" si="33"/>
        <v>N/A</v>
      </c>
      <c r="J331" t="str">
        <f t="shared" si="34"/>
        <v>N/A</v>
      </c>
      <c r="K331">
        <f t="shared" si="35"/>
        <v>3.0225</v>
      </c>
      <c r="L331">
        <f t="shared" si="36"/>
        <v>-1.4235</v>
      </c>
      <c r="M331">
        <f t="shared" si="37"/>
        <v>6.8163</v>
      </c>
      <c r="N331">
        <f t="shared" si="38"/>
        <v>-1.1215999999999999</v>
      </c>
    </row>
    <row r="332" spans="1:14" x14ac:dyDescent="0.3">
      <c r="A332" s="1">
        <v>20</v>
      </c>
      <c r="B332" t="s">
        <v>2335</v>
      </c>
      <c r="C332" t="s">
        <v>3535</v>
      </c>
      <c r="D332" t="s">
        <v>3536</v>
      </c>
      <c r="E332" t="s">
        <v>3537</v>
      </c>
      <c r="F332" t="s">
        <v>3538</v>
      </c>
      <c r="G332" t="s">
        <v>3539</v>
      </c>
      <c r="I332" t="str">
        <f t="shared" si="33"/>
        <v>N/A</v>
      </c>
      <c r="J332">
        <f t="shared" si="34"/>
        <v>0.34460000000000002</v>
      </c>
      <c r="K332">
        <f t="shared" si="35"/>
        <v>1.5055000000000001</v>
      </c>
      <c r="L332">
        <f t="shared" si="36"/>
        <v>-0.53039999999999998</v>
      </c>
      <c r="M332">
        <f t="shared" si="37"/>
        <v>3.2341000000000002</v>
      </c>
      <c r="N332">
        <f t="shared" si="38"/>
        <v>-0.36200000000000004</v>
      </c>
    </row>
    <row r="333" spans="1:14" x14ac:dyDescent="0.3">
      <c r="A333" s="1">
        <v>21</v>
      </c>
      <c r="B333" t="s">
        <v>691</v>
      </c>
      <c r="C333" t="s">
        <v>261</v>
      </c>
      <c r="D333" t="s">
        <v>261</v>
      </c>
      <c r="E333" t="s">
        <v>261</v>
      </c>
      <c r="F333" t="s">
        <v>261</v>
      </c>
      <c r="G333" t="s">
        <v>261</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692</v>
      </c>
      <c r="C334" t="s">
        <v>693</v>
      </c>
      <c r="D334" t="s">
        <v>261</v>
      </c>
      <c r="E334" t="s">
        <v>693</v>
      </c>
      <c r="F334" t="s">
        <v>693</v>
      </c>
      <c r="G334" t="s">
        <v>693</v>
      </c>
      <c r="I334" t="str">
        <f t="shared" si="33"/>
        <v>N/A</v>
      </c>
      <c r="J334" t="str">
        <f t="shared" si="34"/>
        <v>0</v>
      </c>
      <c r="K334" t="str">
        <f t="shared" si="35"/>
        <v>N/A</v>
      </c>
      <c r="L334" t="str">
        <f t="shared" si="36"/>
        <v>0</v>
      </c>
      <c r="M334" t="str">
        <f t="shared" si="37"/>
        <v>0</v>
      </c>
      <c r="N334" t="str">
        <f t="shared" si="38"/>
        <v>0</v>
      </c>
    </row>
    <row r="335" spans="1:14" x14ac:dyDescent="0.3">
      <c r="A335" s="1">
        <v>23</v>
      </c>
      <c r="B335" t="s">
        <v>694</v>
      </c>
      <c r="C335" t="s">
        <v>3540</v>
      </c>
      <c r="D335" t="s">
        <v>3541</v>
      </c>
      <c r="E335" t="s">
        <v>3542</v>
      </c>
      <c r="F335" t="s">
        <v>3543</v>
      </c>
      <c r="G335" t="s">
        <v>3544</v>
      </c>
      <c r="I335" t="str">
        <f t="shared" si="33"/>
        <v>N/A</v>
      </c>
      <c r="J335" t="str">
        <f t="shared" si="34"/>
        <v>(101.39M)</v>
      </c>
      <c r="K335">
        <f t="shared" si="35"/>
        <v>75420000</v>
      </c>
      <c r="L335" t="str">
        <f t="shared" si="36"/>
        <v>(62.41M)</v>
      </c>
      <c r="M335" t="str">
        <f t="shared" si="37"/>
        <v>(15.02M)</v>
      </c>
      <c r="N335">
        <f t="shared" si="38"/>
        <v>22460000</v>
      </c>
    </row>
    <row r="336" spans="1:14" x14ac:dyDescent="0.3">
      <c r="A336" s="1">
        <v>24</v>
      </c>
      <c r="B336" t="s">
        <v>700</v>
      </c>
      <c r="C336" t="s">
        <v>3545</v>
      </c>
      <c r="D336" t="s">
        <v>3546</v>
      </c>
      <c r="E336" t="s">
        <v>3547</v>
      </c>
      <c r="F336" t="s">
        <v>3548</v>
      </c>
      <c r="G336" t="s">
        <v>891</v>
      </c>
      <c r="I336" t="str">
        <f t="shared" si="33"/>
        <v>N/A</v>
      </c>
      <c r="J336">
        <f t="shared" si="34"/>
        <v>19590000</v>
      </c>
      <c r="K336">
        <f t="shared" si="35"/>
        <v>20240000</v>
      </c>
      <c r="L336">
        <f t="shared" si="36"/>
        <v>16520000</v>
      </c>
      <c r="M336">
        <f t="shared" si="37"/>
        <v>22260000</v>
      </c>
      <c r="N336">
        <f t="shared" si="38"/>
        <v>24410000</v>
      </c>
    </row>
    <row r="337" spans="1:14" x14ac:dyDescent="0.3">
      <c r="A337" s="1">
        <v>25</v>
      </c>
      <c r="B337" t="s">
        <v>706</v>
      </c>
      <c r="C337" t="s">
        <v>261</v>
      </c>
      <c r="D337" t="s">
        <v>3549</v>
      </c>
      <c r="E337" t="s">
        <v>3550</v>
      </c>
      <c r="F337" t="s">
        <v>3551</v>
      </c>
      <c r="G337" t="s">
        <v>3552</v>
      </c>
      <c r="I337" t="str">
        <f t="shared" si="33"/>
        <v>N/A</v>
      </c>
      <c r="J337" t="str">
        <f t="shared" si="34"/>
        <v>N/A</v>
      </c>
      <c r="K337">
        <f t="shared" si="35"/>
        <v>3.3599999999999998E-2</v>
      </c>
      <c r="L337">
        <f t="shared" si="36"/>
        <v>-0.18379999999999999</v>
      </c>
      <c r="M337">
        <f t="shared" si="37"/>
        <v>0.34750000000000003</v>
      </c>
      <c r="N337">
        <f t="shared" si="38"/>
        <v>9.6199999999999994E-2</v>
      </c>
    </row>
    <row r="338" spans="1:14" x14ac:dyDescent="0.3">
      <c r="A338" s="1">
        <v>26</v>
      </c>
      <c r="B338" t="s">
        <v>711</v>
      </c>
      <c r="C338" t="s">
        <v>261</v>
      </c>
      <c r="D338" t="s">
        <v>261</v>
      </c>
      <c r="E338" t="s">
        <v>261</v>
      </c>
      <c r="F338" t="s">
        <v>261</v>
      </c>
      <c r="G338" t="s">
        <v>213</v>
      </c>
      <c r="I338" t="str">
        <f t="shared" si="33"/>
        <v>N/A</v>
      </c>
      <c r="J338" t="str">
        <f t="shared" si="34"/>
        <v>N/A</v>
      </c>
      <c r="K338" t="str">
        <f t="shared" si="35"/>
        <v>N/A</v>
      </c>
      <c r="L338" t="str">
        <f t="shared" si="36"/>
        <v>N/A</v>
      </c>
      <c r="M338" t="str">
        <f t="shared" si="37"/>
        <v>N/A</v>
      </c>
      <c r="N338">
        <f t="shared" si="38"/>
        <v>4.2599999999999999E-2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3553</v>
      </c>
      <c r="C340" t="s">
        <v>3554</v>
      </c>
      <c r="I340" t="str">
        <f t="shared" si="33"/>
        <v>N/A</v>
      </c>
      <c r="J340" t="str">
        <f t="shared" si="34"/>
        <v>Opus Bank</v>
      </c>
      <c r="K340">
        <f t="shared" si="35"/>
        <v>0</v>
      </c>
      <c r="L340">
        <f t="shared" si="36"/>
        <v>0</v>
      </c>
      <c r="M340">
        <f t="shared" si="37"/>
        <v>0</v>
      </c>
      <c r="N340">
        <f t="shared" si="38"/>
        <v>0</v>
      </c>
    </row>
    <row r="341" spans="1:14" x14ac:dyDescent="0.3">
      <c r="A341" s="1">
        <v>1</v>
      </c>
      <c r="B341" t="s">
        <v>3555</v>
      </c>
      <c r="C341" t="s">
        <v>3556</v>
      </c>
      <c r="I341" t="str">
        <f t="shared" si="33"/>
        <v>N/A</v>
      </c>
      <c r="J341" t="str">
        <f t="shared" si="34"/>
        <v>Penns Woods Bancorp</v>
      </c>
      <c r="K341">
        <f t="shared" si="35"/>
        <v>0</v>
      </c>
      <c r="L341">
        <f t="shared" si="36"/>
        <v>0</v>
      </c>
      <c r="M341">
        <f t="shared" si="37"/>
        <v>0</v>
      </c>
      <c r="N341">
        <f t="shared" si="38"/>
        <v>0</v>
      </c>
    </row>
    <row r="342" spans="1:14" x14ac:dyDescent="0.3">
      <c r="A342" s="1">
        <v>2</v>
      </c>
      <c r="B342" t="s">
        <v>2354</v>
      </c>
      <c r="C342" t="s">
        <v>2355</v>
      </c>
      <c r="I342" t="str">
        <f t="shared" si="33"/>
        <v>N/A</v>
      </c>
      <c r="J342" t="str">
        <f t="shared" si="34"/>
        <v>American National</v>
      </c>
      <c r="K342">
        <f t="shared" si="35"/>
        <v>0</v>
      </c>
      <c r="L342">
        <f t="shared" si="36"/>
        <v>0</v>
      </c>
      <c r="M342">
        <f t="shared" si="37"/>
        <v>0</v>
      </c>
      <c r="N342">
        <f t="shared" si="38"/>
        <v>0</v>
      </c>
    </row>
    <row r="343" spans="1:14" x14ac:dyDescent="0.3">
      <c r="A343" s="1">
        <v>3</v>
      </c>
      <c r="B343" t="s">
        <v>2356</v>
      </c>
      <c r="C343" t="s">
        <v>2357</v>
      </c>
      <c r="I343" t="str">
        <f t="shared" si="33"/>
        <v>N/A</v>
      </c>
      <c r="J343" t="str">
        <f t="shared" si="34"/>
        <v>American River Bankshares</v>
      </c>
      <c r="K343">
        <f t="shared" si="35"/>
        <v>0</v>
      </c>
      <c r="L343">
        <f t="shared" si="36"/>
        <v>0</v>
      </c>
      <c r="M343">
        <f t="shared" si="37"/>
        <v>0</v>
      </c>
      <c r="N343">
        <f t="shared" si="38"/>
        <v>0</v>
      </c>
    </row>
    <row r="344" spans="1:14" x14ac:dyDescent="0.3">
      <c r="A344" s="1">
        <v>4</v>
      </c>
      <c r="B344" t="s">
        <v>2358</v>
      </c>
      <c r="C344" t="s">
        <v>2359</v>
      </c>
      <c r="I344" t="str">
        <f t="shared" si="33"/>
        <v>N/A</v>
      </c>
      <c r="J344" t="str">
        <f t="shared" si="34"/>
        <v>Access National</v>
      </c>
      <c r="K344">
        <f t="shared" si="35"/>
        <v>0</v>
      </c>
      <c r="L344">
        <f t="shared" si="36"/>
        <v>0</v>
      </c>
      <c r="M344">
        <f t="shared" si="37"/>
        <v>0</v>
      </c>
      <c r="N344">
        <f t="shared" si="38"/>
        <v>0</v>
      </c>
    </row>
    <row r="345" spans="1:14" x14ac:dyDescent="0.3">
      <c r="A345" s="1">
        <v>5</v>
      </c>
      <c r="B345" t="s">
        <v>2360</v>
      </c>
      <c r="C345" t="s">
        <v>2361</v>
      </c>
      <c r="I345" t="str">
        <f t="shared" si="33"/>
        <v>N/A</v>
      </c>
      <c r="J345" t="str">
        <f t="shared" si="34"/>
        <v>Arrow Financial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122</v>
      </c>
      <c r="C348" t="s">
        <v>3557</v>
      </c>
      <c r="I348" t="str">
        <f t="shared" si="33"/>
        <v>N/A</v>
      </c>
      <c r="J348">
        <f t="shared" si="34"/>
        <v>874810000</v>
      </c>
      <c r="K348">
        <f t="shared" si="35"/>
        <v>0</v>
      </c>
      <c r="L348">
        <f t="shared" si="36"/>
        <v>0</v>
      </c>
      <c r="M348">
        <f t="shared" si="37"/>
        <v>0</v>
      </c>
      <c r="N348">
        <f t="shared" si="38"/>
        <v>0</v>
      </c>
    </row>
    <row r="349" spans="1:14" x14ac:dyDescent="0.3">
      <c r="A349" s="1">
        <v>1</v>
      </c>
      <c r="B349" t="s">
        <v>123</v>
      </c>
      <c r="I349" t="str">
        <f t="shared" si="33"/>
        <v>N/A</v>
      </c>
      <c r="J349">
        <f t="shared" si="34"/>
        <v>0</v>
      </c>
      <c r="K349">
        <f t="shared" si="35"/>
        <v>0</v>
      </c>
      <c r="L349">
        <f t="shared" si="36"/>
        <v>0</v>
      </c>
      <c r="M349">
        <f t="shared" si="37"/>
        <v>0</v>
      </c>
      <c r="N349">
        <f t="shared" si="38"/>
        <v>0</v>
      </c>
    </row>
    <row r="350" spans="1:14" x14ac:dyDescent="0.3">
      <c r="A350" s="1">
        <v>2</v>
      </c>
      <c r="B350" t="s">
        <v>124</v>
      </c>
      <c r="C350" t="s">
        <v>3558</v>
      </c>
      <c r="I350" t="str">
        <f t="shared" si="33"/>
        <v>N/A</v>
      </c>
      <c r="J350" t="str">
        <f t="shared" si="34"/>
        <v>460.78</v>
      </c>
      <c r="K350">
        <f t="shared" si="35"/>
        <v>0</v>
      </c>
      <c r="L350">
        <f t="shared" si="36"/>
        <v>0</v>
      </c>
      <c r="M350">
        <f t="shared" si="37"/>
        <v>0</v>
      </c>
      <c r="N350">
        <f t="shared" si="38"/>
        <v>0</v>
      </c>
    </row>
    <row r="351" spans="1:14" x14ac:dyDescent="0.3">
      <c r="A351" s="1">
        <v>3</v>
      </c>
      <c r="B351" t="s">
        <v>125</v>
      </c>
      <c r="C351" t="s">
        <v>3559</v>
      </c>
      <c r="I351" t="str">
        <f t="shared" si="33"/>
        <v>N/A</v>
      </c>
      <c r="J351" t="str">
        <f t="shared" si="34"/>
        <v>12.84</v>
      </c>
      <c r="K351">
        <f t="shared" si="35"/>
        <v>0</v>
      </c>
      <c r="L351">
        <f t="shared" si="36"/>
        <v>0</v>
      </c>
      <c r="M351">
        <f t="shared" si="37"/>
        <v>0</v>
      </c>
      <c r="N351">
        <f t="shared" si="38"/>
        <v>0</v>
      </c>
    </row>
    <row r="352" spans="1:14" x14ac:dyDescent="0.3">
      <c r="A352" s="1">
        <v>4</v>
      </c>
      <c r="B352" t="s">
        <v>127</v>
      </c>
      <c r="C352" t="s">
        <v>3068</v>
      </c>
      <c r="I352" t="str">
        <f t="shared" si="33"/>
        <v>N/A</v>
      </c>
      <c r="J352" t="str">
        <f t="shared" si="34"/>
        <v>0.79</v>
      </c>
      <c r="K352">
        <f t="shared" si="35"/>
        <v>0</v>
      </c>
      <c r="L352">
        <f t="shared" si="36"/>
        <v>0</v>
      </c>
      <c r="M352">
        <f t="shared" si="37"/>
        <v>0</v>
      </c>
      <c r="N352">
        <f t="shared" si="38"/>
        <v>0</v>
      </c>
    </row>
    <row r="353" spans="1:14" x14ac:dyDescent="0.3">
      <c r="A353" s="1">
        <v>5</v>
      </c>
      <c r="B353" t="s">
        <v>129</v>
      </c>
      <c r="C353" t="s">
        <v>3560</v>
      </c>
      <c r="I353" t="str">
        <f t="shared" si="33"/>
        <v>N/A</v>
      </c>
      <c r="J353" t="str">
        <f t="shared" si="34"/>
        <v>4.81</v>
      </c>
      <c r="K353">
        <f t="shared" si="35"/>
        <v>0</v>
      </c>
      <c r="L353">
        <f t="shared" si="36"/>
        <v>0</v>
      </c>
      <c r="M353">
        <f t="shared" si="37"/>
        <v>0</v>
      </c>
      <c r="N353">
        <f t="shared" si="38"/>
        <v>0</v>
      </c>
    </row>
    <row r="354" spans="1:14" x14ac:dyDescent="0.3">
      <c r="A354" s="1">
        <v>6</v>
      </c>
      <c r="B354" t="s">
        <v>131</v>
      </c>
      <c r="C354" t="s">
        <v>3561</v>
      </c>
      <c r="I354" t="str">
        <f t="shared" si="33"/>
        <v>N/A</v>
      </c>
      <c r="J354" t="str">
        <f t="shared" si="34"/>
        <v>0.89</v>
      </c>
      <c r="K354">
        <f t="shared" si="35"/>
        <v>0</v>
      </c>
      <c r="L354">
        <f t="shared" si="36"/>
        <v>0</v>
      </c>
      <c r="M354">
        <f t="shared" si="37"/>
        <v>0</v>
      </c>
      <c r="N354">
        <f t="shared" si="38"/>
        <v>0</v>
      </c>
    </row>
    <row r="355" spans="1:14" x14ac:dyDescent="0.3">
      <c r="A355" s="1">
        <v>7</v>
      </c>
      <c r="B355" t="s">
        <v>133</v>
      </c>
      <c r="I355" t="str">
        <f t="shared" si="33"/>
        <v>N/A</v>
      </c>
      <c r="J355">
        <f t="shared" si="34"/>
        <v>0</v>
      </c>
      <c r="K355">
        <f t="shared" si="35"/>
        <v>0</v>
      </c>
      <c r="L355">
        <f t="shared" si="36"/>
        <v>0</v>
      </c>
      <c r="M355">
        <f t="shared" si="37"/>
        <v>0</v>
      </c>
      <c r="N355">
        <f t="shared" si="38"/>
        <v>0</v>
      </c>
    </row>
    <row r="356" spans="1:14" x14ac:dyDescent="0.3">
      <c r="A356" s="1">
        <v>8</v>
      </c>
      <c r="B356" t="s">
        <v>134</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122</v>
      </c>
      <c r="C359" t="s">
        <v>3562</v>
      </c>
      <c r="I359" t="str">
        <f t="shared" si="33"/>
        <v>N/A</v>
      </c>
      <c r="J359">
        <f t="shared" si="34"/>
        <v>197460000</v>
      </c>
      <c r="K359">
        <f t="shared" si="35"/>
        <v>0</v>
      </c>
      <c r="L359">
        <f t="shared" si="36"/>
        <v>0</v>
      </c>
      <c r="M359">
        <f t="shared" si="37"/>
        <v>0</v>
      </c>
      <c r="N359">
        <f t="shared" si="38"/>
        <v>0</v>
      </c>
    </row>
    <row r="360" spans="1:14" x14ac:dyDescent="0.3">
      <c r="A360" s="1">
        <v>1</v>
      </c>
      <c r="B360" t="s">
        <v>123</v>
      </c>
      <c r="I360" t="str">
        <f t="shared" si="33"/>
        <v>N/A</v>
      </c>
      <c r="J360">
        <f t="shared" si="34"/>
        <v>0</v>
      </c>
      <c r="K360">
        <f t="shared" si="35"/>
        <v>0</v>
      </c>
      <c r="L360">
        <f t="shared" si="36"/>
        <v>0</v>
      </c>
      <c r="M360">
        <f t="shared" si="37"/>
        <v>0</v>
      </c>
      <c r="N360">
        <f t="shared" si="38"/>
        <v>0</v>
      </c>
    </row>
    <row r="361" spans="1:14" x14ac:dyDescent="0.3">
      <c r="A361" s="1">
        <v>2</v>
      </c>
      <c r="B361" t="s">
        <v>124</v>
      </c>
      <c r="C361" t="s">
        <v>2385</v>
      </c>
      <c r="I361" t="str">
        <f t="shared" si="33"/>
        <v>N/A</v>
      </c>
      <c r="J361" t="str">
        <f t="shared" si="34"/>
        <v>16.35</v>
      </c>
      <c r="K361">
        <f t="shared" si="35"/>
        <v>0</v>
      </c>
      <c r="L361">
        <f t="shared" si="36"/>
        <v>0</v>
      </c>
      <c r="M361">
        <f t="shared" si="37"/>
        <v>0</v>
      </c>
      <c r="N361">
        <f t="shared" si="38"/>
        <v>0</v>
      </c>
    </row>
    <row r="362" spans="1:14" x14ac:dyDescent="0.3">
      <c r="A362" s="1">
        <v>3</v>
      </c>
      <c r="B362" t="s">
        <v>125</v>
      </c>
      <c r="I362" t="str">
        <f t="shared" si="33"/>
        <v>N/A</v>
      </c>
      <c r="J362">
        <f t="shared" si="34"/>
        <v>0</v>
      </c>
      <c r="K362">
        <f t="shared" si="35"/>
        <v>0</v>
      </c>
      <c r="L362">
        <f t="shared" si="36"/>
        <v>0</v>
      </c>
      <c r="M362">
        <f t="shared" si="37"/>
        <v>0</v>
      </c>
      <c r="N362">
        <f t="shared" si="38"/>
        <v>0</v>
      </c>
    </row>
    <row r="363" spans="1:14" x14ac:dyDescent="0.3">
      <c r="A363" s="1">
        <v>4</v>
      </c>
      <c r="B363" t="s">
        <v>127</v>
      </c>
      <c r="I363" t="str">
        <f t="shared" si="33"/>
        <v>N/A</v>
      </c>
      <c r="J363">
        <f t="shared" si="34"/>
        <v>0</v>
      </c>
      <c r="K363">
        <f t="shared" si="35"/>
        <v>0</v>
      </c>
      <c r="L363">
        <f t="shared" si="36"/>
        <v>0</v>
      </c>
      <c r="M363">
        <f t="shared" si="37"/>
        <v>0</v>
      </c>
      <c r="N363">
        <f t="shared" si="38"/>
        <v>0</v>
      </c>
    </row>
    <row r="364" spans="1:14" x14ac:dyDescent="0.3">
      <c r="A364" s="1">
        <v>5</v>
      </c>
      <c r="B364" t="s">
        <v>129</v>
      </c>
      <c r="C364" t="s">
        <v>3563</v>
      </c>
      <c r="I364" t="str">
        <f t="shared" si="33"/>
        <v>N/A</v>
      </c>
      <c r="J364" t="str">
        <f t="shared" si="34"/>
        <v>3.83</v>
      </c>
      <c r="K364">
        <f t="shared" si="35"/>
        <v>0</v>
      </c>
      <c r="L364">
        <f t="shared" si="36"/>
        <v>0</v>
      </c>
      <c r="M364">
        <f t="shared" si="37"/>
        <v>0</v>
      </c>
      <c r="N364">
        <f t="shared" si="38"/>
        <v>0</v>
      </c>
    </row>
    <row r="365" spans="1:14" x14ac:dyDescent="0.3">
      <c r="A365" s="1">
        <v>6</v>
      </c>
      <c r="B365" t="s">
        <v>131</v>
      </c>
      <c r="C365" t="s">
        <v>397</v>
      </c>
      <c r="I365" t="str">
        <f t="shared" si="33"/>
        <v>N/A</v>
      </c>
      <c r="J365" t="str">
        <f t="shared" si="34"/>
        <v>1.42</v>
      </c>
      <c r="K365">
        <f t="shared" si="35"/>
        <v>0</v>
      </c>
      <c r="L365">
        <f t="shared" si="36"/>
        <v>0</v>
      </c>
      <c r="M365">
        <f t="shared" si="37"/>
        <v>0</v>
      </c>
      <c r="N365">
        <f t="shared" si="38"/>
        <v>0</v>
      </c>
    </row>
    <row r="366" spans="1:14" x14ac:dyDescent="0.3">
      <c r="A366" s="1">
        <v>7</v>
      </c>
      <c r="B366" t="s">
        <v>133</v>
      </c>
      <c r="I366" t="str">
        <f t="shared" si="33"/>
        <v>N/A</v>
      </c>
      <c r="J366">
        <f t="shared" si="34"/>
        <v>0</v>
      </c>
      <c r="K366">
        <f t="shared" si="35"/>
        <v>0</v>
      </c>
      <c r="L366">
        <f t="shared" si="36"/>
        <v>0</v>
      </c>
      <c r="M366">
        <f t="shared" si="37"/>
        <v>0</v>
      </c>
      <c r="N366">
        <f t="shared" si="38"/>
        <v>0</v>
      </c>
    </row>
    <row r="367" spans="1:14" x14ac:dyDescent="0.3">
      <c r="A367" s="1">
        <v>8</v>
      </c>
      <c r="B367" t="s">
        <v>134</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122</v>
      </c>
      <c r="C370" t="s">
        <v>2366</v>
      </c>
      <c r="I370" t="str">
        <f t="shared" si="33"/>
        <v>N/A</v>
      </c>
      <c r="J370">
        <f t="shared" si="34"/>
        <v>317910000</v>
      </c>
      <c r="K370">
        <f t="shared" si="35"/>
        <v>0</v>
      </c>
      <c r="L370">
        <f t="shared" si="36"/>
        <v>0</v>
      </c>
      <c r="M370">
        <f t="shared" si="37"/>
        <v>0</v>
      </c>
      <c r="N370">
        <f t="shared" si="38"/>
        <v>0</v>
      </c>
    </row>
    <row r="371" spans="1:14" x14ac:dyDescent="0.3">
      <c r="A371" s="1">
        <v>1</v>
      </c>
      <c r="B371" t="s">
        <v>123</v>
      </c>
      <c r="I371" t="str">
        <f t="shared" si="33"/>
        <v>N/A</v>
      </c>
      <c r="J371">
        <f t="shared" si="34"/>
        <v>0</v>
      </c>
      <c r="K371">
        <f t="shared" si="35"/>
        <v>0</v>
      </c>
      <c r="L371">
        <f t="shared" si="36"/>
        <v>0</v>
      </c>
      <c r="M371">
        <f t="shared" si="37"/>
        <v>0</v>
      </c>
      <c r="N371">
        <f t="shared" si="38"/>
        <v>0</v>
      </c>
    </row>
    <row r="372" spans="1:14" x14ac:dyDescent="0.3">
      <c r="A372" s="1">
        <v>2</v>
      </c>
      <c r="B372" t="s">
        <v>124</v>
      </c>
      <c r="C372" t="s">
        <v>2367</v>
      </c>
      <c r="I372" t="str">
        <f t="shared" si="33"/>
        <v>N/A</v>
      </c>
      <c r="J372" t="str">
        <f t="shared" si="34"/>
        <v>19.57</v>
      </c>
      <c r="K372">
        <f t="shared" si="35"/>
        <v>0</v>
      </c>
      <c r="L372">
        <f t="shared" si="36"/>
        <v>0</v>
      </c>
      <c r="M372">
        <f t="shared" si="37"/>
        <v>0</v>
      </c>
      <c r="N372">
        <f t="shared" si="38"/>
        <v>0</v>
      </c>
    </row>
    <row r="373" spans="1:14" x14ac:dyDescent="0.3">
      <c r="A373" s="1">
        <v>3</v>
      </c>
      <c r="B373" t="s">
        <v>125</v>
      </c>
      <c r="C373" t="s">
        <v>2368</v>
      </c>
      <c r="I373" t="str">
        <f t="shared" si="33"/>
        <v>N/A</v>
      </c>
      <c r="J373" t="str">
        <f t="shared" si="34"/>
        <v>15.59</v>
      </c>
      <c r="K373">
        <f t="shared" si="35"/>
        <v>0</v>
      </c>
      <c r="L373">
        <f t="shared" si="36"/>
        <v>0</v>
      </c>
      <c r="M373">
        <f t="shared" si="37"/>
        <v>0</v>
      </c>
      <c r="N373">
        <f t="shared" si="38"/>
        <v>0</v>
      </c>
    </row>
    <row r="374" spans="1:14" x14ac:dyDescent="0.3">
      <c r="A374" s="1">
        <v>4</v>
      </c>
      <c r="B374" t="s">
        <v>127</v>
      </c>
      <c r="C374" t="s">
        <v>2369</v>
      </c>
      <c r="I374" t="str">
        <f t="shared" si="33"/>
        <v>N/A</v>
      </c>
      <c r="J374" t="str">
        <f t="shared" si="34"/>
        <v>4.52</v>
      </c>
      <c r="K374">
        <f t="shared" si="35"/>
        <v>0</v>
      </c>
      <c r="L374">
        <f t="shared" si="36"/>
        <v>0</v>
      </c>
      <c r="M374">
        <f t="shared" si="37"/>
        <v>0</v>
      </c>
      <c r="N374">
        <f t="shared" si="38"/>
        <v>0</v>
      </c>
    </row>
    <row r="375" spans="1:14" x14ac:dyDescent="0.3">
      <c r="A375" s="1">
        <v>5</v>
      </c>
      <c r="B375" t="s">
        <v>129</v>
      </c>
      <c r="C375" t="s">
        <v>2370</v>
      </c>
      <c r="I375" t="str">
        <f t="shared" si="33"/>
        <v>N/A</v>
      </c>
      <c r="J375" t="str">
        <f t="shared" si="34"/>
        <v>5.02</v>
      </c>
      <c r="K375">
        <f t="shared" si="35"/>
        <v>0</v>
      </c>
      <c r="L375">
        <f t="shared" si="36"/>
        <v>0</v>
      </c>
      <c r="M375">
        <f t="shared" si="37"/>
        <v>0</v>
      </c>
      <c r="N375">
        <f t="shared" si="38"/>
        <v>0</v>
      </c>
    </row>
    <row r="376" spans="1:14" x14ac:dyDescent="0.3">
      <c r="A376" s="1">
        <v>6</v>
      </c>
      <c r="B376" t="s">
        <v>131</v>
      </c>
      <c r="C376" t="s">
        <v>2371</v>
      </c>
      <c r="I376" t="str">
        <f t="shared" si="33"/>
        <v>N/A</v>
      </c>
      <c r="J376" t="str">
        <f t="shared" si="34"/>
        <v>1.56</v>
      </c>
      <c r="K376">
        <f t="shared" si="35"/>
        <v>0</v>
      </c>
      <c r="L376">
        <f t="shared" si="36"/>
        <v>0</v>
      </c>
      <c r="M376">
        <f t="shared" si="37"/>
        <v>0</v>
      </c>
      <c r="N376">
        <f t="shared" si="38"/>
        <v>0</v>
      </c>
    </row>
    <row r="377" spans="1:14" x14ac:dyDescent="0.3">
      <c r="A377" s="1">
        <v>7</v>
      </c>
      <c r="B377" t="s">
        <v>133</v>
      </c>
      <c r="I377" t="str">
        <f t="shared" si="33"/>
        <v>N/A</v>
      </c>
      <c r="J377">
        <f t="shared" si="34"/>
        <v>0</v>
      </c>
      <c r="K377">
        <f t="shared" si="35"/>
        <v>0</v>
      </c>
      <c r="L377">
        <f t="shared" si="36"/>
        <v>0</v>
      </c>
      <c r="M377">
        <f t="shared" si="37"/>
        <v>0</v>
      </c>
      <c r="N377">
        <f t="shared" si="38"/>
        <v>0</v>
      </c>
    </row>
    <row r="378" spans="1:14" x14ac:dyDescent="0.3">
      <c r="A378" s="1">
        <v>8</v>
      </c>
      <c r="B378" t="s">
        <v>134</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122</v>
      </c>
      <c r="C381" t="s">
        <v>2372</v>
      </c>
      <c r="I381" t="str">
        <f t="shared" si="39"/>
        <v>N/A</v>
      </c>
      <c r="J381">
        <f t="shared" si="40"/>
        <v>91370000</v>
      </c>
      <c r="K381">
        <f t="shared" si="41"/>
        <v>0</v>
      </c>
      <c r="L381">
        <f t="shared" si="42"/>
        <v>0</v>
      </c>
      <c r="M381">
        <f t="shared" si="43"/>
        <v>0</v>
      </c>
      <c r="N381">
        <f t="shared" si="44"/>
        <v>0</v>
      </c>
    </row>
    <row r="382" spans="1:14" x14ac:dyDescent="0.3">
      <c r="A382" s="1">
        <v>1</v>
      </c>
      <c r="B382" t="s">
        <v>123</v>
      </c>
      <c r="I382" t="str">
        <f t="shared" si="39"/>
        <v>N/A</v>
      </c>
      <c r="J382">
        <f t="shared" si="40"/>
        <v>0</v>
      </c>
      <c r="K382">
        <f t="shared" si="41"/>
        <v>0</v>
      </c>
      <c r="L382">
        <f t="shared" si="42"/>
        <v>0</v>
      </c>
      <c r="M382">
        <f t="shared" si="43"/>
        <v>0</v>
      </c>
      <c r="N382">
        <f t="shared" si="44"/>
        <v>0</v>
      </c>
    </row>
    <row r="383" spans="1:14" x14ac:dyDescent="0.3">
      <c r="A383" s="1">
        <v>2</v>
      </c>
      <c r="B383" t="s">
        <v>124</v>
      </c>
      <c r="C383" t="s">
        <v>2373</v>
      </c>
      <c r="I383" t="str">
        <f t="shared" si="39"/>
        <v>N/A</v>
      </c>
      <c r="J383" t="str">
        <f t="shared" si="40"/>
        <v>15.16</v>
      </c>
      <c r="K383">
        <f t="shared" si="41"/>
        <v>0</v>
      </c>
      <c r="L383">
        <f t="shared" si="42"/>
        <v>0</v>
      </c>
      <c r="M383">
        <f t="shared" si="43"/>
        <v>0</v>
      </c>
      <c r="N383">
        <f t="shared" si="44"/>
        <v>0</v>
      </c>
    </row>
    <row r="384" spans="1:14" x14ac:dyDescent="0.3">
      <c r="A384" s="1">
        <v>3</v>
      </c>
      <c r="B384" t="s">
        <v>125</v>
      </c>
      <c r="C384" t="s">
        <v>2374</v>
      </c>
      <c r="I384" t="str">
        <f t="shared" si="39"/>
        <v>N/A</v>
      </c>
      <c r="J384" t="str">
        <f t="shared" si="40"/>
        <v>16.25</v>
      </c>
      <c r="K384">
        <f t="shared" si="41"/>
        <v>0</v>
      </c>
      <c r="L384">
        <f t="shared" si="42"/>
        <v>0</v>
      </c>
      <c r="M384">
        <f t="shared" si="43"/>
        <v>0</v>
      </c>
      <c r="N384">
        <f t="shared" si="44"/>
        <v>0</v>
      </c>
    </row>
    <row r="385" spans="1:14" x14ac:dyDescent="0.3">
      <c r="A385" s="1">
        <v>4</v>
      </c>
      <c r="B385" t="s">
        <v>127</v>
      </c>
      <c r="C385" t="s">
        <v>2375</v>
      </c>
      <c r="I385" t="str">
        <f t="shared" si="39"/>
        <v>N/A</v>
      </c>
      <c r="J385" t="str">
        <f t="shared" si="40"/>
        <v>1.18</v>
      </c>
      <c r="K385">
        <f t="shared" si="41"/>
        <v>0</v>
      </c>
      <c r="L385">
        <f t="shared" si="42"/>
        <v>0</v>
      </c>
      <c r="M385">
        <f t="shared" si="43"/>
        <v>0</v>
      </c>
      <c r="N385">
        <f t="shared" si="44"/>
        <v>0</v>
      </c>
    </row>
    <row r="386" spans="1:14" x14ac:dyDescent="0.3">
      <c r="A386" s="1">
        <v>5</v>
      </c>
      <c r="B386" t="s">
        <v>129</v>
      </c>
      <c r="C386" t="s">
        <v>2376</v>
      </c>
      <c r="I386" t="str">
        <f t="shared" si="39"/>
        <v>N/A</v>
      </c>
      <c r="J386" t="str">
        <f t="shared" si="40"/>
        <v>3.96</v>
      </c>
      <c r="K386">
        <f t="shared" si="41"/>
        <v>0</v>
      </c>
      <c r="L386">
        <f t="shared" si="42"/>
        <v>0</v>
      </c>
      <c r="M386">
        <f t="shared" si="43"/>
        <v>0</v>
      </c>
      <c r="N386">
        <f t="shared" si="44"/>
        <v>0</v>
      </c>
    </row>
    <row r="387" spans="1:14" x14ac:dyDescent="0.3">
      <c r="A387" s="1">
        <v>6</v>
      </c>
      <c r="B387" t="s">
        <v>131</v>
      </c>
      <c r="C387" t="s">
        <v>2377</v>
      </c>
      <c r="I387" t="str">
        <f t="shared" si="39"/>
        <v>N/A</v>
      </c>
      <c r="J387" t="str">
        <f t="shared" si="40"/>
        <v>1.10</v>
      </c>
      <c r="K387">
        <f t="shared" si="41"/>
        <v>0</v>
      </c>
      <c r="L387">
        <f t="shared" si="42"/>
        <v>0</v>
      </c>
      <c r="M387">
        <f t="shared" si="43"/>
        <v>0</v>
      </c>
      <c r="N387">
        <f t="shared" si="44"/>
        <v>0</v>
      </c>
    </row>
    <row r="388" spans="1:14" x14ac:dyDescent="0.3">
      <c r="A388" s="1">
        <v>7</v>
      </c>
      <c r="B388" t="s">
        <v>133</v>
      </c>
      <c r="I388" t="str">
        <f t="shared" si="39"/>
        <v>N/A</v>
      </c>
      <c r="J388">
        <f t="shared" si="40"/>
        <v>0</v>
      </c>
      <c r="K388">
        <f t="shared" si="41"/>
        <v>0</v>
      </c>
      <c r="L388">
        <f t="shared" si="42"/>
        <v>0</v>
      </c>
      <c r="M388">
        <f t="shared" si="43"/>
        <v>0</v>
      </c>
      <c r="N388">
        <f t="shared" si="44"/>
        <v>0</v>
      </c>
    </row>
    <row r="389" spans="1:14" x14ac:dyDescent="0.3">
      <c r="A389" s="1">
        <v>8</v>
      </c>
      <c r="B389" t="s">
        <v>134</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#VALUE!</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12-13</v>
      </c>
      <c r="AL499" t="str">
        <f>L476</f>
        <v>13-14</v>
      </c>
      <c r="AM499" t="str">
        <f>M476</f>
        <v>14-15</v>
      </c>
      <c r="AN499" t="str">
        <f>N476</f>
        <v>15-16</v>
      </c>
    </row>
    <row r="500" spans="3:40" x14ac:dyDescent="0.3">
      <c r="C500" t="s">
        <v>3564</v>
      </c>
      <c r="AK500" t="e">
        <f ca="1">Y499-X499</f>
        <v>#N/A</v>
      </c>
      <c r="AL500" t="e">
        <f ca="1">Z499-Y499</f>
        <v>#N/A</v>
      </c>
      <c r="AM500" t="e">
        <f ca="1">AA499-Z499</f>
        <v>#N/A</v>
      </c>
      <c r="AN500" t="e">
        <f ca="1">AB499-AA499</f>
        <v>#N/A</v>
      </c>
    </row>
    <row r="501" spans="3:40" x14ac:dyDescent="0.3">
      <c r="C501" t="s">
        <v>3565</v>
      </c>
    </row>
    <row r="502" spans="3:40" x14ac:dyDescent="0.3">
      <c r="C502" t="s">
        <v>3566</v>
      </c>
    </row>
    <row r="503" spans="3:40" x14ac:dyDescent="0.3">
      <c r="C503" t="s">
        <v>3567</v>
      </c>
    </row>
    <row r="504" spans="3:40" x14ac:dyDescent="0.3">
      <c r="C504" t="s">
        <v>754</v>
      </c>
    </row>
    <row r="505" spans="3:40" x14ac:dyDescent="0.3">
      <c r="C505" t="s">
        <v>3568</v>
      </c>
    </row>
    <row r="506" spans="3:40" x14ac:dyDescent="0.3">
      <c r="C506" t="s">
        <v>748</v>
      </c>
    </row>
    <row r="507" spans="3:40" x14ac:dyDescent="0.3">
      <c r="C507" t="s">
        <v>752</v>
      </c>
    </row>
    <row r="508" spans="3:40" x14ac:dyDescent="0.3">
      <c r="C508" t="s">
        <v>3569</v>
      </c>
    </row>
    <row r="509" spans="3:40" x14ac:dyDescent="0.3">
      <c r="C509" t="s">
        <v>754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3570</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C&amp;F Financial</v>
      </c>
    </row>
    <row r="2" spans="1:16" x14ac:dyDescent="0.3">
      <c r="B2" t="s">
        <v>2</v>
      </c>
      <c r="C2" t="s">
        <v>3571</v>
      </c>
      <c r="K2" t="str">
        <f>LEFT(C1,FIND("(",C1) - 2)</f>
        <v>C&amp;F Financial Corporation</v>
      </c>
    </row>
    <row r="3" spans="1:16" x14ac:dyDescent="0.3">
      <c r="J3">
        <f ca="1">RANDBETWEEN(1,6)</f>
        <v>6</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$48.85, down .41%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$48.85, down .41% after opening up a fraction over yesterday's closing price</v>
      </c>
    </row>
    <row r="5" spans="1:16" x14ac:dyDescent="0.3">
      <c r="J5">
        <f ca="1">RANDBETWEEN(1,2)</f>
        <v>1</v>
      </c>
      <c r="K5" t="str">
        <f>"The one year target estimate for " &amp; D1 &amp; " is " &amp; TEXT(C23,"$####.00")</f>
        <v>The one year target estimate for C&amp;F Financial is $.00</v>
      </c>
      <c r="L5" t="str">
        <f>D1 &amp; " is expected to be trading at " &amp; TEXT(C23, "$####.00") &amp; ", based on target estimates"</f>
        <v>C&amp;F Financial is expected to be trading at $.00, based on target estimates</v>
      </c>
    </row>
    <row r="6" spans="1:16" x14ac:dyDescent="0.3">
      <c r="K6" t="str">
        <f>" which would be " &amp; IF(OR(LEFT(ABS((C23-C2)/C2*100),1)="8",LEFT(ABS((C23-C2)/C2*100),2)="18"), "an ", "a ")  &amp;TEXT(ABS((C23-C2)/C2),"####.00%")&amp;IF((C23-C2)&gt;0," increase over"," decrease from")&amp;" the current price"</f>
        <v xml:space="preserve"> which would be a 100.00% decrease from the current price</v>
      </c>
    </row>
    <row r="7" spans="1:16" x14ac:dyDescent="0.3">
      <c r="A7" s="1">
        <v>0</v>
      </c>
      <c r="B7" t="s">
        <v>5</v>
      </c>
      <c r="C7" t="s">
        <v>3572</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6</v>
      </c>
      <c r="C8" t="s">
        <v>3573</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8</v>
      </c>
      <c r="C9" t="s">
        <v>11</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10</v>
      </c>
      <c r="C10" t="s">
        <v>11</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12</v>
      </c>
      <c r="C11" t="s">
        <v>3574</v>
      </c>
      <c r="K11" t="str">
        <f>IF(B145="Interest Income",U42, K42)</f>
        <v>C&amp;F Financial has managed to increase interest income, net interest income, net loans, total assets, and retained earnings each year since 2012</v>
      </c>
    </row>
    <row r="12" spans="1:16" x14ac:dyDescent="0.3">
      <c r="A12" s="1">
        <v>5</v>
      </c>
      <c r="B12" t="s">
        <v>14</v>
      </c>
      <c r="C12" t="s">
        <v>3575</v>
      </c>
      <c r="D12" t="str">
        <f>LEFT(C12,FIND("-",C12)-2)</f>
        <v>40.01</v>
      </c>
      <c r="E12" t="str">
        <f>TRIM(RIGHT(C12,FIND("-",C12)-1))</f>
        <v>53.40</v>
      </c>
      <c r="K12" t="str">
        <f ca="1">D78</f>
        <v>Inconclusive</v>
      </c>
    </row>
    <row r="13" spans="1:16" x14ac:dyDescent="0.3">
      <c r="A13" s="1">
        <v>6</v>
      </c>
      <c r="B13" t="s">
        <v>16</v>
      </c>
      <c r="C13" t="s">
        <v>3576</v>
      </c>
      <c r="K13" t="str">
        <f ca="1">D89</f>
        <v>There are some indications that C&amp;F Financial may be undervalued. The company has a lower trailing p/e, price/sales, and price/book than the comparable average</v>
      </c>
    </row>
    <row r="14" spans="1:16" x14ac:dyDescent="0.3">
      <c r="A14" s="1">
        <v>7</v>
      </c>
      <c r="B14" t="s">
        <v>18</v>
      </c>
      <c r="C14" t="s">
        <v>3577</v>
      </c>
    </row>
    <row r="16" spans="1:16" x14ac:dyDescent="0.3">
      <c r="A16" s="1">
        <v>0</v>
      </c>
      <c r="B16" t="s">
        <v>20</v>
      </c>
      <c r="C16" t="s">
        <v>3578</v>
      </c>
    </row>
    <row r="17" spans="1:23" x14ac:dyDescent="0.3">
      <c r="A17" s="1">
        <v>1</v>
      </c>
      <c r="B17" t="s">
        <v>22</v>
      </c>
      <c r="C17" t="s">
        <v>767</v>
      </c>
      <c r="K17" t="str">
        <f ca="1">K2 &amp; IF(J3=1, K3,IF(J3=2,L3,IF(J3=3,M3,IF(J3=4,N3,IF(J3=5,O3,IF(J3=6,P3)))))) &amp; ". " &amp; IF(J4=1,K4,IF(J4=2,L4)) &amp; ". " &amp; IF(J5=1,K5,IF(J5=2,L5)) &amp; K6 &amp; ". " &amp; K7 &amp; ". " &amp; K8 &amp; ". " &amp; K9 &amp; "."</f>
        <v>C&amp;F Financial Corporation is going to report earnings between Jul 24, 2017 and Jul 28, 2017. The stock is currently trading at $48.85, down .41% after opening up slightly over yesterday's close. The one year target estimate for C&amp;F Financial is $.00 which would be a 100.00% decrease from the current price. Earnings are expected to remain constant over the next quarter based on the average of  analyst estimates (Yahoo Finance). The stock is trading near the middle of its 52 week range. Over the last 4 quarters, there have been positive earnings surprises 4 times, and a negative earnings surprise 0 times.</v>
      </c>
    </row>
    <row r="18" spans="1:23" x14ac:dyDescent="0.3">
      <c r="A18" s="1">
        <v>2</v>
      </c>
      <c r="B18" t="s">
        <v>24</v>
      </c>
      <c r="C18" t="s">
        <v>1715</v>
      </c>
    </row>
    <row r="19" spans="1:23" x14ac:dyDescent="0.3">
      <c r="A19" s="1">
        <v>3</v>
      </c>
      <c r="B19" t="s">
        <v>26</v>
      </c>
      <c r="C19" t="s">
        <v>3579</v>
      </c>
    </row>
    <row r="20" spans="1:23" x14ac:dyDescent="0.3">
      <c r="A20" s="1">
        <v>4</v>
      </c>
      <c r="B20" t="s">
        <v>28</v>
      </c>
      <c r="C20" t="s">
        <v>770</v>
      </c>
    </row>
    <row r="21" spans="1:23" x14ac:dyDescent="0.3">
      <c r="A21" s="1">
        <v>5</v>
      </c>
      <c r="B21" t="s">
        <v>30</v>
      </c>
      <c r="C21" t="s">
        <v>3580</v>
      </c>
    </row>
    <row r="22" spans="1:23" x14ac:dyDescent="0.3">
      <c r="A22" s="1">
        <v>6</v>
      </c>
      <c r="B22" t="s">
        <v>32</v>
      </c>
      <c r="C22" t="s">
        <v>3581</v>
      </c>
      <c r="J22">
        <f>IF(K22 &lt;&gt; "",1, 0)</f>
        <v>1</v>
      </c>
      <c r="K22" t="str">
        <f>IF(I145="pos_trend","Revenue","")</f>
        <v>Revenue</v>
      </c>
      <c r="L22" t="str">
        <f t="shared" ref="L22:L38" si="0">IF(EXACT(K22,UPPER(K22)),K22,LOWER(K22))</f>
        <v>revenue</v>
      </c>
      <c r="M22" t="str">
        <f>L22</f>
        <v>revenue</v>
      </c>
      <c r="T22">
        <f>IF(U22 &lt;&gt; "",1, 0)</f>
        <v>1</v>
      </c>
      <c r="U22" t="str">
        <f>IF(AND(B145 = "Interest Income",I145="pos_trend"), "Interest Income","")</f>
        <v>Interest Income</v>
      </c>
      <c r="V22" t="str">
        <f t="shared" ref="V22:V38" si="1">IF(EXACT(U22,UPPER(U22)),U22,LOWER(U22))</f>
        <v>interest income</v>
      </c>
      <c r="W22" t="str">
        <f>V22</f>
        <v>interest income</v>
      </c>
    </row>
    <row r="23" spans="1:23" x14ac:dyDescent="0.3">
      <c r="A23" s="1">
        <v>7</v>
      </c>
      <c r="B23" t="s">
        <v>34</v>
      </c>
      <c r="J23">
        <f>IF(K23 &lt;&gt; "",2, 0)</f>
        <v>2</v>
      </c>
      <c r="K23" t="str">
        <f>IF(I146="pos_trend",B146,"")</f>
        <v>Interest and Fees on Loans</v>
      </c>
      <c r="L23" t="str">
        <f t="shared" si="0"/>
        <v>interest and fees on loans</v>
      </c>
      <c r="M23" t="str">
        <f t="shared" ref="M23:M39" si="2">IF(L23&lt;&gt;"", M22 &amp; ", " &amp; L23,M22)</f>
        <v>revenue, interest and fees on loans</v>
      </c>
      <c r="T23">
        <f>IF(U23 &lt;&gt; "",2, 0)</f>
        <v>0</v>
      </c>
      <c r="U23" t="str">
        <f>IF(I151="pos_trend",B151,"")</f>
        <v/>
      </c>
      <c r="V23" t="str">
        <f t="shared" si="1"/>
        <v/>
      </c>
      <c r="W23" t="str">
        <f t="shared" ref="W23:W39" si="3">IF(V23&lt;&gt;"", W22 &amp; ", " &amp; V23,W22)</f>
        <v>interest income</v>
      </c>
    </row>
    <row r="24" spans="1:23" x14ac:dyDescent="0.3">
      <c r="J24">
        <f>IF(K24 &lt;&gt; "",3, 0)</f>
        <v>0</v>
      </c>
      <c r="K24" t="str">
        <f>IF(I153="pos_trend",B153,"")</f>
        <v/>
      </c>
      <c r="L24" t="str">
        <f t="shared" si="0"/>
        <v/>
      </c>
      <c r="M24" t="str">
        <f t="shared" si="2"/>
        <v>revenue, interest and fees on loans</v>
      </c>
      <c r="T24">
        <f>IF(U24 &lt;&gt; "",3, 0)</f>
        <v>3</v>
      </c>
      <c r="U24" t="str">
        <f>IF(I161="pos_trend",B161,"")</f>
        <v>Net Interest Income</v>
      </c>
      <c r="V24" t="str">
        <f t="shared" si="1"/>
        <v>net interest income</v>
      </c>
      <c r="W24" t="str">
        <f t="shared" si="3"/>
        <v>interest income, net interest income</v>
      </c>
    </row>
    <row r="25" spans="1:23" x14ac:dyDescent="0.3">
      <c r="J25">
        <f>IF(K25 &lt;&gt; "",4, 0)</f>
        <v>0</v>
      </c>
      <c r="K25" t="str">
        <f>IF(I154="pos_trend",B154,"")</f>
        <v/>
      </c>
      <c r="L25" t="str">
        <f t="shared" si="0"/>
        <v/>
      </c>
      <c r="M25" t="str">
        <f t="shared" si="2"/>
        <v>revenue, interest and fees on loans</v>
      </c>
      <c r="T25">
        <f>IF(U25 &lt;&gt; "",4, 0)</f>
        <v>0</v>
      </c>
      <c r="U25" t="str">
        <f>IF(I162="pos_trend",B162,"")</f>
        <v/>
      </c>
      <c r="V25" t="str">
        <f t="shared" si="1"/>
        <v/>
      </c>
      <c r="W25" t="str">
        <f t="shared" si="3"/>
        <v>interest income, net interest income</v>
      </c>
    </row>
    <row r="26" spans="1:23" x14ac:dyDescent="0.3">
      <c r="B26" s="1" t="s">
        <v>36</v>
      </c>
      <c r="C26" s="1" t="s">
        <v>109</v>
      </c>
      <c r="D26" s="1" t="s">
        <v>111</v>
      </c>
      <c r="E26" s="1" t="s">
        <v>113</v>
      </c>
      <c r="F26" s="1" t="s">
        <v>115</v>
      </c>
      <c r="J26">
        <f>IF(K26 &lt;&gt; "",5, 0)</f>
        <v>0</v>
      </c>
      <c r="K26" t="str">
        <f>IF(I155="pos_trend",B155,"")</f>
        <v/>
      </c>
      <c r="L26" t="str">
        <f t="shared" si="0"/>
        <v/>
      </c>
      <c r="M26" t="str">
        <f t="shared" si="2"/>
        <v>revenue, interest and fees on loans</v>
      </c>
      <c r="T26">
        <f>IF(U26 &lt;&gt; "",5, 0)</f>
        <v>0</v>
      </c>
      <c r="U26" t="str">
        <f>IF(I167="pos_trend",B167,"")</f>
        <v/>
      </c>
      <c r="V26" t="str">
        <f t="shared" si="1"/>
        <v/>
      </c>
      <c r="W26" t="str">
        <f t="shared" si="3"/>
        <v>interest income, net interest income</v>
      </c>
    </row>
    <row r="27" spans="1:23" x14ac:dyDescent="0.3">
      <c r="A27" s="1">
        <v>0</v>
      </c>
      <c r="B27" t="s">
        <v>41</v>
      </c>
      <c r="J27">
        <f>IF(K27 &lt;&gt; "",6, 0)</f>
        <v>0</v>
      </c>
      <c r="K27" t="str">
        <f>IF(I172="pos_trend",B172,"")</f>
        <v/>
      </c>
      <c r="L27" t="str">
        <f t="shared" si="0"/>
        <v/>
      </c>
      <c r="M27" t="str">
        <f t="shared" si="2"/>
        <v>revenue, interest and fees on loans</v>
      </c>
      <c r="T27">
        <f>IF(U27 &lt;&gt; "",6, 0)</f>
        <v>0</v>
      </c>
      <c r="U27" t="str">
        <f>IF(I170="pos_trend",B170,"")</f>
        <v/>
      </c>
      <c r="V27" t="str">
        <f t="shared" si="1"/>
        <v/>
      </c>
      <c r="W27" t="str">
        <f t="shared" si="3"/>
        <v>interest income, net interest income</v>
      </c>
    </row>
    <row r="28" spans="1:23" x14ac:dyDescent="0.3">
      <c r="A28" s="1">
        <v>1</v>
      </c>
      <c r="B28" t="s">
        <v>42</v>
      </c>
      <c r="J28">
        <f>IF(K28 &lt;&gt; "",7, 0)</f>
        <v>0</v>
      </c>
      <c r="K28" t="str">
        <f>IF(I173="pos_trend",B173,"")</f>
        <v/>
      </c>
      <c r="L28" t="str">
        <f t="shared" si="0"/>
        <v/>
      </c>
      <c r="M28" t="str">
        <f t="shared" si="2"/>
        <v>revenue, interest and fees on loans</v>
      </c>
      <c r="T28">
        <f>IF(U28 &lt;&gt; "",7, 0)</f>
        <v>0</v>
      </c>
      <c r="U28" t="str">
        <f>IF(I171="pos_trend",B171,"")</f>
        <v/>
      </c>
      <c r="V28" t="str">
        <f t="shared" si="1"/>
        <v/>
      </c>
      <c r="W28" t="str">
        <f t="shared" si="3"/>
        <v>interest income, net interest income</v>
      </c>
    </row>
    <row r="29" spans="1:23" x14ac:dyDescent="0.3">
      <c r="A29" s="1">
        <v>2</v>
      </c>
      <c r="B29" t="s">
        <v>43</v>
      </c>
      <c r="J29">
        <f>IF(K29 &lt;&gt; "",8, 0)</f>
        <v>0</v>
      </c>
      <c r="K29" t="str">
        <f>IF(I174="pos_trend",B174,"")</f>
        <v/>
      </c>
      <c r="L29" t="str">
        <f t="shared" si="0"/>
        <v/>
      </c>
      <c r="M29" t="str">
        <f t="shared" si="2"/>
        <v>revenue, interest and fees on loans</v>
      </c>
      <c r="T29">
        <f>IF(U29 &lt;&gt; "",8, 0)</f>
        <v>0</v>
      </c>
      <c r="U29" t="str">
        <f>IF(I172="pos_trend",B172,"")</f>
        <v/>
      </c>
      <c r="V29" t="str">
        <f t="shared" si="1"/>
        <v/>
      </c>
      <c r="W29" t="str">
        <f t="shared" si="3"/>
        <v>interest income, net interest income</v>
      </c>
    </row>
    <row r="30" spans="1:23" x14ac:dyDescent="0.3">
      <c r="A30" s="1">
        <v>3</v>
      </c>
      <c r="B30" t="s">
        <v>44</v>
      </c>
      <c r="J30">
        <f>IF(K30 &lt;&gt; "",9, 0)</f>
        <v>0</v>
      </c>
      <c r="K30" t="str">
        <f>IF(I185="pos_trend",B185,"")</f>
        <v/>
      </c>
      <c r="L30" t="str">
        <f t="shared" si="0"/>
        <v/>
      </c>
      <c r="M30" t="str">
        <f t="shared" si="2"/>
        <v>revenue, interest and fees on loans</v>
      </c>
      <c r="T30">
        <f>IF(U30 &lt;&gt; "",9, 0)</f>
        <v>0</v>
      </c>
      <c r="U30" t="str">
        <f>IF(I178="pos_trend",B178,"")</f>
        <v/>
      </c>
      <c r="V30" t="str">
        <f t="shared" si="1"/>
        <v/>
      </c>
      <c r="W30" t="str">
        <f t="shared" si="3"/>
        <v>interest income, net interest income</v>
      </c>
    </row>
    <row r="31" spans="1:23" x14ac:dyDescent="0.3">
      <c r="A31" s="1">
        <v>4</v>
      </c>
      <c r="B31" t="s">
        <v>45</v>
      </c>
      <c r="J31">
        <f>IF(K31 &lt;&gt; "",10, 0)</f>
        <v>0</v>
      </c>
      <c r="K31" t="str">
        <f>IF(I186="pos_trend",B186,"")</f>
        <v/>
      </c>
      <c r="L31" t="str">
        <f t="shared" si="0"/>
        <v/>
      </c>
      <c r="M31" t="str">
        <f t="shared" si="2"/>
        <v>revenue, interest and fees on loans</v>
      </c>
      <c r="T31">
        <f>IF(U31 &lt;&gt; "",10, 0)</f>
        <v>0</v>
      </c>
      <c r="U31" t="str">
        <f>IF(I199="pos_trend",B199,"")</f>
        <v/>
      </c>
      <c r="V31" t="str">
        <f t="shared" si="1"/>
        <v/>
      </c>
      <c r="W31" t="str">
        <f t="shared" si="3"/>
        <v>interest income, net interest income</v>
      </c>
    </row>
    <row r="32" spans="1:23" x14ac:dyDescent="0.3">
      <c r="J32">
        <f>IF(K32 &lt;&gt; "",11, 0)</f>
        <v>0</v>
      </c>
      <c r="K32" t="str">
        <f>IF(I187="pos_trend",B187,"")</f>
        <v/>
      </c>
      <c r="L32" t="str">
        <f t="shared" si="0"/>
        <v/>
      </c>
      <c r="M32" t="str">
        <f t="shared" si="2"/>
        <v>revenue, interest and fees on loans</v>
      </c>
      <c r="T32">
        <f>IF(U32 &lt;&gt; "",11, 0)</f>
        <v>0</v>
      </c>
      <c r="U32" t="str">
        <f>IF(I209="pos_trend",B209,"")</f>
        <v/>
      </c>
      <c r="V32" t="str">
        <f t="shared" si="1"/>
        <v/>
      </c>
      <c r="W32" t="str">
        <f t="shared" si="3"/>
        <v>interest income, net interest income</v>
      </c>
    </row>
    <row r="33" spans="1:23" x14ac:dyDescent="0.3">
      <c r="B33" s="1" t="s">
        <v>46</v>
      </c>
      <c r="C33" s="1" t="s">
        <v>109</v>
      </c>
      <c r="D33" s="1" t="s">
        <v>111</v>
      </c>
      <c r="E33" s="1" t="s">
        <v>113</v>
      </c>
      <c r="F33" s="1" t="s">
        <v>115</v>
      </c>
      <c r="J33">
        <f>IF(K33 &lt;&gt; "",12, 0)</f>
        <v>0</v>
      </c>
      <c r="K33" t="str">
        <f>IF(I195="pos_trend",B195,"")</f>
        <v/>
      </c>
      <c r="L33" t="str">
        <f t="shared" si="0"/>
        <v/>
      </c>
      <c r="M33" t="str">
        <f t="shared" si="2"/>
        <v>revenue, interest and fees on loans</v>
      </c>
      <c r="T33">
        <f>IF(U33 &lt;&gt; "",12, 0)</f>
        <v>12</v>
      </c>
      <c r="U33" t="str">
        <f>IF(I231="pos_trend",B231,"")</f>
        <v>Net Loans</v>
      </c>
      <c r="V33" t="str">
        <f t="shared" si="1"/>
        <v>net loans</v>
      </c>
      <c r="W33" t="str">
        <f t="shared" si="3"/>
        <v>interest income, net interest income, net loans</v>
      </c>
    </row>
    <row r="34" spans="1:23" x14ac:dyDescent="0.3">
      <c r="A34" s="1">
        <v>0</v>
      </c>
      <c r="B34" t="s">
        <v>41</v>
      </c>
      <c r="J34">
        <f>IF(K34 &lt;&gt; "",13, 0)</f>
        <v>0</v>
      </c>
      <c r="K34" t="str">
        <f>IF(I196="pos_trend",B196,"")</f>
        <v/>
      </c>
      <c r="L34" t="str">
        <f t="shared" si="0"/>
        <v/>
      </c>
      <c r="M34" t="str">
        <f t="shared" si="2"/>
        <v>revenue, interest and fees on loans</v>
      </c>
      <c r="T34">
        <f>IF(U34 &lt;&gt; "",13, 0)</f>
        <v>13</v>
      </c>
      <c r="U34" t="str">
        <f>IF(I251="pos_trend",B251,"")</f>
        <v>Total Assets</v>
      </c>
      <c r="V34" t="str">
        <f t="shared" si="1"/>
        <v>total assets</v>
      </c>
      <c r="W34" t="str">
        <f t="shared" si="3"/>
        <v>interest income, net interest income, net loans, total assets</v>
      </c>
    </row>
    <row r="35" spans="1:23" x14ac:dyDescent="0.3">
      <c r="A35" s="1">
        <v>1</v>
      </c>
      <c r="B35" t="s">
        <v>42</v>
      </c>
      <c r="J35">
        <f>IF(K35 &lt;&gt; "",14, 0)</f>
        <v>0</v>
      </c>
      <c r="K35" t="str">
        <f>IF(I201="pos_trend",B201,"")</f>
        <v/>
      </c>
      <c r="L35" t="str">
        <f t="shared" si="0"/>
        <v/>
      </c>
      <c r="M35" t="str">
        <f t="shared" si="2"/>
        <v>revenue, interest and fees on loans</v>
      </c>
      <c r="T35">
        <f>IF(U35 &lt;&gt; "",14, 0)</f>
        <v>14</v>
      </c>
      <c r="U35" t="str">
        <f>IF(I279="pos_trend",B279,"")</f>
        <v>Retained Earnings</v>
      </c>
      <c r="V35" t="str">
        <f t="shared" si="1"/>
        <v>retained earnings</v>
      </c>
      <c r="W35" t="str">
        <f t="shared" si="3"/>
        <v>interest income, net interest income, net loans, total assets, retained earnings</v>
      </c>
    </row>
    <row r="36" spans="1:23" x14ac:dyDescent="0.3">
      <c r="A36" s="1">
        <v>2</v>
      </c>
      <c r="B36" t="s">
        <v>43</v>
      </c>
      <c r="J36">
        <f>IF(K36 &lt;&gt; "",15, 0)</f>
        <v>0</v>
      </c>
      <c r="K36" t="str">
        <f>IF(I202="pos_trend",B202,"")</f>
        <v/>
      </c>
      <c r="L36" t="str">
        <f t="shared" si="0"/>
        <v/>
      </c>
      <c r="M36" t="str">
        <f t="shared" si="2"/>
        <v>revenue, interest and fees on loans</v>
      </c>
      <c r="T36">
        <f>IF(U36 &lt;&gt; "",15, 0)</f>
        <v>0</v>
      </c>
      <c r="U36" t="str">
        <f>IF(I336="pos_trend",B336,"")</f>
        <v/>
      </c>
      <c r="V36" t="str">
        <f t="shared" si="1"/>
        <v/>
      </c>
      <c r="W36" t="str">
        <f t="shared" si="3"/>
        <v>interest income, net interest income, net loans, total assets, retained earnings</v>
      </c>
    </row>
    <row r="37" spans="1:23" x14ac:dyDescent="0.3">
      <c r="A37" s="1">
        <v>3</v>
      </c>
      <c r="B37" t="s">
        <v>44</v>
      </c>
      <c r="J37">
        <f>IF(K37 &lt;&gt; "",16, 0)</f>
        <v>0</v>
      </c>
      <c r="K37" t="str">
        <f>IF(I203="pos_trend",B203,"")</f>
        <v/>
      </c>
      <c r="L37" t="str">
        <f t="shared" si="0"/>
        <v/>
      </c>
      <c r="M37" t="str">
        <f t="shared" si="2"/>
        <v>revenue, interest and fees on loans</v>
      </c>
      <c r="T37">
        <f>IF(U37 &lt;&gt; "",16, 0)</f>
        <v>0</v>
      </c>
      <c r="U37" t="str">
        <f>IF(I235="pos_trend",B235,"")</f>
        <v/>
      </c>
      <c r="V37" t="str">
        <f t="shared" si="1"/>
        <v/>
      </c>
      <c r="W37" t="str">
        <f t="shared" si="3"/>
        <v>interest income, net interest income, net loans, total assets, retained earnings</v>
      </c>
    </row>
    <row r="38" spans="1:23" x14ac:dyDescent="0.3">
      <c r="A38" s="1">
        <v>4</v>
      </c>
      <c r="B38" t="s">
        <v>60</v>
      </c>
      <c r="J38">
        <f>IF(K38 &lt;&gt; "",17, 0)</f>
        <v>0</v>
      </c>
      <c r="K38" t="str">
        <f>IF(I351="pos_trend",B351,"")</f>
        <v/>
      </c>
      <c r="L38" t="str">
        <f t="shared" si="0"/>
        <v/>
      </c>
      <c r="M38" t="str">
        <f t="shared" si="2"/>
        <v>revenue, interest and fees on loans</v>
      </c>
      <c r="T38">
        <f>IF(U38 &lt;&gt; "",17, 0)</f>
        <v>0</v>
      </c>
      <c r="U38" t="str">
        <f>IF(I236="pos_trend",B236,"")</f>
        <v/>
      </c>
      <c r="V38" t="str">
        <f t="shared" si="1"/>
        <v/>
      </c>
      <c r="W38" t="str">
        <f t="shared" si="3"/>
        <v>interest income, net interest income, net loans, total assets, retained earnings</v>
      </c>
    </row>
    <row r="39" spans="1:23" x14ac:dyDescent="0.3">
      <c r="A39" s="1">
        <v>5</v>
      </c>
      <c r="B39" t="s">
        <v>64</v>
      </c>
      <c r="K39" t="str">
        <f>IF(I352="pos_trend",B352,"")</f>
        <v/>
      </c>
      <c r="M39" t="str">
        <f t="shared" si="2"/>
        <v>revenue, interest and fees on loans</v>
      </c>
      <c r="W39" t="str">
        <f t="shared" si="3"/>
        <v>interest income, net interest income, net loans, total assets, retained earnings</v>
      </c>
    </row>
    <row r="40" spans="1:23" x14ac:dyDescent="0.3">
      <c r="J40">
        <f>MAX(J22:J39)</f>
        <v>2</v>
      </c>
      <c r="K40" t="str">
        <f>VLOOKUP(J40,J22:K39,2,FALSE)</f>
        <v>Interest and Fees on Loans</v>
      </c>
      <c r="M40" t="str">
        <f>IF(IFERROR(FIND(",",M39),TRUE)=TRUE,M39,IF(NOT(EXACT(K40,UPPER(K40))),SUBSTITUTE(M39,LOWER(K40),"and "&amp;LOWER(K40)),SUBSTITUTE(M39,K40,"and "&amp;K40)))</f>
        <v>revenue, and interest and fees on loans</v>
      </c>
      <c r="T40">
        <f>MAX(T22:T39)</f>
        <v>14</v>
      </c>
      <c r="U40" t="str">
        <f>VLOOKUP(T40,T22:U39,2,FALSE)</f>
        <v>Retained Earnings</v>
      </c>
      <c r="W40" t="str">
        <f>IF(IFERROR(FIND(",",W39),TRUE)=TRUE,W39,IF(NOT(EXACT(U40,UPPER(U40))),SUBSTITUTE(W39,LOWER(U40),"and "&amp;LOWER(U40)),SUBSTITUTE(W39,U40,"and "&amp;U40)))</f>
        <v>interest income, net interest income, net loans, total assets, and retained earnings</v>
      </c>
    </row>
    <row r="41" spans="1:23" x14ac:dyDescent="0.3">
      <c r="B41" s="1" t="s">
        <v>69</v>
      </c>
      <c r="C41" s="1" t="s">
        <v>1748</v>
      </c>
      <c r="D41" s="1" t="s">
        <v>1749</v>
      </c>
      <c r="E41" s="1" t="s">
        <v>1750</v>
      </c>
      <c r="F41" s="1" t="s">
        <v>1751</v>
      </c>
    </row>
    <row r="42" spans="1:23" x14ac:dyDescent="0.3">
      <c r="A42" s="1">
        <v>0</v>
      </c>
      <c r="B42" t="s">
        <v>74</v>
      </c>
      <c r="K42" t="str">
        <f>SUBSTITUTE(IF(M40&lt;&gt;"", D1 &amp; " has managed to increase " &amp; M40 &amp; " each year since " &amp; C144, "No positive trends")," , "," ")</f>
        <v>C&amp;F Financial has managed to increase revenue, and interest and fees on loans each year since 2012</v>
      </c>
      <c r="U42" t="str">
        <f>SUBSTITUTE(IF(W40&lt;&gt;"", D1 &amp; " has managed to increase " &amp; W40 &amp; " each year since " &amp; C144, "No positive trends")," , "," ")</f>
        <v>C&amp;F Financial has managed to increase interest income, net interest income, net loans, total assets, and retained earnings each year since 2012</v>
      </c>
    </row>
    <row r="43" spans="1:23" x14ac:dyDescent="0.3">
      <c r="A43" s="1">
        <v>1</v>
      </c>
      <c r="B43" t="s">
        <v>78</v>
      </c>
    </row>
    <row r="44" spans="1:23" x14ac:dyDescent="0.3">
      <c r="A44" s="1">
        <v>2</v>
      </c>
      <c r="B44" t="s">
        <v>83</v>
      </c>
    </row>
    <row r="45" spans="1:23" x14ac:dyDescent="0.3">
      <c r="A45" s="1">
        <v>3</v>
      </c>
      <c r="B45" t="s">
        <v>88</v>
      </c>
    </row>
    <row r="47" spans="1:23" x14ac:dyDescent="0.3">
      <c r="B47" s="1" t="s">
        <v>93</v>
      </c>
      <c r="C47" s="1" t="s">
        <v>109</v>
      </c>
      <c r="D47" s="1" t="s">
        <v>111</v>
      </c>
      <c r="E47" s="1" t="s">
        <v>113</v>
      </c>
      <c r="F47" s="1" t="s">
        <v>115</v>
      </c>
    </row>
    <row r="48" spans="1:23" x14ac:dyDescent="0.3">
      <c r="A48" s="1">
        <v>0</v>
      </c>
      <c r="B48" t="s">
        <v>94</v>
      </c>
    </row>
    <row r="49" spans="1:14" x14ac:dyDescent="0.3">
      <c r="A49" s="1">
        <v>1</v>
      </c>
      <c r="B49" t="s">
        <v>95</v>
      </c>
    </row>
    <row r="50" spans="1:14" x14ac:dyDescent="0.3">
      <c r="A50" s="1">
        <v>2</v>
      </c>
      <c r="B50" t="s">
        <v>96</v>
      </c>
    </row>
    <row r="51" spans="1:14" x14ac:dyDescent="0.3">
      <c r="A51" s="1">
        <v>3</v>
      </c>
      <c r="B51" t="s">
        <v>97</v>
      </c>
    </row>
    <row r="52" spans="1:14" x14ac:dyDescent="0.3">
      <c r="A52" s="1">
        <v>4</v>
      </c>
      <c r="B52" t="s">
        <v>98</v>
      </c>
    </row>
    <row r="54" spans="1:14" x14ac:dyDescent="0.3">
      <c r="B54" s="1" t="s">
        <v>99</v>
      </c>
      <c r="C54" s="1" t="s">
        <v>109</v>
      </c>
      <c r="D54" s="1" t="s">
        <v>111</v>
      </c>
      <c r="E54" s="1" t="s">
        <v>113</v>
      </c>
      <c r="F54" s="1" t="s">
        <v>115</v>
      </c>
    </row>
    <row r="55" spans="1:14" x14ac:dyDescent="0.3">
      <c r="A55" s="1">
        <v>0</v>
      </c>
      <c r="B55" t="s">
        <v>100</v>
      </c>
    </row>
    <row r="56" spans="1:14" x14ac:dyDescent="0.3">
      <c r="A56" s="1">
        <v>1</v>
      </c>
      <c r="B56" t="s">
        <v>101</v>
      </c>
    </row>
    <row r="57" spans="1:14" x14ac:dyDescent="0.3">
      <c r="A57" s="1">
        <v>2</v>
      </c>
      <c r="B57" t="s">
        <v>102</v>
      </c>
    </row>
    <row r="58" spans="1:14" x14ac:dyDescent="0.3">
      <c r="A58" s="1">
        <v>3</v>
      </c>
      <c r="B58" t="s">
        <v>103</v>
      </c>
    </row>
    <row r="60" spans="1:14" x14ac:dyDescent="0.3">
      <c r="B60" s="1" t="s">
        <v>104</v>
      </c>
      <c r="C60" s="1" t="s">
        <v>3582</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CFFI</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F61">
        <v>0.19</v>
      </c>
      <c r="I61" t="str">
        <f t="shared" si="4"/>
        <v>N/A</v>
      </c>
      <c r="J61">
        <f t="shared" si="5"/>
        <v>0</v>
      </c>
      <c r="K61">
        <f t="shared" si="6"/>
        <v>0</v>
      </c>
      <c r="L61">
        <f t="shared" si="7"/>
        <v>0</v>
      </c>
      <c r="M61">
        <f t="shared" si="8"/>
        <v>0.19</v>
      </c>
      <c r="N61">
        <f t="shared" si="9"/>
        <v>0</v>
      </c>
    </row>
    <row r="62" spans="1:14" x14ac:dyDescent="0.3">
      <c r="A62" s="1">
        <v>1</v>
      </c>
      <c r="B62" t="s">
        <v>111</v>
      </c>
      <c r="F62">
        <v>0.22</v>
      </c>
      <c r="I62" t="str">
        <f t="shared" si="4"/>
        <v>N/A</v>
      </c>
      <c r="J62">
        <f t="shared" si="5"/>
        <v>0</v>
      </c>
      <c r="K62">
        <f t="shared" si="6"/>
        <v>0</v>
      </c>
      <c r="L62">
        <f t="shared" si="7"/>
        <v>0</v>
      </c>
      <c r="M62">
        <f t="shared" si="8"/>
        <v>0.22</v>
      </c>
      <c r="N62">
        <f t="shared" si="9"/>
        <v>0</v>
      </c>
    </row>
    <row r="63" spans="1:14" x14ac:dyDescent="0.3">
      <c r="A63" s="1">
        <v>2</v>
      </c>
      <c r="B63" t="s">
        <v>113</v>
      </c>
      <c r="F63">
        <v>0.08</v>
      </c>
      <c r="I63" t="str">
        <f t="shared" si="4"/>
        <v>N/A</v>
      </c>
      <c r="J63">
        <f t="shared" si="5"/>
        <v>0</v>
      </c>
      <c r="K63">
        <f t="shared" si="6"/>
        <v>0</v>
      </c>
      <c r="L63">
        <f t="shared" si="7"/>
        <v>0</v>
      </c>
      <c r="M63">
        <f t="shared" si="8"/>
        <v>0.08</v>
      </c>
      <c r="N63">
        <f t="shared" si="9"/>
        <v>0</v>
      </c>
    </row>
    <row r="64" spans="1:14" x14ac:dyDescent="0.3">
      <c r="A64" s="1">
        <v>3</v>
      </c>
      <c r="B64" t="s">
        <v>115</v>
      </c>
      <c r="F64">
        <v>0.12</v>
      </c>
      <c r="I64" t="str">
        <f t="shared" si="4"/>
        <v>N/A</v>
      </c>
      <c r="J64">
        <f t="shared" si="5"/>
        <v>0</v>
      </c>
      <c r="K64">
        <f t="shared" si="6"/>
        <v>0</v>
      </c>
      <c r="L64">
        <f t="shared" si="7"/>
        <v>0</v>
      </c>
      <c r="M64">
        <f t="shared" si="8"/>
        <v>0.12</v>
      </c>
      <c r="N64">
        <f t="shared" si="9"/>
        <v>0</v>
      </c>
    </row>
    <row r="65" spans="1:14" x14ac:dyDescent="0.3">
      <c r="A65" s="1">
        <v>4</v>
      </c>
      <c r="B65" t="s">
        <v>117</v>
      </c>
      <c r="F65">
        <v>0.08</v>
      </c>
      <c r="I65" t="str">
        <f t="shared" si="4"/>
        <v>N/A</v>
      </c>
      <c r="J65">
        <f t="shared" si="5"/>
        <v>0</v>
      </c>
      <c r="K65">
        <f t="shared" si="6"/>
        <v>0</v>
      </c>
      <c r="L65">
        <f t="shared" si="7"/>
        <v>0</v>
      </c>
      <c r="M65">
        <f t="shared" si="8"/>
        <v>0.08</v>
      </c>
      <c r="N65">
        <f t="shared" si="9"/>
        <v>0</v>
      </c>
    </row>
    <row r="66" spans="1:14" x14ac:dyDescent="0.3">
      <c r="A66" s="1">
        <v>5</v>
      </c>
      <c r="B66" t="s">
        <v>119</v>
      </c>
      <c r="C66" t="s">
        <v>3583</v>
      </c>
      <c r="I66" t="str">
        <f t="shared" si="4"/>
        <v>N/A</v>
      </c>
      <c r="J66">
        <f t="shared" si="5"/>
        <v>0.60729999999999995</v>
      </c>
      <c r="K66">
        <f t="shared" si="6"/>
        <v>0</v>
      </c>
      <c r="L66">
        <f t="shared" si="7"/>
        <v>0</v>
      </c>
      <c r="M66">
        <f t="shared" si="8"/>
        <v>0</v>
      </c>
      <c r="N66">
        <f t="shared" si="9"/>
        <v>0</v>
      </c>
    </row>
    <row r="67" spans="1:14" x14ac:dyDescent="0.3">
      <c r="D67" t="s">
        <v>121</v>
      </c>
      <c r="E67" t="str">
        <f>C1</f>
        <v>C&amp;F Financial Corporation (CFFI)</v>
      </c>
      <c r="I67" t="str">
        <f t="shared" si="4"/>
        <v>N/A</v>
      </c>
      <c r="J67">
        <f t="shared" si="5"/>
        <v>0</v>
      </c>
      <c r="K67" t="str">
        <f t="shared" si="6"/>
        <v>Comp Average</v>
      </c>
      <c r="L67" t="str">
        <f t="shared" si="7"/>
        <v>C&amp;F Financial Corporation (CFFI)</v>
      </c>
      <c r="M67">
        <f t="shared" si="8"/>
        <v>0</v>
      </c>
      <c r="N67">
        <f t="shared" si="9"/>
        <v>0</v>
      </c>
    </row>
    <row r="68" spans="1:14" x14ac:dyDescent="0.3">
      <c r="A68" s="1">
        <v>0</v>
      </c>
      <c r="B68" t="s">
        <v>122</v>
      </c>
      <c r="C68" t="s">
        <v>3578</v>
      </c>
      <c r="D68">
        <f ca="1">AVERAGE(VALUE(INDIRECT("J"&amp;(MATCH(B68,B69:B500,0)+68))),VALUE(INDIRECT("J"&amp;(MATCH(B68,B69:B500,0)+79))),VALUE(INDIRECT("J"&amp;(MATCH(B68,B69:B500,0)+90))),VALUE(INDIRECT("J"&amp;(MATCH(B68,B69:B500,0)+101))))</f>
        <v>345307500</v>
      </c>
      <c r="E68" t="str">
        <f t="shared" ref="E68:E76" ca="1" si="10">IF(AND(C68&lt;&gt;"",D68&lt;&gt;0),IF(VALUE(J68)&gt;VALUE(K68),"above average","below average"),"no data")</f>
        <v>below average</v>
      </c>
      <c r="I68" t="str">
        <f t="shared" ca="1" si="4"/>
        <v>N/A</v>
      </c>
      <c r="J68">
        <f t="shared" si="5"/>
        <v>170350000</v>
      </c>
      <c r="K68">
        <f t="shared" ca="1" si="6"/>
        <v>345307500</v>
      </c>
      <c r="L68" t="str">
        <f t="shared" ca="1" si="7"/>
        <v>below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1715</v>
      </c>
      <c r="D70">
        <f ca="1">AVERAGE(VALUE(INDIRECT("J"&amp;(MATCH(B70,B71:B502,0)+70))),VALUE(INDIRECT("J"&amp;(MATCH(B70,B71:B502,0)+81))),VALUE(INDIRECT("J"&amp;(MATCH(B70,B71:B502,0)+92))),VALUE(INDIRECT("J"&amp;(MATCH(B70,B71:B502,0)+103))))</f>
        <v>17.535000000000004</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12.37</v>
      </c>
      <c r="K70">
        <f t="shared" ca="1" si="6"/>
        <v>17.535000000000004</v>
      </c>
      <c r="L70" t="str">
        <f t="shared" ca="1" si="7"/>
        <v>below average</v>
      </c>
      <c r="M70" t="str">
        <f t="shared" ca="1" si="8"/>
        <v/>
      </c>
      <c r="N70" t="str">
        <f t="shared" ca="1" si="9"/>
        <v/>
      </c>
    </row>
    <row r="71" spans="1:14" x14ac:dyDescent="0.3">
      <c r="A71" s="1">
        <v>3</v>
      </c>
      <c r="B71" t="s">
        <v>125</v>
      </c>
      <c r="D71">
        <f ca="1">AVERAGE(VALUE(INDIRECT("J"&amp;(MATCH(B71,B72:B503,0)+71))),VALUE(INDIRECT("J"&amp;(MATCH(B71,B72:B503,0)+82))),VALUE(INDIRECT("J"&amp;(MATCH(B71,B72:B503,0)+93))),VALUE(INDIRECT("J"&amp;(MATCH(B71,B72:B503,0)+104))))</f>
        <v>14.8825</v>
      </c>
      <c r="E71" t="str">
        <f t="shared" ca="1" si="10"/>
        <v>no data</v>
      </c>
      <c r="F71" t="str">
        <f t="shared" ca="1" si="11"/>
        <v/>
      </c>
      <c r="G71" t="str">
        <f t="shared" ref="G71:G76" ca="1" si="12">IF(F71&lt;&gt;"", G70 &amp; ", " &amp; IFERROR(LEFT(F71,FIND("(",F71) - 2),F71),G70)</f>
        <v/>
      </c>
      <c r="I71" t="str">
        <f t="shared" ca="1" si="4"/>
        <v>N/A</v>
      </c>
      <c r="J71">
        <f t="shared" si="5"/>
        <v>0</v>
      </c>
      <c r="K71">
        <f t="shared" ca="1" si="6"/>
        <v>14.8825</v>
      </c>
      <c r="L71" t="str">
        <f t="shared" ca="1" si="7"/>
        <v>no data</v>
      </c>
      <c r="M71" t="str">
        <f t="shared" ca="1" si="8"/>
        <v/>
      </c>
      <c r="N71" t="str">
        <f t="shared" ca="1" si="9"/>
        <v/>
      </c>
    </row>
    <row r="72" spans="1:14" x14ac:dyDescent="0.3">
      <c r="A72" s="1">
        <v>4</v>
      </c>
      <c r="B72" t="s">
        <v>127</v>
      </c>
      <c r="D72">
        <f ca="1">AVERAGE(VALUE(INDIRECT("J"&amp;(MATCH(B72,B73:B504,0)+72))),VALUE(INDIRECT("J"&amp;(MATCH(B72,B73:B504,0)+83))),VALUE(INDIRECT("J"&amp;(MATCH(B72,B73:B504,0)+94))),VALUE(INDIRECT("J"&amp;(MATCH(B72,B73:B504,0)+105))))</f>
        <v>2.5949999999999998</v>
      </c>
      <c r="E72" t="str">
        <f t="shared" ca="1" si="10"/>
        <v>no data</v>
      </c>
      <c r="F72" t="str">
        <f t="shared" ca="1" si="11"/>
        <v/>
      </c>
      <c r="G72" t="str">
        <f t="shared" ca="1" si="12"/>
        <v/>
      </c>
      <c r="I72" t="str">
        <f t="shared" ca="1" si="4"/>
        <v>N/A</v>
      </c>
      <c r="J72">
        <f t="shared" si="5"/>
        <v>0</v>
      </c>
      <c r="K72">
        <f t="shared" ca="1" si="6"/>
        <v>2.5949999999999998</v>
      </c>
      <c r="L72" t="str">
        <f t="shared" ca="1" si="7"/>
        <v>no data</v>
      </c>
      <c r="M72" t="str">
        <f t="shared" ca="1" si="8"/>
        <v/>
      </c>
      <c r="N72" t="str">
        <f t="shared" ca="1" si="9"/>
        <v/>
      </c>
    </row>
    <row r="73" spans="1:14" x14ac:dyDescent="0.3">
      <c r="A73" s="1">
        <v>5</v>
      </c>
      <c r="B73" t="s">
        <v>129</v>
      </c>
      <c r="C73" t="s">
        <v>3584</v>
      </c>
      <c r="D73">
        <f ca="1">AVERAGE(VALUE(INDIRECT("J"&amp;(MATCH(B73,B74:B505,0)+73))),VALUE(INDIRECT("J"&amp;(MATCH(B73,B74:B505,0)+84))),VALUE(INDIRECT("J"&amp;(MATCH(B73,B74:B505,0)+95))),VALUE(INDIRECT("J"&amp;(MATCH(B73,B74:B505,0)+106))))</f>
        <v>5.2074999999999996</v>
      </c>
      <c r="E73" t="str">
        <f t="shared" ca="1" si="10"/>
        <v>below average</v>
      </c>
      <c r="F73" t="str">
        <f t="shared" ca="1" si="11"/>
        <v/>
      </c>
      <c r="G73" t="str">
        <f t="shared" ca="1" si="12"/>
        <v/>
      </c>
      <c r="I73" t="str">
        <f t="shared" ca="1" si="4"/>
        <v>N/A</v>
      </c>
      <c r="J73" t="str">
        <f t="shared" si="5"/>
        <v>1.91</v>
      </c>
      <c r="K73">
        <f t="shared" ca="1" si="6"/>
        <v>5.2074999999999996</v>
      </c>
      <c r="L73" t="str">
        <f t="shared" ca="1" si="7"/>
        <v>below average</v>
      </c>
      <c r="M73" t="str">
        <f t="shared" ca="1" si="8"/>
        <v/>
      </c>
      <c r="N73" t="str">
        <f t="shared" ca="1" si="9"/>
        <v/>
      </c>
    </row>
    <row r="74" spans="1:14" x14ac:dyDescent="0.3">
      <c r="A74" s="1">
        <v>6</v>
      </c>
      <c r="B74" t="s">
        <v>131</v>
      </c>
      <c r="C74" t="s">
        <v>3018</v>
      </c>
      <c r="D74">
        <f ca="1">AVERAGE(VALUE(INDIRECT("J"&amp;(MATCH(B74,B75:B506,0)+74))),VALUE(INDIRECT("J"&amp;(MATCH(B74,B75:B506,0)+85))),VALUE(INDIRECT("J"&amp;(MATCH(B74,B75:B506,0)+96))),VALUE(INDIRECT("J"&amp;(MATCH(B74,B75:B506,0)+107))))</f>
        <v>1.7</v>
      </c>
      <c r="E74" t="str">
        <f t="shared" ca="1" si="10"/>
        <v>below average</v>
      </c>
      <c r="F74" t="str">
        <f t="shared" ca="1" si="11"/>
        <v/>
      </c>
      <c r="G74" t="str">
        <f t="shared" ca="1" si="12"/>
        <v/>
      </c>
      <c r="I74" t="str">
        <f t="shared" ca="1" si="4"/>
        <v>N/A</v>
      </c>
      <c r="J74" t="str">
        <f t="shared" si="5"/>
        <v>1.20</v>
      </c>
      <c r="K74">
        <f t="shared" ca="1" si="6"/>
        <v>1.7</v>
      </c>
      <c r="L74" t="str">
        <f t="shared" ca="1" si="7"/>
        <v>below average</v>
      </c>
      <c r="M74" t="str">
        <f t="shared" ca="1" si="8"/>
        <v/>
      </c>
      <c r="N74" t="str">
        <f t="shared" ca="1" si="9"/>
        <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c>
      <c r="I75" t="str">
        <f t="shared" ca="1" si="4"/>
        <v>N/A</v>
      </c>
      <c r="J75">
        <f t="shared" si="5"/>
        <v>0</v>
      </c>
      <c r="K75">
        <f t="shared" ca="1" si="6"/>
        <v>0</v>
      </c>
      <c r="L75" t="str">
        <f t="shared" ca="1" si="7"/>
        <v>no data</v>
      </c>
      <c r="M75" t="str">
        <f t="shared" ca="1" si="8"/>
        <v/>
      </c>
      <c r="N75" t="str">
        <f t="shared" ca="1" si="9"/>
        <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c>
      <c r="I76" t="str">
        <f t="shared" ca="1" si="4"/>
        <v>N/A</v>
      </c>
      <c r="J76">
        <f t="shared" si="5"/>
        <v>0</v>
      </c>
      <c r="K76">
        <f t="shared" ca="1" si="6"/>
        <v>0</v>
      </c>
      <c r="L76" t="str">
        <f t="shared" ca="1" si="7"/>
        <v>no data</v>
      </c>
      <c r="M76" t="str">
        <f t="shared" ca="1" si="8"/>
        <v/>
      </c>
      <c r="N76" t="str">
        <f t="shared" ca="1" si="9"/>
        <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f t="shared" si="5"/>
        <v>0</v>
      </c>
      <c r="K77">
        <f t="shared" si="6"/>
        <v>0</v>
      </c>
      <c r="L77">
        <f t="shared" si="7"/>
        <v>0</v>
      </c>
      <c r="M77" t="str">
        <f t="shared" ca="1" si="8"/>
        <v/>
      </c>
      <c r="N77" t="str">
        <f t="shared" ca="1" si="9"/>
        <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Inconclusive</v>
      </c>
      <c r="I78" t="str">
        <f t="shared" ca="1" si="4"/>
        <v>N/A</v>
      </c>
      <c r="J78" t="str">
        <f t="shared" si="5"/>
        <v>Dec 31, 2016</v>
      </c>
      <c r="K78" t="str">
        <f t="shared" ca="1" si="6"/>
        <v>Inconclusive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3585</v>
      </c>
      <c r="F81" t="str">
        <f t="shared" ref="F81:F87" ca="1" si="13">IF(E70="below average",LOWER(TRIM(IF(ISNUMBER(VALUE(RIGHT(B70,1))),REPLACE(B70,LEN(B70),1,""),B70))),"")</f>
        <v>trailing p/e</v>
      </c>
      <c r="G81" t="str">
        <f ca="1">IFERROR(LEFT(F81,FIND("(",F81) - 2),F81)</f>
        <v>trailing p/e</v>
      </c>
      <c r="I81" t="str">
        <f t="shared" ca="1" si="4"/>
        <v>N/A</v>
      </c>
      <c r="J81">
        <f t="shared" si="5"/>
        <v>0.1535</v>
      </c>
      <c r="K81">
        <f t="shared" si="6"/>
        <v>0</v>
      </c>
      <c r="L81">
        <f t="shared" si="7"/>
        <v>0</v>
      </c>
      <c r="M81" t="str">
        <f t="shared" ca="1" si="8"/>
        <v>trailing p/e</v>
      </c>
      <c r="N81" t="str">
        <f t="shared" ca="1" si="9"/>
        <v>trailing p/e</v>
      </c>
    </row>
    <row r="82" spans="1:14" x14ac:dyDescent="0.3">
      <c r="A82" s="1">
        <v>1</v>
      </c>
      <c r="B82" t="s">
        <v>141</v>
      </c>
      <c r="C82" t="s">
        <v>3586</v>
      </c>
      <c r="F82" t="str">
        <f t="shared" ca="1" si="13"/>
        <v/>
      </c>
      <c r="G82" t="str">
        <f t="shared" ref="G82:G87" ca="1" si="14">IF(F82&lt;&gt;"", G81 &amp; ", " &amp; IFERROR(LEFT(F82,FIND("(",F82) - 2),F82),G81)</f>
        <v>trailing p/e</v>
      </c>
      <c r="I82" t="str">
        <f t="shared" ca="1" si="4"/>
        <v>N/A</v>
      </c>
      <c r="J82">
        <f t="shared" si="5"/>
        <v>0.20600000000000002</v>
      </c>
      <c r="K82">
        <f t="shared" si="6"/>
        <v>0</v>
      </c>
      <c r="L82">
        <f t="shared" si="7"/>
        <v>0</v>
      </c>
      <c r="M82" t="str">
        <f t="shared" ca="1" si="8"/>
        <v/>
      </c>
      <c r="N82" t="str">
        <f t="shared" ca="1" si="9"/>
        <v>trailing p/e</v>
      </c>
    </row>
    <row r="83" spans="1:14" x14ac:dyDescent="0.3">
      <c r="F83" t="str">
        <f t="shared" ca="1" si="13"/>
        <v/>
      </c>
      <c r="G83" t="str">
        <f t="shared" ca="1" si="14"/>
        <v>trailing p/e</v>
      </c>
      <c r="I83" t="str">
        <f t="shared" ca="1" si="4"/>
        <v>N/A</v>
      </c>
      <c r="J83">
        <f t="shared" si="5"/>
        <v>0</v>
      </c>
      <c r="K83">
        <f t="shared" si="6"/>
        <v>0</v>
      </c>
      <c r="L83">
        <f t="shared" si="7"/>
        <v>0</v>
      </c>
      <c r="M83" t="str">
        <f t="shared" ca="1" si="8"/>
        <v/>
      </c>
      <c r="N83" t="str">
        <f t="shared" ca="1" si="9"/>
        <v>trailing p/e</v>
      </c>
    </row>
    <row r="84" spans="1:14" x14ac:dyDescent="0.3">
      <c r="A84" s="1">
        <v>0</v>
      </c>
      <c r="B84" t="s">
        <v>143</v>
      </c>
      <c r="C84" t="s">
        <v>3587</v>
      </c>
      <c r="F84" t="str">
        <f t="shared" ca="1" si="13"/>
        <v>price/sales (ttm)</v>
      </c>
      <c r="G84" t="str">
        <f t="shared" ca="1" si="14"/>
        <v>trailing p/e, price/sales</v>
      </c>
      <c r="I84" t="str">
        <f t="shared" ca="1" si="4"/>
        <v>N/A</v>
      </c>
      <c r="J84">
        <f t="shared" si="5"/>
        <v>9.4999999999999998E-3</v>
      </c>
      <c r="K84">
        <f t="shared" si="6"/>
        <v>0</v>
      </c>
      <c r="L84">
        <f t="shared" si="7"/>
        <v>0</v>
      </c>
      <c r="M84" t="str">
        <f t="shared" ca="1" si="8"/>
        <v>price/sales (ttm)</v>
      </c>
      <c r="N84" t="str">
        <f t="shared" ca="1" si="9"/>
        <v>trailing p/e, price/sales</v>
      </c>
    </row>
    <row r="85" spans="1:14" x14ac:dyDescent="0.3">
      <c r="A85" s="1">
        <v>1</v>
      </c>
      <c r="B85" t="s">
        <v>145</v>
      </c>
      <c r="C85" t="s">
        <v>3588</v>
      </c>
      <c r="F85" t="str">
        <f t="shared" ca="1" si="13"/>
        <v>price/book (mrq)</v>
      </c>
      <c r="G85" t="str">
        <f t="shared" ca="1" si="14"/>
        <v>trailing p/e, price/sales, price/book</v>
      </c>
      <c r="I85" t="str">
        <f t="shared" ca="1" si="4"/>
        <v>N/A</v>
      </c>
      <c r="J85">
        <f t="shared" si="5"/>
        <v>9.98E-2</v>
      </c>
      <c r="K85">
        <f t="shared" si="6"/>
        <v>0</v>
      </c>
      <c r="L85">
        <f t="shared" si="7"/>
        <v>0</v>
      </c>
      <c r="M85" t="str">
        <f t="shared" ca="1" si="8"/>
        <v>price/book (mrq)</v>
      </c>
      <c r="N85" t="str">
        <f t="shared" ca="1" si="9"/>
        <v>trailing p/e, price/sales, price/book</v>
      </c>
    </row>
    <row r="86" spans="1:14" x14ac:dyDescent="0.3">
      <c r="F86" t="str">
        <f t="shared" ca="1" si="13"/>
        <v/>
      </c>
      <c r="G86" t="str">
        <f t="shared" ca="1" si="14"/>
        <v>trailing p/e, price/sales, price/book</v>
      </c>
      <c r="I86" t="str">
        <f t="shared" ca="1" si="4"/>
        <v>N/A</v>
      </c>
      <c r="J86">
        <f t="shared" si="5"/>
        <v>0</v>
      </c>
      <c r="K86">
        <f t="shared" si="6"/>
        <v>0</v>
      </c>
      <c r="L86">
        <f t="shared" si="7"/>
        <v>0</v>
      </c>
      <c r="M86" t="str">
        <f t="shared" ca="1" si="8"/>
        <v/>
      </c>
      <c r="N86" t="str">
        <f t="shared" ca="1" si="9"/>
        <v>trailing p/e, price/sales, price/book</v>
      </c>
    </row>
    <row r="87" spans="1:14" x14ac:dyDescent="0.3">
      <c r="A87" s="1">
        <v>0</v>
      </c>
      <c r="B87" t="s">
        <v>147</v>
      </c>
      <c r="C87" t="s">
        <v>3589</v>
      </c>
      <c r="F87" t="str">
        <f t="shared" ca="1" si="13"/>
        <v/>
      </c>
      <c r="G87" t="str">
        <f t="shared" ca="1" si="14"/>
        <v>trailing p/e, price/sales, price/book</v>
      </c>
      <c r="I87" t="str">
        <f t="shared" ca="1" si="4"/>
        <v>N/A</v>
      </c>
      <c r="J87">
        <f t="shared" si="5"/>
        <v>89290000</v>
      </c>
      <c r="K87">
        <f t="shared" si="6"/>
        <v>0</v>
      </c>
      <c r="L87">
        <f t="shared" si="7"/>
        <v>0</v>
      </c>
      <c r="M87" t="str">
        <f t="shared" ca="1" si="8"/>
        <v/>
      </c>
      <c r="N87" t="str">
        <f t="shared" ca="1" si="9"/>
        <v>trailing p/e, price/sales, price/book</v>
      </c>
    </row>
    <row r="88" spans="1:14" x14ac:dyDescent="0.3">
      <c r="A88" s="1">
        <v>1</v>
      </c>
      <c r="B88" t="s">
        <v>149</v>
      </c>
      <c r="C88" t="s">
        <v>3590</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price/sales, and price/book</v>
      </c>
      <c r="I88" t="str">
        <f t="shared" ca="1" si="4"/>
        <v>N/A</v>
      </c>
      <c r="J88" t="str">
        <f t="shared" si="5"/>
        <v>25.78</v>
      </c>
      <c r="K88">
        <f t="shared" si="6"/>
        <v>0</v>
      </c>
      <c r="L88">
        <f t="shared" si="7"/>
        <v>0</v>
      </c>
      <c r="M88" t="str">
        <f t="shared" ca="1" si="8"/>
        <v>price/book</v>
      </c>
      <c r="N88" t="str">
        <f t="shared" ca="1" si="9"/>
        <v>trailing p/e, price/sales, and price/book</v>
      </c>
    </row>
    <row r="89" spans="1:14" x14ac:dyDescent="0.3">
      <c r="A89" s="1">
        <v>2</v>
      </c>
      <c r="B89" t="s">
        <v>151</v>
      </c>
      <c r="C89" t="s">
        <v>3591</v>
      </c>
      <c r="D89" t="str">
        <f ca="1">IF(COUNTIF(E70:E76,"=below average")&gt;0,"There are some indications that "&amp;D1&amp;" may be undervalued. The company has a lower " &amp; G88 &amp; " than the comparable average", "Inconclusive")</f>
        <v>There are some indications that C&amp;F Financial may be undervalued. The company has a lower trailing p/e, price/sales, and price/book than the comparable average</v>
      </c>
      <c r="I89" t="str">
        <f t="shared" ca="1" si="4"/>
        <v>N/A</v>
      </c>
      <c r="J89">
        <f t="shared" si="5"/>
        <v>6.0999999999999999E-2</v>
      </c>
      <c r="K89" t="str">
        <f t="shared" ca="1" si="6"/>
        <v>There are some indications that C&amp;F Financial may be undervalued. The company has a lower trailing p/e, price/sales, and price/book than the comparable average</v>
      </c>
      <c r="L89">
        <f t="shared" si="7"/>
        <v>0</v>
      </c>
      <c r="M89">
        <f t="shared" si="8"/>
        <v>0</v>
      </c>
      <c r="N89">
        <f t="shared" si="9"/>
        <v>0</v>
      </c>
    </row>
    <row r="90" spans="1:14" x14ac:dyDescent="0.3">
      <c r="A90" s="1">
        <v>3</v>
      </c>
      <c r="B90" t="s">
        <v>153</v>
      </c>
      <c r="I90" t="str">
        <f t="shared" si="4"/>
        <v>N/A</v>
      </c>
      <c r="J90">
        <f t="shared" si="5"/>
        <v>0</v>
      </c>
      <c r="K90">
        <f t="shared" si="6"/>
        <v>0</v>
      </c>
      <c r="L90">
        <f t="shared" si="7"/>
        <v>0</v>
      </c>
      <c r="M90">
        <f t="shared" si="8"/>
        <v>0</v>
      </c>
      <c r="N90">
        <f t="shared" si="9"/>
        <v>0</v>
      </c>
    </row>
    <row r="91" spans="1:14" x14ac:dyDescent="0.3">
      <c r="A91" s="1">
        <v>4</v>
      </c>
      <c r="B91" t="s">
        <v>155</v>
      </c>
      <c r="I91" t="str">
        <f t="shared" si="4"/>
        <v>N/A</v>
      </c>
      <c r="J91">
        <f t="shared" si="5"/>
        <v>0</v>
      </c>
      <c r="K91">
        <f t="shared" si="6"/>
        <v>0</v>
      </c>
      <c r="L91">
        <f t="shared" si="7"/>
        <v>0</v>
      </c>
      <c r="M91">
        <f t="shared" si="8"/>
        <v>0</v>
      </c>
      <c r="N91">
        <f t="shared" si="9"/>
        <v>0</v>
      </c>
    </row>
    <row r="92" spans="1:14" x14ac:dyDescent="0.3">
      <c r="A92" s="1">
        <v>5</v>
      </c>
      <c r="B92" t="s">
        <v>157</v>
      </c>
      <c r="C92" t="s">
        <v>3592</v>
      </c>
      <c r="I92" t="str">
        <f t="shared" si="4"/>
        <v>N/A</v>
      </c>
      <c r="J92">
        <f t="shared" si="5"/>
        <v>13710000</v>
      </c>
      <c r="K92">
        <f t="shared" si="6"/>
        <v>0</v>
      </c>
      <c r="L92">
        <f t="shared" si="7"/>
        <v>0</v>
      </c>
      <c r="M92">
        <f t="shared" si="8"/>
        <v>0</v>
      </c>
      <c r="N92">
        <f t="shared" si="9"/>
        <v>0</v>
      </c>
    </row>
    <row r="93" spans="1:14" x14ac:dyDescent="0.3">
      <c r="A93" s="1">
        <v>6</v>
      </c>
      <c r="B93" t="s">
        <v>159</v>
      </c>
      <c r="C93" t="s">
        <v>3579</v>
      </c>
      <c r="I93" t="str">
        <f t="shared" si="4"/>
        <v>N/A</v>
      </c>
      <c r="J93" t="str">
        <f t="shared" si="5"/>
        <v>3.95</v>
      </c>
      <c r="K93">
        <f t="shared" si="6"/>
        <v>0</v>
      </c>
      <c r="L93">
        <f t="shared" si="7"/>
        <v>0</v>
      </c>
      <c r="M93">
        <f t="shared" si="8"/>
        <v>0</v>
      </c>
      <c r="N93">
        <f t="shared" si="9"/>
        <v>0</v>
      </c>
    </row>
    <row r="94" spans="1:14" x14ac:dyDescent="0.3">
      <c r="A94" s="1">
        <v>7</v>
      </c>
      <c r="B94" t="s">
        <v>160</v>
      </c>
      <c r="C94" t="s">
        <v>3593</v>
      </c>
      <c r="I94" t="str">
        <f t="shared" si="4"/>
        <v>N/A</v>
      </c>
      <c r="J94">
        <f t="shared" si="5"/>
        <v>9.9000000000000005E-2</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3594</v>
      </c>
      <c r="I96" t="str">
        <f t="shared" si="4"/>
        <v>N/A</v>
      </c>
      <c r="J96">
        <f t="shared" si="5"/>
        <v>123010000</v>
      </c>
      <c r="K96">
        <f t="shared" si="6"/>
        <v>0</v>
      </c>
      <c r="L96">
        <f t="shared" si="7"/>
        <v>0</v>
      </c>
      <c r="M96">
        <f t="shared" si="8"/>
        <v>0</v>
      </c>
      <c r="N96">
        <f t="shared" si="9"/>
        <v>0</v>
      </c>
    </row>
    <row r="97" spans="1:14" x14ac:dyDescent="0.3">
      <c r="A97" s="1">
        <v>1</v>
      </c>
      <c r="B97" t="s">
        <v>164</v>
      </c>
      <c r="C97" t="s">
        <v>3595</v>
      </c>
      <c r="I97" t="str">
        <f t="shared" si="4"/>
        <v>N/A</v>
      </c>
      <c r="J97" t="str">
        <f t="shared" si="5"/>
        <v>35.28</v>
      </c>
      <c r="K97">
        <f t="shared" si="6"/>
        <v>0</v>
      </c>
      <c r="L97">
        <f t="shared" si="7"/>
        <v>0</v>
      </c>
      <c r="M97">
        <f t="shared" si="8"/>
        <v>0</v>
      </c>
      <c r="N97">
        <f t="shared" si="9"/>
        <v>0</v>
      </c>
    </row>
    <row r="98" spans="1:14" x14ac:dyDescent="0.3">
      <c r="A98" s="1">
        <v>2</v>
      </c>
      <c r="B98" t="s">
        <v>166</v>
      </c>
      <c r="C98" t="s">
        <v>3596</v>
      </c>
      <c r="I98" t="str">
        <f t="shared" si="4"/>
        <v>N/A</v>
      </c>
      <c r="J98">
        <f t="shared" si="5"/>
        <v>166850000</v>
      </c>
      <c r="K98">
        <f t="shared" si="6"/>
        <v>0</v>
      </c>
      <c r="L98">
        <f t="shared" si="7"/>
        <v>0</v>
      </c>
      <c r="M98">
        <f t="shared" si="8"/>
        <v>0</v>
      </c>
      <c r="N98">
        <f t="shared" si="9"/>
        <v>0</v>
      </c>
    </row>
    <row r="99" spans="1:14" x14ac:dyDescent="0.3">
      <c r="A99" s="1">
        <v>3</v>
      </c>
      <c r="B99" t="s">
        <v>168</v>
      </c>
      <c r="I99" t="str">
        <f t="shared" si="4"/>
        <v>N/A</v>
      </c>
      <c r="J99">
        <f t="shared" si="5"/>
        <v>0</v>
      </c>
      <c r="K99">
        <f t="shared" si="6"/>
        <v>0</v>
      </c>
      <c r="L99">
        <f t="shared" si="7"/>
        <v>0</v>
      </c>
      <c r="M99">
        <f t="shared" si="8"/>
        <v>0</v>
      </c>
      <c r="N99">
        <f t="shared" si="9"/>
        <v>0</v>
      </c>
    </row>
    <row r="100" spans="1:14" x14ac:dyDescent="0.3">
      <c r="A100" s="1">
        <v>4</v>
      </c>
      <c r="B100" t="s">
        <v>170</v>
      </c>
      <c r="I100" t="str">
        <f t="shared" si="4"/>
        <v>N/A</v>
      </c>
      <c r="J100">
        <f t="shared" si="5"/>
        <v>0</v>
      </c>
      <c r="K100">
        <f t="shared" si="6"/>
        <v>0</v>
      </c>
      <c r="L100">
        <f t="shared" si="7"/>
        <v>0</v>
      </c>
      <c r="M100">
        <f t="shared" si="8"/>
        <v>0</v>
      </c>
      <c r="N100">
        <f t="shared" si="9"/>
        <v>0</v>
      </c>
    </row>
    <row r="101" spans="1:14" x14ac:dyDescent="0.3">
      <c r="A101" s="1">
        <v>5</v>
      </c>
      <c r="B101" t="s">
        <v>172</v>
      </c>
      <c r="C101" t="s">
        <v>3597</v>
      </c>
      <c r="I101" t="str">
        <f t="shared" si="4"/>
        <v>N/A</v>
      </c>
      <c r="J101" t="str">
        <f t="shared" si="5"/>
        <v>40.56</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3598</v>
      </c>
      <c r="I103" t="str">
        <f t="shared" si="4"/>
        <v>N/A</v>
      </c>
      <c r="J103">
        <f t="shared" si="5"/>
        <v>18660000</v>
      </c>
      <c r="K103">
        <f t="shared" si="6"/>
        <v>0</v>
      </c>
      <c r="L103">
        <f t="shared" si="7"/>
        <v>0</v>
      </c>
      <c r="M103">
        <f t="shared" si="8"/>
        <v>0</v>
      </c>
      <c r="N103">
        <f t="shared" si="9"/>
        <v>0</v>
      </c>
    </row>
    <row r="104" spans="1:14" x14ac:dyDescent="0.3">
      <c r="A104" s="1">
        <v>1</v>
      </c>
      <c r="B104" t="s">
        <v>176</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767</v>
      </c>
      <c r="I106" t="str">
        <f t="shared" si="4"/>
        <v>N/A</v>
      </c>
      <c r="J106" t="str">
        <f t="shared" si="5"/>
        <v>0.70</v>
      </c>
      <c r="K106">
        <f t="shared" si="6"/>
        <v>0</v>
      </c>
      <c r="L106">
        <f t="shared" si="7"/>
        <v>0</v>
      </c>
      <c r="M106">
        <f t="shared" si="8"/>
        <v>0</v>
      </c>
      <c r="N106">
        <f t="shared" si="9"/>
        <v>0</v>
      </c>
    </row>
    <row r="107" spans="1:14" x14ac:dyDescent="0.3">
      <c r="A107" s="1">
        <v>1</v>
      </c>
      <c r="B107" t="s">
        <v>178</v>
      </c>
      <c r="C107" t="s">
        <v>3599</v>
      </c>
      <c r="I107" t="str">
        <f t="shared" si="4"/>
        <v>N/A</v>
      </c>
      <c r="J107">
        <f t="shared" si="5"/>
        <v>5.5500000000000001E-2</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3600</v>
      </c>
      <c r="I109" t="str">
        <f t="shared" si="4"/>
        <v>N/A</v>
      </c>
      <c r="J109" t="str">
        <f t="shared" si="5"/>
        <v>53.40</v>
      </c>
      <c r="K109">
        <f t="shared" si="6"/>
        <v>0</v>
      </c>
      <c r="L109">
        <f t="shared" si="7"/>
        <v>0</v>
      </c>
      <c r="M109">
        <f t="shared" si="8"/>
        <v>0</v>
      </c>
      <c r="N109">
        <f t="shared" si="9"/>
        <v>0</v>
      </c>
    </row>
    <row r="110" spans="1:14" x14ac:dyDescent="0.3">
      <c r="A110" s="1">
        <v>4</v>
      </c>
      <c r="B110" t="s">
        <v>184</v>
      </c>
      <c r="C110" t="s">
        <v>3601</v>
      </c>
      <c r="I110" t="str">
        <f t="shared" si="4"/>
        <v>N/A</v>
      </c>
      <c r="J110" t="str">
        <f t="shared" si="5"/>
        <v>40.01</v>
      </c>
      <c r="K110">
        <f t="shared" si="6"/>
        <v>0</v>
      </c>
      <c r="L110">
        <f t="shared" si="7"/>
        <v>0</v>
      </c>
      <c r="M110">
        <f t="shared" si="8"/>
        <v>0</v>
      </c>
      <c r="N110">
        <f t="shared" si="9"/>
        <v>0</v>
      </c>
    </row>
    <row r="111" spans="1:14" x14ac:dyDescent="0.3">
      <c r="A111" s="1">
        <v>5</v>
      </c>
      <c r="B111" t="s">
        <v>186</v>
      </c>
      <c r="C111" t="s">
        <v>3602</v>
      </c>
      <c r="I111" t="str">
        <f t="shared" si="4"/>
        <v>N/A</v>
      </c>
      <c r="J111" t="str">
        <f t="shared" si="5"/>
        <v>48.19</v>
      </c>
      <c r="K111">
        <f t="shared" si="6"/>
        <v>0</v>
      </c>
      <c r="L111">
        <f t="shared" si="7"/>
        <v>0</v>
      </c>
      <c r="M111">
        <f t="shared" si="8"/>
        <v>0</v>
      </c>
      <c r="N111">
        <f t="shared" si="9"/>
        <v>0</v>
      </c>
    </row>
    <row r="112" spans="1:14" x14ac:dyDescent="0.3">
      <c r="A112" s="1">
        <v>6</v>
      </c>
      <c r="B112" t="s">
        <v>188</v>
      </c>
      <c r="C112" t="s">
        <v>3603</v>
      </c>
      <c r="I112" t="str">
        <f t="shared" si="4"/>
        <v>N/A</v>
      </c>
      <c r="J112" t="str">
        <f t="shared" si="5"/>
        <v>47.47</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3604</v>
      </c>
      <c r="I114" t="str">
        <f t="shared" si="4"/>
        <v>N/A</v>
      </c>
      <c r="J114" t="str">
        <f t="shared" si="5"/>
        <v>5.92k</v>
      </c>
      <c r="K114">
        <f t="shared" si="6"/>
        <v>0</v>
      </c>
      <c r="L114">
        <f t="shared" si="7"/>
        <v>0</v>
      </c>
      <c r="M114">
        <f t="shared" si="8"/>
        <v>0</v>
      </c>
      <c r="N114">
        <f t="shared" si="9"/>
        <v>0</v>
      </c>
    </row>
    <row r="115" spans="1:14" x14ac:dyDescent="0.3">
      <c r="A115" s="1">
        <v>1</v>
      </c>
      <c r="B115" t="s">
        <v>192</v>
      </c>
      <c r="C115" t="s">
        <v>3605</v>
      </c>
      <c r="I115" t="str">
        <f t="shared" si="4"/>
        <v>N/A</v>
      </c>
      <c r="J115" t="str">
        <f t="shared" si="5"/>
        <v>5.85k</v>
      </c>
      <c r="K115">
        <f t="shared" si="6"/>
        <v>0</v>
      </c>
      <c r="L115">
        <f t="shared" si="7"/>
        <v>0</v>
      </c>
      <c r="M115">
        <f t="shared" si="8"/>
        <v>0</v>
      </c>
      <c r="N115">
        <f t="shared" si="9"/>
        <v>0</v>
      </c>
    </row>
    <row r="116" spans="1:14" x14ac:dyDescent="0.3">
      <c r="A116" s="1">
        <v>2</v>
      </c>
      <c r="B116" t="s">
        <v>194</v>
      </c>
      <c r="C116" t="s">
        <v>3606</v>
      </c>
      <c r="I116" t="str">
        <f t="shared" si="4"/>
        <v>N/A</v>
      </c>
      <c r="J116">
        <f t="shared" si="5"/>
        <v>3490000</v>
      </c>
      <c r="K116">
        <f t="shared" si="6"/>
        <v>0</v>
      </c>
      <c r="L116">
        <f t="shared" si="7"/>
        <v>0</v>
      </c>
      <c r="M116">
        <f t="shared" si="8"/>
        <v>0</v>
      </c>
      <c r="N116">
        <f t="shared" si="9"/>
        <v>0</v>
      </c>
    </row>
    <row r="117" spans="1:14" x14ac:dyDescent="0.3">
      <c r="A117" s="1">
        <v>3</v>
      </c>
      <c r="B117" t="s">
        <v>196</v>
      </c>
      <c r="C117" t="s">
        <v>3607</v>
      </c>
      <c r="I117" t="str">
        <f t="shared" si="4"/>
        <v>N/A</v>
      </c>
      <c r="J117">
        <f t="shared" si="5"/>
        <v>3230000</v>
      </c>
      <c r="K117">
        <f t="shared" si="6"/>
        <v>0</v>
      </c>
      <c r="L117">
        <f t="shared" si="7"/>
        <v>0</v>
      </c>
      <c r="M117">
        <f t="shared" si="8"/>
        <v>0</v>
      </c>
      <c r="N117">
        <f t="shared" si="9"/>
        <v>0</v>
      </c>
    </row>
    <row r="118" spans="1:14" x14ac:dyDescent="0.3">
      <c r="A118" s="1">
        <v>4</v>
      </c>
      <c r="B118" t="s">
        <v>198</v>
      </c>
      <c r="C118" t="s">
        <v>3608</v>
      </c>
      <c r="I118" t="str">
        <f t="shared" si="4"/>
        <v>N/A</v>
      </c>
      <c r="J118">
        <f t="shared" si="5"/>
        <v>6.8900000000000003E-2</v>
      </c>
      <c r="K118">
        <f t="shared" si="6"/>
        <v>0</v>
      </c>
      <c r="L118">
        <f t="shared" si="7"/>
        <v>0</v>
      </c>
      <c r="M118">
        <f t="shared" si="8"/>
        <v>0</v>
      </c>
      <c r="N118">
        <f t="shared" si="9"/>
        <v>0</v>
      </c>
    </row>
    <row r="119" spans="1:14" x14ac:dyDescent="0.3">
      <c r="A119" s="1">
        <v>5</v>
      </c>
      <c r="B119" t="s">
        <v>200</v>
      </c>
      <c r="C119" t="s">
        <v>3609</v>
      </c>
      <c r="I119" t="str">
        <f t="shared" si="4"/>
        <v>N/A</v>
      </c>
      <c r="J119">
        <f t="shared" si="5"/>
        <v>0.17100000000000001</v>
      </c>
      <c r="K119">
        <f t="shared" si="6"/>
        <v>0</v>
      </c>
      <c r="L119">
        <f t="shared" si="7"/>
        <v>0</v>
      </c>
      <c r="M119">
        <f t="shared" si="8"/>
        <v>0</v>
      </c>
      <c r="N119">
        <f t="shared" si="9"/>
        <v>0</v>
      </c>
    </row>
    <row r="120" spans="1:14" x14ac:dyDescent="0.3">
      <c r="A120" s="1">
        <v>6</v>
      </c>
      <c r="B120" t="s">
        <v>202</v>
      </c>
      <c r="C120" t="s">
        <v>3610</v>
      </c>
      <c r="I120" t="str">
        <f t="shared" si="4"/>
        <v>N/A</v>
      </c>
      <c r="J120" t="str">
        <f t="shared" si="5"/>
        <v>17.45k</v>
      </c>
      <c r="K120">
        <f t="shared" si="6"/>
        <v>0</v>
      </c>
      <c r="L120">
        <f t="shared" si="7"/>
        <v>0</v>
      </c>
      <c r="M120">
        <f t="shared" si="8"/>
        <v>0</v>
      </c>
      <c r="N120">
        <f t="shared" si="9"/>
        <v>0</v>
      </c>
    </row>
    <row r="121" spans="1:14" x14ac:dyDescent="0.3">
      <c r="A121" s="1">
        <v>7</v>
      </c>
      <c r="B121" t="s">
        <v>204</v>
      </c>
      <c r="C121" t="s">
        <v>3611</v>
      </c>
      <c r="I121" t="str">
        <f t="shared" si="4"/>
        <v>N/A</v>
      </c>
      <c r="J121" t="str">
        <f t="shared" si="5"/>
        <v>4.28</v>
      </c>
      <c r="K121">
        <f t="shared" si="6"/>
        <v>0</v>
      </c>
      <c r="L121">
        <f t="shared" si="7"/>
        <v>0</v>
      </c>
      <c r="M121">
        <f t="shared" si="8"/>
        <v>0</v>
      </c>
      <c r="N121">
        <f t="shared" si="9"/>
        <v>0</v>
      </c>
    </row>
    <row r="122" spans="1:14" x14ac:dyDescent="0.3">
      <c r="A122" s="1">
        <v>8</v>
      </c>
      <c r="B122" t="s">
        <v>206</v>
      </c>
      <c r="C122" t="s">
        <v>1337</v>
      </c>
      <c r="I122" t="str">
        <f t="shared" si="4"/>
        <v>N/A</v>
      </c>
      <c r="J122">
        <f t="shared" si="5"/>
        <v>5.4000000000000003E-3</v>
      </c>
      <c r="K122">
        <f t="shared" si="6"/>
        <v>0</v>
      </c>
      <c r="L122">
        <f t="shared" si="7"/>
        <v>0</v>
      </c>
      <c r="M122">
        <f t="shared" si="8"/>
        <v>0</v>
      </c>
      <c r="N122">
        <f t="shared" si="9"/>
        <v>0</v>
      </c>
    </row>
    <row r="123" spans="1:14" x14ac:dyDescent="0.3">
      <c r="A123" s="1">
        <v>9</v>
      </c>
      <c r="B123" t="s">
        <v>208</v>
      </c>
      <c r="C123" t="s">
        <v>3612</v>
      </c>
      <c r="I123" t="str">
        <f t="shared" si="4"/>
        <v>N/A</v>
      </c>
      <c r="J123" t="str">
        <f t="shared" si="5"/>
        <v>15.6k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C125" t="s">
        <v>3613</v>
      </c>
      <c r="I125" t="str">
        <f t="shared" si="15"/>
        <v>N/A</v>
      </c>
      <c r="J125" t="str">
        <f t="shared" si="16"/>
        <v>1.32</v>
      </c>
      <c r="K125">
        <f t="shared" si="17"/>
        <v>0</v>
      </c>
      <c r="L125">
        <f t="shared" si="18"/>
        <v>0</v>
      </c>
      <c r="M125">
        <f t="shared" si="19"/>
        <v>0</v>
      </c>
      <c r="N125">
        <f t="shared" si="20"/>
        <v>0</v>
      </c>
    </row>
    <row r="126" spans="1:14" x14ac:dyDescent="0.3">
      <c r="A126" s="1">
        <v>1</v>
      </c>
      <c r="B126" t="s">
        <v>212</v>
      </c>
      <c r="C126" t="s">
        <v>3614</v>
      </c>
      <c r="I126" t="str">
        <f t="shared" si="15"/>
        <v>N/A</v>
      </c>
      <c r="J126">
        <f t="shared" si="16"/>
        <v>2.6800000000000001E-2</v>
      </c>
      <c r="K126">
        <f t="shared" si="17"/>
        <v>0</v>
      </c>
      <c r="L126">
        <f t="shared" si="18"/>
        <v>0</v>
      </c>
      <c r="M126">
        <f t="shared" si="19"/>
        <v>0</v>
      </c>
      <c r="N126">
        <f t="shared" si="20"/>
        <v>0</v>
      </c>
    </row>
    <row r="127" spans="1:14" x14ac:dyDescent="0.3">
      <c r="A127" s="1">
        <v>2</v>
      </c>
      <c r="B127" t="s">
        <v>214</v>
      </c>
      <c r="C127" t="s">
        <v>3615</v>
      </c>
      <c r="I127" t="str">
        <f t="shared" si="15"/>
        <v>N/A</v>
      </c>
      <c r="J127" t="str">
        <f t="shared" si="16"/>
        <v>1.30</v>
      </c>
      <c r="K127">
        <f t="shared" si="17"/>
        <v>0</v>
      </c>
      <c r="L127">
        <f t="shared" si="18"/>
        <v>0</v>
      </c>
      <c r="M127">
        <f t="shared" si="19"/>
        <v>0</v>
      </c>
      <c r="N127">
        <f t="shared" si="20"/>
        <v>0</v>
      </c>
    </row>
    <row r="128" spans="1:14" x14ac:dyDescent="0.3">
      <c r="A128" s="1">
        <v>3</v>
      </c>
      <c r="B128" t="s">
        <v>216</v>
      </c>
      <c r="C128" t="s">
        <v>1374</v>
      </c>
      <c r="I128" t="str">
        <f t="shared" si="15"/>
        <v>N/A</v>
      </c>
      <c r="J128">
        <f t="shared" si="16"/>
        <v>2.6499999999999999E-2</v>
      </c>
      <c r="K128">
        <f t="shared" si="17"/>
        <v>0</v>
      </c>
      <c r="L128">
        <f t="shared" si="18"/>
        <v>0</v>
      </c>
      <c r="M128">
        <f t="shared" si="19"/>
        <v>0</v>
      </c>
      <c r="N128">
        <f t="shared" si="20"/>
        <v>0</v>
      </c>
    </row>
    <row r="129" spans="1:14" x14ac:dyDescent="0.3">
      <c r="A129" s="1">
        <v>4</v>
      </c>
      <c r="B129" t="s">
        <v>218</v>
      </c>
      <c r="C129" t="s">
        <v>3616</v>
      </c>
      <c r="I129" t="str">
        <f t="shared" si="15"/>
        <v>N/A</v>
      </c>
      <c r="J129" t="str">
        <f t="shared" si="16"/>
        <v>2.94</v>
      </c>
      <c r="K129">
        <f t="shared" si="17"/>
        <v>0</v>
      </c>
      <c r="L129">
        <f t="shared" si="18"/>
        <v>0</v>
      </c>
      <c r="M129">
        <f t="shared" si="19"/>
        <v>0</v>
      </c>
      <c r="N129">
        <f t="shared" si="20"/>
        <v>0</v>
      </c>
    </row>
    <row r="130" spans="1:14" x14ac:dyDescent="0.3">
      <c r="A130" s="1">
        <v>5</v>
      </c>
      <c r="B130" t="s">
        <v>220</v>
      </c>
      <c r="C130" t="s">
        <v>3617</v>
      </c>
      <c r="I130" t="str">
        <f t="shared" si="15"/>
        <v>N/A</v>
      </c>
      <c r="J130">
        <f t="shared" si="16"/>
        <v>0.32909999999999995</v>
      </c>
      <c r="K130">
        <f t="shared" si="17"/>
        <v>0</v>
      </c>
      <c r="L130">
        <f t="shared" si="18"/>
        <v>0</v>
      </c>
      <c r="M130">
        <f t="shared" si="19"/>
        <v>0</v>
      </c>
      <c r="N130">
        <f t="shared" si="20"/>
        <v>0</v>
      </c>
    </row>
    <row r="131" spans="1:14" x14ac:dyDescent="0.3">
      <c r="A131" s="1">
        <v>6</v>
      </c>
      <c r="B131" t="s">
        <v>222</v>
      </c>
      <c r="C131" t="s">
        <v>3618</v>
      </c>
      <c r="I131" t="str">
        <f t="shared" si="15"/>
        <v>N/A</v>
      </c>
      <c r="J131" t="str">
        <f t="shared" si="16"/>
        <v>Jul 1, 2017</v>
      </c>
      <c r="K131">
        <f t="shared" si="17"/>
        <v>0</v>
      </c>
      <c r="L131">
        <f t="shared" si="18"/>
        <v>0</v>
      </c>
      <c r="M131">
        <f t="shared" si="19"/>
        <v>0</v>
      </c>
      <c r="N131">
        <f t="shared" si="20"/>
        <v>0</v>
      </c>
    </row>
    <row r="132" spans="1:14" x14ac:dyDescent="0.3">
      <c r="A132" s="1">
        <v>7</v>
      </c>
      <c r="B132" t="s">
        <v>224</v>
      </c>
      <c r="C132" t="s">
        <v>3619</v>
      </c>
      <c r="I132" t="str">
        <f t="shared" si="15"/>
        <v>N/A</v>
      </c>
      <c r="J132" t="str">
        <f t="shared" si="16"/>
        <v>Jun 13, 2017</v>
      </c>
      <c r="K132">
        <f t="shared" si="17"/>
        <v>0</v>
      </c>
      <c r="L132">
        <f t="shared" si="18"/>
        <v>0</v>
      </c>
      <c r="M132">
        <f t="shared" si="19"/>
        <v>0</v>
      </c>
      <c r="N132">
        <f t="shared" si="20"/>
        <v>0</v>
      </c>
    </row>
    <row r="133" spans="1:14" x14ac:dyDescent="0.3">
      <c r="A133" s="1">
        <v>8</v>
      </c>
      <c r="B133" t="s">
        <v>226</v>
      </c>
      <c r="C133" t="s">
        <v>2478</v>
      </c>
      <c r="I133" t="str">
        <f t="shared" si="15"/>
        <v>N/A</v>
      </c>
      <c r="J133" t="str">
        <f t="shared" si="16"/>
        <v>2/1</v>
      </c>
      <c r="K133">
        <f t="shared" si="17"/>
        <v>0</v>
      </c>
      <c r="L133">
        <f t="shared" si="18"/>
        <v>0</v>
      </c>
      <c r="M133">
        <f t="shared" si="19"/>
        <v>0</v>
      </c>
      <c r="N133">
        <f t="shared" si="20"/>
        <v>0</v>
      </c>
    </row>
    <row r="134" spans="1:14" x14ac:dyDescent="0.3">
      <c r="A134" s="1">
        <v>9</v>
      </c>
      <c r="B134" t="s">
        <v>227</v>
      </c>
      <c r="C134" t="s">
        <v>3620</v>
      </c>
      <c r="I134" t="str">
        <f t="shared" si="15"/>
        <v>N/A</v>
      </c>
      <c r="J134" t="str">
        <f t="shared" si="16"/>
        <v>Jul 21, 1998</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3621</v>
      </c>
      <c r="C138" t="s">
        <v>3622</v>
      </c>
      <c r="D138" t="s">
        <v>3623</v>
      </c>
      <c r="F138">
        <v>64</v>
      </c>
      <c r="I138" t="str">
        <f t="shared" si="15"/>
        <v>N/A</v>
      </c>
      <c r="J138" t="str">
        <f t="shared" si="16"/>
        <v>Chairman &amp; Chief Exec. Officer</v>
      </c>
      <c r="K138" t="str">
        <f t="shared" si="17"/>
        <v>627.29k</v>
      </c>
      <c r="L138">
        <f t="shared" si="18"/>
        <v>0</v>
      </c>
      <c r="M138">
        <f t="shared" si="19"/>
        <v>64</v>
      </c>
      <c r="N138">
        <f t="shared" si="20"/>
        <v>0</v>
      </c>
    </row>
    <row r="139" spans="1:14" x14ac:dyDescent="0.3">
      <c r="A139" s="1">
        <v>1</v>
      </c>
      <c r="B139" t="s">
        <v>3624</v>
      </c>
      <c r="C139" t="s">
        <v>3625</v>
      </c>
      <c r="D139" t="s">
        <v>3626</v>
      </c>
      <c r="F139">
        <v>48</v>
      </c>
      <c r="I139" t="str">
        <f t="shared" si="15"/>
        <v>N/A</v>
      </c>
      <c r="J139" t="str">
        <f t="shared" si="16"/>
        <v>Pres, Sec. &amp; Director</v>
      </c>
      <c r="K139" t="str">
        <f t="shared" si="17"/>
        <v>584.96k</v>
      </c>
      <c r="L139">
        <f t="shared" si="18"/>
        <v>0</v>
      </c>
      <c r="M139">
        <f t="shared" si="19"/>
        <v>48</v>
      </c>
      <c r="N139">
        <f t="shared" si="20"/>
        <v>0</v>
      </c>
    </row>
    <row r="140" spans="1:14" x14ac:dyDescent="0.3">
      <c r="A140" s="1">
        <v>2</v>
      </c>
      <c r="B140" t="s">
        <v>3627</v>
      </c>
      <c r="C140" t="s">
        <v>3628</v>
      </c>
      <c r="D140" t="s">
        <v>3629</v>
      </c>
      <c r="F140">
        <v>38</v>
      </c>
      <c r="I140" t="str">
        <f t="shared" si="15"/>
        <v>N/A</v>
      </c>
      <c r="J140" t="str">
        <f t="shared" si="16"/>
        <v>CFO &amp; Sr. VP</v>
      </c>
      <c r="K140" t="str">
        <f t="shared" si="17"/>
        <v>238.98k</v>
      </c>
      <c r="L140">
        <f t="shared" si="18"/>
        <v>0</v>
      </c>
      <c r="M140">
        <f t="shared" si="19"/>
        <v>38</v>
      </c>
      <c r="N140">
        <f t="shared" si="20"/>
        <v>0</v>
      </c>
    </row>
    <row r="141" spans="1:14" x14ac:dyDescent="0.3">
      <c r="A141" s="1">
        <v>3</v>
      </c>
      <c r="B141" t="s">
        <v>3630</v>
      </c>
      <c r="C141" t="s">
        <v>3631</v>
      </c>
      <c r="D141" t="s">
        <v>3632</v>
      </c>
      <c r="F141">
        <v>68</v>
      </c>
      <c r="I141" t="str">
        <f t="shared" si="15"/>
        <v>N/A</v>
      </c>
      <c r="J141" t="str">
        <f t="shared" si="16"/>
        <v>Gen. Counsel, Director and Director of Citizens &amp; Farmers Bank</v>
      </c>
      <c r="K141" t="str">
        <f t="shared" si="17"/>
        <v>29.95k</v>
      </c>
      <c r="L141">
        <f t="shared" si="18"/>
        <v>0</v>
      </c>
      <c r="M141">
        <f t="shared" si="19"/>
        <v>68</v>
      </c>
      <c r="N141">
        <f t="shared" si="20"/>
        <v>0</v>
      </c>
    </row>
    <row r="142" spans="1:14" x14ac:dyDescent="0.3">
      <c r="A142" s="1">
        <v>4</v>
      </c>
      <c r="B142" t="s">
        <v>3633</v>
      </c>
      <c r="C142" t="s">
        <v>3634</v>
      </c>
      <c r="D142" t="s">
        <v>3635</v>
      </c>
      <c r="F142">
        <v>61</v>
      </c>
      <c r="I142" t="str">
        <f t="shared" si="15"/>
        <v>N/A</v>
      </c>
      <c r="J142" t="str">
        <f t="shared" si="16"/>
        <v>CEO of C&amp;F Mortgage Corp, Pres of C&amp;F Mortgage Corp and Director of Citizens &amp; Farmers Bank</v>
      </c>
      <c r="K142" t="str">
        <f t="shared" si="17"/>
        <v>673.8k</v>
      </c>
      <c r="L142">
        <f t="shared" si="18"/>
        <v>0</v>
      </c>
      <c r="M142">
        <f t="shared" si="19"/>
        <v>61</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1863</v>
      </c>
      <c r="C145" t="s">
        <v>3636</v>
      </c>
      <c r="D145" t="s">
        <v>3637</v>
      </c>
      <c r="E145" t="s">
        <v>3638</v>
      </c>
      <c r="F145" t="s">
        <v>3639</v>
      </c>
      <c r="G145" t="s">
        <v>3640</v>
      </c>
      <c r="I145" t="str">
        <f t="shared" si="15"/>
        <v>pos_trend</v>
      </c>
      <c r="J145">
        <f t="shared" si="16"/>
        <v>76960000</v>
      </c>
      <c r="K145">
        <f t="shared" si="17"/>
        <v>80210000</v>
      </c>
      <c r="L145">
        <f t="shared" si="18"/>
        <v>86500000</v>
      </c>
      <c r="M145">
        <f t="shared" si="19"/>
        <v>87050000</v>
      </c>
      <c r="N145">
        <f t="shared" si="20"/>
        <v>89440000</v>
      </c>
    </row>
    <row r="146" spans="1:14" x14ac:dyDescent="0.3">
      <c r="A146" s="1">
        <v>1</v>
      </c>
      <c r="B146" t="s">
        <v>1869</v>
      </c>
      <c r="C146" t="s">
        <v>3641</v>
      </c>
      <c r="D146" t="s">
        <v>3642</v>
      </c>
      <c r="E146" t="s">
        <v>3643</v>
      </c>
      <c r="F146" t="s">
        <v>3436</v>
      </c>
      <c r="G146" t="s">
        <v>3644</v>
      </c>
      <c r="I146" t="str">
        <f t="shared" si="15"/>
        <v>pos_trend</v>
      </c>
      <c r="J146">
        <f t="shared" si="16"/>
        <v>71950000</v>
      </c>
      <c r="K146">
        <f t="shared" si="17"/>
        <v>74420000</v>
      </c>
      <c r="L146">
        <f t="shared" si="18"/>
        <v>79210000</v>
      </c>
      <c r="M146">
        <f t="shared" si="19"/>
        <v>80100000</v>
      </c>
      <c r="N146">
        <f t="shared" si="20"/>
        <v>82950000</v>
      </c>
    </row>
    <row r="147" spans="1:14" x14ac:dyDescent="0.3">
      <c r="A147" s="1">
        <v>2</v>
      </c>
      <c r="B147" t="s">
        <v>1875</v>
      </c>
      <c r="C147" t="s">
        <v>261</v>
      </c>
      <c r="D147" t="s">
        <v>261</v>
      </c>
      <c r="E147" t="s">
        <v>261</v>
      </c>
      <c r="F147" t="s">
        <v>261</v>
      </c>
      <c r="G147" t="s">
        <v>261</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1879</v>
      </c>
      <c r="C148" t="s">
        <v>3645</v>
      </c>
      <c r="D148" t="s">
        <v>3646</v>
      </c>
      <c r="E148" t="s">
        <v>2341</v>
      </c>
      <c r="F148" t="s">
        <v>267</v>
      </c>
      <c r="G148" t="s">
        <v>2529</v>
      </c>
      <c r="I148" t="str">
        <f t="shared" si="15"/>
        <v>N/A</v>
      </c>
      <c r="J148">
        <f t="shared" si="16"/>
        <v>4870000</v>
      </c>
      <c r="K148">
        <f t="shared" si="17"/>
        <v>5530000</v>
      </c>
      <c r="L148">
        <f t="shared" si="18"/>
        <v>6520000</v>
      </c>
      <c r="M148">
        <f t="shared" si="19"/>
        <v>4810000</v>
      </c>
      <c r="N148">
        <f t="shared" si="20"/>
        <v>4260000</v>
      </c>
    </row>
    <row r="149" spans="1:14" x14ac:dyDescent="0.3">
      <c r="A149" s="1">
        <v>4</v>
      </c>
      <c r="B149" t="s">
        <v>1880</v>
      </c>
      <c r="C149" t="s">
        <v>261</v>
      </c>
      <c r="D149" t="s">
        <v>261</v>
      </c>
      <c r="E149" t="s">
        <v>261</v>
      </c>
      <c r="F149" t="s">
        <v>261</v>
      </c>
      <c r="G149" t="s">
        <v>261</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1883</v>
      </c>
      <c r="C150" t="s">
        <v>3647</v>
      </c>
      <c r="D150" t="s">
        <v>3648</v>
      </c>
      <c r="E150" t="s">
        <v>3649</v>
      </c>
      <c r="F150" t="s">
        <v>3650</v>
      </c>
      <c r="G150" t="s">
        <v>1049</v>
      </c>
      <c r="I150" t="str">
        <f t="shared" si="15"/>
        <v>N/A</v>
      </c>
      <c r="J150" t="str">
        <f t="shared" si="16"/>
        <v>145000</v>
      </c>
      <c r="K150" t="str">
        <f t="shared" si="17"/>
        <v>263000</v>
      </c>
      <c r="L150" t="str">
        <f t="shared" si="18"/>
        <v>769000</v>
      </c>
      <c r="M150">
        <f t="shared" si="19"/>
        <v>2140000</v>
      </c>
      <c r="N150">
        <f t="shared" si="20"/>
        <v>2230000</v>
      </c>
    </row>
    <row r="151" spans="1:14" x14ac:dyDescent="0.3">
      <c r="A151" s="1">
        <v>6</v>
      </c>
      <c r="B151" t="s">
        <v>1888</v>
      </c>
      <c r="C151" t="s">
        <v>261</v>
      </c>
      <c r="D151" t="s">
        <v>3651</v>
      </c>
      <c r="E151" t="s">
        <v>3652</v>
      </c>
      <c r="F151" t="s">
        <v>3653</v>
      </c>
      <c r="G151" t="s">
        <v>3654</v>
      </c>
      <c r="I151" t="str">
        <f t="shared" si="15"/>
        <v>N/A</v>
      </c>
      <c r="J151" t="str">
        <f t="shared" si="16"/>
        <v>N/A</v>
      </c>
      <c r="K151">
        <f t="shared" si="17"/>
        <v>4.2200000000000001E-2</v>
      </c>
      <c r="L151">
        <f t="shared" si="18"/>
        <v>7.8300000000000008E-2</v>
      </c>
      <c r="M151">
        <f t="shared" si="19"/>
        <v>6.4000000000000003E-3</v>
      </c>
      <c r="N151">
        <f t="shared" si="20"/>
        <v>2.75E-2</v>
      </c>
    </row>
    <row r="152" spans="1:14" x14ac:dyDescent="0.3">
      <c r="A152" s="1">
        <v>7</v>
      </c>
      <c r="B152" t="s">
        <v>282</v>
      </c>
      <c r="C152" t="s">
        <v>3655</v>
      </c>
      <c r="D152" t="s">
        <v>3656</v>
      </c>
      <c r="E152" t="s">
        <v>3657</v>
      </c>
      <c r="F152" t="s">
        <v>3658</v>
      </c>
      <c r="G152" t="s">
        <v>3659</v>
      </c>
      <c r="I152" t="str">
        <f t="shared" si="15"/>
        <v>N/A</v>
      </c>
      <c r="J152">
        <f t="shared" si="16"/>
        <v>10110000</v>
      </c>
      <c r="K152">
        <f t="shared" si="17"/>
        <v>8620000</v>
      </c>
      <c r="L152">
        <f t="shared" si="18"/>
        <v>8530000</v>
      </c>
      <c r="M152">
        <f t="shared" si="19"/>
        <v>8690000</v>
      </c>
      <c r="N152">
        <f t="shared" si="20"/>
        <v>8970000</v>
      </c>
    </row>
    <row r="153" spans="1:14" x14ac:dyDescent="0.3">
      <c r="A153" s="1">
        <v>8</v>
      </c>
      <c r="B153" t="s">
        <v>1898</v>
      </c>
      <c r="C153" t="s">
        <v>3660</v>
      </c>
      <c r="D153" t="s">
        <v>2284</v>
      </c>
      <c r="E153" t="s">
        <v>1897</v>
      </c>
      <c r="F153" t="s">
        <v>3661</v>
      </c>
      <c r="G153" t="s">
        <v>3662</v>
      </c>
      <c r="I153" t="str">
        <f t="shared" si="15"/>
        <v>N/A</v>
      </c>
      <c r="J153">
        <f t="shared" si="16"/>
        <v>5330000</v>
      </c>
      <c r="K153">
        <f t="shared" si="17"/>
        <v>4250000</v>
      </c>
      <c r="L153">
        <f t="shared" si="18"/>
        <v>4080000</v>
      </c>
      <c r="M153">
        <f t="shared" si="19"/>
        <v>4190000.0000000005</v>
      </c>
      <c r="N153">
        <f t="shared" si="20"/>
        <v>4390000</v>
      </c>
    </row>
    <row r="154" spans="1:14" x14ac:dyDescent="0.3">
      <c r="A154" s="1">
        <v>9</v>
      </c>
      <c r="B154" t="s">
        <v>1903</v>
      </c>
      <c r="C154" t="s">
        <v>3148</v>
      </c>
      <c r="D154" t="s">
        <v>3663</v>
      </c>
      <c r="E154" t="s">
        <v>3664</v>
      </c>
      <c r="F154" t="s">
        <v>3665</v>
      </c>
      <c r="G154" t="s">
        <v>3666</v>
      </c>
      <c r="I154" t="str">
        <f t="shared" si="15"/>
        <v>N/A</v>
      </c>
      <c r="J154">
        <f t="shared" si="16"/>
        <v>4790000</v>
      </c>
      <c r="K154">
        <f t="shared" si="17"/>
        <v>4370000</v>
      </c>
      <c r="L154">
        <f t="shared" si="18"/>
        <v>4450000</v>
      </c>
      <c r="M154">
        <f t="shared" si="19"/>
        <v>4500000</v>
      </c>
      <c r="N154">
        <f t="shared" si="20"/>
        <v>4580000</v>
      </c>
    </row>
    <row r="155" spans="1:14" x14ac:dyDescent="0.3">
      <c r="A155" s="1">
        <v>10</v>
      </c>
      <c r="B155" t="s">
        <v>1909</v>
      </c>
      <c r="C155" t="s">
        <v>3148</v>
      </c>
      <c r="D155" t="s">
        <v>3663</v>
      </c>
      <c r="E155" t="s">
        <v>3664</v>
      </c>
      <c r="F155" t="s">
        <v>3665</v>
      </c>
      <c r="G155" t="s">
        <v>3666</v>
      </c>
      <c r="I155" t="str">
        <f t="shared" si="15"/>
        <v>N/A</v>
      </c>
      <c r="J155">
        <f t="shared" si="16"/>
        <v>4790000</v>
      </c>
      <c r="K155">
        <f t="shared" si="17"/>
        <v>4370000</v>
      </c>
      <c r="L155">
        <f t="shared" si="18"/>
        <v>4450000</v>
      </c>
      <c r="M155">
        <f t="shared" si="19"/>
        <v>4500000</v>
      </c>
      <c r="N155">
        <f t="shared" si="20"/>
        <v>4580000</v>
      </c>
    </row>
    <row r="156" spans="1:14" x14ac:dyDescent="0.3">
      <c r="A156" s="1">
        <v>11</v>
      </c>
      <c r="B156" t="s">
        <v>1911</v>
      </c>
      <c r="C156" t="s">
        <v>261</v>
      </c>
      <c r="D156" t="s">
        <v>261</v>
      </c>
      <c r="E156" t="s">
        <v>261</v>
      </c>
      <c r="F156" t="s">
        <v>261</v>
      </c>
      <c r="G156" t="s">
        <v>261</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1912</v>
      </c>
      <c r="C157" t="s">
        <v>261</v>
      </c>
      <c r="D157" t="s">
        <v>261</v>
      </c>
      <c r="E157" t="s">
        <v>261</v>
      </c>
      <c r="F157" t="s">
        <v>261</v>
      </c>
      <c r="G157" t="s">
        <v>261</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1914</v>
      </c>
      <c r="C158" t="s">
        <v>261</v>
      </c>
      <c r="D158" t="s">
        <v>3667</v>
      </c>
      <c r="E158" t="s">
        <v>3668</v>
      </c>
      <c r="F158" t="s">
        <v>3669</v>
      </c>
      <c r="G158" t="s">
        <v>3670</v>
      </c>
      <c r="I158" t="str">
        <f t="shared" si="15"/>
        <v>N/A</v>
      </c>
      <c r="J158" t="str">
        <f t="shared" si="16"/>
        <v>N/A</v>
      </c>
      <c r="K158">
        <f t="shared" si="17"/>
        <v>-0.1472</v>
      </c>
      <c r="L158">
        <f t="shared" si="18"/>
        <v>-1.1399999999999999E-2</v>
      </c>
      <c r="M158">
        <f t="shared" si="19"/>
        <v>1.9800000000000002E-2</v>
      </c>
      <c r="N158">
        <f t="shared" si="20"/>
        <v>3.15E-2</v>
      </c>
    </row>
    <row r="159" spans="1:14" x14ac:dyDescent="0.3">
      <c r="I159" t="str">
        <f t="shared" si="15"/>
        <v>N/A</v>
      </c>
      <c r="J159">
        <f t="shared" si="16"/>
        <v>0</v>
      </c>
      <c r="K159">
        <f t="shared" si="17"/>
        <v>0</v>
      </c>
      <c r="L159">
        <f t="shared" si="18"/>
        <v>0</v>
      </c>
      <c r="M159">
        <f t="shared" si="19"/>
        <v>0</v>
      </c>
      <c r="N159">
        <f t="shared" si="20"/>
        <v>0</v>
      </c>
    </row>
    <row r="160" spans="1:14" x14ac:dyDescent="0.3">
      <c r="B160" s="1" t="s">
        <v>296</v>
      </c>
      <c r="C160" s="1" t="s">
        <v>248</v>
      </c>
      <c r="D160" s="1" t="s">
        <v>249</v>
      </c>
      <c r="E160" s="1" t="s">
        <v>250</v>
      </c>
      <c r="F160" s="1" t="s">
        <v>251</v>
      </c>
      <c r="G160" s="1" t="s">
        <v>252</v>
      </c>
      <c r="H160" s="1" t="s">
        <v>253</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1919</v>
      </c>
      <c r="C161" t="s">
        <v>3671</v>
      </c>
      <c r="D161" t="s">
        <v>3672</v>
      </c>
      <c r="E161" t="s">
        <v>3673</v>
      </c>
      <c r="F161" t="s">
        <v>3674</v>
      </c>
      <c r="G161" t="s">
        <v>3675</v>
      </c>
      <c r="I161" t="str">
        <f t="shared" si="15"/>
        <v>pos_trend</v>
      </c>
      <c r="J161">
        <f t="shared" si="16"/>
        <v>66849999.999999993</v>
      </c>
      <c r="K161">
        <f t="shared" si="17"/>
        <v>71590000</v>
      </c>
      <c r="L161">
        <f t="shared" si="18"/>
        <v>77970000</v>
      </c>
      <c r="M161">
        <f t="shared" si="19"/>
        <v>78360000</v>
      </c>
      <c r="N161">
        <f t="shared" si="20"/>
        <v>80470000</v>
      </c>
    </row>
    <row r="162" spans="1:14" x14ac:dyDescent="0.3">
      <c r="A162" s="1">
        <v>1</v>
      </c>
      <c r="B162" t="s">
        <v>1925</v>
      </c>
      <c r="C162" t="s">
        <v>261</v>
      </c>
      <c r="D162" t="s">
        <v>3676</v>
      </c>
      <c r="E162" t="s">
        <v>3677</v>
      </c>
      <c r="F162" t="s">
        <v>3678</v>
      </c>
      <c r="G162" t="s">
        <v>3679</v>
      </c>
      <c r="I162" t="str">
        <f t="shared" si="15"/>
        <v>N/A</v>
      </c>
      <c r="J162" t="str">
        <f t="shared" si="16"/>
        <v>N/A</v>
      </c>
      <c r="K162">
        <f t="shared" si="17"/>
        <v>7.0800000000000002E-2</v>
      </c>
      <c r="L162">
        <f t="shared" si="18"/>
        <v>8.9099999999999999E-2</v>
      </c>
      <c r="M162">
        <f t="shared" si="19"/>
        <v>4.8999999999999998E-3</v>
      </c>
      <c r="N162">
        <f t="shared" si="20"/>
        <v>2.7000000000000003E-2</v>
      </c>
    </row>
    <row r="163" spans="1:14" x14ac:dyDescent="0.3">
      <c r="A163" s="1">
        <v>2</v>
      </c>
      <c r="B163" t="s">
        <v>1930</v>
      </c>
      <c r="C163" t="s">
        <v>3680</v>
      </c>
      <c r="D163" t="s">
        <v>3681</v>
      </c>
      <c r="E163" t="s">
        <v>3682</v>
      </c>
      <c r="F163" t="s">
        <v>3683</v>
      </c>
      <c r="G163" t="s">
        <v>3684</v>
      </c>
      <c r="I163" t="str">
        <f t="shared" si="15"/>
        <v>N/A</v>
      </c>
      <c r="J163">
        <f t="shared" si="16"/>
        <v>12410000</v>
      </c>
      <c r="K163">
        <f t="shared" si="17"/>
        <v>15090000</v>
      </c>
      <c r="L163">
        <f t="shared" si="18"/>
        <v>16329999.999999998</v>
      </c>
      <c r="M163">
        <f t="shared" si="19"/>
        <v>15510000</v>
      </c>
      <c r="N163">
        <f t="shared" si="20"/>
        <v>18040000</v>
      </c>
    </row>
    <row r="164" spans="1:14" x14ac:dyDescent="0.3">
      <c r="A164" s="1">
        <v>3</v>
      </c>
      <c r="B164" t="s">
        <v>1935</v>
      </c>
      <c r="C164" t="s">
        <v>261</v>
      </c>
      <c r="D164" t="s">
        <v>3685</v>
      </c>
      <c r="E164" t="s">
        <v>3686</v>
      </c>
      <c r="F164" t="s">
        <v>3687</v>
      </c>
      <c r="G164" t="s">
        <v>3688</v>
      </c>
      <c r="I164" t="str">
        <f t="shared" si="15"/>
        <v>N/A</v>
      </c>
      <c r="J164" t="str">
        <f t="shared" si="16"/>
        <v>N/A</v>
      </c>
      <c r="K164">
        <f t="shared" si="17"/>
        <v>0.21600000000000003</v>
      </c>
      <c r="L164">
        <f t="shared" si="18"/>
        <v>8.2500000000000004E-2</v>
      </c>
      <c r="M164">
        <f t="shared" si="19"/>
        <v>-5.0099999999999999E-2</v>
      </c>
      <c r="N164">
        <f t="shared" si="20"/>
        <v>0.16300000000000001</v>
      </c>
    </row>
    <row r="165" spans="1:14" x14ac:dyDescent="0.3">
      <c r="A165" s="1">
        <v>4</v>
      </c>
      <c r="B165" t="s">
        <v>1940</v>
      </c>
      <c r="C165" t="s">
        <v>3689</v>
      </c>
      <c r="D165" t="s">
        <v>3690</v>
      </c>
      <c r="E165" t="s">
        <v>3691</v>
      </c>
      <c r="F165" t="s">
        <v>3692</v>
      </c>
      <c r="G165" t="s">
        <v>3693</v>
      </c>
      <c r="I165" t="str">
        <f t="shared" si="15"/>
        <v>N/A</v>
      </c>
      <c r="J165">
        <f t="shared" si="16"/>
        <v>54450000</v>
      </c>
      <c r="K165">
        <f t="shared" si="17"/>
        <v>56500000</v>
      </c>
      <c r="L165">
        <f t="shared" si="18"/>
        <v>61640000</v>
      </c>
      <c r="M165">
        <f t="shared" si="19"/>
        <v>62840000</v>
      </c>
      <c r="N165">
        <f t="shared" si="20"/>
        <v>62430000</v>
      </c>
    </row>
    <row r="166" spans="1:14" x14ac:dyDescent="0.3">
      <c r="A166" s="1">
        <v>5</v>
      </c>
      <c r="B166" t="s">
        <v>1946</v>
      </c>
      <c r="C166" t="s">
        <v>261</v>
      </c>
      <c r="D166" t="s">
        <v>3694</v>
      </c>
      <c r="E166" t="s">
        <v>3695</v>
      </c>
      <c r="F166" t="s">
        <v>3696</v>
      </c>
      <c r="G166" t="s">
        <v>3697</v>
      </c>
      <c r="I166" t="str">
        <f t="shared" si="15"/>
        <v>N/A</v>
      </c>
      <c r="J166" t="str">
        <f t="shared" si="16"/>
        <v>N/A</v>
      </c>
      <c r="K166">
        <f t="shared" si="17"/>
        <v>3.78E-2</v>
      </c>
      <c r="L166">
        <f t="shared" si="18"/>
        <v>9.0899999999999995E-2</v>
      </c>
      <c r="M166">
        <f t="shared" si="19"/>
        <v>1.95E-2</v>
      </c>
      <c r="N166">
        <f t="shared" si="20"/>
        <v>-6.6000000000000008E-3</v>
      </c>
    </row>
    <row r="167" spans="1:14" x14ac:dyDescent="0.3">
      <c r="A167" s="1">
        <v>6</v>
      </c>
      <c r="B167" t="s">
        <v>1951</v>
      </c>
      <c r="C167" t="s">
        <v>261</v>
      </c>
      <c r="D167" t="s">
        <v>261</v>
      </c>
      <c r="E167" t="s">
        <v>261</v>
      </c>
      <c r="F167" t="s">
        <v>261</v>
      </c>
      <c r="G167" t="s">
        <v>3698</v>
      </c>
      <c r="I167" t="str">
        <f t="shared" si="15"/>
        <v>N/A</v>
      </c>
      <c r="J167" t="str">
        <f t="shared" si="16"/>
        <v>N/A</v>
      </c>
      <c r="K167" t="str">
        <f t="shared" si="17"/>
        <v>N/A</v>
      </c>
      <c r="L167" t="str">
        <f t="shared" si="18"/>
        <v>N/A</v>
      </c>
      <c r="M167" t="str">
        <f t="shared" si="19"/>
        <v>N/A</v>
      </c>
      <c r="N167">
        <f t="shared" si="20"/>
        <v>6.3E-2</v>
      </c>
    </row>
    <row r="168" spans="1:14" x14ac:dyDescent="0.3">
      <c r="A168" s="1">
        <v>7</v>
      </c>
      <c r="B168" t="s">
        <v>1953</v>
      </c>
      <c r="C168" t="s">
        <v>3699</v>
      </c>
      <c r="D168" t="s">
        <v>3700</v>
      </c>
      <c r="E168" t="s">
        <v>3701</v>
      </c>
      <c r="F168" t="s">
        <v>3702</v>
      </c>
      <c r="G168" t="s">
        <v>3703</v>
      </c>
      <c r="I168" t="str">
        <f t="shared" si="15"/>
        <v>N/A</v>
      </c>
      <c r="J168">
        <f t="shared" si="16"/>
        <v>33500000</v>
      </c>
      <c r="K168">
        <f t="shared" si="17"/>
        <v>22220000</v>
      </c>
      <c r="L168">
        <f t="shared" si="18"/>
        <v>19570000</v>
      </c>
      <c r="M168">
        <f t="shared" si="19"/>
        <v>20710000</v>
      </c>
      <c r="N168">
        <f t="shared" si="20"/>
        <v>25630000</v>
      </c>
    </row>
    <row r="169" spans="1:14" x14ac:dyDescent="0.3">
      <c r="A169" s="1">
        <v>8</v>
      </c>
      <c r="B169" t="s">
        <v>1958</v>
      </c>
      <c r="C169" t="s">
        <v>3704</v>
      </c>
      <c r="D169" t="s">
        <v>3705</v>
      </c>
      <c r="E169" t="s">
        <v>3706</v>
      </c>
      <c r="F169" t="s">
        <v>3706</v>
      </c>
      <c r="G169" t="s">
        <v>3707</v>
      </c>
      <c r="I169" t="str">
        <f t="shared" si="15"/>
        <v>N/A</v>
      </c>
      <c r="J169" t="str">
        <f t="shared" si="16"/>
        <v>11000</v>
      </c>
      <c r="K169" t="str">
        <f t="shared" si="17"/>
        <v>276000</v>
      </c>
      <c r="L169" t="str">
        <f t="shared" si="18"/>
        <v>29000</v>
      </c>
      <c r="M169" t="str">
        <f t="shared" si="19"/>
        <v>29000</v>
      </c>
      <c r="N169" t="str">
        <f t="shared" si="20"/>
        <v>52000</v>
      </c>
    </row>
    <row r="170" spans="1:14" x14ac:dyDescent="0.3">
      <c r="A170" s="1">
        <v>9</v>
      </c>
      <c r="B170" t="s">
        <v>268</v>
      </c>
      <c r="C170" t="s">
        <v>261</v>
      </c>
      <c r="D170" t="s">
        <v>261</v>
      </c>
      <c r="E170" t="s">
        <v>261</v>
      </c>
      <c r="F170" t="s">
        <v>261</v>
      </c>
      <c r="G170" t="s">
        <v>261</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269</v>
      </c>
      <c r="C171" t="s">
        <v>3708</v>
      </c>
      <c r="D171" t="s">
        <v>3709</v>
      </c>
      <c r="E171" t="s">
        <v>3710</v>
      </c>
      <c r="F171" t="s">
        <v>3711</v>
      </c>
      <c r="G171" t="s">
        <v>3712</v>
      </c>
      <c r="I171" t="str">
        <f t="shared" si="15"/>
        <v>N/A</v>
      </c>
      <c r="J171">
        <f t="shared" si="16"/>
        <v>10650000</v>
      </c>
      <c r="K171">
        <f t="shared" si="17"/>
        <v>10420000</v>
      </c>
      <c r="L171">
        <f t="shared" si="18"/>
        <v>11940000</v>
      </c>
      <c r="M171">
        <f t="shared" si="19"/>
        <v>12590000</v>
      </c>
      <c r="N171">
        <f t="shared" si="20"/>
        <v>13980000</v>
      </c>
    </row>
    <row r="172" spans="1:14" x14ac:dyDescent="0.3">
      <c r="A172" s="1">
        <v>11</v>
      </c>
      <c r="B172" t="s">
        <v>270</v>
      </c>
      <c r="C172" t="s">
        <v>3708</v>
      </c>
      <c r="D172" t="s">
        <v>3709</v>
      </c>
      <c r="E172" t="s">
        <v>3710</v>
      </c>
      <c r="F172" t="s">
        <v>3711</v>
      </c>
      <c r="G172" t="s">
        <v>3712</v>
      </c>
      <c r="I172" t="str">
        <f t="shared" si="15"/>
        <v>N/A</v>
      </c>
      <c r="J172">
        <f t="shared" si="16"/>
        <v>10650000</v>
      </c>
      <c r="K172">
        <f t="shared" si="17"/>
        <v>10420000</v>
      </c>
      <c r="L172">
        <f t="shared" si="18"/>
        <v>11940000</v>
      </c>
      <c r="M172">
        <f t="shared" si="19"/>
        <v>12590000</v>
      </c>
      <c r="N172">
        <f t="shared" si="20"/>
        <v>13980000</v>
      </c>
    </row>
    <row r="173" spans="1:14" x14ac:dyDescent="0.3">
      <c r="A173" s="1">
        <v>12</v>
      </c>
      <c r="B173" t="s">
        <v>1967</v>
      </c>
      <c r="C173" t="s">
        <v>2163</v>
      </c>
      <c r="D173" t="s">
        <v>3713</v>
      </c>
      <c r="E173" t="s">
        <v>3714</v>
      </c>
      <c r="F173" t="s">
        <v>3715</v>
      </c>
      <c r="G173" t="s">
        <v>479</v>
      </c>
      <c r="I173" t="str">
        <f t="shared" si="15"/>
        <v>N/A</v>
      </c>
      <c r="J173">
        <f t="shared" si="16"/>
        <v>22840000</v>
      </c>
      <c r="K173">
        <f t="shared" si="17"/>
        <v>11530000</v>
      </c>
      <c r="L173">
        <f t="shared" si="18"/>
        <v>7600000</v>
      </c>
      <c r="M173">
        <f t="shared" si="19"/>
        <v>8100000</v>
      </c>
      <c r="N173">
        <f t="shared" si="20"/>
        <v>3480000</v>
      </c>
    </row>
    <row r="174" spans="1:14" x14ac:dyDescent="0.3">
      <c r="A174" s="1">
        <v>13</v>
      </c>
      <c r="B174" t="s">
        <v>1972</v>
      </c>
      <c r="C174" t="s">
        <v>3716</v>
      </c>
      <c r="D174" t="s">
        <v>3717</v>
      </c>
      <c r="E174" t="s">
        <v>3718</v>
      </c>
      <c r="F174" t="s">
        <v>3719</v>
      </c>
      <c r="G174" t="s">
        <v>3720</v>
      </c>
      <c r="I174" t="str">
        <f t="shared" si="15"/>
        <v>N/A</v>
      </c>
      <c r="J174">
        <f t="shared" si="16"/>
        <v>63920000</v>
      </c>
      <c r="K174">
        <f t="shared" si="17"/>
        <v>56260000</v>
      </c>
      <c r="L174">
        <f t="shared" si="18"/>
        <v>63820000</v>
      </c>
      <c r="M174">
        <f t="shared" si="19"/>
        <v>66170000</v>
      </c>
      <c r="N174">
        <f t="shared" si="20"/>
        <v>70140000</v>
      </c>
    </row>
    <row r="175" spans="1:14" x14ac:dyDescent="0.3">
      <c r="A175" s="1">
        <v>14</v>
      </c>
      <c r="B175" t="s">
        <v>1978</v>
      </c>
      <c r="C175" t="s">
        <v>3721</v>
      </c>
      <c r="D175" t="s">
        <v>3722</v>
      </c>
      <c r="E175" t="s">
        <v>3723</v>
      </c>
      <c r="F175" t="s">
        <v>3724</v>
      </c>
      <c r="G175" t="s">
        <v>3725</v>
      </c>
      <c r="I175" t="str">
        <f t="shared" si="15"/>
        <v>N/A</v>
      </c>
      <c r="J175">
        <f t="shared" si="16"/>
        <v>40690000</v>
      </c>
      <c r="K175">
        <f t="shared" si="17"/>
        <v>31170000</v>
      </c>
      <c r="L175">
        <f t="shared" si="18"/>
        <v>36870000</v>
      </c>
      <c r="M175">
        <f t="shared" si="19"/>
        <v>39560000</v>
      </c>
      <c r="N175">
        <f t="shared" si="20"/>
        <v>41930000</v>
      </c>
    </row>
    <row r="176" spans="1:14" x14ac:dyDescent="0.3">
      <c r="A176" s="1">
        <v>15</v>
      </c>
      <c r="B176" t="s">
        <v>1984</v>
      </c>
      <c r="C176" t="s">
        <v>3726</v>
      </c>
      <c r="D176" t="s">
        <v>3727</v>
      </c>
      <c r="E176" t="s">
        <v>1979</v>
      </c>
      <c r="F176" t="s">
        <v>2827</v>
      </c>
      <c r="G176" t="s">
        <v>3728</v>
      </c>
      <c r="I176" t="str">
        <f t="shared" si="15"/>
        <v>pos_trend</v>
      </c>
      <c r="J176">
        <f t="shared" si="16"/>
        <v>6800000</v>
      </c>
      <c r="K176">
        <f t="shared" si="17"/>
        <v>7400000</v>
      </c>
      <c r="L176">
        <f t="shared" si="18"/>
        <v>8810000</v>
      </c>
      <c r="M176">
        <f t="shared" si="19"/>
        <v>8830000</v>
      </c>
      <c r="N176">
        <f t="shared" si="20"/>
        <v>9660000</v>
      </c>
    </row>
    <row r="177" spans="1:14" x14ac:dyDescent="0.3">
      <c r="A177" s="1">
        <v>16</v>
      </c>
      <c r="B177" t="s">
        <v>294</v>
      </c>
      <c r="C177" t="s">
        <v>3729</v>
      </c>
      <c r="D177" t="s">
        <v>3730</v>
      </c>
      <c r="E177" t="s">
        <v>3731</v>
      </c>
      <c r="F177" t="s">
        <v>1974</v>
      </c>
      <c r="G177" t="s">
        <v>3732</v>
      </c>
      <c r="I177" t="str">
        <f t="shared" si="15"/>
        <v>N/A</v>
      </c>
      <c r="J177">
        <f t="shared" si="16"/>
        <v>12960000</v>
      </c>
      <c r="K177">
        <f t="shared" si="17"/>
        <v>14790000</v>
      </c>
      <c r="L177">
        <f t="shared" si="18"/>
        <v>15170000</v>
      </c>
      <c r="M177">
        <f t="shared" si="19"/>
        <v>15000000</v>
      </c>
      <c r="N177">
        <f t="shared" si="20"/>
        <v>15690000</v>
      </c>
    </row>
    <row r="178" spans="1:14" x14ac:dyDescent="0.3">
      <c r="A178" s="1">
        <v>17</v>
      </c>
      <c r="B178" t="s">
        <v>297</v>
      </c>
      <c r="C178" t="s">
        <v>3733</v>
      </c>
      <c r="D178" t="s">
        <v>3544</v>
      </c>
      <c r="E178" t="s">
        <v>3734</v>
      </c>
      <c r="F178" t="s">
        <v>3735</v>
      </c>
      <c r="G178" t="s">
        <v>3736</v>
      </c>
      <c r="I178" t="str">
        <f t="shared" si="15"/>
        <v>N/A</v>
      </c>
      <c r="J178">
        <f t="shared" si="16"/>
        <v>24030000</v>
      </c>
      <c r="K178">
        <f t="shared" si="17"/>
        <v>22460000</v>
      </c>
      <c r="L178">
        <f t="shared" si="18"/>
        <v>17390000</v>
      </c>
      <c r="M178">
        <f t="shared" si="19"/>
        <v>17380000</v>
      </c>
      <c r="N178">
        <f t="shared" si="20"/>
        <v>17920000</v>
      </c>
    </row>
    <row r="179" spans="1:14" x14ac:dyDescent="0.3">
      <c r="A179" s="1">
        <v>18</v>
      </c>
      <c r="B179" t="s">
        <v>303</v>
      </c>
      <c r="C179" t="s">
        <v>261</v>
      </c>
      <c r="D179" t="s">
        <v>3737</v>
      </c>
      <c r="E179" t="s">
        <v>3738</v>
      </c>
      <c r="F179" t="s">
        <v>3739</v>
      </c>
      <c r="G179" t="s">
        <v>3740</v>
      </c>
      <c r="I179" t="str">
        <f t="shared" si="15"/>
        <v>N/A</v>
      </c>
      <c r="J179" t="str">
        <f t="shared" si="16"/>
        <v>N/A</v>
      </c>
      <c r="K179">
        <f t="shared" si="17"/>
        <v>-6.5100000000000005E-2</v>
      </c>
      <c r="L179">
        <f t="shared" si="18"/>
        <v>-0.2258</v>
      </c>
      <c r="M179">
        <f t="shared" si="19"/>
        <v>-5.0000000000000001E-4</v>
      </c>
      <c r="N179">
        <f t="shared" si="20"/>
        <v>3.0800000000000001E-2</v>
      </c>
    </row>
    <row r="180" spans="1:14" x14ac:dyDescent="0.3">
      <c r="A180" s="1">
        <v>19</v>
      </c>
      <c r="B180" t="s">
        <v>2001</v>
      </c>
      <c r="C180" t="s">
        <v>261</v>
      </c>
      <c r="D180" t="s">
        <v>261</v>
      </c>
      <c r="E180" t="s">
        <v>261</v>
      </c>
      <c r="F180" t="s">
        <v>261</v>
      </c>
      <c r="G180" t="s">
        <v>3741</v>
      </c>
      <c r="I180" t="str">
        <f t="shared" si="15"/>
        <v>N/A</v>
      </c>
      <c r="J180" t="str">
        <f t="shared" si="16"/>
        <v>N/A</v>
      </c>
      <c r="K180" t="str">
        <f t="shared" si="17"/>
        <v>N/A</v>
      </c>
      <c r="L180" t="str">
        <f t="shared" si="18"/>
        <v>N/A</v>
      </c>
      <c r="M180" t="str">
        <f t="shared" si="19"/>
        <v>N/A</v>
      </c>
      <c r="N180">
        <f t="shared" si="20"/>
        <v>0.15570000000000001</v>
      </c>
    </row>
    <row r="181" spans="1:14" x14ac:dyDescent="0.3">
      <c r="A181" s="1">
        <v>20</v>
      </c>
      <c r="B181" t="s">
        <v>308</v>
      </c>
      <c r="C181" t="s">
        <v>261</v>
      </c>
      <c r="D181" t="s">
        <v>261</v>
      </c>
      <c r="E181" t="s">
        <v>261</v>
      </c>
      <c r="F181" t="s">
        <v>261</v>
      </c>
      <c r="G181" t="s">
        <v>261</v>
      </c>
      <c r="I181" t="str">
        <f t="shared" si="15"/>
        <v>N/A</v>
      </c>
      <c r="J181" t="str">
        <f t="shared" si="16"/>
        <v>N/A</v>
      </c>
      <c r="K181" t="str">
        <f t="shared" si="17"/>
        <v>N/A</v>
      </c>
      <c r="L181" t="str">
        <f t="shared" si="18"/>
        <v>N/A</v>
      </c>
      <c r="M181" t="str">
        <f t="shared" si="19"/>
        <v>N/A</v>
      </c>
      <c r="N181" t="str">
        <f t="shared" si="20"/>
        <v>N/A</v>
      </c>
    </row>
    <row r="182" spans="1:14" x14ac:dyDescent="0.3">
      <c r="A182" s="1">
        <v>21</v>
      </c>
      <c r="B182" t="s">
        <v>312</v>
      </c>
      <c r="C182" t="s">
        <v>261</v>
      </c>
      <c r="D182" t="s">
        <v>261</v>
      </c>
      <c r="E182" t="s">
        <v>261</v>
      </c>
      <c r="F182" t="s">
        <v>261</v>
      </c>
      <c r="G182" t="s">
        <v>261</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313</v>
      </c>
      <c r="C183" t="s">
        <v>261</v>
      </c>
      <c r="D183" t="s">
        <v>261</v>
      </c>
      <c r="E183" t="s">
        <v>261</v>
      </c>
      <c r="F183" t="s">
        <v>261</v>
      </c>
      <c r="G183" t="s">
        <v>261</v>
      </c>
      <c r="I183" t="str">
        <f t="shared" si="15"/>
        <v>N/A</v>
      </c>
      <c r="J183" t="str">
        <f t="shared" si="16"/>
        <v>N/A</v>
      </c>
      <c r="K183" t="str">
        <f t="shared" si="17"/>
        <v>N/A</v>
      </c>
      <c r="L183" t="str">
        <f t="shared" si="18"/>
        <v>N/A</v>
      </c>
      <c r="M183" t="str">
        <f t="shared" si="19"/>
        <v>N/A</v>
      </c>
      <c r="N183" t="str">
        <f t="shared" si="20"/>
        <v>N/A</v>
      </c>
    </row>
    <row r="184" spans="1:14" x14ac:dyDescent="0.3">
      <c r="A184" s="1">
        <v>23</v>
      </c>
      <c r="B184" t="s">
        <v>314</v>
      </c>
      <c r="C184" t="s">
        <v>261</v>
      </c>
      <c r="D184" t="s">
        <v>261</v>
      </c>
      <c r="E184" t="s">
        <v>261</v>
      </c>
      <c r="F184" t="s">
        <v>261</v>
      </c>
      <c r="G184" t="s">
        <v>261</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315</v>
      </c>
      <c r="C185" t="s">
        <v>261</v>
      </c>
      <c r="D185" t="s">
        <v>3742</v>
      </c>
      <c r="E185" t="s">
        <v>3743</v>
      </c>
      <c r="F185" t="s">
        <v>261</v>
      </c>
      <c r="G185" t="s">
        <v>261</v>
      </c>
      <c r="I185" t="str">
        <f t="shared" si="15"/>
        <v>N/A</v>
      </c>
      <c r="J185" t="str">
        <f t="shared" si="16"/>
        <v>N/A</v>
      </c>
      <c r="K185">
        <f t="shared" si="17"/>
        <v>1350000</v>
      </c>
      <c r="L185" t="str">
        <f t="shared" si="18"/>
        <v>315000</v>
      </c>
      <c r="M185" t="str">
        <f t="shared" si="19"/>
        <v>N/A</v>
      </c>
      <c r="N185" t="str">
        <f t="shared" si="20"/>
        <v>N/A</v>
      </c>
    </row>
    <row r="186" spans="1:14" x14ac:dyDescent="0.3">
      <c r="A186" s="1">
        <v>25</v>
      </c>
      <c r="B186" t="s">
        <v>319</v>
      </c>
      <c r="C186" t="s">
        <v>3733</v>
      </c>
      <c r="D186" t="s">
        <v>3744</v>
      </c>
      <c r="E186" t="s">
        <v>1941</v>
      </c>
      <c r="F186" t="s">
        <v>3735</v>
      </c>
      <c r="G186" t="s">
        <v>3736</v>
      </c>
      <c r="I186" t="str">
        <f t="shared" si="15"/>
        <v>N/A</v>
      </c>
      <c r="J186">
        <f t="shared" si="16"/>
        <v>24030000</v>
      </c>
      <c r="K186">
        <f t="shared" si="17"/>
        <v>21110000</v>
      </c>
      <c r="L186">
        <f t="shared" si="18"/>
        <v>17080000</v>
      </c>
      <c r="M186">
        <f t="shared" si="19"/>
        <v>17380000</v>
      </c>
      <c r="N186">
        <f t="shared" si="20"/>
        <v>17920000</v>
      </c>
    </row>
    <row r="187" spans="1:14" x14ac:dyDescent="0.3">
      <c r="A187" s="1">
        <v>26</v>
      </c>
      <c r="B187" t="s">
        <v>323</v>
      </c>
      <c r="C187" t="s">
        <v>261</v>
      </c>
      <c r="D187" t="s">
        <v>3745</v>
      </c>
      <c r="E187" t="s">
        <v>3746</v>
      </c>
      <c r="F187" t="s">
        <v>3747</v>
      </c>
      <c r="G187" t="s">
        <v>3740</v>
      </c>
      <c r="I187" t="str">
        <f t="shared" si="15"/>
        <v>N/A</v>
      </c>
      <c r="J187" t="str">
        <f t="shared" si="16"/>
        <v>N/A</v>
      </c>
      <c r="K187">
        <f t="shared" si="17"/>
        <v>-0.12140000000000001</v>
      </c>
      <c r="L187">
        <f t="shared" si="18"/>
        <v>-0.19120000000000001</v>
      </c>
      <c r="M187">
        <f t="shared" si="19"/>
        <v>1.8000000000000002E-2</v>
      </c>
      <c r="N187">
        <f t="shared" si="20"/>
        <v>3.0800000000000001E-2</v>
      </c>
    </row>
    <row r="188" spans="1:14" x14ac:dyDescent="0.3">
      <c r="A188" s="1">
        <v>27</v>
      </c>
      <c r="B188" t="s">
        <v>327</v>
      </c>
      <c r="C188" t="s">
        <v>261</v>
      </c>
      <c r="D188" t="s">
        <v>261</v>
      </c>
      <c r="E188" t="s">
        <v>261</v>
      </c>
      <c r="F188" t="s">
        <v>261</v>
      </c>
      <c r="G188" t="s">
        <v>3741</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0.15570000000000001</v>
      </c>
    </row>
    <row r="189" spans="1:14" x14ac:dyDescent="0.3">
      <c r="A189" s="1">
        <v>28</v>
      </c>
      <c r="B189" t="s">
        <v>329</v>
      </c>
      <c r="C189" t="s">
        <v>3748</v>
      </c>
      <c r="D189" t="s">
        <v>285</v>
      </c>
      <c r="E189" t="s">
        <v>3749</v>
      </c>
      <c r="F189" t="s">
        <v>3750</v>
      </c>
      <c r="G189" t="s">
        <v>3751</v>
      </c>
      <c r="I189" t="str">
        <f t="shared" si="21"/>
        <v>N/A</v>
      </c>
      <c r="J189">
        <f t="shared" si="22"/>
        <v>7650000</v>
      </c>
      <c r="K189">
        <f t="shared" si="23"/>
        <v>6710000</v>
      </c>
      <c r="L189">
        <f t="shared" si="24"/>
        <v>4730000</v>
      </c>
      <c r="M189">
        <f t="shared" si="25"/>
        <v>4850000</v>
      </c>
      <c r="N189">
        <f t="shared" si="26"/>
        <v>4460000</v>
      </c>
    </row>
    <row r="190" spans="1:14" x14ac:dyDescent="0.3">
      <c r="A190" s="1">
        <v>29</v>
      </c>
      <c r="B190" t="s">
        <v>330</v>
      </c>
      <c r="C190" t="s">
        <v>3752</v>
      </c>
      <c r="D190" t="s">
        <v>931</v>
      </c>
      <c r="E190" t="s">
        <v>3753</v>
      </c>
      <c r="F190" t="s">
        <v>261</v>
      </c>
      <c r="G190" t="s">
        <v>1956</v>
      </c>
      <c r="I190" t="str">
        <f t="shared" si="21"/>
        <v>N/A</v>
      </c>
      <c r="J190">
        <f t="shared" si="22"/>
        <v>8490000</v>
      </c>
      <c r="K190">
        <f t="shared" si="23"/>
        <v>4420000</v>
      </c>
      <c r="L190">
        <f t="shared" si="24"/>
        <v>2480000</v>
      </c>
      <c r="M190" t="str">
        <f t="shared" si="25"/>
        <v>N/A</v>
      </c>
      <c r="N190">
        <f t="shared" si="26"/>
        <v>4480000</v>
      </c>
    </row>
    <row r="191" spans="1:14" x14ac:dyDescent="0.3">
      <c r="A191" s="1">
        <v>30</v>
      </c>
      <c r="B191" t="s">
        <v>331</v>
      </c>
      <c r="C191" t="s">
        <v>261</v>
      </c>
      <c r="D191" t="s">
        <v>261</v>
      </c>
      <c r="E191" t="s">
        <v>261</v>
      </c>
      <c r="F191" t="s">
        <v>261</v>
      </c>
      <c r="G191" t="s">
        <v>261</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332</v>
      </c>
      <c r="C192" t="s">
        <v>1432</v>
      </c>
      <c r="D192" t="s">
        <v>2015</v>
      </c>
      <c r="E192" t="s">
        <v>3160</v>
      </c>
      <c r="F192" t="s">
        <v>261</v>
      </c>
      <c r="G192" t="s">
        <v>3754</v>
      </c>
      <c r="I192" t="str">
        <f t="shared" si="21"/>
        <v>N/A</v>
      </c>
      <c r="J192" t="str">
        <f t="shared" si="22"/>
        <v>(848,000)</v>
      </c>
      <c r="K192">
        <f t="shared" si="23"/>
        <v>2290000</v>
      </c>
      <c r="L192">
        <f t="shared" si="24"/>
        <v>2250000</v>
      </c>
      <c r="M192" t="str">
        <f t="shared" si="25"/>
        <v>N/A</v>
      </c>
      <c r="N192" t="str">
        <f t="shared" si="26"/>
        <v>(23,000)</v>
      </c>
    </row>
    <row r="193" spans="1:14" x14ac:dyDescent="0.3">
      <c r="A193" s="1">
        <v>32</v>
      </c>
      <c r="B193" t="s">
        <v>333</v>
      </c>
      <c r="C193" t="s">
        <v>261</v>
      </c>
      <c r="D193" t="s">
        <v>261</v>
      </c>
      <c r="E193" t="s">
        <v>261</v>
      </c>
      <c r="F193" t="s">
        <v>261</v>
      </c>
      <c r="G193" t="s">
        <v>261</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334</v>
      </c>
      <c r="C194" t="s">
        <v>261</v>
      </c>
      <c r="D194" t="s">
        <v>261</v>
      </c>
      <c r="E194" t="s">
        <v>261</v>
      </c>
      <c r="F194" t="s">
        <v>261</v>
      </c>
      <c r="G194" t="s">
        <v>261</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335</v>
      </c>
      <c r="C195" t="s">
        <v>261</v>
      </c>
      <c r="D195" t="s">
        <v>261</v>
      </c>
      <c r="E195" t="s">
        <v>261</v>
      </c>
      <c r="F195" t="s">
        <v>261</v>
      </c>
      <c r="G195" t="s">
        <v>261</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336</v>
      </c>
      <c r="C196" t="s">
        <v>261</v>
      </c>
      <c r="D196" t="s">
        <v>261</v>
      </c>
      <c r="E196" t="s">
        <v>261</v>
      </c>
      <c r="F196" t="s">
        <v>261</v>
      </c>
      <c r="G196" t="s">
        <v>261</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337</v>
      </c>
      <c r="C197" t="s">
        <v>3755</v>
      </c>
      <c r="D197" t="s">
        <v>3756</v>
      </c>
      <c r="E197" t="s">
        <v>3757</v>
      </c>
      <c r="F197" t="s">
        <v>3758</v>
      </c>
      <c r="G197" t="s">
        <v>3759</v>
      </c>
      <c r="I197" t="str">
        <f t="shared" si="21"/>
        <v>N/A</v>
      </c>
      <c r="J197">
        <f t="shared" si="22"/>
        <v>16379999.999999998</v>
      </c>
      <c r="K197">
        <f t="shared" si="23"/>
        <v>14400000</v>
      </c>
      <c r="L197">
        <f t="shared" si="24"/>
        <v>12350000</v>
      </c>
      <c r="M197">
        <f t="shared" si="25"/>
        <v>12530000</v>
      </c>
      <c r="N197">
        <f t="shared" si="26"/>
        <v>13460000</v>
      </c>
    </row>
    <row r="198" spans="1:14" x14ac:dyDescent="0.3">
      <c r="A198" s="1">
        <v>37</v>
      </c>
      <c r="B198" t="s">
        <v>338</v>
      </c>
      <c r="C198" t="s">
        <v>261</v>
      </c>
      <c r="D198" t="s">
        <v>261</v>
      </c>
      <c r="E198" t="s">
        <v>261</v>
      </c>
      <c r="F198" t="s">
        <v>261</v>
      </c>
      <c r="G198" t="s">
        <v>261</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344</v>
      </c>
      <c r="C199" t="s">
        <v>3755</v>
      </c>
      <c r="D199" t="s">
        <v>3756</v>
      </c>
      <c r="E199" t="s">
        <v>3757</v>
      </c>
      <c r="F199" t="s">
        <v>3758</v>
      </c>
      <c r="G199" t="s">
        <v>3759</v>
      </c>
      <c r="I199" t="str">
        <f t="shared" si="21"/>
        <v>N/A</v>
      </c>
      <c r="J199">
        <f t="shared" si="22"/>
        <v>16379999.999999998</v>
      </c>
      <c r="K199">
        <f t="shared" si="23"/>
        <v>14400000</v>
      </c>
      <c r="L199">
        <f t="shared" si="24"/>
        <v>12350000</v>
      </c>
      <c r="M199">
        <f t="shared" si="25"/>
        <v>12530000</v>
      </c>
      <c r="N199">
        <f t="shared" si="26"/>
        <v>13460000</v>
      </c>
    </row>
    <row r="200" spans="1:14" x14ac:dyDescent="0.3">
      <c r="A200" s="1">
        <v>39</v>
      </c>
      <c r="B200" t="s">
        <v>350</v>
      </c>
      <c r="C200" t="s">
        <v>261</v>
      </c>
      <c r="D200" t="s">
        <v>3760</v>
      </c>
      <c r="E200" t="s">
        <v>3761</v>
      </c>
      <c r="F200" t="s">
        <v>3762</v>
      </c>
      <c r="G200" t="s">
        <v>3763</v>
      </c>
      <c r="I200" t="str">
        <f t="shared" si="21"/>
        <v>N/A</v>
      </c>
      <c r="J200" t="str">
        <f t="shared" si="22"/>
        <v>N/A</v>
      </c>
      <c r="K200">
        <f t="shared" si="23"/>
        <v>-0.12090000000000001</v>
      </c>
      <c r="L200">
        <f t="shared" si="24"/>
        <v>-0.14280000000000001</v>
      </c>
      <c r="M200">
        <f t="shared" si="25"/>
        <v>1.49E-2</v>
      </c>
      <c r="N200">
        <f t="shared" si="26"/>
        <v>7.4099999999999999E-2</v>
      </c>
    </row>
    <row r="201" spans="1:14" x14ac:dyDescent="0.3">
      <c r="A201" s="1">
        <v>40</v>
      </c>
      <c r="B201" t="s">
        <v>355</v>
      </c>
      <c r="C201" t="s">
        <v>261</v>
      </c>
      <c r="D201" t="s">
        <v>261</v>
      </c>
      <c r="E201" t="s">
        <v>261</v>
      </c>
      <c r="F201" t="s">
        <v>261</v>
      </c>
      <c r="G201" t="s">
        <v>3764</v>
      </c>
      <c r="I201" t="str">
        <f t="shared" si="21"/>
        <v>N/A</v>
      </c>
      <c r="J201" t="str">
        <f t="shared" si="22"/>
        <v>N/A</v>
      </c>
      <c r="K201" t="str">
        <f t="shared" si="23"/>
        <v>N/A</v>
      </c>
      <c r="L201" t="str">
        <f t="shared" si="24"/>
        <v>N/A</v>
      </c>
      <c r="M201" t="str">
        <f t="shared" si="25"/>
        <v>N/A</v>
      </c>
      <c r="N201">
        <f t="shared" si="26"/>
        <v>0.11699999999999999</v>
      </c>
    </row>
    <row r="202" spans="1:14" x14ac:dyDescent="0.3">
      <c r="A202" s="1">
        <v>41</v>
      </c>
      <c r="B202" t="s">
        <v>357</v>
      </c>
      <c r="C202" t="s">
        <v>261</v>
      </c>
      <c r="D202" t="s">
        <v>261</v>
      </c>
      <c r="E202" t="s">
        <v>261</v>
      </c>
      <c r="F202" t="s">
        <v>261</v>
      </c>
      <c r="G202" t="s">
        <v>261</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361</v>
      </c>
      <c r="C203" t="s">
        <v>261</v>
      </c>
      <c r="D203" t="s">
        <v>261</v>
      </c>
      <c r="E203" t="s">
        <v>261</v>
      </c>
      <c r="F203" t="s">
        <v>261</v>
      </c>
      <c r="G203" t="s">
        <v>261</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365</v>
      </c>
      <c r="C204" t="s">
        <v>261</v>
      </c>
      <c r="D204" t="s">
        <v>261</v>
      </c>
      <c r="E204" t="s">
        <v>261</v>
      </c>
      <c r="F204" t="s">
        <v>261</v>
      </c>
      <c r="G204" t="s">
        <v>261</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366</v>
      </c>
      <c r="C205" t="s">
        <v>261</v>
      </c>
      <c r="D205" t="s">
        <v>261</v>
      </c>
      <c r="E205" t="s">
        <v>261</v>
      </c>
      <c r="F205" t="s">
        <v>261</v>
      </c>
      <c r="G205" t="s">
        <v>261</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370</v>
      </c>
      <c r="C206" t="s">
        <v>261</v>
      </c>
      <c r="D206" t="s">
        <v>261</v>
      </c>
      <c r="E206" t="s">
        <v>261</v>
      </c>
      <c r="F206" t="s">
        <v>261</v>
      </c>
      <c r="G206" t="s">
        <v>261</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374</v>
      </c>
      <c r="C207" t="s">
        <v>3765</v>
      </c>
      <c r="D207" t="s">
        <v>261</v>
      </c>
      <c r="E207" t="s">
        <v>261</v>
      </c>
      <c r="F207" t="s">
        <v>261</v>
      </c>
      <c r="G207" t="s">
        <v>261</v>
      </c>
      <c r="I207" t="str">
        <f t="shared" si="21"/>
        <v>N/A</v>
      </c>
      <c r="J207" t="str">
        <f t="shared" si="22"/>
        <v>311000</v>
      </c>
      <c r="K207" t="str">
        <f t="shared" si="23"/>
        <v>N/A</v>
      </c>
      <c r="L207" t="str">
        <f t="shared" si="24"/>
        <v>N/A</v>
      </c>
      <c r="M207" t="str">
        <f t="shared" si="25"/>
        <v>N/A</v>
      </c>
      <c r="N207" t="str">
        <f t="shared" si="26"/>
        <v>N/A</v>
      </c>
    </row>
    <row r="208" spans="1:14" x14ac:dyDescent="0.3">
      <c r="A208" s="1">
        <v>47</v>
      </c>
      <c r="B208" t="s">
        <v>375</v>
      </c>
      <c r="C208" t="s">
        <v>3766</v>
      </c>
      <c r="D208" t="s">
        <v>3756</v>
      </c>
      <c r="E208" t="s">
        <v>3757</v>
      </c>
      <c r="F208" t="s">
        <v>3758</v>
      </c>
      <c r="G208" t="s">
        <v>3759</v>
      </c>
      <c r="I208" t="str">
        <f t="shared" si="21"/>
        <v>N/A</v>
      </c>
      <c r="J208">
        <f t="shared" si="22"/>
        <v>16070000</v>
      </c>
      <c r="K208">
        <f t="shared" si="23"/>
        <v>14400000</v>
      </c>
      <c r="L208">
        <f t="shared" si="24"/>
        <v>12350000</v>
      </c>
      <c r="M208">
        <f t="shared" si="25"/>
        <v>12530000</v>
      </c>
      <c r="N208">
        <f t="shared" si="26"/>
        <v>13460000</v>
      </c>
    </row>
    <row r="209" spans="1:14" x14ac:dyDescent="0.3">
      <c r="A209" s="1">
        <v>48</v>
      </c>
      <c r="B209" t="s">
        <v>379</v>
      </c>
      <c r="C209" t="s">
        <v>3767</v>
      </c>
      <c r="D209" t="s">
        <v>3768</v>
      </c>
      <c r="E209" t="s">
        <v>3769</v>
      </c>
      <c r="F209" t="s">
        <v>2638</v>
      </c>
      <c r="G209" t="s">
        <v>3770</v>
      </c>
      <c r="I209" t="str">
        <f t="shared" si="21"/>
        <v>N/A</v>
      </c>
      <c r="J209" t="str">
        <f t="shared" si="22"/>
        <v>5.00</v>
      </c>
      <c r="K209" t="str">
        <f t="shared" si="23"/>
        <v>4.36</v>
      </c>
      <c r="L209" t="str">
        <f t="shared" si="24"/>
        <v>3.63</v>
      </c>
      <c r="M209" t="str">
        <f t="shared" si="25"/>
        <v>3.68</v>
      </c>
      <c r="N209" t="str">
        <f t="shared" si="26"/>
        <v>3.90</v>
      </c>
    </row>
    <row r="210" spans="1:14" x14ac:dyDescent="0.3">
      <c r="A210" s="1">
        <v>49</v>
      </c>
      <c r="B210" t="s">
        <v>2040</v>
      </c>
      <c r="C210" t="s">
        <v>261</v>
      </c>
      <c r="D210" t="s">
        <v>3771</v>
      </c>
      <c r="E210" t="s">
        <v>3772</v>
      </c>
      <c r="F210" t="s">
        <v>3773</v>
      </c>
      <c r="G210" t="s">
        <v>3774</v>
      </c>
      <c r="I210" t="str">
        <f t="shared" si="21"/>
        <v>N/A</v>
      </c>
      <c r="J210" t="str">
        <f t="shared" si="22"/>
        <v>N/A</v>
      </c>
      <c r="K210">
        <f t="shared" si="23"/>
        <v>-0.128</v>
      </c>
      <c r="L210">
        <f t="shared" si="24"/>
        <v>-0.16739999999999999</v>
      </c>
      <c r="M210">
        <f t="shared" si="25"/>
        <v>1.38E-2</v>
      </c>
      <c r="N210">
        <f t="shared" si="26"/>
        <v>5.9800000000000006E-2</v>
      </c>
    </row>
    <row r="211" spans="1:14" x14ac:dyDescent="0.3">
      <c r="A211" s="1">
        <v>50</v>
      </c>
      <c r="B211" t="s">
        <v>390</v>
      </c>
      <c r="C211" t="s">
        <v>2214</v>
      </c>
      <c r="D211" t="s">
        <v>2808</v>
      </c>
      <c r="E211" t="s">
        <v>1971</v>
      </c>
      <c r="F211" t="s">
        <v>1971</v>
      </c>
      <c r="G211" t="s">
        <v>1457</v>
      </c>
      <c r="I211" t="str">
        <f t="shared" si="21"/>
        <v>N/A</v>
      </c>
      <c r="J211">
        <f t="shared" si="22"/>
        <v>3220000</v>
      </c>
      <c r="K211">
        <f t="shared" si="23"/>
        <v>3310000</v>
      </c>
      <c r="L211">
        <f t="shared" si="24"/>
        <v>3400000</v>
      </c>
      <c r="M211">
        <f t="shared" si="25"/>
        <v>3400000</v>
      </c>
      <c r="N211">
        <f t="shared" si="26"/>
        <v>3450000</v>
      </c>
    </row>
    <row r="212" spans="1:14" x14ac:dyDescent="0.3">
      <c r="A212" s="1">
        <v>51</v>
      </c>
      <c r="B212" t="s">
        <v>396</v>
      </c>
      <c r="C212" t="s">
        <v>3775</v>
      </c>
      <c r="D212" t="s">
        <v>3776</v>
      </c>
      <c r="E212" t="s">
        <v>1346</v>
      </c>
      <c r="F212" t="s">
        <v>2638</v>
      </c>
      <c r="G212" t="s">
        <v>3777</v>
      </c>
      <c r="I212" t="str">
        <f t="shared" si="21"/>
        <v>N/A</v>
      </c>
      <c r="J212" t="str">
        <f t="shared" si="22"/>
        <v>4.86</v>
      </c>
      <c r="K212" t="str">
        <f t="shared" si="23"/>
        <v>4.18</v>
      </c>
      <c r="L212" t="str">
        <f t="shared" si="24"/>
        <v>3.59</v>
      </c>
      <c r="M212" t="str">
        <f t="shared" si="25"/>
        <v>3.68</v>
      </c>
      <c r="N212" t="str">
        <f t="shared" si="26"/>
        <v>3.89</v>
      </c>
    </row>
    <row r="213" spans="1:14" x14ac:dyDescent="0.3">
      <c r="A213" s="1">
        <v>52</v>
      </c>
      <c r="B213" t="s">
        <v>399</v>
      </c>
      <c r="C213" t="s">
        <v>261</v>
      </c>
      <c r="D213" t="s">
        <v>3778</v>
      </c>
      <c r="E213" t="s">
        <v>3779</v>
      </c>
      <c r="F213" t="s">
        <v>3080</v>
      </c>
      <c r="G213" t="s">
        <v>2837</v>
      </c>
      <c r="I213" t="str">
        <f t="shared" si="21"/>
        <v>N/A</v>
      </c>
      <c r="J213" t="str">
        <f t="shared" si="22"/>
        <v>N/A</v>
      </c>
      <c r="K213">
        <f t="shared" si="23"/>
        <v>-0.1399</v>
      </c>
      <c r="L213">
        <f t="shared" si="24"/>
        <v>-0.1411</v>
      </c>
      <c r="M213">
        <f t="shared" si="25"/>
        <v>2.5099999999999997E-2</v>
      </c>
      <c r="N213">
        <f t="shared" si="26"/>
        <v>5.7099999999999998E-2</v>
      </c>
    </row>
    <row r="214" spans="1:14" x14ac:dyDescent="0.3">
      <c r="A214" s="1">
        <v>53</v>
      </c>
      <c r="B214" t="s">
        <v>404</v>
      </c>
      <c r="C214" t="s">
        <v>2808</v>
      </c>
      <c r="D214" t="s">
        <v>1963</v>
      </c>
      <c r="E214" t="s">
        <v>1963</v>
      </c>
      <c r="F214" t="s">
        <v>1971</v>
      </c>
      <c r="G214" t="s">
        <v>3780</v>
      </c>
      <c r="I214" t="str">
        <f t="shared" si="21"/>
        <v>N/A</v>
      </c>
      <c r="J214">
        <f t="shared" si="22"/>
        <v>3310000</v>
      </c>
      <c r="K214">
        <f t="shared" si="23"/>
        <v>3440000</v>
      </c>
      <c r="L214">
        <f t="shared" si="24"/>
        <v>3440000</v>
      </c>
      <c r="M214">
        <f t="shared" si="25"/>
        <v>3400000</v>
      </c>
      <c r="N214">
        <f t="shared" si="26"/>
        <v>3460000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247</v>
      </c>
      <c r="C216" s="1" t="s">
        <v>248</v>
      </c>
      <c r="D216" s="1" t="s">
        <v>249</v>
      </c>
      <c r="E216" s="1" t="s">
        <v>250</v>
      </c>
      <c r="F216" s="1" t="s">
        <v>251</v>
      </c>
      <c r="G216" s="1" t="s">
        <v>252</v>
      </c>
      <c r="H216" s="1" t="s">
        <v>253</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2045</v>
      </c>
      <c r="C217" t="s">
        <v>3781</v>
      </c>
      <c r="D217" t="s">
        <v>3424</v>
      </c>
      <c r="E217" t="s">
        <v>3782</v>
      </c>
      <c r="F217" t="s">
        <v>3783</v>
      </c>
      <c r="G217" t="s">
        <v>2120</v>
      </c>
      <c r="I217" t="str">
        <f t="shared" si="21"/>
        <v>N/A</v>
      </c>
      <c r="J217">
        <f t="shared" si="22"/>
        <v>8080000</v>
      </c>
      <c r="K217">
        <f t="shared" si="23"/>
        <v>14670000</v>
      </c>
      <c r="L217">
        <f t="shared" si="24"/>
        <v>10750000</v>
      </c>
      <c r="M217">
        <f t="shared" si="25"/>
        <v>9680000</v>
      </c>
      <c r="N217">
        <f t="shared" si="26"/>
        <v>12890000</v>
      </c>
    </row>
    <row r="218" spans="1:14" x14ac:dyDescent="0.3">
      <c r="A218" s="1">
        <v>1</v>
      </c>
      <c r="B218" t="s">
        <v>2051</v>
      </c>
      <c r="C218" t="s">
        <v>261</v>
      </c>
      <c r="D218" t="s">
        <v>3784</v>
      </c>
      <c r="E218" t="s">
        <v>3785</v>
      </c>
      <c r="F218" t="s">
        <v>3786</v>
      </c>
      <c r="G218" t="s">
        <v>3787</v>
      </c>
      <c r="I218" t="str">
        <f t="shared" si="21"/>
        <v>N/A</v>
      </c>
      <c r="J218" t="str">
        <f t="shared" si="22"/>
        <v>N/A</v>
      </c>
      <c r="K218">
        <f t="shared" si="23"/>
        <v>0.81530000000000002</v>
      </c>
      <c r="L218">
        <f t="shared" si="24"/>
        <v>-0.2671</v>
      </c>
      <c r="M218">
        <f t="shared" si="25"/>
        <v>-9.9499999999999991E-2</v>
      </c>
      <c r="N218">
        <f t="shared" si="26"/>
        <v>0.33200000000000002</v>
      </c>
    </row>
    <row r="219" spans="1:14" x14ac:dyDescent="0.3">
      <c r="A219" s="1">
        <v>2</v>
      </c>
      <c r="B219" t="s">
        <v>2056</v>
      </c>
      <c r="C219" t="s">
        <v>3788</v>
      </c>
      <c r="D219" t="s">
        <v>3789</v>
      </c>
      <c r="E219" t="s">
        <v>3790</v>
      </c>
      <c r="F219" t="s">
        <v>3791</v>
      </c>
      <c r="G219" t="s">
        <v>3792</v>
      </c>
      <c r="I219" t="str">
        <f t="shared" si="21"/>
        <v>N/A</v>
      </c>
      <c r="J219">
        <f t="shared" si="22"/>
        <v>246830000</v>
      </c>
      <c r="K219">
        <f t="shared" si="23"/>
        <v>391800000</v>
      </c>
      <c r="L219">
        <f t="shared" si="24"/>
        <v>410490000</v>
      </c>
      <c r="M219">
        <f t="shared" si="25"/>
        <v>410090000</v>
      </c>
      <c r="N219">
        <f t="shared" si="26"/>
        <v>356430000</v>
      </c>
    </row>
    <row r="220" spans="1:14" x14ac:dyDescent="0.3">
      <c r="A220" s="1">
        <v>3</v>
      </c>
      <c r="B220" t="s">
        <v>2062</v>
      </c>
      <c r="C220" t="s">
        <v>261</v>
      </c>
      <c r="D220" t="s">
        <v>261</v>
      </c>
      <c r="E220" t="s">
        <v>261</v>
      </c>
      <c r="F220" t="s">
        <v>261</v>
      </c>
      <c r="G220" t="s">
        <v>261</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2063</v>
      </c>
      <c r="C221" t="s">
        <v>261</v>
      </c>
      <c r="D221" t="s">
        <v>3793</v>
      </c>
      <c r="E221" t="s">
        <v>261</v>
      </c>
      <c r="F221" t="s">
        <v>261</v>
      </c>
      <c r="G221" t="s">
        <v>261</v>
      </c>
      <c r="I221" t="str">
        <f t="shared" si="21"/>
        <v>N/A</v>
      </c>
      <c r="J221" t="str">
        <f t="shared" si="22"/>
        <v>N/A</v>
      </c>
      <c r="K221">
        <f t="shared" si="23"/>
        <v>91720000</v>
      </c>
      <c r="L221" t="str">
        <f t="shared" si="24"/>
        <v>N/A</v>
      </c>
      <c r="M221" t="str">
        <f t="shared" si="25"/>
        <v>N/A</v>
      </c>
      <c r="N221" t="str">
        <f t="shared" si="26"/>
        <v>N/A</v>
      </c>
    </row>
    <row r="222" spans="1:14" x14ac:dyDescent="0.3">
      <c r="A222" s="1">
        <v>5</v>
      </c>
      <c r="B222" t="s">
        <v>2069</v>
      </c>
      <c r="C222" t="s">
        <v>261</v>
      </c>
      <c r="D222" t="s">
        <v>3793</v>
      </c>
      <c r="E222" t="s">
        <v>261</v>
      </c>
      <c r="F222" t="s">
        <v>261</v>
      </c>
      <c r="G222" t="s">
        <v>261</v>
      </c>
      <c r="I222" t="str">
        <f t="shared" si="21"/>
        <v>N/A</v>
      </c>
      <c r="J222" t="str">
        <f t="shared" si="22"/>
        <v>N/A</v>
      </c>
      <c r="K222">
        <f t="shared" si="23"/>
        <v>91720000</v>
      </c>
      <c r="L222" t="str">
        <f t="shared" si="24"/>
        <v>N/A</v>
      </c>
      <c r="M222" t="str">
        <f t="shared" si="25"/>
        <v>N/A</v>
      </c>
      <c r="N222" t="str">
        <f t="shared" si="26"/>
        <v>N/A</v>
      </c>
    </row>
    <row r="223" spans="1:14" x14ac:dyDescent="0.3">
      <c r="A223" s="1">
        <v>6</v>
      </c>
      <c r="B223" t="s">
        <v>2070</v>
      </c>
      <c r="C223" t="s">
        <v>261</v>
      </c>
      <c r="D223" t="s">
        <v>261</v>
      </c>
      <c r="E223" t="s">
        <v>261</v>
      </c>
      <c r="F223" t="s">
        <v>261</v>
      </c>
      <c r="G223" t="s">
        <v>261</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2071</v>
      </c>
      <c r="C224" t="s">
        <v>3794</v>
      </c>
      <c r="D224" t="s">
        <v>3795</v>
      </c>
      <c r="E224" t="s">
        <v>3796</v>
      </c>
      <c r="F224" t="s">
        <v>3797</v>
      </c>
      <c r="G224" t="s">
        <v>3798</v>
      </c>
      <c r="I224" t="str">
        <f t="shared" si="21"/>
        <v>N/A</v>
      </c>
      <c r="J224">
        <f t="shared" si="22"/>
        <v>24650000</v>
      </c>
      <c r="K224">
        <f t="shared" si="23"/>
        <v>39950000</v>
      </c>
      <c r="L224">
        <f t="shared" si="24"/>
        <v>22930000</v>
      </c>
      <c r="M224">
        <f t="shared" si="25"/>
        <v>18500000</v>
      </c>
      <c r="N224">
        <f t="shared" si="26"/>
        <v>16110000</v>
      </c>
    </row>
    <row r="225" spans="1:14" x14ac:dyDescent="0.3">
      <c r="A225" s="1">
        <v>8</v>
      </c>
      <c r="B225" t="s">
        <v>2077</v>
      </c>
      <c r="C225" t="s">
        <v>3211</v>
      </c>
      <c r="D225" t="s">
        <v>851</v>
      </c>
      <c r="E225" t="s">
        <v>1963</v>
      </c>
      <c r="F225" t="s">
        <v>3799</v>
      </c>
      <c r="G225" t="s">
        <v>1971</v>
      </c>
      <c r="I225" t="str">
        <f t="shared" si="21"/>
        <v>N/A</v>
      </c>
      <c r="J225">
        <f t="shared" si="22"/>
        <v>3740000</v>
      </c>
      <c r="K225">
        <f t="shared" si="23"/>
        <v>4340000</v>
      </c>
      <c r="L225">
        <f t="shared" si="24"/>
        <v>3440000</v>
      </c>
      <c r="M225">
        <f t="shared" si="25"/>
        <v>3350000</v>
      </c>
      <c r="N225">
        <f t="shared" si="26"/>
        <v>3400000</v>
      </c>
    </row>
    <row r="226" spans="1:14" x14ac:dyDescent="0.3">
      <c r="A226" s="1">
        <v>9</v>
      </c>
      <c r="B226" t="s">
        <v>2078</v>
      </c>
      <c r="C226" t="s">
        <v>3800</v>
      </c>
      <c r="D226" t="s">
        <v>3801</v>
      </c>
      <c r="E226" t="s">
        <v>3802</v>
      </c>
      <c r="F226" t="s">
        <v>3803</v>
      </c>
      <c r="G226" t="s">
        <v>3804</v>
      </c>
      <c r="I226" t="str">
        <f t="shared" si="21"/>
        <v>N/A</v>
      </c>
      <c r="J226">
        <f t="shared" si="22"/>
        <v>125880000</v>
      </c>
      <c r="K226">
        <f t="shared" si="23"/>
        <v>127140000</v>
      </c>
      <c r="L226">
        <f t="shared" si="24"/>
        <v>131340000</v>
      </c>
      <c r="M226">
        <f t="shared" si="25"/>
        <v>123950000</v>
      </c>
      <c r="N226">
        <f t="shared" si="26"/>
        <v>117100000</v>
      </c>
    </row>
    <row r="227" spans="1:14" x14ac:dyDescent="0.3">
      <c r="A227" s="1">
        <v>10</v>
      </c>
      <c r="B227" t="s">
        <v>2084</v>
      </c>
      <c r="C227" t="s">
        <v>3805</v>
      </c>
      <c r="D227" t="s">
        <v>3806</v>
      </c>
      <c r="E227" t="s">
        <v>3807</v>
      </c>
      <c r="F227" t="s">
        <v>3808</v>
      </c>
      <c r="G227" t="s">
        <v>3809</v>
      </c>
      <c r="I227" t="str">
        <f t="shared" si="21"/>
        <v>N/A</v>
      </c>
      <c r="J227">
        <f t="shared" si="22"/>
        <v>2190000</v>
      </c>
      <c r="K227">
        <f t="shared" si="23"/>
        <v>50860000</v>
      </c>
      <c r="L227">
        <f t="shared" si="24"/>
        <v>67620000</v>
      </c>
      <c r="M227">
        <f t="shared" si="25"/>
        <v>77030000</v>
      </c>
      <c r="N227">
        <f t="shared" si="26"/>
        <v>76820000</v>
      </c>
    </row>
    <row r="228" spans="1:14" x14ac:dyDescent="0.3">
      <c r="A228" s="1">
        <v>11</v>
      </c>
      <c r="B228" t="s">
        <v>2088</v>
      </c>
      <c r="C228" t="s">
        <v>3810</v>
      </c>
      <c r="D228" t="s">
        <v>1010</v>
      </c>
      <c r="E228" t="s">
        <v>261</v>
      </c>
      <c r="F228" t="s">
        <v>261</v>
      </c>
      <c r="G228" t="s">
        <v>261</v>
      </c>
      <c r="I228" t="str">
        <f t="shared" si="21"/>
        <v>N/A</v>
      </c>
      <c r="J228" t="str">
        <f t="shared" si="22"/>
        <v>104000</v>
      </c>
      <c r="K228" t="str">
        <f t="shared" si="23"/>
        <v>158000</v>
      </c>
      <c r="L228" t="str">
        <f t="shared" si="24"/>
        <v>N/A</v>
      </c>
      <c r="M228" t="str">
        <f t="shared" si="25"/>
        <v>N/A</v>
      </c>
      <c r="N228" t="str">
        <f t="shared" si="26"/>
        <v>N/A</v>
      </c>
    </row>
    <row r="229" spans="1:14" x14ac:dyDescent="0.3">
      <c r="A229" s="1">
        <v>12</v>
      </c>
      <c r="B229" t="s">
        <v>437</v>
      </c>
      <c r="C229" t="s">
        <v>3811</v>
      </c>
      <c r="D229" t="s">
        <v>3812</v>
      </c>
      <c r="E229" t="s">
        <v>3813</v>
      </c>
      <c r="F229" t="s">
        <v>3814</v>
      </c>
      <c r="G229" t="s">
        <v>3815</v>
      </c>
      <c r="I229" t="str">
        <f t="shared" si="21"/>
        <v>N/A</v>
      </c>
      <c r="J229">
        <f t="shared" si="22"/>
        <v>90270000</v>
      </c>
      <c r="K229">
        <f t="shared" si="23"/>
        <v>77630000</v>
      </c>
      <c r="L229">
        <f t="shared" si="24"/>
        <v>185150000</v>
      </c>
      <c r="M229">
        <f t="shared" si="25"/>
        <v>187260000</v>
      </c>
      <c r="N229">
        <f t="shared" si="26"/>
        <v>143000000</v>
      </c>
    </row>
    <row r="230" spans="1:14" x14ac:dyDescent="0.3">
      <c r="A230" s="1">
        <v>13</v>
      </c>
      <c r="B230" t="s">
        <v>2095</v>
      </c>
      <c r="C230" t="s">
        <v>261</v>
      </c>
      <c r="D230" t="s">
        <v>1591</v>
      </c>
      <c r="E230" t="s">
        <v>3816</v>
      </c>
      <c r="F230" t="s">
        <v>1285</v>
      </c>
      <c r="G230" t="s">
        <v>3817</v>
      </c>
      <c r="I230" t="str">
        <f t="shared" si="21"/>
        <v>neg_trend</v>
      </c>
      <c r="J230" t="str">
        <f t="shared" si="22"/>
        <v>N/A</v>
      </c>
      <c r="K230">
        <f t="shared" si="23"/>
        <v>0.58729999999999993</v>
      </c>
      <c r="L230">
        <f t="shared" si="24"/>
        <v>4.7699999999999999E-2</v>
      </c>
      <c r="M230">
        <f t="shared" si="25"/>
        <v>-1E-3</v>
      </c>
      <c r="N230">
        <f t="shared" si="26"/>
        <v>-0.1308</v>
      </c>
    </row>
    <row r="231" spans="1:14" x14ac:dyDescent="0.3">
      <c r="A231" s="1">
        <v>14</v>
      </c>
      <c r="B231" t="s">
        <v>2100</v>
      </c>
      <c r="C231" t="s">
        <v>3818</v>
      </c>
      <c r="D231" t="s">
        <v>3819</v>
      </c>
      <c r="E231" t="s">
        <v>3820</v>
      </c>
      <c r="F231" t="s">
        <v>3821</v>
      </c>
      <c r="G231" t="s">
        <v>3822</v>
      </c>
      <c r="I231" t="str">
        <f t="shared" si="21"/>
        <v>pos_trend</v>
      </c>
      <c r="J231">
        <f t="shared" si="22"/>
        <v>640280000</v>
      </c>
      <c r="K231">
        <f t="shared" si="23"/>
        <v>785530000</v>
      </c>
      <c r="L231">
        <f t="shared" si="24"/>
        <v>800200000</v>
      </c>
      <c r="M231">
        <f t="shared" si="25"/>
        <v>865890000</v>
      </c>
      <c r="N231">
        <f t="shared" si="26"/>
        <v>960160000</v>
      </c>
    </row>
    <row r="232" spans="1:14" x14ac:dyDescent="0.3">
      <c r="A232" s="1">
        <v>15</v>
      </c>
      <c r="B232" t="s">
        <v>2106</v>
      </c>
      <c r="C232" t="s">
        <v>3823</v>
      </c>
      <c r="D232" t="s">
        <v>3824</v>
      </c>
      <c r="E232" t="s">
        <v>3825</v>
      </c>
      <c r="F232" t="s">
        <v>3826</v>
      </c>
      <c r="G232" t="s">
        <v>3827</v>
      </c>
      <c r="I232" t="str">
        <f t="shared" si="21"/>
        <v>pos_trend</v>
      </c>
      <c r="J232">
        <f t="shared" si="22"/>
        <v>676190000</v>
      </c>
      <c r="K232">
        <f t="shared" si="23"/>
        <v>820380000</v>
      </c>
      <c r="L232">
        <f t="shared" si="24"/>
        <v>835800000</v>
      </c>
      <c r="M232">
        <f t="shared" si="25"/>
        <v>901460000</v>
      </c>
      <c r="N232">
        <f t="shared" si="26"/>
        <v>997230000</v>
      </c>
    </row>
    <row r="233" spans="1:14" x14ac:dyDescent="0.3">
      <c r="A233" s="1">
        <v>16</v>
      </c>
      <c r="B233" t="s">
        <v>2112</v>
      </c>
      <c r="C233" t="s">
        <v>3828</v>
      </c>
      <c r="D233" t="s">
        <v>3829</v>
      </c>
      <c r="E233" t="s">
        <v>3830</v>
      </c>
      <c r="F233" t="s">
        <v>3831</v>
      </c>
      <c r="G233" t="s">
        <v>3832</v>
      </c>
      <c r="I233" t="str">
        <f t="shared" si="21"/>
        <v>pos_trend</v>
      </c>
      <c r="J233">
        <f t="shared" si="22"/>
        <v>205050000</v>
      </c>
      <c r="K233">
        <f t="shared" si="23"/>
        <v>288590000</v>
      </c>
      <c r="L233">
        <f t="shared" si="24"/>
        <v>306850000</v>
      </c>
      <c r="M233">
        <f t="shared" si="25"/>
        <v>356060000</v>
      </c>
      <c r="N233">
        <f t="shared" si="26"/>
        <v>390390000</v>
      </c>
    </row>
    <row r="234" spans="1:14" x14ac:dyDescent="0.3">
      <c r="A234" s="1">
        <v>17</v>
      </c>
      <c r="B234" t="s">
        <v>2118</v>
      </c>
      <c r="C234" t="s">
        <v>3833</v>
      </c>
      <c r="D234" t="s">
        <v>3834</v>
      </c>
      <c r="E234" t="s">
        <v>3835</v>
      </c>
      <c r="F234" t="s">
        <v>3836</v>
      </c>
      <c r="G234" t="s">
        <v>3837</v>
      </c>
      <c r="I234" t="str">
        <f t="shared" si="21"/>
        <v>pos_trend</v>
      </c>
      <c r="J234">
        <f t="shared" si="22"/>
        <v>283500000</v>
      </c>
      <c r="K234">
        <f t="shared" si="23"/>
        <v>286730000</v>
      </c>
      <c r="L234">
        <f t="shared" si="24"/>
        <v>341820000</v>
      </c>
      <c r="M234">
        <f t="shared" si="25"/>
        <v>350880000</v>
      </c>
      <c r="N234">
        <f t="shared" si="26"/>
        <v>362840000</v>
      </c>
    </row>
    <row r="235" spans="1:14" x14ac:dyDescent="0.3">
      <c r="A235" s="1">
        <v>18</v>
      </c>
      <c r="B235" t="s">
        <v>2124</v>
      </c>
      <c r="C235" t="s">
        <v>3838</v>
      </c>
      <c r="D235" t="s">
        <v>3839</v>
      </c>
      <c r="E235" t="s">
        <v>3840</v>
      </c>
      <c r="F235" t="s">
        <v>3841</v>
      </c>
      <c r="G235" t="s">
        <v>3311</v>
      </c>
      <c r="I235" t="str">
        <f t="shared" si="21"/>
        <v>N/A</v>
      </c>
      <c r="J235">
        <f t="shared" si="22"/>
        <v>154320000</v>
      </c>
      <c r="K235">
        <f t="shared" si="23"/>
        <v>194270000</v>
      </c>
      <c r="L235">
        <f t="shared" si="24"/>
        <v>187140000</v>
      </c>
      <c r="M235">
        <f t="shared" si="25"/>
        <v>194520000</v>
      </c>
      <c r="N235">
        <f t="shared" si="26"/>
        <v>244000000</v>
      </c>
    </row>
    <row r="236" spans="1:14" x14ac:dyDescent="0.3">
      <c r="A236" s="1">
        <v>19</v>
      </c>
      <c r="B236" t="s">
        <v>2130</v>
      </c>
      <c r="C236" t="s">
        <v>261</v>
      </c>
      <c r="D236" t="s">
        <v>261</v>
      </c>
      <c r="E236" t="s">
        <v>261</v>
      </c>
      <c r="F236" t="s">
        <v>261</v>
      </c>
      <c r="G236" t="s">
        <v>261</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2131</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2132</v>
      </c>
      <c r="C238" t="s">
        <v>261</v>
      </c>
      <c r="D238" t="s">
        <v>261</v>
      </c>
      <c r="E238" t="s">
        <v>261</v>
      </c>
      <c r="F238" t="s">
        <v>261</v>
      </c>
      <c r="G238" t="s">
        <v>261</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2133</v>
      </c>
      <c r="C239" t="s">
        <v>3842</v>
      </c>
      <c r="D239" t="s">
        <v>3843</v>
      </c>
      <c r="E239" t="s">
        <v>261</v>
      </c>
      <c r="F239" t="s">
        <v>261</v>
      </c>
      <c r="G239" t="s">
        <v>261</v>
      </c>
      <c r="I239" t="str">
        <f t="shared" si="21"/>
        <v>N/A</v>
      </c>
      <c r="J239">
        <f t="shared" si="22"/>
        <v>33320000</v>
      </c>
      <c r="K239">
        <f t="shared" si="23"/>
        <v>50800000</v>
      </c>
      <c r="L239" t="str">
        <f t="shared" si="24"/>
        <v>N/A</v>
      </c>
      <c r="M239" t="str">
        <f t="shared" si="25"/>
        <v>N/A</v>
      </c>
      <c r="N239" t="str">
        <f t="shared" si="26"/>
        <v>N/A</v>
      </c>
    </row>
    <row r="240" spans="1:14" x14ac:dyDescent="0.3">
      <c r="A240" s="1">
        <v>23</v>
      </c>
      <c r="B240" t="s">
        <v>2134</v>
      </c>
      <c r="C240" t="s">
        <v>261</v>
      </c>
      <c r="D240" t="s">
        <v>261</v>
      </c>
      <c r="E240" t="s">
        <v>261</v>
      </c>
      <c r="F240" t="s">
        <v>261</v>
      </c>
      <c r="G240" t="s">
        <v>261</v>
      </c>
      <c r="I240" t="str">
        <f t="shared" si="21"/>
        <v>N/A</v>
      </c>
      <c r="J240" t="str">
        <f t="shared" si="22"/>
        <v>N/A</v>
      </c>
      <c r="K240" t="str">
        <f t="shared" si="23"/>
        <v>N/A</v>
      </c>
      <c r="L240" t="str">
        <f t="shared" si="24"/>
        <v>N/A</v>
      </c>
      <c r="M240" t="str">
        <f t="shared" si="25"/>
        <v>N/A</v>
      </c>
      <c r="N240" t="str">
        <f t="shared" si="26"/>
        <v>N/A</v>
      </c>
    </row>
    <row r="241" spans="1:14" x14ac:dyDescent="0.3">
      <c r="A241" s="1">
        <v>24</v>
      </c>
      <c r="B241" t="s">
        <v>2140</v>
      </c>
      <c r="C241" t="s">
        <v>3844</v>
      </c>
      <c r="D241" t="s">
        <v>3845</v>
      </c>
      <c r="E241" t="s">
        <v>3846</v>
      </c>
      <c r="F241" t="s">
        <v>3847</v>
      </c>
      <c r="G241" t="s">
        <v>3848</v>
      </c>
      <c r="I241" t="str">
        <f t="shared" si="21"/>
        <v>N/A</v>
      </c>
      <c r="J241" t="str">
        <f t="shared" si="22"/>
        <v>(35.91M)</v>
      </c>
      <c r="K241" t="str">
        <f t="shared" si="23"/>
        <v>(34.85M)</v>
      </c>
      <c r="L241" t="str">
        <f t="shared" si="24"/>
        <v>(35.61M)</v>
      </c>
      <c r="M241" t="str">
        <f t="shared" si="25"/>
        <v>(35.57M)</v>
      </c>
      <c r="N241" t="str">
        <f t="shared" si="26"/>
        <v>(37.07M)</v>
      </c>
    </row>
    <row r="242" spans="1:14" x14ac:dyDescent="0.3">
      <c r="A242" s="1">
        <v>25</v>
      </c>
      <c r="B242" t="s">
        <v>2146</v>
      </c>
      <c r="C242" t="s">
        <v>261</v>
      </c>
      <c r="D242" t="s">
        <v>261</v>
      </c>
      <c r="E242" t="s">
        <v>261</v>
      </c>
      <c r="F242" t="s">
        <v>261</v>
      </c>
      <c r="G242" t="s">
        <v>261</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2147</v>
      </c>
      <c r="C243" t="s">
        <v>261</v>
      </c>
      <c r="D243" t="s">
        <v>3849</v>
      </c>
      <c r="E243" t="s">
        <v>3850</v>
      </c>
      <c r="F243" t="s">
        <v>3851</v>
      </c>
      <c r="G243" t="s">
        <v>3852</v>
      </c>
      <c r="I243" t="str">
        <f t="shared" si="21"/>
        <v>N/A</v>
      </c>
      <c r="J243" t="str">
        <f t="shared" si="22"/>
        <v>N/A</v>
      </c>
      <c r="K243">
        <f t="shared" si="23"/>
        <v>0.22690000000000002</v>
      </c>
      <c r="L243">
        <f t="shared" si="24"/>
        <v>1.8700000000000001E-2</v>
      </c>
      <c r="M243">
        <f t="shared" si="25"/>
        <v>8.2100000000000006E-2</v>
      </c>
      <c r="N243">
        <f t="shared" si="26"/>
        <v>0.10890000000000001</v>
      </c>
    </row>
    <row r="244" spans="1:14" x14ac:dyDescent="0.3">
      <c r="A244" s="1">
        <v>27</v>
      </c>
      <c r="B244" t="s">
        <v>2152</v>
      </c>
      <c r="C244" t="s">
        <v>261</v>
      </c>
      <c r="D244" t="s">
        <v>261</v>
      </c>
      <c r="E244" t="s">
        <v>261</v>
      </c>
      <c r="F244" t="s">
        <v>261</v>
      </c>
      <c r="G244" t="s">
        <v>261</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2153</v>
      </c>
      <c r="C245" t="s">
        <v>261</v>
      </c>
      <c r="D245" t="s">
        <v>261</v>
      </c>
      <c r="E245" t="s">
        <v>261</v>
      </c>
      <c r="F245" t="s">
        <v>261</v>
      </c>
      <c r="G245" t="s">
        <v>261</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440</v>
      </c>
      <c r="C246" t="s">
        <v>3853</v>
      </c>
      <c r="D246" t="s">
        <v>3854</v>
      </c>
      <c r="E246" t="s">
        <v>3855</v>
      </c>
      <c r="F246" t="s">
        <v>3856</v>
      </c>
      <c r="G246" t="s">
        <v>3857</v>
      </c>
      <c r="I246" t="str">
        <f t="shared" si="21"/>
        <v>N/A</v>
      </c>
      <c r="J246">
        <f t="shared" si="22"/>
        <v>27080000</v>
      </c>
      <c r="K246">
        <f t="shared" si="23"/>
        <v>39140000</v>
      </c>
      <c r="L246">
        <f t="shared" si="24"/>
        <v>37300000</v>
      </c>
      <c r="M246">
        <f t="shared" si="25"/>
        <v>36530000</v>
      </c>
      <c r="N246">
        <f t="shared" si="26"/>
        <v>35800000</v>
      </c>
    </row>
    <row r="247" spans="1:14" x14ac:dyDescent="0.3">
      <c r="A247" s="1">
        <v>30</v>
      </c>
      <c r="B247" t="s">
        <v>443</v>
      </c>
      <c r="C247" t="s">
        <v>3858</v>
      </c>
      <c r="D247" t="s">
        <v>3859</v>
      </c>
      <c r="E247" t="s">
        <v>3860</v>
      </c>
      <c r="F247" t="s">
        <v>3861</v>
      </c>
      <c r="G247" t="s">
        <v>3862</v>
      </c>
      <c r="I247" t="str">
        <f t="shared" si="21"/>
        <v>N/A</v>
      </c>
      <c r="J247">
        <f t="shared" si="22"/>
        <v>27950000</v>
      </c>
      <c r="K247">
        <f t="shared" si="23"/>
        <v>50090000</v>
      </c>
      <c r="L247">
        <f t="shared" si="24"/>
        <v>46680000</v>
      </c>
      <c r="M247">
        <f t="shared" si="25"/>
        <v>75120000</v>
      </c>
      <c r="N247">
        <f t="shared" si="26"/>
        <v>79250000</v>
      </c>
    </row>
    <row r="248" spans="1:14" x14ac:dyDescent="0.3">
      <c r="A248" s="1">
        <v>31</v>
      </c>
      <c r="B248" t="s">
        <v>449</v>
      </c>
      <c r="C248" t="s">
        <v>3863</v>
      </c>
      <c r="D248" t="s">
        <v>3864</v>
      </c>
      <c r="E248" t="s">
        <v>3865</v>
      </c>
      <c r="F248" t="s">
        <v>3866</v>
      </c>
      <c r="G248" t="s">
        <v>3867</v>
      </c>
      <c r="I248" t="str">
        <f t="shared" si="21"/>
        <v>N/A</v>
      </c>
      <c r="J248">
        <f t="shared" si="22"/>
        <v>17230000</v>
      </c>
      <c r="K248">
        <f t="shared" si="23"/>
        <v>29690000</v>
      </c>
      <c r="L248">
        <f t="shared" si="24"/>
        <v>29680000</v>
      </c>
      <c r="M248">
        <f t="shared" si="25"/>
        <v>59070000</v>
      </c>
      <c r="N248">
        <f t="shared" si="26"/>
        <v>62560000</v>
      </c>
    </row>
    <row r="249" spans="1:14" x14ac:dyDescent="0.3">
      <c r="A249" s="1">
        <v>32</v>
      </c>
      <c r="B249" t="s">
        <v>454</v>
      </c>
      <c r="C249" t="s">
        <v>2283</v>
      </c>
      <c r="D249" t="s">
        <v>3415</v>
      </c>
      <c r="E249" t="s">
        <v>1773</v>
      </c>
      <c r="F249" t="s">
        <v>3426</v>
      </c>
      <c r="G249" t="s">
        <v>3868</v>
      </c>
      <c r="I249" t="str">
        <f t="shared" si="21"/>
        <v>N/A</v>
      </c>
      <c r="J249">
        <f t="shared" si="22"/>
        <v>10720000</v>
      </c>
      <c r="K249">
        <f t="shared" si="23"/>
        <v>20400000</v>
      </c>
      <c r="L249">
        <f t="shared" si="24"/>
        <v>17010000</v>
      </c>
      <c r="M249">
        <f t="shared" si="25"/>
        <v>16040000</v>
      </c>
      <c r="N249">
        <f t="shared" si="26"/>
        <v>16690000.000000002</v>
      </c>
    </row>
    <row r="250" spans="1:14" x14ac:dyDescent="0.3">
      <c r="A250" s="1">
        <v>33</v>
      </c>
      <c r="B250" t="s">
        <v>2169</v>
      </c>
      <c r="C250" t="s">
        <v>3869</v>
      </c>
      <c r="D250" t="s">
        <v>1887</v>
      </c>
      <c r="E250" t="s">
        <v>3870</v>
      </c>
      <c r="F250" t="s">
        <v>3871</v>
      </c>
      <c r="G250" t="s">
        <v>3872</v>
      </c>
      <c r="I250" t="str">
        <f t="shared" si="21"/>
        <v>pos_trend</v>
      </c>
      <c r="J250">
        <f t="shared" si="22"/>
        <v>5670000</v>
      </c>
      <c r="K250">
        <f t="shared" si="23"/>
        <v>6360000</v>
      </c>
      <c r="L250">
        <f t="shared" si="24"/>
        <v>6420000</v>
      </c>
      <c r="M250">
        <f t="shared" si="25"/>
        <v>6830000</v>
      </c>
      <c r="N250">
        <f t="shared" si="26"/>
        <v>7260000</v>
      </c>
    </row>
    <row r="251" spans="1:14" x14ac:dyDescent="0.3">
      <c r="A251" s="1">
        <v>34</v>
      </c>
      <c r="B251" t="s">
        <v>459</v>
      </c>
      <c r="C251" t="s">
        <v>3873</v>
      </c>
      <c r="D251" t="s">
        <v>2863</v>
      </c>
      <c r="E251" t="s">
        <v>1642</v>
      </c>
      <c r="F251" t="s">
        <v>3874</v>
      </c>
      <c r="G251" t="s">
        <v>3338</v>
      </c>
      <c r="I251" t="str">
        <f t="shared" si="21"/>
        <v>pos_trend</v>
      </c>
      <c r="J251">
        <f t="shared" si="22"/>
        <v>983080000</v>
      </c>
      <c r="K251">
        <f t="shared" si="23"/>
        <v>1320000000</v>
      </c>
      <c r="L251">
        <f t="shared" si="24"/>
        <v>1340000000</v>
      </c>
      <c r="M251">
        <f t="shared" si="25"/>
        <v>1410000000</v>
      </c>
      <c r="N251">
        <f t="shared" si="26"/>
        <v>1450000000</v>
      </c>
    </row>
    <row r="252" spans="1:14" x14ac:dyDescent="0.3">
      <c r="A252" s="1">
        <v>35</v>
      </c>
      <c r="B252" t="s">
        <v>2175</v>
      </c>
      <c r="C252" t="s">
        <v>261</v>
      </c>
      <c r="D252" t="s">
        <v>3875</v>
      </c>
      <c r="E252" t="s">
        <v>3876</v>
      </c>
      <c r="F252" t="s">
        <v>3877</v>
      </c>
      <c r="G252" t="s">
        <v>2795</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0.34020000000000006</v>
      </c>
      <c r="L252">
        <f t="shared" ref="L252:L315" si="30">IF(TRIM(E252)="-", "N/A", IF(RIGHT(E252,1)="M",1000000*VALUE(LEFT(E252,LEN(E252)-1)),IF(RIGHT(E252,1)="B",1000000000*VALUE(LEFT(E252,LEN(E252)-1)),IF(RIGHT(E252,1)="%",0.01*VALUE(LEFT(E252,LEN(E252)-1)),E252))))</f>
        <v>1.7299999999999999E-2</v>
      </c>
      <c r="M252">
        <f t="shared" ref="M252:M315" si="31">IF(TRIM(F252)="-", "N/A", IF(RIGHT(F252,1)="M",1000000*VALUE(LEFT(F252,LEN(F252)-1)),IF(RIGHT(F252,1)="B",1000000000*VALUE(LEFT(F252,LEN(F252)-1)),IF(RIGHT(F252,1)="%",0.01*VALUE(LEFT(F252,LEN(F252)-1)),F252))))</f>
        <v>4.8300000000000003E-2</v>
      </c>
      <c r="N252">
        <f t="shared" ref="N252:N315" si="32">IF(TRIM(G252)="-", "N/A", IF(RIGHT(G252,1)="M",1000000*VALUE(LEFT(G252,LEN(G252)-1)),IF(RIGHT(G252,1)="B",1000000000*VALUE(LEFT(G252,LEN(G252)-1)),IF(RIGHT(G252,1)="%",0.01*VALUE(LEFT(G252,LEN(G252)-1)),G252))))</f>
        <v>3.3399999999999999E-2</v>
      </c>
    </row>
    <row r="253" spans="1:14" x14ac:dyDescent="0.3">
      <c r="A253" s="1">
        <v>36</v>
      </c>
      <c r="B253" t="s">
        <v>470</v>
      </c>
      <c r="C253" t="s">
        <v>261</v>
      </c>
      <c r="D253" t="s">
        <v>261</v>
      </c>
      <c r="E253" t="s">
        <v>261</v>
      </c>
      <c r="F253" t="s">
        <v>261</v>
      </c>
      <c r="G253" t="s">
        <v>1816</v>
      </c>
      <c r="I253" t="str">
        <f t="shared" si="27"/>
        <v>N/A</v>
      </c>
      <c r="J253" t="str">
        <f t="shared" si="28"/>
        <v>N/A</v>
      </c>
      <c r="K253" t="str">
        <f t="shared" si="29"/>
        <v>N/A</v>
      </c>
      <c r="L253" t="str">
        <f t="shared" si="30"/>
        <v>N/A</v>
      </c>
      <c r="M253" t="str">
        <f t="shared" si="31"/>
        <v>N/A</v>
      </c>
      <c r="N253">
        <f t="shared" si="32"/>
        <v>9.4000000000000004E-3</v>
      </c>
    </row>
    <row r="254" spans="1:14" x14ac:dyDescent="0.3">
      <c r="I254" t="str">
        <f t="shared" si="27"/>
        <v>N/A</v>
      </c>
      <c r="J254">
        <f t="shared" si="28"/>
        <v>0</v>
      </c>
      <c r="K254">
        <f t="shared" si="29"/>
        <v>0</v>
      </c>
      <c r="L254">
        <f t="shared" si="30"/>
        <v>0</v>
      </c>
      <c r="M254">
        <f t="shared" si="31"/>
        <v>0</v>
      </c>
      <c r="N254">
        <f t="shared" si="32"/>
        <v>0</v>
      </c>
    </row>
    <row r="255" spans="1:14" x14ac:dyDescent="0.3">
      <c r="B255" s="1" t="s">
        <v>296</v>
      </c>
      <c r="C255" s="1" t="s">
        <v>248</v>
      </c>
      <c r="D255" s="1" t="s">
        <v>249</v>
      </c>
      <c r="E255" s="1" t="s">
        <v>250</v>
      </c>
      <c r="F255" s="1" t="s">
        <v>251</v>
      </c>
      <c r="G255" s="1" t="s">
        <v>252</v>
      </c>
      <c r="H255" s="1" t="s">
        <v>253</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2180</v>
      </c>
      <c r="C256" t="s">
        <v>3878</v>
      </c>
      <c r="D256" t="s">
        <v>2849</v>
      </c>
      <c r="E256" t="s">
        <v>3879</v>
      </c>
      <c r="F256" t="s">
        <v>2940</v>
      </c>
      <c r="G256" t="s">
        <v>1655</v>
      </c>
      <c r="I256" t="str">
        <f t="shared" si="27"/>
        <v>pos_trend</v>
      </c>
      <c r="J256">
        <f t="shared" si="28"/>
        <v>686180000</v>
      </c>
      <c r="K256">
        <f t="shared" si="29"/>
        <v>1010000000</v>
      </c>
      <c r="L256">
        <f t="shared" si="30"/>
        <v>1030000000</v>
      </c>
      <c r="M256">
        <f t="shared" si="31"/>
        <v>1070000000.0000001</v>
      </c>
      <c r="N256">
        <f t="shared" si="32"/>
        <v>1120000000</v>
      </c>
    </row>
    <row r="257" spans="1:14" x14ac:dyDescent="0.3">
      <c r="A257" s="1">
        <v>1</v>
      </c>
      <c r="B257" t="s">
        <v>2186</v>
      </c>
      <c r="C257" t="s">
        <v>3880</v>
      </c>
      <c r="D257" t="s">
        <v>3881</v>
      </c>
      <c r="E257" t="s">
        <v>3882</v>
      </c>
      <c r="F257" t="s">
        <v>3883</v>
      </c>
      <c r="G257" t="s">
        <v>3884</v>
      </c>
      <c r="I257" t="str">
        <f t="shared" si="27"/>
        <v>pos_trend</v>
      </c>
      <c r="J257">
        <f t="shared" si="28"/>
        <v>105720000</v>
      </c>
      <c r="K257">
        <f t="shared" si="29"/>
        <v>147520000</v>
      </c>
      <c r="L257">
        <f t="shared" si="30"/>
        <v>161840000</v>
      </c>
      <c r="M257">
        <f t="shared" si="31"/>
        <v>197910000</v>
      </c>
      <c r="N257">
        <f t="shared" si="32"/>
        <v>218660000</v>
      </c>
    </row>
    <row r="258" spans="1:14" x14ac:dyDescent="0.3">
      <c r="A258" s="1">
        <v>2</v>
      </c>
      <c r="B258" t="s">
        <v>2192</v>
      </c>
      <c r="C258" t="s">
        <v>3885</v>
      </c>
      <c r="D258" t="s">
        <v>3886</v>
      </c>
      <c r="E258" t="s">
        <v>3887</v>
      </c>
      <c r="F258" t="s">
        <v>3888</v>
      </c>
      <c r="G258" t="s">
        <v>3889</v>
      </c>
      <c r="I258" t="str">
        <f t="shared" si="27"/>
        <v>pos_trend</v>
      </c>
      <c r="J258">
        <f t="shared" si="28"/>
        <v>580460000</v>
      </c>
      <c r="K258">
        <f t="shared" si="29"/>
        <v>860770000</v>
      </c>
      <c r="L258">
        <f t="shared" si="30"/>
        <v>864260000</v>
      </c>
      <c r="M258">
        <f t="shared" si="31"/>
        <v>875720000</v>
      </c>
      <c r="N258">
        <f t="shared" si="32"/>
        <v>901270000</v>
      </c>
    </row>
    <row r="259" spans="1:14" x14ac:dyDescent="0.3">
      <c r="A259" s="1">
        <v>3</v>
      </c>
      <c r="B259" t="s">
        <v>2198</v>
      </c>
      <c r="C259" t="s">
        <v>261</v>
      </c>
      <c r="D259" t="s">
        <v>261</v>
      </c>
      <c r="E259" t="s">
        <v>261</v>
      </c>
      <c r="F259" t="s">
        <v>261</v>
      </c>
      <c r="G259" t="s">
        <v>261</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2199</v>
      </c>
      <c r="C260" t="s">
        <v>261</v>
      </c>
      <c r="D260" t="s">
        <v>3890</v>
      </c>
      <c r="E260" t="s">
        <v>1312</v>
      </c>
      <c r="F260" t="s">
        <v>3891</v>
      </c>
      <c r="G260" t="s">
        <v>3892</v>
      </c>
      <c r="I260" t="str">
        <f t="shared" si="27"/>
        <v>N/A</v>
      </c>
      <c r="J260" t="str">
        <f t="shared" si="28"/>
        <v>N/A</v>
      </c>
      <c r="K260">
        <f t="shared" si="29"/>
        <v>0.46939999999999998</v>
      </c>
      <c r="L260">
        <f t="shared" si="30"/>
        <v>1.77E-2</v>
      </c>
      <c r="M260">
        <f t="shared" si="31"/>
        <v>4.6300000000000001E-2</v>
      </c>
      <c r="N260">
        <f t="shared" si="32"/>
        <v>4.3099999999999999E-2</v>
      </c>
    </row>
    <row r="261" spans="1:14" x14ac:dyDescent="0.3">
      <c r="A261" s="1">
        <v>5</v>
      </c>
      <c r="B261" t="s">
        <v>472</v>
      </c>
      <c r="C261" t="s">
        <v>3893</v>
      </c>
      <c r="D261" t="s">
        <v>3894</v>
      </c>
      <c r="E261" t="s">
        <v>3895</v>
      </c>
      <c r="F261" t="s">
        <v>3896</v>
      </c>
      <c r="G261" t="s">
        <v>3897</v>
      </c>
      <c r="I261" t="str">
        <f t="shared" si="27"/>
        <v>N/A</v>
      </c>
      <c r="J261">
        <f t="shared" si="28"/>
        <v>162750000</v>
      </c>
      <c r="K261">
        <f t="shared" si="29"/>
        <v>169840000</v>
      </c>
      <c r="L261">
        <f t="shared" si="30"/>
        <v>167030000</v>
      </c>
      <c r="M261">
        <f t="shared" si="31"/>
        <v>177260000</v>
      </c>
      <c r="N261">
        <f t="shared" si="32"/>
        <v>164570000</v>
      </c>
    </row>
    <row r="262" spans="1:14" x14ac:dyDescent="0.3">
      <c r="A262" s="1">
        <v>6</v>
      </c>
      <c r="B262" t="s">
        <v>478</v>
      </c>
      <c r="C262" t="s">
        <v>3898</v>
      </c>
      <c r="D262" t="s">
        <v>3899</v>
      </c>
      <c r="E262" t="s">
        <v>1870</v>
      </c>
      <c r="F262" t="s">
        <v>3545</v>
      </c>
      <c r="G262" t="s">
        <v>3900</v>
      </c>
      <c r="I262" t="str">
        <f t="shared" si="27"/>
        <v>N/A</v>
      </c>
      <c r="J262">
        <f t="shared" si="28"/>
        <v>14140000</v>
      </c>
      <c r="K262">
        <f t="shared" si="29"/>
        <v>24280000</v>
      </c>
      <c r="L262">
        <f t="shared" si="30"/>
        <v>21940000</v>
      </c>
      <c r="M262">
        <f t="shared" si="31"/>
        <v>19590000</v>
      </c>
      <c r="N262">
        <f t="shared" si="32"/>
        <v>22360000</v>
      </c>
    </row>
    <row r="263" spans="1:14" x14ac:dyDescent="0.3">
      <c r="A263" s="1">
        <v>7</v>
      </c>
      <c r="B263" t="s">
        <v>483</v>
      </c>
      <c r="C263" t="s">
        <v>261</v>
      </c>
      <c r="D263" t="s">
        <v>3901</v>
      </c>
      <c r="E263" t="s">
        <v>3902</v>
      </c>
      <c r="F263" t="s">
        <v>3902</v>
      </c>
      <c r="G263" t="s">
        <v>2953</v>
      </c>
      <c r="I263" t="str">
        <f t="shared" si="27"/>
        <v>N/A</v>
      </c>
      <c r="J263" t="str">
        <f t="shared" si="28"/>
        <v>N/A</v>
      </c>
      <c r="K263">
        <f t="shared" si="29"/>
        <v>12500000</v>
      </c>
      <c r="L263">
        <f t="shared" si="30"/>
        <v>7500000</v>
      </c>
      <c r="M263">
        <f t="shared" si="31"/>
        <v>7500000</v>
      </c>
      <c r="N263">
        <f t="shared" si="32"/>
        <v>10000000</v>
      </c>
    </row>
    <row r="264" spans="1:14" x14ac:dyDescent="0.3">
      <c r="A264" s="1">
        <v>8</v>
      </c>
      <c r="B264" t="s">
        <v>482</v>
      </c>
      <c r="C264" t="s">
        <v>3898</v>
      </c>
      <c r="D264" t="s">
        <v>3903</v>
      </c>
      <c r="E264" t="s">
        <v>3904</v>
      </c>
      <c r="F264" t="s">
        <v>3905</v>
      </c>
      <c r="G264" t="s">
        <v>3906</v>
      </c>
      <c r="I264" t="str">
        <f t="shared" si="27"/>
        <v>N/A</v>
      </c>
      <c r="J264">
        <f t="shared" si="28"/>
        <v>14140000</v>
      </c>
      <c r="K264">
        <f t="shared" si="29"/>
        <v>11780000</v>
      </c>
      <c r="L264">
        <f t="shared" si="30"/>
        <v>14440000</v>
      </c>
      <c r="M264">
        <f t="shared" si="31"/>
        <v>12090000</v>
      </c>
      <c r="N264">
        <f t="shared" si="32"/>
        <v>12360000</v>
      </c>
    </row>
    <row r="265" spans="1:14" x14ac:dyDescent="0.3">
      <c r="A265" s="1">
        <v>9</v>
      </c>
      <c r="B265" t="s">
        <v>484</v>
      </c>
      <c r="C265" t="s">
        <v>3907</v>
      </c>
      <c r="D265" t="s">
        <v>3908</v>
      </c>
      <c r="E265" t="s">
        <v>3909</v>
      </c>
      <c r="F265" t="s">
        <v>3910</v>
      </c>
      <c r="G265" t="s">
        <v>3911</v>
      </c>
      <c r="I265" t="str">
        <f t="shared" si="27"/>
        <v>N/A</v>
      </c>
      <c r="J265">
        <f t="shared" si="28"/>
        <v>148610000</v>
      </c>
      <c r="K265">
        <f t="shared" si="29"/>
        <v>145560000</v>
      </c>
      <c r="L265">
        <f t="shared" si="30"/>
        <v>145090000</v>
      </c>
      <c r="M265">
        <f t="shared" si="31"/>
        <v>157670000</v>
      </c>
      <c r="N265">
        <f t="shared" si="32"/>
        <v>142200000</v>
      </c>
    </row>
    <row r="266" spans="1:14" x14ac:dyDescent="0.3">
      <c r="A266" s="1">
        <v>10</v>
      </c>
      <c r="B266" t="s">
        <v>488</v>
      </c>
      <c r="C266" t="s">
        <v>3907</v>
      </c>
      <c r="D266" t="s">
        <v>3908</v>
      </c>
      <c r="E266" t="s">
        <v>3909</v>
      </c>
      <c r="F266" t="s">
        <v>3910</v>
      </c>
      <c r="G266" t="s">
        <v>3911</v>
      </c>
      <c r="I266" t="str">
        <f t="shared" si="27"/>
        <v>N/A</v>
      </c>
      <c r="J266">
        <f t="shared" si="28"/>
        <v>148610000</v>
      </c>
      <c r="K266">
        <f t="shared" si="29"/>
        <v>145560000</v>
      </c>
      <c r="L266">
        <f t="shared" si="30"/>
        <v>145090000</v>
      </c>
      <c r="M266">
        <f t="shared" si="31"/>
        <v>157670000</v>
      </c>
      <c r="N266">
        <f t="shared" si="32"/>
        <v>142200000</v>
      </c>
    </row>
    <row r="267" spans="1:14" x14ac:dyDescent="0.3">
      <c r="A267" s="1">
        <v>11</v>
      </c>
      <c r="B267" t="s">
        <v>489</v>
      </c>
      <c r="C267" t="s">
        <v>261</v>
      </c>
      <c r="D267" t="s">
        <v>261</v>
      </c>
      <c r="E267" t="s">
        <v>261</v>
      </c>
      <c r="F267" t="s">
        <v>261</v>
      </c>
      <c r="G267" t="s">
        <v>261</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2215</v>
      </c>
      <c r="C268" t="s">
        <v>261</v>
      </c>
      <c r="D268" t="s">
        <v>3912</v>
      </c>
      <c r="E268" t="s">
        <v>3913</v>
      </c>
      <c r="F268" t="s">
        <v>3914</v>
      </c>
      <c r="G268" t="s">
        <v>3915</v>
      </c>
      <c r="I268" t="str">
        <f t="shared" si="27"/>
        <v>N/A</v>
      </c>
      <c r="J268" t="str">
        <f t="shared" si="28"/>
        <v>N/A</v>
      </c>
      <c r="K268">
        <f t="shared" si="29"/>
        <v>-2.0499999999999997E-2</v>
      </c>
      <c r="L268">
        <f t="shared" si="30"/>
        <v>-3.2000000000000002E-3</v>
      </c>
      <c r="M268">
        <f t="shared" si="31"/>
        <v>8.6699999999999999E-2</v>
      </c>
      <c r="N268">
        <f t="shared" si="32"/>
        <v>-9.8100000000000007E-2</v>
      </c>
    </row>
    <row r="269" spans="1:14" x14ac:dyDescent="0.3">
      <c r="A269" s="1">
        <v>13</v>
      </c>
      <c r="B269" t="s">
        <v>495</v>
      </c>
      <c r="C269" t="s">
        <v>3916</v>
      </c>
      <c r="D269" t="s">
        <v>3917</v>
      </c>
      <c r="E269" t="s">
        <v>3918</v>
      </c>
      <c r="F269" t="s">
        <v>3919</v>
      </c>
      <c r="G269" t="s">
        <v>3920</v>
      </c>
      <c r="I269" t="str">
        <f t="shared" si="27"/>
        <v>N/A</v>
      </c>
      <c r="J269">
        <f t="shared" si="28"/>
        <v>0.16550000000000001</v>
      </c>
      <c r="K269">
        <f t="shared" si="29"/>
        <v>0.12890000000000001</v>
      </c>
      <c r="L269">
        <f t="shared" si="30"/>
        <v>0.12460000000000002</v>
      </c>
      <c r="M269">
        <f t="shared" si="31"/>
        <v>0.12620000000000001</v>
      </c>
      <c r="N269">
        <f t="shared" si="32"/>
        <v>0.1133</v>
      </c>
    </row>
    <row r="270" spans="1:14" x14ac:dyDescent="0.3">
      <c r="A270" s="1">
        <v>14</v>
      </c>
      <c r="B270" t="s">
        <v>503</v>
      </c>
      <c r="C270" t="s">
        <v>3921</v>
      </c>
      <c r="D270" t="s">
        <v>3922</v>
      </c>
      <c r="E270" t="s">
        <v>3923</v>
      </c>
      <c r="F270" t="s">
        <v>3924</v>
      </c>
      <c r="G270" t="s">
        <v>3925</v>
      </c>
      <c r="I270" t="str">
        <f t="shared" si="27"/>
        <v>N/A</v>
      </c>
      <c r="J270">
        <f t="shared" si="28"/>
        <v>25890000</v>
      </c>
      <c r="K270">
        <f t="shared" si="29"/>
        <v>21230000</v>
      </c>
      <c r="L270">
        <f t="shared" si="30"/>
        <v>16820000</v>
      </c>
      <c r="M270">
        <f t="shared" si="31"/>
        <v>23120000</v>
      </c>
      <c r="N270">
        <f t="shared" si="32"/>
        <v>28290000</v>
      </c>
    </row>
    <row r="271" spans="1:14" x14ac:dyDescent="0.3">
      <c r="A271" s="1">
        <v>15</v>
      </c>
      <c r="B271" t="s">
        <v>509</v>
      </c>
      <c r="C271" t="s">
        <v>3921</v>
      </c>
      <c r="D271" t="s">
        <v>3922</v>
      </c>
      <c r="E271" t="s">
        <v>3923</v>
      </c>
      <c r="F271" t="s">
        <v>3924</v>
      </c>
      <c r="G271" t="s">
        <v>3925</v>
      </c>
      <c r="I271" t="str">
        <f t="shared" si="27"/>
        <v>N/A</v>
      </c>
      <c r="J271">
        <f t="shared" si="28"/>
        <v>25890000</v>
      </c>
      <c r="K271">
        <f t="shared" si="29"/>
        <v>21230000</v>
      </c>
      <c r="L271">
        <f t="shared" si="30"/>
        <v>16820000</v>
      </c>
      <c r="M271">
        <f t="shared" si="31"/>
        <v>23120000</v>
      </c>
      <c r="N271">
        <f t="shared" si="32"/>
        <v>28290000</v>
      </c>
    </row>
    <row r="272" spans="1:14" x14ac:dyDescent="0.3">
      <c r="A272" s="1">
        <v>16</v>
      </c>
      <c r="B272" t="s">
        <v>514</v>
      </c>
      <c r="C272" t="s">
        <v>3926</v>
      </c>
      <c r="D272" t="s">
        <v>3927</v>
      </c>
      <c r="E272" t="s">
        <v>2904</v>
      </c>
      <c r="F272" t="s">
        <v>3337</v>
      </c>
      <c r="G272" t="s">
        <v>3928</v>
      </c>
      <c r="I272" t="str">
        <f t="shared" si="27"/>
        <v>pos_trend</v>
      </c>
      <c r="J272">
        <f t="shared" si="28"/>
        <v>880880000</v>
      </c>
      <c r="K272">
        <f t="shared" si="29"/>
        <v>1200000000</v>
      </c>
      <c r="L272">
        <f t="shared" si="30"/>
        <v>1220000000</v>
      </c>
      <c r="M272">
        <f t="shared" si="31"/>
        <v>1270000000</v>
      </c>
      <c r="N272">
        <f t="shared" si="32"/>
        <v>1310000000</v>
      </c>
    </row>
    <row r="273" spans="1:14" x14ac:dyDescent="0.3">
      <c r="A273" s="1">
        <v>17</v>
      </c>
      <c r="B273" t="s">
        <v>525</v>
      </c>
      <c r="C273" t="s">
        <v>261</v>
      </c>
      <c r="D273" t="s">
        <v>261</v>
      </c>
      <c r="E273" t="s">
        <v>261</v>
      </c>
      <c r="F273" t="s">
        <v>261</v>
      </c>
      <c r="G273" t="s">
        <v>261</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526</v>
      </c>
      <c r="C274" t="s">
        <v>261</v>
      </c>
      <c r="D274" t="s">
        <v>261</v>
      </c>
      <c r="E274" t="s">
        <v>261</v>
      </c>
      <c r="F274" t="s">
        <v>261</v>
      </c>
      <c r="G274" t="s">
        <v>261</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527</v>
      </c>
      <c r="C275" t="s">
        <v>261</v>
      </c>
      <c r="D275" t="s">
        <v>261</v>
      </c>
      <c r="E275" t="s">
        <v>261</v>
      </c>
      <c r="F275" t="s">
        <v>261</v>
      </c>
      <c r="G275" t="s">
        <v>261</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528</v>
      </c>
      <c r="C276" t="s">
        <v>3929</v>
      </c>
      <c r="D276" t="s">
        <v>3930</v>
      </c>
      <c r="E276" t="s">
        <v>3931</v>
      </c>
      <c r="F276" t="s">
        <v>3932</v>
      </c>
      <c r="G276" t="s">
        <v>3933</v>
      </c>
      <c r="I276" t="str">
        <f t="shared" si="27"/>
        <v>pos_trend</v>
      </c>
      <c r="J276">
        <f t="shared" si="28"/>
        <v>102200000</v>
      </c>
      <c r="K276">
        <f t="shared" si="29"/>
        <v>112940000</v>
      </c>
      <c r="L276">
        <f t="shared" si="30"/>
        <v>123370000</v>
      </c>
      <c r="M276">
        <f t="shared" si="31"/>
        <v>131060000</v>
      </c>
      <c r="N276">
        <f t="shared" si="32"/>
        <v>139210000</v>
      </c>
    </row>
    <row r="277" spans="1:14" x14ac:dyDescent="0.3">
      <c r="A277" s="1">
        <v>21</v>
      </c>
      <c r="B277" t="s">
        <v>534</v>
      </c>
      <c r="C277" t="s">
        <v>3934</v>
      </c>
      <c r="D277" t="s">
        <v>3935</v>
      </c>
      <c r="E277" t="s">
        <v>1627</v>
      </c>
      <c r="F277" t="s">
        <v>3936</v>
      </c>
      <c r="G277" t="s">
        <v>3937</v>
      </c>
      <c r="I277" t="str">
        <f t="shared" si="27"/>
        <v>pos_trend</v>
      </c>
      <c r="J277">
        <f t="shared" si="28"/>
        <v>3160000</v>
      </c>
      <c r="K277">
        <f t="shared" si="29"/>
        <v>3270000</v>
      </c>
      <c r="L277">
        <f t="shared" si="30"/>
        <v>3280000</v>
      </c>
      <c r="M277">
        <f t="shared" si="31"/>
        <v>3300000</v>
      </c>
      <c r="N277">
        <f t="shared" si="32"/>
        <v>3330000</v>
      </c>
    </row>
    <row r="278" spans="1:14" x14ac:dyDescent="0.3">
      <c r="A278" s="1">
        <v>22</v>
      </c>
      <c r="B278" t="s">
        <v>540</v>
      </c>
      <c r="C278" t="s">
        <v>3938</v>
      </c>
      <c r="D278" t="s">
        <v>371</v>
      </c>
      <c r="E278" t="s">
        <v>3939</v>
      </c>
      <c r="F278" t="s">
        <v>3709</v>
      </c>
      <c r="G278" t="s">
        <v>3940</v>
      </c>
      <c r="I278" t="str">
        <f t="shared" si="27"/>
        <v>N/A</v>
      </c>
      <c r="J278">
        <f t="shared" si="28"/>
        <v>5620000</v>
      </c>
      <c r="K278">
        <f t="shared" si="29"/>
        <v>10690000</v>
      </c>
      <c r="L278">
        <f t="shared" si="30"/>
        <v>9460000</v>
      </c>
      <c r="M278">
        <f t="shared" si="31"/>
        <v>10420000</v>
      </c>
      <c r="N278">
        <f t="shared" si="32"/>
        <v>11710000</v>
      </c>
    </row>
    <row r="279" spans="1:14" x14ac:dyDescent="0.3">
      <c r="A279" s="1">
        <v>23</v>
      </c>
      <c r="B279" t="s">
        <v>546</v>
      </c>
      <c r="C279" t="s">
        <v>3941</v>
      </c>
      <c r="D279" t="s">
        <v>3942</v>
      </c>
      <c r="E279" t="s">
        <v>3943</v>
      </c>
      <c r="F279" t="s">
        <v>3944</v>
      </c>
      <c r="G279" t="s">
        <v>3945</v>
      </c>
      <c r="I279" t="str">
        <f t="shared" si="27"/>
        <v>pos_trend</v>
      </c>
      <c r="J279">
        <f t="shared" si="28"/>
        <v>88700000</v>
      </c>
      <c r="K279">
        <f t="shared" si="29"/>
        <v>99250000</v>
      </c>
      <c r="L279">
        <f t="shared" si="30"/>
        <v>107550000</v>
      </c>
      <c r="M279">
        <f t="shared" si="31"/>
        <v>116170000</v>
      </c>
      <c r="N279">
        <f t="shared" si="32"/>
        <v>125160000</v>
      </c>
    </row>
    <row r="280" spans="1:14" x14ac:dyDescent="0.3">
      <c r="A280" s="1">
        <v>24</v>
      </c>
      <c r="B280" t="s">
        <v>552</v>
      </c>
      <c r="C280" t="s">
        <v>261</v>
      </c>
      <c r="D280" t="s">
        <v>261</v>
      </c>
      <c r="E280" t="s">
        <v>261</v>
      </c>
      <c r="F280" t="s">
        <v>261</v>
      </c>
      <c r="G280" t="s">
        <v>261</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553</v>
      </c>
      <c r="C281" t="s">
        <v>261</v>
      </c>
      <c r="D281" t="s">
        <v>261</v>
      </c>
      <c r="E281" t="s">
        <v>261</v>
      </c>
      <c r="F281" t="s">
        <v>261</v>
      </c>
      <c r="G281" t="s">
        <v>261</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554</v>
      </c>
      <c r="C282" t="s">
        <v>3946</v>
      </c>
      <c r="D282" t="s">
        <v>3947</v>
      </c>
      <c r="E282" t="s">
        <v>3750</v>
      </c>
      <c r="F282" t="s">
        <v>3606</v>
      </c>
      <c r="G282" t="s">
        <v>1167</v>
      </c>
      <c r="I282" t="str">
        <f t="shared" si="27"/>
        <v>N/A</v>
      </c>
      <c r="J282">
        <f t="shared" si="28"/>
        <v>4720000</v>
      </c>
      <c r="K282" t="str">
        <f t="shared" si="29"/>
        <v>261000</v>
      </c>
      <c r="L282">
        <f t="shared" si="30"/>
        <v>4850000</v>
      </c>
      <c r="M282">
        <f t="shared" si="31"/>
        <v>3490000</v>
      </c>
      <c r="N282">
        <f t="shared" si="32"/>
        <v>1390000</v>
      </c>
    </row>
    <row r="283" spans="1:14" x14ac:dyDescent="0.3">
      <c r="A283" s="1">
        <v>27</v>
      </c>
      <c r="B283" t="s">
        <v>555</v>
      </c>
      <c r="C283" t="s">
        <v>261</v>
      </c>
      <c r="D283" t="s">
        <v>261</v>
      </c>
      <c r="E283" t="s">
        <v>261</v>
      </c>
      <c r="F283" t="s">
        <v>261</v>
      </c>
      <c r="G283" t="s">
        <v>261</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556</v>
      </c>
      <c r="C284" t="s">
        <v>261</v>
      </c>
      <c r="D284" t="s">
        <v>3948</v>
      </c>
      <c r="E284" t="s">
        <v>3949</v>
      </c>
      <c r="F284" t="s">
        <v>3950</v>
      </c>
      <c r="G284" t="s">
        <v>3951</v>
      </c>
      <c r="I284" t="str">
        <f t="shared" si="27"/>
        <v>N/A</v>
      </c>
      <c r="J284" t="str">
        <f t="shared" si="28"/>
        <v>N/A</v>
      </c>
      <c r="K284" t="str">
        <f t="shared" si="29"/>
        <v>(527,000)</v>
      </c>
      <c r="L284" t="str">
        <f t="shared" si="30"/>
        <v>(1.76M)</v>
      </c>
      <c r="M284" t="str">
        <f t="shared" si="31"/>
        <v>(2.32M)</v>
      </c>
      <c r="N284" t="str">
        <f t="shared" si="32"/>
        <v>(2.37M)</v>
      </c>
    </row>
    <row r="285" spans="1:14" x14ac:dyDescent="0.3">
      <c r="A285" s="1">
        <v>29</v>
      </c>
      <c r="B285" t="s">
        <v>563</v>
      </c>
      <c r="C285" t="s">
        <v>261</v>
      </c>
      <c r="D285" t="s">
        <v>261</v>
      </c>
      <c r="E285" t="s">
        <v>261</v>
      </c>
      <c r="F285" t="s">
        <v>261</v>
      </c>
      <c r="G285" t="s">
        <v>261</v>
      </c>
      <c r="I285" t="str">
        <f t="shared" si="27"/>
        <v>N/A</v>
      </c>
      <c r="J285" t="str">
        <f t="shared" si="28"/>
        <v>N/A</v>
      </c>
      <c r="K285" t="str">
        <f t="shared" si="29"/>
        <v>N/A</v>
      </c>
      <c r="L285" t="str">
        <f t="shared" si="30"/>
        <v>N/A</v>
      </c>
      <c r="M285" t="str">
        <f t="shared" si="31"/>
        <v>N/A</v>
      </c>
      <c r="N285" t="str">
        <f t="shared" si="32"/>
        <v>N/A</v>
      </c>
    </row>
    <row r="286" spans="1:14" x14ac:dyDescent="0.3">
      <c r="A286" s="1">
        <v>30</v>
      </c>
      <c r="B286" t="s">
        <v>564</v>
      </c>
      <c r="C286" t="s">
        <v>3455</v>
      </c>
      <c r="D286" t="s">
        <v>2252</v>
      </c>
      <c r="E286" t="s">
        <v>3952</v>
      </c>
      <c r="F286" t="s">
        <v>3953</v>
      </c>
      <c r="G286" t="s">
        <v>3954</v>
      </c>
      <c r="I286" t="str">
        <f t="shared" si="27"/>
        <v>N/A</v>
      </c>
      <c r="J286">
        <f t="shared" si="28"/>
        <v>0.10400000000000001</v>
      </c>
      <c r="K286">
        <f t="shared" si="29"/>
        <v>8.5699999999999998E-2</v>
      </c>
      <c r="L286">
        <f t="shared" si="30"/>
        <v>9.1999999999999998E-2</v>
      </c>
      <c r="M286">
        <f t="shared" si="31"/>
        <v>9.3300000000000008E-2</v>
      </c>
      <c r="N286">
        <f t="shared" si="32"/>
        <v>9.5899999999999999E-2</v>
      </c>
    </row>
    <row r="287" spans="1:14" x14ac:dyDescent="0.3">
      <c r="A287" s="1">
        <v>31</v>
      </c>
      <c r="B287" t="s">
        <v>570</v>
      </c>
      <c r="C287" t="s">
        <v>3929</v>
      </c>
      <c r="D287" t="s">
        <v>3930</v>
      </c>
      <c r="E287" t="s">
        <v>3931</v>
      </c>
      <c r="F287" t="s">
        <v>3932</v>
      </c>
      <c r="G287" t="s">
        <v>3933</v>
      </c>
      <c r="I287" t="str">
        <f t="shared" si="27"/>
        <v>pos_trend</v>
      </c>
      <c r="J287">
        <f t="shared" si="28"/>
        <v>102200000</v>
      </c>
      <c r="K287">
        <f t="shared" si="29"/>
        <v>112940000</v>
      </c>
      <c r="L287">
        <f t="shared" si="30"/>
        <v>123370000</v>
      </c>
      <c r="M287">
        <f t="shared" si="31"/>
        <v>131060000</v>
      </c>
      <c r="N287">
        <f t="shared" si="32"/>
        <v>139210000</v>
      </c>
    </row>
    <row r="288" spans="1:14" x14ac:dyDescent="0.3">
      <c r="A288" s="1">
        <v>32</v>
      </c>
      <c r="B288" t="s">
        <v>571</v>
      </c>
      <c r="C288" t="s">
        <v>3455</v>
      </c>
      <c r="D288" t="s">
        <v>2252</v>
      </c>
      <c r="E288" t="s">
        <v>3952</v>
      </c>
      <c r="F288" t="s">
        <v>3953</v>
      </c>
      <c r="G288" t="s">
        <v>3954</v>
      </c>
      <c r="I288" t="str">
        <f t="shared" si="27"/>
        <v>N/A</v>
      </c>
      <c r="J288">
        <f t="shared" si="28"/>
        <v>0.10400000000000001</v>
      </c>
      <c r="K288">
        <f t="shared" si="29"/>
        <v>8.5699999999999998E-2</v>
      </c>
      <c r="L288">
        <f t="shared" si="30"/>
        <v>9.1999999999999998E-2</v>
      </c>
      <c r="M288">
        <f t="shared" si="31"/>
        <v>9.3300000000000008E-2</v>
      </c>
      <c r="N288">
        <f t="shared" si="32"/>
        <v>9.5899999999999999E-2</v>
      </c>
    </row>
    <row r="289" spans="1:14" x14ac:dyDescent="0.3">
      <c r="A289" s="1">
        <v>33</v>
      </c>
      <c r="B289" t="s">
        <v>572</v>
      </c>
      <c r="C289" t="s">
        <v>261</v>
      </c>
      <c r="D289" t="s">
        <v>261</v>
      </c>
      <c r="E289" t="s">
        <v>261</v>
      </c>
      <c r="F289" t="s">
        <v>261</v>
      </c>
      <c r="G289" t="s">
        <v>3955</v>
      </c>
      <c r="I289" t="str">
        <f t="shared" si="27"/>
        <v>N/A</v>
      </c>
      <c r="J289" t="str">
        <f t="shared" si="28"/>
        <v>N/A</v>
      </c>
      <c r="K289" t="str">
        <f t="shared" si="29"/>
        <v>N/A</v>
      </c>
      <c r="L289" t="str">
        <f t="shared" si="30"/>
        <v>N/A</v>
      </c>
      <c r="M289" t="str">
        <f t="shared" si="31"/>
        <v>N/A</v>
      </c>
      <c r="N289">
        <f t="shared" si="32"/>
        <v>9.9600000000000008E-2</v>
      </c>
    </row>
    <row r="290" spans="1:14" x14ac:dyDescent="0.3">
      <c r="A290" s="1">
        <v>34</v>
      </c>
      <c r="B290" t="s">
        <v>574</v>
      </c>
      <c r="C290" t="s">
        <v>261</v>
      </c>
      <c r="D290" t="s">
        <v>261</v>
      </c>
      <c r="E290" t="s">
        <v>261</v>
      </c>
      <c r="F290" t="s">
        <v>261</v>
      </c>
      <c r="G290" t="s">
        <v>261</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580</v>
      </c>
      <c r="C291" t="s">
        <v>3929</v>
      </c>
      <c r="D291" t="s">
        <v>3930</v>
      </c>
      <c r="E291" t="s">
        <v>3931</v>
      </c>
      <c r="F291" t="s">
        <v>3932</v>
      </c>
      <c r="G291" t="s">
        <v>3933</v>
      </c>
      <c r="I291" t="str">
        <f t="shared" si="27"/>
        <v>pos_trend</v>
      </c>
      <c r="J291">
        <f t="shared" si="28"/>
        <v>102200000</v>
      </c>
      <c r="K291">
        <f t="shared" si="29"/>
        <v>112940000</v>
      </c>
      <c r="L291">
        <f t="shared" si="30"/>
        <v>123370000</v>
      </c>
      <c r="M291">
        <f t="shared" si="31"/>
        <v>131060000</v>
      </c>
      <c r="N291">
        <f t="shared" si="32"/>
        <v>139210000</v>
      </c>
    </row>
    <row r="292" spans="1:14" x14ac:dyDescent="0.3">
      <c r="A292" s="1">
        <v>36</v>
      </c>
      <c r="B292" t="s">
        <v>586</v>
      </c>
      <c r="C292" t="s">
        <v>3873</v>
      </c>
      <c r="D292" t="s">
        <v>2863</v>
      </c>
      <c r="E292" t="s">
        <v>1642</v>
      </c>
      <c r="F292" t="s">
        <v>3874</v>
      </c>
      <c r="G292" t="s">
        <v>3338</v>
      </c>
      <c r="I292" t="str">
        <f t="shared" si="27"/>
        <v>pos_trend</v>
      </c>
      <c r="J292">
        <f t="shared" si="28"/>
        <v>983080000</v>
      </c>
      <c r="K292">
        <f t="shared" si="29"/>
        <v>1320000000</v>
      </c>
      <c r="L292">
        <f t="shared" si="30"/>
        <v>1340000000</v>
      </c>
      <c r="M292">
        <f t="shared" si="31"/>
        <v>1410000000</v>
      </c>
      <c r="N292">
        <f t="shared" si="32"/>
        <v>1450000000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296</v>
      </c>
      <c r="C294" s="1" t="s">
        <v>248</v>
      </c>
      <c r="D294" s="1" t="s">
        <v>249</v>
      </c>
      <c r="E294" s="1" t="s">
        <v>250</v>
      </c>
      <c r="F294" s="1" t="s">
        <v>251</v>
      </c>
      <c r="G294" s="1" t="s">
        <v>252</v>
      </c>
      <c r="H294" s="1" t="s">
        <v>253</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587</v>
      </c>
      <c r="C295" t="s">
        <v>3956</v>
      </c>
      <c r="D295" t="s">
        <v>3957</v>
      </c>
      <c r="E295" t="s">
        <v>3958</v>
      </c>
      <c r="F295" t="s">
        <v>907</v>
      </c>
      <c r="G295" t="s">
        <v>3959</v>
      </c>
      <c r="I295" t="str">
        <f t="shared" si="27"/>
        <v>neg_trend</v>
      </c>
      <c r="J295" t="str">
        <f t="shared" si="28"/>
        <v>(891,000)</v>
      </c>
      <c r="K295" t="str">
        <f t="shared" si="29"/>
        <v>(3.65M)</v>
      </c>
      <c r="L295" t="str">
        <f t="shared" si="30"/>
        <v>(1.82M)</v>
      </c>
      <c r="M295" t="str">
        <f t="shared" si="31"/>
        <v>(1.81M)</v>
      </c>
      <c r="N295" t="str">
        <f t="shared" si="32"/>
        <v>(1.69M)</v>
      </c>
    </row>
    <row r="296" spans="1:14" x14ac:dyDescent="0.3">
      <c r="A296" s="1">
        <v>1</v>
      </c>
      <c r="B296" t="s">
        <v>593</v>
      </c>
      <c r="C296" t="s">
        <v>3956</v>
      </c>
      <c r="D296" t="s">
        <v>3957</v>
      </c>
      <c r="E296" t="s">
        <v>3958</v>
      </c>
      <c r="F296" t="s">
        <v>907</v>
      </c>
      <c r="G296" t="s">
        <v>3959</v>
      </c>
      <c r="I296" t="str">
        <f t="shared" si="27"/>
        <v>neg_trend</v>
      </c>
      <c r="J296" t="str">
        <f t="shared" si="28"/>
        <v>(891,000)</v>
      </c>
      <c r="K296" t="str">
        <f t="shared" si="29"/>
        <v>(3.65M)</v>
      </c>
      <c r="L296" t="str">
        <f t="shared" si="30"/>
        <v>(1.82M)</v>
      </c>
      <c r="M296" t="str">
        <f t="shared" si="31"/>
        <v>(1.81M)</v>
      </c>
      <c r="N296" t="str">
        <f t="shared" si="32"/>
        <v>(1.69M)</v>
      </c>
    </row>
    <row r="297" spans="1:14" x14ac:dyDescent="0.3">
      <c r="A297" s="1">
        <v>2</v>
      </c>
      <c r="B297" t="s">
        <v>598</v>
      </c>
      <c r="C297" t="s">
        <v>261</v>
      </c>
      <c r="D297" t="s">
        <v>261</v>
      </c>
      <c r="E297" t="s">
        <v>261</v>
      </c>
      <c r="F297" t="s">
        <v>261</v>
      </c>
      <c r="G297" t="s">
        <v>261</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608</v>
      </c>
      <c r="C298" t="s">
        <v>261</v>
      </c>
      <c r="D298" t="s">
        <v>261</v>
      </c>
      <c r="E298" t="s">
        <v>261</v>
      </c>
      <c r="F298" t="s">
        <v>261</v>
      </c>
      <c r="G298" t="s">
        <v>261</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609</v>
      </c>
      <c r="C299" t="s">
        <v>261</v>
      </c>
      <c r="D299" t="s">
        <v>3960</v>
      </c>
      <c r="E299" t="s">
        <v>261</v>
      </c>
      <c r="F299" t="s">
        <v>261</v>
      </c>
      <c r="G299" t="s">
        <v>261</v>
      </c>
      <c r="I299" t="str">
        <f t="shared" si="27"/>
        <v>N/A</v>
      </c>
      <c r="J299" t="str">
        <f t="shared" si="28"/>
        <v>N/A</v>
      </c>
      <c r="K299">
        <f t="shared" si="29"/>
        <v>55580000</v>
      </c>
      <c r="L299" t="str">
        <f t="shared" si="30"/>
        <v>N/A</v>
      </c>
      <c r="M299" t="str">
        <f t="shared" si="31"/>
        <v>N/A</v>
      </c>
      <c r="N299" t="str">
        <f t="shared" si="32"/>
        <v>N/A</v>
      </c>
    </row>
    <row r="300" spans="1:14" x14ac:dyDescent="0.3">
      <c r="A300" s="1">
        <v>5</v>
      </c>
      <c r="B300" t="s">
        <v>612</v>
      </c>
      <c r="C300" t="s">
        <v>3961</v>
      </c>
      <c r="D300" t="s">
        <v>3962</v>
      </c>
      <c r="E300" t="s">
        <v>3963</v>
      </c>
      <c r="F300" t="s">
        <v>1881</v>
      </c>
      <c r="G300" t="s">
        <v>3964</v>
      </c>
      <c r="I300" t="str">
        <f t="shared" si="27"/>
        <v>N/A</v>
      </c>
      <c r="J300" t="str">
        <f t="shared" si="28"/>
        <v>(6.78M)</v>
      </c>
      <c r="K300">
        <f t="shared" si="29"/>
        <v>51920000</v>
      </c>
      <c r="L300">
        <f t="shared" si="30"/>
        <v>7690000</v>
      </c>
      <c r="M300" t="str">
        <f t="shared" si="31"/>
        <v>42000</v>
      </c>
      <c r="N300">
        <f t="shared" si="32"/>
        <v>6110000</v>
      </c>
    </row>
    <row r="301" spans="1:14" x14ac:dyDescent="0.3">
      <c r="A301" s="1">
        <v>6</v>
      </c>
      <c r="B301" t="s">
        <v>616</v>
      </c>
      <c r="C301" t="s">
        <v>3965</v>
      </c>
      <c r="D301" t="s">
        <v>3966</v>
      </c>
      <c r="E301" t="s">
        <v>3967</v>
      </c>
      <c r="F301" t="s">
        <v>3968</v>
      </c>
      <c r="G301" t="s">
        <v>3969</v>
      </c>
      <c r="I301" t="str">
        <f t="shared" si="27"/>
        <v>N/A</v>
      </c>
      <c r="J301" t="str">
        <f t="shared" si="28"/>
        <v>(40.91M)</v>
      </c>
      <c r="K301" t="str">
        <f t="shared" si="29"/>
        <v>(33.82M)</v>
      </c>
      <c r="L301" t="str">
        <f t="shared" si="30"/>
        <v>(36.25M)</v>
      </c>
      <c r="M301" t="str">
        <f t="shared" si="31"/>
        <v>(37.21M)</v>
      </c>
      <c r="N301" t="str">
        <f t="shared" si="32"/>
        <v>(52.63M)</v>
      </c>
    </row>
    <row r="302" spans="1:14" x14ac:dyDescent="0.3">
      <c r="A302" s="1">
        <v>7</v>
      </c>
      <c r="B302" t="s">
        <v>618</v>
      </c>
      <c r="C302" t="s">
        <v>3970</v>
      </c>
      <c r="D302" t="s">
        <v>3971</v>
      </c>
      <c r="E302" t="s">
        <v>3972</v>
      </c>
      <c r="F302" t="s">
        <v>3973</v>
      </c>
      <c r="G302" t="s">
        <v>3974</v>
      </c>
      <c r="I302" t="str">
        <f t="shared" si="27"/>
        <v>N/A</v>
      </c>
      <c r="J302">
        <f t="shared" si="28"/>
        <v>34120000</v>
      </c>
      <c r="K302">
        <f t="shared" si="29"/>
        <v>85740000</v>
      </c>
      <c r="L302">
        <f t="shared" si="30"/>
        <v>43940000</v>
      </c>
      <c r="M302">
        <f t="shared" si="31"/>
        <v>37250000</v>
      </c>
      <c r="N302">
        <f t="shared" si="32"/>
        <v>58740000</v>
      </c>
    </row>
    <row r="303" spans="1:14" x14ac:dyDescent="0.3">
      <c r="A303" s="1">
        <v>8</v>
      </c>
      <c r="B303" t="s">
        <v>2277</v>
      </c>
      <c r="C303" t="s">
        <v>3975</v>
      </c>
      <c r="D303" t="s">
        <v>3976</v>
      </c>
      <c r="E303" t="s">
        <v>3977</v>
      </c>
      <c r="F303" t="s">
        <v>3978</v>
      </c>
      <c r="G303" t="s">
        <v>3979</v>
      </c>
      <c r="I303" t="str">
        <f t="shared" si="27"/>
        <v>N/A</v>
      </c>
      <c r="J303" t="str">
        <f t="shared" si="28"/>
        <v>(39.57M)</v>
      </c>
      <c r="K303" t="str">
        <f t="shared" si="29"/>
        <v>(13.03M)</v>
      </c>
      <c r="L303" t="str">
        <f t="shared" si="30"/>
        <v>(30.29M)</v>
      </c>
      <c r="M303" t="str">
        <f t="shared" si="31"/>
        <v>(91.28M)</v>
      </c>
      <c r="N303" t="str">
        <f t="shared" si="32"/>
        <v>(793.04M)</v>
      </c>
    </row>
    <row r="304" spans="1:14" x14ac:dyDescent="0.3">
      <c r="A304" s="1">
        <v>9</v>
      </c>
      <c r="B304" t="s">
        <v>2282</v>
      </c>
      <c r="C304" t="s">
        <v>261</v>
      </c>
      <c r="D304" t="s">
        <v>261</v>
      </c>
      <c r="E304" t="s">
        <v>261</v>
      </c>
      <c r="F304" t="s">
        <v>261</v>
      </c>
      <c r="G304" t="s">
        <v>3980</v>
      </c>
      <c r="I304" t="str">
        <f t="shared" si="27"/>
        <v>N/A</v>
      </c>
      <c r="J304" t="str">
        <f t="shared" si="28"/>
        <v>N/A</v>
      </c>
      <c r="K304" t="str">
        <f t="shared" si="29"/>
        <v>N/A</v>
      </c>
      <c r="L304" t="str">
        <f t="shared" si="30"/>
        <v>N/A</v>
      </c>
      <c r="M304" t="str">
        <f t="shared" si="31"/>
        <v>N/A</v>
      </c>
      <c r="N304">
        <f t="shared" si="32"/>
        <v>674410000</v>
      </c>
    </row>
    <row r="305" spans="1:14" x14ac:dyDescent="0.3">
      <c r="A305" s="1">
        <v>10</v>
      </c>
      <c r="B305" t="s">
        <v>620</v>
      </c>
      <c r="C305" t="s">
        <v>3981</v>
      </c>
      <c r="D305" t="s">
        <v>261</v>
      </c>
      <c r="E305" t="s">
        <v>261</v>
      </c>
      <c r="F305" t="s">
        <v>261</v>
      </c>
      <c r="G305" t="s">
        <v>261</v>
      </c>
      <c r="I305" t="str">
        <f t="shared" si="27"/>
        <v>N/A</v>
      </c>
      <c r="J305" t="str">
        <f t="shared" si="28"/>
        <v>(205,000)</v>
      </c>
      <c r="K305" t="str">
        <f t="shared" si="29"/>
        <v>N/A</v>
      </c>
      <c r="L305" t="str">
        <f t="shared" si="30"/>
        <v>N/A</v>
      </c>
      <c r="M305" t="str">
        <f t="shared" si="31"/>
        <v>N/A</v>
      </c>
      <c r="N305" t="str">
        <f t="shared" si="32"/>
        <v>N/A</v>
      </c>
    </row>
    <row r="306" spans="1:14" x14ac:dyDescent="0.3">
      <c r="A306" s="1">
        <v>11</v>
      </c>
      <c r="B306" t="s">
        <v>621</v>
      </c>
      <c r="C306" t="s">
        <v>3982</v>
      </c>
      <c r="D306" t="s">
        <v>261</v>
      </c>
      <c r="E306" t="s">
        <v>261</v>
      </c>
      <c r="F306" t="s">
        <v>261</v>
      </c>
      <c r="G306" t="s">
        <v>261</v>
      </c>
      <c r="I306" t="str">
        <f t="shared" si="27"/>
        <v>N/A</v>
      </c>
      <c r="J306">
        <f t="shared" si="28"/>
        <v>2680000</v>
      </c>
      <c r="K306" t="str">
        <f t="shared" si="29"/>
        <v>N/A</v>
      </c>
      <c r="L306" t="str">
        <f t="shared" si="30"/>
        <v>N/A</v>
      </c>
      <c r="M306" t="str">
        <f t="shared" si="31"/>
        <v>N/A</v>
      </c>
      <c r="N306" t="str">
        <f t="shared" si="32"/>
        <v>N/A</v>
      </c>
    </row>
    <row r="307" spans="1:14" x14ac:dyDescent="0.3">
      <c r="A307" s="1">
        <v>12</v>
      </c>
      <c r="B307" t="s">
        <v>624</v>
      </c>
      <c r="C307" t="s">
        <v>3983</v>
      </c>
      <c r="D307" t="s">
        <v>3984</v>
      </c>
      <c r="E307" t="s">
        <v>3985</v>
      </c>
      <c r="F307" t="s">
        <v>3986</v>
      </c>
      <c r="G307" t="s">
        <v>3987</v>
      </c>
      <c r="I307" t="str">
        <f t="shared" si="27"/>
        <v>N/A</v>
      </c>
      <c r="J307" t="str">
        <f t="shared" si="28"/>
        <v>(44.77M)</v>
      </c>
      <c r="K307">
        <f t="shared" si="29"/>
        <v>90810000</v>
      </c>
      <c r="L307" t="str">
        <f t="shared" si="30"/>
        <v>(24.41M)</v>
      </c>
      <c r="M307" t="str">
        <f t="shared" si="31"/>
        <v>(93.05M)</v>
      </c>
      <c r="N307" t="str">
        <f t="shared" si="32"/>
        <v>(114.21M)</v>
      </c>
    </row>
    <row r="308" spans="1:14" x14ac:dyDescent="0.3">
      <c r="A308" s="1">
        <v>13</v>
      </c>
      <c r="B308" t="s">
        <v>2290</v>
      </c>
      <c r="C308" t="s">
        <v>261</v>
      </c>
      <c r="D308" t="s">
        <v>3988</v>
      </c>
      <c r="E308" t="s">
        <v>3989</v>
      </c>
      <c r="F308" t="s">
        <v>3990</v>
      </c>
      <c r="G308" t="s">
        <v>3991</v>
      </c>
      <c r="I308" t="str">
        <f t="shared" si="27"/>
        <v>N/A</v>
      </c>
      <c r="J308" t="str">
        <f t="shared" si="28"/>
        <v>N/A</v>
      </c>
      <c r="K308">
        <f t="shared" si="29"/>
        <v>3.0286000000000004</v>
      </c>
      <c r="L308">
        <f t="shared" si="30"/>
        <v>-1.2687999999999999</v>
      </c>
      <c r="M308">
        <f t="shared" si="31"/>
        <v>-2.8113999999999999</v>
      </c>
      <c r="N308">
        <f t="shared" si="32"/>
        <v>-0.22739999999999999</v>
      </c>
    </row>
    <row r="309" spans="1:14" x14ac:dyDescent="0.3">
      <c r="A309" s="1">
        <v>14</v>
      </c>
      <c r="B309" t="s">
        <v>2295</v>
      </c>
      <c r="C309" t="s">
        <v>3992</v>
      </c>
      <c r="D309" t="s">
        <v>3993</v>
      </c>
      <c r="E309" t="s">
        <v>3994</v>
      </c>
      <c r="F309" t="s">
        <v>3995</v>
      </c>
      <c r="G309" t="s">
        <v>3996</v>
      </c>
      <c r="I309" t="str">
        <f t="shared" si="27"/>
        <v>N/A</v>
      </c>
      <c r="J309">
        <f t="shared" si="28"/>
        <v>-0.58160000000000001</v>
      </c>
      <c r="K309">
        <f t="shared" si="29"/>
        <v>1.1320999999999999</v>
      </c>
      <c r="L309">
        <f t="shared" si="30"/>
        <v>-0.28220000000000001</v>
      </c>
      <c r="M309">
        <f t="shared" si="31"/>
        <v>-1.0689</v>
      </c>
      <c r="N309">
        <f t="shared" si="32"/>
        <v>-1.2768999999999999</v>
      </c>
    </row>
    <row r="310" spans="1:14" x14ac:dyDescent="0.3">
      <c r="I310" t="str">
        <f t="shared" si="27"/>
        <v>N/A</v>
      </c>
      <c r="J310">
        <f t="shared" si="28"/>
        <v>0</v>
      </c>
      <c r="K310">
        <f t="shared" si="29"/>
        <v>0</v>
      </c>
      <c r="L310">
        <f t="shared" si="30"/>
        <v>0</v>
      </c>
      <c r="M310">
        <f t="shared" si="31"/>
        <v>0</v>
      </c>
      <c r="N310">
        <f t="shared" si="32"/>
        <v>0</v>
      </c>
    </row>
    <row r="311" spans="1:14" x14ac:dyDescent="0.3">
      <c r="B311" s="1" t="s">
        <v>296</v>
      </c>
      <c r="C311" s="1" t="s">
        <v>248</v>
      </c>
      <c r="D311" s="1" t="s">
        <v>249</v>
      </c>
      <c r="E311" s="1" t="s">
        <v>250</v>
      </c>
      <c r="F311" s="1" t="s">
        <v>251</v>
      </c>
      <c r="G311" s="1" t="s">
        <v>252</v>
      </c>
      <c r="H311" s="1" t="s">
        <v>253</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630</v>
      </c>
      <c r="C312" t="s">
        <v>3997</v>
      </c>
      <c r="D312" t="s">
        <v>3998</v>
      </c>
      <c r="E312" t="s">
        <v>3999</v>
      </c>
      <c r="F312" t="s">
        <v>4000</v>
      </c>
      <c r="G312" t="s">
        <v>4001</v>
      </c>
      <c r="I312" t="str">
        <f t="shared" si="27"/>
        <v>pos_trend</v>
      </c>
      <c r="J312" t="str">
        <f t="shared" si="28"/>
        <v>(3.68M)</v>
      </c>
      <c r="K312" t="str">
        <f t="shared" si="29"/>
        <v>(3.85M)</v>
      </c>
      <c r="L312" t="str">
        <f t="shared" si="30"/>
        <v>(4.05M)</v>
      </c>
      <c r="M312" t="str">
        <f t="shared" si="31"/>
        <v>(4.15M)</v>
      </c>
      <c r="N312" t="str">
        <f t="shared" si="32"/>
        <v>(4.46M)</v>
      </c>
    </row>
    <row r="313" spans="1:14" x14ac:dyDescent="0.3">
      <c r="A313" s="1">
        <v>1</v>
      </c>
      <c r="B313" t="s">
        <v>636</v>
      </c>
      <c r="C313" t="s">
        <v>3997</v>
      </c>
      <c r="D313" t="s">
        <v>3998</v>
      </c>
      <c r="E313" t="s">
        <v>3999</v>
      </c>
      <c r="F313" t="s">
        <v>4000</v>
      </c>
      <c r="G313" t="s">
        <v>4001</v>
      </c>
      <c r="I313" t="str">
        <f t="shared" si="27"/>
        <v>pos_trend</v>
      </c>
      <c r="J313" t="str">
        <f t="shared" si="28"/>
        <v>(3.68M)</v>
      </c>
      <c r="K313" t="str">
        <f t="shared" si="29"/>
        <v>(3.85M)</v>
      </c>
      <c r="L313" t="str">
        <f t="shared" si="30"/>
        <v>(4.05M)</v>
      </c>
      <c r="M313" t="str">
        <f t="shared" si="31"/>
        <v>(4.15M)</v>
      </c>
      <c r="N313" t="str">
        <f t="shared" si="32"/>
        <v>(4.46M)</v>
      </c>
    </row>
    <row r="314" spans="1:14" x14ac:dyDescent="0.3">
      <c r="A314" s="1">
        <v>2</v>
      </c>
      <c r="B314" t="s">
        <v>374</v>
      </c>
      <c r="C314" t="s">
        <v>261</v>
      </c>
      <c r="D314" t="s">
        <v>261</v>
      </c>
      <c r="E314" t="s">
        <v>261</v>
      </c>
      <c r="F314" t="s">
        <v>261</v>
      </c>
      <c r="G314" t="s">
        <v>261</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637</v>
      </c>
      <c r="C315" t="s">
        <v>261</v>
      </c>
      <c r="D315" t="s">
        <v>4002</v>
      </c>
      <c r="E315" t="s">
        <v>1042</v>
      </c>
      <c r="F315" t="s">
        <v>2306</v>
      </c>
      <c r="G315" t="s">
        <v>4003</v>
      </c>
      <c r="I315" t="str">
        <f t="shared" si="27"/>
        <v>N/A</v>
      </c>
      <c r="J315" t="str">
        <f t="shared" si="28"/>
        <v>N/A</v>
      </c>
      <c r="K315">
        <f t="shared" si="29"/>
        <v>-4.4299999999999999E-2</v>
      </c>
      <c r="L315">
        <f t="shared" si="30"/>
        <v>-5.33E-2</v>
      </c>
      <c r="M315">
        <f t="shared" si="31"/>
        <v>-2.4199999999999999E-2</v>
      </c>
      <c r="N315">
        <f t="shared" si="32"/>
        <v>-7.6200000000000004E-2</v>
      </c>
    </row>
    <row r="316" spans="1:14" x14ac:dyDescent="0.3">
      <c r="A316" s="1">
        <v>4</v>
      </c>
      <c r="B316" t="s">
        <v>2309</v>
      </c>
      <c r="C316" t="s">
        <v>4004</v>
      </c>
      <c r="D316" t="s">
        <v>4005</v>
      </c>
      <c r="E316" t="s">
        <v>4006</v>
      </c>
      <c r="F316" t="s">
        <v>261</v>
      </c>
      <c r="G316" t="s">
        <v>261</v>
      </c>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21330000</v>
      </c>
      <c r="K316">
        <f t="shared" ref="K316:K379" si="35">IF(TRIM(D316)="-", "N/A", IF(RIGHT(D316,1)="M",1000000*VALUE(LEFT(D316,LEN(D316)-1)),IF(RIGHT(D316,1)="B",1000000000*VALUE(LEFT(D316,LEN(D316)-1)),IF(RIGHT(D316,1)="%",0.01*VALUE(LEFT(D316,LEN(D316)-1)),D316))))</f>
        <v>14000000</v>
      </c>
      <c r="L316">
        <f t="shared" ref="L316:L379" si="36">IF(TRIM(E316)="-", "N/A", IF(RIGHT(E316,1)="M",1000000*VALUE(LEFT(E316,LEN(E316)-1)),IF(RIGHT(E316,1)="B",1000000000*VALUE(LEFT(E316,LEN(E316)-1)),IF(RIGHT(E316,1)="%",0.01*VALUE(LEFT(E316,LEN(E316)-1)),E316))))</f>
        <v>32259999.999999996</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2310</v>
      </c>
      <c r="C317" t="s">
        <v>4007</v>
      </c>
      <c r="D317" t="s">
        <v>4008</v>
      </c>
      <c r="E317" t="s">
        <v>4009</v>
      </c>
      <c r="F317" t="s">
        <v>4010</v>
      </c>
      <c r="G317" t="s">
        <v>4011</v>
      </c>
      <c r="I317" t="str">
        <f t="shared" si="33"/>
        <v>N/A</v>
      </c>
      <c r="J317">
        <f t="shared" si="34"/>
        <v>61100000</v>
      </c>
      <c r="K317">
        <f t="shared" si="35"/>
        <v>20960000</v>
      </c>
      <c r="L317">
        <f t="shared" si="36"/>
        <v>51190000</v>
      </c>
      <c r="M317">
        <f t="shared" si="37"/>
        <v>47860000</v>
      </c>
      <c r="N317">
        <f t="shared" si="38"/>
        <v>46290000</v>
      </c>
    </row>
    <row r="318" spans="1:14" x14ac:dyDescent="0.3">
      <c r="A318" s="1">
        <v>6</v>
      </c>
      <c r="B318" t="s">
        <v>642</v>
      </c>
      <c r="C318" t="s">
        <v>4012</v>
      </c>
      <c r="D318" t="s">
        <v>4013</v>
      </c>
      <c r="E318" t="s">
        <v>3950</v>
      </c>
      <c r="F318" t="s">
        <v>4014</v>
      </c>
      <c r="G318" t="s">
        <v>4015</v>
      </c>
      <c r="I318" t="str">
        <f t="shared" si="33"/>
        <v>N/A</v>
      </c>
      <c r="J318" t="str">
        <f t="shared" si="34"/>
        <v>(8.49M)</v>
      </c>
      <c r="K318">
        <f t="shared" si="35"/>
        <v>4430000</v>
      </c>
      <c r="L318" t="str">
        <f t="shared" si="36"/>
        <v>(2.32M)</v>
      </c>
      <c r="M318" t="str">
        <f t="shared" si="37"/>
        <v>(249,000)</v>
      </c>
      <c r="N318" t="str">
        <f t="shared" si="38"/>
        <v>97000</v>
      </c>
    </row>
    <row r="319" spans="1:14" x14ac:dyDescent="0.3">
      <c r="A319" s="1">
        <v>7</v>
      </c>
      <c r="B319" t="s">
        <v>648</v>
      </c>
      <c r="C319" t="s">
        <v>4016</v>
      </c>
      <c r="D319" t="s">
        <v>261</v>
      </c>
      <c r="E319" t="s">
        <v>4017</v>
      </c>
      <c r="F319" t="s">
        <v>3959</v>
      </c>
      <c r="G319" t="s">
        <v>4018</v>
      </c>
      <c r="I319" t="str">
        <f t="shared" si="33"/>
        <v>N/A</v>
      </c>
      <c r="J319" t="str">
        <f t="shared" si="34"/>
        <v>(10M)</v>
      </c>
      <c r="K319" t="str">
        <f t="shared" si="35"/>
        <v>N/A</v>
      </c>
      <c r="L319" t="str">
        <f t="shared" si="36"/>
        <v>(2.46M)</v>
      </c>
      <c r="M319" t="str">
        <f t="shared" si="37"/>
        <v>(1.69M)</v>
      </c>
      <c r="N319" t="str">
        <f t="shared" si="38"/>
        <v>(414,000)</v>
      </c>
    </row>
    <row r="320" spans="1:14" x14ac:dyDescent="0.3">
      <c r="A320" s="1">
        <v>8</v>
      </c>
      <c r="B320" t="s">
        <v>650</v>
      </c>
      <c r="C320" t="s">
        <v>3163</v>
      </c>
      <c r="D320" t="s">
        <v>4013</v>
      </c>
      <c r="E320" t="s">
        <v>4019</v>
      </c>
      <c r="F320" t="s">
        <v>4020</v>
      </c>
      <c r="G320" t="s">
        <v>4021</v>
      </c>
      <c r="I320" t="str">
        <f t="shared" si="33"/>
        <v>N/A</v>
      </c>
      <c r="J320">
        <f t="shared" si="34"/>
        <v>1510000</v>
      </c>
      <c r="K320">
        <f t="shared" si="35"/>
        <v>4430000</v>
      </c>
      <c r="L320" t="str">
        <f t="shared" si="36"/>
        <v>144000</v>
      </c>
      <c r="M320">
        <f t="shared" si="37"/>
        <v>1440000</v>
      </c>
      <c r="N320" t="str">
        <f t="shared" si="38"/>
        <v>511000</v>
      </c>
    </row>
    <row r="321" spans="1:14" x14ac:dyDescent="0.3">
      <c r="A321" s="1">
        <v>9</v>
      </c>
      <c r="B321" t="s">
        <v>652</v>
      </c>
      <c r="C321" t="s">
        <v>1933</v>
      </c>
      <c r="D321" t="s">
        <v>4022</v>
      </c>
      <c r="E321" t="s">
        <v>4023</v>
      </c>
      <c r="F321" t="s">
        <v>4024</v>
      </c>
      <c r="G321" t="s">
        <v>4025</v>
      </c>
      <c r="I321" t="str">
        <f t="shared" si="33"/>
        <v>N/A</v>
      </c>
      <c r="J321" t="str">
        <f t="shared" si="34"/>
        <v>200000</v>
      </c>
      <c r="K321" t="str">
        <f t="shared" si="35"/>
        <v>125000</v>
      </c>
      <c r="L321" t="str">
        <f t="shared" si="36"/>
        <v>133000</v>
      </c>
      <c r="M321" t="str">
        <f t="shared" si="37"/>
        <v>135000</v>
      </c>
      <c r="N321" t="str">
        <f t="shared" si="38"/>
        <v>149000</v>
      </c>
    </row>
    <row r="322" spans="1:14" x14ac:dyDescent="0.3">
      <c r="A322" s="1">
        <v>10</v>
      </c>
      <c r="B322" t="s">
        <v>654</v>
      </c>
      <c r="C322" t="s">
        <v>4026</v>
      </c>
      <c r="D322" t="s">
        <v>4027</v>
      </c>
      <c r="E322" t="s">
        <v>4028</v>
      </c>
      <c r="F322" t="s">
        <v>2566</v>
      </c>
      <c r="G322" t="s">
        <v>4029</v>
      </c>
      <c r="I322" t="str">
        <f t="shared" si="33"/>
        <v>N/A</v>
      </c>
      <c r="J322">
        <f t="shared" si="34"/>
        <v>1600000</v>
      </c>
      <c r="K322" t="str">
        <f t="shared" si="35"/>
        <v>(39.47M)</v>
      </c>
      <c r="L322" t="str">
        <f t="shared" si="36"/>
        <v>(2.84M)</v>
      </c>
      <c r="M322">
        <f t="shared" si="37"/>
        <v>10200000</v>
      </c>
      <c r="N322" t="str">
        <f t="shared" si="38"/>
        <v>(12.73M)</v>
      </c>
    </row>
    <row r="323" spans="1:14" x14ac:dyDescent="0.3">
      <c r="A323" s="1">
        <v>11</v>
      </c>
      <c r="B323" t="s">
        <v>660</v>
      </c>
      <c r="C323" t="s">
        <v>261</v>
      </c>
      <c r="D323" t="s">
        <v>261</v>
      </c>
      <c r="E323" t="s">
        <v>261</v>
      </c>
      <c r="F323" t="s">
        <v>261</v>
      </c>
      <c r="G323" t="s">
        <v>261</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661</v>
      </c>
      <c r="C324" t="s">
        <v>4026</v>
      </c>
      <c r="D324" t="s">
        <v>4027</v>
      </c>
      <c r="E324" t="s">
        <v>4028</v>
      </c>
      <c r="F324" t="s">
        <v>2566</v>
      </c>
      <c r="G324" t="s">
        <v>4029</v>
      </c>
      <c r="I324" t="str">
        <f t="shared" si="33"/>
        <v>N/A</v>
      </c>
      <c r="J324">
        <f t="shared" si="34"/>
        <v>1600000</v>
      </c>
      <c r="K324" t="str">
        <f t="shared" si="35"/>
        <v>(39.47M)</v>
      </c>
      <c r="L324" t="str">
        <f t="shared" si="36"/>
        <v>(2.84M)</v>
      </c>
      <c r="M324">
        <f t="shared" si="37"/>
        <v>10200000</v>
      </c>
      <c r="N324" t="str">
        <f t="shared" si="38"/>
        <v>(12.73M)</v>
      </c>
    </row>
    <row r="325" spans="1:14" x14ac:dyDescent="0.3">
      <c r="A325" s="1">
        <v>13</v>
      </c>
      <c r="B325" t="s">
        <v>662</v>
      </c>
      <c r="C325" t="s">
        <v>4026</v>
      </c>
      <c r="D325" t="s">
        <v>261</v>
      </c>
      <c r="E325" t="s">
        <v>261</v>
      </c>
      <c r="F325" t="s">
        <v>2566</v>
      </c>
      <c r="G325" t="s">
        <v>261</v>
      </c>
      <c r="I325" t="str">
        <f t="shared" si="33"/>
        <v>N/A</v>
      </c>
      <c r="J325">
        <f t="shared" si="34"/>
        <v>1600000</v>
      </c>
      <c r="K325" t="str">
        <f t="shared" si="35"/>
        <v>N/A</v>
      </c>
      <c r="L325" t="str">
        <f t="shared" si="36"/>
        <v>N/A</v>
      </c>
      <c r="M325">
        <f t="shared" si="37"/>
        <v>10200000</v>
      </c>
      <c r="N325" t="str">
        <f t="shared" si="38"/>
        <v>N/A</v>
      </c>
    </row>
    <row r="326" spans="1:14" x14ac:dyDescent="0.3">
      <c r="A326" s="1">
        <v>14</v>
      </c>
      <c r="B326" t="s">
        <v>668</v>
      </c>
      <c r="C326" t="s">
        <v>261</v>
      </c>
      <c r="D326" t="s">
        <v>4027</v>
      </c>
      <c r="E326" t="s">
        <v>4028</v>
      </c>
      <c r="F326" t="s">
        <v>261</v>
      </c>
      <c r="G326" t="s">
        <v>4029</v>
      </c>
      <c r="I326" t="str">
        <f t="shared" si="33"/>
        <v>N/A</v>
      </c>
      <c r="J326" t="str">
        <f t="shared" si="34"/>
        <v>N/A</v>
      </c>
      <c r="K326" t="str">
        <f t="shared" si="35"/>
        <v>(39.47M)</v>
      </c>
      <c r="L326" t="str">
        <f t="shared" si="36"/>
        <v>(2.84M)</v>
      </c>
      <c r="M326" t="str">
        <f t="shared" si="37"/>
        <v>N/A</v>
      </c>
      <c r="N326" t="str">
        <f t="shared" si="38"/>
        <v>(12.73M)</v>
      </c>
    </row>
    <row r="327" spans="1:14" x14ac:dyDescent="0.3">
      <c r="A327" s="1">
        <v>15</v>
      </c>
      <c r="B327" t="s">
        <v>674</v>
      </c>
      <c r="C327" t="s">
        <v>261</v>
      </c>
      <c r="D327" t="s">
        <v>261</v>
      </c>
      <c r="E327" t="s">
        <v>261</v>
      </c>
      <c r="F327" t="s">
        <v>261</v>
      </c>
      <c r="G327" t="s">
        <v>261</v>
      </c>
      <c r="I327" t="str">
        <f t="shared" si="33"/>
        <v>N/A</v>
      </c>
      <c r="J327" t="str">
        <f t="shared" si="34"/>
        <v>N/A</v>
      </c>
      <c r="K327" t="str">
        <f t="shared" si="35"/>
        <v>N/A</v>
      </c>
      <c r="L327" t="str">
        <f t="shared" si="36"/>
        <v>N/A</v>
      </c>
      <c r="M327" t="str">
        <f t="shared" si="37"/>
        <v>N/A</v>
      </c>
      <c r="N327" t="str">
        <f t="shared" si="38"/>
        <v>N/A</v>
      </c>
    </row>
    <row r="328" spans="1:14" x14ac:dyDescent="0.3">
      <c r="A328" s="1">
        <v>16</v>
      </c>
      <c r="B328" t="s">
        <v>620</v>
      </c>
      <c r="C328" t="s">
        <v>261</v>
      </c>
      <c r="D328" t="s">
        <v>261</v>
      </c>
      <c r="E328" t="s">
        <v>261</v>
      </c>
      <c r="F328" t="s">
        <v>261</v>
      </c>
      <c r="G328" t="s">
        <v>261</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621</v>
      </c>
      <c r="C329" t="s">
        <v>261</v>
      </c>
      <c r="D329" t="s">
        <v>261</v>
      </c>
      <c r="E329" t="s">
        <v>261</v>
      </c>
      <c r="F329" t="s">
        <v>261</v>
      </c>
      <c r="G329" t="s">
        <v>261</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680</v>
      </c>
      <c r="C330" t="s">
        <v>4030</v>
      </c>
      <c r="D330" t="s">
        <v>4031</v>
      </c>
      <c r="E330" t="s">
        <v>4032</v>
      </c>
      <c r="F330" t="s">
        <v>4033</v>
      </c>
      <c r="G330" t="s">
        <v>4030</v>
      </c>
      <c r="I330" t="str">
        <f t="shared" si="33"/>
        <v>N/A</v>
      </c>
      <c r="J330">
        <f t="shared" si="34"/>
        <v>29190000</v>
      </c>
      <c r="K330" t="str">
        <f t="shared" si="35"/>
        <v>(31.93M)</v>
      </c>
      <c r="L330">
        <f t="shared" si="36"/>
        <v>9710000</v>
      </c>
      <c r="M330">
        <f t="shared" si="37"/>
        <v>53660000</v>
      </c>
      <c r="N330">
        <f t="shared" si="38"/>
        <v>29190000</v>
      </c>
    </row>
    <row r="331" spans="1:14" x14ac:dyDescent="0.3">
      <c r="A331" s="1">
        <v>19</v>
      </c>
      <c r="B331" t="s">
        <v>686</v>
      </c>
      <c r="C331" t="s">
        <v>261</v>
      </c>
      <c r="D331" t="s">
        <v>4034</v>
      </c>
      <c r="E331" t="s">
        <v>4035</v>
      </c>
      <c r="F331" t="s">
        <v>4036</v>
      </c>
      <c r="G331" t="s">
        <v>4037</v>
      </c>
      <c r="I331" t="str">
        <f t="shared" si="33"/>
        <v>N/A</v>
      </c>
      <c r="J331" t="str">
        <f t="shared" si="34"/>
        <v>N/A</v>
      </c>
      <c r="K331">
        <f t="shared" si="35"/>
        <v>-2.0939000000000001</v>
      </c>
      <c r="L331">
        <f t="shared" si="36"/>
        <v>1.3041999999999998</v>
      </c>
      <c r="M331">
        <f t="shared" si="37"/>
        <v>4.5243000000000002</v>
      </c>
      <c r="N331">
        <f t="shared" si="38"/>
        <v>-0.45600000000000002</v>
      </c>
    </row>
    <row r="332" spans="1:14" x14ac:dyDescent="0.3">
      <c r="A332" s="1">
        <v>20</v>
      </c>
      <c r="B332" t="s">
        <v>2335</v>
      </c>
      <c r="C332" t="s">
        <v>4038</v>
      </c>
      <c r="D332" t="s">
        <v>4039</v>
      </c>
      <c r="E332" t="s">
        <v>1310</v>
      </c>
      <c r="F332" t="s">
        <v>4040</v>
      </c>
      <c r="G332" t="s">
        <v>4041</v>
      </c>
      <c r="I332" t="str">
        <f t="shared" si="33"/>
        <v>N/A</v>
      </c>
      <c r="J332">
        <f t="shared" si="34"/>
        <v>0.37930000000000003</v>
      </c>
      <c r="K332">
        <f t="shared" si="35"/>
        <v>-0.39810000000000001</v>
      </c>
      <c r="L332">
        <f t="shared" si="36"/>
        <v>0.11230000000000001</v>
      </c>
      <c r="M332">
        <f t="shared" si="37"/>
        <v>0.61640000000000006</v>
      </c>
      <c r="N332">
        <f t="shared" si="38"/>
        <v>0.32640000000000002</v>
      </c>
    </row>
    <row r="333" spans="1:14" x14ac:dyDescent="0.3">
      <c r="A333" s="1">
        <v>21</v>
      </c>
      <c r="B333" t="s">
        <v>691</v>
      </c>
      <c r="C333" t="s">
        <v>261</v>
      </c>
      <c r="D333" t="s">
        <v>261</v>
      </c>
      <c r="E333" t="s">
        <v>261</v>
      </c>
      <c r="F333" t="s">
        <v>261</v>
      </c>
      <c r="G333" t="s">
        <v>261</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692</v>
      </c>
      <c r="C334" t="s">
        <v>693</v>
      </c>
      <c r="D334" t="s">
        <v>693</v>
      </c>
      <c r="E334" t="s">
        <v>693</v>
      </c>
      <c r="F334" t="s">
        <v>261</v>
      </c>
      <c r="G334" t="s">
        <v>693</v>
      </c>
      <c r="I334" t="str">
        <f t="shared" si="33"/>
        <v>N/A</v>
      </c>
      <c r="J334" t="str">
        <f t="shared" si="34"/>
        <v>0</v>
      </c>
      <c r="K334" t="str">
        <f t="shared" si="35"/>
        <v>0</v>
      </c>
      <c r="L334" t="str">
        <f t="shared" si="36"/>
        <v>0</v>
      </c>
      <c r="M334" t="str">
        <f t="shared" si="37"/>
        <v>N/A</v>
      </c>
      <c r="N334" t="str">
        <f t="shared" si="38"/>
        <v>0</v>
      </c>
    </row>
    <row r="335" spans="1:14" x14ac:dyDescent="0.3">
      <c r="A335" s="1">
        <v>23</v>
      </c>
      <c r="B335" t="s">
        <v>694</v>
      </c>
      <c r="C335" t="s">
        <v>4042</v>
      </c>
      <c r="D335" t="s">
        <v>4043</v>
      </c>
      <c r="E335" t="s">
        <v>4044</v>
      </c>
      <c r="F335" t="s">
        <v>4045</v>
      </c>
      <c r="G335" t="s">
        <v>4046</v>
      </c>
      <c r="I335" t="str">
        <f t="shared" si="33"/>
        <v>N/A</v>
      </c>
      <c r="J335">
        <f t="shared" si="34"/>
        <v>14110000</v>
      </c>
      <c r="K335">
        <f t="shared" si="35"/>
        <v>122520000</v>
      </c>
      <c r="L335">
        <f t="shared" si="36"/>
        <v>19480000</v>
      </c>
      <c r="M335" t="str">
        <f t="shared" si="37"/>
        <v>(14.67M)</v>
      </c>
      <c r="N335" t="str">
        <f t="shared" si="38"/>
        <v>(49.74M)</v>
      </c>
    </row>
    <row r="336" spans="1:14" x14ac:dyDescent="0.3">
      <c r="A336" s="1">
        <v>24</v>
      </c>
      <c r="B336" t="s">
        <v>700</v>
      </c>
      <c r="C336" t="s">
        <v>56</v>
      </c>
      <c r="D336" t="s">
        <v>4047</v>
      </c>
      <c r="E336" t="s">
        <v>4048</v>
      </c>
      <c r="F336" t="s">
        <v>2706</v>
      </c>
      <c r="G336" t="s">
        <v>4049</v>
      </c>
      <c r="I336" t="str">
        <f t="shared" si="33"/>
        <v>N/A</v>
      </c>
      <c r="J336">
        <f t="shared" si="34"/>
        <v>28800000</v>
      </c>
      <c r="K336">
        <f t="shared" si="35"/>
        <v>59980000</v>
      </c>
      <c r="L336">
        <f t="shared" si="36"/>
        <v>32360000</v>
      </c>
      <c r="M336">
        <f t="shared" si="37"/>
        <v>22910000</v>
      </c>
      <c r="N336">
        <f t="shared" si="38"/>
        <v>33580000</v>
      </c>
    </row>
    <row r="337" spans="1:14" x14ac:dyDescent="0.3">
      <c r="A337" s="1">
        <v>25</v>
      </c>
      <c r="B337" t="s">
        <v>706</v>
      </c>
      <c r="C337" t="s">
        <v>261</v>
      </c>
      <c r="D337" t="s">
        <v>4050</v>
      </c>
      <c r="E337" t="s">
        <v>4051</v>
      </c>
      <c r="F337" t="s">
        <v>4052</v>
      </c>
      <c r="G337" t="s">
        <v>4053</v>
      </c>
      <c r="I337" t="str">
        <f t="shared" si="33"/>
        <v>N/A</v>
      </c>
      <c r="J337" t="str">
        <f t="shared" si="34"/>
        <v>N/A</v>
      </c>
      <c r="K337">
        <f t="shared" si="35"/>
        <v>1.0829000000000002</v>
      </c>
      <c r="L337">
        <f t="shared" si="36"/>
        <v>-0.46049999999999996</v>
      </c>
      <c r="M337">
        <f t="shared" si="37"/>
        <v>-0.29210000000000003</v>
      </c>
      <c r="N337">
        <f t="shared" si="38"/>
        <v>0.46579999999999999</v>
      </c>
    </row>
    <row r="338" spans="1:14" x14ac:dyDescent="0.3">
      <c r="A338" s="1">
        <v>26</v>
      </c>
      <c r="B338" t="s">
        <v>711</v>
      </c>
      <c r="C338" t="s">
        <v>261</v>
      </c>
      <c r="D338" t="s">
        <v>261</v>
      </c>
      <c r="E338" t="s">
        <v>261</v>
      </c>
      <c r="F338" t="s">
        <v>261</v>
      </c>
      <c r="G338" t="s">
        <v>4054</v>
      </c>
      <c r="I338" t="str">
        <f t="shared" si="33"/>
        <v>N/A</v>
      </c>
      <c r="J338" t="str">
        <f t="shared" si="34"/>
        <v>N/A</v>
      </c>
      <c r="K338" t="str">
        <f t="shared" si="35"/>
        <v>N/A</v>
      </c>
      <c r="L338" t="str">
        <f t="shared" si="36"/>
        <v>N/A</v>
      </c>
      <c r="M338" t="str">
        <f t="shared" si="37"/>
        <v>N/A</v>
      </c>
      <c r="N338">
        <f t="shared" si="38"/>
        <v>0.16899999999999998</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2354</v>
      </c>
      <c r="C340" t="s">
        <v>2355</v>
      </c>
      <c r="I340" t="str">
        <f t="shared" si="33"/>
        <v>N/A</v>
      </c>
      <c r="J340" t="str">
        <f t="shared" si="34"/>
        <v>American National</v>
      </c>
      <c r="K340">
        <f t="shared" si="35"/>
        <v>0</v>
      </c>
      <c r="L340">
        <f t="shared" si="36"/>
        <v>0</v>
      </c>
      <c r="M340">
        <f t="shared" si="37"/>
        <v>0</v>
      </c>
      <c r="N340">
        <f t="shared" si="38"/>
        <v>0</v>
      </c>
    </row>
    <row r="341" spans="1:14" x14ac:dyDescent="0.3">
      <c r="A341" s="1">
        <v>1</v>
      </c>
      <c r="B341" t="s">
        <v>2356</v>
      </c>
      <c r="C341" t="s">
        <v>2357</v>
      </c>
      <c r="I341" t="str">
        <f t="shared" si="33"/>
        <v>N/A</v>
      </c>
      <c r="J341" t="str">
        <f t="shared" si="34"/>
        <v>American River Bankshares</v>
      </c>
      <c r="K341">
        <f t="shared" si="35"/>
        <v>0</v>
      </c>
      <c r="L341">
        <f t="shared" si="36"/>
        <v>0</v>
      </c>
      <c r="M341">
        <f t="shared" si="37"/>
        <v>0</v>
      </c>
      <c r="N341">
        <f t="shared" si="38"/>
        <v>0</v>
      </c>
    </row>
    <row r="342" spans="1:14" x14ac:dyDescent="0.3">
      <c r="A342" s="1">
        <v>2</v>
      </c>
      <c r="B342" t="s">
        <v>2358</v>
      </c>
      <c r="C342" t="s">
        <v>2359</v>
      </c>
      <c r="I342" t="str">
        <f t="shared" si="33"/>
        <v>N/A</v>
      </c>
      <c r="J342" t="str">
        <f t="shared" si="34"/>
        <v>Access National</v>
      </c>
      <c r="K342">
        <f t="shared" si="35"/>
        <v>0</v>
      </c>
      <c r="L342">
        <f t="shared" si="36"/>
        <v>0</v>
      </c>
      <c r="M342">
        <f t="shared" si="37"/>
        <v>0</v>
      </c>
      <c r="N342">
        <f t="shared" si="38"/>
        <v>0</v>
      </c>
    </row>
    <row r="343" spans="1:14" x14ac:dyDescent="0.3">
      <c r="A343" s="1">
        <v>3</v>
      </c>
      <c r="B343" t="s">
        <v>2360</v>
      </c>
      <c r="C343" t="s">
        <v>2361</v>
      </c>
      <c r="I343" t="str">
        <f t="shared" si="33"/>
        <v>N/A</v>
      </c>
      <c r="J343" t="str">
        <f t="shared" si="34"/>
        <v>Arrow Financial</v>
      </c>
      <c r="K343">
        <f t="shared" si="35"/>
        <v>0</v>
      </c>
      <c r="L343">
        <f t="shared" si="36"/>
        <v>0</v>
      </c>
      <c r="M343">
        <f t="shared" si="37"/>
        <v>0</v>
      </c>
      <c r="N343">
        <f t="shared" si="38"/>
        <v>0</v>
      </c>
    </row>
    <row r="344" spans="1:14" x14ac:dyDescent="0.3">
      <c r="A344" s="1">
        <v>4</v>
      </c>
      <c r="B344" t="s">
        <v>2362</v>
      </c>
      <c r="C344" t="s">
        <v>2363</v>
      </c>
      <c r="I344" t="str">
        <f t="shared" si="33"/>
        <v>N/A</v>
      </c>
      <c r="J344" t="str">
        <f t="shared" si="34"/>
        <v>AmeriServ Financial</v>
      </c>
      <c r="K344">
        <f t="shared" si="35"/>
        <v>0</v>
      </c>
      <c r="L344">
        <f t="shared" si="36"/>
        <v>0</v>
      </c>
      <c r="M344">
        <f t="shared" si="37"/>
        <v>0</v>
      </c>
      <c r="N344">
        <f t="shared" si="38"/>
        <v>0</v>
      </c>
    </row>
    <row r="345" spans="1:14" x14ac:dyDescent="0.3">
      <c r="A345" s="1">
        <v>5</v>
      </c>
      <c r="B345" t="s">
        <v>2364</v>
      </c>
      <c r="C345" t="s">
        <v>2365</v>
      </c>
      <c r="I345" t="str">
        <f t="shared" si="33"/>
        <v>N/A</v>
      </c>
      <c r="J345" t="str">
        <f t="shared" si="34"/>
        <v>Ames National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122</v>
      </c>
      <c r="C348" t="s">
        <v>2366</v>
      </c>
      <c r="I348" t="str">
        <f t="shared" si="33"/>
        <v>N/A</v>
      </c>
      <c r="J348">
        <f t="shared" si="34"/>
        <v>317910000</v>
      </c>
      <c r="K348">
        <f t="shared" si="35"/>
        <v>0</v>
      </c>
      <c r="L348">
        <f t="shared" si="36"/>
        <v>0</v>
      </c>
      <c r="M348">
        <f t="shared" si="37"/>
        <v>0</v>
      </c>
      <c r="N348">
        <f t="shared" si="38"/>
        <v>0</v>
      </c>
    </row>
    <row r="349" spans="1:14" x14ac:dyDescent="0.3">
      <c r="A349" s="1">
        <v>1</v>
      </c>
      <c r="B349" t="s">
        <v>123</v>
      </c>
      <c r="I349" t="str">
        <f t="shared" si="33"/>
        <v>N/A</v>
      </c>
      <c r="J349">
        <f t="shared" si="34"/>
        <v>0</v>
      </c>
      <c r="K349">
        <f t="shared" si="35"/>
        <v>0</v>
      </c>
      <c r="L349">
        <f t="shared" si="36"/>
        <v>0</v>
      </c>
      <c r="M349">
        <f t="shared" si="37"/>
        <v>0</v>
      </c>
      <c r="N349">
        <f t="shared" si="38"/>
        <v>0</v>
      </c>
    </row>
    <row r="350" spans="1:14" x14ac:dyDescent="0.3">
      <c r="A350" s="1">
        <v>2</v>
      </c>
      <c r="B350" t="s">
        <v>124</v>
      </c>
      <c r="C350" t="s">
        <v>2367</v>
      </c>
      <c r="I350" t="str">
        <f t="shared" si="33"/>
        <v>N/A</v>
      </c>
      <c r="J350" t="str">
        <f t="shared" si="34"/>
        <v>19.57</v>
      </c>
      <c r="K350">
        <f t="shared" si="35"/>
        <v>0</v>
      </c>
      <c r="L350">
        <f t="shared" si="36"/>
        <v>0</v>
      </c>
      <c r="M350">
        <f t="shared" si="37"/>
        <v>0</v>
      </c>
      <c r="N350">
        <f t="shared" si="38"/>
        <v>0</v>
      </c>
    </row>
    <row r="351" spans="1:14" x14ac:dyDescent="0.3">
      <c r="A351" s="1">
        <v>3</v>
      </c>
      <c r="B351" t="s">
        <v>125</v>
      </c>
      <c r="C351" t="s">
        <v>2368</v>
      </c>
      <c r="I351" t="str">
        <f t="shared" si="33"/>
        <v>N/A</v>
      </c>
      <c r="J351" t="str">
        <f t="shared" si="34"/>
        <v>15.59</v>
      </c>
      <c r="K351">
        <f t="shared" si="35"/>
        <v>0</v>
      </c>
      <c r="L351">
        <f t="shared" si="36"/>
        <v>0</v>
      </c>
      <c r="M351">
        <f t="shared" si="37"/>
        <v>0</v>
      </c>
      <c r="N351">
        <f t="shared" si="38"/>
        <v>0</v>
      </c>
    </row>
    <row r="352" spans="1:14" x14ac:dyDescent="0.3">
      <c r="A352" s="1">
        <v>4</v>
      </c>
      <c r="B352" t="s">
        <v>127</v>
      </c>
      <c r="C352" t="s">
        <v>2369</v>
      </c>
      <c r="I352" t="str">
        <f t="shared" si="33"/>
        <v>N/A</v>
      </c>
      <c r="J352" t="str">
        <f t="shared" si="34"/>
        <v>4.52</v>
      </c>
      <c r="K352">
        <f t="shared" si="35"/>
        <v>0</v>
      </c>
      <c r="L352">
        <f t="shared" si="36"/>
        <v>0</v>
      </c>
      <c r="M352">
        <f t="shared" si="37"/>
        <v>0</v>
      </c>
      <c r="N352">
        <f t="shared" si="38"/>
        <v>0</v>
      </c>
    </row>
    <row r="353" spans="1:14" x14ac:dyDescent="0.3">
      <c r="A353" s="1">
        <v>5</v>
      </c>
      <c r="B353" t="s">
        <v>129</v>
      </c>
      <c r="C353" t="s">
        <v>2370</v>
      </c>
      <c r="I353" t="str">
        <f t="shared" si="33"/>
        <v>N/A</v>
      </c>
      <c r="J353" t="str">
        <f t="shared" si="34"/>
        <v>5.02</v>
      </c>
      <c r="K353">
        <f t="shared" si="35"/>
        <v>0</v>
      </c>
      <c r="L353">
        <f t="shared" si="36"/>
        <v>0</v>
      </c>
      <c r="M353">
        <f t="shared" si="37"/>
        <v>0</v>
      </c>
      <c r="N353">
        <f t="shared" si="38"/>
        <v>0</v>
      </c>
    </row>
    <row r="354" spans="1:14" x14ac:dyDescent="0.3">
      <c r="A354" s="1">
        <v>6</v>
      </c>
      <c r="B354" t="s">
        <v>131</v>
      </c>
      <c r="C354" t="s">
        <v>2371</v>
      </c>
      <c r="I354" t="str">
        <f t="shared" si="33"/>
        <v>N/A</v>
      </c>
      <c r="J354" t="str">
        <f t="shared" si="34"/>
        <v>1.56</v>
      </c>
      <c r="K354">
        <f t="shared" si="35"/>
        <v>0</v>
      </c>
      <c r="L354">
        <f t="shared" si="36"/>
        <v>0</v>
      </c>
      <c r="M354">
        <f t="shared" si="37"/>
        <v>0</v>
      </c>
      <c r="N354">
        <f t="shared" si="38"/>
        <v>0</v>
      </c>
    </row>
    <row r="355" spans="1:14" x14ac:dyDescent="0.3">
      <c r="A355" s="1">
        <v>7</v>
      </c>
      <c r="B355" t="s">
        <v>133</v>
      </c>
      <c r="I355" t="str">
        <f t="shared" si="33"/>
        <v>N/A</v>
      </c>
      <c r="J355">
        <f t="shared" si="34"/>
        <v>0</v>
      </c>
      <c r="K355">
        <f t="shared" si="35"/>
        <v>0</v>
      </c>
      <c r="L355">
        <f t="shared" si="36"/>
        <v>0</v>
      </c>
      <c r="M355">
        <f t="shared" si="37"/>
        <v>0</v>
      </c>
      <c r="N355">
        <f t="shared" si="38"/>
        <v>0</v>
      </c>
    </row>
    <row r="356" spans="1:14" x14ac:dyDescent="0.3">
      <c r="A356" s="1">
        <v>8</v>
      </c>
      <c r="B356" t="s">
        <v>134</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122</v>
      </c>
      <c r="C359" t="s">
        <v>2372</v>
      </c>
      <c r="I359" t="str">
        <f t="shared" si="33"/>
        <v>N/A</v>
      </c>
      <c r="J359">
        <f t="shared" si="34"/>
        <v>91370000</v>
      </c>
      <c r="K359">
        <f t="shared" si="35"/>
        <v>0</v>
      </c>
      <c r="L359">
        <f t="shared" si="36"/>
        <v>0</v>
      </c>
      <c r="M359">
        <f t="shared" si="37"/>
        <v>0</v>
      </c>
      <c r="N359">
        <f t="shared" si="38"/>
        <v>0</v>
      </c>
    </row>
    <row r="360" spans="1:14" x14ac:dyDescent="0.3">
      <c r="A360" s="1">
        <v>1</v>
      </c>
      <c r="B360" t="s">
        <v>123</v>
      </c>
      <c r="I360" t="str">
        <f t="shared" si="33"/>
        <v>N/A</v>
      </c>
      <c r="J360">
        <f t="shared" si="34"/>
        <v>0</v>
      </c>
      <c r="K360">
        <f t="shared" si="35"/>
        <v>0</v>
      </c>
      <c r="L360">
        <f t="shared" si="36"/>
        <v>0</v>
      </c>
      <c r="M360">
        <f t="shared" si="37"/>
        <v>0</v>
      </c>
      <c r="N360">
        <f t="shared" si="38"/>
        <v>0</v>
      </c>
    </row>
    <row r="361" spans="1:14" x14ac:dyDescent="0.3">
      <c r="A361" s="1">
        <v>2</v>
      </c>
      <c r="B361" t="s">
        <v>124</v>
      </c>
      <c r="C361" t="s">
        <v>2373</v>
      </c>
      <c r="I361" t="str">
        <f t="shared" si="33"/>
        <v>N/A</v>
      </c>
      <c r="J361" t="str">
        <f t="shared" si="34"/>
        <v>15.16</v>
      </c>
      <c r="K361">
        <f t="shared" si="35"/>
        <v>0</v>
      </c>
      <c r="L361">
        <f t="shared" si="36"/>
        <v>0</v>
      </c>
      <c r="M361">
        <f t="shared" si="37"/>
        <v>0</v>
      </c>
      <c r="N361">
        <f t="shared" si="38"/>
        <v>0</v>
      </c>
    </row>
    <row r="362" spans="1:14" x14ac:dyDescent="0.3">
      <c r="A362" s="1">
        <v>3</v>
      </c>
      <c r="B362" t="s">
        <v>125</v>
      </c>
      <c r="C362" t="s">
        <v>2374</v>
      </c>
      <c r="I362" t="str">
        <f t="shared" si="33"/>
        <v>N/A</v>
      </c>
      <c r="J362" t="str">
        <f t="shared" si="34"/>
        <v>16.25</v>
      </c>
      <c r="K362">
        <f t="shared" si="35"/>
        <v>0</v>
      </c>
      <c r="L362">
        <f t="shared" si="36"/>
        <v>0</v>
      </c>
      <c r="M362">
        <f t="shared" si="37"/>
        <v>0</v>
      </c>
      <c r="N362">
        <f t="shared" si="38"/>
        <v>0</v>
      </c>
    </row>
    <row r="363" spans="1:14" x14ac:dyDescent="0.3">
      <c r="A363" s="1">
        <v>4</v>
      </c>
      <c r="B363" t="s">
        <v>127</v>
      </c>
      <c r="C363" t="s">
        <v>2375</v>
      </c>
      <c r="I363" t="str">
        <f t="shared" si="33"/>
        <v>N/A</v>
      </c>
      <c r="J363" t="str">
        <f t="shared" si="34"/>
        <v>1.18</v>
      </c>
      <c r="K363">
        <f t="shared" si="35"/>
        <v>0</v>
      </c>
      <c r="L363">
        <f t="shared" si="36"/>
        <v>0</v>
      </c>
      <c r="M363">
        <f t="shared" si="37"/>
        <v>0</v>
      </c>
      <c r="N363">
        <f t="shared" si="38"/>
        <v>0</v>
      </c>
    </row>
    <row r="364" spans="1:14" x14ac:dyDescent="0.3">
      <c r="A364" s="1">
        <v>5</v>
      </c>
      <c r="B364" t="s">
        <v>129</v>
      </c>
      <c r="C364" t="s">
        <v>2376</v>
      </c>
      <c r="I364" t="str">
        <f t="shared" si="33"/>
        <v>N/A</v>
      </c>
      <c r="J364" t="str">
        <f t="shared" si="34"/>
        <v>3.96</v>
      </c>
      <c r="K364">
        <f t="shared" si="35"/>
        <v>0</v>
      </c>
      <c r="L364">
        <f t="shared" si="36"/>
        <v>0</v>
      </c>
      <c r="M364">
        <f t="shared" si="37"/>
        <v>0</v>
      </c>
      <c r="N364">
        <f t="shared" si="38"/>
        <v>0</v>
      </c>
    </row>
    <row r="365" spans="1:14" x14ac:dyDescent="0.3">
      <c r="A365" s="1">
        <v>6</v>
      </c>
      <c r="B365" t="s">
        <v>131</v>
      </c>
      <c r="C365" t="s">
        <v>2377</v>
      </c>
      <c r="I365" t="str">
        <f t="shared" si="33"/>
        <v>N/A</v>
      </c>
      <c r="J365" t="str">
        <f t="shared" si="34"/>
        <v>1.10</v>
      </c>
      <c r="K365">
        <f t="shared" si="35"/>
        <v>0</v>
      </c>
      <c r="L365">
        <f t="shared" si="36"/>
        <v>0</v>
      </c>
      <c r="M365">
        <f t="shared" si="37"/>
        <v>0</v>
      </c>
      <c r="N365">
        <f t="shared" si="38"/>
        <v>0</v>
      </c>
    </row>
    <row r="366" spans="1:14" x14ac:dyDescent="0.3">
      <c r="A366" s="1">
        <v>7</v>
      </c>
      <c r="B366" t="s">
        <v>133</v>
      </c>
      <c r="I366" t="str">
        <f t="shared" si="33"/>
        <v>N/A</v>
      </c>
      <c r="J366">
        <f t="shared" si="34"/>
        <v>0</v>
      </c>
      <c r="K366">
        <f t="shared" si="35"/>
        <v>0</v>
      </c>
      <c r="L366">
        <f t="shared" si="36"/>
        <v>0</v>
      </c>
      <c r="M366">
        <f t="shared" si="37"/>
        <v>0</v>
      </c>
      <c r="N366">
        <f t="shared" si="38"/>
        <v>0</v>
      </c>
    </row>
    <row r="367" spans="1:14" x14ac:dyDescent="0.3">
      <c r="A367" s="1">
        <v>8</v>
      </c>
      <c r="B367" t="s">
        <v>134</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122</v>
      </c>
      <c r="C370" t="s">
        <v>2378</v>
      </c>
      <c r="I370" t="str">
        <f t="shared" si="33"/>
        <v>N/A</v>
      </c>
      <c r="J370">
        <f t="shared" si="34"/>
        <v>537100000</v>
      </c>
      <c r="K370">
        <f t="shared" si="35"/>
        <v>0</v>
      </c>
      <c r="L370">
        <f t="shared" si="36"/>
        <v>0</v>
      </c>
      <c r="M370">
        <f t="shared" si="37"/>
        <v>0</v>
      </c>
      <c r="N370">
        <f t="shared" si="38"/>
        <v>0</v>
      </c>
    </row>
    <row r="371" spans="1:14" x14ac:dyDescent="0.3">
      <c r="A371" s="1">
        <v>1</v>
      </c>
      <c r="B371" t="s">
        <v>123</v>
      </c>
      <c r="I371" t="str">
        <f t="shared" si="33"/>
        <v>N/A</v>
      </c>
      <c r="J371">
        <f t="shared" si="34"/>
        <v>0</v>
      </c>
      <c r="K371">
        <f t="shared" si="35"/>
        <v>0</v>
      </c>
      <c r="L371">
        <f t="shared" si="36"/>
        <v>0</v>
      </c>
      <c r="M371">
        <f t="shared" si="37"/>
        <v>0</v>
      </c>
      <c r="N371">
        <f t="shared" si="38"/>
        <v>0</v>
      </c>
    </row>
    <row r="372" spans="1:14" x14ac:dyDescent="0.3">
      <c r="A372" s="1">
        <v>2</v>
      </c>
      <c r="B372" t="s">
        <v>124</v>
      </c>
      <c r="C372" t="s">
        <v>2379</v>
      </c>
      <c r="I372" t="str">
        <f t="shared" si="33"/>
        <v>N/A</v>
      </c>
      <c r="J372" t="str">
        <f t="shared" si="34"/>
        <v>19.06</v>
      </c>
      <c r="K372">
        <f t="shared" si="35"/>
        <v>0</v>
      </c>
      <c r="L372">
        <f t="shared" si="36"/>
        <v>0</v>
      </c>
      <c r="M372">
        <f t="shared" si="37"/>
        <v>0</v>
      </c>
      <c r="N372">
        <f t="shared" si="38"/>
        <v>0</v>
      </c>
    </row>
    <row r="373" spans="1:14" x14ac:dyDescent="0.3">
      <c r="A373" s="1">
        <v>3</v>
      </c>
      <c r="B373" t="s">
        <v>125</v>
      </c>
      <c r="C373" t="s">
        <v>2380</v>
      </c>
      <c r="I373" t="str">
        <f t="shared" si="33"/>
        <v>N/A</v>
      </c>
      <c r="J373" t="str">
        <f t="shared" si="34"/>
        <v>14.38</v>
      </c>
      <c r="K373">
        <f t="shared" si="35"/>
        <v>0</v>
      </c>
      <c r="L373">
        <f t="shared" si="36"/>
        <v>0</v>
      </c>
      <c r="M373">
        <f t="shared" si="37"/>
        <v>0</v>
      </c>
      <c r="N373">
        <f t="shared" si="38"/>
        <v>0</v>
      </c>
    </row>
    <row r="374" spans="1:14" x14ac:dyDescent="0.3">
      <c r="A374" s="1">
        <v>4</v>
      </c>
      <c r="B374" t="s">
        <v>127</v>
      </c>
      <c r="C374" t="s">
        <v>2381</v>
      </c>
      <c r="I374" t="str">
        <f t="shared" si="33"/>
        <v>N/A</v>
      </c>
      <c r="J374" t="str">
        <f t="shared" si="34"/>
        <v>2.55</v>
      </c>
      <c r="K374">
        <f t="shared" si="35"/>
        <v>0</v>
      </c>
      <c r="L374">
        <f t="shared" si="36"/>
        <v>0</v>
      </c>
      <c r="M374">
        <f t="shared" si="37"/>
        <v>0</v>
      </c>
      <c r="N374">
        <f t="shared" si="38"/>
        <v>0</v>
      </c>
    </row>
    <row r="375" spans="1:14" x14ac:dyDescent="0.3">
      <c r="A375" s="1">
        <v>5</v>
      </c>
      <c r="B375" t="s">
        <v>129</v>
      </c>
      <c r="C375" t="s">
        <v>2382</v>
      </c>
      <c r="I375" t="str">
        <f t="shared" si="33"/>
        <v>N/A</v>
      </c>
      <c r="J375" t="str">
        <f t="shared" si="34"/>
        <v>7.43</v>
      </c>
      <c r="K375">
        <f t="shared" si="35"/>
        <v>0</v>
      </c>
      <c r="L375">
        <f t="shared" si="36"/>
        <v>0</v>
      </c>
      <c r="M375">
        <f t="shared" si="37"/>
        <v>0</v>
      </c>
      <c r="N375">
        <f t="shared" si="38"/>
        <v>0</v>
      </c>
    </row>
    <row r="376" spans="1:14" x14ac:dyDescent="0.3">
      <c r="A376" s="1">
        <v>6</v>
      </c>
      <c r="B376" t="s">
        <v>131</v>
      </c>
      <c r="C376" t="s">
        <v>2383</v>
      </c>
      <c r="I376" t="str">
        <f t="shared" si="33"/>
        <v>N/A</v>
      </c>
      <c r="J376" t="str">
        <f t="shared" si="34"/>
        <v>2.30</v>
      </c>
      <c r="K376">
        <f t="shared" si="35"/>
        <v>0</v>
      </c>
      <c r="L376">
        <f t="shared" si="36"/>
        <v>0</v>
      </c>
      <c r="M376">
        <f t="shared" si="37"/>
        <v>0</v>
      </c>
      <c r="N376">
        <f t="shared" si="38"/>
        <v>0</v>
      </c>
    </row>
    <row r="377" spans="1:14" x14ac:dyDescent="0.3">
      <c r="A377" s="1">
        <v>7</v>
      </c>
      <c r="B377" t="s">
        <v>133</v>
      </c>
      <c r="I377" t="str">
        <f t="shared" si="33"/>
        <v>N/A</v>
      </c>
      <c r="J377">
        <f t="shared" si="34"/>
        <v>0</v>
      </c>
      <c r="K377">
        <f t="shared" si="35"/>
        <v>0</v>
      </c>
      <c r="L377">
        <f t="shared" si="36"/>
        <v>0</v>
      </c>
      <c r="M377">
        <f t="shared" si="37"/>
        <v>0</v>
      </c>
      <c r="N377">
        <f t="shared" si="38"/>
        <v>0</v>
      </c>
    </row>
    <row r="378" spans="1:14" x14ac:dyDescent="0.3">
      <c r="A378" s="1">
        <v>8</v>
      </c>
      <c r="B378" t="s">
        <v>134</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122</v>
      </c>
      <c r="C381" t="s">
        <v>2384</v>
      </c>
      <c r="I381" t="str">
        <f t="shared" si="39"/>
        <v>N/A</v>
      </c>
      <c r="J381">
        <f t="shared" si="40"/>
        <v>434850000</v>
      </c>
      <c r="K381">
        <f t="shared" si="41"/>
        <v>0</v>
      </c>
      <c r="L381">
        <f t="shared" si="42"/>
        <v>0</v>
      </c>
      <c r="M381">
        <f t="shared" si="43"/>
        <v>0</v>
      </c>
      <c r="N381">
        <f t="shared" si="44"/>
        <v>0</v>
      </c>
    </row>
    <row r="382" spans="1:14" x14ac:dyDescent="0.3">
      <c r="A382" s="1">
        <v>1</v>
      </c>
      <c r="B382" t="s">
        <v>123</v>
      </c>
      <c r="I382" t="str">
        <f t="shared" si="39"/>
        <v>N/A</v>
      </c>
      <c r="J382">
        <f t="shared" si="40"/>
        <v>0</v>
      </c>
      <c r="K382">
        <f t="shared" si="41"/>
        <v>0</v>
      </c>
      <c r="L382">
        <f t="shared" si="42"/>
        <v>0</v>
      </c>
      <c r="M382">
        <f t="shared" si="43"/>
        <v>0</v>
      </c>
      <c r="N382">
        <f t="shared" si="44"/>
        <v>0</v>
      </c>
    </row>
    <row r="383" spans="1:14" x14ac:dyDescent="0.3">
      <c r="A383" s="1">
        <v>2</v>
      </c>
      <c r="B383" t="s">
        <v>124</v>
      </c>
      <c r="C383" t="s">
        <v>2385</v>
      </c>
      <c r="I383" t="str">
        <f t="shared" si="39"/>
        <v>N/A</v>
      </c>
      <c r="J383" t="str">
        <f t="shared" si="40"/>
        <v>16.35</v>
      </c>
      <c r="K383">
        <f t="shared" si="41"/>
        <v>0</v>
      </c>
      <c r="L383">
        <f t="shared" si="42"/>
        <v>0</v>
      </c>
      <c r="M383">
        <f t="shared" si="43"/>
        <v>0</v>
      </c>
      <c r="N383">
        <f t="shared" si="44"/>
        <v>0</v>
      </c>
    </row>
    <row r="384" spans="1:14" x14ac:dyDescent="0.3">
      <c r="A384" s="1">
        <v>3</v>
      </c>
      <c r="B384" t="s">
        <v>125</v>
      </c>
      <c r="C384" t="s">
        <v>2386</v>
      </c>
      <c r="I384" t="str">
        <f t="shared" si="39"/>
        <v>N/A</v>
      </c>
      <c r="J384" t="str">
        <f t="shared" si="40"/>
        <v>13.31</v>
      </c>
      <c r="K384">
        <f t="shared" si="41"/>
        <v>0</v>
      </c>
      <c r="L384">
        <f t="shared" si="42"/>
        <v>0</v>
      </c>
      <c r="M384">
        <f t="shared" si="43"/>
        <v>0</v>
      </c>
      <c r="N384">
        <f t="shared" si="44"/>
        <v>0</v>
      </c>
    </row>
    <row r="385" spans="1:14" x14ac:dyDescent="0.3">
      <c r="A385" s="1">
        <v>4</v>
      </c>
      <c r="B385" t="s">
        <v>127</v>
      </c>
      <c r="C385" t="s">
        <v>967</v>
      </c>
      <c r="I385" t="str">
        <f t="shared" si="39"/>
        <v>N/A</v>
      </c>
      <c r="J385" t="str">
        <f t="shared" si="40"/>
        <v>2.13</v>
      </c>
      <c r="K385">
        <f t="shared" si="41"/>
        <v>0</v>
      </c>
      <c r="L385">
        <f t="shared" si="42"/>
        <v>0</v>
      </c>
      <c r="M385">
        <f t="shared" si="43"/>
        <v>0</v>
      </c>
      <c r="N385">
        <f t="shared" si="44"/>
        <v>0</v>
      </c>
    </row>
    <row r="386" spans="1:14" x14ac:dyDescent="0.3">
      <c r="A386" s="1">
        <v>5</v>
      </c>
      <c r="B386" t="s">
        <v>129</v>
      </c>
      <c r="C386" t="s">
        <v>2387</v>
      </c>
      <c r="I386" t="str">
        <f t="shared" si="39"/>
        <v>N/A</v>
      </c>
      <c r="J386" t="str">
        <f t="shared" si="40"/>
        <v>4.42</v>
      </c>
      <c r="K386">
        <f t="shared" si="41"/>
        <v>0</v>
      </c>
      <c r="L386">
        <f t="shared" si="42"/>
        <v>0</v>
      </c>
      <c r="M386">
        <f t="shared" si="43"/>
        <v>0</v>
      </c>
      <c r="N386">
        <f t="shared" si="44"/>
        <v>0</v>
      </c>
    </row>
    <row r="387" spans="1:14" x14ac:dyDescent="0.3">
      <c r="A387" s="1">
        <v>6</v>
      </c>
      <c r="B387" t="s">
        <v>131</v>
      </c>
      <c r="C387" t="s">
        <v>2388</v>
      </c>
      <c r="I387" t="str">
        <f t="shared" si="39"/>
        <v>N/A</v>
      </c>
      <c r="J387" t="str">
        <f t="shared" si="40"/>
        <v>1.84</v>
      </c>
      <c r="K387">
        <f t="shared" si="41"/>
        <v>0</v>
      </c>
      <c r="L387">
        <f t="shared" si="42"/>
        <v>0</v>
      </c>
      <c r="M387">
        <f t="shared" si="43"/>
        <v>0</v>
      </c>
      <c r="N387">
        <f t="shared" si="44"/>
        <v>0</v>
      </c>
    </row>
    <row r="388" spans="1:14" x14ac:dyDescent="0.3">
      <c r="A388" s="1">
        <v>7</v>
      </c>
      <c r="B388" t="s">
        <v>133</v>
      </c>
      <c r="I388" t="str">
        <f t="shared" si="39"/>
        <v>N/A</v>
      </c>
      <c r="J388">
        <f t="shared" si="40"/>
        <v>0</v>
      </c>
      <c r="K388">
        <f t="shared" si="41"/>
        <v>0</v>
      </c>
      <c r="L388">
        <f t="shared" si="42"/>
        <v>0</v>
      </c>
      <c r="M388">
        <f t="shared" si="43"/>
        <v>0</v>
      </c>
      <c r="N388">
        <f t="shared" si="44"/>
        <v>0</v>
      </c>
    </row>
    <row r="389" spans="1:14" x14ac:dyDescent="0.3">
      <c r="A389" s="1">
        <v>8</v>
      </c>
      <c r="B389" t="s">
        <v>134</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12-13</v>
      </c>
      <c r="AL499" t="str">
        <f>L476</f>
        <v>13-14</v>
      </c>
      <c r="AM499" t="str">
        <f>M476</f>
        <v>14-15</v>
      </c>
      <c r="AN499" t="str">
        <f>N476</f>
        <v>15-16</v>
      </c>
    </row>
    <row r="500" spans="3:40" x14ac:dyDescent="0.3">
      <c r="C500" t="s">
        <v>1247</v>
      </c>
      <c r="AK500" t="e">
        <f ca="1">Y499-X499</f>
        <v>#N/A</v>
      </c>
      <c r="AL500" t="e">
        <f ca="1">Z499-Y499</f>
        <v>#N/A</v>
      </c>
      <c r="AM500" t="e">
        <f ca="1">AA499-Z499</f>
        <v>#N/A</v>
      </c>
      <c r="AN500" t="e">
        <f ca="1">AB499-AA499</f>
        <v>#N/A</v>
      </c>
    </row>
    <row r="501" spans="3:40" x14ac:dyDescent="0.3">
      <c r="C501" t="s">
        <v>2389</v>
      </c>
    </row>
    <row r="502" spans="3:40" x14ac:dyDescent="0.3">
      <c r="C502" t="s">
        <v>1248</v>
      </c>
    </row>
    <row r="503" spans="3:40" x14ac:dyDescent="0.3">
      <c r="C503" t="s">
        <v>2390</v>
      </c>
    </row>
    <row r="504" spans="3:40" x14ac:dyDescent="0.3">
      <c r="C504" t="s">
        <v>750</v>
      </c>
    </row>
    <row r="505" spans="3:40" x14ac:dyDescent="0.3">
      <c r="C505" t="s">
        <v>2391</v>
      </c>
    </row>
    <row r="506" spans="3:40" x14ac:dyDescent="0.3">
      <c r="C506" t="s">
        <v>748</v>
      </c>
    </row>
    <row r="507" spans="3:40" x14ac:dyDescent="0.3">
      <c r="C507" t="s">
        <v>752</v>
      </c>
    </row>
    <row r="508" spans="3:40" x14ac:dyDescent="0.3">
      <c r="C508" t="s">
        <v>754</v>
      </c>
    </row>
    <row r="509" spans="3:40" x14ac:dyDescent="0.3">
      <c r="C509" t="s">
        <v>747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F38" zoomScale="48" workbookViewId="0">
      <selection activeCell="J60" sqref="J60"/>
    </sheetView>
  </sheetViews>
  <sheetFormatPr defaultRowHeight="14.4" x14ac:dyDescent="0.3"/>
  <cols>
    <col min="1" max="1" width="0" hidden="1" customWidth="1"/>
    <col min="2" max="7" width="20.6640625" customWidth="1"/>
    <col min="9" max="9" width="8.88671875" customWidth="1"/>
    <col min="10" max="10" width="11.44140625" customWidth="1"/>
    <col min="11" max="11" width="12.33203125" customWidth="1"/>
    <col min="12" max="12" width="12.77734375" customWidth="1"/>
    <col min="14" max="14" width="12.77734375" customWidth="1"/>
    <col min="15" max="15" width="12.88671875" customWidth="1"/>
    <col min="17" max="17" width="8.88671875" customWidth="1"/>
    <col min="19" max="19" width="14.21875" customWidth="1"/>
    <col min="26" max="26" width="16.5546875" customWidth="1"/>
  </cols>
  <sheetData>
    <row r="1" spans="1:16" x14ac:dyDescent="0.3">
      <c r="B1" t="s">
        <v>0</v>
      </c>
      <c r="C1" t="s">
        <v>4055</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Cadence Design Systems</v>
      </c>
    </row>
    <row r="2" spans="1:16" x14ac:dyDescent="0.3">
      <c r="B2" t="s">
        <v>2</v>
      </c>
      <c r="C2" t="s">
        <v>4056</v>
      </c>
      <c r="K2" t="str">
        <f>LEFT(C1,FIND("(",C1) - 2)</f>
        <v>Cadence Design Systems, Inc.</v>
      </c>
    </row>
    <row r="3" spans="1:16" x14ac:dyDescent="0.3">
      <c r="J3">
        <f ca="1">RANDBETWEEN(1,6)</f>
        <v>6</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$34.98, down .31%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$34.98, down .31% after opening a bit below yesterday's closing price</v>
      </c>
    </row>
    <row r="5" spans="1:16" x14ac:dyDescent="0.3">
      <c r="J5">
        <f ca="1">RANDBETWEEN(1,2)</f>
        <v>1</v>
      </c>
      <c r="K5" t="str">
        <f>"The one year target estimate for " &amp; D1 &amp; " is " &amp; TEXT(C23,"$####.00")</f>
        <v>The one year target estimate for Cadence Design Systems is $33.71</v>
      </c>
      <c r="L5" t="str">
        <f>D1 &amp; " is expected to be trading at " &amp; TEXT(C23, "$####.00") &amp; ", based on target estimates"</f>
        <v>Cadence Design Systems is expected to be trading at $33.71, based on target estimates</v>
      </c>
    </row>
    <row r="6" spans="1:16" x14ac:dyDescent="0.3">
      <c r="K6" t="str">
        <f>" which would be " &amp; IF(OR(LEFT(ABS((C23-C2)/C2*100),1)="8",LEFT(ABS((C23-C2)/C2*100),2)="18"), "an ", "a ")  &amp;TEXT(ABS((C23-C2)/C2),"####.00%")&amp;IF((C23-C2)&gt;0," increase over"," decrease from")&amp;" the current price"</f>
        <v xml:space="preserve"> which would be a 3.63% decrease from the current price</v>
      </c>
    </row>
    <row r="7" spans="1:16" x14ac:dyDescent="0.3">
      <c r="A7" s="1">
        <v>0</v>
      </c>
      <c r="B7" t="s">
        <v>5</v>
      </c>
      <c r="C7" t="s">
        <v>4057</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9.37% over last quarter based on the average of 9 analyst estimates (Yahoo Finance)</v>
      </c>
    </row>
    <row r="8" spans="1:16" x14ac:dyDescent="0.3">
      <c r="A8" s="1">
        <v>1</v>
      </c>
      <c r="B8" t="s">
        <v>6</v>
      </c>
      <c r="C8" t="s">
        <v>4058</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8</v>
      </c>
      <c r="C9" t="s">
        <v>4059</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10</v>
      </c>
      <c r="C10" t="s">
        <v>4060</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$0.04 in the 2 months leading up to the earnings report</v>
      </c>
    </row>
    <row r="11" spans="1:16" x14ac:dyDescent="0.3">
      <c r="A11" s="1">
        <v>4</v>
      </c>
      <c r="B11" t="s">
        <v>12</v>
      </c>
      <c r="C11" t="s">
        <v>4061</v>
      </c>
      <c r="K11" t="str">
        <f>IF(B145="Interest Income",U42, K42)</f>
        <v>No positive trends</v>
      </c>
    </row>
    <row r="12" spans="1:16" x14ac:dyDescent="0.3">
      <c r="A12" s="1">
        <v>5</v>
      </c>
      <c r="B12" t="s">
        <v>14</v>
      </c>
      <c r="C12" t="s">
        <v>4062</v>
      </c>
      <c r="D12" t="str">
        <f>LEFT(C12,FIND("-",C12)-2)</f>
        <v>23.83</v>
      </c>
      <c r="E12" t="str">
        <f>TRIM(RIGHT(C12,FIND("-",C12)-1))</f>
        <v>35.69</v>
      </c>
      <c r="K12" t="e">
        <f ca="1">D78</f>
        <v>#VALUE!</v>
      </c>
    </row>
    <row r="13" spans="1:16" x14ac:dyDescent="0.3">
      <c r="A13" s="1">
        <v>6</v>
      </c>
      <c r="B13" t="s">
        <v>16</v>
      </c>
      <c r="C13" t="s">
        <v>4063</v>
      </c>
      <c r="K13" t="e">
        <f ca="1">D89</f>
        <v>#VALUE!</v>
      </c>
    </row>
    <row r="14" spans="1:16" x14ac:dyDescent="0.3">
      <c r="A14" s="1">
        <v>7</v>
      </c>
      <c r="B14" t="s">
        <v>18</v>
      </c>
      <c r="C14" t="s">
        <v>4064</v>
      </c>
    </row>
    <row r="16" spans="1:16" x14ac:dyDescent="0.3">
      <c r="A16" s="1">
        <v>0</v>
      </c>
      <c r="B16" t="s">
        <v>20</v>
      </c>
      <c r="C16" t="s">
        <v>4065</v>
      </c>
    </row>
    <row r="17" spans="1:23" x14ac:dyDescent="0.3">
      <c r="A17" s="1">
        <v>1</v>
      </c>
      <c r="B17" t="s">
        <v>22</v>
      </c>
      <c r="C17" t="s">
        <v>4066</v>
      </c>
      <c r="K17" t="str">
        <f ca="1">K2 &amp; IF(J3=1, K3,IF(J3=2,L3,IF(J3=3,M3,IF(J3=4,N3,IF(J3=5,O3,IF(J3=6,P3)))))) &amp; ". " &amp; IF(J4=1,K4,IF(J4=2,L4)) &amp; ". " &amp; IF(J5=1,K5,IF(J5=2,L5)) &amp; K6 &amp; ". " &amp; K7 &amp; ". " &amp; K8 &amp; ". " &amp; K9 &amp; "."</f>
        <v>Cadence Design Systems, Inc. is going to report earnings on Jul 24, 2017. The current stock price is $34.98, down .31% after opening a bit below yesterday's closing price. The one year target estimate for Cadence Design Systems is $33.71 which would be a 3.63% decrease from the current price. Earnings are expected to increase by 9.37% over last quarter based on the average of 9 analyst estimates (Yahoo Finance). The stock is trading in the high end of its 52-week range. Over the last 4 quarters, there have been positive earnings surprises 4 times, and a negative earnings surprise 0 times.</v>
      </c>
    </row>
    <row r="18" spans="1:23" x14ac:dyDescent="0.3">
      <c r="A18" s="1">
        <v>2</v>
      </c>
      <c r="B18" t="s">
        <v>24</v>
      </c>
      <c r="C18" t="s">
        <v>4067</v>
      </c>
    </row>
    <row r="19" spans="1:23" x14ac:dyDescent="0.3">
      <c r="A19" s="1">
        <v>3</v>
      </c>
      <c r="B19" t="s">
        <v>26</v>
      </c>
      <c r="C19" t="s">
        <v>4068</v>
      </c>
    </row>
    <row r="20" spans="1:23" x14ac:dyDescent="0.3">
      <c r="A20" s="1">
        <v>4</v>
      </c>
      <c r="B20" t="s">
        <v>28</v>
      </c>
      <c r="C20" t="s">
        <v>29</v>
      </c>
    </row>
    <row r="21" spans="1:23" x14ac:dyDescent="0.3">
      <c r="A21" s="1">
        <v>5</v>
      </c>
      <c r="B21" t="s">
        <v>30</v>
      </c>
      <c r="C21" t="s">
        <v>1736</v>
      </c>
    </row>
    <row r="22" spans="1:23" x14ac:dyDescent="0.3">
      <c r="A22" s="1">
        <v>6</v>
      </c>
      <c r="B22" t="s">
        <v>32</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4069</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9</v>
      </c>
      <c r="D27">
        <v>9</v>
      </c>
      <c r="E27">
        <v>9</v>
      </c>
      <c r="F27">
        <v>9</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0.32</v>
      </c>
      <c r="D28">
        <v>0.35</v>
      </c>
      <c r="E28">
        <v>1.38</v>
      </c>
      <c r="F28">
        <v>1.5</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0.32</v>
      </c>
      <c r="D29">
        <v>0.33</v>
      </c>
      <c r="E29">
        <v>1.36</v>
      </c>
      <c r="F29">
        <v>1.45</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0.33</v>
      </c>
      <c r="D30">
        <v>0.36</v>
      </c>
      <c r="E30">
        <v>1.4</v>
      </c>
      <c r="F30">
        <v>1.54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0.28999999999999998</v>
      </c>
      <c r="D31">
        <v>0.3</v>
      </c>
      <c r="E31">
        <v>1.21</v>
      </c>
      <c r="F31">
        <v>1.38</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1267</v>
      </c>
      <c r="D34" t="s">
        <v>1267</v>
      </c>
      <c r="E34" t="s">
        <v>1267</v>
      </c>
      <c r="F34" t="s">
        <v>1267</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4070</v>
      </c>
      <c r="D35" t="s">
        <v>4071</v>
      </c>
      <c r="E35" t="s">
        <v>4072</v>
      </c>
      <c r="F35" t="s">
        <v>3385</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4073</v>
      </c>
      <c r="D36" t="s">
        <v>4074</v>
      </c>
      <c r="E36" t="s">
        <v>4075</v>
      </c>
      <c r="F36" t="s">
        <v>2902</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4076</v>
      </c>
      <c r="D37" t="s">
        <v>4077</v>
      </c>
      <c r="E37" t="s">
        <v>4078</v>
      </c>
      <c r="F37" t="s">
        <v>4079</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4080</v>
      </c>
      <c r="D38" t="s">
        <v>4081</v>
      </c>
      <c r="E38" t="s">
        <v>3429</v>
      </c>
      <c r="F38" t="s">
        <v>4072</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64</v>
      </c>
      <c r="C39" t="s">
        <v>4082</v>
      </c>
      <c r="D39" t="s">
        <v>2438</v>
      </c>
      <c r="E39" t="s">
        <v>4083</v>
      </c>
      <c r="F39" t="s">
        <v>1837</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69</v>
      </c>
      <c r="C41" s="1" t="s">
        <v>70</v>
      </c>
      <c r="D41" s="1" t="s">
        <v>71</v>
      </c>
      <c r="E41" s="1" t="s">
        <v>72</v>
      </c>
      <c r="F41" s="1" t="s">
        <v>73</v>
      </c>
    </row>
    <row r="42" spans="1:23" x14ac:dyDescent="0.3">
      <c r="A42" s="1">
        <v>0</v>
      </c>
      <c r="B42" t="s">
        <v>74</v>
      </c>
      <c r="C42" t="s">
        <v>4084</v>
      </c>
      <c r="D42" t="s">
        <v>4084</v>
      </c>
      <c r="E42" t="s">
        <v>4085</v>
      </c>
      <c r="F42">
        <v>0.32</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4086</v>
      </c>
      <c r="D43" t="s">
        <v>4087</v>
      </c>
      <c r="E43" t="s">
        <v>4088</v>
      </c>
      <c r="F43">
        <v>0.32</v>
      </c>
    </row>
    <row r="44" spans="1:23" x14ac:dyDescent="0.3">
      <c r="A44" s="1">
        <v>2</v>
      </c>
      <c r="B44" t="s">
        <v>83</v>
      </c>
      <c r="C44" t="s">
        <v>1234</v>
      </c>
      <c r="D44" t="s">
        <v>1292</v>
      </c>
      <c r="E44" t="s">
        <v>1234</v>
      </c>
    </row>
    <row r="45" spans="1:23" x14ac:dyDescent="0.3">
      <c r="A45" s="1">
        <v>3</v>
      </c>
      <c r="B45" t="s">
        <v>88</v>
      </c>
      <c r="C45" t="s">
        <v>3000</v>
      </c>
      <c r="D45" t="s">
        <v>1301</v>
      </c>
      <c r="E45" t="s">
        <v>2434</v>
      </c>
    </row>
    <row r="47" spans="1:23" x14ac:dyDescent="0.3">
      <c r="B47" s="1" t="s">
        <v>93</v>
      </c>
      <c r="C47" s="1" t="s">
        <v>37</v>
      </c>
      <c r="D47" s="1" t="s">
        <v>38</v>
      </c>
      <c r="E47" s="1" t="s">
        <v>39</v>
      </c>
      <c r="F47" s="1" t="s">
        <v>40</v>
      </c>
    </row>
    <row r="48" spans="1:23" x14ac:dyDescent="0.3">
      <c r="A48" s="1">
        <v>0</v>
      </c>
      <c r="B48" t="s">
        <v>94</v>
      </c>
      <c r="C48">
        <v>0.32</v>
      </c>
      <c r="D48">
        <v>0.35</v>
      </c>
      <c r="E48">
        <v>1.38</v>
      </c>
      <c r="F48">
        <v>1.5</v>
      </c>
    </row>
    <row r="49" spans="1:20" x14ac:dyDescent="0.3">
      <c r="A49" s="1">
        <v>1</v>
      </c>
      <c r="B49" t="s">
        <v>95</v>
      </c>
      <c r="C49">
        <v>0.32</v>
      </c>
      <c r="D49">
        <v>0.35</v>
      </c>
      <c r="E49">
        <v>1.38</v>
      </c>
      <c r="F49">
        <v>1.5</v>
      </c>
    </row>
    <row r="50" spans="1:20" x14ac:dyDescent="0.3">
      <c r="A50" s="1">
        <v>2</v>
      </c>
      <c r="B50" t="s">
        <v>96</v>
      </c>
      <c r="C50">
        <v>0.32</v>
      </c>
      <c r="D50">
        <v>0.35</v>
      </c>
      <c r="E50">
        <v>1.38</v>
      </c>
      <c r="F50">
        <v>1.5</v>
      </c>
    </row>
    <row r="51" spans="1:20" x14ac:dyDescent="0.3">
      <c r="A51" s="1">
        <v>3</v>
      </c>
      <c r="B51" t="s">
        <v>97</v>
      </c>
      <c r="C51">
        <v>0.32</v>
      </c>
      <c r="D51">
        <v>0.35</v>
      </c>
      <c r="E51">
        <v>1.38</v>
      </c>
      <c r="F51">
        <v>1.5</v>
      </c>
    </row>
    <row r="52" spans="1:20" x14ac:dyDescent="0.3">
      <c r="A52" s="1">
        <v>4</v>
      </c>
      <c r="B52" t="s">
        <v>98</v>
      </c>
      <c r="C52">
        <v>0.34</v>
      </c>
      <c r="D52">
        <v>0.35</v>
      </c>
      <c r="E52">
        <v>1.38</v>
      </c>
      <c r="F52">
        <v>1.46</v>
      </c>
    </row>
    <row r="54" spans="1:20" x14ac:dyDescent="0.3">
      <c r="B54" s="1" t="s">
        <v>99</v>
      </c>
      <c r="C54" s="1" t="s">
        <v>37</v>
      </c>
      <c r="D54" s="1" t="s">
        <v>38</v>
      </c>
      <c r="E54" s="1" t="s">
        <v>39</v>
      </c>
      <c r="F54" s="1" t="s">
        <v>40</v>
      </c>
    </row>
    <row r="55" spans="1:20" x14ac:dyDescent="0.3">
      <c r="A55" s="1">
        <v>0</v>
      </c>
      <c r="B55" t="s">
        <v>100</v>
      </c>
    </row>
    <row r="56" spans="1:20" x14ac:dyDescent="0.3">
      <c r="A56" s="1">
        <v>1</v>
      </c>
      <c r="B56" t="s">
        <v>101</v>
      </c>
    </row>
    <row r="57" spans="1:20" x14ac:dyDescent="0.3">
      <c r="A57" s="1">
        <v>2</v>
      </c>
      <c r="B57" t="s">
        <v>102</v>
      </c>
    </row>
    <row r="58" spans="1:20" x14ac:dyDescent="0.3">
      <c r="A58" s="1">
        <v>3</v>
      </c>
      <c r="B58" t="s">
        <v>103</v>
      </c>
    </row>
    <row r="60" spans="1:20" x14ac:dyDescent="0.3">
      <c r="B60" s="1" t="s">
        <v>104</v>
      </c>
      <c r="C60" s="1" t="s">
        <v>4089</v>
      </c>
      <c r="D60" s="1" t="s">
        <v>106</v>
      </c>
      <c r="E60" s="1" t="s">
        <v>107</v>
      </c>
      <c r="F60" s="1" t="s">
        <v>108</v>
      </c>
      <c r="I60" t="str">
        <f t="shared" ref="I60:I123" si="4">IFERROR(IF(TRIM(B60)="-", "N/A", IF(RIGHT(B60,1)=")",IF(RIGHT(B60,2)="T)",-1000000000000*VALUE(MID(B60,2,LEN(B60)-3)),IF(RIGHT(B60,2)="M)",-1000000*VALUE(MID(B60,2,LEN(B60)-3)),IF(RIGHT(B60,2)="B)",-1000000000*VALUE(MID(B60,2,LEN(B60)-3)),IF(RIGHT(B60,2)="k)",-1000*VALUE(MID(B60,2,LEN(B60)-3)),VALUE(SUBSTITUTE(B60,",","")))))),IF(RIGHT(B60,1)="T",1000000000000*VALUE(LEFT(B60,LEN(B60)-1)),IF(RIGHT(B60,1)="M",1000000*VALUE(LEFT(B60,LEN(B60)-1)),IF(RIGHT(B60,1)="B",1000000000*VALUE(LEFT(B60,LEN(B60)-1)),IF(RIGHT(B60,1)="%",0.01*VALUE(LEFT(B60,LEN(B60)-1)),IF(RIGHT(B60,1)="k",1000*VALUE(LEFT(B60,LEN(B60)-1)),VALUE(SUBSTITUTE(B60,",",""))))))))),"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c r="P60">
        <f t="shared" ref="P60:P123" si="10">IF(AND(NOT(ISNUMBER(J60)),NOT(J60="N/A")),1,0)</f>
        <v>0</v>
      </c>
      <c r="Q60">
        <f t="shared" ref="Q60:Q123" si="11">IF(AND(NOT(ISNUMBER(K60)),NOT(K60="N/A")),1,0)</f>
        <v>0</v>
      </c>
      <c r="R60">
        <f t="shared" ref="R60:R123" si="12">IF(AND(NOT(ISNUMBER(L60)),NOT(L60="N/A")),1,0)</f>
        <v>0</v>
      </c>
      <c r="S60">
        <f t="shared" ref="S60:S123" si="13">IF(AND(NOT(ISNUMBER(M60)),NOT(M60="N/A")),1,0)</f>
        <v>0</v>
      </c>
      <c r="T60">
        <f t="shared" ref="T60:T123" si="14">IF(AND(NOT(ISNUMBER(N60)),NOT(N60="N/A")),1,0)</f>
        <v>0</v>
      </c>
    </row>
    <row r="61" spans="1:20" x14ac:dyDescent="0.3">
      <c r="A61" s="1">
        <v>0</v>
      </c>
      <c r="B61" t="s">
        <v>109</v>
      </c>
      <c r="C61" t="s">
        <v>4090</v>
      </c>
      <c r="F61">
        <v>0.19</v>
      </c>
      <c r="I61" t="str">
        <f t="shared" si="4"/>
        <v>N/A</v>
      </c>
      <c r="J61">
        <f t="shared" si="5"/>
        <v>0.10300000000000001</v>
      </c>
      <c r="K61" t="str">
        <f t="shared" si="6"/>
        <v>N/A</v>
      </c>
      <c r="L61" t="str">
        <f t="shared" si="7"/>
        <v>N/A</v>
      </c>
      <c r="M61">
        <f t="shared" si="8"/>
        <v>0.19</v>
      </c>
      <c r="N61" t="str">
        <f t="shared" si="9"/>
        <v>N/A</v>
      </c>
    </row>
    <row r="62" spans="1:20" x14ac:dyDescent="0.3">
      <c r="A62" s="1">
        <v>1</v>
      </c>
      <c r="B62" t="s">
        <v>111</v>
      </c>
      <c r="C62" t="s">
        <v>1296</v>
      </c>
      <c r="F62">
        <v>0.22</v>
      </c>
      <c r="I62" t="str">
        <f t="shared" si="4"/>
        <v>N/A</v>
      </c>
      <c r="J62">
        <f t="shared" si="5"/>
        <v>0.16700000000000001</v>
      </c>
      <c r="K62" t="str">
        <f t="shared" si="6"/>
        <v>N/A</v>
      </c>
      <c r="L62" t="str">
        <f t="shared" si="7"/>
        <v>N/A</v>
      </c>
      <c r="M62">
        <f t="shared" si="8"/>
        <v>0.22</v>
      </c>
      <c r="N62" t="str">
        <f t="shared" si="9"/>
        <v>N/A</v>
      </c>
      <c r="P62">
        <f t="shared" ref="P62:P125" si="15">IF(AND(NOT(ISNUMBER(J62)),NOT(J62="N/A")),1,0)</f>
        <v>0</v>
      </c>
      <c r="Q62">
        <f t="shared" ref="Q62:Q125" si="16">IF(AND(NOT(ISNUMBER(K62)),NOT(K62="N/A")),1,0)</f>
        <v>0</v>
      </c>
      <c r="R62">
        <f t="shared" ref="R62:R125" si="17">IF(AND(NOT(ISNUMBER(L62)),NOT(L62="N/A")),1,0)</f>
        <v>0</v>
      </c>
      <c r="S62">
        <f t="shared" ref="S62:S125" si="18">IF(AND(NOT(ISNUMBER(M62)),NOT(M62="N/A")),1,0)</f>
        <v>0</v>
      </c>
      <c r="T62">
        <f t="shared" ref="T62:T125" si="19">IF(AND(NOT(ISNUMBER(N62)),NOT(N62="N/A")),1,0)</f>
        <v>0</v>
      </c>
    </row>
    <row r="63" spans="1:20" x14ac:dyDescent="0.3">
      <c r="A63" s="1">
        <v>2</v>
      </c>
      <c r="B63" t="s">
        <v>113</v>
      </c>
      <c r="C63" t="s">
        <v>4091</v>
      </c>
      <c r="F63">
        <v>0.08</v>
      </c>
      <c r="I63" t="str">
        <f t="shared" si="4"/>
        <v>N/A</v>
      </c>
      <c r="J63">
        <f t="shared" si="5"/>
        <v>0.14000000000000001</v>
      </c>
      <c r="K63" t="str">
        <f t="shared" si="6"/>
        <v>N/A</v>
      </c>
      <c r="L63" t="str">
        <f t="shared" si="7"/>
        <v>N/A</v>
      </c>
      <c r="M63">
        <f t="shared" si="8"/>
        <v>0.08</v>
      </c>
      <c r="N63" t="str">
        <f t="shared" si="9"/>
        <v>N/A</v>
      </c>
    </row>
    <row r="64" spans="1:20" x14ac:dyDescent="0.3">
      <c r="A64" s="1">
        <v>3</v>
      </c>
      <c r="B64" t="s">
        <v>115</v>
      </c>
      <c r="C64" t="s">
        <v>4092</v>
      </c>
      <c r="F64">
        <v>0.12</v>
      </c>
      <c r="I64" t="str">
        <f t="shared" si="4"/>
        <v>N/A</v>
      </c>
      <c r="J64">
        <f t="shared" si="5"/>
        <v>8.6999999999999994E-2</v>
      </c>
      <c r="K64" t="str">
        <f t="shared" si="6"/>
        <v>N/A</v>
      </c>
      <c r="L64" t="str">
        <f t="shared" si="7"/>
        <v>N/A</v>
      </c>
      <c r="M64">
        <f t="shared" si="8"/>
        <v>0.12</v>
      </c>
      <c r="N64" t="str">
        <f t="shared" si="9"/>
        <v>N/A</v>
      </c>
      <c r="P64">
        <f t="shared" ref="P64:P127" si="20">IF(AND(NOT(ISNUMBER(J64)),NOT(J64="N/A")),1,0)</f>
        <v>0</v>
      </c>
      <c r="Q64">
        <f t="shared" ref="Q64:Q127" si="21">IF(AND(NOT(ISNUMBER(K64)),NOT(K64="N/A")),1,0)</f>
        <v>0</v>
      </c>
      <c r="R64">
        <f t="shared" ref="R64:R127" si="22">IF(AND(NOT(ISNUMBER(L64)),NOT(L64="N/A")),1,0)</f>
        <v>0</v>
      </c>
      <c r="S64">
        <f t="shared" ref="S64:S127" si="23">IF(AND(NOT(ISNUMBER(M64)),NOT(M64="N/A")),1,0)</f>
        <v>0</v>
      </c>
      <c r="T64">
        <f t="shared" ref="T64:T127" si="24">IF(AND(NOT(ISNUMBER(N64)),NOT(N64="N/A")),1,0)</f>
        <v>0</v>
      </c>
    </row>
    <row r="65" spans="1:20" x14ac:dyDescent="0.3">
      <c r="A65" s="1">
        <v>4</v>
      </c>
      <c r="B65" t="s">
        <v>117</v>
      </c>
      <c r="C65" t="s">
        <v>4093</v>
      </c>
      <c r="F65">
        <v>0.08</v>
      </c>
      <c r="I65" t="str">
        <f t="shared" si="4"/>
        <v>N/A</v>
      </c>
      <c r="J65">
        <f t="shared" si="5"/>
        <v>0.10550000000000001</v>
      </c>
      <c r="K65" t="str">
        <f t="shared" si="6"/>
        <v>N/A</v>
      </c>
      <c r="L65" t="str">
        <f t="shared" si="7"/>
        <v>N/A</v>
      </c>
      <c r="M65">
        <f t="shared" si="8"/>
        <v>0.08</v>
      </c>
      <c r="N65" t="str">
        <f t="shared" si="9"/>
        <v>N/A</v>
      </c>
    </row>
    <row r="66" spans="1:20" x14ac:dyDescent="0.3">
      <c r="A66" s="1">
        <v>5</v>
      </c>
      <c r="B66" t="s">
        <v>119</v>
      </c>
      <c r="C66" t="s">
        <v>4094</v>
      </c>
      <c r="I66" t="str">
        <f t="shared" si="4"/>
        <v>N/A</v>
      </c>
      <c r="J66">
        <f t="shared" si="5"/>
        <v>0.126</v>
      </c>
      <c r="K66" t="str">
        <f t="shared" si="6"/>
        <v>N/A</v>
      </c>
      <c r="L66" t="str">
        <f t="shared" si="7"/>
        <v>N/A</v>
      </c>
      <c r="M66" t="str">
        <f t="shared" si="8"/>
        <v>N/A</v>
      </c>
      <c r="N66" t="str">
        <f t="shared" si="9"/>
        <v>N/A</v>
      </c>
      <c r="P66">
        <f t="shared" ref="P66:P129" si="25">IF(AND(NOT(ISNUMBER(J66)),NOT(J66="N/A")),1,0)</f>
        <v>0</v>
      </c>
      <c r="Q66">
        <f t="shared" ref="Q66:Q129" si="26">IF(AND(NOT(ISNUMBER(K66)),NOT(K66="N/A")),1,0)</f>
        <v>0</v>
      </c>
      <c r="R66">
        <f t="shared" ref="R66:R129" si="27">IF(AND(NOT(ISNUMBER(L66)),NOT(L66="N/A")),1,0)</f>
        <v>0</v>
      </c>
      <c r="S66">
        <f t="shared" ref="S66:S129" si="28">IF(AND(NOT(ISNUMBER(M66)),NOT(M66="N/A")),1,0)</f>
        <v>0</v>
      </c>
      <c r="T66">
        <f t="shared" ref="T66:T129" si="29">IF(AND(NOT(ISNUMBER(N66)),NOT(N66="N/A")),1,0)</f>
        <v>0</v>
      </c>
    </row>
    <row r="67" spans="1:20" x14ac:dyDescent="0.3">
      <c r="D67" t="s">
        <v>121</v>
      </c>
      <c r="E67" t="str">
        <f>C1</f>
        <v>Cadence Design Systems, Inc. (CDNS)</v>
      </c>
      <c r="I67" t="str">
        <f t="shared" si="4"/>
        <v>N/A</v>
      </c>
      <c r="J67" t="str">
        <f t="shared" si="5"/>
        <v>N/A</v>
      </c>
      <c r="K67" t="str">
        <f t="shared" si="6"/>
        <v>N/A</v>
      </c>
      <c r="L67" t="str">
        <f t="shared" si="7"/>
        <v>N/A</v>
      </c>
      <c r="M67" t="str">
        <f t="shared" si="8"/>
        <v>N/A</v>
      </c>
      <c r="N67" t="str">
        <f t="shared" si="9"/>
        <v>N/A</v>
      </c>
    </row>
    <row r="68" spans="1:20" x14ac:dyDescent="0.3">
      <c r="A68" s="1">
        <v>0</v>
      </c>
      <c r="B68" t="s">
        <v>122</v>
      </c>
      <c r="C68" t="s">
        <v>4065</v>
      </c>
      <c r="D68">
        <f ca="1">AVERAGE(VALUE(INDIRECT("J"&amp;(MATCH(B68,B69:B500,0)+68))),VALUE(INDIRECT("J"&amp;(MATCH(B68,B69:B500,0)+79))),VALUE(INDIRECT("J"&amp;(MATCH(B68,B69:B500,0)+90))),VALUE(INDIRECT("J"&amp;(MATCH(B68,B69:B500,0)+101))))</f>
        <v>4745000000</v>
      </c>
      <c r="E68" t="str">
        <f t="shared" ref="E68:E76" ca="1" si="30">IF(AND(C68&lt;&gt;"",D68&lt;&gt;0),IF(VALUE(J68)&gt;VALUE(K68),"above average","below average"),"no data")</f>
        <v>above average</v>
      </c>
      <c r="I68" t="str">
        <f t="shared" si="4"/>
        <v>N/A</v>
      </c>
      <c r="J68">
        <f t="shared" si="5"/>
        <v>9780000000</v>
      </c>
      <c r="K68">
        <f t="shared" ca="1" si="6"/>
        <v>4745000000</v>
      </c>
      <c r="L68" t="str">
        <f t="shared" ca="1" si="7"/>
        <v>N/A</v>
      </c>
      <c r="M68" t="str">
        <f t="shared" si="8"/>
        <v>N/A</v>
      </c>
      <c r="N68" t="str">
        <f t="shared" si="9"/>
        <v>N/A</v>
      </c>
      <c r="P68">
        <f t="shared" ref="P68:P131" si="31">IF(AND(NOT(ISNUMBER(J68)),NOT(J68="N/A")),1,0)</f>
        <v>0</v>
      </c>
      <c r="Q68">
        <f t="shared" ref="Q68:Q131" ca="1" si="32">IF(AND(NOT(ISNUMBER(K68)),NOT(K68="N/A")),1,0)</f>
        <v>0</v>
      </c>
      <c r="R68">
        <f t="shared" ref="R68:R131" ca="1" si="33">IF(AND(NOT(ISNUMBER(L68)),NOT(L68="N/A")),1,0)</f>
        <v>0</v>
      </c>
      <c r="S68">
        <f t="shared" ref="S68:S131" si="34">IF(AND(NOT(ISNUMBER(M68)),NOT(M68="N/A")),1,0)</f>
        <v>0</v>
      </c>
      <c r="T68">
        <f t="shared" ref="T68:T131" si="35">IF(AND(NOT(ISNUMBER(N68)),NOT(N68="N/A")),1,0)</f>
        <v>0</v>
      </c>
    </row>
    <row r="69" spans="1:20" x14ac:dyDescent="0.3">
      <c r="A69" s="1">
        <v>1</v>
      </c>
      <c r="B69" t="s">
        <v>123</v>
      </c>
      <c r="D69" t="e">
        <f ca="1">AVERAGE(VALUE(INDIRECT("J"&amp;(MATCH(B69,B70:B501,0)+69))),VALUE(INDIRECT("J"&amp;(MATCH(B69,B70:B501,0)+80))),VALUE(INDIRECT("J"&amp;(MATCH(B69,B70:B501,0)+91))),VALUE(INDIRECT("J"&amp;(MATCH(B69,B70:B501,0)+102))))</f>
        <v>#VALUE!</v>
      </c>
      <c r="E69" t="e">
        <f t="shared" ca="1" si="30"/>
        <v>#VALUE!</v>
      </c>
      <c r="I69" t="str">
        <f t="shared" si="4"/>
        <v>N/A</v>
      </c>
      <c r="J69" t="str">
        <f t="shared" si="5"/>
        <v>N/A</v>
      </c>
      <c r="K69" t="str">
        <f t="shared" ca="1" si="6"/>
        <v>N/A</v>
      </c>
      <c r="L69" t="str">
        <f t="shared" ca="1" si="7"/>
        <v>N/A</v>
      </c>
      <c r="M69" t="str">
        <f t="shared" si="8"/>
        <v>N/A</v>
      </c>
      <c r="N69" t="str">
        <f t="shared" si="9"/>
        <v>N/A</v>
      </c>
    </row>
    <row r="70" spans="1:20" x14ac:dyDescent="0.3">
      <c r="A70" s="1">
        <v>2</v>
      </c>
      <c r="B70" t="s">
        <v>124</v>
      </c>
      <c r="C70" t="s">
        <v>4067</v>
      </c>
      <c r="D70">
        <f ca="1">AVERAGE(VALUE(INDIRECT("J"&amp;(MATCH(B70,B71:B502,0)+70))),VALUE(INDIRECT("J"&amp;(MATCH(B70,B71:B502,0)+81))),VALUE(INDIRECT("J"&amp;(MATCH(B70,B71:B502,0)+92))),VALUE(INDIRECT("J"&amp;(MATCH(B70,B71:B502,0)+103))))</f>
        <v>1494.77</v>
      </c>
      <c r="E70" t="str">
        <f t="shared" ca="1" si="30"/>
        <v>below average</v>
      </c>
      <c r="F70" t="str">
        <f t="shared" ref="F70:F76" ca="1" si="36">IF(E70="above average",LOWER(TRIM(IF(ISNUMBER(VALUE(RIGHT(B70,1))),REPLACE(B70,LEN(B70),1,""),B70))),"")</f>
        <v/>
      </c>
      <c r="G70" t="str">
        <f ca="1">IFERROR(LEFT(F70,FIND("(",F70) - 2),F70)</f>
        <v/>
      </c>
      <c r="I70" t="str">
        <f t="shared" si="4"/>
        <v>N/A</v>
      </c>
      <c r="J70">
        <f t="shared" si="5"/>
        <v>44.96</v>
      </c>
      <c r="K70">
        <f t="shared" ca="1" si="6"/>
        <v>1494.77</v>
      </c>
      <c r="L70" t="str">
        <f t="shared" ca="1" si="7"/>
        <v>N/A</v>
      </c>
      <c r="M70" t="str">
        <f t="shared" ca="1" si="8"/>
        <v>N/A</v>
      </c>
      <c r="N70" t="str">
        <f t="shared" ca="1" si="9"/>
        <v>N/A</v>
      </c>
      <c r="P70">
        <f t="shared" ref="P70:P133" si="37">IF(AND(NOT(ISNUMBER(J70)),NOT(J70="N/A")),1,0)</f>
        <v>0</v>
      </c>
      <c r="Q70">
        <f t="shared" ref="Q70:Q133" ca="1" si="38">IF(AND(NOT(ISNUMBER(K70)),NOT(K70="N/A")),1,0)</f>
        <v>0</v>
      </c>
      <c r="R70">
        <f t="shared" ref="R70:R133" ca="1" si="39">IF(AND(NOT(ISNUMBER(L70)),NOT(L70="N/A")),1,0)</f>
        <v>0</v>
      </c>
      <c r="S70">
        <f t="shared" ref="S70:S133" ca="1" si="40">IF(AND(NOT(ISNUMBER(M70)),NOT(M70="N/A")),1,0)</f>
        <v>0</v>
      </c>
      <c r="T70">
        <f t="shared" ref="T70:T133" ca="1" si="41">IF(AND(NOT(ISNUMBER(N70)),NOT(N70="N/A")),1,0)</f>
        <v>0</v>
      </c>
    </row>
    <row r="71" spans="1:20" x14ac:dyDescent="0.3">
      <c r="A71" s="1">
        <v>3</v>
      </c>
      <c r="B71" t="s">
        <v>125</v>
      </c>
      <c r="C71" t="s">
        <v>4095</v>
      </c>
      <c r="D71">
        <f ca="1">AVERAGE(VALUE(INDIRECT("J"&amp;(MATCH(B71,B72:B503,0)+71))),VALUE(INDIRECT("J"&amp;(MATCH(B71,B72:B503,0)+82))),VALUE(INDIRECT("J"&amp;(MATCH(B71,B72:B503,0)+93))),VALUE(INDIRECT("J"&amp;(MATCH(B71,B72:B503,0)+104))))</f>
        <v>44.06</v>
      </c>
      <c r="E71" t="str">
        <f t="shared" ca="1" si="30"/>
        <v>below average</v>
      </c>
      <c r="F71" t="str">
        <f t="shared" ca="1" si="36"/>
        <v/>
      </c>
      <c r="G71" t="str">
        <f t="shared" ref="G71:G76" ca="1" si="42">IF(F71&lt;&gt;"", G70 &amp; ", " &amp; IFERROR(LEFT(F71,FIND("(",F71) - 2),F71),G70)</f>
        <v/>
      </c>
      <c r="I71" t="str">
        <f t="shared" si="4"/>
        <v>N/A</v>
      </c>
      <c r="J71">
        <f t="shared" si="5"/>
        <v>23.32</v>
      </c>
      <c r="K71">
        <f t="shared" ca="1" si="6"/>
        <v>44.06</v>
      </c>
      <c r="L71" t="str">
        <f t="shared" ca="1" si="7"/>
        <v>N/A</v>
      </c>
      <c r="M71" t="str">
        <f t="shared" ca="1" si="8"/>
        <v>N/A</v>
      </c>
      <c r="N71" t="str">
        <f t="shared" ca="1" si="9"/>
        <v>N/A</v>
      </c>
    </row>
    <row r="72" spans="1:20" x14ac:dyDescent="0.3">
      <c r="A72" s="1">
        <v>4</v>
      </c>
      <c r="B72" t="s">
        <v>127</v>
      </c>
      <c r="C72" t="s">
        <v>4096</v>
      </c>
      <c r="D72">
        <f ca="1">AVERAGE(VALUE(INDIRECT("J"&amp;(MATCH(B72,B73:B504,0)+72))),VALUE(INDIRECT("J"&amp;(MATCH(B72,B73:B504,0)+83))),VALUE(INDIRECT("J"&amp;(MATCH(B72,B73:B504,0)+94))),VALUE(INDIRECT("J"&amp;(MATCH(B72,B73:B504,0)+105))))</f>
        <v>1.155</v>
      </c>
      <c r="E72" t="str">
        <f t="shared" ca="1" si="30"/>
        <v>above average</v>
      </c>
      <c r="F72" t="str">
        <f t="shared" ca="1" si="36"/>
        <v>peg ratio (5 yr expected)</v>
      </c>
      <c r="G72" t="str">
        <f t="shared" ca="1" si="42"/>
        <v>, peg ratio</v>
      </c>
      <c r="I72" t="str">
        <f t="shared" si="4"/>
        <v>N/A</v>
      </c>
      <c r="J72">
        <f t="shared" si="5"/>
        <v>2.41</v>
      </c>
      <c r="K72">
        <f t="shared" ca="1" si="6"/>
        <v>1.155</v>
      </c>
      <c r="L72" t="str">
        <f t="shared" ca="1" si="7"/>
        <v>N/A</v>
      </c>
      <c r="M72" t="str">
        <f t="shared" ca="1" si="8"/>
        <v>N/A</v>
      </c>
      <c r="N72" t="str">
        <f t="shared" ca="1" si="9"/>
        <v>N/A</v>
      </c>
      <c r="P72">
        <f t="shared" ref="P72:P135" si="43">IF(AND(NOT(ISNUMBER(J72)),NOT(J72="N/A")),1,0)</f>
        <v>0</v>
      </c>
      <c r="Q72">
        <f t="shared" ref="Q72:Q135" ca="1" si="44">IF(AND(NOT(ISNUMBER(K72)),NOT(K72="N/A")),1,0)</f>
        <v>0</v>
      </c>
      <c r="R72">
        <f t="shared" ref="R72:R135" ca="1" si="45">IF(AND(NOT(ISNUMBER(L72)),NOT(L72="N/A")),1,0)</f>
        <v>0</v>
      </c>
      <c r="S72">
        <f t="shared" ref="S72:S135" ca="1" si="46">IF(AND(NOT(ISNUMBER(M72)),NOT(M72="N/A")),1,0)</f>
        <v>0</v>
      </c>
      <c r="T72">
        <f t="shared" ref="T72:T135" ca="1" si="47">IF(AND(NOT(ISNUMBER(N72)),NOT(N72="N/A")),1,0)</f>
        <v>0</v>
      </c>
    </row>
    <row r="73" spans="1:20" x14ac:dyDescent="0.3">
      <c r="A73" s="1">
        <v>5</v>
      </c>
      <c r="B73" t="s">
        <v>129</v>
      </c>
      <c r="C73" t="s">
        <v>4097</v>
      </c>
      <c r="D73">
        <f ca="1">AVERAGE(VALUE(INDIRECT("J"&amp;(MATCH(B73,B74:B505,0)+73))),VALUE(INDIRECT("J"&amp;(MATCH(B73,B74:B505,0)+84))),VALUE(INDIRECT("J"&amp;(MATCH(B73,B74:B505,0)+95))),VALUE(INDIRECT("J"&amp;(MATCH(B73,B74:B505,0)+106))))</f>
        <v>4.4800000000000004</v>
      </c>
      <c r="E73" t="str">
        <f t="shared" ca="1" si="30"/>
        <v>above average</v>
      </c>
      <c r="F73" t="str">
        <f t="shared" ca="1" si="36"/>
        <v>price/sales (ttm)</v>
      </c>
      <c r="G73" t="str">
        <f t="shared" ca="1" si="42"/>
        <v>, peg ratio, price/sales</v>
      </c>
      <c r="I73" t="str">
        <f t="shared" si="4"/>
        <v>N/A</v>
      </c>
      <c r="J73">
        <f t="shared" si="5"/>
        <v>5.3</v>
      </c>
      <c r="K73">
        <f t="shared" ca="1" si="6"/>
        <v>4.4800000000000004</v>
      </c>
      <c r="L73" t="str">
        <f t="shared" ca="1" si="7"/>
        <v>N/A</v>
      </c>
      <c r="M73" t="str">
        <f t="shared" ca="1" si="8"/>
        <v>N/A</v>
      </c>
      <c r="N73" t="str">
        <f t="shared" ca="1" si="9"/>
        <v>N/A</v>
      </c>
    </row>
    <row r="74" spans="1:20" x14ac:dyDescent="0.3">
      <c r="A74" s="1">
        <v>6</v>
      </c>
      <c r="B74" t="s">
        <v>131</v>
      </c>
      <c r="C74" t="s">
        <v>4098</v>
      </c>
      <c r="D74">
        <f ca="1">AVERAGE(VALUE(INDIRECT("J"&amp;(MATCH(B74,B75:B506,0)+74))),VALUE(INDIRECT("J"&amp;(MATCH(B74,B75:B506,0)+85))),VALUE(INDIRECT("J"&amp;(MATCH(B74,B75:B506,0)+96))),VALUE(INDIRECT("J"&amp;(MATCH(B74,B75:B506,0)+107))))</f>
        <v>5.85</v>
      </c>
      <c r="E74" t="str">
        <f t="shared" ca="1" si="30"/>
        <v>above average</v>
      </c>
      <c r="F74" t="str">
        <f t="shared" ca="1" si="36"/>
        <v>price/book (mrq)</v>
      </c>
      <c r="G74" t="str">
        <f t="shared" ca="1" si="42"/>
        <v>, peg ratio, price/sales, price/book</v>
      </c>
      <c r="I74" t="str">
        <f t="shared" si="4"/>
        <v>N/A</v>
      </c>
      <c r="J74">
        <f t="shared" si="5"/>
        <v>11.64</v>
      </c>
      <c r="K74">
        <f t="shared" ca="1" si="6"/>
        <v>5.85</v>
      </c>
      <c r="L74" t="str">
        <f t="shared" ca="1" si="7"/>
        <v>N/A</v>
      </c>
      <c r="M74" t="str">
        <f t="shared" ca="1" si="8"/>
        <v>N/A</v>
      </c>
      <c r="N74" t="str">
        <f t="shared" ca="1" si="9"/>
        <v>N/A</v>
      </c>
      <c r="P74">
        <f t="shared" ref="P74:P137" si="48">IF(AND(NOT(ISNUMBER(J74)),NOT(J74="N/A")),1,0)</f>
        <v>0</v>
      </c>
      <c r="Q74">
        <f t="shared" ref="Q74:Q137" ca="1" si="49">IF(AND(NOT(ISNUMBER(K74)),NOT(K74="N/A")),1,0)</f>
        <v>0</v>
      </c>
      <c r="R74">
        <f t="shared" ref="R74:R137" ca="1" si="50">IF(AND(NOT(ISNUMBER(L74)),NOT(L74="N/A")),1,0)</f>
        <v>0</v>
      </c>
      <c r="S74">
        <f t="shared" ref="S74:S137" ca="1" si="51">IF(AND(NOT(ISNUMBER(M74)),NOT(M74="N/A")),1,0)</f>
        <v>0</v>
      </c>
      <c r="T74">
        <f t="shared" ref="T74:T137" ca="1" si="52">IF(AND(NOT(ISNUMBER(N74)),NOT(N74="N/A")),1,0)</f>
        <v>0</v>
      </c>
    </row>
    <row r="75" spans="1:20" x14ac:dyDescent="0.3">
      <c r="A75" s="1">
        <v>7</v>
      </c>
      <c r="B75" t="s">
        <v>133</v>
      </c>
      <c r="D75" t="e">
        <f ca="1">AVERAGE(VALUE(INDIRECT("J"&amp;(MATCH(B75,B76:B507,0)+75))),VALUE(INDIRECT("J"&amp;(MATCH(B75,B76:B507,0)+86))),VALUE(INDIRECT("J"&amp;(MATCH(B75,B76:B507,0)+97))),VALUE(INDIRECT("J"&amp;(MATCH(B75,B76:B507,0)+108))))</f>
        <v>#VALUE!</v>
      </c>
      <c r="E75" t="e">
        <f t="shared" ca="1" si="30"/>
        <v>#VALUE!</v>
      </c>
      <c r="F75" t="e">
        <f t="shared" ca="1" si="36"/>
        <v>#VALUE!</v>
      </c>
      <c r="G75" t="e">
        <f t="shared" ca="1" si="42"/>
        <v>#VALUE!</v>
      </c>
      <c r="I75" t="str">
        <f t="shared" si="4"/>
        <v>N/A</v>
      </c>
      <c r="J75" t="str">
        <f t="shared" si="5"/>
        <v>N/A</v>
      </c>
      <c r="K75" t="str">
        <f t="shared" ca="1" si="6"/>
        <v>N/A</v>
      </c>
      <c r="L75" t="str">
        <f t="shared" ca="1" si="7"/>
        <v>N/A</v>
      </c>
      <c r="M75" t="str">
        <f t="shared" ca="1" si="8"/>
        <v>N/A</v>
      </c>
      <c r="N75" t="str">
        <f t="shared" ca="1" si="9"/>
        <v>N/A</v>
      </c>
    </row>
    <row r="76" spans="1:20" x14ac:dyDescent="0.3">
      <c r="A76" s="1">
        <v>8</v>
      </c>
      <c r="B76" t="s">
        <v>134</v>
      </c>
      <c r="D76" t="e">
        <f ca="1">AVERAGE(VALUE(INDIRECT("J"&amp;(MATCH(B76,B77:B508,0)+76))),VALUE(INDIRECT("J"&amp;(MATCH(B76,B77:B508,0)+87))),VALUE(INDIRECT("J"&amp;(MATCH(B76,B77:B508,0)+98))),VALUE(INDIRECT("J"&amp;(MATCH(B76,B77:B508,0)+109))))</f>
        <v>#VALUE!</v>
      </c>
      <c r="E76" t="e">
        <f t="shared" ca="1" si="30"/>
        <v>#VALUE!</v>
      </c>
      <c r="F76" t="e">
        <f t="shared" ca="1" si="36"/>
        <v>#VALUE!</v>
      </c>
      <c r="G76" t="e">
        <f t="shared" ca="1" si="42"/>
        <v>#VALUE!</v>
      </c>
      <c r="I76" t="str">
        <f t="shared" si="4"/>
        <v>N/A</v>
      </c>
      <c r="J76" t="str">
        <f t="shared" si="5"/>
        <v>N/A</v>
      </c>
      <c r="K76" t="str">
        <f t="shared" ca="1" si="6"/>
        <v>N/A</v>
      </c>
      <c r="L76" t="str">
        <f t="shared" ca="1" si="7"/>
        <v>N/A</v>
      </c>
      <c r="M76" t="str">
        <f t="shared" ca="1" si="8"/>
        <v>N/A</v>
      </c>
      <c r="N76" t="str">
        <f t="shared" ca="1" si="9"/>
        <v>N/A</v>
      </c>
      <c r="P76">
        <f t="shared" ref="P76:P139" si="53">IF(AND(NOT(ISNUMBER(J76)),NOT(J76="N/A")),1,0)</f>
        <v>0</v>
      </c>
      <c r="Q76">
        <f t="shared" ref="Q76:Q139" ca="1" si="54">IF(AND(NOT(ISNUMBER(K76)),NOT(K76="N/A")),1,0)</f>
        <v>0</v>
      </c>
      <c r="R76">
        <f t="shared" ref="R76:R139" ca="1" si="55">IF(AND(NOT(ISNUMBER(L76)),NOT(L76="N/A")),1,0)</f>
        <v>0</v>
      </c>
      <c r="S76">
        <f t="shared" ref="S76:S139" ca="1" si="56">IF(AND(NOT(ISNUMBER(M76)),NOT(M76="N/A")),1,0)</f>
        <v>0</v>
      </c>
      <c r="T76">
        <f t="shared" ref="T76:T139" ca="1" si="57">IF(AND(NOT(ISNUMBER(N76)),NOT(N76="N/A")),1,0)</f>
        <v>0</v>
      </c>
    </row>
    <row r="77" spans="1:20"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si="4"/>
        <v>N/A</v>
      </c>
      <c r="J77" t="str">
        <f t="shared" si="5"/>
        <v>N/A</v>
      </c>
      <c r="K77" t="str">
        <f t="shared" si="6"/>
        <v>N/A</v>
      </c>
      <c r="L77" t="str">
        <f t="shared" si="7"/>
        <v>N/A</v>
      </c>
      <c r="M77" t="str">
        <f t="shared" ca="1" si="8"/>
        <v>N/A</v>
      </c>
      <c r="N77" t="str">
        <f t="shared" ca="1" si="9"/>
        <v>N/A</v>
      </c>
    </row>
    <row r="78" spans="1:20" x14ac:dyDescent="0.3">
      <c r="A78" s="1">
        <v>0</v>
      </c>
      <c r="B78" t="s">
        <v>135</v>
      </c>
      <c r="C78" t="s">
        <v>136</v>
      </c>
      <c r="D78" t="e">
        <f ca="1">IF(COUNTIF(E70:E76,"=above average")&gt;0,"There are some indications that "&amp;D1&amp;" may be overvalued. The company has a higher " &amp; G77 &amp; " than the comparable average", "Inconclusive")</f>
        <v>#VALUE!</v>
      </c>
      <c r="I78" t="str">
        <f t="shared" si="4"/>
        <v>N/A</v>
      </c>
      <c r="J78" t="str">
        <f t="shared" si="5"/>
        <v>N/A</v>
      </c>
      <c r="K78" t="str">
        <f t="shared" ca="1" si="6"/>
        <v>N/A</v>
      </c>
      <c r="L78" t="str">
        <f t="shared" si="7"/>
        <v>N/A</v>
      </c>
      <c r="M78" t="str">
        <f t="shared" si="8"/>
        <v>N/A</v>
      </c>
      <c r="N78" t="str">
        <f t="shared" si="9"/>
        <v>N/A</v>
      </c>
      <c r="P78">
        <f t="shared" ref="P78:P141" si="58">IF(AND(NOT(ISNUMBER(J78)),NOT(J78="N/A")),1,0)</f>
        <v>0</v>
      </c>
      <c r="Q78">
        <f t="shared" ref="Q78:Q141" ca="1" si="59">IF(AND(NOT(ISNUMBER(K78)),NOT(K78="N/A")),1,0)</f>
        <v>0</v>
      </c>
      <c r="R78">
        <f t="shared" ref="R78:R141" si="60">IF(AND(NOT(ISNUMBER(L78)),NOT(L78="N/A")),1,0)</f>
        <v>0</v>
      </c>
      <c r="S78">
        <f t="shared" ref="S78:S141" si="61">IF(AND(NOT(ISNUMBER(M78)),NOT(M78="N/A")),1,0)</f>
        <v>0</v>
      </c>
      <c r="T78">
        <f t="shared" ref="T78:T141" si="62">IF(AND(NOT(ISNUMBER(N78)),NOT(N78="N/A")),1,0)</f>
        <v>0</v>
      </c>
    </row>
    <row r="79" spans="1:20" x14ac:dyDescent="0.3">
      <c r="A79" s="1">
        <v>1</v>
      </c>
      <c r="B79" t="s">
        <v>137</v>
      </c>
      <c r="C79" t="s">
        <v>4099</v>
      </c>
      <c r="I79" t="str">
        <f t="shared" si="4"/>
        <v>N/A</v>
      </c>
      <c r="J79" t="str">
        <f t="shared" si="5"/>
        <v>N/A</v>
      </c>
      <c r="K79" t="str">
        <f t="shared" si="6"/>
        <v>N/A</v>
      </c>
      <c r="L79" t="str">
        <f t="shared" si="7"/>
        <v>N/A</v>
      </c>
      <c r="M79" t="str">
        <f t="shared" si="8"/>
        <v>N/A</v>
      </c>
      <c r="N79" t="str">
        <f t="shared" si="9"/>
        <v>N/A</v>
      </c>
    </row>
    <row r="80" spans="1:20" x14ac:dyDescent="0.3">
      <c r="I80" t="str">
        <f t="shared" si="4"/>
        <v>N/A</v>
      </c>
      <c r="J80" t="str">
        <f t="shared" si="5"/>
        <v>N/A</v>
      </c>
      <c r="K80" t="str">
        <f t="shared" si="6"/>
        <v>N/A</v>
      </c>
      <c r="L80" t="str">
        <f t="shared" si="7"/>
        <v>N/A</v>
      </c>
      <c r="M80" t="str">
        <f t="shared" si="8"/>
        <v>N/A</v>
      </c>
      <c r="N80" t="str">
        <f t="shared" si="9"/>
        <v>N/A</v>
      </c>
      <c r="P80">
        <f t="shared" ref="P80:P142" si="63">IF(AND(NOT(ISNUMBER(J80)),NOT(J80="N/A")),1,0)</f>
        <v>0</v>
      </c>
      <c r="Q80">
        <f t="shared" ref="Q80:Q142" si="64">IF(AND(NOT(ISNUMBER(K80)),NOT(K80="N/A")),1,0)</f>
        <v>0</v>
      </c>
      <c r="R80">
        <f t="shared" ref="R80:R142" si="65">IF(AND(NOT(ISNUMBER(L80)),NOT(L80="N/A")),1,0)</f>
        <v>0</v>
      </c>
      <c r="S80">
        <f t="shared" ref="S80:S142" si="66">IF(AND(NOT(ISNUMBER(M80)),NOT(M80="N/A")),1,0)</f>
        <v>0</v>
      </c>
      <c r="T80">
        <f t="shared" ref="T80:T142" si="67">IF(AND(NOT(ISNUMBER(N80)),NOT(N80="N/A")),1,0)</f>
        <v>0</v>
      </c>
    </row>
    <row r="81" spans="1:20" x14ac:dyDescent="0.3">
      <c r="A81" s="1">
        <v>0</v>
      </c>
      <c r="B81" t="s">
        <v>139</v>
      </c>
      <c r="C81" t="s">
        <v>4100</v>
      </c>
      <c r="F81" t="str">
        <f t="shared" ref="F81:F87" ca="1" si="68">IF(E70="below average",LOWER(TRIM(IF(ISNUMBER(VALUE(RIGHT(B70,1))),REPLACE(B70,LEN(B70),1,""),B70))),"")</f>
        <v>trailing p/e</v>
      </c>
      <c r="G81" t="str">
        <f ca="1">IFERROR(LEFT(F81,FIND("(",F81) - 2),F81)</f>
        <v>trailing p/e</v>
      </c>
      <c r="I81" t="str">
        <f t="shared" si="4"/>
        <v>N/A</v>
      </c>
      <c r="J81">
        <f t="shared" si="5"/>
        <v>0.11970000000000001</v>
      </c>
      <c r="K81" t="str">
        <f t="shared" si="6"/>
        <v>N/A</v>
      </c>
      <c r="L81" t="str">
        <f t="shared" si="7"/>
        <v>N/A</v>
      </c>
      <c r="M81" t="str">
        <f t="shared" ca="1" si="8"/>
        <v>N/A</v>
      </c>
      <c r="N81" t="str">
        <f t="shared" ca="1" si="9"/>
        <v>N/A</v>
      </c>
    </row>
    <row r="82" spans="1:20" x14ac:dyDescent="0.3">
      <c r="A82" s="1">
        <v>1</v>
      </c>
      <c r="B82" t="s">
        <v>141</v>
      </c>
      <c r="C82" t="s">
        <v>4101</v>
      </c>
      <c r="F82" t="str">
        <f t="shared" ca="1" si="68"/>
        <v>forward p/e</v>
      </c>
      <c r="G82" t="str">
        <f t="shared" ref="G82:G87" ca="1" si="69">IF(F82&lt;&gt;"", G81 &amp; ", " &amp; IFERROR(LEFT(F82,FIND("(",F82) - 2),F82),G81)</f>
        <v>trailing p/e, forward p/e</v>
      </c>
      <c r="I82" t="str">
        <f t="shared" si="4"/>
        <v>N/A</v>
      </c>
      <c r="J82">
        <f t="shared" si="5"/>
        <v>0.15770000000000001</v>
      </c>
      <c r="K82" t="str">
        <f t="shared" si="6"/>
        <v>N/A</v>
      </c>
      <c r="L82" t="str">
        <f t="shared" si="7"/>
        <v>N/A</v>
      </c>
      <c r="M82" t="str">
        <f t="shared" ca="1" si="8"/>
        <v>N/A</v>
      </c>
      <c r="N82" t="str">
        <f t="shared" ca="1" si="9"/>
        <v>N/A</v>
      </c>
      <c r="P82">
        <f t="shared" ref="P82:P142" si="70">IF(AND(NOT(ISNUMBER(J82)),NOT(J82="N/A")),1,0)</f>
        <v>0</v>
      </c>
      <c r="Q82">
        <f t="shared" ref="Q82:Q142" si="71">IF(AND(NOT(ISNUMBER(K82)),NOT(K82="N/A")),1,0)</f>
        <v>0</v>
      </c>
      <c r="R82">
        <f t="shared" ref="R82:R142" si="72">IF(AND(NOT(ISNUMBER(L82)),NOT(L82="N/A")),1,0)</f>
        <v>0</v>
      </c>
      <c r="S82">
        <f t="shared" ref="S82:S142" ca="1" si="73">IF(AND(NOT(ISNUMBER(M82)),NOT(M82="N/A")),1,0)</f>
        <v>0</v>
      </c>
      <c r="T82">
        <f t="shared" ref="T82:T142" ca="1" si="74">IF(AND(NOT(ISNUMBER(N82)),NOT(N82="N/A")),1,0)</f>
        <v>0</v>
      </c>
    </row>
    <row r="83" spans="1:20" x14ac:dyDescent="0.3">
      <c r="F83" t="str">
        <f t="shared" ca="1" si="68"/>
        <v/>
      </c>
      <c r="G83" t="str">
        <f t="shared" ca="1" si="69"/>
        <v>trailing p/e, forward p/e</v>
      </c>
      <c r="I83" t="str">
        <f t="shared" si="4"/>
        <v>N/A</v>
      </c>
      <c r="J83" t="str">
        <f t="shared" si="5"/>
        <v>N/A</v>
      </c>
      <c r="K83" t="str">
        <f t="shared" si="6"/>
        <v>N/A</v>
      </c>
      <c r="L83" t="str">
        <f t="shared" si="7"/>
        <v>N/A</v>
      </c>
      <c r="M83" t="str">
        <f t="shared" ca="1" si="8"/>
        <v>N/A</v>
      </c>
      <c r="N83" t="str">
        <f t="shared" ca="1" si="9"/>
        <v>N/A</v>
      </c>
    </row>
    <row r="84" spans="1:20" x14ac:dyDescent="0.3">
      <c r="A84" s="1">
        <v>0</v>
      </c>
      <c r="B84" t="s">
        <v>143</v>
      </c>
      <c r="C84" t="s">
        <v>4102</v>
      </c>
      <c r="F84" t="str">
        <f t="shared" ca="1" si="68"/>
        <v/>
      </c>
      <c r="G84" t="str">
        <f t="shared" ca="1" si="69"/>
        <v>trailing p/e, forward p/e</v>
      </c>
      <c r="I84" t="str">
        <f t="shared" si="4"/>
        <v>N/A</v>
      </c>
      <c r="J84">
        <f t="shared" si="5"/>
        <v>7.690000000000001E-2</v>
      </c>
      <c r="K84" t="str">
        <f t="shared" si="6"/>
        <v>N/A</v>
      </c>
      <c r="L84" t="str">
        <f t="shared" si="7"/>
        <v>N/A</v>
      </c>
      <c r="M84" t="str">
        <f t="shared" ca="1" si="8"/>
        <v>N/A</v>
      </c>
      <c r="N84" t="str">
        <f t="shared" ca="1" si="9"/>
        <v>N/A</v>
      </c>
      <c r="P84">
        <f t="shared" ref="P84:P142" si="75">IF(AND(NOT(ISNUMBER(J84)),NOT(J84="N/A")),1,0)</f>
        <v>0</v>
      </c>
      <c r="Q84">
        <f t="shared" ref="Q84:Q142" si="76">IF(AND(NOT(ISNUMBER(K84)),NOT(K84="N/A")),1,0)</f>
        <v>0</v>
      </c>
      <c r="R84">
        <f t="shared" ref="R84:R142" si="77">IF(AND(NOT(ISNUMBER(L84)),NOT(L84="N/A")),1,0)</f>
        <v>0</v>
      </c>
      <c r="S84">
        <f t="shared" ref="S84:S142" ca="1" si="78">IF(AND(NOT(ISNUMBER(M84)),NOT(M84="N/A")),1,0)</f>
        <v>0</v>
      </c>
      <c r="T84">
        <f t="shared" ref="T84:T142" ca="1" si="79">IF(AND(NOT(ISNUMBER(N84)),NOT(N84="N/A")),1,0)</f>
        <v>0</v>
      </c>
    </row>
    <row r="85" spans="1:20" x14ac:dyDescent="0.3">
      <c r="A85" s="1">
        <v>1</v>
      </c>
      <c r="B85" t="s">
        <v>145</v>
      </c>
      <c r="C85" t="s">
        <v>4103</v>
      </c>
      <c r="F85" t="str">
        <f t="shared" ca="1" si="68"/>
        <v/>
      </c>
      <c r="G85" t="str">
        <f t="shared" ca="1" si="69"/>
        <v>trailing p/e, forward p/e</v>
      </c>
      <c r="I85" t="str">
        <f t="shared" si="4"/>
        <v>N/A</v>
      </c>
      <c r="J85">
        <f t="shared" si="5"/>
        <v>0.21280000000000002</v>
      </c>
      <c r="K85" t="str">
        <f t="shared" si="6"/>
        <v>N/A</v>
      </c>
      <c r="L85" t="str">
        <f t="shared" si="7"/>
        <v>N/A</v>
      </c>
      <c r="M85" t="str">
        <f t="shared" ca="1" si="8"/>
        <v>N/A</v>
      </c>
      <c r="N85" t="str">
        <f t="shared" ca="1" si="9"/>
        <v>N/A</v>
      </c>
    </row>
    <row r="86" spans="1:20" x14ac:dyDescent="0.3">
      <c r="F86" t="e">
        <f t="shared" ca="1" si="68"/>
        <v>#VALUE!</v>
      </c>
      <c r="G86" t="e">
        <f t="shared" ca="1" si="69"/>
        <v>#VALUE!</v>
      </c>
      <c r="I86" t="str">
        <f t="shared" si="4"/>
        <v>N/A</v>
      </c>
      <c r="J86" t="str">
        <f t="shared" si="5"/>
        <v>N/A</v>
      </c>
      <c r="K86" t="str">
        <f t="shared" si="6"/>
        <v>N/A</v>
      </c>
      <c r="L86" t="str">
        <f t="shared" si="7"/>
        <v>N/A</v>
      </c>
      <c r="M86" t="str">
        <f t="shared" ca="1" si="8"/>
        <v>N/A</v>
      </c>
      <c r="N86" t="str">
        <f t="shared" ca="1" si="9"/>
        <v>N/A</v>
      </c>
      <c r="P86">
        <f t="shared" ref="P86:P142" si="80">IF(AND(NOT(ISNUMBER(J86)),NOT(J86="N/A")),1,0)</f>
        <v>0</v>
      </c>
      <c r="Q86">
        <f t="shared" ref="Q86:Q142" si="81">IF(AND(NOT(ISNUMBER(K86)),NOT(K86="N/A")),1,0)</f>
        <v>0</v>
      </c>
      <c r="R86">
        <f t="shared" ref="R86:R142" si="82">IF(AND(NOT(ISNUMBER(L86)),NOT(L86="N/A")),1,0)</f>
        <v>0</v>
      </c>
      <c r="S86">
        <f t="shared" ref="S86:S142" ca="1" si="83">IF(AND(NOT(ISNUMBER(M86)),NOT(M86="N/A")),1,0)</f>
        <v>0</v>
      </c>
      <c r="T86">
        <f t="shared" ref="T86:T142" ca="1" si="84">IF(AND(NOT(ISNUMBER(N86)),NOT(N86="N/A")),1,0)</f>
        <v>0</v>
      </c>
    </row>
    <row r="87" spans="1:20" x14ac:dyDescent="0.3">
      <c r="A87" s="1">
        <v>0</v>
      </c>
      <c r="B87" t="s">
        <v>147</v>
      </c>
      <c r="C87" t="s">
        <v>4104</v>
      </c>
      <c r="F87" t="e">
        <f t="shared" ca="1" si="68"/>
        <v>#VALUE!</v>
      </c>
      <c r="G87" t="e">
        <f t="shared" ca="1" si="69"/>
        <v>#VALUE!</v>
      </c>
      <c r="I87" t="str">
        <f t="shared" si="4"/>
        <v>N/A</v>
      </c>
      <c r="J87">
        <f t="shared" si="5"/>
        <v>1850000000</v>
      </c>
      <c r="K87" t="str">
        <f t="shared" si="6"/>
        <v>N/A</v>
      </c>
      <c r="L87" t="str">
        <f t="shared" si="7"/>
        <v>N/A</v>
      </c>
      <c r="M87" t="str">
        <f t="shared" ca="1" si="8"/>
        <v>N/A</v>
      </c>
      <c r="N87" t="str">
        <f t="shared" ca="1" si="9"/>
        <v>N/A</v>
      </c>
    </row>
    <row r="88" spans="1:20" x14ac:dyDescent="0.3">
      <c r="A88" s="1">
        <v>1</v>
      </c>
      <c r="B88" t="s">
        <v>149</v>
      </c>
      <c r="C88" t="s">
        <v>4105</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si="4"/>
        <v>N/A</v>
      </c>
      <c r="J88">
        <f t="shared" si="5"/>
        <v>6.64</v>
      </c>
      <c r="K88" t="str">
        <f t="shared" si="6"/>
        <v>N/A</v>
      </c>
      <c r="L88" t="str">
        <f t="shared" si="7"/>
        <v>N/A</v>
      </c>
      <c r="M88" t="str">
        <f t="shared" ca="1" si="8"/>
        <v>N/A</v>
      </c>
      <c r="N88" t="str">
        <f t="shared" ca="1" si="9"/>
        <v>N/A</v>
      </c>
      <c r="P88">
        <f t="shared" ref="P88:P142" si="85">IF(AND(NOT(ISNUMBER(J88)),NOT(J88="N/A")),1,0)</f>
        <v>0</v>
      </c>
      <c r="Q88">
        <f t="shared" ref="Q88:Q142" si="86">IF(AND(NOT(ISNUMBER(K88)),NOT(K88="N/A")),1,0)</f>
        <v>0</v>
      </c>
      <c r="R88">
        <f t="shared" ref="R88:R142" si="87">IF(AND(NOT(ISNUMBER(L88)),NOT(L88="N/A")),1,0)</f>
        <v>0</v>
      </c>
      <c r="S88">
        <f t="shared" ref="S88:S142" ca="1" si="88">IF(AND(NOT(ISNUMBER(M88)),NOT(M88="N/A")),1,0)</f>
        <v>0</v>
      </c>
      <c r="T88">
        <f t="shared" ref="T88:T142" ca="1" si="89">IF(AND(NOT(ISNUMBER(N88)),NOT(N88="N/A")),1,0)</f>
        <v>0</v>
      </c>
    </row>
    <row r="89" spans="1:20" x14ac:dyDescent="0.3">
      <c r="A89" s="1">
        <v>2</v>
      </c>
      <c r="B89" t="s">
        <v>151</v>
      </c>
      <c r="C89" t="s">
        <v>2353</v>
      </c>
      <c r="D89" t="e">
        <f ca="1">IF(COUNTIF(E70:E76,"=below average")&gt;0,"There are some indications that "&amp;D1&amp;" may be undervalued. The company has a lower " &amp; G88 &amp; " than the comparable average", "Inconclusive")</f>
        <v>#VALUE!</v>
      </c>
      <c r="I89" t="str">
        <f t="shared" si="4"/>
        <v>N/A</v>
      </c>
      <c r="J89">
        <f t="shared" si="5"/>
        <v>6.5000000000000002E-2</v>
      </c>
      <c r="K89" t="str">
        <f t="shared" ca="1" si="6"/>
        <v>N/A</v>
      </c>
      <c r="L89" t="str">
        <f t="shared" si="7"/>
        <v>N/A</v>
      </c>
      <c r="M89" t="str">
        <f t="shared" si="8"/>
        <v>N/A</v>
      </c>
      <c r="N89" t="str">
        <f t="shared" si="9"/>
        <v>N/A</v>
      </c>
    </row>
    <row r="90" spans="1:20" x14ac:dyDescent="0.3">
      <c r="A90" s="1">
        <v>3</v>
      </c>
      <c r="B90" t="s">
        <v>153</v>
      </c>
      <c r="C90" t="s">
        <v>4106</v>
      </c>
      <c r="I90" t="str">
        <f t="shared" si="4"/>
        <v>N/A</v>
      </c>
      <c r="J90">
        <f t="shared" si="5"/>
        <v>1560000000</v>
      </c>
      <c r="K90" t="str">
        <f t="shared" si="6"/>
        <v>N/A</v>
      </c>
      <c r="L90" t="str">
        <f t="shared" si="7"/>
        <v>N/A</v>
      </c>
      <c r="M90" t="str">
        <f t="shared" si="8"/>
        <v>N/A</v>
      </c>
      <c r="N90" t="str">
        <f t="shared" si="9"/>
        <v>N/A</v>
      </c>
      <c r="P90">
        <f t="shared" ref="P90:P142" si="90">IF(AND(NOT(ISNUMBER(J90)),NOT(J90="N/A")),1,0)</f>
        <v>0</v>
      </c>
      <c r="Q90">
        <f t="shared" ref="Q90:Q142" si="91">IF(AND(NOT(ISNUMBER(K90)),NOT(K90="N/A")),1,0)</f>
        <v>0</v>
      </c>
      <c r="R90">
        <f t="shared" ref="R90:R142" si="92">IF(AND(NOT(ISNUMBER(L90)),NOT(L90="N/A")),1,0)</f>
        <v>0</v>
      </c>
      <c r="S90">
        <f t="shared" ref="S90:S142" si="93">IF(AND(NOT(ISNUMBER(M90)),NOT(M90="N/A")),1,0)</f>
        <v>0</v>
      </c>
      <c r="T90">
        <f t="shared" ref="T90:T142" si="94">IF(AND(NOT(ISNUMBER(N90)),NOT(N90="N/A")),1,0)</f>
        <v>0</v>
      </c>
    </row>
    <row r="91" spans="1:20" x14ac:dyDescent="0.3">
      <c r="A91" s="1">
        <v>4</v>
      </c>
      <c r="B91" t="s">
        <v>155</v>
      </c>
      <c r="C91" t="s">
        <v>4107</v>
      </c>
      <c r="I91" t="str">
        <f t="shared" si="4"/>
        <v>N/A</v>
      </c>
      <c r="J91">
        <f t="shared" si="5"/>
        <v>408300000</v>
      </c>
      <c r="K91" t="str">
        <f t="shared" si="6"/>
        <v>N/A</v>
      </c>
      <c r="L91" t="str">
        <f t="shared" si="7"/>
        <v>N/A</v>
      </c>
      <c r="M91" t="str">
        <f t="shared" si="8"/>
        <v>N/A</v>
      </c>
      <c r="N91" t="str">
        <f t="shared" si="9"/>
        <v>N/A</v>
      </c>
    </row>
    <row r="92" spans="1:20" x14ac:dyDescent="0.3">
      <c r="A92" s="1">
        <v>5</v>
      </c>
      <c r="B92" t="s">
        <v>157</v>
      </c>
      <c r="C92" t="s">
        <v>4108</v>
      </c>
      <c r="I92" t="str">
        <f t="shared" si="4"/>
        <v>N/A</v>
      </c>
      <c r="J92">
        <f t="shared" si="5"/>
        <v>220780000</v>
      </c>
      <c r="K92" t="str">
        <f t="shared" si="6"/>
        <v>N/A</v>
      </c>
      <c r="L92" t="str">
        <f t="shared" si="7"/>
        <v>N/A</v>
      </c>
      <c r="M92" t="str">
        <f t="shared" si="8"/>
        <v>N/A</v>
      </c>
      <c r="N92" t="str">
        <f t="shared" si="9"/>
        <v>N/A</v>
      </c>
      <c r="P92">
        <f t="shared" ref="P92:P142" si="95">IF(AND(NOT(ISNUMBER(J92)),NOT(J92="N/A")),1,0)</f>
        <v>0</v>
      </c>
      <c r="Q92">
        <f t="shared" ref="Q92:Q142" si="96">IF(AND(NOT(ISNUMBER(K92)),NOT(K92="N/A")),1,0)</f>
        <v>0</v>
      </c>
      <c r="R92">
        <f t="shared" ref="R92:R142" si="97">IF(AND(NOT(ISNUMBER(L92)),NOT(L92="N/A")),1,0)</f>
        <v>0</v>
      </c>
      <c r="S92">
        <f t="shared" ref="S92:S142" si="98">IF(AND(NOT(ISNUMBER(M92)),NOT(M92="N/A")),1,0)</f>
        <v>0</v>
      </c>
      <c r="T92">
        <f t="shared" ref="T92:T142" si="99">IF(AND(NOT(ISNUMBER(N92)),NOT(N92="N/A")),1,0)</f>
        <v>0</v>
      </c>
    </row>
    <row r="93" spans="1:20" x14ac:dyDescent="0.3">
      <c r="A93" s="1">
        <v>6</v>
      </c>
      <c r="B93" t="s">
        <v>159</v>
      </c>
      <c r="C93" t="s">
        <v>4068</v>
      </c>
      <c r="I93" t="str">
        <f t="shared" si="4"/>
        <v>N/A</v>
      </c>
      <c r="J93">
        <f t="shared" si="5"/>
        <v>0.78</v>
      </c>
      <c r="K93" t="str">
        <f t="shared" si="6"/>
        <v>N/A</v>
      </c>
      <c r="L93" t="str">
        <f t="shared" si="7"/>
        <v>N/A</v>
      </c>
      <c r="M93" t="str">
        <f t="shared" si="8"/>
        <v>N/A</v>
      </c>
      <c r="N93" t="str">
        <f t="shared" si="9"/>
        <v>N/A</v>
      </c>
    </row>
    <row r="94" spans="1:20" x14ac:dyDescent="0.3">
      <c r="A94" s="1">
        <v>7</v>
      </c>
      <c r="B94" t="s">
        <v>160</v>
      </c>
      <c r="C94" t="s">
        <v>4109</v>
      </c>
      <c r="I94" t="str">
        <f t="shared" si="4"/>
        <v>N/A</v>
      </c>
      <c r="J94">
        <f t="shared" si="5"/>
        <v>0.35000000000000003</v>
      </c>
      <c r="K94" t="str">
        <f t="shared" si="6"/>
        <v>N/A</v>
      </c>
      <c r="L94" t="str">
        <f t="shared" si="7"/>
        <v>N/A</v>
      </c>
      <c r="M94" t="str">
        <f t="shared" si="8"/>
        <v>N/A</v>
      </c>
      <c r="N94" t="str">
        <f t="shared" si="9"/>
        <v>N/A</v>
      </c>
      <c r="P94">
        <f t="shared" ref="P94:P142" si="100">IF(AND(NOT(ISNUMBER(J94)),NOT(J94="N/A")),1,0)</f>
        <v>0</v>
      </c>
      <c r="Q94">
        <f t="shared" ref="Q94:Q142" si="101">IF(AND(NOT(ISNUMBER(K94)),NOT(K94="N/A")),1,0)</f>
        <v>0</v>
      </c>
      <c r="R94">
        <f t="shared" ref="R94:R142" si="102">IF(AND(NOT(ISNUMBER(L94)),NOT(L94="N/A")),1,0)</f>
        <v>0</v>
      </c>
      <c r="S94">
        <f t="shared" ref="S94:S142" si="103">IF(AND(NOT(ISNUMBER(M94)),NOT(M94="N/A")),1,0)</f>
        <v>0</v>
      </c>
      <c r="T94">
        <f t="shared" ref="T94:T142" si="104">IF(AND(NOT(ISNUMBER(N94)),NOT(N94="N/A")),1,0)</f>
        <v>0</v>
      </c>
    </row>
    <row r="95" spans="1:20" x14ac:dyDescent="0.3">
      <c r="I95" t="str">
        <f t="shared" si="4"/>
        <v>N/A</v>
      </c>
      <c r="J95" t="str">
        <f t="shared" si="5"/>
        <v>N/A</v>
      </c>
      <c r="K95" t="str">
        <f t="shared" si="6"/>
        <v>N/A</v>
      </c>
      <c r="L95" t="str">
        <f t="shared" si="7"/>
        <v>N/A</v>
      </c>
      <c r="M95" t="str">
        <f t="shared" si="8"/>
        <v>N/A</v>
      </c>
      <c r="N95" t="str">
        <f t="shared" si="9"/>
        <v>N/A</v>
      </c>
    </row>
    <row r="96" spans="1:20" x14ac:dyDescent="0.3">
      <c r="A96" s="1">
        <v>0</v>
      </c>
      <c r="B96" t="s">
        <v>162</v>
      </c>
      <c r="C96" t="s">
        <v>4110</v>
      </c>
      <c r="I96" t="str">
        <f t="shared" si="4"/>
        <v>N/A</v>
      </c>
      <c r="J96">
        <f t="shared" si="5"/>
        <v>547610000</v>
      </c>
      <c r="K96" t="str">
        <f t="shared" si="6"/>
        <v>N/A</v>
      </c>
      <c r="L96" t="str">
        <f t="shared" si="7"/>
        <v>N/A</v>
      </c>
      <c r="M96" t="str">
        <f t="shared" si="8"/>
        <v>N/A</v>
      </c>
      <c r="N96" t="str">
        <f t="shared" si="9"/>
        <v>N/A</v>
      </c>
      <c r="P96">
        <f t="shared" ref="P96:P142" si="105">IF(AND(NOT(ISNUMBER(J96)),NOT(J96="N/A")),1,0)</f>
        <v>0</v>
      </c>
      <c r="Q96">
        <f t="shared" ref="Q96:Q142" si="106">IF(AND(NOT(ISNUMBER(K96)),NOT(K96="N/A")),1,0)</f>
        <v>0</v>
      </c>
      <c r="R96">
        <f t="shared" ref="R96:R142" si="107">IF(AND(NOT(ISNUMBER(L96)),NOT(L96="N/A")),1,0)</f>
        <v>0</v>
      </c>
      <c r="S96">
        <f t="shared" ref="S96:S142" si="108">IF(AND(NOT(ISNUMBER(M96)),NOT(M96="N/A")),1,0)</f>
        <v>0</v>
      </c>
      <c r="T96">
        <f t="shared" ref="T96:T142" si="109">IF(AND(NOT(ISNUMBER(N96)),NOT(N96="N/A")),1,0)</f>
        <v>0</v>
      </c>
    </row>
    <row r="97" spans="1:20" x14ac:dyDescent="0.3">
      <c r="A97" s="1">
        <v>1</v>
      </c>
      <c r="B97" t="s">
        <v>164</v>
      </c>
      <c r="C97" t="s">
        <v>4111</v>
      </c>
      <c r="I97" t="str">
        <f t="shared" si="4"/>
        <v>N/A</v>
      </c>
      <c r="J97">
        <f t="shared" si="5"/>
        <v>1.96</v>
      </c>
      <c r="K97" t="str">
        <f t="shared" si="6"/>
        <v>N/A</v>
      </c>
      <c r="L97" t="str">
        <f t="shared" si="7"/>
        <v>N/A</v>
      </c>
      <c r="M97" t="str">
        <f t="shared" si="8"/>
        <v>N/A</v>
      </c>
      <c r="N97" t="str">
        <f t="shared" si="9"/>
        <v>N/A</v>
      </c>
    </row>
    <row r="98" spans="1:20" x14ac:dyDescent="0.3">
      <c r="A98" s="1">
        <v>2</v>
      </c>
      <c r="B98" t="s">
        <v>166</v>
      </c>
      <c r="C98" t="s">
        <v>4112</v>
      </c>
      <c r="I98" t="str">
        <f t="shared" si="4"/>
        <v>N/A</v>
      </c>
      <c r="J98">
        <f t="shared" si="5"/>
        <v>693710000</v>
      </c>
      <c r="K98" t="str">
        <f t="shared" si="6"/>
        <v>N/A</v>
      </c>
      <c r="L98" t="str">
        <f t="shared" si="7"/>
        <v>N/A</v>
      </c>
      <c r="M98" t="str">
        <f t="shared" si="8"/>
        <v>N/A</v>
      </c>
      <c r="N98" t="str">
        <f t="shared" si="9"/>
        <v>N/A</v>
      </c>
      <c r="P98">
        <f t="shared" ref="P98:P142" si="110">IF(AND(NOT(ISNUMBER(J98)),NOT(J98="N/A")),1,0)</f>
        <v>0</v>
      </c>
      <c r="Q98">
        <f t="shared" ref="Q98:Q142" si="111">IF(AND(NOT(ISNUMBER(K98)),NOT(K98="N/A")),1,0)</f>
        <v>0</v>
      </c>
      <c r="R98">
        <f t="shared" ref="R98:R142" si="112">IF(AND(NOT(ISNUMBER(L98)),NOT(L98="N/A")),1,0)</f>
        <v>0</v>
      </c>
      <c r="S98">
        <f t="shared" ref="S98:S142" si="113">IF(AND(NOT(ISNUMBER(M98)),NOT(M98="N/A")),1,0)</f>
        <v>0</v>
      </c>
      <c r="T98">
        <f t="shared" ref="T98:T142" si="114">IF(AND(NOT(ISNUMBER(N98)),NOT(N98="N/A")),1,0)</f>
        <v>0</v>
      </c>
    </row>
    <row r="99" spans="1:20" x14ac:dyDescent="0.3">
      <c r="A99" s="1">
        <v>3</v>
      </c>
      <c r="B99" t="s">
        <v>168</v>
      </c>
      <c r="C99" t="s">
        <v>4113</v>
      </c>
      <c r="I99" t="str">
        <f t="shared" si="4"/>
        <v>N/A</v>
      </c>
      <c r="J99">
        <f t="shared" si="5"/>
        <v>82.53</v>
      </c>
      <c r="K99" t="str">
        <f t="shared" si="6"/>
        <v>N/A</v>
      </c>
      <c r="L99" t="str">
        <f t="shared" si="7"/>
        <v>N/A</v>
      </c>
      <c r="M99" t="str">
        <f t="shared" si="8"/>
        <v>N/A</v>
      </c>
      <c r="N99" t="str">
        <f t="shared" si="9"/>
        <v>N/A</v>
      </c>
    </row>
    <row r="100" spans="1:20" x14ac:dyDescent="0.3">
      <c r="A100" s="1">
        <v>4</v>
      </c>
      <c r="B100" t="s">
        <v>170</v>
      </c>
      <c r="C100" t="s">
        <v>1238</v>
      </c>
      <c r="I100" t="str">
        <f t="shared" si="4"/>
        <v>N/A</v>
      </c>
      <c r="J100">
        <f t="shared" si="5"/>
        <v>1.39</v>
      </c>
      <c r="K100" t="str">
        <f t="shared" si="6"/>
        <v>N/A</v>
      </c>
      <c r="L100" t="str">
        <f t="shared" si="7"/>
        <v>N/A</v>
      </c>
      <c r="M100" t="str">
        <f t="shared" si="8"/>
        <v>N/A</v>
      </c>
      <c r="N100" t="str">
        <f t="shared" si="9"/>
        <v>N/A</v>
      </c>
      <c r="P100">
        <f t="shared" ref="P100:P142" si="115">IF(AND(NOT(ISNUMBER(J100)),NOT(J100="N/A")),1,0)</f>
        <v>0</v>
      </c>
      <c r="Q100">
        <f t="shared" ref="Q100:Q142" si="116">IF(AND(NOT(ISNUMBER(K100)),NOT(K100="N/A")),1,0)</f>
        <v>0</v>
      </c>
      <c r="R100">
        <f t="shared" ref="R100:R142" si="117">IF(AND(NOT(ISNUMBER(L100)),NOT(L100="N/A")),1,0)</f>
        <v>0</v>
      </c>
      <c r="S100">
        <f t="shared" ref="S100:S142" si="118">IF(AND(NOT(ISNUMBER(M100)),NOT(M100="N/A")),1,0)</f>
        <v>0</v>
      </c>
      <c r="T100">
        <f t="shared" ref="T100:T142" si="119">IF(AND(NOT(ISNUMBER(N100)),NOT(N100="N/A")),1,0)</f>
        <v>0</v>
      </c>
    </row>
    <row r="101" spans="1:20" x14ac:dyDescent="0.3">
      <c r="A101" s="1">
        <v>5</v>
      </c>
      <c r="B101" t="s">
        <v>172</v>
      </c>
      <c r="C101" t="s">
        <v>4114</v>
      </c>
      <c r="I101" t="str">
        <f t="shared" si="4"/>
        <v>N/A</v>
      </c>
      <c r="J101">
        <f t="shared" si="5"/>
        <v>3.01</v>
      </c>
      <c r="K101" t="str">
        <f t="shared" si="6"/>
        <v>N/A</v>
      </c>
      <c r="L101" t="str">
        <f t="shared" si="7"/>
        <v>N/A</v>
      </c>
      <c r="M101" t="str">
        <f t="shared" si="8"/>
        <v>N/A</v>
      </c>
      <c r="N101" t="str">
        <f t="shared" si="9"/>
        <v>N/A</v>
      </c>
    </row>
    <row r="102" spans="1:20" x14ac:dyDescent="0.3">
      <c r="I102" t="str">
        <f t="shared" si="4"/>
        <v>N/A</v>
      </c>
      <c r="J102" t="str">
        <f t="shared" si="5"/>
        <v>N/A</v>
      </c>
      <c r="K102" t="str">
        <f t="shared" si="6"/>
        <v>N/A</v>
      </c>
      <c r="L102" t="str">
        <f t="shared" si="7"/>
        <v>N/A</v>
      </c>
      <c r="M102" t="str">
        <f t="shared" si="8"/>
        <v>N/A</v>
      </c>
      <c r="N102" t="str">
        <f t="shared" si="9"/>
        <v>N/A</v>
      </c>
      <c r="P102">
        <f t="shared" ref="P102:P142" si="120">IF(AND(NOT(ISNUMBER(J102)),NOT(J102="N/A")),1,0)</f>
        <v>0</v>
      </c>
      <c r="Q102">
        <f t="shared" ref="Q102:Q142" si="121">IF(AND(NOT(ISNUMBER(K102)),NOT(K102="N/A")),1,0)</f>
        <v>0</v>
      </c>
      <c r="R102">
        <f t="shared" ref="R102:R142" si="122">IF(AND(NOT(ISNUMBER(L102)),NOT(L102="N/A")),1,0)</f>
        <v>0</v>
      </c>
      <c r="S102">
        <f t="shared" ref="S102:S142" si="123">IF(AND(NOT(ISNUMBER(M102)),NOT(M102="N/A")),1,0)</f>
        <v>0</v>
      </c>
      <c r="T102">
        <f t="shared" ref="T102:T142" si="124">IF(AND(NOT(ISNUMBER(N102)),NOT(N102="N/A")),1,0)</f>
        <v>0</v>
      </c>
    </row>
    <row r="103" spans="1:20" x14ac:dyDescent="0.3">
      <c r="A103" s="1">
        <v>0</v>
      </c>
      <c r="B103" t="s">
        <v>174</v>
      </c>
      <c r="C103" t="s">
        <v>4115</v>
      </c>
      <c r="I103" t="str">
        <f t="shared" si="4"/>
        <v>N/A</v>
      </c>
      <c r="J103">
        <f t="shared" si="5"/>
        <v>454120000</v>
      </c>
      <c r="K103" t="str">
        <f t="shared" si="6"/>
        <v>N/A</v>
      </c>
      <c r="L103" t="str">
        <f t="shared" si="7"/>
        <v>N/A</v>
      </c>
      <c r="M103" t="str">
        <f t="shared" si="8"/>
        <v>N/A</v>
      </c>
      <c r="N103" t="str">
        <f t="shared" si="9"/>
        <v>N/A</v>
      </c>
    </row>
    <row r="104" spans="1:20" x14ac:dyDescent="0.3">
      <c r="A104" s="1">
        <v>1</v>
      </c>
      <c r="B104" t="s">
        <v>176</v>
      </c>
      <c r="C104" t="s">
        <v>4116</v>
      </c>
      <c r="I104" t="str">
        <f t="shared" si="4"/>
        <v>N/A</v>
      </c>
      <c r="J104">
        <f t="shared" si="5"/>
        <v>341460000</v>
      </c>
      <c r="K104" t="str">
        <f t="shared" si="6"/>
        <v>N/A</v>
      </c>
      <c r="L104" t="str">
        <f t="shared" si="7"/>
        <v>N/A</v>
      </c>
      <c r="M104" t="str">
        <f t="shared" si="8"/>
        <v>N/A</v>
      </c>
      <c r="N104" t="str">
        <f t="shared" si="9"/>
        <v>N/A</v>
      </c>
      <c r="P104">
        <f t="shared" ref="P104:P142" si="125">IF(AND(NOT(ISNUMBER(J104)),NOT(J104="N/A")),1,0)</f>
        <v>0</v>
      </c>
      <c r="Q104">
        <f t="shared" ref="Q104:Q142" si="126">IF(AND(NOT(ISNUMBER(K104)),NOT(K104="N/A")),1,0)</f>
        <v>0</v>
      </c>
      <c r="R104">
        <f t="shared" ref="R104:R142" si="127">IF(AND(NOT(ISNUMBER(L104)),NOT(L104="N/A")),1,0)</f>
        <v>0</v>
      </c>
      <c r="S104">
        <f t="shared" ref="S104:S142" si="128">IF(AND(NOT(ISNUMBER(M104)),NOT(M104="N/A")),1,0)</f>
        <v>0</v>
      </c>
      <c r="T104">
        <f t="shared" ref="T104:T142" si="129">IF(AND(NOT(ISNUMBER(N104)),NOT(N104="N/A")),1,0)</f>
        <v>0</v>
      </c>
    </row>
    <row r="105" spans="1:20" x14ac:dyDescent="0.3">
      <c r="I105" t="str">
        <f t="shared" si="4"/>
        <v>N/A</v>
      </c>
      <c r="J105" t="str">
        <f t="shared" si="5"/>
        <v>N/A</v>
      </c>
      <c r="K105" t="str">
        <f t="shared" si="6"/>
        <v>N/A</v>
      </c>
      <c r="L105" t="str">
        <f t="shared" si="7"/>
        <v>N/A</v>
      </c>
      <c r="M105" t="str">
        <f t="shared" si="8"/>
        <v>N/A</v>
      </c>
      <c r="N105" t="str">
        <f t="shared" si="9"/>
        <v>N/A</v>
      </c>
    </row>
    <row r="106" spans="1:20" x14ac:dyDescent="0.3">
      <c r="A106" s="1">
        <v>0</v>
      </c>
      <c r="B106" t="s">
        <v>22</v>
      </c>
      <c r="C106" t="s">
        <v>4066</v>
      </c>
      <c r="I106" t="str">
        <f t="shared" si="4"/>
        <v>N/A</v>
      </c>
      <c r="J106">
        <f t="shared" si="5"/>
        <v>1.06</v>
      </c>
      <c r="K106" t="str">
        <f t="shared" si="6"/>
        <v>N/A</v>
      </c>
      <c r="L106" t="str">
        <f t="shared" si="7"/>
        <v>N/A</v>
      </c>
      <c r="M106" t="str">
        <f t="shared" si="8"/>
        <v>N/A</v>
      </c>
      <c r="N106" t="str">
        <f t="shared" si="9"/>
        <v>N/A</v>
      </c>
      <c r="P106">
        <f t="shared" ref="P106:P142" si="130">IF(AND(NOT(ISNUMBER(J106)),NOT(J106="N/A")),1,0)</f>
        <v>0</v>
      </c>
      <c r="Q106">
        <f t="shared" ref="Q106:Q142" si="131">IF(AND(NOT(ISNUMBER(K106)),NOT(K106="N/A")),1,0)</f>
        <v>0</v>
      </c>
      <c r="R106">
        <f t="shared" ref="R106:R142" si="132">IF(AND(NOT(ISNUMBER(L106)),NOT(L106="N/A")),1,0)</f>
        <v>0</v>
      </c>
      <c r="S106">
        <f t="shared" ref="S106:S142" si="133">IF(AND(NOT(ISNUMBER(M106)),NOT(M106="N/A")),1,0)</f>
        <v>0</v>
      </c>
      <c r="T106">
        <f t="shared" ref="T106:T142" si="134">IF(AND(NOT(ISNUMBER(N106)),NOT(N106="N/A")),1,0)</f>
        <v>0</v>
      </c>
    </row>
    <row r="107" spans="1:20" x14ac:dyDescent="0.3">
      <c r="A107" s="1">
        <v>1</v>
      </c>
      <c r="B107" t="s">
        <v>178</v>
      </c>
      <c r="C107" t="s">
        <v>4117</v>
      </c>
      <c r="I107" t="str">
        <f t="shared" si="4"/>
        <v>N/A</v>
      </c>
      <c r="J107">
        <f t="shared" si="5"/>
        <v>0.34600000000000003</v>
      </c>
      <c r="K107" t="str">
        <f t="shared" si="6"/>
        <v>N/A</v>
      </c>
      <c r="L107" t="str">
        <f t="shared" si="7"/>
        <v>N/A</v>
      </c>
      <c r="M107" t="str">
        <f t="shared" si="8"/>
        <v>N/A</v>
      </c>
      <c r="N107" t="str">
        <f t="shared" si="9"/>
        <v>N/A</v>
      </c>
    </row>
    <row r="108" spans="1:20" x14ac:dyDescent="0.3">
      <c r="A108" s="1">
        <v>2</v>
      </c>
      <c r="B108" t="s">
        <v>180</v>
      </c>
      <c r="C108" t="s">
        <v>181</v>
      </c>
      <c r="I108" t="str">
        <f t="shared" si="4"/>
        <v>N/A</v>
      </c>
      <c r="J108">
        <f t="shared" si="5"/>
        <v>0.13720000000000002</v>
      </c>
      <c r="K108" t="str">
        <f t="shared" si="6"/>
        <v>N/A</v>
      </c>
      <c r="L108" t="str">
        <f t="shared" si="7"/>
        <v>N/A</v>
      </c>
      <c r="M108" t="str">
        <f t="shared" si="8"/>
        <v>N/A</v>
      </c>
      <c r="N108" t="str">
        <f t="shared" si="9"/>
        <v>N/A</v>
      </c>
      <c r="P108">
        <f t="shared" ref="P108:P142" si="135">IF(AND(NOT(ISNUMBER(J108)),NOT(J108="N/A")),1,0)</f>
        <v>0</v>
      </c>
      <c r="Q108">
        <f t="shared" ref="Q108:Q142" si="136">IF(AND(NOT(ISNUMBER(K108)),NOT(K108="N/A")),1,0)</f>
        <v>0</v>
      </c>
      <c r="R108">
        <f t="shared" ref="R108:R142" si="137">IF(AND(NOT(ISNUMBER(L108)),NOT(L108="N/A")),1,0)</f>
        <v>0</v>
      </c>
      <c r="S108">
        <f t="shared" ref="S108:S142" si="138">IF(AND(NOT(ISNUMBER(M108)),NOT(M108="N/A")),1,0)</f>
        <v>0</v>
      </c>
      <c r="T108">
        <f t="shared" ref="T108:T142" si="139">IF(AND(NOT(ISNUMBER(N108)),NOT(N108="N/A")),1,0)</f>
        <v>0</v>
      </c>
    </row>
    <row r="109" spans="1:20" x14ac:dyDescent="0.3">
      <c r="A109" s="1">
        <v>3</v>
      </c>
      <c r="B109" t="s">
        <v>182</v>
      </c>
      <c r="C109" t="s">
        <v>4118</v>
      </c>
      <c r="I109" t="str">
        <f t="shared" si="4"/>
        <v>N/A</v>
      </c>
      <c r="J109">
        <f t="shared" si="5"/>
        <v>35.69</v>
      </c>
      <c r="K109" t="str">
        <f t="shared" si="6"/>
        <v>N/A</v>
      </c>
      <c r="L109" t="str">
        <f t="shared" si="7"/>
        <v>N/A</v>
      </c>
      <c r="M109" t="str">
        <f t="shared" si="8"/>
        <v>N/A</v>
      </c>
      <c r="N109" t="str">
        <f t="shared" si="9"/>
        <v>N/A</v>
      </c>
    </row>
    <row r="110" spans="1:20" x14ac:dyDescent="0.3">
      <c r="A110" s="1">
        <v>4</v>
      </c>
      <c r="B110" t="s">
        <v>184</v>
      </c>
      <c r="C110" t="s">
        <v>4119</v>
      </c>
      <c r="I110" t="str">
        <f t="shared" si="4"/>
        <v>N/A</v>
      </c>
      <c r="J110">
        <f t="shared" si="5"/>
        <v>23.83</v>
      </c>
      <c r="K110" t="str">
        <f t="shared" si="6"/>
        <v>N/A</v>
      </c>
      <c r="L110" t="str">
        <f t="shared" si="7"/>
        <v>N/A</v>
      </c>
      <c r="M110" t="str">
        <f t="shared" si="8"/>
        <v>N/A</v>
      </c>
      <c r="N110" t="str">
        <f t="shared" si="9"/>
        <v>N/A</v>
      </c>
      <c r="P110">
        <f t="shared" ref="P110:P142" si="140">IF(AND(NOT(ISNUMBER(J110)),NOT(J110="N/A")),1,0)</f>
        <v>0</v>
      </c>
      <c r="Q110">
        <f t="shared" ref="Q110:Q142" si="141">IF(AND(NOT(ISNUMBER(K110)),NOT(K110="N/A")),1,0)</f>
        <v>0</v>
      </c>
      <c r="R110">
        <f t="shared" ref="R110:R142" si="142">IF(AND(NOT(ISNUMBER(L110)),NOT(L110="N/A")),1,0)</f>
        <v>0</v>
      </c>
      <c r="S110">
        <f t="shared" ref="S110:S142" si="143">IF(AND(NOT(ISNUMBER(M110)),NOT(M110="N/A")),1,0)</f>
        <v>0</v>
      </c>
      <c r="T110">
        <f t="shared" ref="T110:T142" si="144">IF(AND(NOT(ISNUMBER(N110)),NOT(N110="N/A")),1,0)</f>
        <v>0</v>
      </c>
    </row>
    <row r="111" spans="1:20" x14ac:dyDescent="0.3">
      <c r="A111" s="1">
        <v>5</v>
      </c>
      <c r="B111" t="s">
        <v>186</v>
      </c>
      <c r="C111" t="s">
        <v>4120</v>
      </c>
      <c r="I111" t="str">
        <f t="shared" si="4"/>
        <v>N/A</v>
      </c>
      <c r="J111">
        <f t="shared" si="5"/>
        <v>34.380000000000003</v>
      </c>
      <c r="K111" t="str">
        <f t="shared" si="6"/>
        <v>N/A</v>
      </c>
      <c r="L111" t="str">
        <f t="shared" si="7"/>
        <v>N/A</v>
      </c>
      <c r="M111" t="str">
        <f t="shared" si="8"/>
        <v>N/A</v>
      </c>
      <c r="N111" t="str">
        <f t="shared" si="9"/>
        <v>N/A</v>
      </c>
    </row>
    <row r="112" spans="1:20" x14ac:dyDescent="0.3">
      <c r="A112" s="1">
        <v>6</v>
      </c>
      <c r="B112" t="s">
        <v>188</v>
      </c>
      <c r="C112" t="s">
        <v>4121</v>
      </c>
      <c r="I112" t="str">
        <f t="shared" si="4"/>
        <v>N/A</v>
      </c>
      <c r="J112">
        <f t="shared" si="5"/>
        <v>31.53</v>
      </c>
      <c r="K112" t="str">
        <f t="shared" si="6"/>
        <v>N/A</v>
      </c>
      <c r="L112" t="str">
        <f t="shared" si="7"/>
        <v>N/A</v>
      </c>
      <c r="M112" t="str">
        <f t="shared" si="8"/>
        <v>N/A</v>
      </c>
      <c r="N112" t="str">
        <f t="shared" si="9"/>
        <v>N/A</v>
      </c>
      <c r="P112">
        <f t="shared" ref="P112:P142" si="145">IF(AND(NOT(ISNUMBER(J112)),NOT(J112="N/A")),1,0)</f>
        <v>0</v>
      </c>
      <c r="Q112">
        <f t="shared" ref="Q112:Q142" si="146">IF(AND(NOT(ISNUMBER(K112)),NOT(K112="N/A")),1,0)</f>
        <v>0</v>
      </c>
      <c r="R112">
        <f t="shared" ref="R112:R142" si="147">IF(AND(NOT(ISNUMBER(L112)),NOT(L112="N/A")),1,0)</f>
        <v>0</v>
      </c>
      <c r="S112">
        <f t="shared" ref="S112:S142" si="148">IF(AND(NOT(ISNUMBER(M112)),NOT(M112="N/A")),1,0)</f>
        <v>0</v>
      </c>
      <c r="T112">
        <f t="shared" ref="T112:T142" si="149">IF(AND(NOT(ISNUMBER(N112)),NOT(N112="N/A")),1,0)</f>
        <v>0</v>
      </c>
    </row>
    <row r="113" spans="1:20" x14ac:dyDescent="0.3">
      <c r="I113" t="str">
        <f t="shared" si="4"/>
        <v>N/A</v>
      </c>
      <c r="J113" t="str">
        <f t="shared" si="5"/>
        <v>N/A</v>
      </c>
      <c r="K113" t="str">
        <f t="shared" si="6"/>
        <v>N/A</v>
      </c>
      <c r="L113" t="str">
        <f t="shared" si="7"/>
        <v>N/A</v>
      </c>
      <c r="M113" t="str">
        <f t="shared" si="8"/>
        <v>N/A</v>
      </c>
      <c r="N113" t="str">
        <f t="shared" si="9"/>
        <v>N/A</v>
      </c>
    </row>
    <row r="114" spans="1:20" x14ac:dyDescent="0.3">
      <c r="A114" s="1">
        <v>0</v>
      </c>
      <c r="B114" t="s">
        <v>190</v>
      </c>
      <c r="C114" t="s">
        <v>4122</v>
      </c>
      <c r="I114" t="str">
        <f t="shared" si="4"/>
        <v>N/A</v>
      </c>
      <c r="J114">
        <f t="shared" si="5"/>
        <v>1890000</v>
      </c>
      <c r="K114" t="str">
        <f t="shared" si="6"/>
        <v>N/A</v>
      </c>
      <c r="L114" t="str">
        <f t="shared" si="7"/>
        <v>N/A</v>
      </c>
      <c r="M114" t="str">
        <f t="shared" si="8"/>
        <v>N/A</v>
      </c>
      <c r="N114" t="str">
        <f t="shared" si="9"/>
        <v>N/A</v>
      </c>
      <c r="P114">
        <f t="shared" ref="P114:P142" si="150">IF(AND(NOT(ISNUMBER(J114)),NOT(J114="N/A")),1,0)</f>
        <v>0</v>
      </c>
      <c r="Q114">
        <f t="shared" ref="Q114:Q142" si="151">IF(AND(NOT(ISNUMBER(K114)),NOT(K114="N/A")),1,0)</f>
        <v>0</v>
      </c>
      <c r="R114">
        <f t="shared" ref="R114:R142" si="152">IF(AND(NOT(ISNUMBER(L114)),NOT(L114="N/A")),1,0)</f>
        <v>0</v>
      </c>
      <c r="S114">
        <f t="shared" ref="S114:S142" si="153">IF(AND(NOT(ISNUMBER(M114)),NOT(M114="N/A")),1,0)</f>
        <v>0</v>
      </c>
      <c r="T114">
        <f t="shared" ref="T114:T142" si="154">IF(AND(NOT(ISNUMBER(N114)),NOT(N114="N/A")),1,0)</f>
        <v>0</v>
      </c>
    </row>
    <row r="115" spans="1:20" x14ac:dyDescent="0.3">
      <c r="A115" s="1">
        <v>1</v>
      </c>
      <c r="B115" t="s">
        <v>192</v>
      </c>
      <c r="C115" t="s">
        <v>4123</v>
      </c>
      <c r="I115" t="str">
        <f t="shared" si="4"/>
        <v>N/A</v>
      </c>
      <c r="J115">
        <f t="shared" si="5"/>
        <v>1180000</v>
      </c>
      <c r="K115" t="str">
        <f t="shared" si="6"/>
        <v>N/A</v>
      </c>
      <c r="L115" t="str">
        <f t="shared" si="7"/>
        <v>N/A</v>
      </c>
      <c r="M115" t="str">
        <f t="shared" si="8"/>
        <v>N/A</v>
      </c>
      <c r="N115" t="str">
        <f t="shared" si="9"/>
        <v>N/A</v>
      </c>
    </row>
    <row r="116" spans="1:20" x14ac:dyDescent="0.3">
      <c r="A116" s="1">
        <v>2</v>
      </c>
      <c r="B116" t="s">
        <v>194</v>
      </c>
      <c r="C116" t="s">
        <v>4124</v>
      </c>
      <c r="I116" t="str">
        <f t="shared" si="4"/>
        <v>N/A</v>
      </c>
      <c r="J116">
        <f t="shared" si="5"/>
        <v>279600000</v>
      </c>
      <c r="K116" t="str">
        <f t="shared" si="6"/>
        <v>N/A</v>
      </c>
      <c r="L116" t="str">
        <f t="shared" si="7"/>
        <v>N/A</v>
      </c>
      <c r="M116" t="str">
        <f t="shared" si="8"/>
        <v>N/A</v>
      </c>
      <c r="N116" t="str">
        <f t="shared" si="9"/>
        <v>N/A</v>
      </c>
      <c r="P116">
        <f t="shared" ref="P116:P142" si="155">IF(AND(NOT(ISNUMBER(J116)),NOT(J116="N/A")),1,0)</f>
        <v>0</v>
      </c>
      <c r="Q116">
        <f t="shared" ref="Q116:Q142" si="156">IF(AND(NOT(ISNUMBER(K116)),NOT(K116="N/A")),1,0)</f>
        <v>0</v>
      </c>
      <c r="R116">
        <f t="shared" ref="R116:R142" si="157">IF(AND(NOT(ISNUMBER(L116)),NOT(L116="N/A")),1,0)</f>
        <v>0</v>
      </c>
      <c r="S116">
        <f t="shared" ref="S116:S142" si="158">IF(AND(NOT(ISNUMBER(M116)),NOT(M116="N/A")),1,0)</f>
        <v>0</v>
      </c>
      <c r="T116">
        <f t="shared" ref="T116:T142" si="159">IF(AND(NOT(ISNUMBER(N116)),NOT(N116="N/A")),1,0)</f>
        <v>0</v>
      </c>
    </row>
    <row r="117" spans="1:20" x14ac:dyDescent="0.3">
      <c r="A117" s="1">
        <v>3</v>
      </c>
      <c r="B117" t="s">
        <v>196</v>
      </c>
      <c r="C117" t="s">
        <v>4125</v>
      </c>
      <c r="I117" t="str">
        <f t="shared" si="4"/>
        <v>N/A</v>
      </c>
      <c r="J117">
        <f t="shared" si="5"/>
        <v>275970000</v>
      </c>
      <c r="K117" t="str">
        <f t="shared" si="6"/>
        <v>N/A</v>
      </c>
      <c r="L117" t="str">
        <f t="shared" si="7"/>
        <v>N/A</v>
      </c>
      <c r="M117" t="str">
        <f t="shared" si="8"/>
        <v>N/A</v>
      </c>
      <c r="N117" t="str">
        <f t="shared" si="9"/>
        <v>N/A</v>
      </c>
    </row>
    <row r="118" spans="1:20" x14ac:dyDescent="0.3">
      <c r="A118" s="1">
        <v>4</v>
      </c>
      <c r="B118" t="s">
        <v>198</v>
      </c>
      <c r="C118" t="s">
        <v>3066</v>
      </c>
      <c r="I118" t="str">
        <f t="shared" si="4"/>
        <v>N/A</v>
      </c>
      <c r="J118">
        <f t="shared" si="5"/>
        <v>9.0000000000000011E-3</v>
      </c>
      <c r="K118" t="str">
        <f t="shared" si="6"/>
        <v>N/A</v>
      </c>
      <c r="L118" t="str">
        <f t="shared" si="7"/>
        <v>N/A</v>
      </c>
      <c r="M118" t="str">
        <f t="shared" si="8"/>
        <v>N/A</v>
      </c>
      <c r="N118" t="str">
        <f t="shared" si="9"/>
        <v>N/A</v>
      </c>
      <c r="P118">
        <f t="shared" ref="P118:P142" si="160">IF(AND(NOT(ISNUMBER(J118)),NOT(J118="N/A")),1,0)</f>
        <v>0</v>
      </c>
      <c r="Q118">
        <f t="shared" ref="Q118:Q142" si="161">IF(AND(NOT(ISNUMBER(K118)),NOT(K118="N/A")),1,0)</f>
        <v>0</v>
      </c>
      <c r="R118">
        <f t="shared" ref="R118:R142" si="162">IF(AND(NOT(ISNUMBER(L118)),NOT(L118="N/A")),1,0)</f>
        <v>0</v>
      </c>
      <c r="S118">
        <f t="shared" ref="S118:S142" si="163">IF(AND(NOT(ISNUMBER(M118)),NOT(M118="N/A")),1,0)</f>
        <v>0</v>
      </c>
      <c r="T118">
        <f t="shared" ref="T118:T142" si="164">IF(AND(NOT(ISNUMBER(N118)),NOT(N118="N/A")),1,0)</f>
        <v>0</v>
      </c>
    </row>
    <row r="119" spans="1:20" x14ac:dyDescent="0.3">
      <c r="A119" s="1">
        <v>5</v>
      </c>
      <c r="B119" t="s">
        <v>200</v>
      </c>
      <c r="C119" t="s">
        <v>4126</v>
      </c>
      <c r="I119" t="str">
        <f t="shared" si="4"/>
        <v>N/A</v>
      </c>
      <c r="J119">
        <f t="shared" si="5"/>
        <v>1.0580000000000001</v>
      </c>
      <c r="K119" t="str">
        <f t="shared" si="6"/>
        <v>N/A</v>
      </c>
      <c r="L119" t="str">
        <f t="shared" si="7"/>
        <v>N/A</v>
      </c>
      <c r="M119" t="str">
        <f t="shared" si="8"/>
        <v>N/A</v>
      </c>
      <c r="N119" t="str">
        <f t="shared" si="9"/>
        <v>N/A</v>
      </c>
    </row>
    <row r="120" spans="1:20" x14ac:dyDescent="0.3">
      <c r="A120" s="1">
        <v>6</v>
      </c>
      <c r="B120" t="s">
        <v>202</v>
      </c>
      <c r="C120" t="s">
        <v>3226</v>
      </c>
      <c r="I120" t="str">
        <f t="shared" si="4"/>
        <v>N/A</v>
      </c>
      <c r="J120">
        <f t="shared" si="5"/>
        <v>5470000</v>
      </c>
      <c r="K120" t="str">
        <f t="shared" si="6"/>
        <v>N/A</v>
      </c>
      <c r="L120" t="str">
        <f t="shared" si="7"/>
        <v>N/A</v>
      </c>
      <c r="M120" t="str">
        <f t="shared" si="8"/>
        <v>N/A</v>
      </c>
      <c r="N120" t="str">
        <f t="shared" si="9"/>
        <v>N/A</v>
      </c>
      <c r="P120">
        <f t="shared" ref="P120:P142" si="165">IF(AND(NOT(ISNUMBER(J120)),NOT(J120="N/A")),1,0)</f>
        <v>0</v>
      </c>
      <c r="Q120">
        <f t="shared" ref="Q120:Q142" si="166">IF(AND(NOT(ISNUMBER(K120)),NOT(K120="N/A")),1,0)</f>
        <v>0</v>
      </c>
      <c r="R120">
        <f t="shared" ref="R120:R142" si="167">IF(AND(NOT(ISNUMBER(L120)),NOT(L120="N/A")),1,0)</f>
        <v>0</v>
      </c>
      <c r="S120">
        <f t="shared" ref="S120:S142" si="168">IF(AND(NOT(ISNUMBER(M120)),NOT(M120="N/A")),1,0)</f>
        <v>0</v>
      </c>
      <c r="T120">
        <f t="shared" ref="T120:T142" si="169">IF(AND(NOT(ISNUMBER(N120)),NOT(N120="N/A")),1,0)</f>
        <v>0</v>
      </c>
    </row>
    <row r="121" spans="1:20" x14ac:dyDescent="0.3">
      <c r="A121" s="1">
        <v>7</v>
      </c>
      <c r="B121" t="s">
        <v>204</v>
      </c>
      <c r="C121" t="s">
        <v>4127</v>
      </c>
      <c r="I121" t="str">
        <f t="shared" si="4"/>
        <v>N/A</v>
      </c>
      <c r="J121">
        <f t="shared" si="5"/>
        <v>2.7</v>
      </c>
      <c r="K121" t="str">
        <f t="shared" si="6"/>
        <v>N/A</v>
      </c>
      <c r="L121" t="str">
        <f t="shared" si="7"/>
        <v>N/A</v>
      </c>
      <c r="M121" t="str">
        <f t="shared" si="8"/>
        <v>N/A</v>
      </c>
      <c r="N121" t="str">
        <f t="shared" si="9"/>
        <v>N/A</v>
      </c>
    </row>
    <row r="122" spans="1:20" x14ac:dyDescent="0.3">
      <c r="A122" s="1">
        <v>8</v>
      </c>
      <c r="B122" t="s">
        <v>206</v>
      </c>
      <c r="C122" t="s">
        <v>3669</v>
      </c>
      <c r="I122" t="str">
        <f t="shared" si="4"/>
        <v>N/A</v>
      </c>
      <c r="J122">
        <f t="shared" si="5"/>
        <v>1.9800000000000002E-2</v>
      </c>
      <c r="K122" t="str">
        <f t="shared" si="6"/>
        <v>N/A</v>
      </c>
      <c r="L122" t="str">
        <f t="shared" si="7"/>
        <v>N/A</v>
      </c>
      <c r="M122" t="str">
        <f t="shared" si="8"/>
        <v>N/A</v>
      </c>
      <c r="N122" t="str">
        <f t="shared" si="9"/>
        <v>N/A</v>
      </c>
      <c r="P122">
        <f t="shared" ref="P122:P142" si="170">IF(AND(NOT(ISNUMBER(J122)),NOT(J122="N/A")),1,0)</f>
        <v>0</v>
      </c>
      <c r="Q122">
        <f t="shared" ref="Q122:Q142" si="171">IF(AND(NOT(ISNUMBER(K122)),NOT(K122="N/A")),1,0)</f>
        <v>0</v>
      </c>
      <c r="R122">
        <f t="shared" ref="R122:R142" si="172">IF(AND(NOT(ISNUMBER(L122)),NOT(L122="N/A")),1,0)</f>
        <v>0</v>
      </c>
      <c r="S122">
        <f t="shared" ref="S122:S142" si="173">IF(AND(NOT(ISNUMBER(M122)),NOT(M122="N/A")),1,0)</f>
        <v>0</v>
      </c>
      <c r="T122">
        <f t="shared" ref="T122:T142" si="174">IF(AND(NOT(ISNUMBER(N122)),NOT(N122="N/A")),1,0)</f>
        <v>0</v>
      </c>
    </row>
    <row r="123" spans="1:20" x14ac:dyDescent="0.3">
      <c r="A123" s="1">
        <v>9</v>
      </c>
      <c r="B123" t="s">
        <v>208</v>
      </c>
      <c r="C123" t="s">
        <v>4128</v>
      </c>
      <c r="I123" t="str">
        <f t="shared" si="4"/>
        <v>N/A</v>
      </c>
      <c r="J123">
        <f t="shared" si="5"/>
        <v>5270000</v>
      </c>
      <c r="K123" t="str">
        <f t="shared" si="6"/>
        <v>N/A</v>
      </c>
      <c r="L123" t="str">
        <f t="shared" si="7"/>
        <v>N/A</v>
      </c>
      <c r="M123" t="str">
        <f t="shared" si="8"/>
        <v>N/A</v>
      </c>
      <c r="N123" t="str">
        <f t="shared" si="9"/>
        <v>N/A</v>
      </c>
    </row>
    <row r="124" spans="1:20" x14ac:dyDescent="0.3">
      <c r="I124" t="str">
        <f t="shared" ref="I124:I187" si="175">IFERROR(IF(TRIM(B124)="-", "N/A", IF(RIGHT(B124,1)=")",IF(RIGHT(B124,2)="T)",-1000000000000*VALUE(MID(B124,2,LEN(B124)-3)),IF(RIGHT(B124,2)="M)",-1000000*VALUE(MID(B124,2,LEN(B124)-3)),IF(RIGHT(B124,2)="B)",-1000000000*VALUE(MID(B124,2,LEN(B124)-3)),IF(RIGHT(B124,2)="k)",-1000*VALUE(MID(B124,2,LEN(B124)-3)),VALUE(SUBSTITUTE(B124,",","")))))),IF(RIGHT(B124,1)="T",1000000000000*VALUE(LEFT(B124,LEN(B124)-1)),IF(RIGHT(B124,1)="M",1000000*VALUE(LEFT(B124,LEN(B124)-1)),IF(RIGHT(B124,1)="B",1000000000*VALUE(LEFT(B124,LEN(B124)-1)),IF(RIGHT(B124,1)="%",0.01*VALUE(LEFT(B124,LEN(B124)-1)),IF(RIGHT(B124,1)="k",1000*VALUE(LEFT(B124,LEN(B124)-1)),VALUE(SUBSTITUTE(B124,",",""))))))))),"N/A")</f>
        <v>N/A</v>
      </c>
      <c r="J124" t="str">
        <f t="shared" ref="J124:J187" si="17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7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7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18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c r="P124">
        <f t="shared" ref="P124:P142" si="181">IF(AND(NOT(ISNUMBER(J124)),NOT(J124="N/A")),1,0)</f>
        <v>0</v>
      </c>
      <c r="Q124">
        <f t="shared" ref="Q124:Q142" si="182">IF(AND(NOT(ISNUMBER(K124)),NOT(K124="N/A")),1,0)</f>
        <v>0</v>
      </c>
      <c r="R124">
        <f t="shared" ref="R124:R142" si="183">IF(AND(NOT(ISNUMBER(L124)),NOT(L124="N/A")),1,0)</f>
        <v>0</v>
      </c>
      <c r="S124">
        <f t="shared" ref="S124:S142" si="184">IF(AND(NOT(ISNUMBER(M124)),NOT(M124="N/A")),1,0)</f>
        <v>0</v>
      </c>
      <c r="T124">
        <f t="shared" ref="T124:T142" si="185">IF(AND(NOT(ISNUMBER(N124)),NOT(N124="N/A")),1,0)</f>
        <v>0</v>
      </c>
    </row>
    <row r="125" spans="1:20" x14ac:dyDescent="0.3">
      <c r="A125" s="1">
        <v>0</v>
      </c>
      <c r="B125" t="s">
        <v>210</v>
      </c>
      <c r="I125" t="str">
        <f t="shared" si="175"/>
        <v>N/A</v>
      </c>
      <c r="J125" t="str">
        <f t="shared" si="176"/>
        <v>N/A</v>
      </c>
      <c r="K125" t="str">
        <f t="shared" si="177"/>
        <v>N/A</v>
      </c>
      <c r="L125" t="str">
        <f t="shared" si="178"/>
        <v>N/A</v>
      </c>
      <c r="M125" t="str">
        <f t="shared" si="179"/>
        <v>N/A</v>
      </c>
      <c r="N125" t="str">
        <f t="shared" si="180"/>
        <v>N/A</v>
      </c>
    </row>
    <row r="126" spans="1:20" x14ac:dyDescent="0.3">
      <c r="A126" s="1">
        <v>1</v>
      </c>
      <c r="B126" t="s">
        <v>212</v>
      </c>
      <c r="I126" t="str">
        <f t="shared" si="175"/>
        <v>N/A</v>
      </c>
      <c r="J126" t="str">
        <f t="shared" si="176"/>
        <v>N/A</v>
      </c>
      <c r="K126" t="str">
        <f t="shared" si="177"/>
        <v>N/A</v>
      </c>
      <c r="L126" t="str">
        <f t="shared" si="178"/>
        <v>N/A</v>
      </c>
      <c r="M126" t="str">
        <f t="shared" si="179"/>
        <v>N/A</v>
      </c>
      <c r="N126" t="str">
        <f t="shared" si="180"/>
        <v>N/A</v>
      </c>
      <c r="P126">
        <f t="shared" ref="P126:P142" si="186">IF(AND(NOT(ISNUMBER(J126)),NOT(J126="N/A")),1,0)</f>
        <v>0</v>
      </c>
      <c r="Q126">
        <f t="shared" ref="Q126:Q142" si="187">IF(AND(NOT(ISNUMBER(K126)),NOT(K126="N/A")),1,0)</f>
        <v>0</v>
      </c>
      <c r="R126">
        <f t="shared" ref="R126:R142" si="188">IF(AND(NOT(ISNUMBER(L126)),NOT(L126="N/A")),1,0)</f>
        <v>0</v>
      </c>
      <c r="S126">
        <f t="shared" ref="S126:S142" si="189">IF(AND(NOT(ISNUMBER(M126)),NOT(M126="N/A")),1,0)</f>
        <v>0</v>
      </c>
      <c r="T126">
        <f t="shared" ref="T126:T142" si="190">IF(AND(NOT(ISNUMBER(N126)),NOT(N126="N/A")),1,0)</f>
        <v>0</v>
      </c>
    </row>
    <row r="127" spans="1:20" x14ac:dyDescent="0.3">
      <c r="A127" s="1">
        <v>2</v>
      </c>
      <c r="B127" t="s">
        <v>214</v>
      </c>
      <c r="I127" t="str">
        <f t="shared" si="175"/>
        <v>N/A</v>
      </c>
      <c r="J127" t="str">
        <f t="shared" si="176"/>
        <v>N/A</v>
      </c>
      <c r="K127" t="str">
        <f t="shared" si="177"/>
        <v>N/A</v>
      </c>
      <c r="L127" t="str">
        <f t="shared" si="178"/>
        <v>N/A</v>
      </c>
      <c r="M127" t="str">
        <f t="shared" si="179"/>
        <v>N/A</v>
      </c>
      <c r="N127" t="str">
        <f t="shared" si="180"/>
        <v>N/A</v>
      </c>
    </row>
    <row r="128" spans="1:20" x14ac:dyDescent="0.3">
      <c r="A128" s="1">
        <v>3</v>
      </c>
      <c r="B128" t="s">
        <v>216</v>
      </c>
      <c r="I128" t="str">
        <f t="shared" si="175"/>
        <v>N/A</v>
      </c>
      <c r="J128" t="str">
        <f t="shared" si="176"/>
        <v>N/A</v>
      </c>
      <c r="K128" t="str">
        <f t="shared" si="177"/>
        <v>N/A</v>
      </c>
      <c r="L128" t="str">
        <f t="shared" si="178"/>
        <v>N/A</v>
      </c>
      <c r="M128" t="str">
        <f t="shared" si="179"/>
        <v>N/A</v>
      </c>
      <c r="N128" t="str">
        <f t="shared" si="180"/>
        <v>N/A</v>
      </c>
      <c r="P128">
        <f t="shared" ref="P128:P142" si="191">IF(AND(NOT(ISNUMBER(J128)),NOT(J128="N/A")),1,0)</f>
        <v>0</v>
      </c>
      <c r="Q128">
        <f t="shared" ref="Q128:Q142" si="192">IF(AND(NOT(ISNUMBER(K128)),NOT(K128="N/A")),1,0)</f>
        <v>0</v>
      </c>
      <c r="R128">
        <f t="shared" ref="R128:R142" si="193">IF(AND(NOT(ISNUMBER(L128)),NOT(L128="N/A")),1,0)</f>
        <v>0</v>
      </c>
      <c r="S128">
        <f t="shared" ref="S128:S142" si="194">IF(AND(NOT(ISNUMBER(M128)),NOT(M128="N/A")),1,0)</f>
        <v>0</v>
      </c>
      <c r="T128">
        <f t="shared" ref="T128:T142" si="195">IF(AND(NOT(ISNUMBER(N128)),NOT(N128="N/A")),1,0)</f>
        <v>0</v>
      </c>
    </row>
    <row r="129" spans="1:20" x14ac:dyDescent="0.3">
      <c r="A129" s="1">
        <v>4</v>
      </c>
      <c r="B129" t="s">
        <v>218</v>
      </c>
      <c r="I129" t="str">
        <f t="shared" si="175"/>
        <v>N/A</v>
      </c>
      <c r="J129" t="str">
        <f t="shared" si="176"/>
        <v>N/A</v>
      </c>
      <c r="K129" t="str">
        <f t="shared" si="177"/>
        <v>N/A</v>
      </c>
      <c r="L129" t="str">
        <f t="shared" si="178"/>
        <v>N/A</v>
      </c>
      <c r="M129" t="str">
        <f t="shared" si="179"/>
        <v>N/A</v>
      </c>
      <c r="N129" t="str">
        <f t="shared" si="180"/>
        <v>N/A</v>
      </c>
    </row>
    <row r="130" spans="1:20" x14ac:dyDescent="0.3">
      <c r="A130" s="1">
        <v>5</v>
      </c>
      <c r="B130" t="s">
        <v>220</v>
      </c>
      <c r="I130" t="str">
        <f t="shared" si="175"/>
        <v>N/A</v>
      </c>
      <c r="J130" t="str">
        <f t="shared" si="176"/>
        <v>N/A</v>
      </c>
      <c r="K130" t="str">
        <f t="shared" si="177"/>
        <v>N/A</v>
      </c>
      <c r="L130" t="str">
        <f t="shared" si="178"/>
        <v>N/A</v>
      </c>
      <c r="M130" t="str">
        <f t="shared" si="179"/>
        <v>N/A</v>
      </c>
      <c r="N130" t="str">
        <f t="shared" si="180"/>
        <v>N/A</v>
      </c>
      <c r="P130">
        <f t="shared" ref="P130:P142" si="196">IF(AND(NOT(ISNUMBER(J130)),NOT(J130="N/A")),1,0)</f>
        <v>0</v>
      </c>
      <c r="Q130">
        <f t="shared" ref="Q130:Q142" si="197">IF(AND(NOT(ISNUMBER(K130)),NOT(K130="N/A")),1,0)</f>
        <v>0</v>
      </c>
      <c r="R130">
        <f t="shared" ref="R130:R142" si="198">IF(AND(NOT(ISNUMBER(L130)),NOT(L130="N/A")),1,0)</f>
        <v>0</v>
      </c>
      <c r="S130">
        <f t="shared" ref="S130:S142" si="199">IF(AND(NOT(ISNUMBER(M130)),NOT(M130="N/A")),1,0)</f>
        <v>0</v>
      </c>
      <c r="T130">
        <f t="shared" ref="T130:T142" si="200">IF(AND(NOT(ISNUMBER(N130)),NOT(N130="N/A")),1,0)</f>
        <v>0</v>
      </c>
    </row>
    <row r="131" spans="1:20" x14ac:dyDescent="0.3">
      <c r="A131" s="1">
        <v>6</v>
      </c>
      <c r="B131" t="s">
        <v>222</v>
      </c>
      <c r="I131" t="str">
        <f t="shared" si="175"/>
        <v>N/A</v>
      </c>
      <c r="J131" t="str">
        <f t="shared" si="176"/>
        <v>N/A</v>
      </c>
      <c r="K131" t="str">
        <f t="shared" si="177"/>
        <v>N/A</v>
      </c>
      <c r="L131" t="str">
        <f t="shared" si="178"/>
        <v>N/A</v>
      </c>
      <c r="M131" t="str">
        <f t="shared" si="179"/>
        <v>N/A</v>
      </c>
      <c r="N131" t="str">
        <f t="shared" si="180"/>
        <v>N/A</v>
      </c>
    </row>
    <row r="132" spans="1:20" x14ac:dyDescent="0.3">
      <c r="A132" s="1">
        <v>7</v>
      </c>
      <c r="B132" t="s">
        <v>224</v>
      </c>
      <c r="I132" t="str">
        <f t="shared" si="175"/>
        <v>N/A</v>
      </c>
      <c r="J132" t="str">
        <f t="shared" si="176"/>
        <v>N/A</v>
      </c>
      <c r="K132" t="str">
        <f t="shared" si="177"/>
        <v>N/A</v>
      </c>
      <c r="L132" t="str">
        <f t="shared" si="178"/>
        <v>N/A</v>
      </c>
      <c r="M132" t="str">
        <f t="shared" si="179"/>
        <v>N/A</v>
      </c>
      <c r="N132" t="str">
        <f t="shared" si="180"/>
        <v>N/A</v>
      </c>
      <c r="P132">
        <f t="shared" ref="P132:P142" si="201">IF(AND(NOT(ISNUMBER(J132)),NOT(J132="N/A")),1,0)</f>
        <v>0</v>
      </c>
      <c r="Q132">
        <f t="shared" ref="Q132:Q142" si="202">IF(AND(NOT(ISNUMBER(K132)),NOT(K132="N/A")),1,0)</f>
        <v>0</v>
      </c>
      <c r="R132">
        <f t="shared" ref="R132:R142" si="203">IF(AND(NOT(ISNUMBER(L132)),NOT(L132="N/A")),1,0)</f>
        <v>0</v>
      </c>
      <c r="S132">
        <f t="shared" ref="S132:S142" si="204">IF(AND(NOT(ISNUMBER(M132)),NOT(M132="N/A")),1,0)</f>
        <v>0</v>
      </c>
      <c r="T132">
        <f t="shared" ref="T132:T142" si="205">IF(AND(NOT(ISNUMBER(N132)),NOT(N132="N/A")),1,0)</f>
        <v>0</v>
      </c>
    </row>
    <row r="133" spans="1:20" x14ac:dyDescent="0.3">
      <c r="A133" s="1">
        <v>8</v>
      </c>
      <c r="B133" t="s">
        <v>226</v>
      </c>
      <c r="C133" t="s">
        <v>2478</v>
      </c>
      <c r="I133" t="str">
        <f t="shared" si="175"/>
        <v>N/A</v>
      </c>
      <c r="J133">
        <f t="shared" si="176"/>
        <v>42767</v>
      </c>
      <c r="K133" t="str">
        <f t="shared" si="177"/>
        <v>N/A</v>
      </c>
      <c r="L133" t="str">
        <f t="shared" si="178"/>
        <v>N/A</v>
      </c>
      <c r="M133" t="str">
        <f t="shared" si="179"/>
        <v>N/A</v>
      </c>
      <c r="N133" t="str">
        <f t="shared" si="180"/>
        <v>N/A</v>
      </c>
    </row>
    <row r="134" spans="1:20" x14ac:dyDescent="0.3">
      <c r="A134" s="1">
        <v>9</v>
      </c>
      <c r="B134" t="s">
        <v>227</v>
      </c>
      <c r="C134" t="s">
        <v>4129</v>
      </c>
      <c r="I134" t="str">
        <f t="shared" si="175"/>
        <v>N/A</v>
      </c>
      <c r="J134" t="str">
        <f t="shared" si="176"/>
        <v>N/A</v>
      </c>
      <c r="K134" t="str">
        <f t="shared" si="177"/>
        <v>N/A</v>
      </c>
      <c r="L134" t="str">
        <f t="shared" si="178"/>
        <v>N/A</v>
      </c>
      <c r="M134" t="str">
        <f t="shared" si="179"/>
        <v>N/A</v>
      </c>
      <c r="N134" t="str">
        <f t="shared" si="180"/>
        <v>N/A</v>
      </c>
      <c r="P134">
        <f t="shared" ref="P134:P142" si="206">IF(AND(NOT(ISNUMBER(J134)),NOT(J134="N/A")),1,0)</f>
        <v>0</v>
      </c>
      <c r="Q134">
        <f t="shared" ref="Q134:Q142" si="207">IF(AND(NOT(ISNUMBER(K134)),NOT(K134="N/A")),1,0)</f>
        <v>0</v>
      </c>
      <c r="R134">
        <f t="shared" ref="R134:R142" si="208">IF(AND(NOT(ISNUMBER(L134)),NOT(L134="N/A")),1,0)</f>
        <v>0</v>
      </c>
      <c r="S134">
        <f t="shared" ref="S134:S142" si="209">IF(AND(NOT(ISNUMBER(M134)),NOT(M134="N/A")),1,0)</f>
        <v>0</v>
      </c>
      <c r="T134">
        <f t="shared" ref="T134:T142" si="210">IF(AND(NOT(ISNUMBER(N134)),NOT(N134="N/A")),1,0)</f>
        <v>0</v>
      </c>
    </row>
    <row r="135" spans="1:20" x14ac:dyDescent="0.3">
      <c r="I135" t="str">
        <f t="shared" si="175"/>
        <v>N/A</v>
      </c>
      <c r="J135" t="str">
        <f t="shared" si="176"/>
        <v>N/A</v>
      </c>
      <c r="K135" t="str">
        <f t="shared" si="177"/>
        <v>N/A</v>
      </c>
      <c r="L135" t="str">
        <f t="shared" si="178"/>
        <v>N/A</v>
      </c>
      <c r="M135" t="str">
        <f t="shared" si="179"/>
        <v>N/A</v>
      </c>
      <c r="N135" t="str">
        <f t="shared" si="180"/>
        <v>N/A</v>
      </c>
    </row>
    <row r="136" spans="1:20" x14ac:dyDescent="0.3">
      <c r="I136" t="str">
        <f t="shared" si="175"/>
        <v>N/A</v>
      </c>
      <c r="J136" t="str">
        <f t="shared" si="176"/>
        <v>N/A</v>
      </c>
      <c r="K136" t="str">
        <f t="shared" si="177"/>
        <v>N/A</v>
      </c>
      <c r="L136" t="str">
        <f t="shared" si="178"/>
        <v>N/A</v>
      </c>
      <c r="M136" t="str">
        <f t="shared" si="179"/>
        <v>N/A</v>
      </c>
      <c r="N136" t="str">
        <f t="shared" si="180"/>
        <v>N/A</v>
      </c>
      <c r="P136">
        <f t="shared" ref="P136:P142" si="211">IF(AND(NOT(ISNUMBER(J136)),NOT(J136="N/A")),1,0)</f>
        <v>0</v>
      </c>
      <c r="Q136">
        <f t="shared" ref="Q136:Q142" si="212">IF(AND(NOT(ISNUMBER(K136)),NOT(K136="N/A")),1,0)</f>
        <v>0</v>
      </c>
      <c r="R136">
        <f t="shared" ref="R136:R142" si="213">IF(AND(NOT(ISNUMBER(L136)),NOT(L136="N/A")),1,0)</f>
        <v>0</v>
      </c>
      <c r="S136">
        <f t="shared" ref="S136:S142" si="214">IF(AND(NOT(ISNUMBER(M136)),NOT(M136="N/A")),1,0)</f>
        <v>0</v>
      </c>
      <c r="T136">
        <f t="shared" ref="T136:T142" si="215">IF(AND(NOT(ISNUMBER(N136)),NOT(N136="N/A")),1,0)</f>
        <v>0</v>
      </c>
    </row>
    <row r="137" spans="1:20" x14ac:dyDescent="0.3">
      <c r="B137" s="1" t="s">
        <v>228</v>
      </c>
      <c r="C137" s="1" t="s">
        <v>229</v>
      </c>
      <c r="D137" s="1" t="s">
        <v>230</v>
      </c>
      <c r="E137" s="1" t="s">
        <v>231</v>
      </c>
      <c r="F137" s="1" t="s">
        <v>232</v>
      </c>
      <c r="I137" t="str">
        <f t="shared" si="175"/>
        <v>N/A</v>
      </c>
      <c r="J137" t="str">
        <f t="shared" si="176"/>
        <v>N/A</v>
      </c>
      <c r="K137" t="str">
        <f t="shared" si="177"/>
        <v>N/A</v>
      </c>
      <c r="L137" t="str">
        <f t="shared" si="178"/>
        <v>N/A</v>
      </c>
      <c r="M137" t="str">
        <f t="shared" si="179"/>
        <v>N/A</v>
      </c>
      <c r="N137" t="str">
        <f t="shared" si="180"/>
        <v>N/A</v>
      </c>
    </row>
    <row r="138" spans="1:20" x14ac:dyDescent="0.3">
      <c r="A138" s="1">
        <v>0</v>
      </c>
      <c r="B138" t="s">
        <v>4130</v>
      </c>
      <c r="C138" t="s">
        <v>4131</v>
      </c>
      <c r="D138" t="s">
        <v>1987</v>
      </c>
      <c r="E138" t="s">
        <v>4132</v>
      </c>
      <c r="F138">
        <v>57</v>
      </c>
      <c r="I138" t="str">
        <f t="shared" si="175"/>
        <v>N/A</v>
      </c>
      <c r="J138" t="str">
        <f t="shared" si="176"/>
        <v>N/A</v>
      </c>
      <c r="K138">
        <f t="shared" si="177"/>
        <v>1470000</v>
      </c>
      <c r="L138">
        <f t="shared" si="178"/>
        <v>15200000</v>
      </c>
      <c r="M138">
        <f t="shared" si="179"/>
        <v>57</v>
      </c>
      <c r="N138" t="str">
        <f t="shared" si="180"/>
        <v>N/A</v>
      </c>
      <c r="P138">
        <f t="shared" ref="P138:P142" si="216">IF(AND(NOT(ISNUMBER(J138)),NOT(J138="N/A")),1,0)</f>
        <v>0</v>
      </c>
      <c r="Q138">
        <f t="shared" ref="Q138:Q142" si="217">IF(AND(NOT(ISNUMBER(K138)),NOT(K138="N/A")),1,0)</f>
        <v>0</v>
      </c>
      <c r="R138">
        <f t="shared" ref="R138:R142" si="218">IF(AND(NOT(ISNUMBER(L138)),NOT(L138="N/A")),1,0)</f>
        <v>0</v>
      </c>
      <c r="S138">
        <f t="shared" ref="S138:S142" si="219">IF(AND(NOT(ISNUMBER(M138)),NOT(M138="N/A")),1,0)</f>
        <v>0</v>
      </c>
      <c r="T138">
        <f t="shared" ref="T138:T142" si="220">IF(AND(NOT(ISNUMBER(N138)),NOT(N138="N/A")),1,0)</f>
        <v>0</v>
      </c>
    </row>
    <row r="139" spans="1:20" x14ac:dyDescent="0.3">
      <c r="A139" s="1">
        <v>1</v>
      </c>
      <c r="B139" t="s">
        <v>4133</v>
      </c>
      <c r="C139" t="s">
        <v>4134</v>
      </c>
      <c r="D139" t="s">
        <v>4135</v>
      </c>
      <c r="E139" t="s">
        <v>1430</v>
      </c>
      <c r="F139">
        <v>58</v>
      </c>
      <c r="I139" t="str">
        <f t="shared" si="175"/>
        <v>N/A</v>
      </c>
      <c r="J139" t="str">
        <f t="shared" si="176"/>
        <v>N/A</v>
      </c>
      <c r="K139">
        <f t="shared" si="177"/>
        <v>735460</v>
      </c>
      <c r="L139">
        <f t="shared" si="178"/>
        <v>1310000</v>
      </c>
      <c r="M139">
        <f t="shared" si="179"/>
        <v>58</v>
      </c>
      <c r="N139" t="str">
        <f t="shared" si="180"/>
        <v>N/A</v>
      </c>
    </row>
    <row r="140" spans="1:20" x14ac:dyDescent="0.3">
      <c r="A140" s="1">
        <v>2</v>
      </c>
      <c r="B140" t="s">
        <v>4136</v>
      </c>
      <c r="C140" t="s">
        <v>4137</v>
      </c>
      <c r="D140" t="s">
        <v>4138</v>
      </c>
      <c r="E140" t="s">
        <v>4139</v>
      </c>
      <c r="F140">
        <v>48</v>
      </c>
      <c r="I140" t="str">
        <f t="shared" si="175"/>
        <v>N/A</v>
      </c>
      <c r="J140" t="str">
        <f t="shared" si="176"/>
        <v>N/A</v>
      </c>
      <c r="K140">
        <f t="shared" si="177"/>
        <v>772130</v>
      </c>
      <c r="L140">
        <f t="shared" si="178"/>
        <v>166120</v>
      </c>
      <c r="M140">
        <f t="shared" si="179"/>
        <v>48</v>
      </c>
      <c r="N140" t="str">
        <f t="shared" si="180"/>
        <v>N/A</v>
      </c>
      <c r="P140">
        <f t="shared" ref="P140:P142" si="221">IF(AND(NOT(ISNUMBER(J140)),NOT(J140="N/A")),1,0)</f>
        <v>0</v>
      </c>
      <c r="Q140">
        <f t="shared" ref="Q140:Q142" si="222">IF(AND(NOT(ISNUMBER(K140)),NOT(K140="N/A")),1,0)</f>
        <v>0</v>
      </c>
      <c r="R140">
        <f t="shared" ref="R140:R142" si="223">IF(AND(NOT(ISNUMBER(L140)),NOT(L140="N/A")),1,0)</f>
        <v>0</v>
      </c>
      <c r="S140">
        <f t="shared" ref="S140:S142" si="224">IF(AND(NOT(ISNUMBER(M140)),NOT(M140="N/A")),1,0)</f>
        <v>0</v>
      </c>
      <c r="T140">
        <f t="shared" ref="T140:T142" si="225">IF(AND(NOT(ISNUMBER(N140)),NOT(N140="N/A")),1,0)</f>
        <v>0</v>
      </c>
    </row>
    <row r="141" spans="1:20" x14ac:dyDescent="0.3">
      <c r="A141" s="1">
        <v>3</v>
      </c>
      <c r="B141" t="s">
        <v>4140</v>
      </c>
      <c r="C141" t="s">
        <v>4141</v>
      </c>
      <c r="D141" t="s">
        <v>4142</v>
      </c>
      <c r="E141" t="s">
        <v>1569</v>
      </c>
      <c r="F141">
        <v>47</v>
      </c>
      <c r="I141" t="str">
        <f t="shared" si="175"/>
        <v>N/A</v>
      </c>
      <c r="J141" t="str">
        <f t="shared" si="176"/>
        <v>N/A</v>
      </c>
      <c r="K141">
        <f t="shared" si="177"/>
        <v>760850</v>
      </c>
      <c r="L141">
        <f t="shared" si="178"/>
        <v>1120000</v>
      </c>
      <c r="M141">
        <f t="shared" si="179"/>
        <v>47</v>
      </c>
      <c r="N141" t="str">
        <f t="shared" si="180"/>
        <v>N/A</v>
      </c>
    </row>
    <row r="142" spans="1:20" x14ac:dyDescent="0.3">
      <c r="A142" s="1">
        <v>4</v>
      </c>
      <c r="B142" t="s">
        <v>4143</v>
      </c>
      <c r="C142" t="s">
        <v>4144</v>
      </c>
      <c r="I142" t="str">
        <f t="shared" si="175"/>
        <v>N/A</v>
      </c>
      <c r="J142" t="str">
        <f t="shared" si="176"/>
        <v>N/A</v>
      </c>
      <c r="K142" t="str">
        <f t="shared" si="177"/>
        <v>N/A</v>
      </c>
      <c r="L142" t="str">
        <f t="shared" si="178"/>
        <v>N/A</v>
      </c>
      <c r="M142" t="str">
        <f t="shared" si="179"/>
        <v>N/A</v>
      </c>
      <c r="N142" t="str">
        <f t="shared" si="180"/>
        <v>N/A</v>
      </c>
      <c r="P142">
        <f t="shared" ref="P142" si="226">IF(AND(NOT(ISNUMBER(J142)),NOT(J142="N/A")),1,0)</f>
        <v>0</v>
      </c>
      <c r="Q142">
        <f t="shared" ref="Q142" si="227">IF(AND(NOT(ISNUMBER(K142)),NOT(K142="N/A")),1,0)</f>
        <v>0</v>
      </c>
      <c r="R142">
        <f t="shared" ref="R142" si="228">IF(AND(NOT(ISNUMBER(L142)),NOT(L142="N/A")),1,0)</f>
        <v>0</v>
      </c>
      <c r="S142">
        <f t="shared" ref="S142" si="229">IF(AND(NOT(ISNUMBER(M142)),NOT(M142="N/A")),1,0)</f>
        <v>0</v>
      </c>
      <c r="T142">
        <f t="shared" ref="T142" si="230">IF(AND(NOT(ISNUMBER(N142)),NOT(N142="N/A")),1,0)</f>
        <v>0</v>
      </c>
    </row>
    <row r="143" spans="1:20" x14ac:dyDescent="0.3">
      <c r="I143" t="str">
        <f t="shared" si="175"/>
        <v>N/A</v>
      </c>
      <c r="J143" t="str">
        <f t="shared" si="176"/>
        <v>N/A</v>
      </c>
      <c r="K143" t="str">
        <f t="shared" si="177"/>
        <v>N/A</v>
      </c>
      <c r="L143" t="str">
        <f t="shared" si="178"/>
        <v>N/A</v>
      </c>
      <c r="M143" t="str">
        <f t="shared" si="179"/>
        <v>N/A</v>
      </c>
      <c r="N143" t="str">
        <f t="shared" si="180"/>
        <v>N/A</v>
      </c>
    </row>
    <row r="144" spans="1:20" x14ac:dyDescent="0.3">
      <c r="B144" s="1" t="s">
        <v>247</v>
      </c>
      <c r="C144" s="1" t="s">
        <v>248</v>
      </c>
      <c r="D144" s="1" t="s">
        <v>249</v>
      </c>
      <c r="E144" s="1" t="s">
        <v>250</v>
      </c>
      <c r="F144" s="1" t="s">
        <v>251</v>
      </c>
      <c r="G144" s="1" t="s">
        <v>252</v>
      </c>
      <c r="H144" s="1" t="s">
        <v>253</v>
      </c>
      <c r="I144" t="str">
        <f t="shared" si="175"/>
        <v>N/A</v>
      </c>
      <c r="J144">
        <f t="shared" si="176"/>
        <v>2012</v>
      </c>
      <c r="K144">
        <f t="shared" si="177"/>
        <v>2013</v>
      </c>
      <c r="L144">
        <f t="shared" si="178"/>
        <v>2014</v>
      </c>
      <c r="M144">
        <f t="shared" si="179"/>
        <v>2015</v>
      </c>
      <c r="N144">
        <f t="shared" si="180"/>
        <v>2016</v>
      </c>
      <c r="P144">
        <f t="shared" ref="P144:P207" si="231">IF(AND(NOT(ISNUMBER(J144)),NOT(J144="N/A")),1,0)</f>
        <v>0</v>
      </c>
      <c r="Q144">
        <f t="shared" ref="Q144:Q207" si="232">IF(AND(NOT(ISNUMBER(K144)),NOT(K144="N/A")),1,0)</f>
        <v>0</v>
      </c>
      <c r="R144">
        <f t="shared" ref="R144:R207" si="233">IF(AND(NOT(ISNUMBER(L144)),NOT(L144="N/A")),1,0)</f>
        <v>0</v>
      </c>
      <c r="S144">
        <f t="shared" ref="S144:S207" si="234">IF(AND(NOT(ISNUMBER(M144)),NOT(M144="N/A")),1,0)</f>
        <v>0</v>
      </c>
      <c r="T144">
        <f t="shared" ref="T144:T207" si="235">IF(AND(NOT(ISNUMBER(N144)),NOT(N144="N/A")),1,0)</f>
        <v>0</v>
      </c>
    </row>
    <row r="145" spans="1:20" x14ac:dyDescent="0.3">
      <c r="A145" s="1">
        <v>0</v>
      </c>
      <c r="B145" t="s">
        <v>254</v>
      </c>
      <c r="C145" t="s">
        <v>4145</v>
      </c>
      <c r="D145" t="s">
        <v>2903</v>
      </c>
      <c r="E145" t="s">
        <v>4146</v>
      </c>
      <c r="F145" t="s">
        <v>4147</v>
      </c>
      <c r="G145" t="s">
        <v>3429</v>
      </c>
      <c r="I145" t="str">
        <f t="shared" si="175"/>
        <v>N/A</v>
      </c>
      <c r="J145">
        <f t="shared" si="176"/>
        <v>1330000000</v>
      </c>
      <c r="K145">
        <f t="shared" si="177"/>
        <v>1460000000</v>
      </c>
      <c r="L145">
        <f t="shared" si="178"/>
        <v>1580000000</v>
      </c>
      <c r="M145">
        <f t="shared" si="179"/>
        <v>1700000000</v>
      </c>
      <c r="N145">
        <f t="shared" si="180"/>
        <v>1820000000</v>
      </c>
      <c r="O145">
        <f>N153/N145</f>
        <v>0.84615384615384615</v>
      </c>
      <c r="P145">
        <f t="shared" si="231"/>
        <v>0</v>
      </c>
      <c r="Q145">
        <f t="shared" si="232"/>
        <v>0</v>
      </c>
      <c r="R145">
        <f t="shared" si="233"/>
        <v>0</v>
      </c>
      <c r="S145">
        <f t="shared" si="234"/>
        <v>0</v>
      </c>
      <c r="T145">
        <f t="shared" si="235"/>
        <v>0</v>
      </c>
    </row>
    <row r="146" spans="1:20" x14ac:dyDescent="0.3">
      <c r="A146" s="1">
        <v>1</v>
      </c>
      <c r="B146" t="s">
        <v>271</v>
      </c>
      <c r="C146" t="s">
        <v>261</v>
      </c>
      <c r="D146" t="s">
        <v>4148</v>
      </c>
      <c r="E146" t="s">
        <v>4149</v>
      </c>
      <c r="F146" t="s">
        <v>4150</v>
      </c>
      <c r="G146" t="s">
        <v>4151</v>
      </c>
      <c r="I146" t="str">
        <f t="shared" si="175"/>
        <v>N/A</v>
      </c>
      <c r="J146" t="str">
        <f t="shared" si="176"/>
        <v>N/A</v>
      </c>
      <c r="K146">
        <f t="shared" si="177"/>
        <v>0.1008</v>
      </c>
      <c r="L146">
        <f t="shared" si="178"/>
        <v>8.2699999999999996E-2</v>
      </c>
      <c r="M146">
        <f t="shared" si="179"/>
        <v>7.6600000000000001E-2</v>
      </c>
      <c r="N146">
        <f t="shared" si="180"/>
        <v>6.7000000000000004E-2</v>
      </c>
      <c r="O146">
        <f>1-N147/N145</f>
        <v>0.84912637362637367</v>
      </c>
      <c r="P146">
        <f t="shared" si="231"/>
        <v>0</v>
      </c>
      <c r="Q146">
        <f t="shared" si="232"/>
        <v>0</v>
      </c>
      <c r="R146">
        <f t="shared" si="233"/>
        <v>0</v>
      </c>
      <c r="S146">
        <f t="shared" si="234"/>
        <v>0</v>
      </c>
      <c r="T146">
        <f t="shared" si="235"/>
        <v>0</v>
      </c>
    </row>
    <row r="147" spans="1:20" x14ac:dyDescent="0.3">
      <c r="A147" s="1">
        <v>2</v>
      </c>
      <c r="B147" t="s">
        <v>4152</v>
      </c>
      <c r="C147" t="s">
        <v>4153</v>
      </c>
      <c r="D147" t="s">
        <v>4154</v>
      </c>
      <c r="E147" t="s">
        <v>4155</v>
      </c>
      <c r="F147" t="s">
        <v>4156</v>
      </c>
      <c r="G147" t="s">
        <v>4157</v>
      </c>
      <c r="I147" t="str">
        <f t="shared" si="175"/>
        <v>N/A</v>
      </c>
      <c r="J147">
        <f t="shared" si="176"/>
        <v>206200000</v>
      </c>
      <c r="K147">
        <f t="shared" si="177"/>
        <v>219620000</v>
      </c>
      <c r="L147">
        <f t="shared" si="178"/>
        <v>247720000</v>
      </c>
      <c r="M147">
        <f t="shared" si="179"/>
        <v>262170000.00000003</v>
      </c>
      <c r="N147">
        <f t="shared" si="180"/>
        <v>274590000</v>
      </c>
      <c r="P147">
        <f t="shared" si="231"/>
        <v>0</v>
      </c>
      <c r="Q147">
        <f t="shared" si="232"/>
        <v>0</v>
      </c>
      <c r="R147">
        <f t="shared" si="233"/>
        <v>0</v>
      </c>
      <c r="S147">
        <f t="shared" si="234"/>
        <v>0</v>
      </c>
      <c r="T147">
        <f t="shared" si="235"/>
        <v>0</v>
      </c>
    </row>
    <row r="148" spans="1:20" x14ac:dyDescent="0.3">
      <c r="A148" s="1">
        <v>3</v>
      </c>
      <c r="B148" t="s">
        <v>4158</v>
      </c>
      <c r="C148" t="s">
        <v>1440</v>
      </c>
      <c r="D148" t="s">
        <v>4159</v>
      </c>
      <c r="E148" t="s">
        <v>4160</v>
      </c>
      <c r="F148" t="s">
        <v>4161</v>
      </c>
      <c r="G148" t="s">
        <v>4162</v>
      </c>
      <c r="I148" t="str">
        <f t="shared" si="175"/>
        <v>N/A</v>
      </c>
      <c r="J148">
        <f t="shared" si="176"/>
        <v>116980000</v>
      </c>
      <c r="K148">
        <f t="shared" si="177"/>
        <v>121310000</v>
      </c>
      <c r="L148">
        <f t="shared" si="178"/>
        <v>132090000</v>
      </c>
      <c r="M148">
        <f t="shared" si="179"/>
        <v>144000000</v>
      </c>
      <c r="N148">
        <f t="shared" si="180"/>
        <v>155000000</v>
      </c>
      <c r="P148">
        <f t="shared" si="231"/>
        <v>0</v>
      </c>
      <c r="Q148">
        <f t="shared" si="232"/>
        <v>0</v>
      </c>
      <c r="R148">
        <f t="shared" si="233"/>
        <v>0</v>
      </c>
      <c r="S148">
        <f t="shared" si="234"/>
        <v>0</v>
      </c>
      <c r="T148">
        <f t="shared" si="235"/>
        <v>0</v>
      </c>
    </row>
    <row r="149" spans="1:20" x14ac:dyDescent="0.3">
      <c r="A149" s="1">
        <v>4</v>
      </c>
      <c r="B149" t="s">
        <v>288</v>
      </c>
      <c r="C149" t="s">
        <v>4163</v>
      </c>
      <c r="D149" t="s">
        <v>4164</v>
      </c>
      <c r="E149" t="s">
        <v>4165</v>
      </c>
      <c r="F149" t="s">
        <v>4166</v>
      </c>
      <c r="G149" t="s">
        <v>4167</v>
      </c>
      <c r="I149" t="str">
        <f t="shared" si="175"/>
        <v>N/A</v>
      </c>
      <c r="J149">
        <f t="shared" si="176"/>
        <v>89220000</v>
      </c>
      <c r="K149">
        <f t="shared" si="177"/>
        <v>98310000</v>
      </c>
      <c r="L149">
        <f t="shared" si="178"/>
        <v>115630000</v>
      </c>
      <c r="M149">
        <f t="shared" si="179"/>
        <v>118170000</v>
      </c>
      <c r="N149">
        <f t="shared" si="180"/>
        <v>119590000</v>
      </c>
      <c r="P149">
        <f t="shared" si="231"/>
        <v>0</v>
      </c>
      <c r="Q149">
        <f t="shared" si="232"/>
        <v>0</v>
      </c>
      <c r="R149">
        <f t="shared" si="233"/>
        <v>0</v>
      </c>
      <c r="S149">
        <f t="shared" si="234"/>
        <v>0</v>
      </c>
      <c r="T149">
        <f t="shared" si="235"/>
        <v>0</v>
      </c>
    </row>
    <row r="150" spans="1:20" x14ac:dyDescent="0.3">
      <c r="A150" s="1">
        <v>5</v>
      </c>
      <c r="B150" t="s">
        <v>4168</v>
      </c>
      <c r="C150" t="s">
        <v>4169</v>
      </c>
      <c r="D150" t="s">
        <v>4170</v>
      </c>
      <c r="E150" t="s">
        <v>4171</v>
      </c>
      <c r="F150" t="s">
        <v>4172</v>
      </c>
      <c r="G150" t="s">
        <v>4173</v>
      </c>
      <c r="I150" t="str">
        <f t="shared" si="175"/>
        <v>N/A</v>
      </c>
      <c r="J150">
        <f t="shared" si="176"/>
        <v>60600000</v>
      </c>
      <c r="K150">
        <f t="shared" si="177"/>
        <v>54870000</v>
      </c>
      <c r="L150">
        <f t="shared" si="178"/>
        <v>54710000</v>
      </c>
      <c r="M150">
        <f t="shared" si="179"/>
        <v>53920000</v>
      </c>
      <c r="N150">
        <f t="shared" si="180"/>
        <v>59110000</v>
      </c>
      <c r="P150">
        <f t="shared" si="231"/>
        <v>0</v>
      </c>
      <c r="Q150">
        <f t="shared" si="232"/>
        <v>0</v>
      </c>
      <c r="R150">
        <f t="shared" si="233"/>
        <v>0</v>
      </c>
      <c r="S150">
        <f t="shared" si="234"/>
        <v>0</v>
      </c>
      <c r="T150">
        <f t="shared" si="235"/>
        <v>0</v>
      </c>
    </row>
    <row r="151" spans="1:20" x14ac:dyDescent="0.3">
      <c r="A151" s="1">
        <v>6</v>
      </c>
      <c r="B151" t="s">
        <v>4174</v>
      </c>
      <c r="C151" t="s">
        <v>4175</v>
      </c>
      <c r="D151" t="s">
        <v>4176</v>
      </c>
      <c r="E151" t="s">
        <v>4177</v>
      </c>
      <c r="F151" t="s">
        <v>4178</v>
      </c>
      <c r="G151" t="s">
        <v>4179</v>
      </c>
      <c r="I151" t="str">
        <f t="shared" si="175"/>
        <v>N/A</v>
      </c>
      <c r="J151">
        <f t="shared" si="176"/>
        <v>28620000</v>
      </c>
      <c r="K151">
        <f t="shared" si="177"/>
        <v>43440000</v>
      </c>
      <c r="L151">
        <f t="shared" si="178"/>
        <v>60920000</v>
      </c>
      <c r="M151">
        <f t="shared" si="179"/>
        <v>64250000</v>
      </c>
      <c r="N151">
        <f t="shared" si="180"/>
        <v>60480000</v>
      </c>
      <c r="P151">
        <f t="shared" si="231"/>
        <v>0</v>
      </c>
      <c r="Q151">
        <f t="shared" si="232"/>
        <v>0</v>
      </c>
      <c r="R151">
        <f t="shared" si="233"/>
        <v>0</v>
      </c>
      <c r="S151">
        <f t="shared" si="234"/>
        <v>0</v>
      </c>
      <c r="T151">
        <f t="shared" si="235"/>
        <v>0</v>
      </c>
    </row>
    <row r="152" spans="1:20" x14ac:dyDescent="0.3">
      <c r="A152" s="1">
        <v>7</v>
      </c>
      <c r="B152" t="s">
        <v>4180</v>
      </c>
      <c r="C152" t="s">
        <v>261</v>
      </c>
      <c r="D152" t="s">
        <v>4181</v>
      </c>
      <c r="E152" t="s">
        <v>4182</v>
      </c>
      <c r="F152" t="s">
        <v>4183</v>
      </c>
      <c r="G152" t="s">
        <v>471</v>
      </c>
      <c r="I152" t="str">
        <f t="shared" si="175"/>
        <v>N/A</v>
      </c>
      <c r="J152" t="str">
        <f t="shared" si="176"/>
        <v>N/A</v>
      </c>
      <c r="K152">
        <f t="shared" si="177"/>
        <v>6.5100000000000005E-2</v>
      </c>
      <c r="L152">
        <f t="shared" si="178"/>
        <v>0.128</v>
      </c>
      <c r="M152">
        <f t="shared" si="179"/>
        <v>5.8300000000000005E-2</v>
      </c>
      <c r="N152">
        <f t="shared" si="180"/>
        <v>4.7400000000000005E-2</v>
      </c>
      <c r="P152">
        <f t="shared" si="231"/>
        <v>0</v>
      </c>
      <c r="Q152">
        <f t="shared" si="232"/>
        <v>0</v>
      </c>
      <c r="R152">
        <f t="shared" si="233"/>
        <v>0</v>
      </c>
      <c r="S152">
        <f t="shared" si="234"/>
        <v>0</v>
      </c>
      <c r="T152">
        <f t="shared" si="235"/>
        <v>0</v>
      </c>
    </row>
    <row r="153" spans="1:20" x14ac:dyDescent="0.3">
      <c r="A153" s="1">
        <v>8</v>
      </c>
      <c r="B153" t="s">
        <v>4184</v>
      </c>
      <c r="C153" t="s">
        <v>1655</v>
      </c>
      <c r="D153" t="s">
        <v>4185</v>
      </c>
      <c r="E153" t="s">
        <v>4145</v>
      </c>
      <c r="F153" t="s">
        <v>3335</v>
      </c>
      <c r="G153" t="s">
        <v>4186</v>
      </c>
      <c r="I153" t="str">
        <f t="shared" si="175"/>
        <v>N/A</v>
      </c>
      <c r="J153">
        <f t="shared" si="176"/>
        <v>1120000000</v>
      </c>
      <c r="K153">
        <f t="shared" si="177"/>
        <v>1240000000</v>
      </c>
      <c r="L153">
        <f t="shared" si="178"/>
        <v>1330000000</v>
      </c>
      <c r="M153">
        <f t="shared" si="179"/>
        <v>1440000000</v>
      </c>
      <c r="N153">
        <f t="shared" si="180"/>
        <v>1540000000</v>
      </c>
      <c r="P153">
        <f t="shared" si="231"/>
        <v>0</v>
      </c>
      <c r="Q153">
        <f t="shared" si="232"/>
        <v>0</v>
      </c>
      <c r="R153">
        <f t="shared" si="233"/>
        <v>0</v>
      </c>
      <c r="S153">
        <f t="shared" si="234"/>
        <v>0</v>
      </c>
      <c r="T153">
        <f t="shared" si="235"/>
        <v>0</v>
      </c>
    </row>
    <row r="154" spans="1:20" x14ac:dyDescent="0.3">
      <c r="A154" s="1">
        <v>9</v>
      </c>
      <c r="B154" t="s">
        <v>4187</v>
      </c>
      <c r="C154" t="s">
        <v>261</v>
      </c>
      <c r="D154" t="s">
        <v>4188</v>
      </c>
      <c r="E154" t="s">
        <v>4189</v>
      </c>
      <c r="F154" t="s">
        <v>2438</v>
      </c>
      <c r="G154" t="s">
        <v>4190</v>
      </c>
      <c r="I154" t="str">
        <f t="shared" si="175"/>
        <v>N/A</v>
      </c>
      <c r="J154" t="str">
        <f t="shared" si="176"/>
        <v>N/A</v>
      </c>
      <c r="K154">
        <f t="shared" si="177"/>
        <v>0.10740000000000001</v>
      </c>
      <c r="L154">
        <f t="shared" si="178"/>
        <v>7.4700000000000003E-2</v>
      </c>
      <c r="M154">
        <f t="shared" si="179"/>
        <v>0.08</v>
      </c>
      <c r="N154">
        <f t="shared" si="180"/>
        <v>7.0499999999999993E-2</v>
      </c>
      <c r="P154">
        <f t="shared" si="231"/>
        <v>0</v>
      </c>
      <c r="Q154">
        <f t="shared" si="232"/>
        <v>0</v>
      </c>
      <c r="R154">
        <f t="shared" si="233"/>
        <v>0</v>
      </c>
      <c r="S154">
        <f t="shared" si="234"/>
        <v>0</v>
      </c>
      <c r="T154">
        <f t="shared" si="235"/>
        <v>0</v>
      </c>
    </row>
    <row r="155" spans="1:20" x14ac:dyDescent="0.3">
      <c r="A155" s="1">
        <v>10</v>
      </c>
      <c r="B155" t="s">
        <v>4191</v>
      </c>
      <c r="C155" t="s">
        <v>261</v>
      </c>
      <c r="D155" t="s">
        <v>261</v>
      </c>
      <c r="E155" t="s">
        <v>261</v>
      </c>
      <c r="F155" t="s">
        <v>261</v>
      </c>
      <c r="G155" t="s">
        <v>4192</v>
      </c>
      <c r="I155" t="str">
        <f t="shared" si="175"/>
        <v>N/A</v>
      </c>
      <c r="J155" t="str">
        <f t="shared" si="176"/>
        <v>N/A</v>
      </c>
      <c r="K155" t="str">
        <f t="shared" si="177"/>
        <v>N/A</v>
      </c>
      <c r="L155" t="str">
        <f t="shared" si="178"/>
        <v>N/A</v>
      </c>
      <c r="M155" t="str">
        <f t="shared" si="179"/>
        <v>N/A</v>
      </c>
      <c r="N155">
        <f t="shared" si="180"/>
        <v>0.8488</v>
      </c>
      <c r="P155">
        <f t="shared" si="231"/>
        <v>0</v>
      </c>
      <c r="Q155">
        <f t="shared" si="232"/>
        <v>0</v>
      </c>
      <c r="R155">
        <f t="shared" si="233"/>
        <v>0</v>
      </c>
      <c r="S155">
        <f t="shared" si="234"/>
        <v>0</v>
      </c>
      <c r="T155">
        <f t="shared" si="235"/>
        <v>0</v>
      </c>
    </row>
    <row r="156" spans="1:20" x14ac:dyDescent="0.3">
      <c r="I156" t="str">
        <f t="shared" si="175"/>
        <v>N/A</v>
      </c>
      <c r="J156" t="str">
        <f t="shared" si="176"/>
        <v>N/A</v>
      </c>
      <c r="K156" t="str">
        <f t="shared" si="177"/>
        <v>N/A</v>
      </c>
      <c r="L156" t="str">
        <f t="shared" si="178"/>
        <v>N/A</v>
      </c>
      <c r="M156" t="str">
        <f t="shared" si="179"/>
        <v>N/A</v>
      </c>
      <c r="N156" t="str">
        <f t="shared" si="180"/>
        <v>N/A</v>
      </c>
      <c r="P156">
        <f t="shared" si="231"/>
        <v>0</v>
      </c>
      <c r="Q156">
        <f t="shared" si="232"/>
        <v>0</v>
      </c>
      <c r="R156">
        <f t="shared" si="233"/>
        <v>0</v>
      </c>
      <c r="S156">
        <f t="shared" si="234"/>
        <v>0</v>
      </c>
      <c r="T156">
        <f t="shared" si="235"/>
        <v>0</v>
      </c>
    </row>
    <row r="157" spans="1:20" x14ac:dyDescent="0.3">
      <c r="B157" s="1" t="s">
        <v>296</v>
      </c>
      <c r="C157" s="1" t="s">
        <v>248</v>
      </c>
      <c r="D157" s="1" t="s">
        <v>249</v>
      </c>
      <c r="E157" s="1" t="s">
        <v>250</v>
      </c>
      <c r="F157" s="1" t="s">
        <v>251</v>
      </c>
      <c r="G157" s="1" t="s">
        <v>252</v>
      </c>
      <c r="H157" s="1" t="s">
        <v>253</v>
      </c>
      <c r="I157" t="str">
        <f t="shared" si="175"/>
        <v>N/A</v>
      </c>
      <c r="J157">
        <f t="shared" si="176"/>
        <v>2012</v>
      </c>
      <c r="K157">
        <f t="shared" si="177"/>
        <v>2013</v>
      </c>
      <c r="L157">
        <f t="shared" si="178"/>
        <v>2014</v>
      </c>
      <c r="M157">
        <f t="shared" si="179"/>
        <v>2015</v>
      </c>
      <c r="N157">
        <f t="shared" si="180"/>
        <v>2016</v>
      </c>
      <c r="P157">
        <f t="shared" si="231"/>
        <v>0</v>
      </c>
      <c r="Q157">
        <f t="shared" si="232"/>
        <v>0</v>
      </c>
      <c r="R157">
        <f t="shared" si="233"/>
        <v>0</v>
      </c>
      <c r="S157">
        <f t="shared" si="234"/>
        <v>0</v>
      </c>
      <c r="T157">
        <f t="shared" si="235"/>
        <v>0</v>
      </c>
    </row>
    <row r="158" spans="1:20" x14ac:dyDescent="0.3">
      <c r="A158" s="1">
        <v>0</v>
      </c>
      <c r="B158" t="s">
        <v>4193</v>
      </c>
      <c r="C158" t="s">
        <v>4194</v>
      </c>
      <c r="D158" t="s">
        <v>2848</v>
      </c>
      <c r="E158" t="s">
        <v>464</v>
      </c>
      <c r="F158" t="s">
        <v>2861</v>
      </c>
      <c r="G158" t="s">
        <v>3391</v>
      </c>
      <c r="I158" t="str">
        <f t="shared" si="175"/>
        <v>N/A</v>
      </c>
      <c r="J158">
        <f t="shared" si="176"/>
        <v>908440000</v>
      </c>
      <c r="K158">
        <f t="shared" si="177"/>
        <v>1020000000</v>
      </c>
      <c r="L158">
        <f t="shared" si="178"/>
        <v>1110000000</v>
      </c>
      <c r="M158">
        <f t="shared" si="179"/>
        <v>1150000000</v>
      </c>
      <c r="N158">
        <f t="shared" si="180"/>
        <v>1250000000</v>
      </c>
      <c r="P158">
        <f t="shared" si="231"/>
        <v>0</v>
      </c>
      <c r="Q158">
        <f t="shared" si="232"/>
        <v>0</v>
      </c>
      <c r="R158">
        <f t="shared" si="233"/>
        <v>0</v>
      </c>
      <c r="S158">
        <f t="shared" si="234"/>
        <v>0</v>
      </c>
      <c r="T158">
        <f t="shared" si="235"/>
        <v>0</v>
      </c>
    </row>
    <row r="159" spans="1:20" x14ac:dyDescent="0.3">
      <c r="A159" s="1">
        <v>1</v>
      </c>
      <c r="B159" t="s">
        <v>4195</v>
      </c>
      <c r="C159" t="s">
        <v>4196</v>
      </c>
      <c r="D159" t="s">
        <v>4197</v>
      </c>
      <c r="E159" t="s">
        <v>4198</v>
      </c>
      <c r="F159" t="s">
        <v>4199</v>
      </c>
      <c r="G159" t="s">
        <v>4200</v>
      </c>
      <c r="I159" t="str">
        <f t="shared" si="175"/>
        <v>N/A</v>
      </c>
      <c r="J159">
        <f t="shared" si="176"/>
        <v>454090000</v>
      </c>
      <c r="K159">
        <f t="shared" si="177"/>
        <v>534020000</v>
      </c>
      <c r="L159">
        <f t="shared" si="178"/>
        <v>603010000</v>
      </c>
      <c r="M159">
        <f t="shared" si="179"/>
        <v>637570000</v>
      </c>
      <c r="N159">
        <f t="shared" si="180"/>
        <v>735340000</v>
      </c>
      <c r="P159">
        <f t="shared" si="231"/>
        <v>0</v>
      </c>
      <c r="Q159">
        <f t="shared" si="232"/>
        <v>0</v>
      </c>
      <c r="R159">
        <f t="shared" si="233"/>
        <v>0</v>
      </c>
      <c r="S159">
        <f t="shared" si="234"/>
        <v>0</v>
      </c>
      <c r="T159">
        <f t="shared" si="235"/>
        <v>0</v>
      </c>
    </row>
    <row r="160" spans="1:20" x14ac:dyDescent="0.3">
      <c r="A160" s="1">
        <v>2</v>
      </c>
      <c r="B160" t="s">
        <v>4201</v>
      </c>
      <c r="C160" t="s">
        <v>4202</v>
      </c>
      <c r="D160" t="s">
        <v>4203</v>
      </c>
      <c r="E160" t="s">
        <v>4204</v>
      </c>
      <c r="F160" t="s">
        <v>4205</v>
      </c>
      <c r="G160" t="s">
        <v>4206</v>
      </c>
      <c r="I160" t="str">
        <f t="shared" si="175"/>
        <v>N/A</v>
      </c>
      <c r="J160">
        <f t="shared" si="176"/>
        <v>454350000</v>
      </c>
      <c r="K160">
        <f t="shared" si="177"/>
        <v>490770000</v>
      </c>
      <c r="L160">
        <f t="shared" si="178"/>
        <v>511370000</v>
      </c>
      <c r="M160">
        <f t="shared" si="179"/>
        <v>511710000</v>
      </c>
      <c r="N160">
        <f t="shared" si="180"/>
        <v>519200000.00000006</v>
      </c>
      <c r="P160">
        <f t="shared" si="231"/>
        <v>0</v>
      </c>
      <c r="Q160">
        <f t="shared" si="232"/>
        <v>0</v>
      </c>
      <c r="R160">
        <f t="shared" si="233"/>
        <v>0</v>
      </c>
      <c r="S160">
        <f t="shared" si="234"/>
        <v>0</v>
      </c>
      <c r="T160">
        <f t="shared" si="235"/>
        <v>0</v>
      </c>
    </row>
    <row r="161" spans="1:20" x14ac:dyDescent="0.3">
      <c r="A161" s="1">
        <v>3</v>
      </c>
      <c r="B161" t="s">
        <v>4207</v>
      </c>
      <c r="C161" t="s">
        <v>261</v>
      </c>
      <c r="D161" t="s">
        <v>4208</v>
      </c>
      <c r="E161" t="s">
        <v>1040</v>
      </c>
      <c r="F161" t="s">
        <v>4209</v>
      </c>
      <c r="G161" t="s">
        <v>4210</v>
      </c>
      <c r="I161" t="str">
        <f t="shared" si="175"/>
        <v>N/A</v>
      </c>
      <c r="J161" t="str">
        <f t="shared" si="176"/>
        <v>N/A</v>
      </c>
      <c r="K161">
        <f t="shared" si="177"/>
        <v>0.12810000000000002</v>
      </c>
      <c r="L161">
        <f t="shared" si="178"/>
        <v>8.7400000000000005E-2</v>
      </c>
      <c r="M161">
        <f t="shared" si="179"/>
        <v>3.1300000000000001E-2</v>
      </c>
      <c r="N161">
        <f t="shared" si="180"/>
        <v>9.1600000000000001E-2</v>
      </c>
      <c r="P161">
        <f t="shared" si="231"/>
        <v>0</v>
      </c>
      <c r="Q161">
        <f t="shared" si="232"/>
        <v>0</v>
      </c>
      <c r="R161">
        <f t="shared" si="233"/>
        <v>0</v>
      </c>
      <c r="S161">
        <f t="shared" si="234"/>
        <v>0</v>
      </c>
      <c r="T161">
        <f t="shared" si="235"/>
        <v>0</v>
      </c>
    </row>
    <row r="162" spans="1:20" x14ac:dyDescent="0.3">
      <c r="A162" s="1">
        <v>4</v>
      </c>
      <c r="B162" t="s">
        <v>294</v>
      </c>
      <c r="C162" t="s">
        <v>261</v>
      </c>
      <c r="D162" t="s">
        <v>261</v>
      </c>
      <c r="E162" t="s">
        <v>261</v>
      </c>
      <c r="F162" t="s">
        <v>261</v>
      </c>
      <c r="G162" t="s">
        <v>261</v>
      </c>
      <c r="I162" t="str">
        <f t="shared" si="175"/>
        <v>N/A</v>
      </c>
      <c r="J162" t="str">
        <f t="shared" si="176"/>
        <v>N/A</v>
      </c>
      <c r="K162" t="str">
        <f t="shared" si="177"/>
        <v>N/A</v>
      </c>
      <c r="L162" t="str">
        <f t="shared" si="178"/>
        <v>N/A</v>
      </c>
      <c r="M162" t="str">
        <f t="shared" si="179"/>
        <v>N/A</v>
      </c>
      <c r="N162" t="str">
        <f t="shared" si="180"/>
        <v>N/A</v>
      </c>
      <c r="P162">
        <f t="shared" si="231"/>
        <v>0</v>
      </c>
      <c r="Q162">
        <f t="shared" si="232"/>
        <v>0</v>
      </c>
      <c r="R162">
        <f t="shared" si="233"/>
        <v>0</v>
      </c>
      <c r="S162">
        <f t="shared" si="234"/>
        <v>0</v>
      </c>
      <c r="T162">
        <f t="shared" si="235"/>
        <v>0</v>
      </c>
    </row>
    <row r="163" spans="1:20" x14ac:dyDescent="0.3">
      <c r="A163" s="1">
        <v>5</v>
      </c>
      <c r="B163" t="s">
        <v>315</v>
      </c>
      <c r="C163" t="s">
        <v>2485</v>
      </c>
      <c r="D163" t="s">
        <v>4211</v>
      </c>
      <c r="E163" t="s">
        <v>4212</v>
      </c>
      <c r="F163" t="s">
        <v>4213</v>
      </c>
      <c r="G163" t="s">
        <v>4214</v>
      </c>
      <c r="I163" t="str">
        <f t="shared" si="175"/>
        <v>N/A</v>
      </c>
      <c r="J163">
        <f t="shared" si="176"/>
        <v>1220000</v>
      </c>
      <c r="K163">
        <f t="shared" si="177"/>
        <v>27160000</v>
      </c>
      <c r="L163">
        <f t="shared" si="178"/>
        <v>14150000</v>
      </c>
      <c r="M163">
        <f t="shared" si="179"/>
        <v>5210000</v>
      </c>
      <c r="N163">
        <f t="shared" si="180"/>
        <v>42060000</v>
      </c>
      <c r="P163">
        <f t="shared" si="231"/>
        <v>0</v>
      </c>
      <c r="Q163">
        <f t="shared" si="232"/>
        <v>0</v>
      </c>
      <c r="R163">
        <f t="shared" si="233"/>
        <v>0</v>
      </c>
      <c r="S163">
        <f t="shared" si="234"/>
        <v>0</v>
      </c>
      <c r="T163">
        <f t="shared" si="235"/>
        <v>0</v>
      </c>
    </row>
    <row r="164" spans="1:20" x14ac:dyDescent="0.3">
      <c r="A164" s="1">
        <v>6</v>
      </c>
      <c r="B164" t="s">
        <v>4215</v>
      </c>
      <c r="C164" t="s">
        <v>4216</v>
      </c>
      <c r="D164" t="s">
        <v>4217</v>
      </c>
      <c r="E164" t="s">
        <v>4218</v>
      </c>
      <c r="F164" t="s">
        <v>4219</v>
      </c>
      <c r="G164" t="s">
        <v>4220</v>
      </c>
      <c r="I164" t="str">
        <f t="shared" si="175"/>
        <v>N/A</v>
      </c>
      <c r="J164">
        <f t="shared" si="176"/>
        <v>210570000</v>
      </c>
      <c r="K164">
        <f t="shared" si="177"/>
        <v>188540000</v>
      </c>
      <c r="L164">
        <f t="shared" si="178"/>
        <v>204690000</v>
      </c>
      <c r="M164">
        <f t="shared" si="179"/>
        <v>285430000</v>
      </c>
      <c r="N164">
        <f t="shared" si="180"/>
        <v>244900000</v>
      </c>
      <c r="P164">
        <f t="shared" si="231"/>
        <v>0</v>
      </c>
      <c r="Q164">
        <f t="shared" si="232"/>
        <v>0</v>
      </c>
      <c r="R164">
        <f t="shared" si="233"/>
        <v>0</v>
      </c>
      <c r="S164">
        <f t="shared" si="234"/>
        <v>0</v>
      </c>
      <c r="T164">
        <f t="shared" si="235"/>
        <v>0</v>
      </c>
    </row>
    <row r="165" spans="1:20" x14ac:dyDescent="0.3">
      <c r="A165" s="1">
        <v>7</v>
      </c>
      <c r="B165" t="s">
        <v>4221</v>
      </c>
      <c r="C165" t="s">
        <v>4222</v>
      </c>
      <c r="D165" t="s">
        <v>4223</v>
      </c>
      <c r="E165" t="s">
        <v>4224</v>
      </c>
      <c r="F165" t="s">
        <v>4225</v>
      </c>
      <c r="G165" t="s">
        <v>4226</v>
      </c>
      <c r="I165" t="str">
        <f t="shared" si="175"/>
        <v>N/A</v>
      </c>
      <c r="J165">
        <f t="shared" si="176"/>
        <v>10970000</v>
      </c>
      <c r="K165">
        <f t="shared" si="177"/>
        <v>6330000</v>
      </c>
      <c r="L165">
        <f t="shared" si="178"/>
        <v>8610000</v>
      </c>
      <c r="M165">
        <f t="shared" si="179"/>
        <v>7810000</v>
      </c>
      <c r="N165">
        <f t="shared" si="180"/>
        <v>13010000</v>
      </c>
      <c r="P165">
        <f t="shared" si="231"/>
        <v>0</v>
      </c>
      <c r="Q165">
        <f t="shared" si="232"/>
        <v>0</v>
      </c>
      <c r="R165">
        <f t="shared" si="233"/>
        <v>0</v>
      </c>
      <c r="S165">
        <f t="shared" si="234"/>
        <v>0</v>
      </c>
      <c r="T165">
        <f t="shared" si="235"/>
        <v>0</v>
      </c>
    </row>
    <row r="166" spans="1:20" x14ac:dyDescent="0.3">
      <c r="A166" s="1">
        <v>8</v>
      </c>
      <c r="B166" t="s">
        <v>312</v>
      </c>
      <c r="C166" t="s">
        <v>1987</v>
      </c>
      <c r="D166" t="s">
        <v>4227</v>
      </c>
      <c r="E166" t="s">
        <v>1910</v>
      </c>
      <c r="F166" t="s">
        <v>2623</v>
      </c>
      <c r="G166" t="s">
        <v>4228</v>
      </c>
      <c r="I166" t="str">
        <f t="shared" si="175"/>
        <v>N/A</v>
      </c>
      <c r="J166">
        <f t="shared" si="176"/>
        <v>1470000</v>
      </c>
      <c r="K166">
        <f t="shared" si="177"/>
        <v>1710000</v>
      </c>
      <c r="L166">
        <f t="shared" si="178"/>
        <v>1830000</v>
      </c>
      <c r="M166">
        <f t="shared" si="179"/>
        <v>2670000</v>
      </c>
      <c r="N166">
        <f t="shared" si="180"/>
        <v>2920000</v>
      </c>
      <c r="P166">
        <f t="shared" si="231"/>
        <v>0</v>
      </c>
      <c r="Q166">
        <f t="shared" si="232"/>
        <v>0</v>
      </c>
      <c r="R166">
        <f t="shared" si="233"/>
        <v>0</v>
      </c>
      <c r="S166">
        <f t="shared" si="234"/>
        <v>0</v>
      </c>
      <c r="T166">
        <f t="shared" si="235"/>
        <v>0</v>
      </c>
    </row>
    <row r="167" spans="1:20" x14ac:dyDescent="0.3">
      <c r="A167" s="1">
        <v>9</v>
      </c>
      <c r="B167" t="s">
        <v>314</v>
      </c>
      <c r="C167" t="s">
        <v>261</v>
      </c>
      <c r="D167" t="s">
        <v>261</v>
      </c>
      <c r="E167" t="s">
        <v>261</v>
      </c>
      <c r="F167" t="s">
        <v>261</v>
      </c>
      <c r="G167" t="s">
        <v>261</v>
      </c>
      <c r="I167" t="str">
        <f t="shared" si="175"/>
        <v>N/A</v>
      </c>
      <c r="J167" t="str">
        <f t="shared" si="176"/>
        <v>N/A</v>
      </c>
      <c r="K167" t="str">
        <f t="shared" si="177"/>
        <v>N/A</v>
      </c>
      <c r="L167" t="str">
        <f t="shared" si="178"/>
        <v>N/A</v>
      </c>
      <c r="M167" t="str">
        <f t="shared" si="179"/>
        <v>N/A</v>
      </c>
      <c r="N167" t="str">
        <f t="shared" si="180"/>
        <v>N/A</v>
      </c>
      <c r="P167">
        <f t="shared" si="231"/>
        <v>0</v>
      </c>
      <c r="Q167">
        <f t="shared" si="232"/>
        <v>0</v>
      </c>
      <c r="R167">
        <f t="shared" si="233"/>
        <v>0</v>
      </c>
      <c r="S167">
        <f t="shared" si="234"/>
        <v>0</v>
      </c>
      <c r="T167">
        <f t="shared" si="235"/>
        <v>0</v>
      </c>
    </row>
    <row r="168" spans="1:20" x14ac:dyDescent="0.3">
      <c r="A168" s="1">
        <v>10</v>
      </c>
      <c r="B168" t="s">
        <v>4229</v>
      </c>
      <c r="C168" t="s">
        <v>4230</v>
      </c>
      <c r="D168" t="s">
        <v>4231</v>
      </c>
      <c r="E168" t="s">
        <v>3970</v>
      </c>
      <c r="F168" t="s">
        <v>4232</v>
      </c>
      <c r="G168" t="s">
        <v>4233</v>
      </c>
      <c r="I168" t="str">
        <f t="shared" si="175"/>
        <v>N/A</v>
      </c>
      <c r="J168">
        <f t="shared" si="176"/>
        <v>34740000</v>
      </c>
      <c r="K168">
        <f t="shared" si="177"/>
        <v>37580000</v>
      </c>
      <c r="L168">
        <f t="shared" si="178"/>
        <v>34120000</v>
      </c>
      <c r="M168">
        <f t="shared" si="179"/>
        <v>28310000</v>
      </c>
      <c r="N168">
        <f t="shared" si="180"/>
        <v>23670000</v>
      </c>
      <c r="P168">
        <f t="shared" si="231"/>
        <v>0</v>
      </c>
      <c r="Q168">
        <f t="shared" si="232"/>
        <v>0</v>
      </c>
      <c r="R168">
        <f t="shared" si="233"/>
        <v>0</v>
      </c>
      <c r="S168">
        <f t="shared" si="234"/>
        <v>0</v>
      </c>
      <c r="T168">
        <f t="shared" si="235"/>
        <v>0</v>
      </c>
    </row>
    <row r="169" spans="1:20" x14ac:dyDescent="0.3">
      <c r="A169" s="1">
        <v>11</v>
      </c>
      <c r="B169" t="s">
        <v>4234</v>
      </c>
      <c r="C169" t="s">
        <v>261</v>
      </c>
      <c r="D169" t="s">
        <v>4235</v>
      </c>
      <c r="E169" t="s">
        <v>4236</v>
      </c>
      <c r="F169" t="s">
        <v>4237</v>
      </c>
      <c r="G169" t="s">
        <v>4238</v>
      </c>
      <c r="I169" t="str">
        <f t="shared" si="175"/>
        <v>N/A</v>
      </c>
      <c r="J169" t="str">
        <f t="shared" si="176"/>
        <v>N/A</v>
      </c>
      <c r="K169">
        <f t="shared" si="177"/>
        <v>8.1699999999999995E-2</v>
      </c>
      <c r="L169">
        <f t="shared" si="178"/>
        <v>-9.2100000000000015E-2</v>
      </c>
      <c r="M169">
        <f t="shared" si="179"/>
        <v>-0.17030000000000001</v>
      </c>
      <c r="N169">
        <f t="shared" si="180"/>
        <v>-0.16390000000000002</v>
      </c>
      <c r="P169">
        <f t="shared" si="231"/>
        <v>0</v>
      </c>
      <c r="Q169">
        <f t="shared" si="232"/>
        <v>0</v>
      </c>
      <c r="R169">
        <f t="shared" si="233"/>
        <v>0</v>
      </c>
      <c r="S169">
        <f t="shared" si="234"/>
        <v>0</v>
      </c>
      <c r="T169">
        <f t="shared" si="235"/>
        <v>0</v>
      </c>
    </row>
    <row r="170" spans="1:20" x14ac:dyDescent="0.3">
      <c r="A170" s="1">
        <v>12</v>
      </c>
      <c r="B170" t="s">
        <v>4239</v>
      </c>
      <c r="C170" t="s">
        <v>4230</v>
      </c>
      <c r="D170" t="s">
        <v>4231</v>
      </c>
      <c r="E170" t="s">
        <v>3970</v>
      </c>
      <c r="F170" t="s">
        <v>4232</v>
      </c>
      <c r="G170" t="s">
        <v>4233</v>
      </c>
      <c r="I170" t="str">
        <f t="shared" si="175"/>
        <v>N/A</v>
      </c>
      <c r="J170">
        <f t="shared" si="176"/>
        <v>34740000</v>
      </c>
      <c r="K170">
        <f t="shared" si="177"/>
        <v>37580000</v>
      </c>
      <c r="L170">
        <f t="shared" si="178"/>
        <v>34120000</v>
      </c>
      <c r="M170">
        <f t="shared" si="179"/>
        <v>28310000</v>
      </c>
      <c r="N170">
        <f t="shared" si="180"/>
        <v>23670000</v>
      </c>
      <c r="P170">
        <f t="shared" si="231"/>
        <v>0</v>
      </c>
      <c r="Q170">
        <f t="shared" si="232"/>
        <v>0</v>
      </c>
      <c r="R170">
        <f t="shared" si="233"/>
        <v>0</v>
      </c>
      <c r="S170">
        <f t="shared" si="234"/>
        <v>0</v>
      </c>
      <c r="T170">
        <f t="shared" si="235"/>
        <v>0</v>
      </c>
    </row>
    <row r="171" spans="1:20" x14ac:dyDescent="0.3">
      <c r="A171" s="1">
        <v>13</v>
      </c>
      <c r="B171" t="s">
        <v>1911</v>
      </c>
      <c r="C171" t="s">
        <v>261</v>
      </c>
      <c r="D171" t="s">
        <v>261</v>
      </c>
      <c r="E171" t="s">
        <v>261</v>
      </c>
      <c r="F171" t="s">
        <v>261</v>
      </c>
      <c r="G171" t="s">
        <v>261</v>
      </c>
      <c r="I171" t="str">
        <f t="shared" si="175"/>
        <v>N/A</v>
      </c>
      <c r="J171" t="str">
        <f t="shared" si="176"/>
        <v>N/A</v>
      </c>
      <c r="K171" t="str">
        <f t="shared" si="177"/>
        <v>N/A</v>
      </c>
      <c r="L171" t="str">
        <f t="shared" si="178"/>
        <v>N/A</v>
      </c>
      <c r="M171" t="str">
        <f t="shared" si="179"/>
        <v>N/A</v>
      </c>
      <c r="N171" t="str">
        <f t="shared" si="180"/>
        <v>N/A</v>
      </c>
      <c r="P171">
        <f t="shared" si="231"/>
        <v>0</v>
      </c>
      <c r="Q171">
        <f t="shared" si="232"/>
        <v>0</v>
      </c>
      <c r="R171">
        <f t="shared" si="233"/>
        <v>0</v>
      </c>
      <c r="S171">
        <f t="shared" si="234"/>
        <v>0</v>
      </c>
      <c r="T171">
        <f t="shared" si="235"/>
        <v>0</v>
      </c>
    </row>
    <row r="172" spans="1:20" x14ac:dyDescent="0.3">
      <c r="A172" s="1">
        <v>14</v>
      </c>
      <c r="B172" t="s">
        <v>319</v>
      </c>
      <c r="C172" t="s">
        <v>4240</v>
      </c>
      <c r="D172" t="s">
        <v>4241</v>
      </c>
      <c r="E172" t="s">
        <v>4242</v>
      </c>
      <c r="F172" t="s">
        <v>4243</v>
      </c>
      <c r="G172" t="s">
        <v>4244</v>
      </c>
      <c r="I172" t="str">
        <f t="shared" si="175"/>
        <v>N/A</v>
      </c>
      <c r="J172">
        <f t="shared" si="176"/>
        <v>188270000</v>
      </c>
      <c r="K172">
        <f t="shared" si="177"/>
        <v>159000000</v>
      </c>
      <c r="L172">
        <f t="shared" si="178"/>
        <v>181000000</v>
      </c>
      <c r="M172">
        <f t="shared" si="179"/>
        <v>267600000.00000003</v>
      </c>
      <c r="N172">
        <f t="shared" si="180"/>
        <v>237150000</v>
      </c>
      <c r="P172">
        <f t="shared" si="231"/>
        <v>0</v>
      </c>
      <c r="Q172">
        <f t="shared" si="232"/>
        <v>0</v>
      </c>
      <c r="R172">
        <f t="shared" si="233"/>
        <v>0</v>
      </c>
      <c r="S172">
        <f t="shared" si="234"/>
        <v>0</v>
      </c>
      <c r="T172">
        <f t="shared" si="235"/>
        <v>0</v>
      </c>
    </row>
    <row r="173" spans="1:20" x14ac:dyDescent="0.3">
      <c r="A173" s="1">
        <v>15</v>
      </c>
      <c r="B173" t="s">
        <v>323</v>
      </c>
      <c r="C173" t="s">
        <v>261</v>
      </c>
      <c r="D173" t="s">
        <v>4245</v>
      </c>
      <c r="E173" t="s">
        <v>4246</v>
      </c>
      <c r="F173" t="s">
        <v>4247</v>
      </c>
      <c r="G173" t="s">
        <v>1060</v>
      </c>
      <c r="I173" t="str">
        <f t="shared" si="175"/>
        <v>N/A</v>
      </c>
      <c r="J173" t="str">
        <f t="shared" si="176"/>
        <v>N/A</v>
      </c>
      <c r="K173">
        <f t="shared" si="177"/>
        <v>-0.1555</v>
      </c>
      <c r="L173">
        <f t="shared" si="178"/>
        <v>0.1384</v>
      </c>
      <c r="M173">
        <f t="shared" si="179"/>
        <v>0.47840000000000005</v>
      </c>
      <c r="N173">
        <f t="shared" si="180"/>
        <v>-0.11380000000000001</v>
      </c>
      <c r="P173">
        <f t="shared" si="231"/>
        <v>0</v>
      </c>
      <c r="Q173">
        <f t="shared" si="232"/>
        <v>0</v>
      </c>
      <c r="R173">
        <f t="shared" si="233"/>
        <v>0</v>
      </c>
      <c r="S173">
        <f t="shared" si="234"/>
        <v>0</v>
      </c>
      <c r="T173">
        <f t="shared" si="235"/>
        <v>0</v>
      </c>
    </row>
    <row r="174" spans="1:20" x14ac:dyDescent="0.3">
      <c r="A174" s="1">
        <v>16</v>
      </c>
      <c r="B174" t="s">
        <v>327</v>
      </c>
      <c r="C174" t="s">
        <v>261</v>
      </c>
      <c r="D174" t="s">
        <v>261</v>
      </c>
      <c r="E174" t="s">
        <v>261</v>
      </c>
      <c r="F174" t="s">
        <v>261</v>
      </c>
      <c r="G174" t="s">
        <v>4248</v>
      </c>
      <c r="I174" t="str">
        <f t="shared" si="175"/>
        <v>N/A</v>
      </c>
      <c r="J174" t="str">
        <f t="shared" si="176"/>
        <v>N/A</v>
      </c>
      <c r="K174" t="str">
        <f t="shared" si="177"/>
        <v>N/A</v>
      </c>
      <c r="L174" t="str">
        <f t="shared" si="178"/>
        <v>N/A</v>
      </c>
      <c r="M174" t="str">
        <f t="shared" si="179"/>
        <v>N/A</v>
      </c>
      <c r="N174">
        <f t="shared" si="180"/>
        <v>0.13059999999999999</v>
      </c>
      <c r="P174">
        <f t="shared" si="231"/>
        <v>0</v>
      </c>
      <c r="Q174">
        <f t="shared" si="232"/>
        <v>0</v>
      </c>
      <c r="R174">
        <f t="shared" si="233"/>
        <v>0</v>
      </c>
      <c r="S174">
        <f t="shared" si="234"/>
        <v>0</v>
      </c>
      <c r="T174">
        <f t="shared" si="235"/>
        <v>0</v>
      </c>
    </row>
    <row r="175" spans="1:20" x14ac:dyDescent="0.3">
      <c r="A175" s="1">
        <v>17</v>
      </c>
      <c r="B175" t="s">
        <v>4249</v>
      </c>
      <c r="C175" t="s">
        <v>4250</v>
      </c>
      <c r="D175" t="s">
        <v>4251</v>
      </c>
      <c r="E175" t="s">
        <v>4252</v>
      </c>
      <c r="F175" t="s">
        <v>4253</v>
      </c>
      <c r="G175" t="s">
        <v>4254</v>
      </c>
      <c r="I175" t="str">
        <f t="shared" si="175"/>
        <v>N/A</v>
      </c>
      <c r="J175">
        <f t="shared" si="176"/>
        <v>-251680000</v>
      </c>
      <c r="K175">
        <f t="shared" si="177"/>
        <v>-5250000</v>
      </c>
      <c r="L175">
        <f t="shared" si="178"/>
        <v>22100000</v>
      </c>
      <c r="M175">
        <f t="shared" si="179"/>
        <v>15180000</v>
      </c>
      <c r="N175">
        <f t="shared" si="180"/>
        <v>34070000</v>
      </c>
      <c r="P175">
        <f t="shared" si="231"/>
        <v>0</v>
      </c>
      <c r="Q175">
        <f t="shared" si="232"/>
        <v>0</v>
      </c>
      <c r="R175">
        <f t="shared" si="233"/>
        <v>0</v>
      </c>
      <c r="S175">
        <f t="shared" si="234"/>
        <v>0</v>
      </c>
      <c r="T175">
        <f t="shared" si="235"/>
        <v>0</v>
      </c>
    </row>
    <row r="176" spans="1:20" x14ac:dyDescent="0.3">
      <c r="A176" s="1">
        <v>18</v>
      </c>
      <c r="B176" t="s">
        <v>4255</v>
      </c>
      <c r="C176" t="s">
        <v>4256</v>
      </c>
      <c r="D176" t="s">
        <v>4257</v>
      </c>
      <c r="E176" t="s">
        <v>4258</v>
      </c>
      <c r="F176" t="s">
        <v>4259</v>
      </c>
      <c r="G176" t="s">
        <v>4260</v>
      </c>
      <c r="I176" t="str">
        <f t="shared" si="175"/>
        <v>N/A</v>
      </c>
      <c r="J176">
        <f t="shared" si="176"/>
        <v>-30660000</v>
      </c>
      <c r="K176">
        <f t="shared" si="177"/>
        <v>-30920000</v>
      </c>
      <c r="L176">
        <f t="shared" si="178"/>
        <v>-9470000</v>
      </c>
      <c r="M176">
        <f t="shared" si="179"/>
        <v>3710000</v>
      </c>
      <c r="N176">
        <f t="shared" si="180"/>
        <v>4890000</v>
      </c>
      <c r="P176">
        <f t="shared" si="231"/>
        <v>0</v>
      </c>
      <c r="Q176">
        <f t="shared" si="232"/>
        <v>0</v>
      </c>
      <c r="R176">
        <f t="shared" si="233"/>
        <v>0</v>
      </c>
      <c r="S176">
        <f t="shared" si="234"/>
        <v>0</v>
      </c>
      <c r="T176">
        <f t="shared" si="235"/>
        <v>0</v>
      </c>
    </row>
    <row r="177" spans="1:20" x14ac:dyDescent="0.3">
      <c r="A177" s="1">
        <v>19</v>
      </c>
      <c r="B177" t="s">
        <v>4261</v>
      </c>
      <c r="C177" t="s">
        <v>4262</v>
      </c>
      <c r="D177" t="s">
        <v>4263</v>
      </c>
      <c r="E177" t="s">
        <v>4264</v>
      </c>
      <c r="F177" t="s">
        <v>4265</v>
      </c>
      <c r="G177" t="s">
        <v>4266</v>
      </c>
      <c r="I177" t="str">
        <f t="shared" si="175"/>
        <v>N/A</v>
      </c>
      <c r="J177">
        <f t="shared" si="176"/>
        <v>19410000</v>
      </c>
      <c r="K177">
        <f t="shared" si="177"/>
        <v>28040000</v>
      </c>
      <c r="L177">
        <f t="shared" si="178"/>
        <v>19100000</v>
      </c>
      <c r="M177">
        <f t="shared" si="179"/>
        <v>24620000</v>
      </c>
      <c r="N177">
        <f t="shared" si="180"/>
        <v>34050000</v>
      </c>
      <c r="P177">
        <f t="shared" si="231"/>
        <v>0</v>
      </c>
      <c r="Q177">
        <f t="shared" si="232"/>
        <v>0</v>
      </c>
      <c r="R177">
        <f t="shared" si="233"/>
        <v>0</v>
      </c>
      <c r="S177">
        <f t="shared" si="234"/>
        <v>0</v>
      </c>
      <c r="T177">
        <f t="shared" si="235"/>
        <v>0</v>
      </c>
    </row>
    <row r="178" spans="1:20" x14ac:dyDescent="0.3">
      <c r="A178" s="1">
        <v>20</v>
      </c>
      <c r="B178" t="s">
        <v>4267</v>
      </c>
      <c r="C178" t="s">
        <v>4268</v>
      </c>
      <c r="D178" t="s">
        <v>4269</v>
      </c>
      <c r="E178" t="s">
        <v>4259</v>
      </c>
      <c r="F178" t="s">
        <v>1665</v>
      </c>
      <c r="G178" t="s">
        <v>4270</v>
      </c>
      <c r="I178" t="str">
        <f t="shared" si="175"/>
        <v>N/A</v>
      </c>
      <c r="J178">
        <f t="shared" si="176"/>
        <v>-232630000</v>
      </c>
      <c r="K178">
        <f t="shared" si="177"/>
        <v>7930000</v>
      </c>
      <c r="L178">
        <f t="shared" si="178"/>
        <v>3710000</v>
      </c>
      <c r="M178">
        <f t="shared" si="179"/>
        <v>-11410000</v>
      </c>
      <c r="N178">
        <f t="shared" si="180"/>
        <v>715000</v>
      </c>
      <c r="P178">
        <f t="shared" si="231"/>
        <v>0</v>
      </c>
      <c r="Q178">
        <f t="shared" si="232"/>
        <v>0</v>
      </c>
      <c r="R178">
        <f t="shared" si="233"/>
        <v>0</v>
      </c>
      <c r="S178">
        <f t="shared" si="234"/>
        <v>0</v>
      </c>
      <c r="T178">
        <f t="shared" si="235"/>
        <v>0</v>
      </c>
    </row>
    <row r="179" spans="1:20" x14ac:dyDescent="0.3">
      <c r="A179" s="1">
        <v>21</v>
      </c>
      <c r="B179" t="s">
        <v>4271</v>
      </c>
      <c r="C179" t="s">
        <v>4272</v>
      </c>
      <c r="D179" t="s">
        <v>4273</v>
      </c>
      <c r="E179" t="s">
        <v>2564</v>
      </c>
      <c r="F179" t="s">
        <v>2323</v>
      </c>
      <c r="G179" t="s">
        <v>4274</v>
      </c>
      <c r="I179" t="str">
        <f t="shared" si="175"/>
        <v>N/A</v>
      </c>
      <c r="J179">
        <f t="shared" si="176"/>
        <v>-7800000</v>
      </c>
      <c r="K179">
        <f t="shared" si="177"/>
        <v>-10290000</v>
      </c>
      <c r="L179">
        <f t="shared" si="178"/>
        <v>8770000</v>
      </c>
      <c r="M179">
        <f t="shared" si="179"/>
        <v>-1730000</v>
      </c>
      <c r="N179">
        <f t="shared" si="180"/>
        <v>-5580000</v>
      </c>
      <c r="P179">
        <f t="shared" si="231"/>
        <v>0</v>
      </c>
      <c r="Q179">
        <f t="shared" si="232"/>
        <v>0</v>
      </c>
      <c r="R179">
        <f t="shared" si="233"/>
        <v>0</v>
      </c>
      <c r="S179">
        <f t="shared" si="234"/>
        <v>0</v>
      </c>
      <c r="T179">
        <f t="shared" si="235"/>
        <v>0</v>
      </c>
    </row>
    <row r="180" spans="1:20" x14ac:dyDescent="0.3">
      <c r="A180" s="1">
        <v>22</v>
      </c>
      <c r="B180" t="s">
        <v>334</v>
      </c>
      <c r="C180" t="s">
        <v>261</v>
      </c>
      <c r="D180" t="s">
        <v>261</v>
      </c>
      <c r="E180" t="s">
        <v>261</v>
      </c>
      <c r="F180" t="s">
        <v>261</v>
      </c>
      <c r="G180" t="s">
        <v>261</v>
      </c>
      <c r="I180" t="str">
        <f t="shared" si="175"/>
        <v>N/A</v>
      </c>
      <c r="J180" t="str">
        <f t="shared" si="176"/>
        <v>N/A</v>
      </c>
      <c r="K180" t="str">
        <f t="shared" si="177"/>
        <v>N/A</v>
      </c>
      <c r="L180" t="str">
        <f t="shared" si="178"/>
        <v>N/A</v>
      </c>
      <c r="M180" t="str">
        <f t="shared" si="179"/>
        <v>N/A</v>
      </c>
      <c r="N180" t="str">
        <f t="shared" si="180"/>
        <v>N/A</v>
      </c>
      <c r="P180">
        <f t="shared" si="231"/>
        <v>0</v>
      </c>
      <c r="Q180">
        <f t="shared" si="232"/>
        <v>0</v>
      </c>
      <c r="R180">
        <f t="shared" si="233"/>
        <v>0</v>
      </c>
      <c r="S180">
        <f t="shared" si="234"/>
        <v>0</v>
      </c>
      <c r="T180">
        <f t="shared" si="235"/>
        <v>0</v>
      </c>
    </row>
    <row r="181" spans="1:20" x14ac:dyDescent="0.3">
      <c r="A181" s="1">
        <v>23</v>
      </c>
      <c r="B181" t="s">
        <v>335</v>
      </c>
      <c r="C181" t="s">
        <v>261</v>
      </c>
      <c r="D181" t="s">
        <v>261</v>
      </c>
      <c r="E181" t="s">
        <v>261</v>
      </c>
      <c r="F181" t="s">
        <v>261</v>
      </c>
      <c r="G181" t="s">
        <v>261</v>
      </c>
      <c r="I181" t="str">
        <f t="shared" si="175"/>
        <v>N/A</v>
      </c>
      <c r="J181" t="str">
        <f t="shared" si="176"/>
        <v>N/A</v>
      </c>
      <c r="K181" t="str">
        <f t="shared" si="177"/>
        <v>N/A</v>
      </c>
      <c r="L181" t="str">
        <f t="shared" si="178"/>
        <v>N/A</v>
      </c>
      <c r="M181" t="str">
        <f t="shared" si="179"/>
        <v>N/A</v>
      </c>
      <c r="N181" t="str">
        <f t="shared" si="180"/>
        <v>N/A</v>
      </c>
      <c r="P181">
        <f t="shared" si="231"/>
        <v>0</v>
      </c>
      <c r="Q181">
        <f t="shared" si="232"/>
        <v>0</v>
      </c>
      <c r="R181">
        <f t="shared" si="233"/>
        <v>0</v>
      </c>
      <c r="S181">
        <f t="shared" si="234"/>
        <v>0</v>
      </c>
      <c r="T181">
        <f t="shared" si="235"/>
        <v>0</v>
      </c>
    </row>
    <row r="182" spans="1:20" x14ac:dyDescent="0.3">
      <c r="A182" s="1">
        <v>24</v>
      </c>
      <c r="B182" t="s">
        <v>336</v>
      </c>
      <c r="C182" t="s">
        <v>261</v>
      </c>
      <c r="D182" t="s">
        <v>261</v>
      </c>
      <c r="E182" t="s">
        <v>261</v>
      </c>
      <c r="F182" t="s">
        <v>261</v>
      </c>
      <c r="G182" t="s">
        <v>261</v>
      </c>
      <c r="I182" t="str">
        <f t="shared" si="175"/>
        <v>N/A</v>
      </c>
      <c r="J182" t="str">
        <f t="shared" si="176"/>
        <v>N/A</v>
      </c>
      <c r="K182" t="str">
        <f t="shared" si="177"/>
        <v>N/A</v>
      </c>
      <c r="L182" t="str">
        <f t="shared" si="178"/>
        <v>N/A</v>
      </c>
      <c r="M182" t="str">
        <f t="shared" si="179"/>
        <v>N/A</v>
      </c>
      <c r="N182" t="str">
        <f t="shared" si="180"/>
        <v>N/A</v>
      </c>
      <c r="P182">
        <f t="shared" si="231"/>
        <v>0</v>
      </c>
      <c r="Q182">
        <f t="shared" si="232"/>
        <v>0</v>
      </c>
      <c r="R182">
        <f t="shared" si="233"/>
        <v>0</v>
      </c>
      <c r="S182">
        <f t="shared" si="234"/>
        <v>0</v>
      </c>
      <c r="T182">
        <f t="shared" si="235"/>
        <v>0</v>
      </c>
    </row>
    <row r="183" spans="1:20" x14ac:dyDescent="0.3">
      <c r="A183" s="1">
        <v>25</v>
      </c>
      <c r="B183" t="s">
        <v>337</v>
      </c>
      <c r="C183" t="s">
        <v>4275</v>
      </c>
      <c r="D183" t="s">
        <v>4276</v>
      </c>
      <c r="E183" t="s">
        <v>4277</v>
      </c>
      <c r="F183" t="s">
        <v>4278</v>
      </c>
      <c r="G183" t="s">
        <v>4279</v>
      </c>
      <c r="I183" t="str">
        <f t="shared" si="175"/>
        <v>N/A</v>
      </c>
      <c r="J183">
        <f t="shared" si="176"/>
        <v>439950000</v>
      </c>
      <c r="K183">
        <f t="shared" si="177"/>
        <v>164240000</v>
      </c>
      <c r="L183">
        <f t="shared" si="178"/>
        <v>158900000</v>
      </c>
      <c r="M183">
        <f t="shared" si="179"/>
        <v>252420000</v>
      </c>
      <c r="N183">
        <f t="shared" si="180"/>
        <v>203090000</v>
      </c>
      <c r="P183">
        <f t="shared" si="231"/>
        <v>0</v>
      </c>
      <c r="Q183">
        <f t="shared" si="232"/>
        <v>0</v>
      </c>
      <c r="R183">
        <f t="shared" si="233"/>
        <v>0</v>
      </c>
      <c r="S183">
        <f t="shared" si="234"/>
        <v>0</v>
      </c>
      <c r="T183">
        <f t="shared" si="235"/>
        <v>0</v>
      </c>
    </row>
    <row r="184" spans="1:20" x14ac:dyDescent="0.3">
      <c r="A184" s="1">
        <v>26</v>
      </c>
      <c r="B184" t="s">
        <v>338</v>
      </c>
      <c r="C184" t="s">
        <v>261</v>
      </c>
      <c r="D184" t="s">
        <v>261</v>
      </c>
      <c r="E184" t="s">
        <v>261</v>
      </c>
      <c r="F184" t="s">
        <v>261</v>
      </c>
      <c r="G184" t="s">
        <v>261</v>
      </c>
      <c r="I184" t="str">
        <f t="shared" si="175"/>
        <v>N/A</v>
      </c>
      <c r="J184" t="str">
        <f t="shared" si="176"/>
        <v>N/A</v>
      </c>
      <c r="K184" t="str">
        <f t="shared" si="177"/>
        <v>N/A</v>
      </c>
      <c r="L184" t="str">
        <f t="shared" si="178"/>
        <v>N/A</v>
      </c>
      <c r="M184" t="str">
        <f t="shared" si="179"/>
        <v>N/A</v>
      </c>
      <c r="N184" t="str">
        <f t="shared" si="180"/>
        <v>N/A</v>
      </c>
      <c r="P184">
        <f t="shared" si="231"/>
        <v>0</v>
      </c>
      <c r="Q184">
        <f t="shared" si="232"/>
        <v>0</v>
      </c>
      <c r="R184">
        <f t="shared" si="233"/>
        <v>0</v>
      </c>
      <c r="S184">
        <f t="shared" si="234"/>
        <v>0</v>
      </c>
      <c r="T184">
        <f t="shared" si="235"/>
        <v>0</v>
      </c>
    </row>
    <row r="185" spans="1:20" x14ac:dyDescent="0.3">
      <c r="A185" s="1">
        <v>27</v>
      </c>
      <c r="B185" t="s">
        <v>344</v>
      </c>
      <c r="C185" t="s">
        <v>4275</v>
      </c>
      <c r="D185" t="s">
        <v>4276</v>
      </c>
      <c r="E185" t="s">
        <v>4277</v>
      </c>
      <c r="F185" t="s">
        <v>4278</v>
      </c>
      <c r="G185" t="s">
        <v>4279</v>
      </c>
      <c r="I185" t="str">
        <f t="shared" si="175"/>
        <v>N/A</v>
      </c>
      <c r="J185">
        <f t="shared" si="176"/>
        <v>439950000</v>
      </c>
      <c r="K185">
        <f t="shared" si="177"/>
        <v>164240000</v>
      </c>
      <c r="L185">
        <f t="shared" si="178"/>
        <v>158900000</v>
      </c>
      <c r="M185">
        <f t="shared" si="179"/>
        <v>252420000</v>
      </c>
      <c r="N185">
        <f t="shared" si="180"/>
        <v>203090000</v>
      </c>
      <c r="P185">
        <f t="shared" si="231"/>
        <v>0</v>
      </c>
      <c r="Q185">
        <f t="shared" si="232"/>
        <v>0</v>
      </c>
      <c r="R185">
        <f t="shared" si="233"/>
        <v>0</v>
      </c>
      <c r="S185">
        <f t="shared" si="234"/>
        <v>0</v>
      </c>
      <c r="T185">
        <f t="shared" si="235"/>
        <v>0</v>
      </c>
    </row>
    <row r="186" spans="1:20" x14ac:dyDescent="0.3">
      <c r="A186" s="1">
        <v>28</v>
      </c>
      <c r="B186" t="s">
        <v>350</v>
      </c>
      <c r="C186" t="s">
        <v>261</v>
      </c>
      <c r="D186" t="s">
        <v>4280</v>
      </c>
      <c r="E186" t="s">
        <v>4281</v>
      </c>
      <c r="F186" t="s">
        <v>4282</v>
      </c>
      <c r="G186" t="s">
        <v>4283</v>
      </c>
      <c r="I186" t="str">
        <f t="shared" si="175"/>
        <v>N/A</v>
      </c>
      <c r="J186" t="str">
        <f t="shared" si="176"/>
        <v>N/A</v>
      </c>
      <c r="K186">
        <f t="shared" si="177"/>
        <v>-0.62670000000000003</v>
      </c>
      <c r="L186">
        <f t="shared" si="178"/>
        <v>-3.2500000000000001E-2</v>
      </c>
      <c r="M186">
        <f t="shared" si="179"/>
        <v>0.58850000000000002</v>
      </c>
      <c r="N186">
        <f t="shared" si="180"/>
        <v>-0.19539999999999999</v>
      </c>
      <c r="P186">
        <f t="shared" si="231"/>
        <v>0</v>
      </c>
      <c r="Q186">
        <f t="shared" si="232"/>
        <v>0</v>
      </c>
      <c r="R186">
        <f t="shared" si="233"/>
        <v>0</v>
      </c>
      <c r="S186">
        <f t="shared" si="234"/>
        <v>0</v>
      </c>
      <c r="T186">
        <f t="shared" si="235"/>
        <v>0</v>
      </c>
    </row>
    <row r="187" spans="1:20" x14ac:dyDescent="0.3">
      <c r="A187" s="1">
        <v>29</v>
      </c>
      <c r="B187" t="s">
        <v>4284</v>
      </c>
      <c r="C187" t="s">
        <v>261</v>
      </c>
      <c r="D187" t="s">
        <v>261</v>
      </c>
      <c r="E187" t="s">
        <v>261</v>
      </c>
      <c r="F187" t="s">
        <v>261</v>
      </c>
      <c r="G187" t="s">
        <v>4285</v>
      </c>
      <c r="I187" t="str">
        <f t="shared" si="175"/>
        <v>N/A</v>
      </c>
      <c r="J187" t="str">
        <f t="shared" si="176"/>
        <v>N/A</v>
      </c>
      <c r="K187" t="str">
        <f t="shared" si="177"/>
        <v>N/A</v>
      </c>
      <c r="L187" t="str">
        <f t="shared" si="178"/>
        <v>N/A</v>
      </c>
      <c r="M187" t="str">
        <f t="shared" si="179"/>
        <v>N/A</v>
      </c>
      <c r="N187">
        <f t="shared" si="180"/>
        <v>0.1118</v>
      </c>
      <c r="P187">
        <f t="shared" si="231"/>
        <v>0</v>
      </c>
      <c r="Q187">
        <f t="shared" si="232"/>
        <v>0</v>
      </c>
      <c r="R187">
        <f t="shared" si="233"/>
        <v>0</v>
      </c>
      <c r="S187">
        <f t="shared" si="234"/>
        <v>0</v>
      </c>
      <c r="T187">
        <f t="shared" si="235"/>
        <v>0</v>
      </c>
    </row>
    <row r="188" spans="1:20" x14ac:dyDescent="0.3">
      <c r="A188" s="1">
        <v>30</v>
      </c>
      <c r="B188" t="s">
        <v>357</v>
      </c>
      <c r="C188" t="s">
        <v>261</v>
      </c>
      <c r="D188" t="s">
        <v>261</v>
      </c>
      <c r="E188" t="s">
        <v>261</v>
      </c>
      <c r="F188" t="s">
        <v>261</v>
      </c>
      <c r="G188" t="s">
        <v>261</v>
      </c>
      <c r="I188" t="str">
        <f t="shared" ref="I188:I251" si="236">IFERROR(IF(TRIM(B188)="-", "N/A", IF(RIGHT(B188,1)=")",IF(RIGHT(B188,2)="T)",-1000000000000*VALUE(MID(B188,2,LEN(B188)-3)),IF(RIGHT(B188,2)="M)",-1000000*VALUE(MID(B188,2,LEN(B188)-3)),IF(RIGHT(B188,2)="B)",-1000000000*VALUE(MID(B188,2,LEN(B188)-3)),IF(RIGHT(B188,2)="k)",-1000*VALUE(MID(B188,2,LEN(B188)-3)),VALUE(SUBSTITUTE(B188,",","")))))),IF(RIGHT(B188,1)="T",1000000000000*VALUE(LEFT(B188,LEN(B188)-1)),IF(RIGHT(B188,1)="M",1000000*VALUE(LEFT(B188,LEN(B188)-1)),IF(RIGHT(B188,1)="B",1000000000*VALUE(LEFT(B188,LEN(B188)-1)),IF(RIGHT(B188,1)="%",0.01*VALUE(LEFT(B188,LEN(B188)-1)),IF(RIGHT(B188,1)="k",1000*VALUE(LEFT(B188,LEN(B188)-1)),VALUE(SUBSTITUTE(B188,",",""))))))))),"N/A")</f>
        <v>N/A</v>
      </c>
      <c r="J188" t="str">
        <f t="shared" ref="J188:J251" si="237">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8">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39">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40">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41">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31"/>
        <v>0</v>
      </c>
      <c r="Q188">
        <f t="shared" si="232"/>
        <v>0</v>
      </c>
      <c r="R188">
        <f t="shared" si="233"/>
        <v>0</v>
      </c>
      <c r="S188">
        <f t="shared" si="234"/>
        <v>0</v>
      </c>
      <c r="T188">
        <f t="shared" si="235"/>
        <v>0</v>
      </c>
    </row>
    <row r="189" spans="1:20" x14ac:dyDescent="0.3">
      <c r="A189" s="1">
        <v>31</v>
      </c>
      <c r="B189" t="s">
        <v>361</v>
      </c>
      <c r="C189" t="s">
        <v>261</v>
      </c>
      <c r="D189" t="s">
        <v>261</v>
      </c>
      <c r="E189" t="s">
        <v>261</v>
      </c>
      <c r="F189" t="s">
        <v>261</v>
      </c>
      <c r="G189" t="s">
        <v>261</v>
      </c>
      <c r="I189" t="str">
        <f t="shared" si="236"/>
        <v>N/A</v>
      </c>
      <c r="J189" t="str">
        <f t="shared" si="237"/>
        <v>N/A</v>
      </c>
      <c r="K189" t="str">
        <f t="shared" si="238"/>
        <v>N/A</v>
      </c>
      <c r="L189" t="str">
        <f t="shared" si="239"/>
        <v>N/A</v>
      </c>
      <c r="M189" t="str">
        <f t="shared" si="240"/>
        <v>N/A</v>
      </c>
      <c r="N189" t="str">
        <f t="shared" si="241"/>
        <v>N/A</v>
      </c>
      <c r="P189">
        <f t="shared" si="231"/>
        <v>0</v>
      </c>
      <c r="Q189">
        <f t="shared" si="232"/>
        <v>0</v>
      </c>
      <c r="R189">
        <f t="shared" si="233"/>
        <v>0</v>
      </c>
      <c r="S189">
        <f t="shared" si="234"/>
        <v>0</v>
      </c>
      <c r="T189">
        <f t="shared" si="235"/>
        <v>0</v>
      </c>
    </row>
    <row r="190" spans="1:20" x14ac:dyDescent="0.3">
      <c r="A190" s="1">
        <v>32</v>
      </c>
      <c r="B190" t="s">
        <v>365</v>
      </c>
      <c r="C190" t="s">
        <v>261</v>
      </c>
      <c r="D190" t="s">
        <v>261</v>
      </c>
      <c r="E190" t="s">
        <v>261</v>
      </c>
      <c r="F190" t="s">
        <v>261</v>
      </c>
      <c r="G190" t="s">
        <v>261</v>
      </c>
      <c r="I190" t="str">
        <f t="shared" si="236"/>
        <v>N/A</v>
      </c>
      <c r="J190" t="str">
        <f t="shared" si="237"/>
        <v>N/A</v>
      </c>
      <c r="K190" t="str">
        <f t="shared" si="238"/>
        <v>N/A</v>
      </c>
      <c r="L190" t="str">
        <f t="shared" si="239"/>
        <v>N/A</v>
      </c>
      <c r="M190" t="str">
        <f t="shared" si="240"/>
        <v>N/A</v>
      </c>
      <c r="N190" t="str">
        <f t="shared" si="241"/>
        <v>N/A</v>
      </c>
      <c r="P190">
        <f t="shared" si="231"/>
        <v>0</v>
      </c>
      <c r="Q190">
        <f t="shared" si="232"/>
        <v>0</v>
      </c>
      <c r="R190">
        <f t="shared" si="233"/>
        <v>0</v>
      </c>
      <c r="S190">
        <f t="shared" si="234"/>
        <v>0</v>
      </c>
      <c r="T190">
        <f t="shared" si="235"/>
        <v>0</v>
      </c>
    </row>
    <row r="191" spans="1:20" x14ac:dyDescent="0.3">
      <c r="A191" s="1">
        <v>33</v>
      </c>
      <c r="B191" t="s">
        <v>366</v>
      </c>
      <c r="C191" t="s">
        <v>261</v>
      </c>
      <c r="D191" t="s">
        <v>261</v>
      </c>
      <c r="E191" t="s">
        <v>261</v>
      </c>
      <c r="F191" t="s">
        <v>261</v>
      </c>
      <c r="G191" t="s">
        <v>261</v>
      </c>
      <c r="I191" t="str">
        <f t="shared" si="236"/>
        <v>N/A</v>
      </c>
      <c r="J191" t="str">
        <f t="shared" si="237"/>
        <v>N/A</v>
      </c>
      <c r="K191" t="str">
        <f t="shared" si="238"/>
        <v>N/A</v>
      </c>
      <c r="L191" t="str">
        <f t="shared" si="239"/>
        <v>N/A</v>
      </c>
      <c r="M191" t="str">
        <f t="shared" si="240"/>
        <v>N/A</v>
      </c>
      <c r="N191" t="str">
        <f t="shared" si="241"/>
        <v>N/A</v>
      </c>
      <c r="P191">
        <f t="shared" si="231"/>
        <v>0</v>
      </c>
      <c r="Q191">
        <f t="shared" si="232"/>
        <v>0</v>
      </c>
      <c r="R191">
        <f t="shared" si="233"/>
        <v>0</v>
      </c>
      <c r="S191">
        <f t="shared" si="234"/>
        <v>0</v>
      </c>
      <c r="T191">
        <f t="shared" si="235"/>
        <v>0</v>
      </c>
    </row>
    <row r="192" spans="1:20" x14ac:dyDescent="0.3">
      <c r="A192" s="1">
        <v>34</v>
      </c>
      <c r="B192" t="s">
        <v>370</v>
      </c>
      <c r="C192" t="s">
        <v>4275</v>
      </c>
      <c r="D192" t="s">
        <v>4276</v>
      </c>
      <c r="E192" t="s">
        <v>4277</v>
      </c>
      <c r="F192" t="s">
        <v>4278</v>
      </c>
      <c r="G192" t="s">
        <v>4279</v>
      </c>
      <c r="I192" t="str">
        <f t="shared" si="236"/>
        <v>N/A</v>
      </c>
      <c r="J192">
        <f t="shared" si="237"/>
        <v>439950000</v>
      </c>
      <c r="K192">
        <f t="shared" si="238"/>
        <v>164240000</v>
      </c>
      <c r="L192">
        <f t="shared" si="239"/>
        <v>158900000</v>
      </c>
      <c r="M192">
        <f t="shared" si="240"/>
        <v>252420000</v>
      </c>
      <c r="N192">
        <f t="shared" si="241"/>
        <v>203090000</v>
      </c>
      <c r="P192">
        <f t="shared" si="231"/>
        <v>0</v>
      </c>
      <c r="Q192">
        <f t="shared" si="232"/>
        <v>0</v>
      </c>
      <c r="R192">
        <f t="shared" si="233"/>
        <v>0</v>
      </c>
      <c r="S192">
        <f t="shared" si="234"/>
        <v>0</v>
      </c>
      <c r="T192">
        <f t="shared" si="235"/>
        <v>0</v>
      </c>
    </row>
    <row r="193" spans="1:20" x14ac:dyDescent="0.3">
      <c r="A193" s="1">
        <v>35</v>
      </c>
      <c r="B193" t="s">
        <v>374</v>
      </c>
      <c r="C193" t="s">
        <v>261</v>
      </c>
      <c r="D193" t="s">
        <v>261</v>
      </c>
      <c r="E193" t="s">
        <v>261</v>
      </c>
      <c r="F193" t="s">
        <v>261</v>
      </c>
      <c r="G193" t="s">
        <v>261</v>
      </c>
      <c r="I193" t="str">
        <f t="shared" si="236"/>
        <v>N/A</v>
      </c>
      <c r="J193" t="str">
        <f t="shared" si="237"/>
        <v>N/A</v>
      </c>
      <c r="K193" t="str">
        <f t="shared" si="238"/>
        <v>N/A</v>
      </c>
      <c r="L193" t="str">
        <f t="shared" si="239"/>
        <v>N/A</v>
      </c>
      <c r="M193" t="str">
        <f t="shared" si="240"/>
        <v>N/A</v>
      </c>
      <c r="N193" t="str">
        <f t="shared" si="241"/>
        <v>N/A</v>
      </c>
      <c r="P193">
        <f t="shared" si="231"/>
        <v>0</v>
      </c>
      <c r="Q193">
        <f t="shared" si="232"/>
        <v>0</v>
      </c>
      <c r="R193">
        <f t="shared" si="233"/>
        <v>0</v>
      </c>
      <c r="S193">
        <f t="shared" si="234"/>
        <v>0</v>
      </c>
      <c r="T193">
        <f t="shared" si="235"/>
        <v>0</v>
      </c>
    </row>
    <row r="194" spans="1:20" x14ac:dyDescent="0.3">
      <c r="A194" s="1">
        <v>36</v>
      </c>
      <c r="B194" t="s">
        <v>375</v>
      </c>
      <c r="C194" t="s">
        <v>4275</v>
      </c>
      <c r="D194" t="s">
        <v>4276</v>
      </c>
      <c r="E194" t="s">
        <v>4277</v>
      </c>
      <c r="F194" t="s">
        <v>4278</v>
      </c>
      <c r="G194" t="s">
        <v>4279</v>
      </c>
      <c r="I194" t="str">
        <f t="shared" si="236"/>
        <v>N/A</v>
      </c>
      <c r="J194">
        <f t="shared" si="237"/>
        <v>439950000</v>
      </c>
      <c r="K194">
        <f t="shared" si="238"/>
        <v>164240000</v>
      </c>
      <c r="L194">
        <f t="shared" si="239"/>
        <v>158900000</v>
      </c>
      <c r="M194">
        <f t="shared" si="240"/>
        <v>252420000</v>
      </c>
      <c r="N194">
        <f t="shared" si="241"/>
        <v>203090000</v>
      </c>
      <c r="P194">
        <f t="shared" si="231"/>
        <v>0</v>
      </c>
      <c r="Q194">
        <f t="shared" si="232"/>
        <v>0</v>
      </c>
      <c r="R194">
        <f t="shared" si="233"/>
        <v>0</v>
      </c>
      <c r="S194">
        <f t="shared" si="234"/>
        <v>0</v>
      </c>
      <c r="T194">
        <f t="shared" si="235"/>
        <v>0</v>
      </c>
    </row>
    <row r="195" spans="1:20" x14ac:dyDescent="0.3">
      <c r="A195" s="1">
        <v>37</v>
      </c>
      <c r="B195" t="s">
        <v>379</v>
      </c>
      <c r="C195" t="s">
        <v>1813</v>
      </c>
      <c r="D195" t="s">
        <v>4286</v>
      </c>
      <c r="E195" t="s">
        <v>82</v>
      </c>
      <c r="F195" t="s">
        <v>4287</v>
      </c>
      <c r="G195" t="s">
        <v>4288</v>
      </c>
      <c r="I195" t="str">
        <f t="shared" si="236"/>
        <v>N/A</v>
      </c>
      <c r="J195">
        <f t="shared" si="237"/>
        <v>1.63</v>
      </c>
      <c r="K195">
        <f t="shared" si="238"/>
        <v>0.59</v>
      </c>
      <c r="L195">
        <f t="shared" si="239"/>
        <v>0.56000000000000005</v>
      </c>
      <c r="M195">
        <f t="shared" si="240"/>
        <v>0.88</v>
      </c>
      <c r="N195">
        <f t="shared" si="241"/>
        <v>0.71</v>
      </c>
      <c r="P195">
        <f t="shared" si="231"/>
        <v>0</v>
      </c>
      <c r="Q195">
        <f t="shared" si="232"/>
        <v>0</v>
      </c>
      <c r="R195">
        <f t="shared" si="233"/>
        <v>0</v>
      </c>
      <c r="S195">
        <f t="shared" si="234"/>
        <v>0</v>
      </c>
      <c r="T195">
        <f t="shared" si="235"/>
        <v>0</v>
      </c>
    </row>
    <row r="196" spans="1:20" x14ac:dyDescent="0.3">
      <c r="A196" s="1">
        <v>38</v>
      </c>
      <c r="B196" t="s">
        <v>2040</v>
      </c>
      <c r="C196" t="s">
        <v>261</v>
      </c>
      <c r="D196" t="s">
        <v>4289</v>
      </c>
      <c r="E196" t="s">
        <v>4290</v>
      </c>
      <c r="F196" t="s">
        <v>4291</v>
      </c>
      <c r="G196" t="s">
        <v>4292</v>
      </c>
      <c r="I196" t="str">
        <f t="shared" si="236"/>
        <v>N/A</v>
      </c>
      <c r="J196" t="str">
        <f t="shared" si="237"/>
        <v>N/A</v>
      </c>
      <c r="K196">
        <f t="shared" si="238"/>
        <v>-0.63800000000000001</v>
      </c>
      <c r="L196">
        <f t="shared" si="239"/>
        <v>-5.0800000000000005E-2</v>
      </c>
      <c r="M196">
        <f t="shared" si="240"/>
        <v>0.57140000000000002</v>
      </c>
      <c r="N196">
        <f t="shared" si="241"/>
        <v>-0.19320000000000001</v>
      </c>
      <c r="P196">
        <f t="shared" si="231"/>
        <v>0</v>
      </c>
      <c r="Q196">
        <f t="shared" si="232"/>
        <v>0</v>
      </c>
      <c r="R196">
        <f t="shared" si="233"/>
        <v>0</v>
      </c>
      <c r="S196">
        <f t="shared" si="234"/>
        <v>0</v>
      </c>
      <c r="T196">
        <f t="shared" si="235"/>
        <v>0</v>
      </c>
    </row>
    <row r="197" spans="1:20" x14ac:dyDescent="0.3">
      <c r="A197" s="1">
        <v>39</v>
      </c>
      <c r="B197" t="s">
        <v>390</v>
      </c>
      <c r="C197" t="s">
        <v>4293</v>
      </c>
      <c r="D197" t="s">
        <v>4294</v>
      </c>
      <c r="E197" t="s">
        <v>4295</v>
      </c>
      <c r="F197" t="s">
        <v>4296</v>
      </c>
      <c r="G197" t="s">
        <v>4297</v>
      </c>
      <c r="I197" t="str">
        <f t="shared" si="236"/>
        <v>N/A</v>
      </c>
      <c r="J197">
        <f t="shared" si="237"/>
        <v>270480000</v>
      </c>
      <c r="K197">
        <f t="shared" si="238"/>
        <v>277800000</v>
      </c>
      <c r="L197">
        <f t="shared" si="239"/>
        <v>283350000</v>
      </c>
      <c r="M197">
        <f t="shared" si="240"/>
        <v>288020000</v>
      </c>
      <c r="N197">
        <f t="shared" si="241"/>
        <v>284500000</v>
      </c>
      <c r="P197">
        <f t="shared" si="231"/>
        <v>0</v>
      </c>
      <c r="Q197">
        <f t="shared" si="232"/>
        <v>0</v>
      </c>
      <c r="R197">
        <f t="shared" si="233"/>
        <v>0</v>
      </c>
      <c r="S197">
        <f t="shared" si="234"/>
        <v>0</v>
      </c>
      <c r="T197">
        <f t="shared" si="235"/>
        <v>0</v>
      </c>
    </row>
    <row r="198" spans="1:20" x14ac:dyDescent="0.3">
      <c r="A198" s="1">
        <v>40</v>
      </c>
      <c r="B198" t="s">
        <v>396</v>
      </c>
      <c r="C198" t="s">
        <v>4298</v>
      </c>
      <c r="D198" t="s">
        <v>82</v>
      </c>
      <c r="E198" t="s">
        <v>4299</v>
      </c>
      <c r="F198" t="s">
        <v>171</v>
      </c>
      <c r="G198" t="s">
        <v>767</v>
      </c>
      <c r="I198" t="str">
        <f t="shared" si="236"/>
        <v>N/A</v>
      </c>
      <c r="J198">
        <f t="shared" si="237"/>
        <v>1.57</v>
      </c>
      <c r="K198">
        <f t="shared" si="238"/>
        <v>0.56000000000000005</v>
      </c>
      <c r="L198">
        <f t="shared" si="239"/>
        <v>0.52</v>
      </c>
      <c r="M198">
        <f t="shared" si="240"/>
        <v>0.81</v>
      </c>
      <c r="N198">
        <f t="shared" si="241"/>
        <v>0.7</v>
      </c>
      <c r="P198">
        <f t="shared" si="231"/>
        <v>0</v>
      </c>
      <c r="Q198">
        <f t="shared" si="232"/>
        <v>0</v>
      </c>
      <c r="R198">
        <f t="shared" si="233"/>
        <v>0</v>
      </c>
      <c r="S198">
        <f t="shared" si="234"/>
        <v>0</v>
      </c>
      <c r="T198">
        <f t="shared" si="235"/>
        <v>0</v>
      </c>
    </row>
    <row r="199" spans="1:20" x14ac:dyDescent="0.3">
      <c r="A199" s="1">
        <v>41</v>
      </c>
      <c r="B199" t="s">
        <v>399</v>
      </c>
      <c r="C199" t="s">
        <v>261</v>
      </c>
      <c r="D199" t="s">
        <v>4300</v>
      </c>
      <c r="E199" t="s">
        <v>4301</v>
      </c>
      <c r="F199" t="s">
        <v>4302</v>
      </c>
      <c r="G199" t="s">
        <v>4303</v>
      </c>
      <c r="I199" t="str">
        <f t="shared" si="236"/>
        <v>N/A</v>
      </c>
      <c r="J199" t="str">
        <f t="shared" si="237"/>
        <v>N/A</v>
      </c>
      <c r="K199">
        <f t="shared" si="238"/>
        <v>-0.64329999999999998</v>
      </c>
      <c r="L199">
        <f t="shared" si="239"/>
        <v>-7.1400000000000005E-2</v>
      </c>
      <c r="M199">
        <f t="shared" si="240"/>
        <v>0.55770000000000008</v>
      </c>
      <c r="N199">
        <f t="shared" si="241"/>
        <v>-0.1358</v>
      </c>
      <c r="P199">
        <f t="shared" si="231"/>
        <v>0</v>
      </c>
      <c r="Q199">
        <f t="shared" si="232"/>
        <v>0</v>
      </c>
      <c r="R199">
        <f t="shared" si="233"/>
        <v>0</v>
      </c>
      <c r="S199">
        <f t="shared" si="234"/>
        <v>0</v>
      </c>
      <c r="T199">
        <f t="shared" si="235"/>
        <v>0</v>
      </c>
    </row>
    <row r="200" spans="1:20" x14ac:dyDescent="0.3">
      <c r="A200" s="1">
        <v>42</v>
      </c>
      <c r="B200" t="s">
        <v>404</v>
      </c>
      <c r="C200" t="s">
        <v>4304</v>
      </c>
      <c r="D200" t="s">
        <v>4305</v>
      </c>
      <c r="E200" t="s">
        <v>4306</v>
      </c>
      <c r="F200" t="s">
        <v>4307</v>
      </c>
      <c r="G200" t="s">
        <v>4308</v>
      </c>
      <c r="I200" t="str">
        <f t="shared" si="236"/>
        <v>N/A</v>
      </c>
      <c r="J200">
        <f t="shared" si="237"/>
        <v>280670000</v>
      </c>
      <c r="K200">
        <f t="shared" si="238"/>
        <v>294560000</v>
      </c>
      <c r="L200">
        <f t="shared" si="239"/>
        <v>306780000</v>
      </c>
      <c r="M200">
        <f t="shared" si="240"/>
        <v>312300000</v>
      </c>
      <c r="N200">
        <f t="shared" si="241"/>
        <v>291260000</v>
      </c>
      <c r="P200">
        <f t="shared" si="231"/>
        <v>0</v>
      </c>
      <c r="Q200">
        <f t="shared" si="232"/>
        <v>0</v>
      </c>
      <c r="R200">
        <f t="shared" si="233"/>
        <v>0</v>
      </c>
      <c r="S200">
        <f t="shared" si="234"/>
        <v>0</v>
      </c>
      <c r="T200">
        <f t="shared" si="235"/>
        <v>0</v>
      </c>
    </row>
    <row r="201" spans="1:20" x14ac:dyDescent="0.3">
      <c r="A201" s="1">
        <v>43</v>
      </c>
      <c r="B201" t="s">
        <v>155</v>
      </c>
      <c r="C201" t="s">
        <v>4309</v>
      </c>
      <c r="D201" t="s">
        <v>4310</v>
      </c>
      <c r="E201" t="s">
        <v>4311</v>
      </c>
      <c r="F201" t="s">
        <v>4312</v>
      </c>
      <c r="G201" t="s">
        <v>4313</v>
      </c>
      <c r="I201" t="str">
        <f t="shared" si="236"/>
        <v>N/A</v>
      </c>
      <c r="J201">
        <f t="shared" si="237"/>
        <v>301000000</v>
      </c>
      <c r="K201">
        <f t="shared" si="238"/>
        <v>314010000</v>
      </c>
      <c r="L201">
        <f t="shared" si="239"/>
        <v>334470000</v>
      </c>
      <c r="M201">
        <f t="shared" si="240"/>
        <v>408810000</v>
      </c>
      <c r="N201">
        <f t="shared" si="241"/>
        <v>406540000</v>
      </c>
      <c r="P201">
        <f t="shared" si="231"/>
        <v>0</v>
      </c>
      <c r="Q201">
        <f t="shared" si="232"/>
        <v>0</v>
      </c>
      <c r="R201">
        <f t="shared" si="233"/>
        <v>0</v>
      </c>
      <c r="S201">
        <f t="shared" si="234"/>
        <v>0</v>
      </c>
      <c r="T201">
        <f t="shared" si="235"/>
        <v>0</v>
      </c>
    </row>
    <row r="202" spans="1:20" x14ac:dyDescent="0.3">
      <c r="A202" s="1">
        <v>44</v>
      </c>
      <c r="B202" t="s">
        <v>4314</v>
      </c>
      <c r="C202" t="s">
        <v>261</v>
      </c>
      <c r="D202" t="s">
        <v>4315</v>
      </c>
      <c r="E202" t="s">
        <v>4181</v>
      </c>
      <c r="F202" t="s">
        <v>4316</v>
      </c>
      <c r="G202" t="s">
        <v>4317</v>
      </c>
      <c r="I202" t="str">
        <f t="shared" si="236"/>
        <v>N/A</v>
      </c>
      <c r="J202" t="str">
        <f t="shared" si="237"/>
        <v>N/A</v>
      </c>
      <c r="K202">
        <f t="shared" si="238"/>
        <v>4.3200000000000002E-2</v>
      </c>
      <c r="L202">
        <f t="shared" si="239"/>
        <v>6.5100000000000005E-2</v>
      </c>
      <c r="M202">
        <f t="shared" si="240"/>
        <v>0.2223</v>
      </c>
      <c r="N202">
        <f t="shared" si="241"/>
        <v>-5.5000000000000005E-3</v>
      </c>
      <c r="P202">
        <f t="shared" si="231"/>
        <v>0</v>
      </c>
      <c r="Q202">
        <f t="shared" si="232"/>
        <v>0</v>
      </c>
      <c r="R202">
        <f t="shared" si="233"/>
        <v>0</v>
      </c>
      <c r="S202">
        <f t="shared" si="234"/>
        <v>0</v>
      </c>
      <c r="T202">
        <f t="shared" si="235"/>
        <v>0</v>
      </c>
    </row>
    <row r="203" spans="1:20" x14ac:dyDescent="0.3">
      <c r="A203" s="1">
        <v>45</v>
      </c>
      <c r="B203" t="s">
        <v>4318</v>
      </c>
      <c r="C203" t="s">
        <v>261</v>
      </c>
      <c r="D203" t="s">
        <v>261</v>
      </c>
      <c r="E203" t="s">
        <v>261</v>
      </c>
      <c r="F203" t="s">
        <v>261</v>
      </c>
      <c r="G203" t="s">
        <v>4319</v>
      </c>
      <c r="I203" t="str">
        <f t="shared" si="236"/>
        <v>N/A</v>
      </c>
      <c r="J203" t="str">
        <f t="shared" si="237"/>
        <v>N/A</v>
      </c>
      <c r="K203" t="str">
        <f t="shared" si="238"/>
        <v>N/A</v>
      </c>
      <c r="L203" t="str">
        <f t="shared" si="239"/>
        <v>N/A</v>
      </c>
      <c r="M203" t="str">
        <f t="shared" si="240"/>
        <v>N/A</v>
      </c>
      <c r="N203">
        <f t="shared" si="241"/>
        <v>0.22390000000000002</v>
      </c>
      <c r="P203">
        <f t="shared" si="231"/>
        <v>0</v>
      </c>
      <c r="Q203">
        <f t="shared" si="232"/>
        <v>0</v>
      </c>
      <c r="R203">
        <f t="shared" si="233"/>
        <v>0</v>
      </c>
      <c r="S203">
        <f t="shared" si="234"/>
        <v>0</v>
      </c>
      <c r="T203">
        <f t="shared" si="235"/>
        <v>0</v>
      </c>
    </row>
    <row r="204" spans="1:20" x14ac:dyDescent="0.3">
      <c r="I204" t="str">
        <f t="shared" si="236"/>
        <v>N/A</v>
      </c>
      <c r="J204" t="str">
        <f t="shared" si="237"/>
        <v>N/A</v>
      </c>
      <c r="K204" t="str">
        <f t="shared" si="238"/>
        <v>N/A</v>
      </c>
      <c r="L204" t="str">
        <f t="shared" si="239"/>
        <v>N/A</v>
      </c>
      <c r="M204" t="str">
        <f t="shared" si="240"/>
        <v>N/A</v>
      </c>
      <c r="N204" t="str">
        <f t="shared" si="241"/>
        <v>N/A</v>
      </c>
      <c r="P204">
        <f t="shared" si="231"/>
        <v>0</v>
      </c>
      <c r="Q204">
        <f t="shared" si="232"/>
        <v>0</v>
      </c>
      <c r="R204">
        <f t="shared" si="233"/>
        <v>0</v>
      </c>
      <c r="S204">
        <f t="shared" si="234"/>
        <v>0</v>
      </c>
      <c r="T204">
        <f t="shared" si="235"/>
        <v>0</v>
      </c>
    </row>
    <row r="205" spans="1:20" x14ac:dyDescent="0.3">
      <c r="B205" s="1" t="s">
        <v>247</v>
      </c>
      <c r="C205" s="1" t="s">
        <v>248</v>
      </c>
      <c r="D205" s="1" t="s">
        <v>249</v>
      </c>
      <c r="E205" s="1" t="s">
        <v>250</v>
      </c>
      <c r="F205" s="1" t="s">
        <v>251</v>
      </c>
      <c r="G205" s="1" t="s">
        <v>252</v>
      </c>
      <c r="H205" s="1" t="s">
        <v>253</v>
      </c>
      <c r="I205" t="str">
        <f t="shared" si="236"/>
        <v>N/A</v>
      </c>
      <c r="J205">
        <f t="shared" si="237"/>
        <v>2012</v>
      </c>
      <c r="K205">
        <f t="shared" si="238"/>
        <v>2013</v>
      </c>
      <c r="L205">
        <f t="shared" si="239"/>
        <v>2014</v>
      </c>
      <c r="M205">
        <f t="shared" si="240"/>
        <v>2015</v>
      </c>
      <c r="N205">
        <f t="shared" si="241"/>
        <v>2016</v>
      </c>
      <c r="P205">
        <f t="shared" si="231"/>
        <v>0</v>
      </c>
      <c r="Q205">
        <f t="shared" si="232"/>
        <v>0</v>
      </c>
      <c r="R205">
        <f t="shared" si="233"/>
        <v>0</v>
      </c>
      <c r="S205">
        <f t="shared" si="234"/>
        <v>0</v>
      </c>
      <c r="T205">
        <f t="shared" si="235"/>
        <v>0</v>
      </c>
    </row>
    <row r="206" spans="1:20" x14ac:dyDescent="0.3">
      <c r="A206" s="1">
        <v>0</v>
      </c>
      <c r="B206" t="s">
        <v>410</v>
      </c>
      <c r="C206" t="s">
        <v>3352</v>
      </c>
      <c r="D206" t="s">
        <v>4320</v>
      </c>
      <c r="E206" t="s">
        <v>3393</v>
      </c>
      <c r="F206" t="s">
        <v>4321</v>
      </c>
      <c r="G206" t="s">
        <v>4322</v>
      </c>
      <c r="I206" t="str">
        <f t="shared" si="236"/>
        <v>N/A</v>
      </c>
      <c r="J206">
        <f t="shared" si="237"/>
        <v>1130000000</v>
      </c>
      <c r="K206">
        <f t="shared" si="238"/>
        <v>939870000</v>
      </c>
      <c r="L206">
        <f t="shared" si="239"/>
        <v>1550000000</v>
      </c>
      <c r="M206">
        <f t="shared" si="240"/>
        <v>711180000</v>
      </c>
      <c r="N206">
        <f t="shared" si="241"/>
        <v>468290000</v>
      </c>
      <c r="P206">
        <f t="shared" si="231"/>
        <v>0</v>
      </c>
      <c r="Q206">
        <f t="shared" si="232"/>
        <v>0</v>
      </c>
      <c r="R206">
        <f t="shared" si="233"/>
        <v>0</v>
      </c>
      <c r="S206">
        <f t="shared" si="234"/>
        <v>0</v>
      </c>
      <c r="T206">
        <f t="shared" si="235"/>
        <v>0</v>
      </c>
    </row>
    <row r="207" spans="1:20" x14ac:dyDescent="0.3">
      <c r="A207" s="1">
        <v>1</v>
      </c>
      <c r="B207" t="s">
        <v>415</v>
      </c>
      <c r="C207" t="s">
        <v>4323</v>
      </c>
      <c r="D207" t="s">
        <v>4324</v>
      </c>
      <c r="E207" t="s">
        <v>4325</v>
      </c>
      <c r="F207" t="s">
        <v>4326</v>
      </c>
      <c r="G207" t="s">
        <v>4327</v>
      </c>
      <c r="I207" t="str">
        <f t="shared" si="236"/>
        <v>N/A</v>
      </c>
      <c r="J207">
        <f t="shared" si="237"/>
        <v>160020000</v>
      </c>
      <c r="K207">
        <f t="shared" si="238"/>
        <v>536260000</v>
      </c>
      <c r="L207">
        <f t="shared" si="239"/>
        <v>932160000</v>
      </c>
      <c r="M207">
        <f t="shared" si="240"/>
        <v>616690000</v>
      </c>
      <c r="N207">
        <f t="shared" si="241"/>
        <v>465230000</v>
      </c>
      <c r="P207">
        <f t="shared" si="231"/>
        <v>0</v>
      </c>
      <c r="Q207">
        <f t="shared" si="232"/>
        <v>0</v>
      </c>
      <c r="R207">
        <f t="shared" si="233"/>
        <v>0</v>
      </c>
      <c r="S207">
        <f t="shared" si="234"/>
        <v>0</v>
      </c>
      <c r="T207">
        <f t="shared" si="235"/>
        <v>0</v>
      </c>
    </row>
    <row r="208" spans="1:20" x14ac:dyDescent="0.3">
      <c r="A208" s="1">
        <v>2</v>
      </c>
      <c r="B208" t="s">
        <v>4328</v>
      </c>
      <c r="C208" t="s">
        <v>4329</v>
      </c>
      <c r="D208" t="s">
        <v>4330</v>
      </c>
      <c r="E208" t="s">
        <v>4331</v>
      </c>
      <c r="F208" t="s">
        <v>4332</v>
      </c>
      <c r="G208" t="s">
        <v>4333</v>
      </c>
      <c r="I208" t="str">
        <f t="shared" si="236"/>
        <v>N/A</v>
      </c>
      <c r="J208">
        <f t="shared" si="237"/>
        <v>970190000</v>
      </c>
      <c r="K208">
        <f t="shared" si="238"/>
        <v>403610000</v>
      </c>
      <c r="L208">
        <f t="shared" si="239"/>
        <v>614380000</v>
      </c>
      <c r="M208">
        <f t="shared" si="240"/>
        <v>94500000</v>
      </c>
      <c r="N208">
        <f t="shared" si="241"/>
        <v>3060000</v>
      </c>
      <c r="P208">
        <f t="shared" ref="P208:P271" si="242">IF(AND(NOT(ISNUMBER(J208)),NOT(J208="N/A")),1,0)</f>
        <v>0</v>
      </c>
      <c r="Q208">
        <f t="shared" ref="Q208:Q271" si="243">IF(AND(NOT(ISNUMBER(K208)),NOT(K208="N/A")),1,0)</f>
        <v>0</v>
      </c>
      <c r="R208">
        <f t="shared" ref="R208:R271" si="244">IF(AND(NOT(ISNUMBER(L208)),NOT(L208="N/A")),1,0)</f>
        <v>0</v>
      </c>
      <c r="S208">
        <f t="shared" ref="S208:S271" si="245">IF(AND(NOT(ISNUMBER(M208)),NOT(M208="N/A")),1,0)</f>
        <v>0</v>
      </c>
      <c r="T208">
        <f t="shared" ref="T208:T271" si="246">IF(AND(NOT(ISNUMBER(N208)),NOT(N208="N/A")),1,0)</f>
        <v>0</v>
      </c>
    </row>
    <row r="209" spans="1:20" x14ac:dyDescent="0.3">
      <c r="A209" s="1">
        <v>3</v>
      </c>
      <c r="B209" t="s">
        <v>417</v>
      </c>
      <c r="C209" t="s">
        <v>261</v>
      </c>
      <c r="D209" t="s">
        <v>4334</v>
      </c>
      <c r="E209" t="s">
        <v>4335</v>
      </c>
      <c r="F209" t="s">
        <v>4336</v>
      </c>
      <c r="G209" t="s">
        <v>4337</v>
      </c>
      <c r="I209" t="str">
        <f t="shared" si="236"/>
        <v>N/A</v>
      </c>
      <c r="J209" t="str">
        <f t="shared" si="237"/>
        <v>N/A</v>
      </c>
      <c r="K209">
        <f t="shared" si="238"/>
        <v>-0.16839999999999999</v>
      </c>
      <c r="L209">
        <f t="shared" si="239"/>
        <v>0.64549999999999996</v>
      </c>
      <c r="M209">
        <f t="shared" si="240"/>
        <v>-0.54010000000000002</v>
      </c>
      <c r="N209">
        <f t="shared" si="241"/>
        <v>-0.34149999999999997</v>
      </c>
      <c r="P209">
        <f t="shared" si="242"/>
        <v>0</v>
      </c>
      <c r="Q209">
        <f t="shared" si="243"/>
        <v>0</v>
      </c>
      <c r="R209">
        <f t="shared" si="244"/>
        <v>0</v>
      </c>
      <c r="S209">
        <f t="shared" si="245"/>
        <v>0</v>
      </c>
      <c r="T209">
        <f t="shared" si="246"/>
        <v>0</v>
      </c>
    </row>
    <row r="210" spans="1:20" x14ac:dyDescent="0.3">
      <c r="A210" s="1">
        <v>4</v>
      </c>
      <c r="B210" t="s">
        <v>4338</v>
      </c>
      <c r="C210" t="s">
        <v>4339</v>
      </c>
      <c r="D210" t="s">
        <v>4340</v>
      </c>
      <c r="E210" t="s">
        <v>4341</v>
      </c>
      <c r="F210" t="s">
        <v>4342</v>
      </c>
      <c r="G210" t="s">
        <v>4343</v>
      </c>
      <c r="I210" t="str">
        <f t="shared" si="236"/>
        <v>N/A</v>
      </c>
      <c r="J210">
        <f t="shared" si="237"/>
        <v>0.49420000000000003</v>
      </c>
      <c r="K210">
        <f t="shared" si="238"/>
        <v>0.38700000000000001</v>
      </c>
      <c r="L210">
        <f t="shared" si="239"/>
        <v>0.4819</v>
      </c>
      <c r="M210">
        <f t="shared" si="240"/>
        <v>0.30249999999999999</v>
      </c>
      <c r="N210">
        <f t="shared" si="241"/>
        <v>0.2233</v>
      </c>
      <c r="P210">
        <f t="shared" si="242"/>
        <v>0</v>
      </c>
      <c r="Q210">
        <f t="shared" si="243"/>
        <v>0</v>
      </c>
      <c r="R210">
        <f t="shared" si="244"/>
        <v>0</v>
      </c>
      <c r="S210">
        <f t="shared" si="245"/>
        <v>0</v>
      </c>
      <c r="T210">
        <f t="shared" si="246"/>
        <v>0</v>
      </c>
    </row>
    <row r="211" spans="1:20" x14ac:dyDescent="0.3">
      <c r="A211" s="1">
        <v>5</v>
      </c>
      <c r="B211" t="s">
        <v>4344</v>
      </c>
      <c r="C211" t="s">
        <v>4345</v>
      </c>
      <c r="D211" t="s">
        <v>4346</v>
      </c>
      <c r="E211" t="s">
        <v>4347</v>
      </c>
      <c r="F211" t="s">
        <v>4348</v>
      </c>
      <c r="G211" t="s">
        <v>4349</v>
      </c>
      <c r="I211" t="str">
        <f t="shared" si="236"/>
        <v>N/A</v>
      </c>
      <c r="J211">
        <f t="shared" si="237"/>
        <v>97820000</v>
      </c>
      <c r="K211">
        <f t="shared" si="238"/>
        <v>107620000</v>
      </c>
      <c r="L211">
        <f t="shared" si="239"/>
        <v>122490000</v>
      </c>
      <c r="M211">
        <f t="shared" si="240"/>
        <v>164850000</v>
      </c>
      <c r="N211">
        <f t="shared" si="241"/>
        <v>157170000</v>
      </c>
      <c r="P211">
        <f t="shared" si="242"/>
        <v>0</v>
      </c>
      <c r="Q211">
        <f t="shared" si="243"/>
        <v>0</v>
      </c>
      <c r="R211">
        <f t="shared" si="244"/>
        <v>0</v>
      </c>
      <c r="S211">
        <f t="shared" si="245"/>
        <v>0</v>
      </c>
      <c r="T211">
        <f t="shared" si="246"/>
        <v>0</v>
      </c>
    </row>
    <row r="212" spans="1:20" x14ac:dyDescent="0.3">
      <c r="A212" s="1">
        <v>6</v>
      </c>
      <c r="B212" t="s">
        <v>4350</v>
      </c>
      <c r="C212" t="s">
        <v>4351</v>
      </c>
      <c r="D212" t="s">
        <v>4346</v>
      </c>
      <c r="E212" t="s">
        <v>4347</v>
      </c>
      <c r="F212" t="s">
        <v>4348</v>
      </c>
      <c r="G212" t="s">
        <v>4349</v>
      </c>
      <c r="I212" t="str">
        <f t="shared" si="236"/>
        <v>N/A</v>
      </c>
      <c r="J212">
        <f t="shared" si="237"/>
        <v>97910000</v>
      </c>
      <c r="K212">
        <f t="shared" si="238"/>
        <v>107620000</v>
      </c>
      <c r="L212">
        <f t="shared" si="239"/>
        <v>122490000</v>
      </c>
      <c r="M212">
        <f t="shared" si="240"/>
        <v>164850000</v>
      </c>
      <c r="N212">
        <f t="shared" si="241"/>
        <v>157170000</v>
      </c>
      <c r="P212">
        <f t="shared" si="242"/>
        <v>0</v>
      </c>
      <c r="Q212">
        <f t="shared" si="243"/>
        <v>0</v>
      </c>
      <c r="R212">
        <f t="shared" si="244"/>
        <v>0</v>
      </c>
      <c r="S212">
        <f t="shared" si="245"/>
        <v>0</v>
      </c>
      <c r="T212">
        <f t="shared" si="246"/>
        <v>0</v>
      </c>
    </row>
    <row r="213" spans="1:20" x14ac:dyDescent="0.3">
      <c r="A213" s="1">
        <v>7</v>
      </c>
      <c r="B213" t="s">
        <v>4352</v>
      </c>
      <c r="C213" t="s">
        <v>4353</v>
      </c>
      <c r="D213" t="s">
        <v>4346</v>
      </c>
      <c r="E213" t="s">
        <v>4347</v>
      </c>
      <c r="F213" t="s">
        <v>4348</v>
      </c>
      <c r="G213" t="s">
        <v>4349</v>
      </c>
      <c r="I213" t="str">
        <f t="shared" si="236"/>
        <v>N/A</v>
      </c>
      <c r="J213">
        <f t="shared" si="237"/>
        <v>97990000</v>
      </c>
      <c r="K213">
        <f t="shared" si="238"/>
        <v>107620000</v>
      </c>
      <c r="L213">
        <f t="shared" si="239"/>
        <v>122490000</v>
      </c>
      <c r="M213">
        <f t="shared" si="240"/>
        <v>164850000</v>
      </c>
      <c r="N213">
        <f t="shared" si="241"/>
        <v>157170000</v>
      </c>
      <c r="P213">
        <f t="shared" si="242"/>
        <v>0</v>
      </c>
      <c r="Q213">
        <f t="shared" si="243"/>
        <v>0</v>
      </c>
      <c r="R213">
        <f t="shared" si="244"/>
        <v>0</v>
      </c>
      <c r="S213">
        <f t="shared" si="245"/>
        <v>0</v>
      </c>
      <c r="T213">
        <f t="shared" si="246"/>
        <v>0</v>
      </c>
    </row>
    <row r="214" spans="1:20" x14ac:dyDescent="0.3">
      <c r="A214" s="1">
        <v>8</v>
      </c>
      <c r="B214" t="s">
        <v>4354</v>
      </c>
      <c r="C214" t="s">
        <v>4355</v>
      </c>
      <c r="D214" t="s">
        <v>261</v>
      </c>
      <c r="E214" t="s">
        <v>261</v>
      </c>
      <c r="F214" t="s">
        <v>261</v>
      </c>
      <c r="G214" t="s">
        <v>261</v>
      </c>
      <c r="I214" t="str">
        <f t="shared" si="236"/>
        <v>N/A</v>
      </c>
      <c r="J214">
        <f t="shared" si="237"/>
        <v>-85000</v>
      </c>
      <c r="K214" t="str">
        <f t="shared" si="238"/>
        <v>N/A</v>
      </c>
      <c r="L214" t="str">
        <f t="shared" si="239"/>
        <v>N/A</v>
      </c>
      <c r="M214" t="str">
        <f t="shared" si="240"/>
        <v>N/A</v>
      </c>
      <c r="N214" t="str">
        <f t="shared" si="241"/>
        <v>N/A</v>
      </c>
      <c r="P214">
        <f t="shared" si="242"/>
        <v>0</v>
      </c>
      <c r="Q214">
        <f t="shared" si="243"/>
        <v>0</v>
      </c>
      <c r="R214">
        <f t="shared" si="244"/>
        <v>0</v>
      </c>
      <c r="S214">
        <f t="shared" si="245"/>
        <v>0</v>
      </c>
      <c r="T214">
        <f t="shared" si="246"/>
        <v>0</v>
      </c>
    </row>
    <row r="215" spans="1:20" x14ac:dyDescent="0.3">
      <c r="A215" s="1">
        <v>9</v>
      </c>
      <c r="B215" t="s">
        <v>4356</v>
      </c>
      <c r="C215" t="s">
        <v>4355</v>
      </c>
      <c r="D215" t="s">
        <v>261</v>
      </c>
      <c r="E215" t="s">
        <v>261</v>
      </c>
      <c r="F215" t="s">
        <v>261</v>
      </c>
      <c r="G215" t="s">
        <v>261</v>
      </c>
      <c r="I215" t="str">
        <f t="shared" si="236"/>
        <v>N/A</v>
      </c>
      <c r="J215">
        <f t="shared" si="237"/>
        <v>-85000</v>
      </c>
      <c r="K215" t="str">
        <f t="shared" si="238"/>
        <v>N/A</v>
      </c>
      <c r="L215" t="str">
        <f t="shared" si="239"/>
        <v>N/A</v>
      </c>
      <c r="M215" t="str">
        <f t="shared" si="240"/>
        <v>N/A</v>
      </c>
      <c r="N215" t="str">
        <f t="shared" si="241"/>
        <v>N/A</v>
      </c>
      <c r="P215">
        <f t="shared" si="242"/>
        <v>0</v>
      </c>
      <c r="Q215">
        <f t="shared" si="243"/>
        <v>0</v>
      </c>
      <c r="R215">
        <f t="shared" si="244"/>
        <v>0</v>
      </c>
      <c r="S215">
        <f t="shared" si="245"/>
        <v>0</v>
      </c>
      <c r="T215">
        <f t="shared" si="246"/>
        <v>0</v>
      </c>
    </row>
    <row r="216" spans="1:20" x14ac:dyDescent="0.3">
      <c r="A216" s="1">
        <v>10</v>
      </c>
      <c r="B216" t="s">
        <v>4357</v>
      </c>
      <c r="C216" t="s">
        <v>261</v>
      </c>
      <c r="D216" t="s">
        <v>4358</v>
      </c>
      <c r="E216" t="s">
        <v>4359</v>
      </c>
      <c r="F216" t="s">
        <v>4360</v>
      </c>
      <c r="G216" t="s">
        <v>4361</v>
      </c>
      <c r="I216" t="str">
        <f t="shared" si="236"/>
        <v>N/A</v>
      </c>
      <c r="J216" t="str">
        <f t="shared" si="237"/>
        <v>N/A</v>
      </c>
      <c r="K216">
        <f t="shared" si="238"/>
        <v>0.1002</v>
      </c>
      <c r="L216">
        <f t="shared" si="239"/>
        <v>0.1381</v>
      </c>
      <c r="M216">
        <f t="shared" si="240"/>
        <v>0.3458</v>
      </c>
      <c r="N216">
        <f t="shared" si="241"/>
        <v>-4.6600000000000003E-2</v>
      </c>
      <c r="P216">
        <f t="shared" si="242"/>
        <v>0</v>
      </c>
      <c r="Q216">
        <f t="shared" si="243"/>
        <v>0</v>
      </c>
      <c r="R216">
        <f t="shared" si="244"/>
        <v>0</v>
      </c>
      <c r="S216">
        <f t="shared" si="245"/>
        <v>0</v>
      </c>
      <c r="T216">
        <f t="shared" si="246"/>
        <v>0</v>
      </c>
    </row>
    <row r="217" spans="1:20" x14ac:dyDescent="0.3">
      <c r="A217" s="1">
        <v>11</v>
      </c>
      <c r="B217" t="s">
        <v>4362</v>
      </c>
      <c r="C217" t="s">
        <v>4363</v>
      </c>
      <c r="D217" t="s">
        <v>4364</v>
      </c>
      <c r="E217" t="s">
        <v>4365</v>
      </c>
      <c r="F217" t="s">
        <v>4366</v>
      </c>
      <c r="G217" t="s">
        <v>4367</v>
      </c>
      <c r="I217" t="str">
        <f t="shared" si="236"/>
        <v>N/A</v>
      </c>
      <c r="J217">
        <f t="shared" si="237"/>
        <v>13.56</v>
      </c>
      <c r="K217">
        <f t="shared" si="238"/>
        <v>13.57</v>
      </c>
      <c r="L217">
        <f t="shared" si="239"/>
        <v>12.91</v>
      </c>
      <c r="M217">
        <f t="shared" si="240"/>
        <v>10.33</v>
      </c>
      <c r="N217">
        <f t="shared" si="241"/>
        <v>11.55</v>
      </c>
      <c r="P217">
        <f t="shared" si="242"/>
        <v>0</v>
      </c>
      <c r="Q217">
        <f t="shared" si="243"/>
        <v>0</v>
      </c>
      <c r="R217">
        <f t="shared" si="244"/>
        <v>0</v>
      </c>
      <c r="S217">
        <f t="shared" si="245"/>
        <v>0</v>
      </c>
      <c r="T217">
        <f t="shared" si="246"/>
        <v>0</v>
      </c>
    </row>
    <row r="218" spans="1:20" x14ac:dyDescent="0.3">
      <c r="A218" s="1">
        <v>12</v>
      </c>
      <c r="B218" t="s">
        <v>4368</v>
      </c>
      <c r="C218" t="s">
        <v>4369</v>
      </c>
      <c r="D218" t="s">
        <v>4370</v>
      </c>
      <c r="E218" t="s">
        <v>1465</v>
      </c>
      <c r="F218" t="s">
        <v>2761</v>
      </c>
      <c r="G218" t="s">
        <v>4371</v>
      </c>
      <c r="I218" t="str">
        <f t="shared" si="236"/>
        <v>N/A</v>
      </c>
      <c r="J218">
        <f t="shared" si="237"/>
        <v>36160000</v>
      </c>
      <c r="K218">
        <f t="shared" si="238"/>
        <v>50220000</v>
      </c>
      <c r="L218">
        <f t="shared" si="239"/>
        <v>56390000</v>
      </c>
      <c r="M218">
        <f t="shared" si="240"/>
        <v>56760000</v>
      </c>
      <c r="N218">
        <f t="shared" si="241"/>
        <v>39480000</v>
      </c>
      <c r="P218">
        <f t="shared" si="242"/>
        <v>0</v>
      </c>
      <c r="Q218">
        <f t="shared" si="243"/>
        <v>0</v>
      </c>
      <c r="R218">
        <f t="shared" si="244"/>
        <v>0</v>
      </c>
      <c r="S218">
        <f t="shared" si="245"/>
        <v>0</v>
      </c>
      <c r="T218">
        <f t="shared" si="246"/>
        <v>0</v>
      </c>
    </row>
    <row r="219" spans="1:20" x14ac:dyDescent="0.3">
      <c r="A219" s="1">
        <v>13</v>
      </c>
      <c r="B219" t="s">
        <v>4372</v>
      </c>
      <c r="C219" t="s">
        <v>4373</v>
      </c>
      <c r="D219" t="s">
        <v>4374</v>
      </c>
      <c r="E219" t="s">
        <v>4375</v>
      </c>
      <c r="F219" t="s">
        <v>4376</v>
      </c>
      <c r="G219" t="s">
        <v>2120</v>
      </c>
      <c r="I219" t="str">
        <f t="shared" si="236"/>
        <v>N/A</v>
      </c>
      <c r="J219">
        <f t="shared" si="237"/>
        <v>12510000</v>
      </c>
      <c r="K219">
        <f t="shared" si="238"/>
        <v>19670000</v>
      </c>
      <c r="L219">
        <f t="shared" si="239"/>
        <v>13970000</v>
      </c>
      <c r="M219">
        <f t="shared" si="240"/>
        <v>16260000.000000002</v>
      </c>
      <c r="N219">
        <f t="shared" si="241"/>
        <v>12890000</v>
      </c>
      <c r="P219">
        <f t="shared" si="242"/>
        <v>0</v>
      </c>
      <c r="Q219">
        <f t="shared" si="243"/>
        <v>0</v>
      </c>
      <c r="R219">
        <f t="shared" si="244"/>
        <v>0</v>
      </c>
      <c r="S219">
        <f t="shared" si="245"/>
        <v>0</v>
      </c>
      <c r="T219">
        <f t="shared" si="246"/>
        <v>0</v>
      </c>
    </row>
    <row r="220" spans="1:20" x14ac:dyDescent="0.3">
      <c r="A220" s="1">
        <v>14</v>
      </c>
      <c r="B220" t="s">
        <v>4377</v>
      </c>
      <c r="C220" t="s">
        <v>261</v>
      </c>
      <c r="D220" t="s">
        <v>261</v>
      </c>
      <c r="E220" t="s">
        <v>261</v>
      </c>
      <c r="F220" t="s">
        <v>261</v>
      </c>
      <c r="G220" t="s">
        <v>261</v>
      </c>
      <c r="I220" t="str">
        <f t="shared" si="236"/>
        <v>N/A</v>
      </c>
      <c r="J220" t="str">
        <f t="shared" si="237"/>
        <v>N/A</v>
      </c>
      <c r="K220" t="str">
        <f t="shared" si="238"/>
        <v>N/A</v>
      </c>
      <c r="L220" t="str">
        <f t="shared" si="239"/>
        <v>N/A</v>
      </c>
      <c r="M220" t="str">
        <f t="shared" si="240"/>
        <v>N/A</v>
      </c>
      <c r="N220" t="str">
        <f t="shared" si="241"/>
        <v>N/A</v>
      </c>
      <c r="P220">
        <f t="shared" si="242"/>
        <v>0</v>
      </c>
      <c r="Q220">
        <f t="shared" si="243"/>
        <v>0</v>
      </c>
      <c r="R220">
        <f t="shared" si="244"/>
        <v>0</v>
      </c>
      <c r="S220">
        <f t="shared" si="245"/>
        <v>0</v>
      </c>
      <c r="T220">
        <f t="shared" si="246"/>
        <v>0</v>
      </c>
    </row>
    <row r="221" spans="1:20" x14ac:dyDescent="0.3">
      <c r="A221" s="1">
        <v>15</v>
      </c>
      <c r="B221" t="s">
        <v>4378</v>
      </c>
      <c r="C221" t="s">
        <v>4379</v>
      </c>
      <c r="D221" t="s">
        <v>4380</v>
      </c>
      <c r="E221" t="s">
        <v>4381</v>
      </c>
      <c r="F221" t="s">
        <v>4382</v>
      </c>
      <c r="G221" t="s">
        <v>4383</v>
      </c>
      <c r="I221" t="str">
        <f t="shared" si="236"/>
        <v>N/A</v>
      </c>
      <c r="J221">
        <f t="shared" si="237"/>
        <v>23650000</v>
      </c>
      <c r="K221">
        <f t="shared" si="238"/>
        <v>30550000</v>
      </c>
      <c r="L221">
        <f t="shared" si="239"/>
        <v>42430000</v>
      </c>
      <c r="M221">
        <f t="shared" si="240"/>
        <v>40500000</v>
      </c>
      <c r="N221">
        <f t="shared" si="241"/>
        <v>26590000</v>
      </c>
      <c r="P221">
        <f t="shared" si="242"/>
        <v>0</v>
      </c>
      <c r="Q221">
        <f t="shared" si="243"/>
        <v>0</v>
      </c>
      <c r="R221">
        <f t="shared" si="244"/>
        <v>0</v>
      </c>
      <c r="S221">
        <f t="shared" si="245"/>
        <v>0</v>
      </c>
      <c r="T221">
        <f t="shared" si="246"/>
        <v>0</v>
      </c>
    </row>
    <row r="222" spans="1:20" x14ac:dyDescent="0.3">
      <c r="A222" s="1">
        <v>16</v>
      </c>
      <c r="B222" t="s">
        <v>4384</v>
      </c>
      <c r="C222" t="s">
        <v>261</v>
      </c>
      <c r="D222" t="s">
        <v>261</v>
      </c>
      <c r="E222" t="s">
        <v>261</v>
      </c>
      <c r="F222" t="s">
        <v>261</v>
      </c>
      <c r="G222" t="s">
        <v>261</v>
      </c>
      <c r="I222" t="str">
        <f t="shared" si="236"/>
        <v>N/A</v>
      </c>
      <c r="J222" t="str">
        <f t="shared" si="237"/>
        <v>N/A</v>
      </c>
      <c r="K222" t="str">
        <f t="shared" si="238"/>
        <v>N/A</v>
      </c>
      <c r="L222" t="str">
        <f t="shared" si="239"/>
        <v>N/A</v>
      </c>
      <c r="M222" t="str">
        <f t="shared" si="240"/>
        <v>N/A</v>
      </c>
      <c r="N222" t="str">
        <f t="shared" si="241"/>
        <v>N/A</v>
      </c>
      <c r="P222">
        <f t="shared" si="242"/>
        <v>0</v>
      </c>
      <c r="Q222">
        <f t="shared" si="243"/>
        <v>0</v>
      </c>
      <c r="R222">
        <f t="shared" si="244"/>
        <v>0</v>
      </c>
      <c r="S222">
        <f t="shared" si="245"/>
        <v>0</v>
      </c>
      <c r="T222">
        <f t="shared" si="246"/>
        <v>0</v>
      </c>
    </row>
    <row r="223" spans="1:20" x14ac:dyDescent="0.3">
      <c r="A223" s="1">
        <v>17</v>
      </c>
      <c r="B223" t="s">
        <v>4385</v>
      </c>
      <c r="C223" t="s">
        <v>4386</v>
      </c>
      <c r="D223" t="s">
        <v>4387</v>
      </c>
      <c r="E223" t="s">
        <v>4388</v>
      </c>
      <c r="F223" t="s">
        <v>4389</v>
      </c>
      <c r="G223" t="s">
        <v>4390</v>
      </c>
      <c r="I223" t="str">
        <f t="shared" si="236"/>
        <v>N/A</v>
      </c>
      <c r="J223">
        <f t="shared" si="237"/>
        <v>127040000</v>
      </c>
      <c r="K223">
        <f t="shared" si="238"/>
        <v>123380000</v>
      </c>
      <c r="L223">
        <f t="shared" si="239"/>
        <v>126310000</v>
      </c>
      <c r="M223">
        <f t="shared" si="240"/>
        <v>31970000</v>
      </c>
      <c r="N223">
        <f t="shared" si="241"/>
        <v>37100000</v>
      </c>
      <c r="P223">
        <f t="shared" si="242"/>
        <v>0</v>
      </c>
      <c r="Q223">
        <f t="shared" si="243"/>
        <v>0</v>
      </c>
      <c r="R223">
        <f t="shared" si="244"/>
        <v>0</v>
      </c>
      <c r="S223">
        <f t="shared" si="245"/>
        <v>0</v>
      </c>
      <c r="T223">
        <f t="shared" si="246"/>
        <v>0</v>
      </c>
    </row>
    <row r="224" spans="1:20" x14ac:dyDescent="0.3">
      <c r="A224" s="1">
        <v>18</v>
      </c>
      <c r="B224" t="s">
        <v>4391</v>
      </c>
      <c r="C224" t="s">
        <v>4386</v>
      </c>
      <c r="D224" t="s">
        <v>4387</v>
      </c>
      <c r="E224" t="s">
        <v>4388</v>
      </c>
      <c r="F224" t="s">
        <v>4389</v>
      </c>
      <c r="G224" t="s">
        <v>4390</v>
      </c>
      <c r="I224" t="str">
        <f t="shared" si="236"/>
        <v>N/A</v>
      </c>
      <c r="J224">
        <f t="shared" si="237"/>
        <v>127040000</v>
      </c>
      <c r="K224">
        <f t="shared" si="238"/>
        <v>123380000</v>
      </c>
      <c r="L224">
        <f t="shared" si="239"/>
        <v>126310000</v>
      </c>
      <c r="M224">
        <f t="shared" si="240"/>
        <v>31970000</v>
      </c>
      <c r="N224">
        <f t="shared" si="241"/>
        <v>37100000</v>
      </c>
      <c r="P224">
        <f t="shared" si="242"/>
        <v>0</v>
      </c>
      <c r="Q224">
        <f t="shared" si="243"/>
        <v>0</v>
      </c>
      <c r="R224">
        <f t="shared" si="244"/>
        <v>0</v>
      </c>
      <c r="S224">
        <f t="shared" si="245"/>
        <v>0</v>
      </c>
      <c r="T224">
        <f t="shared" si="246"/>
        <v>0</v>
      </c>
    </row>
    <row r="225" spans="1:20" x14ac:dyDescent="0.3">
      <c r="A225" s="1">
        <v>19</v>
      </c>
      <c r="B225" t="s">
        <v>4392</v>
      </c>
      <c r="C225" t="s">
        <v>3024</v>
      </c>
      <c r="D225" t="s">
        <v>2904</v>
      </c>
      <c r="E225" t="s">
        <v>4104</v>
      </c>
      <c r="F225" t="s">
        <v>4393</v>
      </c>
      <c r="G225" t="s">
        <v>4394</v>
      </c>
      <c r="I225" t="str">
        <f t="shared" si="236"/>
        <v>N/A</v>
      </c>
      <c r="J225">
        <f t="shared" si="237"/>
        <v>1390000000</v>
      </c>
      <c r="K225">
        <f t="shared" si="238"/>
        <v>1220000000</v>
      </c>
      <c r="L225">
        <f t="shared" si="239"/>
        <v>1850000000</v>
      </c>
      <c r="M225">
        <f t="shared" si="240"/>
        <v>964760000</v>
      </c>
      <c r="N225">
        <f t="shared" si="241"/>
        <v>702030000</v>
      </c>
      <c r="P225">
        <f t="shared" si="242"/>
        <v>0</v>
      </c>
      <c r="Q225">
        <f t="shared" si="243"/>
        <v>0</v>
      </c>
      <c r="R225">
        <f t="shared" si="244"/>
        <v>0</v>
      </c>
      <c r="S225">
        <f t="shared" si="245"/>
        <v>0</v>
      </c>
      <c r="T225">
        <f t="shared" si="246"/>
        <v>0</v>
      </c>
    </row>
    <row r="226" spans="1:20" x14ac:dyDescent="0.3">
      <c r="I226" t="str">
        <f t="shared" si="236"/>
        <v>N/A</v>
      </c>
      <c r="J226" t="str">
        <f t="shared" si="237"/>
        <v>N/A</v>
      </c>
      <c r="K226" t="str">
        <f t="shared" si="238"/>
        <v>N/A</v>
      </c>
      <c r="L226" t="str">
        <f t="shared" si="239"/>
        <v>N/A</v>
      </c>
      <c r="M226" t="str">
        <f t="shared" si="240"/>
        <v>N/A</v>
      </c>
      <c r="N226" t="str">
        <f t="shared" si="241"/>
        <v>N/A</v>
      </c>
      <c r="P226">
        <f t="shared" si="242"/>
        <v>0</v>
      </c>
      <c r="Q226">
        <f t="shared" si="243"/>
        <v>0</v>
      </c>
      <c r="R226">
        <f t="shared" si="244"/>
        <v>0</v>
      </c>
      <c r="S226">
        <f t="shared" si="245"/>
        <v>0</v>
      </c>
      <c r="T226">
        <f t="shared" si="246"/>
        <v>0</v>
      </c>
    </row>
    <row r="227" spans="1:20" x14ac:dyDescent="0.3">
      <c r="B227" s="1" t="s">
        <v>296</v>
      </c>
      <c r="C227" s="1" t="s">
        <v>248</v>
      </c>
      <c r="D227" s="1" t="s">
        <v>249</v>
      </c>
      <c r="E227" s="1" t="s">
        <v>250</v>
      </c>
      <c r="F227" s="1" t="s">
        <v>251</v>
      </c>
      <c r="G227" s="1" t="s">
        <v>252</v>
      </c>
      <c r="H227" s="1" t="s">
        <v>253</v>
      </c>
      <c r="I227" t="str">
        <f t="shared" si="236"/>
        <v>N/A</v>
      </c>
      <c r="J227">
        <f t="shared" si="237"/>
        <v>2012</v>
      </c>
      <c r="K227">
        <f t="shared" si="238"/>
        <v>2013</v>
      </c>
      <c r="L227">
        <f t="shared" si="239"/>
        <v>2014</v>
      </c>
      <c r="M227">
        <f t="shared" si="240"/>
        <v>2015</v>
      </c>
      <c r="N227">
        <f t="shared" si="241"/>
        <v>2016</v>
      </c>
      <c r="P227">
        <f t="shared" si="242"/>
        <v>0</v>
      </c>
      <c r="Q227">
        <f t="shared" si="243"/>
        <v>0</v>
      </c>
      <c r="R227">
        <f t="shared" si="244"/>
        <v>0</v>
      </c>
      <c r="S227">
        <f t="shared" si="245"/>
        <v>0</v>
      </c>
      <c r="T227">
        <f t="shared" si="246"/>
        <v>0</v>
      </c>
    </row>
    <row r="228" spans="1:20" x14ac:dyDescent="0.3">
      <c r="A228" s="1">
        <v>0</v>
      </c>
      <c r="B228" t="s">
        <v>440</v>
      </c>
      <c r="C228" t="s">
        <v>4395</v>
      </c>
      <c r="D228" t="s">
        <v>4396</v>
      </c>
      <c r="E228" t="s">
        <v>4397</v>
      </c>
      <c r="F228" t="s">
        <v>4398</v>
      </c>
      <c r="G228" t="s">
        <v>4399</v>
      </c>
      <c r="I228" t="str">
        <f t="shared" si="236"/>
        <v>N/A</v>
      </c>
      <c r="J228">
        <f t="shared" si="237"/>
        <v>244440000</v>
      </c>
      <c r="K228">
        <f t="shared" si="238"/>
        <v>238720000</v>
      </c>
      <c r="L228">
        <f t="shared" si="239"/>
        <v>8252500000000000</v>
      </c>
      <c r="M228">
        <f t="shared" si="240"/>
        <v>228600000</v>
      </c>
      <c r="N228">
        <f t="shared" si="241"/>
        <v>238610000</v>
      </c>
      <c r="P228">
        <f t="shared" si="242"/>
        <v>0</v>
      </c>
      <c r="Q228">
        <f t="shared" si="243"/>
        <v>0</v>
      </c>
      <c r="R228">
        <f t="shared" si="244"/>
        <v>0</v>
      </c>
      <c r="S228">
        <f t="shared" si="245"/>
        <v>0</v>
      </c>
      <c r="T228">
        <f t="shared" si="246"/>
        <v>0</v>
      </c>
    </row>
    <row r="229" spans="1:20" x14ac:dyDescent="0.3">
      <c r="A229" s="1">
        <v>1</v>
      </c>
      <c r="B229" t="s">
        <v>4400</v>
      </c>
      <c r="C229" t="s">
        <v>4401</v>
      </c>
      <c r="D229" t="s">
        <v>4402</v>
      </c>
      <c r="E229" t="s">
        <v>4397</v>
      </c>
      <c r="F229" t="s">
        <v>4403</v>
      </c>
      <c r="G229" t="s">
        <v>4404</v>
      </c>
      <c r="I229" t="str">
        <f t="shared" si="236"/>
        <v>N/A</v>
      </c>
      <c r="J229">
        <f t="shared" si="237"/>
        <v>879890000</v>
      </c>
      <c r="K229">
        <f t="shared" si="238"/>
        <v>807210000</v>
      </c>
      <c r="L229">
        <f t="shared" si="239"/>
        <v>8252500000000000</v>
      </c>
      <c r="M229">
        <f t="shared" si="240"/>
        <v>809940000</v>
      </c>
      <c r="N229">
        <f t="shared" si="241"/>
        <v>851570000</v>
      </c>
      <c r="P229">
        <f t="shared" si="242"/>
        <v>0</v>
      </c>
      <c r="Q229">
        <f t="shared" si="243"/>
        <v>0</v>
      </c>
      <c r="R229">
        <f t="shared" si="244"/>
        <v>0</v>
      </c>
      <c r="S229">
        <f t="shared" si="245"/>
        <v>0</v>
      </c>
      <c r="T229">
        <f t="shared" si="246"/>
        <v>0</v>
      </c>
    </row>
    <row r="230" spans="1:20" x14ac:dyDescent="0.3">
      <c r="A230" s="1">
        <v>2</v>
      </c>
      <c r="B230" t="s">
        <v>4405</v>
      </c>
      <c r="C230" t="s">
        <v>4406</v>
      </c>
      <c r="D230" t="s">
        <v>4407</v>
      </c>
      <c r="E230" t="s">
        <v>4408</v>
      </c>
      <c r="F230" t="s">
        <v>4409</v>
      </c>
      <c r="G230" t="s">
        <v>4410</v>
      </c>
      <c r="I230" t="str">
        <f t="shared" si="236"/>
        <v>N/A</v>
      </c>
      <c r="J230">
        <f t="shared" si="237"/>
        <v>127200000</v>
      </c>
      <c r="K230">
        <f t="shared" si="238"/>
        <v>126510000</v>
      </c>
      <c r="L230">
        <f t="shared" si="239"/>
        <v>126380000</v>
      </c>
      <c r="M230">
        <f t="shared" si="240"/>
        <v>126160000</v>
      </c>
      <c r="N230">
        <f t="shared" si="241"/>
        <v>126020000</v>
      </c>
      <c r="P230">
        <f t="shared" si="242"/>
        <v>0</v>
      </c>
      <c r="Q230">
        <f t="shared" si="243"/>
        <v>0</v>
      </c>
      <c r="R230">
        <f t="shared" si="244"/>
        <v>0</v>
      </c>
      <c r="S230">
        <f t="shared" si="245"/>
        <v>0</v>
      </c>
      <c r="T230">
        <f t="shared" si="246"/>
        <v>0</v>
      </c>
    </row>
    <row r="231" spans="1:20" x14ac:dyDescent="0.3">
      <c r="A231" s="1">
        <v>3</v>
      </c>
      <c r="B231" t="s">
        <v>4411</v>
      </c>
      <c r="C231" t="s">
        <v>4412</v>
      </c>
      <c r="D231" t="s">
        <v>4413</v>
      </c>
      <c r="E231" t="s">
        <v>4414</v>
      </c>
      <c r="F231" t="s">
        <v>1437</v>
      </c>
      <c r="G231" t="s">
        <v>4415</v>
      </c>
      <c r="I231" t="str">
        <f t="shared" si="236"/>
        <v>N/A</v>
      </c>
      <c r="J231">
        <f t="shared" si="237"/>
        <v>61240000</v>
      </c>
      <c r="K231">
        <f t="shared" si="238"/>
        <v>55980000</v>
      </c>
      <c r="L231">
        <f t="shared" si="239"/>
        <v>55930000</v>
      </c>
      <c r="M231">
        <f t="shared" si="240"/>
        <v>55900000</v>
      </c>
      <c r="N231">
        <f t="shared" si="241"/>
        <v>55790000</v>
      </c>
      <c r="P231">
        <f t="shared" si="242"/>
        <v>0</v>
      </c>
      <c r="Q231">
        <f t="shared" si="243"/>
        <v>0</v>
      </c>
      <c r="R231">
        <f t="shared" si="244"/>
        <v>0</v>
      </c>
      <c r="S231">
        <f t="shared" si="245"/>
        <v>0</v>
      </c>
      <c r="T231">
        <f t="shared" si="246"/>
        <v>0</v>
      </c>
    </row>
    <row r="232" spans="1:20" x14ac:dyDescent="0.3">
      <c r="A232" s="1">
        <v>4</v>
      </c>
      <c r="B232" t="s">
        <v>4416</v>
      </c>
      <c r="C232" t="s">
        <v>4417</v>
      </c>
      <c r="D232" t="s">
        <v>4418</v>
      </c>
      <c r="E232" t="s">
        <v>4419</v>
      </c>
      <c r="F232" t="s">
        <v>4420</v>
      </c>
      <c r="G232" t="s">
        <v>4421</v>
      </c>
      <c r="I232" t="str">
        <f t="shared" si="236"/>
        <v>N/A</v>
      </c>
      <c r="J232">
        <f t="shared" si="237"/>
        <v>541180000</v>
      </c>
      <c r="K232">
        <f t="shared" si="238"/>
        <v>462040000</v>
      </c>
      <c r="L232">
        <f t="shared" si="239"/>
        <v>445540000</v>
      </c>
      <c r="M232">
        <f t="shared" si="240"/>
        <v>471840000</v>
      </c>
      <c r="N232">
        <f t="shared" si="241"/>
        <v>503540000</v>
      </c>
      <c r="P232">
        <f t="shared" si="242"/>
        <v>0</v>
      </c>
      <c r="Q232">
        <f t="shared" si="243"/>
        <v>0</v>
      </c>
      <c r="R232">
        <f t="shared" si="244"/>
        <v>0</v>
      </c>
      <c r="S232">
        <f t="shared" si="245"/>
        <v>0</v>
      </c>
      <c r="T232">
        <f t="shared" si="246"/>
        <v>0</v>
      </c>
    </row>
    <row r="233" spans="1:20" x14ac:dyDescent="0.3">
      <c r="A233" s="1">
        <v>5</v>
      </c>
      <c r="B233" t="s">
        <v>4422</v>
      </c>
      <c r="C233" t="s">
        <v>4423</v>
      </c>
      <c r="D233" t="s">
        <v>4424</v>
      </c>
      <c r="E233" t="s">
        <v>4425</v>
      </c>
      <c r="F233" t="s">
        <v>4426</v>
      </c>
      <c r="G233" t="s">
        <v>4427</v>
      </c>
      <c r="I233" t="str">
        <f t="shared" si="236"/>
        <v>N/A</v>
      </c>
      <c r="J233">
        <f t="shared" si="237"/>
        <v>104200000</v>
      </c>
      <c r="K233">
        <f t="shared" si="238"/>
        <v>116080000</v>
      </c>
      <c r="L233">
        <f t="shared" si="239"/>
        <v>113550000</v>
      </c>
      <c r="M233">
        <f t="shared" si="240"/>
        <v>112250000</v>
      </c>
      <c r="N233">
        <f t="shared" si="241"/>
        <v>118620000</v>
      </c>
      <c r="P233">
        <f t="shared" si="242"/>
        <v>0</v>
      </c>
      <c r="Q233">
        <f t="shared" si="243"/>
        <v>0</v>
      </c>
      <c r="R233">
        <f t="shared" si="244"/>
        <v>0</v>
      </c>
      <c r="S233">
        <f t="shared" si="245"/>
        <v>0</v>
      </c>
      <c r="T233">
        <f t="shared" si="246"/>
        <v>0</v>
      </c>
    </row>
    <row r="234" spans="1:20" x14ac:dyDescent="0.3">
      <c r="A234" s="1">
        <v>6</v>
      </c>
      <c r="B234" t="s">
        <v>4428</v>
      </c>
      <c r="C234" t="s">
        <v>4429</v>
      </c>
      <c r="D234" t="s">
        <v>4430</v>
      </c>
      <c r="E234" t="s">
        <v>4431</v>
      </c>
      <c r="F234" t="s">
        <v>4432</v>
      </c>
      <c r="G234" t="s">
        <v>4433</v>
      </c>
      <c r="I234" t="str">
        <f t="shared" si="236"/>
        <v>N/A</v>
      </c>
      <c r="J234">
        <f t="shared" si="237"/>
        <v>635450000</v>
      </c>
      <c r="K234">
        <f t="shared" si="238"/>
        <v>568490000</v>
      </c>
      <c r="L234">
        <f t="shared" si="239"/>
        <v>552550000</v>
      </c>
      <c r="M234">
        <f t="shared" si="240"/>
        <v>581350000</v>
      </c>
      <c r="N234">
        <f t="shared" si="241"/>
        <v>612960000</v>
      </c>
      <c r="P234">
        <f t="shared" si="242"/>
        <v>0</v>
      </c>
      <c r="Q234">
        <f t="shared" si="243"/>
        <v>0</v>
      </c>
      <c r="R234">
        <f t="shared" si="244"/>
        <v>0</v>
      </c>
      <c r="S234">
        <f t="shared" si="245"/>
        <v>0</v>
      </c>
      <c r="T234">
        <f t="shared" si="246"/>
        <v>0</v>
      </c>
    </row>
    <row r="235" spans="1:20" x14ac:dyDescent="0.3">
      <c r="A235" s="1">
        <v>7</v>
      </c>
      <c r="B235" t="s">
        <v>4434</v>
      </c>
      <c r="C235" t="s">
        <v>4435</v>
      </c>
      <c r="D235" t="s">
        <v>4436</v>
      </c>
      <c r="E235" t="s">
        <v>4437</v>
      </c>
      <c r="F235" t="s">
        <v>4438</v>
      </c>
      <c r="G235" t="s">
        <v>4439</v>
      </c>
      <c r="I235" t="str">
        <f t="shared" si="236"/>
        <v>N/A</v>
      </c>
      <c r="J235">
        <f t="shared" si="237"/>
        <v>7290000</v>
      </c>
      <c r="K235">
        <f t="shared" si="238"/>
        <v>6680000</v>
      </c>
      <c r="L235">
        <f t="shared" si="239"/>
        <v>6140000</v>
      </c>
      <c r="M235">
        <f t="shared" si="240"/>
        <v>3920000</v>
      </c>
      <c r="N235">
        <f t="shared" si="241"/>
        <v>3170000</v>
      </c>
      <c r="P235">
        <f t="shared" si="242"/>
        <v>0</v>
      </c>
      <c r="Q235">
        <f t="shared" si="243"/>
        <v>0</v>
      </c>
      <c r="R235">
        <f t="shared" si="244"/>
        <v>0</v>
      </c>
      <c r="S235">
        <f t="shared" si="245"/>
        <v>0</v>
      </c>
      <c r="T235">
        <f t="shared" si="246"/>
        <v>0</v>
      </c>
    </row>
    <row r="236" spans="1:20" x14ac:dyDescent="0.3">
      <c r="A236" s="1">
        <v>8</v>
      </c>
      <c r="B236" t="s">
        <v>4440</v>
      </c>
      <c r="C236" t="s">
        <v>4441</v>
      </c>
      <c r="D236" t="s">
        <v>261</v>
      </c>
      <c r="E236" t="s">
        <v>261</v>
      </c>
      <c r="F236" t="s">
        <v>261</v>
      </c>
      <c r="G236" t="s">
        <v>261</v>
      </c>
      <c r="I236" t="str">
        <f t="shared" si="236"/>
        <v>N/A</v>
      </c>
      <c r="J236">
        <f t="shared" si="237"/>
        <v>3040000</v>
      </c>
      <c r="K236" t="str">
        <f t="shared" si="238"/>
        <v>N/A</v>
      </c>
      <c r="L236" t="str">
        <f t="shared" si="239"/>
        <v>N/A</v>
      </c>
      <c r="M236" t="str">
        <f t="shared" si="240"/>
        <v>N/A</v>
      </c>
      <c r="N236" t="str">
        <f t="shared" si="241"/>
        <v>N/A</v>
      </c>
      <c r="P236">
        <f t="shared" si="242"/>
        <v>0</v>
      </c>
      <c r="Q236">
        <f t="shared" si="243"/>
        <v>0</v>
      </c>
      <c r="R236">
        <f t="shared" si="244"/>
        <v>0</v>
      </c>
      <c r="S236">
        <f t="shared" si="245"/>
        <v>0</v>
      </c>
      <c r="T236">
        <f t="shared" si="246"/>
        <v>0</v>
      </c>
    </row>
    <row r="237" spans="1:20" x14ac:dyDescent="0.3">
      <c r="A237" s="1">
        <v>9</v>
      </c>
      <c r="B237" t="s">
        <v>4442</v>
      </c>
      <c r="C237" t="s">
        <v>4443</v>
      </c>
      <c r="D237" t="s">
        <v>4444</v>
      </c>
      <c r="E237" t="s">
        <v>1835</v>
      </c>
      <c r="F237" t="s">
        <v>3665</v>
      </c>
      <c r="G237" t="s">
        <v>4445</v>
      </c>
      <c r="I237" t="str">
        <f t="shared" si="236"/>
        <v>N/A</v>
      </c>
      <c r="J237">
        <f t="shared" si="237"/>
        <v>7560000</v>
      </c>
      <c r="K237">
        <f t="shared" si="238"/>
        <v>3670000</v>
      </c>
      <c r="L237">
        <f t="shared" si="239"/>
        <v>3640000</v>
      </c>
      <c r="M237">
        <f t="shared" si="240"/>
        <v>4500000</v>
      </c>
      <c r="N237">
        <f t="shared" si="241"/>
        <v>12950000</v>
      </c>
      <c r="P237">
        <f t="shared" si="242"/>
        <v>0</v>
      </c>
      <c r="Q237">
        <f t="shared" si="243"/>
        <v>0</v>
      </c>
      <c r="R237">
        <f t="shared" si="244"/>
        <v>0</v>
      </c>
      <c r="S237">
        <f t="shared" si="245"/>
        <v>0</v>
      </c>
      <c r="T237">
        <f t="shared" si="246"/>
        <v>0</v>
      </c>
    </row>
    <row r="238" spans="1:20" x14ac:dyDescent="0.3">
      <c r="A238" s="1">
        <v>10</v>
      </c>
      <c r="B238" t="s">
        <v>454</v>
      </c>
      <c r="C238" t="s">
        <v>4446</v>
      </c>
      <c r="D238" t="s">
        <v>4447</v>
      </c>
      <c r="E238" t="s">
        <v>4448</v>
      </c>
      <c r="F238" t="s">
        <v>4449</v>
      </c>
      <c r="G238" t="s">
        <v>4450</v>
      </c>
      <c r="I238" t="str">
        <f t="shared" si="236"/>
        <v>N/A</v>
      </c>
      <c r="J238">
        <f t="shared" si="237"/>
        <v>418200000</v>
      </c>
      <c r="K238">
        <f t="shared" si="238"/>
        <v>285300000000000</v>
      </c>
      <c r="L238">
        <f t="shared" si="239"/>
        <v>914700000</v>
      </c>
      <c r="M238">
        <f t="shared" si="240"/>
        <v>848250000</v>
      </c>
      <c r="N238">
        <f t="shared" si="241"/>
        <v>831580000</v>
      </c>
      <c r="P238">
        <f t="shared" si="242"/>
        <v>0</v>
      </c>
      <c r="Q238">
        <f t="shared" si="243"/>
        <v>0</v>
      </c>
      <c r="R238">
        <f t="shared" si="244"/>
        <v>0</v>
      </c>
      <c r="S238">
        <f t="shared" si="245"/>
        <v>0</v>
      </c>
      <c r="T238">
        <f t="shared" si="246"/>
        <v>0</v>
      </c>
    </row>
    <row r="239" spans="1:20" x14ac:dyDescent="0.3">
      <c r="A239" s="1">
        <v>11</v>
      </c>
      <c r="B239" t="s">
        <v>4451</v>
      </c>
      <c r="C239" t="s">
        <v>4452</v>
      </c>
      <c r="D239" t="s">
        <v>4453</v>
      </c>
      <c r="E239" t="s">
        <v>4454</v>
      </c>
      <c r="F239" t="s">
        <v>4455</v>
      </c>
      <c r="G239" t="s">
        <v>4456</v>
      </c>
      <c r="I239" t="str">
        <f t="shared" si="236"/>
        <v>N/A</v>
      </c>
      <c r="J239">
        <f t="shared" si="237"/>
        <v>233270000</v>
      </c>
      <c r="K239">
        <f t="shared" si="238"/>
        <v>7032500000000000</v>
      </c>
      <c r="L239">
        <f t="shared" si="239"/>
        <v>553770000</v>
      </c>
      <c r="M239">
        <f t="shared" si="240"/>
        <v>551770000</v>
      </c>
      <c r="N239">
        <f t="shared" si="241"/>
        <v>572760000</v>
      </c>
      <c r="P239">
        <f t="shared" si="242"/>
        <v>0</v>
      </c>
      <c r="Q239">
        <f t="shared" si="243"/>
        <v>0</v>
      </c>
      <c r="R239">
        <f t="shared" si="244"/>
        <v>0</v>
      </c>
      <c r="S239">
        <f t="shared" si="245"/>
        <v>0</v>
      </c>
      <c r="T239">
        <f t="shared" si="246"/>
        <v>0</v>
      </c>
    </row>
    <row r="240" spans="1:20" x14ac:dyDescent="0.3">
      <c r="A240" s="1">
        <v>12</v>
      </c>
      <c r="B240" t="s">
        <v>4457</v>
      </c>
      <c r="C240" t="s">
        <v>4458</v>
      </c>
      <c r="D240" t="s">
        <v>4459</v>
      </c>
      <c r="E240" t="s">
        <v>4460</v>
      </c>
      <c r="F240" t="s">
        <v>4461</v>
      </c>
      <c r="G240" t="s">
        <v>4462</v>
      </c>
      <c r="I240" t="str">
        <f t="shared" si="236"/>
        <v>N/A</v>
      </c>
      <c r="J240">
        <f t="shared" si="237"/>
        <v>184940000</v>
      </c>
      <c r="K240">
        <f t="shared" si="238"/>
        <v>-6747190000000000</v>
      </c>
      <c r="L240">
        <f t="shared" si="239"/>
        <v>360930000</v>
      </c>
      <c r="M240">
        <f t="shared" si="240"/>
        <v>296480000</v>
      </c>
      <c r="N240">
        <f t="shared" si="241"/>
        <v>258810000</v>
      </c>
      <c r="P240">
        <f t="shared" si="242"/>
        <v>0</v>
      </c>
      <c r="Q240">
        <f t="shared" si="243"/>
        <v>0</v>
      </c>
      <c r="R240">
        <f t="shared" si="244"/>
        <v>0</v>
      </c>
      <c r="S240">
        <f t="shared" si="245"/>
        <v>0</v>
      </c>
      <c r="T240">
        <f t="shared" si="246"/>
        <v>0</v>
      </c>
    </row>
    <row r="241" spans="1:20" x14ac:dyDescent="0.3">
      <c r="A241" s="1">
        <v>13</v>
      </c>
      <c r="B241" t="s">
        <v>449</v>
      </c>
      <c r="C241" t="s">
        <v>4463</v>
      </c>
      <c r="D241" t="s">
        <v>4464</v>
      </c>
      <c r="E241" t="s">
        <v>4465</v>
      </c>
      <c r="F241" t="s">
        <v>4466</v>
      </c>
      <c r="G241" t="s">
        <v>4467</v>
      </c>
      <c r="I241" t="str">
        <f t="shared" si="236"/>
        <v>N/A</v>
      </c>
      <c r="J241">
        <f t="shared" si="237"/>
        <v>46560000</v>
      </c>
      <c r="K241">
        <f t="shared" si="238"/>
        <v>45300000</v>
      </c>
      <c r="L241">
        <f t="shared" si="239"/>
        <v>62260000</v>
      </c>
      <c r="M241">
        <f t="shared" si="240"/>
        <v>55340000</v>
      </c>
      <c r="N241">
        <f t="shared" si="241"/>
        <v>52030000</v>
      </c>
      <c r="P241">
        <f t="shared" si="242"/>
        <v>0</v>
      </c>
      <c r="Q241">
        <f t="shared" si="243"/>
        <v>0</v>
      </c>
      <c r="R241">
        <f t="shared" si="244"/>
        <v>0</v>
      </c>
      <c r="S241">
        <f t="shared" si="245"/>
        <v>0</v>
      </c>
      <c r="T241">
        <f t="shared" si="246"/>
        <v>0</v>
      </c>
    </row>
    <row r="242" spans="1:20" x14ac:dyDescent="0.3">
      <c r="A242" s="1">
        <v>14</v>
      </c>
      <c r="B242" t="s">
        <v>4468</v>
      </c>
      <c r="C242" t="s">
        <v>300</v>
      </c>
      <c r="D242" t="s">
        <v>4469</v>
      </c>
      <c r="E242" t="s">
        <v>4470</v>
      </c>
      <c r="F242" t="s">
        <v>2344</v>
      </c>
      <c r="G242" t="s">
        <v>4467</v>
      </c>
      <c r="I242" t="str">
        <f t="shared" si="236"/>
        <v>N/A</v>
      </c>
      <c r="J242">
        <f t="shared" si="237"/>
        <v>22320000</v>
      </c>
      <c r="K242">
        <f t="shared" si="238"/>
        <v>21430000</v>
      </c>
      <c r="L242">
        <f t="shared" si="239"/>
        <v>35220000</v>
      </c>
      <c r="M242">
        <f t="shared" si="240"/>
        <v>30430000</v>
      </c>
      <c r="N242">
        <f t="shared" si="241"/>
        <v>52030000</v>
      </c>
      <c r="P242">
        <f t="shared" si="242"/>
        <v>0</v>
      </c>
      <c r="Q242">
        <f t="shared" si="243"/>
        <v>0</v>
      </c>
      <c r="R242">
        <f t="shared" si="244"/>
        <v>0</v>
      </c>
      <c r="S242">
        <f t="shared" si="245"/>
        <v>0</v>
      </c>
      <c r="T242">
        <f t="shared" si="246"/>
        <v>0</v>
      </c>
    </row>
    <row r="243" spans="1:20" x14ac:dyDescent="0.3">
      <c r="A243" s="1">
        <v>15</v>
      </c>
      <c r="B243" t="s">
        <v>459</v>
      </c>
      <c r="C243" t="s">
        <v>4471</v>
      </c>
      <c r="D243" t="s">
        <v>4472</v>
      </c>
      <c r="E243" t="s">
        <v>4473</v>
      </c>
      <c r="F243" t="s">
        <v>4474</v>
      </c>
      <c r="G243" t="s">
        <v>4475</v>
      </c>
      <c r="I243" t="str">
        <f t="shared" si="236"/>
        <v>N/A</v>
      </c>
      <c r="J243">
        <f t="shared" si="237"/>
        <v>2290000000</v>
      </c>
      <c r="K243">
        <f t="shared" si="238"/>
        <v>2430000000</v>
      </c>
      <c r="L243">
        <f t="shared" si="239"/>
        <v>3210000000</v>
      </c>
      <c r="M243">
        <f t="shared" si="240"/>
        <v>2350000000</v>
      </c>
      <c r="N243">
        <f t="shared" si="241"/>
        <v>2100000000</v>
      </c>
      <c r="P243">
        <f t="shared" si="242"/>
        <v>0</v>
      </c>
      <c r="Q243">
        <f t="shared" si="243"/>
        <v>0</v>
      </c>
      <c r="R243">
        <f t="shared" si="244"/>
        <v>0</v>
      </c>
      <c r="S243">
        <f t="shared" si="245"/>
        <v>0</v>
      </c>
      <c r="T243">
        <f t="shared" si="246"/>
        <v>0</v>
      </c>
    </row>
    <row r="244" spans="1:20" x14ac:dyDescent="0.3">
      <c r="A244" s="1">
        <v>16</v>
      </c>
      <c r="B244" t="s">
        <v>4476</v>
      </c>
      <c r="C244" t="s">
        <v>261</v>
      </c>
      <c r="D244" t="s">
        <v>4477</v>
      </c>
      <c r="E244" t="s">
        <v>4478</v>
      </c>
      <c r="F244" t="s">
        <v>4479</v>
      </c>
      <c r="G244" t="s">
        <v>4480</v>
      </c>
      <c r="I244" t="str">
        <f t="shared" si="236"/>
        <v>N/A</v>
      </c>
      <c r="J244" t="str">
        <f t="shared" si="237"/>
        <v>N/A</v>
      </c>
      <c r="K244">
        <f t="shared" si="238"/>
        <v>6.1900000000000004E-2</v>
      </c>
      <c r="L244">
        <f t="shared" si="239"/>
        <v>0.3216</v>
      </c>
      <c r="M244">
        <f t="shared" si="240"/>
        <v>-0.26750000000000002</v>
      </c>
      <c r="N244">
        <f t="shared" si="241"/>
        <v>-0.1081</v>
      </c>
      <c r="P244">
        <f t="shared" si="242"/>
        <v>0</v>
      </c>
      <c r="Q244">
        <f t="shared" si="243"/>
        <v>0</v>
      </c>
      <c r="R244">
        <f t="shared" si="244"/>
        <v>0</v>
      </c>
      <c r="S244">
        <f t="shared" si="245"/>
        <v>0</v>
      </c>
      <c r="T244">
        <f t="shared" si="246"/>
        <v>0</v>
      </c>
    </row>
    <row r="245" spans="1:20" x14ac:dyDescent="0.3">
      <c r="I245" t="str">
        <f t="shared" si="236"/>
        <v>N/A</v>
      </c>
      <c r="J245" t="str">
        <f t="shared" si="237"/>
        <v>N/A</v>
      </c>
      <c r="K245" t="str">
        <f t="shared" si="238"/>
        <v>N/A</v>
      </c>
      <c r="L245" t="str">
        <f t="shared" si="239"/>
        <v>N/A</v>
      </c>
      <c r="M245" t="str">
        <f t="shared" si="240"/>
        <v>N/A</v>
      </c>
      <c r="N245" t="str">
        <f t="shared" si="241"/>
        <v>N/A</v>
      </c>
      <c r="P245">
        <f t="shared" si="242"/>
        <v>0</v>
      </c>
      <c r="Q245">
        <f t="shared" si="243"/>
        <v>0</v>
      </c>
      <c r="R245">
        <f t="shared" si="244"/>
        <v>0</v>
      </c>
      <c r="S245">
        <f t="shared" si="245"/>
        <v>0</v>
      </c>
      <c r="T245">
        <f t="shared" si="246"/>
        <v>0</v>
      </c>
    </row>
    <row r="246" spans="1:20" x14ac:dyDescent="0.3">
      <c r="B246" s="1" t="s">
        <v>296</v>
      </c>
      <c r="C246" s="1" t="s">
        <v>248</v>
      </c>
      <c r="D246" s="1" t="s">
        <v>249</v>
      </c>
      <c r="E246" s="1" t="s">
        <v>250</v>
      </c>
      <c r="F246" s="1" t="s">
        <v>251</v>
      </c>
      <c r="G246" s="1" t="s">
        <v>252</v>
      </c>
      <c r="H246" s="1" t="s">
        <v>253</v>
      </c>
      <c r="I246" t="str">
        <f t="shared" si="236"/>
        <v>N/A</v>
      </c>
      <c r="J246">
        <f t="shared" si="237"/>
        <v>2012</v>
      </c>
      <c r="K246">
        <f t="shared" si="238"/>
        <v>2013</v>
      </c>
      <c r="L246">
        <f t="shared" si="239"/>
        <v>2014</v>
      </c>
      <c r="M246">
        <f t="shared" si="240"/>
        <v>2015</v>
      </c>
      <c r="N246">
        <f t="shared" si="241"/>
        <v>2016</v>
      </c>
      <c r="P246">
        <f t="shared" si="242"/>
        <v>0</v>
      </c>
      <c r="Q246">
        <f t="shared" si="243"/>
        <v>0</v>
      </c>
      <c r="R246">
        <f t="shared" si="244"/>
        <v>0</v>
      </c>
      <c r="S246">
        <f t="shared" si="245"/>
        <v>0</v>
      </c>
      <c r="T246">
        <f t="shared" si="246"/>
        <v>0</v>
      </c>
    </row>
    <row r="247" spans="1:20" x14ac:dyDescent="0.3">
      <c r="A247" s="1">
        <v>0</v>
      </c>
      <c r="B247" t="s">
        <v>478</v>
      </c>
      <c r="C247" t="s">
        <v>4481</v>
      </c>
      <c r="D247" t="s">
        <v>4482</v>
      </c>
      <c r="E247" t="s">
        <v>4483</v>
      </c>
      <c r="F247" t="s">
        <v>261</v>
      </c>
      <c r="G247" t="s">
        <v>2964</v>
      </c>
      <c r="I247" t="str">
        <f t="shared" si="236"/>
        <v>N/A</v>
      </c>
      <c r="J247">
        <f t="shared" si="237"/>
        <v>750170000</v>
      </c>
      <c r="K247">
        <f t="shared" si="238"/>
        <v>631640000</v>
      </c>
      <c r="L247">
        <f t="shared" si="239"/>
        <v>866430000</v>
      </c>
      <c r="M247" t="str">
        <f t="shared" si="240"/>
        <v>N/A</v>
      </c>
      <c r="N247">
        <f t="shared" si="241"/>
        <v>50000000</v>
      </c>
      <c r="P247">
        <f t="shared" si="242"/>
        <v>0</v>
      </c>
      <c r="Q247">
        <f t="shared" si="243"/>
        <v>0</v>
      </c>
      <c r="R247">
        <f t="shared" si="244"/>
        <v>0</v>
      </c>
      <c r="S247">
        <f t="shared" si="245"/>
        <v>0</v>
      </c>
      <c r="T247">
        <f t="shared" si="246"/>
        <v>0</v>
      </c>
    </row>
    <row r="248" spans="1:20" x14ac:dyDescent="0.3">
      <c r="A248" s="1">
        <v>1</v>
      </c>
      <c r="B248" t="s">
        <v>482</v>
      </c>
      <c r="C248" t="s">
        <v>261</v>
      </c>
      <c r="D248" t="s">
        <v>261</v>
      </c>
      <c r="E248" t="s">
        <v>261</v>
      </c>
      <c r="F248" t="s">
        <v>261</v>
      </c>
      <c r="G248" t="s">
        <v>2964</v>
      </c>
      <c r="I248" t="str">
        <f t="shared" si="236"/>
        <v>N/A</v>
      </c>
      <c r="J248" t="str">
        <f t="shared" si="237"/>
        <v>N/A</v>
      </c>
      <c r="K248" t="str">
        <f t="shared" si="238"/>
        <v>N/A</v>
      </c>
      <c r="L248" t="str">
        <f t="shared" si="239"/>
        <v>N/A</v>
      </c>
      <c r="M248" t="str">
        <f t="shared" si="240"/>
        <v>N/A</v>
      </c>
      <c r="N248">
        <f t="shared" si="241"/>
        <v>50000000</v>
      </c>
      <c r="P248">
        <f t="shared" si="242"/>
        <v>0</v>
      </c>
      <c r="Q248">
        <f t="shared" si="243"/>
        <v>0</v>
      </c>
      <c r="R248">
        <f t="shared" si="244"/>
        <v>0</v>
      </c>
      <c r="S248">
        <f t="shared" si="245"/>
        <v>0</v>
      </c>
      <c r="T248">
        <f t="shared" si="246"/>
        <v>0</v>
      </c>
    </row>
    <row r="249" spans="1:20" x14ac:dyDescent="0.3">
      <c r="A249" s="1">
        <v>2</v>
      </c>
      <c r="B249" t="s">
        <v>483</v>
      </c>
      <c r="C249" t="s">
        <v>4481</v>
      </c>
      <c r="D249" t="s">
        <v>4482</v>
      </c>
      <c r="E249" t="s">
        <v>4483</v>
      </c>
      <c r="F249" t="s">
        <v>261</v>
      </c>
      <c r="G249" t="s">
        <v>261</v>
      </c>
      <c r="I249" t="str">
        <f t="shared" si="236"/>
        <v>N/A</v>
      </c>
      <c r="J249">
        <f t="shared" si="237"/>
        <v>750170000</v>
      </c>
      <c r="K249">
        <f t="shared" si="238"/>
        <v>631640000</v>
      </c>
      <c r="L249">
        <f t="shared" si="239"/>
        <v>866430000</v>
      </c>
      <c r="M249" t="str">
        <f t="shared" si="240"/>
        <v>N/A</v>
      </c>
      <c r="N249" t="str">
        <f t="shared" si="241"/>
        <v>N/A</v>
      </c>
      <c r="P249">
        <f t="shared" si="242"/>
        <v>0</v>
      </c>
      <c r="Q249">
        <f t="shared" si="243"/>
        <v>0</v>
      </c>
      <c r="R249">
        <f t="shared" si="244"/>
        <v>0</v>
      </c>
      <c r="S249">
        <f t="shared" si="245"/>
        <v>0</v>
      </c>
      <c r="T249">
        <f t="shared" si="246"/>
        <v>0</v>
      </c>
    </row>
    <row r="250" spans="1:20" x14ac:dyDescent="0.3">
      <c r="A250" s="1">
        <v>3</v>
      </c>
      <c r="B250" t="s">
        <v>4484</v>
      </c>
      <c r="C250" t="s">
        <v>4485</v>
      </c>
      <c r="D250" t="s">
        <v>985</v>
      </c>
      <c r="E250" t="s">
        <v>4486</v>
      </c>
      <c r="F250" t="s">
        <v>4487</v>
      </c>
      <c r="G250" t="s">
        <v>3663</v>
      </c>
      <c r="I250" t="str">
        <f t="shared" si="236"/>
        <v>N/A</v>
      </c>
      <c r="J250">
        <f t="shared" si="237"/>
        <v>6410000</v>
      </c>
      <c r="K250">
        <f t="shared" si="238"/>
        <v>24960000</v>
      </c>
      <c r="L250">
        <f t="shared" si="239"/>
        <v>12100000</v>
      </c>
      <c r="M250">
        <f t="shared" si="240"/>
        <v>25150000</v>
      </c>
      <c r="N250">
        <f t="shared" si="241"/>
        <v>4370000</v>
      </c>
      <c r="P250">
        <f t="shared" si="242"/>
        <v>0</v>
      </c>
      <c r="Q250">
        <f t="shared" si="243"/>
        <v>0</v>
      </c>
      <c r="R250">
        <f t="shared" si="244"/>
        <v>0</v>
      </c>
      <c r="S250">
        <f t="shared" si="245"/>
        <v>0</v>
      </c>
      <c r="T250">
        <f t="shared" si="246"/>
        <v>0</v>
      </c>
    </row>
    <row r="251" spans="1:20" x14ac:dyDescent="0.3">
      <c r="A251" s="1">
        <v>4</v>
      </c>
      <c r="B251" t="s">
        <v>4488</v>
      </c>
      <c r="C251" t="s">
        <v>261</v>
      </c>
      <c r="D251" t="s">
        <v>4489</v>
      </c>
      <c r="E251" t="s">
        <v>4490</v>
      </c>
      <c r="F251" t="s">
        <v>4491</v>
      </c>
      <c r="G251" t="s">
        <v>4492</v>
      </c>
      <c r="I251" t="str">
        <f t="shared" si="236"/>
        <v>N/A</v>
      </c>
      <c r="J251" t="str">
        <f t="shared" si="237"/>
        <v>N/A</v>
      </c>
      <c r="K251">
        <f t="shared" si="238"/>
        <v>2.8931999999999998</v>
      </c>
      <c r="L251">
        <f t="shared" si="239"/>
        <v>-0.51519999999999999</v>
      </c>
      <c r="M251">
        <f t="shared" si="240"/>
        <v>1.0783</v>
      </c>
      <c r="N251">
        <f t="shared" si="241"/>
        <v>-0.82640000000000002</v>
      </c>
      <c r="P251">
        <f t="shared" si="242"/>
        <v>0</v>
      </c>
      <c r="Q251">
        <f t="shared" si="243"/>
        <v>0</v>
      </c>
      <c r="R251">
        <f t="shared" si="244"/>
        <v>0</v>
      </c>
      <c r="S251">
        <f t="shared" si="245"/>
        <v>0</v>
      </c>
      <c r="T251">
        <f t="shared" si="246"/>
        <v>0</v>
      </c>
    </row>
    <row r="252" spans="1:20" x14ac:dyDescent="0.3">
      <c r="A252" s="1">
        <v>5</v>
      </c>
      <c r="B252" t="s">
        <v>4493</v>
      </c>
      <c r="C252" t="s">
        <v>4494</v>
      </c>
      <c r="D252" t="s">
        <v>4495</v>
      </c>
      <c r="E252" t="s">
        <v>4496</v>
      </c>
      <c r="F252" t="s">
        <v>4497</v>
      </c>
      <c r="G252" t="s">
        <v>4498</v>
      </c>
      <c r="I252" t="str">
        <f t="shared" ref="I252:I315" si="247">IFERROR(IF(TRIM(B252)="-", "N/A", IF(RIGHT(B252,1)=")",IF(RIGHT(B252,2)="T)",-1000000000000*VALUE(MID(B252,2,LEN(B252)-3)),IF(RIGHT(B252,2)="M)",-1000000*VALUE(MID(B252,2,LEN(B252)-3)),IF(RIGHT(B252,2)="B)",-1000000000*VALUE(MID(B252,2,LEN(B252)-3)),IF(RIGHT(B252,2)="k)",-1000*VALUE(MID(B252,2,LEN(B252)-3)),VALUE(SUBSTITUTE(B252,",","")))))),IF(RIGHT(B252,1)="T",1000000000000*VALUE(LEFT(B252,LEN(B252)-1)),IF(RIGHT(B252,1)="M",1000000*VALUE(LEFT(B252,LEN(B252)-1)),IF(RIGHT(B252,1)="B",1000000000*VALUE(LEFT(B252,LEN(B252)-1)),IF(RIGHT(B252,1)="%",0.01*VALUE(LEFT(B252,LEN(B252)-1)),IF(RIGHT(B252,1)="k",1000*VALUE(LEFT(B252,LEN(B252)-1)),VALUE(SUBSTITUTE(B252,",",""))))))))),"N/A")</f>
        <v>N/A</v>
      </c>
      <c r="J252">
        <f t="shared" ref="J252:J315" si="2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2310000</v>
      </c>
      <c r="K252">
        <f t="shared" ref="K252:K315" si="2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11060000</v>
      </c>
      <c r="L252">
        <f t="shared" ref="L252:L315" si="2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9120000</v>
      </c>
      <c r="M252">
        <f t="shared" ref="M252:M315" si="2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11020000</v>
      </c>
      <c r="N252">
        <f t="shared" ref="N252:N315" si="2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18380000</v>
      </c>
      <c r="P252">
        <f t="shared" si="242"/>
        <v>0</v>
      </c>
      <c r="Q252">
        <f t="shared" si="243"/>
        <v>0</v>
      </c>
      <c r="R252">
        <f t="shared" si="244"/>
        <v>0</v>
      </c>
      <c r="S252">
        <f t="shared" si="245"/>
        <v>0</v>
      </c>
      <c r="T252">
        <f t="shared" si="246"/>
        <v>0</v>
      </c>
    </row>
    <row r="253" spans="1:20" x14ac:dyDescent="0.3">
      <c r="A253" s="1">
        <v>6</v>
      </c>
      <c r="B253" t="s">
        <v>4499</v>
      </c>
      <c r="C253" t="s">
        <v>4500</v>
      </c>
      <c r="D253" t="s">
        <v>4501</v>
      </c>
      <c r="E253" t="s">
        <v>4502</v>
      </c>
      <c r="F253" t="s">
        <v>4503</v>
      </c>
      <c r="G253" t="s">
        <v>4504</v>
      </c>
      <c r="I253" t="str">
        <f t="shared" si="247"/>
        <v>N/A</v>
      </c>
      <c r="J253">
        <f t="shared" si="248"/>
        <v>458390000</v>
      </c>
      <c r="K253">
        <f t="shared" si="249"/>
        <v>480540000</v>
      </c>
      <c r="L253">
        <f t="shared" si="250"/>
        <v>505440000</v>
      </c>
      <c r="M253">
        <f t="shared" si="251"/>
        <v>500130000</v>
      </c>
      <c r="N253">
        <f t="shared" si="252"/>
        <v>512809999.99999994</v>
      </c>
      <c r="P253">
        <f t="shared" si="242"/>
        <v>0</v>
      </c>
      <c r="Q253">
        <f t="shared" si="243"/>
        <v>0</v>
      </c>
      <c r="R253">
        <f t="shared" si="244"/>
        <v>0</v>
      </c>
      <c r="S253">
        <f t="shared" si="245"/>
        <v>0</v>
      </c>
      <c r="T253">
        <f t="shared" si="246"/>
        <v>0</v>
      </c>
    </row>
    <row r="254" spans="1:20" x14ac:dyDescent="0.3">
      <c r="A254" s="1">
        <v>7</v>
      </c>
      <c r="B254" t="s">
        <v>4505</v>
      </c>
      <c r="C254" t="s">
        <v>261</v>
      </c>
      <c r="D254" t="s">
        <v>261</v>
      </c>
      <c r="E254" t="s">
        <v>261</v>
      </c>
      <c r="F254" t="s">
        <v>261</v>
      </c>
      <c r="G254" t="s">
        <v>261</v>
      </c>
      <c r="I254" t="str">
        <f t="shared" si="247"/>
        <v>N/A</v>
      </c>
      <c r="J254" t="str">
        <f t="shared" si="248"/>
        <v>N/A</v>
      </c>
      <c r="K254" t="str">
        <f t="shared" si="249"/>
        <v>N/A</v>
      </c>
      <c r="L254" t="str">
        <f t="shared" si="250"/>
        <v>N/A</v>
      </c>
      <c r="M254" t="str">
        <f t="shared" si="251"/>
        <v>N/A</v>
      </c>
      <c r="N254" t="str">
        <f t="shared" si="252"/>
        <v>N/A</v>
      </c>
      <c r="P254">
        <f t="shared" si="242"/>
        <v>0</v>
      </c>
      <c r="Q254">
        <f t="shared" si="243"/>
        <v>0</v>
      </c>
      <c r="R254">
        <f t="shared" si="244"/>
        <v>0</v>
      </c>
      <c r="S254">
        <f t="shared" si="245"/>
        <v>0</v>
      </c>
      <c r="T254">
        <f t="shared" si="246"/>
        <v>0</v>
      </c>
    </row>
    <row r="255" spans="1:20" x14ac:dyDescent="0.3">
      <c r="A255" s="1">
        <v>8</v>
      </c>
      <c r="B255" t="s">
        <v>4506</v>
      </c>
      <c r="C255" t="s">
        <v>4507</v>
      </c>
      <c r="D255" t="s">
        <v>4508</v>
      </c>
      <c r="E255" t="s">
        <v>4509</v>
      </c>
      <c r="F255" t="s">
        <v>4510</v>
      </c>
      <c r="G255" t="s">
        <v>4511</v>
      </c>
      <c r="I255" t="str">
        <f t="shared" si="247"/>
        <v>N/A</v>
      </c>
      <c r="J255">
        <f t="shared" si="248"/>
        <v>129960000.00000001</v>
      </c>
      <c r="K255">
        <f t="shared" si="249"/>
        <v>145050000</v>
      </c>
      <c r="L255">
        <f t="shared" si="250"/>
        <v>151530000</v>
      </c>
      <c r="M255">
        <f t="shared" si="251"/>
        <v>155590000</v>
      </c>
      <c r="N255">
        <f t="shared" si="252"/>
        <v>174940000</v>
      </c>
      <c r="P255">
        <f t="shared" si="242"/>
        <v>0</v>
      </c>
      <c r="Q255">
        <f t="shared" si="243"/>
        <v>0</v>
      </c>
      <c r="R255">
        <f t="shared" si="244"/>
        <v>0</v>
      </c>
      <c r="S255">
        <f t="shared" si="245"/>
        <v>0</v>
      </c>
      <c r="T255">
        <f t="shared" si="246"/>
        <v>0</v>
      </c>
    </row>
    <row r="256" spans="1:20" x14ac:dyDescent="0.3">
      <c r="A256" s="1">
        <v>9</v>
      </c>
      <c r="B256" t="s">
        <v>4512</v>
      </c>
      <c r="C256" t="s">
        <v>4513</v>
      </c>
      <c r="D256" t="s">
        <v>4514</v>
      </c>
      <c r="E256" t="s">
        <v>4515</v>
      </c>
      <c r="F256" t="s">
        <v>4516</v>
      </c>
      <c r="G256" t="s">
        <v>4517</v>
      </c>
      <c r="I256" t="str">
        <f t="shared" si="247"/>
        <v>N/A</v>
      </c>
      <c r="J256">
        <f t="shared" si="248"/>
        <v>328430000</v>
      </c>
      <c r="K256">
        <f t="shared" si="249"/>
        <v>335500000</v>
      </c>
      <c r="L256">
        <f t="shared" si="250"/>
        <v>353920000</v>
      </c>
      <c r="M256">
        <f t="shared" si="251"/>
        <v>344540000</v>
      </c>
      <c r="N256">
        <f t="shared" si="252"/>
        <v>337880000</v>
      </c>
      <c r="P256">
        <f t="shared" si="242"/>
        <v>0</v>
      </c>
      <c r="Q256">
        <f t="shared" si="243"/>
        <v>0</v>
      </c>
      <c r="R256">
        <f t="shared" si="244"/>
        <v>0</v>
      </c>
      <c r="S256">
        <f t="shared" si="245"/>
        <v>0</v>
      </c>
      <c r="T256">
        <f t="shared" si="246"/>
        <v>0</v>
      </c>
    </row>
    <row r="257" spans="1:20" x14ac:dyDescent="0.3">
      <c r="A257" s="1">
        <v>10</v>
      </c>
      <c r="B257" t="s">
        <v>4518</v>
      </c>
      <c r="C257" t="s">
        <v>2904</v>
      </c>
      <c r="D257" t="s">
        <v>2861</v>
      </c>
      <c r="E257" t="s">
        <v>3024</v>
      </c>
      <c r="F257" t="s">
        <v>4519</v>
      </c>
      <c r="G257" t="s">
        <v>4520</v>
      </c>
      <c r="I257" t="str">
        <f t="shared" si="247"/>
        <v>N/A</v>
      </c>
      <c r="J257">
        <f t="shared" si="248"/>
        <v>1220000000</v>
      </c>
      <c r="K257">
        <f t="shared" si="249"/>
        <v>1150000000</v>
      </c>
      <c r="L257">
        <f t="shared" si="250"/>
        <v>1390000000</v>
      </c>
      <c r="M257">
        <f t="shared" si="251"/>
        <v>536309999.99999994</v>
      </c>
      <c r="N257">
        <f t="shared" si="252"/>
        <v>585560000</v>
      </c>
      <c r="P257">
        <f t="shared" si="242"/>
        <v>0</v>
      </c>
      <c r="Q257">
        <f t="shared" si="243"/>
        <v>0</v>
      </c>
      <c r="R257">
        <f t="shared" si="244"/>
        <v>0</v>
      </c>
      <c r="S257">
        <f t="shared" si="245"/>
        <v>0</v>
      </c>
      <c r="T257">
        <f t="shared" si="246"/>
        <v>0</v>
      </c>
    </row>
    <row r="258" spans="1:20" x14ac:dyDescent="0.3">
      <c r="A258" s="1">
        <v>11</v>
      </c>
      <c r="B258" t="s">
        <v>484</v>
      </c>
      <c r="C258" t="s">
        <v>261</v>
      </c>
      <c r="D258" t="s">
        <v>261</v>
      </c>
      <c r="E258" t="s">
        <v>4521</v>
      </c>
      <c r="F258" t="s">
        <v>4522</v>
      </c>
      <c r="G258" t="s">
        <v>4523</v>
      </c>
      <c r="I258" t="str">
        <f t="shared" si="247"/>
        <v>N/A</v>
      </c>
      <c r="J258" t="str">
        <f t="shared" si="248"/>
        <v>N/A</v>
      </c>
      <c r="K258" t="str">
        <f t="shared" si="249"/>
        <v>N/A</v>
      </c>
      <c r="L258">
        <f t="shared" si="250"/>
        <v>348680000</v>
      </c>
      <c r="M258">
        <f t="shared" si="251"/>
        <v>348790000</v>
      </c>
      <c r="N258">
        <f t="shared" si="252"/>
        <v>643490000</v>
      </c>
      <c r="P258">
        <f t="shared" si="242"/>
        <v>0</v>
      </c>
      <c r="Q258">
        <f t="shared" si="243"/>
        <v>0</v>
      </c>
      <c r="R258">
        <f t="shared" si="244"/>
        <v>0</v>
      </c>
      <c r="S258">
        <f t="shared" si="245"/>
        <v>0</v>
      </c>
      <c r="T258">
        <f t="shared" si="246"/>
        <v>0</v>
      </c>
    </row>
    <row r="259" spans="1:20" x14ac:dyDescent="0.3">
      <c r="A259" s="1">
        <v>12</v>
      </c>
      <c r="B259" t="s">
        <v>4524</v>
      </c>
      <c r="C259" t="s">
        <v>261</v>
      </c>
      <c r="D259" t="s">
        <v>261</v>
      </c>
      <c r="E259" t="s">
        <v>4521</v>
      </c>
      <c r="F259" t="s">
        <v>4522</v>
      </c>
      <c r="G259" t="s">
        <v>4523</v>
      </c>
      <c r="I259" t="str">
        <f t="shared" si="247"/>
        <v>N/A</v>
      </c>
      <c r="J259" t="str">
        <f t="shared" si="248"/>
        <v>N/A</v>
      </c>
      <c r="K259" t="str">
        <f t="shared" si="249"/>
        <v>N/A</v>
      </c>
      <c r="L259">
        <f t="shared" si="250"/>
        <v>348680000</v>
      </c>
      <c r="M259">
        <f t="shared" si="251"/>
        <v>348790000</v>
      </c>
      <c r="N259">
        <f t="shared" si="252"/>
        <v>643490000</v>
      </c>
      <c r="P259">
        <f t="shared" si="242"/>
        <v>0</v>
      </c>
      <c r="Q259">
        <f t="shared" si="243"/>
        <v>0</v>
      </c>
      <c r="R259">
        <f t="shared" si="244"/>
        <v>0</v>
      </c>
      <c r="S259">
        <f t="shared" si="245"/>
        <v>0</v>
      </c>
      <c r="T259">
        <f t="shared" si="246"/>
        <v>0</v>
      </c>
    </row>
    <row r="260" spans="1:20" x14ac:dyDescent="0.3">
      <c r="A260" s="1">
        <v>13</v>
      </c>
      <c r="B260" t="s">
        <v>4525</v>
      </c>
      <c r="C260" t="s">
        <v>261</v>
      </c>
      <c r="D260" t="s">
        <v>261</v>
      </c>
      <c r="E260" t="s">
        <v>4521</v>
      </c>
      <c r="F260" t="s">
        <v>4522</v>
      </c>
      <c r="G260" t="s">
        <v>4523</v>
      </c>
      <c r="I260" t="str">
        <f t="shared" si="247"/>
        <v>N/A</v>
      </c>
      <c r="J260" t="str">
        <f t="shared" si="248"/>
        <v>N/A</v>
      </c>
      <c r="K260" t="str">
        <f t="shared" si="249"/>
        <v>N/A</v>
      </c>
      <c r="L260">
        <f t="shared" si="250"/>
        <v>348680000</v>
      </c>
      <c r="M260">
        <f t="shared" si="251"/>
        <v>348790000</v>
      </c>
      <c r="N260">
        <f t="shared" si="252"/>
        <v>643490000</v>
      </c>
      <c r="P260">
        <f t="shared" si="242"/>
        <v>0</v>
      </c>
      <c r="Q260">
        <f t="shared" si="243"/>
        <v>0</v>
      </c>
      <c r="R260">
        <f t="shared" si="244"/>
        <v>0</v>
      </c>
      <c r="S260">
        <f t="shared" si="245"/>
        <v>0</v>
      </c>
      <c r="T260">
        <f t="shared" si="246"/>
        <v>0</v>
      </c>
    </row>
    <row r="261" spans="1:20" x14ac:dyDescent="0.3">
      <c r="A261" s="1">
        <v>14</v>
      </c>
      <c r="B261" t="s">
        <v>4526</v>
      </c>
      <c r="C261" t="s">
        <v>261</v>
      </c>
      <c r="D261" t="s">
        <v>261</v>
      </c>
      <c r="E261" t="s">
        <v>261</v>
      </c>
      <c r="F261" t="s">
        <v>261</v>
      </c>
      <c r="G261" t="s">
        <v>261</v>
      </c>
      <c r="I261" t="str">
        <f t="shared" si="247"/>
        <v>N/A</v>
      </c>
      <c r="J261" t="str">
        <f t="shared" si="248"/>
        <v>N/A</v>
      </c>
      <c r="K261" t="str">
        <f t="shared" si="249"/>
        <v>N/A</v>
      </c>
      <c r="L261" t="str">
        <f t="shared" si="250"/>
        <v>N/A</v>
      </c>
      <c r="M261" t="str">
        <f t="shared" si="251"/>
        <v>N/A</v>
      </c>
      <c r="N261" t="str">
        <f t="shared" si="252"/>
        <v>N/A</v>
      </c>
      <c r="P261">
        <f t="shared" si="242"/>
        <v>0</v>
      </c>
      <c r="Q261">
        <f t="shared" si="243"/>
        <v>0</v>
      </c>
      <c r="R261">
        <f t="shared" si="244"/>
        <v>0</v>
      </c>
      <c r="S261">
        <f t="shared" si="245"/>
        <v>0</v>
      </c>
      <c r="T261">
        <f t="shared" si="246"/>
        <v>0</v>
      </c>
    </row>
    <row r="262" spans="1:20" x14ac:dyDescent="0.3">
      <c r="A262" s="1">
        <v>15</v>
      </c>
      <c r="B262" t="s">
        <v>489</v>
      </c>
      <c r="C262" t="s">
        <v>261</v>
      </c>
      <c r="D262" t="s">
        <v>261</v>
      </c>
      <c r="E262" t="s">
        <v>261</v>
      </c>
      <c r="F262" t="s">
        <v>261</v>
      </c>
      <c r="G262" t="s">
        <v>261</v>
      </c>
      <c r="I262" t="str">
        <f t="shared" si="247"/>
        <v>N/A</v>
      </c>
      <c r="J262" t="str">
        <f t="shared" si="248"/>
        <v>N/A</v>
      </c>
      <c r="K262" t="str">
        <f t="shared" si="249"/>
        <v>N/A</v>
      </c>
      <c r="L262" t="str">
        <f t="shared" si="250"/>
        <v>N/A</v>
      </c>
      <c r="M262" t="str">
        <f t="shared" si="251"/>
        <v>N/A</v>
      </c>
      <c r="N262" t="str">
        <f t="shared" si="252"/>
        <v>N/A</v>
      </c>
      <c r="P262">
        <f t="shared" si="242"/>
        <v>0</v>
      </c>
      <c r="Q262">
        <f t="shared" si="243"/>
        <v>0</v>
      </c>
      <c r="R262">
        <f t="shared" si="244"/>
        <v>0</v>
      </c>
      <c r="S262">
        <f t="shared" si="245"/>
        <v>0</v>
      </c>
      <c r="T262">
        <f t="shared" si="246"/>
        <v>0</v>
      </c>
    </row>
    <row r="263" spans="1:20" x14ac:dyDescent="0.3">
      <c r="A263" s="1">
        <v>16</v>
      </c>
      <c r="B263" t="s">
        <v>4527</v>
      </c>
      <c r="C263" t="s">
        <v>4528</v>
      </c>
      <c r="D263" t="s">
        <v>4529</v>
      </c>
      <c r="E263" t="s">
        <v>4211</v>
      </c>
      <c r="F263" t="s">
        <v>4530</v>
      </c>
      <c r="G263" t="s">
        <v>4531</v>
      </c>
      <c r="I263" t="str">
        <f t="shared" si="247"/>
        <v>N/A</v>
      </c>
      <c r="J263">
        <f t="shared" si="248"/>
        <v>27940000</v>
      </c>
      <c r="K263">
        <f t="shared" si="249"/>
        <v>23960000</v>
      </c>
      <c r="L263">
        <f t="shared" si="250"/>
        <v>27160000</v>
      </c>
      <c r="M263">
        <f t="shared" si="251"/>
        <v>6280000</v>
      </c>
      <c r="N263">
        <f t="shared" si="252"/>
        <v>7390000</v>
      </c>
      <c r="P263">
        <f t="shared" si="242"/>
        <v>0</v>
      </c>
      <c r="Q263">
        <f t="shared" si="243"/>
        <v>0</v>
      </c>
      <c r="R263">
        <f t="shared" si="244"/>
        <v>0</v>
      </c>
      <c r="S263">
        <f t="shared" si="245"/>
        <v>0</v>
      </c>
      <c r="T263">
        <f t="shared" si="246"/>
        <v>0</v>
      </c>
    </row>
    <row r="264" spans="1:20" x14ac:dyDescent="0.3">
      <c r="A264" s="1">
        <v>17</v>
      </c>
      <c r="B264" t="s">
        <v>501</v>
      </c>
      <c r="C264" t="s">
        <v>4532</v>
      </c>
      <c r="D264" t="s">
        <v>4533</v>
      </c>
      <c r="E264" t="s">
        <v>4534</v>
      </c>
      <c r="F264" t="s">
        <v>4535</v>
      </c>
      <c r="G264" t="s">
        <v>4536</v>
      </c>
      <c r="I264" t="str">
        <f t="shared" si="247"/>
        <v>N/A</v>
      </c>
      <c r="J264">
        <f t="shared" si="248"/>
        <v>-171720000</v>
      </c>
      <c r="K264">
        <f t="shared" si="249"/>
        <v>-144550000</v>
      </c>
      <c r="L264">
        <f t="shared" si="250"/>
        <v>-140970000</v>
      </c>
      <c r="M264">
        <f t="shared" si="251"/>
        <v>-245650000</v>
      </c>
      <c r="N264">
        <f t="shared" si="252"/>
        <v>-256550000</v>
      </c>
      <c r="P264">
        <f t="shared" si="242"/>
        <v>0</v>
      </c>
      <c r="Q264">
        <f t="shared" si="243"/>
        <v>0</v>
      </c>
      <c r="R264">
        <f t="shared" si="244"/>
        <v>0</v>
      </c>
      <c r="S264">
        <f t="shared" si="245"/>
        <v>0</v>
      </c>
      <c r="T264">
        <f t="shared" si="246"/>
        <v>0</v>
      </c>
    </row>
    <row r="265" spans="1:20" x14ac:dyDescent="0.3">
      <c r="A265" s="1">
        <v>18</v>
      </c>
      <c r="B265" t="s">
        <v>4537</v>
      </c>
      <c r="C265" t="s">
        <v>261</v>
      </c>
      <c r="D265" t="s">
        <v>261</v>
      </c>
      <c r="E265" t="s">
        <v>261</v>
      </c>
      <c r="F265" t="s">
        <v>261</v>
      </c>
      <c r="G265" t="s">
        <v>261</v>
      </c>
      <c r="I265" t="str">
        <f t="shared" si="247"/>
        <v>N/A</v>
      </c>
      <c r="J265" t="str">
        <f t="shared" si="248"/>
        <v>N/A</v>
      </c>
      <c r="K265" t="str">
        <f t="shared" si="249"/>
        <v>N/A</v>
      </c>
      <c r="L265" t="str">
        <f t="shared" si="250"/>
        <v>N/A</v>
      </c>
      <c r="M265" t="str">
        <f t="shared" si="251"/>
        <v>N/A</v>
      </c>
      <c r="N265" t="str">
        <f t="shared" si="252"/>
        <v>N/A</v>
      </c>
      <c r="P265">
        <f t="shared" si="242"/>
        <v>0</v>
      </c>
      <c r="Q265">
        <f t="shared" si="243"/>
        <v>0</v>
      </c>
      <c r="R265">
        <f t="shared" si="244"/>
        <v>0</v>
      </c>
      <c r="S265">
        <f t="shared" si="245"/>
        <v>0</v>
      </c>
      <c r="T265">
        <f t="shared" si="246"/>
        <v>0</v>
      </c>
    </row>
    <row r="266" spans="1:20" x14ac:dyDescent="0.3">
      <c r="A266" s="1">
        <v>19</v>
      </c>
      <c r="B266" t="s">
        <v>4538</v>
      </c>
      <c r="C266" t="s">
        <v>4539</v>
      </c>
      <c r="D266" t="s">
        <v>4540</v>
      </c>
      <c r="E266" t="s">
        <v>4541</v>
      </c>
      <c r="F266" t="s">
        <v>4542</v>
      </c>
      <c r="G266" t="s">
        <v>4543</v>
      </c>
      <c r="I266" t="str">
        <f t="shared" si="247"/>
        <v>N/A</v>
      </c>
      <c r="J266">
        <f t="shared" si="248"/>
        <v>171720000</v>
      </c>
      <c r="K266">
        <f t="shared" si="249"/>
        <v>144550000</v>
      </c>
      <c r="L266">
        <f t="shared" si="250"/>
        <v>140970000</v>
      </c>
      <c r="M266">
        <f t="shared" si="251"/>
        <v>245650000</v>
      </c>
      <c r="N266">
        <f t="shared" si="252"/>
        <v>256550000</v>
      </c>
      <c r="P266">
        <f t="shared" si="242"/>
        <v>0</v>
      </c>
      <c r="Q266">
        <f t="shared" si="243"/>
        <v>0</v>
      </c>
      <c r="R266">
        <f t="shared" si="244"/>
        <v>0</v>
      </c>
      <c r="S266">
        <f t="shared" si="245"/>
        <v>0</v>
      </c>
      <c r="T266">
        <f t="shared" si="246"/>
        <v>0</v>
      </c>
    </row>
    <row r="267" spans="1:20" x14ac:dyDescent="0.3">
      <c r="A267" s="1">
        <v>20</v>
      </c>
      <c r="B267" t="s">
        <v>503</v>
      </c>
      <c r="C267" t="s">
        <v>4544</v>
      </c>
      <c r="D267" t="s">
        <v>4545</v>
      </c>
      <c r="E267" t="s">
        <v>55</v>
      </c>
      <c r="F267" t="s">
        <v>4546</v>
      </c>
      <c r="G267" t="s">
        <v>4547</v>
      </c>
      <c r="I267" t="str">
        <f t="shared" si="247"/>
        <v>N/A</v>
      </c>
      <c r="J267">
        <f t="shared" si="248"/>
        <v>126620000</v>
      </c>
      <c r="K267">
        <f t="shared" si="249"/>
        <v>100330000</v>
      </c>
      <c r="L267">
        <f t="shared" si="250"/>
        <v>107060000</v>
      </c>
      <c r="M267">
        <f t="shared" si="251"/>
        <v>83530000</v>
      </c>
      <c r="N267">
        <f t="shared" si="252"/>
        <v>118700000</v>
      </c>
      <c r="P267">
        <f t="shared" si="242"/>
        <v>0</v>
      </c>
      <c r="Q267">
        <f t="shared" si="243"/>
        <v>0</v>
      </c>
      <c r="R267">
        <f t="shared" si="244"/>
        <v>0</v>
      </c>
      <c r="S267">
        <f t="shared" si="245"/>
        <v>0</v>
      </c>
      <c r="T267">
        <f t="shared" si="246"/>
        <v>0</v>
      </c>
    </row>
    <row r="268" spans="1:20" x14ac:dyDescent="0.3">
      <c r="A268" s="1">
        <v>21</v>
      </c>
      <c r="B268" t="s">
        <v>509</v>
      </c>
      <c r="C268" t="s">
        <v>4548</v>
      </c>
      <c r="D268" t="s">
        <v>4549</v>
      </c>
      <c r="E268" t="s">
        <v>4550</v>
      </c>
      <c r="F268" t="s">
        <v>4551</v>
      </c>
      <c r="G268" t="s">
        <v>4552</v>
      </c>
      <c r="I268" t="str">
        <f t="shared" si="247"/>
        <v>N/A</v>
      </c>
      <c r="J268">
        <f t="shared" si="248"/>
        <v>76090000</v>
      </c>
      <c r="K268">
        <f t="shared" si="249"/>
        <v>47480000</v>
      </c>
      <c r="L268">
        <f t="shared" si="250"/>
        <v>52330000</v>
      </c>
      <c r="M268">
        <f t="shared" si="251"/>
        <v>53320000</v>
      </c>
      <c r="N268">
        <f t="shared" si="252"/>
        <v>51930000</v>
      </c>
      <c r="P268">
        <f t="shared" si="242"/>
        <v>0</v>
      </c>
      <c r="Q268">
        <f t="shared" si="243"/>
        <v>0</v>
      </c>
      <c r="R268">
        <f t="shared" si="244"/>
        <v>0</v>
      </c>
      <c r="S268">
        <f t="shared" si="245"/>
        <v>0</v>
      </c>
      <c r="T268">
        <f t="shared" si="246"/>
        <v>0</v>
      </c>
    </row>
    <row r="269" spans="1:20" x14ac:dyDescent="0.3">
      <c r="A269" s="1">
        <v>22</v>
      </c>
      <c r="B269" t="s">
        <v>4553</v>
      </c>
      <c r="C269" t="s">
        <v>4554</v>
      </c>
      <c r="D269" t="s">
        <v>4555</v>
      </c>
      <c r="E269" t="s">
        <v>4556</v>
      </c>
      <c r="F269" t="s">
        <v>4557</v>
      </c>
      <c r="G269" t="s">
        <v>4558</v>
      </c>
      <c r="I269" t="str">
        <f t="shared" si="247"/>
        <v>N/A</v>
      </c>
      <c r="J269">
        <f t="shared" si="248"/>
        <v>50530000</v>
      </c>
      <c r="K269">
        <f t="shared" si="249"/>
        <v>52850000</v>
      </c>
      <c r="L269">
        <f t="shared" si="250"/>
        <v>54730000</v>
      </c>
      <c r="M269">
        <f t="shared" si="251"/>
        <v>30210000</v>
      </c>
      <c r="N269">
        <f t="shared" si="252"/>
        <v>66769999.999999993</v>
      </c>
      <c r="P269">
        <f t="shared" si="242"/>
        <v>0</v>
      </c>
      <c r="Q269">
        <f t="shared" si="243"/>
        <v>0</v>
      </c>
      <c r="R269">
        <f t="shared" si="244"/>
        <v>0</v>
      </c>
      <c r="S269">
        <f t="shared" si="245"/>
        <v>0</v>
      </c>
      <c r="T269">
        <f t="shared" si="246"/>
        <v>0</v>
      </c>
    </row>
    <row r="270" spans="1:20" x14ac:dyDescent="0.3">
      <c r="A270" s="1">
        <v>23</v>
      </c>
      <c r="B270" t="s">
        <v>514</v>
      </c>
      <c r="C270" t="s">
        <v>4559</v>
      </c>
      <c r="D270" t="s">
        <v>3337</v>
      </c>
      <c r="E270" t="s">
        <v>4560</v>
      </c>
      <c r="F270" t="s">
        <v>4561</v>
      </c>
      <c r="G270" t="s">
        <v>21</v>
      </c>
      <c r="I270" t="str">
        <f t="shared" si="247"/>
        <v>N/A</v>
      </c>
      <c r="J270">
        <f t="shared" si="248"/>
        <v>1370000000</v>
      </c>
      <c r="K270">
        <f t="shared" si="249"/>
        <v>1270000000</v>
      </c>
      <c r="L270">
        <f t="shared" si="250"/>
        <v>1880000000</v>
      </c>
      <c r="M270">
        <f t="shared" si="251"/>
        <v>974900000</v>
      </c>
      <c r="N270">
        <f t="shared" si="252"/>
        <v>1360000000</v>
      </c>
      <c r="P270">
        <f t="shared" si="242"/>
        <v>0</v>
      </c>
      <c r="Q270">
        <f t="shared" si="243"/>
        <v>0</v>
      </c>
      <c r="R270">
        <f t="shared" si="244"/>
        <v>0</v>
      </c>
      <c r="S270">
        <f t="shared" si="245"/>
        <v>0</v>
      </c>
      <c r="T270">
        <f t="shared" si="246"/>
        <v>0</v>
      </c>
    </row>
    <row r="271" spans="1:20" x14ac:dyDescent="0.3">
      <c r="A271" s="1">
        <v>24</v>
      </c>
      <c r="B271" t="s">
        <v>4562</v>
      </c>
      <c r="C271" t="s">
        <v>261</v>
      </c>
      <c r="D271" t="s">
        <v>261</v>
      </c>
      <c r="E271" t="s">
        <v>261</v>
      </c>
      <c r="F271" t="s">
        <v>261</v>
      </c>
      <c r="G271" t="s">
        <v>261</v>
      </c>
      <c r="I271" t="str">
        <f t="shared" si="247"/>
        <v>N/A</v>
      </c>
      <c r="J271" t="str">
        <f t="shared" si="248"/>
        <v>N/A</v>
      </c>
      <c r="K271" t="str">
        <f t="shared" si="249"/>
        <v>N/A</v>
      </c>
      <c r="L271" t="str">
        <f t="shared" si="250"/>
        <v>N/A</v>
      </c>
      <c r="M271" t="str">
        <f t="shared" si="251"/>
        <v>N/A</v>
      </c>
      <c r="N271" t="str">
        <f t="shared" si="252"/>
        <v>N/A</v>
      </c>
      <c r="P271">
        <f t="shared" si="242"/>
        <v>0</v>
      </c>
      <c r="Q271">
        <f t="shared" si="243"/>
        <v>0</v>
      </c>
      <c r="R271">
        <f t="shared" si="244"/>
        <v>0</v>
      </c>
      <c r="S271">
        <f t="shared" si="245"/>
        <v>0</v>
      </c>
      <c r="T271">
        <f t="shared" si="246"/>
        <v>0</v>
      </c>
    </row>
    <row r="272" spans="1:20" x14ac:dyDescent="0.3">
      <c r="A272" s="1">
        <v>25</v>
      </c>
      <c r="B272" t="s">
        <v>4563</v>
      </c>
      <c r="C272" t="s">
        <v>4564</v>
      </c>
      <c r="D272" t="s">
        <v>4565</v>
      </c>
      <c r="E272" t="s">
        <v>4566</v>
      </c>
      <c r="F272" t="s">
        <v>4567</v>
      </c>
      <c r="G272" t="s">
        <v>4568</v>
      </c>
      <c r="I272" t="str">
        <f t="shared" si="247"/>
        <v>N/A</v>
      </c>
      <c r="J272">
        <f t="shared" si="248"/>
        <v>0.5998</v>
      </c>
      <c r="K272">
        <f t="shared" si="249"/>
        <v>0.52400000000000002</v>
      </c>
      <c r="L272">
        <f t="shared" si="250"/>
        <v>0.58450000000000002</v>
      </c>
      <c r="M272">
        <f t="shared" si="251"/>
        <v>0.41470000000000001</v>
      </c>
      <c r="N272">
        <f t="shared" si="252"/>
        <v>0.64629999999999999</v>
      </c>
      <c r="P272">
        <f t="shared" ref="P272:P335" si="253">IF(AND(NOT(ISNUMBER(J272)),NOT(J272="N/A")),1,0)</f>
        <v>0</v>
      </c>
      <c r="Q272">
        <f t="shared" ref="Q272:Q335" si="254">IF(AND(NOT(ISNUMBER(K272)),NOT(K272="N/A")),1,0)</f>
        <v>0</v>
      </c>
      <c r="R272">
        <f t="shared" ref="R272:R335" si="255">IF(AND(NOT(ISNUMBER(L272)),NOT(L272="N/A")),1,0)</f>
        <v>0</v>
      </c>
      <c r="S272">
        <f t="shared" ref="S272:S335" si="256">IF(AND(NOT(ISNUMBER(M272)),NOT(M272="N/A")),1,0)</f>
        <v>0</v>
      </c>
      <c r="T272">
        <f t="shared" ref="T272:T335" si="257">IF(AND(NOT(ISNUMBER(N272)),NOT(N272="N/A")),1,0)</f>
        <v>0</v>
      </c>
    </row>
    <row r="273" spans="1:20" x14ac:dyDescent="0.3">
      <c r="A273" s="1">
        <v>26</v>
      </c>
      <c r="B273" t="s">
        <v>525</v>
      </c>
      <c r="C273" t="s">
        <v>261</v>
      </c>
      <c r="D273" t="s">
        <v>261</v>
      </c>
      <c r="E273" t="s">
        <v>261</v>
      </c>
      <c r="F273" t="s">
        <v>261</v>
      </c>
      <c r="G273" t="s">
        <v>261</v>
      </c>
      <c r="I273" t="str">
        <f t="shared" si="247"/>
        <v>N/A</v>
      </c>
      <c r="J273" t="str">
        <f t="shared" si="248"/>
        <v>N/A</v>
      </c>
      <c r="K273" t="str">
        <f t="shared" si="249"/>
        <v>N/A</v>
      </c>
      <c r="L273" t="str">
        <f t="shared" si="250"/>
        <v>N/A</v>
      </c>
      <c r="M273" t="str">
        <f t="shared" si="251"/>
        <v>N/A</v>
      </c>
      <c r="N273" t="str">
        <f t="shared" si="252"/>
        <v>N/A</v>
      </c>
      <c r="P273">
        <f t="shared" si="253"/>
        <v>0</v>
      </c>
      <c r="Q273">
        <f t="shared" si="254"/>
        <v>0</v>
      </c>
      <c r="R273">
        <f t="shared" si="255"/>
        <v>0</v>
      </c>
      <c r="S273">
        <f t="shared" si="256"/>
        <v>0</v>
      </c>
      <c r="T273">
        <f t="shared" si="257"/>
        <v>0</v>
      </c>
    </row>
    <row r="274" spans="1:20" x14ac:dyDescent="0.3">
      <c r="A274" s="1">
        <v>27</v>
      </c>
      <c r="B274" t="s">
        <v>526</v>
      </c>
      <c r="C274" t="s">
        <v>261</v>
      </c>
      <c r="D274" t="s">
        <v>261</v>
      </c>
      <c r="E274" t="s">
        <v>261</v>
      </c>
      <c r="F274" t="s">
        <v>261</v>
      </c>
      <c r="G274" t="s">
        <v>261</v>
      </c>
      <c r="I274" t="str">
        <f t="shared" si="247"/>
        <v>N/A</v>
      </c>
      <c r="J274" t="str">
        <f t="shared" si="248"/>
        <v>N/A</v>
      </c>
      <c r="K274" t="str">
        <f t="shared" si="249"/>
        <v>N/A</v>
      </c>
      <c r="L274" t="str">
        <f t="shared" si="250"/>
        <v>N/A</v>
      </c>
      <c r="M274" t="str">
        <f t="shared" si="251"/>
        <v>N/A</v>
      </c>
      <c r="N274" t="str">
        <f t="shared" si="252"/>
        <v>N/A</v>
      </c>
      <c r="P274">
        <f t="shared" si="253"/>
        <v>0</v>
      </c>
      <c r="Q274">
        <f t="shared" si="254"/>
        <v>0</v>
      </c>
      <c r="R274">
        <f t="shared" si="255"/>
        <v>0</v>
      </c>
      <c r="S274">
        <f t="shared" si="256"/>
        <v>0</v>
      </c>
      <c r="T274">
        <f t="shared" si="257"/>
        <v>0</v>
      </c>
    </row>
    <row r="275" spans="1:20" x14ac:dyDescent="0.3">
      <c r="A275" s="1">
        <v>28</v>
      </c>
      <c r="B275" t="s">
        <v>527</v>
      </c>
      <c r="C275" t="s">
        <v>261</v>
      </c>
      <c r="D275" t="s">
        <v>261</v>
      </c>
      <c r="E275" t="s">
        <v>261</v>
      </c>
      <c r="F275" t="s">
        <v>261</v>
      </c>
      <c r="G275" t="s">
        <v>261</v>
      </c>
      <c r="I275" t="str">
        <f t="shared" si="247"/>
        <v>N/A</v>
      </c>
      <c r="J275" t="str">
        <f t="shared" si="248"/>
        <v>N/A</v>
      </c>
      <c r="K275" t="str">
        <f t="shared" si="249"/>
        <v>N/A</v>
      </c>
      <c r="L275" t="str">
        <f t="shared" si="250"/>
        <v>N/A</v>
      </c>
      <c r="M275" t="str">
        <f t="shared" si="251"/>
        <v>N/A</v>
      </c>
      <c r="N275" t="str">
        <f t="shared" si="252"/>
        <v>N/A</v>
      </c>
      <c r="P275">
        <f t="shared" si="253"/>
        <v>0</v>
      </c>
      <c r="Q275">
        <f t="shared" si="254"/>
        <v>0</v>
      </c>
      <c r="R275">
        <f t="shared" si="255"/>
        <v>0</v>
      </c>
      <c r="S275">
        <f t="shared" si="256"/>
        <v>0</v>
      </c>
      <c r="T275">
        <f t="shared" si="257"/>
        <v>0</v>
      </c>
    </row>
    <row r="276" spans="1:20" x14ac:dyDescent="0.3">
      <c r="A276" s="1">
        <v>29</v>
      </c>
      <c r="B276" t="s">
        <v>528</v>
      </c>
      <c r="C276" t="s">
        <v>4569</v>
      </c>
      <c r="D276" t="s">
        <v>2850</v>
      </c>
      <c r="E276" t="s">
        <v>4145</v>
      </c>
      <c r="F276" t="s">
        <v>4570</v>
      </c>
      <c r="G276" t="s">
        <v>4571</v>
      </c>
      <c r="I276" t="str">
        <f t="shared" si="247"/>
        <v>N/A</v>
      </c>
      <c r="J276">
        <f t="shared" si="248"/>
        <v>915170000</v>
      </c>
      <c r="K276">
        <f t="shared" si="249"/>
        <v>1160000000</v>
      </c>
      <c r="L276">
        <f t="shared" si="250"/>
        <v>1330000000</v>
      </c>
      <c r="M276">
        <f t="shared" si="251"/>
        <v>1380000000</v>
      </c>
      <c r="N276">
        <f t="shared" si="252"/>
        <v>741770000</v>
      </c>
      <c r="P276">
        <f t="shared" si="253"/>
        <v>0</v>
      </c>
      <c r="Q276">
        <f t="shared" si="254"/>
        <v>0</v>
      </c>
      <c r="R276">
        <f t="shared" si="255"/>
        <v>0</v>
      </c>
      <c r="S276">
        <f t="shared" si="256"/>
        <v>0</v>
      </c>
      <c r="T276">
        <f t="shared" si="257"/>
        <v>0</v>
      </c>
    </row>
    <row r="277" spans="1:20" x14ac:dyDescent="0.3">
      <c r="A277" s="1">
        <v>30</v>
      </c>
      <c r="B277" t="s">
        <v>534</v>
      </c>
      <c r="C277" t="s">
        <v>4572</v>
      </c>
      <c r="D277" t="s">
        <v>741</v>
      </c>
      <c r="E277" t="s">
        <v>4104</v>
      </c>
      <c r="F277" t="s">
        <v>4573</v>
      </c>
      <c r="G277" t="s">
        <v>3429</v>
      </c>
      <c r="I277" t="str">
        <f t="shared" si="247"/>
        <v>N/A</v>
      </c>
      <c r="J277">
        <f t="shared" si="248"/>
        <v>1720000000</v>
      </c>
      <c r="K277">
        <f t="shared" si="249"/>
        <v>1760000000</v>
      </c>
      <c r="L277">
        <f t="shared" si="250"/>
        <v>1850000000</v>
      </c>
      <c r="M277">
        <f t="shared" si="251"/>
        <v>1860000000</v>
      </c>
      <c r="N277">
        <f t="shared" si="252"/>
        <v>1820000000</v>
      </c>
      <c r="P277">
        <f t="shared" si="253"/>
        <v>0</v>
      </c>
      <c r="Q277">
        <f t="shared" si="254"/>
        <v>0</v>
      </c>
      <c r="R277">
        <f t="shared" si="255"/>
        <v>0</v>
      </c>
      <c r="S277">
        <f t="shared" si="256"/>
        <v>0</v>
      </c>
      <c r="T277">
        <f t="shared" si="257"/>
        <v>0</v>
      </c>
    </row>
    <row r="278" spans="1:20" x14ac:dyDescent="0.3">
      <c r="A278" s="1">
        <v>31</v>
      </c>
      <c r="B278" t="s">
        <v>546</v>
      </c>
      <c r="C278" t="s">
        <v>4574</v>
      </c>
      <c r="D278" t="s">
        <v>4575</v>
      </c>
      <c r="E278" t="s">
        <v>4576</v>
      </c>
      <c r="F278" t="s">
        <v>4577</v>
      </c>
      <c r="G278" t="s">
        <v>4578</v>
      </c>
      <c r="I278" t="str">
        <f t="shared" si="247"/>
        <v>N/A</v>
      </c>
      <c r="J278">
        <f t="shared" si="248"/>
        <v>-649550000</v>
      </c>
      <c r="K278">
        <f t="shared" si="249"/>
        <v>-485310000</v>
      </c>
      <c r="L278">
        <f t="shared" si="250"/>
        <v>-326410000</v>
      </c>
      <c r="M278">
        <f t="shared" si="251"/>
        <v>-73990000</v>
      </c>
      <c r="N278">
        <f t="shared" si="252"/>
        <v>136900000</v>
      </c>
      <c r="P278">
        <f t="shared" si="253"/>
        <v>0</v>
      </c>
      <c r="Q278">
        <f t="shared" si="254"/>
        <v>0</v>
      </c>
      <c r="R278">
        <f t="shared" si="255"/>
        <v>0</v>
      </c>
      <c r="S278">
        <f t="shared" si="256"/>
        <v>0</v>
      </c>
      <c r="T278">
        <f t="shared" si="257"/>
        <v>0</v>
      </c>
    </row>
    <row r="279" spans="1:20" x14ac:dyDescent="0.3">
      <c r="A279" s="1">
        <v>32</v>
      </c>
      <c r="B279" t="s">
        <v>552</v>
      </c>
      <c r="C279" t="s">
        <v>261</v>
      </c>
      <c r="D279" t="s">
        <v>261</v>
      </c>
      <c r="E279" t="s">
        <v>261</v>
      </c>
      <c r="F279" t="s">
        <v>261</v>
      </c>
      <c r="G279" t="s">
        <v>261</v>
      </c>
      <c r="I279" t="str">
        <f t="shared" si="247"/>
        <v>N/A</v>
      </c>
      <c r="J279" t="str">
        <f t="shared" si="248"/>
        <v>N/A</v>
      </c>
      <c r="K279" t="str">
        <f t="shared" si="249"/>
        <v>N/A</v>
      </c>
      <c r="L279" t="str">
        <f t="shared" si="250"/>
        <v>N/A</v>
      </c>
      <c r="M279" t="str">
        <f t="shared" si="251"/>
        <v>N/A</v>
      </c>
      <c r="N279" t="str">
        <f t="shared" si="252"/>
        <v>N/A</v>
      </c>
      <c r="P279">
        <f t="shared" si="253"/>
        <v>0</v>
      </c>
      <c r="Q279">
        <f t="shared" si="254"/>
        <v>0</v>
      </c>
      <c r="R279">
        <f t="shared" si="255"/>
        <v>0</v>
      </c>
      <c r="S279">
        <f t="shared" si="256"/>
        <v>0</v>
      </c>
      <c r="T279">
        <f t="shared" si="257"/>
        <v>0</v>
      </c>
    </row>
    <row r="280" spans="1:20" x14ac:dyDescent="0.3">
      <c r="A280" s="1">
        <v>33</v>
      </c>
      <c r="B280" t="s">
        <v>553</v>
      </c>
      <c r="C280" t="s">
        <v>4579</v>
      </c>
      <c r="D280" t="s">
        <v>4580</v>
      </c>
      <c r="E280" t="s">
        <v>4581</v>
      </c>
      <c r="F280" t="s">
        <v>4582</v>
      </c>
      <c r="G280" t="s">
        <v>4583</v>
      </c>
      <c r="I280" t="str">
        <f t="shared" si="247"/>
        <v>N/A</v>
      </c>
      <c r="J280">
        <f t="shared" si="248"/>
        <v>48650000</v>
      </c>
      <c r="K280">
        <f t="shared" si="249"/>
        <v>27180000</v>
      </c>
      <c r="L280">
        <f t="shared" si="250"/>
        <v>15710000</v>
      </c>
      <c r="M280">
        <f t="shared" si="251"/>
        <v>-9570000</v>
      </c>
      <c r="N280">
        <f t="shared" si="252"/>
        <v>-22370000</v>
      </c>
      <c r="P280">
        <f t="shared" si="253"/>
        <v>0</v>
      </c>
      <c r="Q280">
        <f t="shared" si="254"/>
        <v>0</v>
      </c>
      <c r="R280">
        <f t="shared" si="255"/>
        <v>0</v>
      </c>
      <c r="S280">
        <f t="shared" si="256"/>
        <v>0</v>
      </c>
      <c r="T280">
        <f t="shared" si="257"/>
        <v>0</v>
      </c>
    </row>
    <row r="281" spans="1:20" x14ac:dyDescent="0.3">
      <c r="A281" s="1">
        <v>34</v>
      </c>
      <c r="B281" t="s">
        <v>554</v>
      </c>
      <c r="C281" t="s">
        <v>4584</v>
      </c>
      <c r="D281" t="s">
        <v>4585</v>
      </c>
      <c r="E281" t="s">
        <v>3488</v>
      </c>
      <c r="F281" t="s">
        <v>4586</v>
      </c>
      <c r="G281" t="s">
        <v>4587</v>
      </c>
      <c r="I281" t="str">
        <f t="shared" si="247"/>
        <v>N/A</v>
      </c>
      <c r="J281">
        <f t="shared" si="248"/>
        <v>526000</v>
      </c>
      <c r="K281">
        <f t="shared" si="249"/>
        <v>346000</v>
      </c>
      <c r="L281">
        <f t="shared" si="250"/>
        <v>41000</v>
      </c>
      <c r="M281">
        <f t="shared" si="251"/>
        <v>210000</v>
      </c>
      <c r="N281">
        <f t="shared" si="252"/>
        <v>926000</v>
      </c>
      <c r="P281">
        <f t="shared" si="253"/>
        <v>0</v>
      </c>
      <c r="Q281">
        <f t="shared" si="254"/>
        <v>0</v>
      </c>
      <c r="R281">
        <f t="shared" si="255"/>
        <v>0</v>
      </c>
      <c r="S281">
        <f t="shared" si="256"/>
        <v>0</v>
      </c>
      <c r="T281">
        <f t="shared" si="257"/>
        <v>0</v>
      </c>
    </row>
    <row r="282" spans="1:20" x14ac:dyDescent="0.3">
      <c r="A282" s="1">
        <v>35</v>
      </c>
      <c r="B282" t="s">
        <v>555</v>
      </c>
      <c r="C282" t="s">
        <v>261</v>
      </c>
      <c r="D282" t="s">
        <v>261</v>
      </c>
      <c r="E282" t="s">
        <v>261</v>
      </c>
      <c r="F282" t="s">
        <v>261</v>
      </c>
      <c r="G282" t="s">
        <v>261</v>
      </c>
      <c r="I282" t="str">
        <f t="shared" si="247"/>
        <v>N/A</v>
      </c>
      <c r="J282" t="str">
        <f t="shared" si="248"/>
        <v>N/A</v>
      </c>
      <c r="K282" t="str">
        <f t="shared" si="249"/>
        <v>N/A</v>
      </c>
      <c r="L282" t="str">
        <f t="shared" si="250"/>
        <v>N/A</v>
      </c>
      <c r="M282" t="str">
        <f t="shared" si="251"/>
        <v>N/A</v>
      </c>
      <c r="N282" t="str">
        <f t="shared" si="252"/>
        <v>N/A</v>
      </c>
      <c r="P282">
        <f t="shared" si="253"/>
        <v>0</v>
      </c>
      <c r="Q282">
        <f t="shared" si="254"/>
        <v>0</v>
      </c>
      <c r="R282">
        <f t="shared" si="255"/>
        <v>0</v>
      </c>
      <c r="S282">
        <f t="shared" si="256"/>
        <v>0</v>
      </c>
      <c r="T282">
        <f t="shared" si="257"/>
        <v>0</v>
      </c>
    </row>
    <row r="283" spans="1:20" x14ac:dyDescent="0.3">
      <c r="A283" s="1">
        <v>36</v>
      </c>
      <c r="B283" t="s">
        <v>563</v>
      </c>
      <c r="C283" t="s">
        <v>4588</v>
      </c>
      <c r="D283" t="s">
        <v>4589</v>
      </c>
      <c r="E283" t="s">
        <v>4590</v>
      </c>
      <c r="F283" t="s">
        <v>4591</v>
      </c>
      <c r="G283" t="s">
        <v>4592</v>
      </c>
      <c r="I283" t="str">
        <f t="shared" si="247"/>
        <v>N/A</v>
      </c>
      <c r="J283">
        <f t="shared" si="248"/>
        <v>-200790000</v>
      </c>
      <c r="K283">
        <f t="shared" si="249"/>
        <v>-140140000</v>
      </c>
      <c r="L283">
        <f t="shared" si="250"/>
        <v>-203790000</v>
      </c>
      <c r="M283">
        <f t="shared" si="251"/>
        <v>-400560000</v>
      </c>
      <c r="N283">
        <f t="shared" si="252"/>
        <v>-1190000000</v>
      </c>
      <c r="P283">
        <f t="shared" si="253"/>
        <v>0</v>
      </c>
      <c r="Q283">
        <f t="shared" si="254"/>
        <v>0</v>
      </c>
      <c r="R283">
        <f t="shared" si="255"/>
        <v>0</v>
      </c>
      <c r="S283">
        <f t="shared" si="256"/>
        <v>0</v>
      </c>
      <c r="T283">
        <f t="shared" si="257"/>
        <v>0</v>
      </c>
    </row>
    <row r="284" spans="1:20" x14ac:dyDescent="0.3">
      <c r="A284" s="1">
        <v>37</v>
      </c>
      <c r="B284" t="s">
        <v>564</v>
      </c>
      <c r="C284" t="s">
        <v>4593</v>
      </c>
      <c r="D284" t="s">
        <v>4594</v>
      </c>
      <c r="E284" t="s">
        <v>4595</v>
      </c>
      <c r="F284" t="s">
        <v>4596</v>
      </c>
      <c r="G284" t="s">
        <v>4597</v>
      </c>
      <c r="I284" t="str">
        <f t="shared" si="247"/>
        <v>N/A</v>
      </c>
      <c r="J284">
        <f t="shared" si="248"/>
        <v>0.40020000000000006</v>
      </c>
      <c r="K284">
        <f t="shared" si="249"/>
        <v>0.47600000000000003</v>
      </c>
      <c r="L284">
        <f t="shared" si="250"/>
        <v>0.41549999999999998</v>
      </c>
      <c r="M284">
        <f t="shared" si="251"/>
        <v>0.58530000000000004</v>
      </c>
      <c r="N284">
        <f t="shared" si="252"/>
        <v>0.35369999999999996</v>
      </c>
      <c r="P284">
        <f t="shared" si="253"/>
        <v>0</v>
      </c>
      <c r="Q284">
        <f t="shared" si="254"/>
        <v>0</v>
      </c>
      <c r="R284">
        <f t="shared" si="255"/>
        <v>0</v>
      </c>
      <c r="S284">
        <f t="shared" si="256"/>
        <v>0</v>
      </c>
      <c r="T284">
        <f t="shared" si="257"/>
        <v>0</v>
      </c>
    </row>
    <row r="285" spans="1:20" x14ac:dyDescent="0.3">
      <c r="A285" s="1">
        <v>38</v>
      </c>
      <c r="B285" t="s">
        <v>570</v>
      </c>
      <c r="C285" t="s">
        <v>4569</v>
      </c>
      <c r="D285" t="s">
        <v>2850</v>
      </c>
      <c r="E285" t="s">
        <v>4145</v>
      </c>
      <c r="F285" t="s">
        <v>4570</v>
      </c>
      <c r="G285" t="s">
        <v>4571</v>
      </c>
      <c r="I285" t="str">
        <f t="shared" si="247"/>
        <v>N/A</v>
      </c>
      <c r="J285">
        <f t="shared" si="248"/>
        <v>915170000</v>
      </c>
      <c r="K285">
        <f t="shared" si="249"/>
        <v>1160000000</v>
      </c>
      <c r="L285">
        <f t="shared" si="250"/>
        <v>1330000000</v>
      </c>
      <c r="M285">
        <f t="shared" si="251"/>
        <v>1380000000</v>
      </c>
      <c r="N285">
        <f t="shared" si="252"/>
        <v>741770000</v>
      </c>
      <c r="P285">
        <f t="shared" si="253"/>
        <v>0</v>
      </c>
      <c r="Q285">
        <f t="shared" si="254"/>
        <v>0</v>
      </c>
      <c r="R285">
        <f t="shared" si="255"/>
        <v>0</v>
      </c>
      <c r="S285">
        <f t="shared" si="256"/>
        <v>0</v>
      </c>
      <c r="T285">
        <f t="shared" si="257"/>
        <v>0</v>
      </c>
    </row>
    <row r="286" spans="1:20" x14ac:dyDescent="0.3">
      <c r="A286" s="1">
        <v>39</v>
      </c>
      <c r="B286" t="s">
        <v>571</v>
      </c>
      <c r="C286" t="s">
        <v>4593</v>
      </c>
      <c r="D286" t="s">
        <v>4594</v>
      </c>
      <c r="E286" t="s">
        <v>4595</v>
      </c>
      <c r="F286" t="s">
        <v>4596</v>
      </c>
      <c r="G286" t="s">
        <v>4597</v>
      </c>
      <c r="I286" t="str">
        <f t="shared" si="247"/>
        <v>N/A</v>
      </c>
      <c r="J286">
        <f t="shared" si="248"/>
        <v>0.40020000000000006</v>
      </c>
      <c r="K286">
        <f t="shared" si="249"/>
        <v>0.47600000000000003</v>
      </c>
      <c r="L286">
        <f t="shared" si="250"/>
        <v>0.41549999999999998</v>
      </c>
      <c r="M286">
        <f t="shared" si="251"/>
        <v>0.58530000000000004</v>
      </c>
      <c r="N286">
        <f t="shared" si="252"/>
        <v>0.35369999999999996</v>
      </c>
      <c r="P286">
        <f t="shared" si="253"/>
        <v>0</v>
      </c>
      <c r="Q286">
        <f t="shared" si="254"/>
        <v>0</v>
      </c>
      <c r="R286">
        <f t="shared" si="255"/>
        <v>0</v>
      </c>
      <c r="S286">
        <f t="shared" si="256"/>
        <v>0</v>
      </c>
      <c r="T286">
        <f t="shared" si="257"/>
        <v>0</v>
      </c>
    </row>
    <row r="287" spans="1:20" x14ac:dyDescent="0.3">
      <c r="A287" s="1">
        <v>40</v>
      </c>
      <c r="B287" t="s">
        <v>574</v>
      </c>
      <c r="C287" t="s">
        <v>261</v>
      </c>
      <c r="D287" t="s">
        <v>261</v>
      </c>
      <c r="E287" t="s">
        <v>261</v>
      </c>
      <c r="F287" t="s">
        <v>261</v>
      </c>
      <c r="G287" t="s">
        <v>261</v>
      </c>
      <c r="I287" t="str">
        <f t="shared" si="247"/>
        <v>N/A</v>
      </c>
      <c r="J287" t="str">
        <f t="shared" si="248"/>
        <v>N/A</v>
      </c>
      <c r="K287" t="str">
        <f t="shared" si="249"/>
        <v>N/A</v>
      </c>
      <c r="L287" t="str">
        <f t="shared" si="250"/>
        <v>N/A</v>
      </c>
      <c r="M287" t="str">
        <f t="shared" si="251"/>
        <v>N/A</v>
      </c>
      <c r="N287" t="str">
        <f t="shared" si="252"/>
        <v>N/A</v>
      </c>
      <c r="P287">
        <f t="shared" si="253"/>
        <v>0</v>
      </c>
      <c r="Q287">
        <f t="shared" si="254"/>
        <v>0</v>
      </c>
      <c r="R287">
        <f t="shared" si="255"/>
        <v>0</v>
      </c>
      <c r="S287">
        <f t="shared" si="256"/>
        <v>0</v>
      </c>
      <c r="T287">
        <f t="shared" si="257"/>
        <v>0</v>
      </c>
    </row>
    <row r="288" spans="1:20" x14ac:dyDescent="0.3">
      <c r="A288" s="1">
        <v>41</v>
      </c>
      <c r="B288" t="s">
        <v>580</v>
      </c>
      <c r="C288" t="s">
        <v>4569</v>
      </c>
      <c r="D288" t="s">
        <v>2850</v>
      </c>
      <c r="E288" t="s">
        <v>4145</v>
      </c>
      <c r="F288" t="s">
        <v>4570</v>
      </c>
      <c r="G288" t="s">
        <v>4571</v>
      </c>
      <c r="I288" t="str">
        <f t="shared" si="247"/>
        <v>N/A</v>
      </c>
      <c r="J288">
        <f t="shared" si="248"/>
        <v>915170000</v>
      </c>
      <c r="K288">
        <f t="shared" si="249"/>
        <v>1160000000</v>
      </c>
      <c r="L288">
        <f t="shared" si="250"/>
        <v>1330000000</v>
      </c>
      <c r="M288">
        <f t="shared" si="251"/>
        <v>1380000000</v>
      </c>
      <c r="N288">
        <f t="shared" si="252"/>
        <v>741770000</v>
      </c>
      <c r="P288">
        <f t="shared" si="253"/>
        <v>0</v>
      </c>
      <c r="Q288">
        <f t="shared" si="254"/>
        <v>0</v>
      </c>
      <c r="R288">
        <f t="shared" si="255"/>
        <v>0</v>
      </c>
      <c r="S288">
        <f t="shared" si="256"/>
        <v>0</v>
      </c>
      <c r="T288">
        <f t="shared" si="257"/>
        <v>0</v>
      </c>
    </row>
    <row r="289" spans="1:20" x14ac:dyDescent="0.3">
      <c r="A289" s="1">
        <v>42</v>
      </c>
      <c r="B289" t="s">
        <v>586</v>
      </c>
      <c r="C289" t="s">
        <v>4471</v>
      </c>
      <c r="D289" t="s">
        <v>4472</v>
      </c>
      <c r="E289" t="s">
        <v>4473</v>
      </c>
      <c r="F289" t="s">
        <v>4474</v>
      </c>
      <c r="G289" t="s">
        <v>4475</v>
      </c>
      <c r="I289" t="str">
        <f t="shared" si="247"/>
        <v>N/A</v>
      </c>
      <c r="J289">
        <f t="shared" si="248"/>
        <v>2290000000</v>
      </c>
      <c r="K289">
        <f t="shared" si="249"/>
        <v>2430000000</v>
      </c>
      <c r="L289">
        <f t="shared" si="250"/>
        <v>3210000000</v>
      </c>
      <c r="M289">
        <f t="shared" si="251"/>
        <v>2350000000</v>
      </c>
      <c r="N289">
        <f t="shared" si="252"/>
        <v>2100000000</v>
      </c>
      <c r="P289">
        <f t="shared" si="253"/>
        <v>0</v>
      </c>
      <c r="Q289">
        <f t="shared" si="254"/>
        <v>0</v>
      </c>
      <c r="R289">
        <f t="shared" si="255"/>
        <v>0</v>
      </c>
      <c r="S289">
        <f t="shared" si="256"/>
        <v>0</v>
      </c>
      <c r="T289">
        <f t="shared" si="257"/>
        <v>0</v>
      </c>
    </row>
    <row r="290" spans="1:20" x14ac:dyDescent="0.3">
      <c r="I290" t="str">
        <f t="shared" si="247"/>
        <v>N/A</v>
      </c>
      <c r="J290" t="str">
        <f t="shared" si="248"/>
        <v>N/A</v>
      </c>
      <c r="K290" t="str">
        <f t="shared" si="249"/>
        <v>N/A</v>
      </c>
      <c r="L290" t="str">
        <f t="shared" si="250"/>
        <v>N/A</v>
      </c>
      <c r="M290" t="str">
        <f t="shared" si="251"/>
        <v>N/A</v>
      </c>
      <c r="N290" t="str">
        <f t="shared" si="252"/>
        <v>N/A</v>
      </c>
      <c r="P290">
        <f t="shared" si="253"/>
        <v>0</v>
      </c>
      <c r="Q290">
        <f t="shared" si="254"/>
        <v>0</v>
      </c>
      <c r="R290">
        <f t="shared" si="255"/>
        <v>0</v>
      </c>
      <c r="S290">
        <f t="shared" si="256"/>
        <v>0</v>
      </c>
      <c r="T290">
        <f t="shared" si="257"/>
        <v>0</v>
      </c>
    </row>
    <row r="291" spans="1:20" x14ac:dyDescent="0.3">
      <c r="B291" s="1" t="s">
        <v>247</v>
      </c>
      <c r="C291" s="1" t="s">
        <v>248</v>
      </c>
      <c r="D291" s="1" t="s">
        <v>249</v>
      </c>
      <c r="E291" s="1" t="s">
        <v>250</v>
      </c>
      <c r="F291" s="1" t="s">
        <v>251</v>
      </c>
      <c r="G291" s="1" t="s">
        <v>252</v>
      </c>
      <c r="H291" s="1" t="s">
        <v>253</v>
      </c>
      <c r="I291" t="str">
        <f t="shared" si="247"/>
        <v>N/A</v>
      </c>
      <c r="J291">
        <f t="shared" si="248"/>
        <v>2012</v>
      </c>
      <c r="K291">
        <f t="shared" si="249"/>
        <v>2013</v>
      </c>
      <c r="L291">
        <f t="shared" si="250"/>
        <v>2014</v>
      </c>
      <c r="M291">
        <f t="shared" si="251"/>
        <v>2015</v>
      </c>
      <c r="N291">
        <f t="shared" si="252"/>
        <v>2016</v>
      </c>
      <c r="P291">
        <f t="shared" si="253"/>
        <v>0</v>
      </c>
      <c r="Q291">
        <f t="shared" si="254"/>
        <v>0</v>
      </c>
      <c r="R291">
        <f t="shared" si="255"/>
        <v>0</v>
      </c>
      <c r="S291">
        <f t="shared" si="256"/>
        <v>0</v>
      </c>
      <c r="T291">
        <f t="shared" si="257"/>
        <v>0</v>
      </c>
    </row>
    <row r="292" spans="1:20" x14ac:dyDescent="0.3">
      <c r="A292" s="1">
        <v>0</v>
      </c>
      <c r="B292" t="s">
        <v>4598</v>
      </c>
      <c r="C292" t="s">
        <v>4275</v>
      </c>
      <c r="D292" t="s">
        <v>4276</v>
      </c>
      <c r="E292" t="s">
        <v>4277</v>
      </c>
      <c r="F292" t="s">
        <v>4278</v>
      </c>
      <c r="G292" t="s">
        <v>4279</v>
      </c>
      <c r="I292" t="str">
        <f t="shared" si="247"/>
        <v>N/A</v>
      </c>
      <c r="J292">
        <f t="shared" si="248"/>
        <v>439950000</v>
      </c>
      <c r="K292">
        <f t="shared" si="249"/>
        <v>164240000</v>
      </c>
      <c r="L292">
        <f t="shared" si="250"/>
        <v>158900000</v>
      </c>
      <c r="M292">
        <f t="shared" si="251"/>
        <v>252420000</v>
      </c>
      <c r="N292">
        <f t="shared" si="252"/>
        <v>203090000</v>
      </c>
      <c r="P292">
        <f t="shared" si="253"/>
        <v>0</v>
      </c>
      <c r="Q292">
        <f t="shared" si="254"/>
        <v>0</v>
      </c>
      <c r="R292">
        <f t="shared" si="255"/>
        <v>0</v>
      </c>
      <c r="S292">
        <f t="shared" si="256"/>
        <v>0</v>
      </c>
      <c r="T292">
        <f t="shared" si="257"/>
        <v>0</v>
      </c>
    </row>
    <row r="293" spans="1:20" x14ac:dyDescent="0.3">
      <c r="A293" s="1">
        <v>1</v>
      </c>
      <c r="B293" t="s">
        <v>350</v>
      </c>
      <c r="C293" t="s">
        <v>261</v>
      </c>
      <c r="D293" t="s">
        <v>4280</v>
      </c>
      <c r="E293" t="s">
        <v>4281</v>
      </c>
      <c r="F293" t="s">
        <v>4282</v>
      </c>
      <c r="G293" t="s">
        <v>4283</v>
      </c>
      <c r="I293" t="str">
        <f t="shared" si="247"/>
        <v>N/A</v>
      </c>
      <c r="J293" t="str">
        <f t="shared" si="248"/>
        <v>N/A</v>
      </c>
      <c r="K293">
        <f t="shared" si="249"/>
        <v>-0.62670000000000003</v>
      </c>
      <c r="L293">
        <f t="shared" si="250"/>
        <v>-3.2500000000000001E-2</v>
      </c>
      <c r="M293">
        <f t="shared" si="251"/>
        <v>0.58850000000000002</v>
      </c>
      <c r="N293">
        <f t="shared" si="252"/>
        <v>-0.19539999999999999</v>
      </c>
      <c r="P293">
        <f t="shared" si="253"/>
        <v>0</v>
      </c>
      <c r="Q293">
        <f t="shared" si="254"/>
        <v>0</v>
      </c>
      <c r="R293">
        <f t="shared" si="255"/>
        <v>0</v>
      </c>
      <c r="S293">
        <f t="shared" si="256"/>
        <v>0</v>
      </c>
      <c r="T293">
        <f t="shared" si="257"/>
        <v>0</v>
      </c>
    </row>
    <row r="294" spans="1:20" x14ac:dyDescent="0.3">
      <c r="A294" s="1">
        <v>2</v>
      </c>
      <c r="B294" t="s">
        <v>4599</v>
      </c>
      <c r="C294" t="s">
        <v>4163</v>
      </c>
      <c r="D294" t="s">
        <v>4164</v>
      </c>
      <c r="E294" t="s">
        <v>4165</v>
      </c>
      <c r="F294" t="s">
        <v>4166</v>
      </c>
      <c r="G294" t="s">
        <v>4167</v>
      </c>
      <c r="I294" t="str">
        <f t="shared" si="247"/>
        <v>N/A</v>
      </c>
      <c r="J294">
        <f t="shared" si="248"/>
        <v>89220000</v>
      </c>
      <c r="K294">
        <f t="shared" si="249"/>
        <v>98310000</v>
      </c>
      <c r="L294">
        <f t="shared" si="250"/>
        <v>115630000</v>
      </c>
      <c r="M294">
        <f t="shared" si="251"/>
        <v>118170000</v>
      </c>
      <c r="N294">
        <f t="shared" si="252"/>
        <v>119590000</v>
      </c>
      <c r="P294">
        <f t="shared" si="253"/>
        <v>0</v>
      </c>
      <c r="Q294">
        <f t="shared" si="254"/>
        <v>0</v>
      </c>
      <c r="R294">
        <f t="shared" si="255"/>
        <v>0</v>
      </c>
      <c r="S294">
        <f t="shared" si="256"/>
        <v>0</v>
      </c>
      <c r="T294">
        <f t="shared" si="257"/>
        <v>0</v>
      </c>
    </row>
    <row r="295" spans="1:20" x14ac:dyDescent="0.3">
      <c r="A295" s="1">
        <v>3</v>
      </c>
      <c r="B295" t="s">
        <v>4600</v>
      </c>
      <c r="C295" t="s">
        <v>4169</v>
      </c>
      <c r="D295" t="s">
        <v>4170</v>
      </c>
      <c r="E295" t="s">
        <v>4171</v>
      </c>
      <c r="F295" t="s">
        <v>4172</v>
      </c>
      <c r="G295" t="s">
        <v>4173</v>
      </c>
      <c r="I295" t="str">
        <f t="shared" si="247"/>
        <v>N/A</v>
      </c>
      <c r="J295">
        <f t="shared" si="248"/>
        <v>60600000</v>
      </c>
      <c r="K295">
        <f t="shared" si="249"/>
        <v>54870000</v>
      </c>
      <c r="L295">
        <f t="shared" si="250"/>
        <v>54710000</v>
      </c>
      <c r="M295">
        <f t="shared" si="251"/>
        <v>53920000</v>
      </c>
      <c r="N295">
        <f t="shared" si="252"/>
        <v>59110000</v>
      </c>
      <c r="P295">
        <f t="shared" si="253"/>
        <v>0</v>
      </c>
      <c r="Q295">
        <f t="shared" si="254"/>
        <v>0</v>
      </c>
      <c r="R295">
        <f t="shared" si="255"/>
        <v>0</v>
      </c>
      <c r="S295">
        <f t="shared" si="256"/>
        <v>0</v>
      </c>
      <c r="T295">
        <f t="shared" si="257"/>
        <v>0</v>
      </c>
    </row>
    <row r="296" spans="1:20" x14ac:dyDescent="0.3">
      <c r="A296" s="1">
        <v>4</v>
      </c>
      <c r="B296" t="s">
        <v>4601</v>
      </c>
      <c r="C296" t="s">
        <v>4175</v>
      </c>
      <c r="D296" t="s">
        <v>4176</v>
      </c>
      <c r="E296" t="s">
        <v>4177</v>
      </c>
      <c r="F296" t="s">
        <v>4178</v>
      </c>
      <c r="G296" t="s">
        <v>4179</v>
      </c>
      <c r="I296" t="str">
        <f t="shared" si="247"/>
        <v>N/A</v>
      </c>
      <c r="J296">
        <f t="shared" si="248"/>
        <v>28620000</v>
      </c>
      <c r="K296">
        <f t="shared" si="249"/>
        <v>43440000</v>
      </c>
      <c r="L296">
        <f t="shared" si="250"/>
        <v>60920000</v>
      </c>
      <c r="M296">
        <f t="shared" si="251"/>
        <v>64250000</v>
      </c>
      <c r="N296">
        <f t="shared" si="252"/>
        <v>60480000</v>
      </c>
      <c r="P296">
        <f t="shared" si="253"/>
        <v>0</v>
      </c>
      <c r="Q296">
        <f t="shared" si="254"/>
        <v>0</v>
      </c>
      <c r="R296">
        <f t="shared" si="255"/>
        <v>0</v>
      </c>
      <c r="S296">
        <f t="shared" si="256"/>
        <v>0</v>
      </c>
      <c r="T296">
        <f t="shared" si="257"/>
        <v>0</v>
      </c>
    </row>
    <row r="297" spans="1:20" x14ac:dyDescent="0.3">
      <c r="A297" s="1">
        <v>5</v>
      </c>
      <c r="B297" t="s">
        <v>4602</v>
      </c>
      <c r="C297" t="s">
        <v>4603</v>
      </c>
      <c r="D297" t="s">
        <v>3951</v>
      </c>
      <c r="E297" t="s">
        <v>4604</v>
      </c>
      <c r="F297" t="s">
        <v>4605</v>
      </c>
      <c r="G297" t="s">
        <v>4606</v>
      </c>
      <c r="I297" t="str">
        <f t="shared" si="247"/>
        <v>N/A</v>
      </c>
      <c r="J297">
        <f t="shared" si="248"/>
        <v>-240420000</v>
      </c>
      <c r="K297">
        <f t="shared" si="249"/>
        <v>-2370000</v>
      </c>
      <c r="L297">
        <f t="shared" si="250"/>
        <v>12480000</v>
      </c>
      <c r="M297">
        <f t="shared" si="251"/>
        <v>-13150000</v>
      </c>
      <c r="N297">
        <f t="shared" si="252"/>
        <v>-4870000</v>
      </c>
      <c r="P297">
        <f t="shared" si="253"/>
        <v>0</v>
      </c>
      <c r="Q297">
        <f t="shared" si="254"/>
        <v>0</v>
      </c>
      <c r="R297">
        <f t="shared" si="255"/>
        <v>0</v>
      </c>
      <c r="S297">
        <f t="shared" si="256"/>
        <v>0</v>
      </c>
      <c r="T297">
        <f t="shared" si="257"/>
        <v>0</v>
      </c>
    </row>
    <row r="298" spans="1:20" x14ac:dyDescent="0.3">
      <c r="A298" s="1">
        <v>6</v>
      </c>
      <c r="B298" t="s">
        <v>501</v>
      </c>
      <c r="C298" t="s">
        <v>4603</v>
      </c>
      <c r="D298" t="s">
        <v>3951</v>
      </c>
      <c r="E298" t="s">
        <v>4604</v>
      </c>
      <c r="F298" t="s">
        <v>4605</v>
      </c>
      <c r="G298" t="s">
        <v>4606</v>
      </c>
      <c r="I298" t="str">
        <f t="shared" si="247"/>
        <v>N/A</v>
      </c>
      <c r="J298">
        <f t="shared" si="248"/>
        <v>-240420000</v>
      </c>
      <c r="K298">
        <f t="shared" si="249"/>
        <v>-2370000</v>
      </c>
      <c r="L298">
        <f t="shared" si="250"/>
        <v>12480000</v>
      </c>
      <c r="M298">
        <f t="shared" si="251"/>
        <v>-13150000</v>
      </c>
      <c r="N298">
        <f t="shared" si="252"/>
        <v>-4870000</v>
      </c>
      <c r="P298">
        <f t="shared" si="253"/>
        <v>0</v>
      </c>
      <c r="Q298">
        <f t="shared" si="254"/>
        <v>0</v>
      </c>
      <c r="R298">
        <f t="shared" si="255"/>
        <v>0</v>
      </c>
      <c r="S298">
        <f t="shared" si="256"/>
        <v>0</v>
      </c>
      <c r="T298">
        <f t="shared" si="257"/>
        <v>0</v>
      </c>
    </row>
    <row r="299" spans="1:20" x14ac:dyDescent="0.3">
      <c r="A299" s="1">
        <v>7</v>
      </c>
      <c r="B299" t="s">
        <v>4607</v>
      </c>
      <c r="C299" t="s">
        <v>261</v>
      </c>
      <c r="D299" t="s">
        <v>261</v>
      </c>
      <c r="E299" t="s">
        <v>261</v>
      </c>
      <c r="F299" t="s">
        <v>261</v>
      </c>
      <c r="G299" t="s">
        <v>261</v>
      </c>
      <c r="I299" t="str">
        <f t="shared" si="247"/>
        <v>N/A</v>
      </c>
      <c r="J299" t="str">
        <f t="shared" si="248"/>
        <v>N/A</v>
      </c>
      <c r="K299" t="str">
        <f t="shared" si="249"/>
        <v>N/A</v>
      </c>
      <c r="L299" t="str">
        <f t="shared" si="250"/>
        <v>N/A</v>
      </c>
      <c r="M299" t="str">
        <f t="shared" si="251"/>
        <v>N/A</v>
      </c>
      <c r="N299" t="str">
        <f t="shared" si="252"/>
        <v>N/A</v>
      </c>
      <c r="P299">
        <f t="shared" si="253"/>
        <v>0</v>
      </c>
      <c r="Q299">
        <f t="shared" si="254"/>
        <v>0</v>
      </c>
      <c r="R299">
        <f t="shared" si="255"/>
        <v>0</v>
      </c>
      <c r="S299">
        <f t="shared" si="256"/>
        <v>0</v>
      </c>
      <c r="T299">
        <f t="shared" si="257"/>
        <v>0</v>
      </c>
    </row>
    <row r="300" spans="1:20" x14ac:dyDescent="0.3">
      <c r="A300" s="1">
        <v>8</v>
      </c>
      <c r="B300" t="s">
        <v>674</v>
      </c>
      <c r="C300" t="s">
        <v>4608</v>
      </c>
      <c r="D300" t="s">
        <v>4609</v>
      </c>
      <c r="E300" t="s">
        <v>4610</v>
      </c>
      <c r="F300" t="s">
        <v>4611</v>
      </c>
      <c r="G300" t="s">
        <v>4612</v>
      </c>
      <c r="I300" t="str">
        <f t="shared" si="247"/>
        <v>N/A</v>
      </c>
      <c r="J300">
        <f t="shared" si="248"/>
        <v>68280000</v>
      </c>
      <c r="K300">
        <f t="shared" si="249"/>
        <v>90290000</v>
      </c>
      <c r="L300">
        <f t="shared" si="250"/>
        <v>106470000</v>
      </c>
      <c r="M300">
        <f t="shared" si="251"/>
        <v>100270000</v>
      </c>
      <c r="N300">
        <f t="shared" si="252"/>
        <v>108670000</v>
      </c>
      <c r="P300">
        <f t="shared" si="253"/>
        <v>0</v>
      </c>
      <c r="Q300">
        <f t="shared" si="254"/>
        <v>0</v>
      </c>
      <c r="R300">
        <f t="shared" si="255"/>
        <v>0</v>
      </c>
      <c r="S300">
        <f t="shared" si="256"/>
        <v>0</v>
      </c>
      <c r="T300">
        <f t="shared" si="257"/>
        <v>0</v>
      </c>
    </row>
    <row r="301" spans="1:20" x14ac:dyDescent="0.3">
      <c r="A301" s="1">
        <v>9</v>
      </c>
      <c r="B301" t="s">
        <v>4613</v>
      </c>
      <c r="C301" t="s">
        <v>4614</v>
      </c>
      <c r="D301" t="s">
        <v>4615</v>
      </c>
      <c r="E301" t="s">
        <v>4616</v>
      </c>
      <c r="F301" t="s">
        <v>4617</v>
      </c>
      <c r="G301" t="s">
        <v>4618</v>
      </c>
      <c r="I301" t="str">
        <f t="shared" si="247"/>
        <v>N/A</v>
      </c>
      <c r="J301">
        <f t="shared" si="248"/>
        <v>357030000</v>
      </c>
      <c r="K301">
        <f t="shared" si="249"/>
        <v>350480000</v>
      </c>
      <c r="L301">
        <f t="shared" si="250"/>
        <v>393480000</v>
      </c>
      <c r="M301">
        <f t="shared" si="251"/>
        <v>457700000</v>
      </c>
      <c r="N301">
        <f t="shared" si="252"/>
        <v>426470000</v>
      </c>
      <c r="P301">
        <f t="shared" si="253"/>
        <v>0</v>
      </c>
      <c r="Q301">
        <f t="shared" si="254"/>
        <v>0</v>
      </c>
      <c r="R301">
        <f t="shared" si="255"/>
        <v>0</v>
      </c>
      <c r="S301">
        <f t="shared" si="256"/>
        <v>0</v>
      </c>
      <c r="T301">
        <f t="shared" si="257"/>
        <v>0</v>
      </c>
    </row>
    <row r="302" spans="1:20" x14ac:dyDescent="0.3">
      <c r="A302" s="1">
        <v>10</v>
      </c>
      <c r="B302" t="s">
        <v>4619</v>
      </c>
      <c r="C302" t="s">
        <v>261</v>
      </c>
      <c r="D302" t="s">
        <v>261</v>
      </c>
      <c r="E302" t="s">
        <v>261</v>
      </c>
      <c r="F302" t="s">
        <v>261</v>
      </c>
      <c r="G302" t="s">
        <v>261</v>
      </c>
      <c r="I302" t="str">
        <f t="shared" si="247"/>
        <v>N/A</v>
      </c>
      <c r="J302" t="str">
        <f t="shared" si="248"/>
        <v>N/A</v>
      </c>
      <c r="K302" t="str">
        <f t="shared" si="249"/>
        <v>N/A</v>
      </c>
      <c r="L302" t="str">
        <f t="shared" si="250"/>
        <v>N/A</v>
      </c>
      <c r="M302" t="str">
        <f t="shared" si="251"/>
        <v>N/A</v>
      </c>
      <c r="N302" t="str">
        <f t="shared" si="252"/>
        <v>N/A</v>
      </c>
      <c r="P302">
        <f t="shared" si="253"/>
        <v>0</v>
      </c>
      <c r="Q302">
        <f t="shared" si="254"/>
        <v>0</v>
      </c>
      <c r="R302">
        <f t="shared" si="255"/>
        <v>0</v>
      </c>
      <c r="S302">
        <f t="shared" si="256"/>
        <v>0</v>
      </c>
      <c r="T302">
        <f t="shared" si="257"/>
        <v>0</v>
      </c>
    </row>
    <row r="303" spans="1:20" x14ac:dyDescent="0.3">
      <c r="A303" s="1">
        <v>11</v>
      </c>
      <c r="B303" t="s">
        <v>4620</v>
      </c>
      <c r="C303" t="s">
        <v>4621</v>
      </c>
      <c r="D303" t="s">
        <v>4622</v>
      </c>
      <c r="E303" t="s">
        <v>4623</v>
      </c>
      <c r="F303" t="s">
        <v>4624</v>
      </c>
      <c r="G303" t="s">
        <v>4625</v>
      </c>
      <c r="I303" t="str">
        <f t="shared" si="247"/>
        <v>N/A</v>
      </c>
      <c r="J303">
        <f t="shared" si="248"/>
        <v>-41030000</v>
      </c>
      <c r="K303">
        <f t="shared" si="249"/>
        <v>17130000</v>
      </c>
      <c r="L303">
        <f t="shared" si="250"/>
        <v>-76760000</v>
      </c>
      <c r="M303">
        <f t="shared" si="251"/>
        <v>-79500000</v>
      </c>
      <c r="N303">
        <f t="shared" si="252"/>
        <v>18410000</v>
      </c>
      <c r="P303">
        <f t="shared" si="253"/>
        <v>0</v>
      </c>
      <c r="Q303">
        <f t="shared" si="254"/>
        <v>0</v>
      </c>
      <c r="R303">
        <f t="shared" si="255"/>
        <v>0</v>
      </c>
      <c r="S303">
        <f t="shared" si="256"/>
        <v>0</v>
      </c>
      <c r="T303">
        <f t="shared" si="257"/>
        <v>0</v>
      </c>
    </row>
    <row r="304" spans="1:20" x14ac:dyDescent="0.3">
      <c r="A304" s="1">
        <v>12</v>
      </c>
      <c r="B304" t="s">
        <v>4626</v>
      </c>
      <c r="C304" t="s">
        <v>4627</v>
      </c>
      <c r="D304" t="s">
        <v>4628</v>
      </c>
      <c r="E304" t="s">
        <v>4629</v>
      </c>
      <c r="F304" t="s">
        <v>4630</v>
      </c>
      <c r="G304" t="s">
        <v>4631</v>
      </c>
      <c r="I304" t="str">
        <f t="shared" si="247"/>
        <v>N/A</v>
      </c>
      <c r="J304">
        <f t="shared" si="248"/>
        <v>45630000</v>
      </c>
      <c r="K304">
        <f t="shared" si="249"/>
        <v>-3610000</v>
      </c>
      <c r="L304">
        <f t="shared" si="250"/>
        <v>-17930000</v>
      </c>
      <c r="M304">
        <f t="shared" si="251"/>
        <v>-44730000</v>
      </c>
      <c r="N304">
        <f t="shared" si="252"/>
        <v>-3300000</v>
      </c>
      <c r="P304">
        <f t="shared" si="253"/>
        <v>0</v>
      </c>
      <c r="Q304">
        <f t="shared" si="254"/>
        <v>0</v>
      </c>
      <c r="R304">
        <f t="shared" si="255"/>
        <v>0</v>
      </c>
      <c r="S304">
        <f t="shared" si="256"/>
        <v>0</v>
      </c>
      <c r="T304">
        <f t="shared" si="257"/>
        <v>0</v>
      </c>
    </row>
    <row r="305" spans="1:20" x14ac:dyDescent="0.3">
      <c r="A305" s="1">
        <v>13</v>
      </c>
      <c r="B305" t="s">
        <v>4484</v>
      </c>
      <c r="C305" t="s">
        <v>4632</v>
      </c>
      <c r="D305" t="s">
        <v>4633</v>
      </c>
      <c r="E305" t="s">
        <v>163</v>
      </c>
      <c r="F305" t="s">
        <v>619</v>
      </c>
      <c r="G305" t="s">
        <v>575</v>
      </c>
      <c r="I305" t="str">
        <f t="shared" si="247"/>
        <v>N/A</v>
      </c>
      <c r="J305">
        <f t="shared" si="248"/>
        <v>17520000</v>
      </c>
      <c r="K305">
        <f t="shared" si="249"/>
        <v>41730000</v>
      </c>
      <c r="L305">
        <f t="shared" si="250"/>
        <v>3860000</v>
      </c>
      <c r="M305">
        <f t="shared" si="251"/>
        <v>15320000</v>
      </c>
      <c r="N305">
        <f t="shared" si="252"/>
        <v>2660000</v>
      </c>
      <c r="P305">
        <f t="shared" si="253"/>
        <v>0</v>
      </c>
      <c r="Q305">
        <f t="shared" si="254"/>
        <v>0</v>
      </c>
      <c r="R305">
        <f t="shared" si="255"/>
        <v>0</v>
      </c>
      <c r="S305">
        <f t="shared" si="256"/>
        <v>0</v>
      </c>
      <c r="T305">
        <f t="shared" si="257"/>
        <v>0</v>
      </c>
    </row>
    <row r="306" spans="1:20" x14ac:dyDescent="0.3">
      <c r="A306" s="1">
        <v>14</v>
      </c>
      <c r="B306" t="s">
        <v>4634</v>
      </c>
      <c r="C306" t="s">
        <v>4635</v>
      </c>
      <c r="D306" t="s">
        <v>4636</v>
      </c>
      <c r="E306" t="s">
        <v>4637</v>
      </c>
      <c r="F306" t="s">
        <v>4638</v>
      </c>
      <c r="G306" t="s">
        <v>1500</v>
      </c>
      <c r="I306" t="str">
        <f t="shared" si="247"/>
        <v>N/A</v>
      </c>
      <c r="J306">
        <f t="shared" si="248"/>
        <v>-109430000</v>
      </c>
      <c r="K306">
        <f t="shared" si="249"/>
        <v>-6390000</v>
      </c>
      <c r="L306">
        <f t="shared" si="250"/>
        <v>-50980000</v>
      </c>
      <c r="M306">
        <f t="shared" si="251"/>
        <v>-48970000</v>
      </c>
      <c r="N306">
        <f t="shared" si="252"/>
        <v>14120000</v>
      </c>
      <c r="P306">
        <f t="shared" si="253"/>
        <v>0</v>
      </c>
      <c r="Q306">
        <f t="shared" si="254"/>
        <v>0</v>
      </c>
      <c r="R306">
        <f t="shared" si="255"/>
        <v>0</v>
      </c>
      <c r="S306">
        <f t="shared" si="256"/>
        <v>0</v>
      </c>
      <c r="T306">
        <f t="shared" si="257"/>
        <v>0</v>
      </c>
    </row>
    <row r="307" spans="1:20" x14ac:dyDescent="0.3">
      <c r="A307" s="1">
        <v>15</v>
      </c>
      <c r="B307" t="s">
        <v>4639</v>
      </c>
      <c r="C307" t="s">
        <v>4640</v>
      </c>
      <c r="D307" t="s">
        <v>4641</v>
      </c>
      <c r="E307" t="s">
        <v>4642</v>
      </c>
      <c r="F307" t="s">
        <v>4643</v>
      </c>
      <c r="G307" t="s">
        <v>4644</v>
      </c>
      <c r="I307" t="str">
        <f t="shared" si="247"/>
        <v>N/A</v>
      </c>
      <c r="J307">
        <f t="shared" si="248"/>
        <v>315990000</v>
      </c>
      <c r="K307">
        <f t="shared" si="249"/>
        <v>367610000</v>
      </c>
      <c r="L307">
        <f t="shared" si="250"/>
        <v>316720000</v>
      </c>
      <c r="M307">
        <f t="shared" si="251"/>
        <v>378200000</v>
      </c>
      <c r="N307">
        <f t="shared" si="252"/>
        <v>444880000</v>
      </c>
      <c r="P307">
        <f t="shared" si="253"/>
        <v>0</v>
      </c>
      <c r="Q307">
        <f t="shared" si="254"/>
        <v>0</v>
      </c>
      <c r="R307">
        <f t="shared" si="255"/>
        <v>0</v>
      </c>
      <c r="S307">
        <f t="shared" si="256"/>
        <v>0</v>
      </c>
      <c r="T307">
        <f t="shared" si="257"/>
        <v>0</v>
      </c>
    </row>
    <row r="308" spans="1:20" x14ac:dyDescent="0.3">
      <c r="A308" s="1">
        <v>16</v>
      </c>
      <c r="B308" t="s">
        <v>4645</v>
      </c>
      <c r="C308" t="s">
        <v>261</v>
      </c>
      <c r="D308" t="s">
        <v>4646</v>
      </c>
      <c r="E308" t="s">
        <v>4647</v>
      </c>
      <c r="F308" t="s">
        <v>4648</v>
      </c>
      <c r="G308" t="s">
        <v>4649</v>
      </c>
      <c r="I308" t="str">
        <f t="shared" si="247"/>
        <v>N/A</v>
      </c>
      <c r="J308" t="str">
        <f t="shared" si="248"/>
        <v>N/A</v>
      </c>
      <c r="K308">
        <f t="shared" si="249"/>
        <v>0.16329999999999997</v>
      </c>
      <c r="L308">
        <f t="shared" si="250"/>
        <v>-0.1384</v>
      </c>
      <c r="M308">
        <f t="shared" si="251"/>
        <v>0.19409999999999999</v>
      </c>
      <c r="N308">
        <f t="shared" si="252"/>
        <v>0.17629999999999998</v>
      </c>
      <c r="P308">
        <f t="shared" si="253"/>
        <v>0</v>
      </c>
      <c r="Q308">
        <f t="shared" si="254"/>
        <v>0</v>
      </c>
      <c r="R308">
        <f t="shared" si="255"/>
        <v>0</v>
      </c>
      <c r="S308">
        <f t="shared" si="256"/>
        <v>0</v>
      </c>
      <c r="T308">
        <f t="shared" si="257"/>
        <v>0</v>
      </c>
    </row>
    <row r="309" spans="1:20" x14ac:dyDescent="0.3">
      <c r="A309" s="1">
        <v>17</v>
      </c>
      <c r="B309" t="s">
        <v>4650</v>
      </c>
      <c r="C309" t="s">
        <v>998</v>
      </c>
      <c r="D309" t="s">
        <v>4651</v>
      </c>
      <c r="E309" t="s">
        <v>4652</v>
      </c>
      <c r="F309" t="s">
        <v>4653</v>
      </c>
      <c r="G309" t="s">
        <v>4654</v>
      </c>
      <c r="I309" t="str">
        <f t="shared" si="247"/>
        <v>N/A</v>
      </c>
      <c r="J309">
        <f t="shared" si="248"/>
        <v>0.2382</v>
      </c>
      <c r="K309">
        <f t="shared" si="249"/>
        <v>0.25180000000000002</v>
      </c>
      <c r="L309">
        <f t="shared" si="250"/>
        <v>0.20030000000000001</v>
      </c>
      <c r="M309">
        <f t="shared" si="251"/>
        <v>0.22219999999999998</v>
      </c>
      <c r="N309">
        <f t="shared" si="252"/>
        <v>0.245</v>
      </c>
      <c r="P309">
        <f t="shared" si="253"/>
        <v>0</v>
      </c>
      <c r="Q309">
        <f t="shared" si="254"/>
        <v>0</v>
      </c>
      <c r="R309">
        <f t="shared" si="255"/>
        <v>0</v>
      </c>
      <c r="S309">
        <f t="shared" si="256"/>
        <v>0</v>
      </c>
      <c r="T309">
        <f t="shared" si="257"/>
        <v>0</v>
      </c>
    </row>
    <row r="310" spans="1:20" x14ac:dyDescent="0.3">
      <c r="I310" t="str">
        <f t="shared" si="247"/>
        <v>N/A</v>
      </c>
      <c r="J310" t="str">
        <f t="shared" si="248"/>
        <v>N/A</v>
      </c>
      <c r="K310" t="str">
        <f t="shared" si="249"/>
        <v>N/A</v>
      </c>
      <c r="L310" t="str">
        <f t="shared" si="250"/>
        <v>N/A</v>
      </c>
      <c r="M310" t="str">
        <f t="shared" si="251"/>
        <v>N/A</v>
      </c>
      <c r="N310" t="str">
        <f t="shared" si="252"/>
        <v>N/A</v>
      </c>
      <c r="P310">
        <f t="shared" si="253"/>
        <v>0</v>
      </c>
      <c r="Q310">
        <f t="shared" si="254"/>
        <v>0</v>
      </c>
      <c r="R310">
        <f t="shared" si="255"/>
        <v>0</v>
      </c>
      <c r="S310">
        <f t="shared" si="256"/>
        <v>0</v>
      </c>
      <c r="T310">
        <f t="shared" si="257"/>
        <v>0</v>
      </c>
    </row>
    <row r="311" spans="1:20" x14ac:dyDescent="0.3">
      <c r="B311" s="1" t="s">
        <v>296</v>
      </c>
      <c r="C311" s="1" t="s">
        <v>248</v>
      </c>
      <c r="D311" s="1" t="s">
        <v>249</v>
      </c>
      <c r="E311" s="1" t="s">
        <v>250</v>
      </c>
      <c r="F311" s="1" t="s">
        <v>251</v>
      </c>
      <c r="G311" s="1" t="s">
        <v>252</v>
      </c>
      <c r="H311" s="1" t="s">
        <v>253</v>
      </c>
      <c r="I311" t="str">
        <f t="shared" si="247"/>
        <v>N/A</v>
      </c>
      <c r="J311">
        <f t="shared" si="248"/>
        <v>2012</v>
      </c>
      <c r="K311">
        <f t="shared" si="249"/>
        <v>2013</v>
      </c>
      <c r="L311">
        <f t="shared" si="250"/>
        <v>2014</v>
      </c>
      <c r="M311">
        <f t="shared" si="251"/>
        <v>2015</v>
      </c>
      <c r="N311">
        <f t="shared" si="252"/>
        <v>2016</v>
      </c>
      <c r="P311">
        <f t="shared" si="253"/>
        <v>0</v>
      </c>
      <c r="Q311">
        <f t="shared" si="254"/>
        <v>0</v>
      </c>
      <c r="R311">
        <f t="shared" si="255"/>
        <v>0</v>
      </c>
      <c r="S311">
        <f t="shared" si="256"/>
        <v>0</v>
      </c>
      <c r="T311">
        <f t="shared" si="257"/>
        <v>0</v>
      </c>
    </row>
    <row r="312" spans="1:20" x14ac:dyDescent="0.3">
      <c r="A312" s="1">
        <v>0</v>
      </c>
      <c r="B312" t="s">
        <v>587</v>
      </c>
      <c r="C312" t="s">
        <v>4655</v>
      </c>
      <c r="D312" t="s">
        <v>4656</v>
      </c>
      <c r="E312" t="s">
        <v>4657</v>
      </c>
      <c r="F312" t="s">
        <v>4658</v>
      </c>
      <c r="G312" t="s">
        <v>4659</v>
      </c>
      <c r="I312" t="str">
        <f t="shared" si="247"/>
        <v>N/A</v>
      </c>
      <c r="J312">
        <f t="shared" si="248"/>
        <v>-35970000</v>
      </c>
      <c r="K312">
        <f t="shared" si="249"/>
        <v>-44930000</v>
      </c>
      <c r="L312">
        <f t="shared" si="250"/>
        <v>-39810000</v>
      </c>
      <c r="M312">
        <f t="shared" si="251"/>
        <v>-44810000</v>
      </c>
      <c r="N312">
        <f t="shared" si="252"/>
        <v>-53710000</v>
      </c>
      <c r="P312">
        <f t="shared" si="253"/>
        <v>0</v>
      </c>
      <c r="Q312">
        <f t="shared" si="254"/>
        <v>0</v>
      </c>
      <c r="R312">
        <f t="shared" si="255"/>
        <v>0</v>
      </c>
      <c r="S312">
        <f t="shared" si="256"/>
        <v>0</v>
      </c>
      <c r="T312">
        <f t="shared" si="257"/>
        <v>0</v>
      </c>
    </row>
    <row r="313" spans="1:20" x14ac:dyDescent="0.3">
      <c r="A313" s="1">
        <v>1</v>
      </c>
      <c r="B313" t="s">
        <v>593</v>
      </c>
      <c r="C313" t="s">
        <v>4655</v>
      </c>
      <c r="D313" t="s">
        <v>4656</v>
      </c>
      <c r="E313" t="s">
        <v>4657</v>
      </c>
      <c r="F313" t="s">
        <v>4658</v>
      </c>
      <c r="G313" t="s">
        <v>4659</v>
      </c>
      <c r="I313" t="str">
        <f t="shared" si="247"/>
        <v>N/A</v>
      </c>
      <c r="J313">
        <f t="shared" si="248"/>
        <v>-35970000</v>
      </c>
      <c r="K313">
        <f t="shared" si="249"/>
        <v>-44930000</v>
      </c>
      <c r="L313">
        <f t="shared" si="250"/>
        <v>-39810000</v>
      </c>
      <c r="M313">
        <f t="shared" si="251"/>
        <v>-44810000</v>
      </c>
      <c r="N313">
        <f t="shared" si="252"/>
        <v>-53710000</v>
      </c>
      <c r="P313">
        <f t="shared" si="253"/>
        <v>0</v>
      </c>
      <c r="Q313">
        <f t="shared" si="254"/>
        <v>0</v>
      </c>
      <c r="R313">
        <f t="shared" si="255"/>
        <v>0</v>
      </c>
      <c r="S313">
        <f t="shared" si="256"/>
        <v>0</v>
      </c>
      <c r="T313">
        <f t="shared" si="257"/>
        <v>0</v>
      </c>
    </row>
    <row r="314" spans="1:20" x14ac:dyDescent="0.3">
      <c r="A314" s="1">
        <v>2</v>
      </c>
      <c r="B314" t="s">
        <v>598</v>
      </c>
      <c r="C314" t="s">
        <v>261</v>
      </c>
      <c r="D314" t="s">
        <v>261</v>
      </c>
      <c r="E314" t="s">
        <v>261</v>
      </c>
      <c r="F314" t="s">
        <v>261</v>
      </c>
      <c r="G314" t="s">
        <v>261</v>
      </c>
      <c r="I314" t="str">
        <f t="shared" si="247"/>
        <v>N/A</v>
      </c>
      <c r="J314" t="str">
        <f t="shared" si="248"/>
        <v>N/A</v>
      </c>
      <c r="K314" t="str">
        <f t="shared" si="249"/>
        <v>N/A</v>
      </c>
      <c r="L314" t="str">
        <f t="shared" si="250"/>
        <v>N/A</v>
      </c>
      <c r="M314" t="str">
        <f t="shared" si="251"/>
        <v>N/A</v>
      </c>
      <c r="N314" t="str">
        <f t="shared" si="252"/>
        <v>N/A</v>
      </c>
      <c r="P314">
        <f t="shared" si="253"/>
        <v>0</v>
      </c>
      <c r="Q314">
        <f t="shared" si="254"/>
        <v>0</v>
      </c>
      <c r="R314">
        <f t="shared" si="255"/>
        <v>0</v>
      </c>
      <c r="S314">
        <f t="shared" si="256"/>
        <v>0</v>
      </c>
      <c r="T314">
        <f t="shared" si="257"/>
        <v>0</v>
      </c>
    </row>
    <row r="315" spans="1:20" x14ac:dyDescent="0.3">
      <c r="A315" s="1">
        <v>3</v>
      </c>
      <c r="B315" t="s">
        <v>603</v>
      </c>
      <c r="C315" t="s">
        <v>261</v>
      </c>
      <c r="D315" t="s">
        <v>4660</v>
      </c>
      <c r="E315" t="s">
        <v>4661</v>
      </c>
      <c r="F315" t="s">
        <v>4662</v>
      </c>
      <c r="G315" t="s">
        <v>4663</v>
      </c>
      <c r="I315" t="str">
        <f t="shared" si="247"/>
        <v>N/A</v>
      </c>
      <c r="J315" t="str">
        <f t="shared" si="248"/>
        <v>N/A</v>
      </c>
      <c r="K315">
        <f t="shared" si="249"/>
        <v>-0.24920000000000003</v>
      </c>
      <c r="L315">
        <f t="shared" si="250"/>
        <v>0.1139</v>
      </c>
      <c r="M315">
        <f t="shared" si="251"/>
        <v>-0.1255</v>
      </c>
      <c r="N315">
        <f t="shared" si="252"/>
        <v>-0.19870000000000002</v>
      </c>
      <c r="P315">
        <f t="shared" si="253"/>
        <v>0</v>
      </c>
      <c r="Q315">
        <f t="shared" si="254"/>
        <v>0</v>
      </c>
      <c r="R315">
        <f t="shared" si="255"/>
        <v>0</v>
      </c>
      <c r="S315">
        <f t="shared" si="256"/>
        <v>0</v>
      </c>
      <c r="T315">
        <f t="shared" si="257"/>
        <v>0</v>
      </c>
    </row>
    <row r="316" spans="1:20" x14ac:dyDescent="0.3">
      <c r="A316" s="1">
        <v>4</v>
      </c>
      <c r="B316" t="s">
        <v>4664</v>
      </c>
      <c r="C316" t="s">
        <v>2607</v>
      </c>
      <c r="D316" t="s">
        <v>4665</v>
      </c>
      <c r="E316" t="s">
        <v>4666</v>
      </c>
      <c r="F316" t="s">
        <v>4667</v>
      </c>
      <c r="G316" t="s">
        <v>4668</v>
      </c>
      <c r="I316" t="str">
        <f t="shared" ref="I316:I379" si="258">IFERROR(IF(TRIM(B316)="-", "N/A", IF(RIGHT(B316,1)=")",IF(RIGHT(B316,2)="T)",-1000000000000*VALUE(MID(B316,2,LEN(B316)-3)),IF(RIGHT(B316,2)="M)",-1000000*VALUE(MID(B316,2,LEN(B316)-3)),IF(RIGHT(B316,2)="B)",-1000000000*VALUE(MID(B316,2,LEN(B316)-3)),IF(RIGHT(B316,2)="k)",-1000*VALUE(MID(B316,2,LEN(B316)-3)),VALUE(SUBSTITUTE(B316,",","")))))),IF(RIGHT(B316,1)="T",1000000000000*VALUE(LEFT(B316,LEN(B316)-1)),IF(RIGHT(B316,1)="M",1000000*VALUE(LEFT(B316,LEN(B316)-1)),IF(RIGHT(B316,1)="B",1000000000*VALUE(LEFT(B316,LEN(B316)-1)),IF(RIGHT(B316,1)="%",0.01*VALUE(LEFT(B316,LEN(B316)-1)),IF(RIGHT(B316,1)="k",1000*VALUE(LEFT(B316,LEN(B316)-1)),VALUE(SUBSTITUTE(B316,",",""))))))))),"N/A")</f>
        <v>N/A</v>
      </c>
      <c r="J316">
        <f t="shared" ref="J316:J379" si="259">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-2.7099999999999999E-2</v>
      </c>
      <c r="K316">
        <f t="shared" ref="K316:K379" si="260">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-3.0800000000000001E-2</v>
      </c>
      <c r="L316">
        <f t="shared" ref="L316:L379" si="261">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-2.52E-2</v>
      </c>
      <c r="M316">
        <f t="shared" ref="M316:M379" si="262">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-2.63E-2</v>
      </c>
      <c r="N316">
        <f t="shared" ref="N316:N379" si="263">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-2.9600000000000001E-2</v>
      </c>
      <c r="P316">
        <f t="shared" si="253"/>
        <v>0</v>
      </c>
      <c r="Q316">
        <f t="shared" si="254"/>
        <v>0</v>
      </c>
      <c r="R316">
        <f t="shared" si="255"/>
        <v>0</v>
      </c>
      <c r="S316">
        <f t="shared" si="256"/>
        <v>0</v>
      </c>
      <c r="T316">
        <f t="shared" si="257"/>
        <v>0</v>
      </c>
    </row>
    <row r="317" spans="1:20" x14ac:dyDescent="0.3">
      <c r="A317" s="1">
        <v>5</v>
      </c>
      <c r="B317" t="s">
        <v>608</v>
      </c>
      <c r="C317" t="s">
        <v>261</v>
      </c>
      <c r="D317" t="s">
        <v>261</v>
      </c>
      <c r="E317" t="s">
        <v>261</v>
      </c>
      <c r="F317" t="s">
        <v>261</v>
      </c>
      <c r="G317" t="s">
        <v>4669</v>
      </c>
      <c r="I317" t="str">
        <f t="shared" si="258"/>
        <v>N/A</v>
      </c>
      <c r="J317" t="str">
        <f t="shared" si="259"/>
        <v>N/A</v>
      </c>
      <c r="K317" t="str">
        <f t="shared" si="260"/>
        <v>N/A</v>
      </c>
      <c r="L317" t="str">
        <f t="shared" si="261"/>
        <v>N/A</v>
      </c>
      <c r="M317" t="str">
        <f t="shared" si="262"/>
        <v>N/A</v>
      </c>
      <c r="N317">
        <f t="shared" si="263"/>
        <v>-41630000</v>
      </c>
      <c r="P317">
        <f t="shared" si="253"/>
        <v>0</v>
      </c>
      <c r="Q317">
        <f t="shared" si="254"/>
        <v>0</v>
      </c>
      <c r="R317">
        <f t="shared" si="255"/>
        <v>0</v>
      </c>
      <c r="S317">
        <f t="shared" si="256"/>
        <v>0</v>
      </c>
      <c r="T317">
        <f t="shared" si="257"/>
        <v>0</v>
      </c>
    </row>
    <row r="318" spans="1:20" x14ac:dyDescent="0.3">
      <c r="A318" s="1">
        <v>6</v>
      </c>
      <c r="B318" t="s">
        <v>609</v>
      </c>
      <c r="C318" t="s">
        <v>261</v>
      </c>
      <c r="D318" t="s">
        <v>261</v>
      </c>
      <c r="E318" t="s">
        <v>261</v>
      </c>
      <c r="F318" t="s">
        <v>261</v>
      </c>
      <c r="G318" t="s">
        <v>4670</v>
      </c>
      <c r="I318" t="str">
        <f t="shared" si="258"/>
        <v>N/A</v>
      </c>
      <c r="J318" t="str">
        <f t="shared" si="259"/>
        <v>N/A</v>
      </c>
      <c r="K318" t="str">
        <f t="shared" si="260"/>
        <v>N/A</v>
      </c>
      <c r="L318" t="str">
        <f t="shared" si="261"/>
        <v>N/A</v>
      </c>
      <c r="M318" t="str">
        <f t="shared" si="262"/>
        <v>N/A</v>
      </c>
      <c r="N318">
        <f t="shared" si="263"/>
        <v>923000</v>
      </c>
      <c r="P318">
        <f t="shared" si="253"/>
        <v>0</v>
      </c>
      <c r="Q318">
        <f t="shared" si="254"/>
        <v>0</v>
      </c>
      <c r="R318">
        <f t="shared" si="255"/>
        <v>0</v>
      </c>
      <c r="S318">
        <f t="shared" si="256"/>
        <v>0</v>
      </c>
      <c r="T318">
        <f t="shared" si="257"/>
        <v>0</v>
      </c>
    </row>
    <row r="319" spans="1:20" x14ac:dyDescent="0.3">
      <c r="A319" s="1">
        <v>7</v>
      </c>
      <c r="B319" t="s">
        <v>612</v>
      </c>
      <c r="C319" t="s">
        <v>4671</v>
      </c>
      <c r="D319" t="s">
        <v>4672</v>
      </c>
      <c r="E319" t="s">
        <v>4673</v>
      </c>
      <c r="F319" t="s">
        <v>4674</v>
      </c>
      <c r="G319" t="s">
        <v>4675</v>
      </c>
      <c r="I319" t="str">
        <f t="shared" si="258"/>
        <v>N/A</v>
      </c>
      <c r="J319">
        <f t="shared" si="259"/>
        <v>-98840000</v>
      </c>
      <c r="K319">
        <f t="shared" si="260"/>
        <v>10860000</v>
      </c>
      <c r="L319">
        <f t="shared" si="261"/>
        <v>8920000</v>
      </c>
      <c r="M319">
        <f t="shared" si="262"/>
        <v>304000</v>
      </c>
      <c r="N319">
        <f t="shared" si="263"/>
        <v>95770000</v>
      </c>
      <c r="P319">
        <f t="shared" si="253"/>
        <v>0</v>
      </c>
      <c r="Q319">
        <f t="shared" si="254"/>
        <v>0</v>
      </c>
      <c r="R319">
        <f t="shared" si="255"/>
        <v>0</v>
      </c>
      <c r="S319">
        <f t="shared" si="256"/>
        <v>0</v>
      </c>
      <c r="T319">
        <f t="shared" si="257"/>
        <v>0</v>
      </c>
    </row>
    <row r="320" spans="1:20" x14ac:dyDescent="0.3">
      <c r="A320" s="1">
        <v>8</v>
      </c>
      <c r="B320" t="s">
        <v>616</v>
      </c>
      <c r="C320" t="s">
        <v>4676</v>
      </c>
      <c r="D320" t="s">
        <v>4677</v>
      </c>
      <c r="E320" t="s">
        <v>4678</v>
      </c>
      <c r="F320" t="s">
        <v>4679</v>
      </c>
      <c r="G320" t="s">
        <v>4680</v>
      </c>
      <c r="I320" t="str">
        <f t="shared" si="258"/>
        <v>N/A</v>
      </c>
      <c r="J320">
        <f t="shared" si="259"/>
        <v>-121400000</v>
      </c>
      <c r="K320">
        <f t="shared" si="260"/>
        <v>-111700000</v>
      </c>
      <c r="L320">
        <f t="shared" si="261"/>
        <v>-124170000</v>
      </c>
      <c r="M320">
        <f t="shared" si="262"/>
        <v>-96530000</v>
      </c>
      <c r="N320">
        <f t="shared" si="263"/>
        <v>-20530000</v>
      </c>
      <c r="P320">
        <f t="shared" si="253"/>
        <v>0</v>
      </c>
      <c r="Q320">
        <f t="shared" si="254"/>
        <v>0</v>
      </c>
      <c r="R320">
        <f t="shared" si="255"/>
        <v>0</v>
      </c>
      <c r="S320">
        <f t="shared" si="256"/>
        <v>0</v>
      </c>
      <c r="T320">
        <f t="shared" si="257"/>
        <v>0</v>
      </c>
    </row>
    <row r="321" spans="1:20" x14ac:dyDescent="0.3">
      <c r="A321" s="1">
        <v>9</v>
      </c>
      <c r="B321" t="s">
        <v>618</v>
      </c>
      <c r="C321" t="s">
        <v>4681</v>
      </c>
      <c r="D321" t="s">
        <v>4682</v>
      </c>
      <c r="E321" t="s">
        <v>4683</v>
      </c>
      <c r="F321" t="s">
        <v>4684</v>
      </c>
      <c r="G321" t="s">
        <v>4685</v>
      </c>
      <c r="I321" t="str">
        <f t="shared" si="258"/>
        <v>N/A</v>
      </c>
      <c r="J321">
        <f t="shared" si="259"/>
        <v>22560000</v>
      </c>
      <c r="K321">
        <f t="shared" si="260"/>
        <v>122560000</v>
      </c>
      <c r="L321">
        <f t="shared" si="261"/>
        <v>133080000.00000001</v>
      </c>
      <c r="M321">
        <f t="shared" si="262"/>
        <v>96840000</v>
      </c>
      <c r="N321">
        <f t="shared" si="263"/>
        <v>116300000</v>
      </c>
      <c r="P321">
        <f t="shared" si="253"/>
        <v>0</v>
      </c>
      <c r="Q321">
        <f t="shared" si="254"/>
        <v>0</v>
      </c>
      <c r="R321">
        <f t="shared" si="255"/>
        <v>0</v>
      </c>
      <c r="S321">
        <f t="shared" si="256"/>
        <v>0</v>
      </c>
      <c r="T321">
        <f t="shared" si="257"/>
        <v>0</v>
      </c>
    </row>
    <row r="322" spans="1:20" x14ac:dyDescent="0.3">
      <c r="A322" s="1">
        <v>10</v>
      </c>
      <c r="B322" t="s">
        <v>620</v>
      </c>
      <c r="C322" t="s">
        <v>4686</v>
      </c>
      <c r="D322" t="s">
        <v>4687</v>
      </c>
      <c r="E322" t="s">
        <v>4688</v>
      </c>
      <c r="F322" t="s">
        <v>261</v>
      </c>
      <c r="G322" t="s">
        <v>261</v>
      </c>
      <c r="I322" t="str">
        <f t="shared" si="258"/>
        <v>N/A</v>
      </c>
      <c r="J322">
        <f t="shared" si="259"/>
        <v>-66430000.000000007</v>
      </c>
      <c r="K322">
        <f t="shared" si="260"/>
        <v>-392830000</v>
      </c>
      <c r="L322">
        <f t="shared" si="261"/>
        <v>-167120000</v>
      </c>
      <c r="M322" t="str">
        <f t="shared" si="262"/>
        <v>N/A</v>
      </c>
      <c r="N322" t="str">
        <f t="shared" si="263"/>
        <v>N/A</v>
      </c>
      <c r="P322">
        <f t="shared" si="253"/>
        <v>0</v>
      </c>
      <c r="Q322">
        <f t="shared" si="254"/>
        <v>0</v>
      </c>
      <c r="R322">
        <f t="shared" si="255"/>
        <v>0</v>
      </c>
      <c r="S322">
        <f t="shared" si="256"/>
        <v>0</v>
      </c>
      <c r="T322">
        <f t="shared" si="257"/>
        <v>0</v>
      </c>
    </row>
    <row r="323" spans="1:20" x14ac:dyDescent="0.3">
      <c r="A323" s="1">
        <v>11</v>
      </c>
      <c r="B323" t="s">
        <v>621</v>
      </c>
      <c r="C323" t="s">
        <v>261</v>
      </c>
      <c r="D323" t="s">
        <v>261</v>
      </c>
      <c r="E323" t="s">
        <v>261</v>
      </c>
      <c r="F323" t="s">
        <v>261</v>
      </c>
      <c r="G323" t="s">
        <v>261</v>
      </c>
      <c r="I323" t="str">
        <f t="shared" si="258"/>
        <v>N/A</v>
      </c>
      <c r="J323" t="str">
        <f t="shared" si="259"/>
        <v>N/A</v>
      </c>
      <c r="K323" t="str">
        <f t="shared" si="260"/>
        <v>N/A</v>
      </c>
      <c r="L323" t="str">
        <f t="shared" si="261"/>
        <v>N/A</v>
      </c>
      <c r="M323" t="str">
        <f t="shared" si="262"/>
        <v>N/A</v>
      </c>
      <c r="N323" t="str">
        <f t="shared" si="263"/>
        <v>N/A</v>
      </c>
      <c r="P323">
        <f t="shared" si="253"/>
        <v>0</v>
      </c>
      <c r="Q323">
        <f t="shared" si="254"/>
        <v>0</v>
      </c>
      <c r="R323">
        <f t="shared" si="255"/>
        <v>0</v>
      </c>
      <c r="S323">
        <f t="shared" si="256"/>
        <v>0</v>
      </c>
      <c r="T323">
        <f t="shared" si="257"/>
        <v>0</v>
      </c>
    </row>
    <row r="324" spans="1:20" x14ac:dyDescent="0.3">
      <c r="A324" s="1">
        <v>12</v>
      </c>
      <c r="B324" t="s">
        <v>624</v>
      </c>
      <c r="C324" t="s">
        <v>4689</v>
      </c>
      <c r="D324" t="s">
        <v>4690</v>
      </c>
      <c r="E324" t="s">
        <v>4691</v>
      </c>
      <c r="F324" t="s">
        <v>4692</v>
      </c>
      <c r="G324" t="s">
        <v>3164</v>
      </c>
      <c r="I324" t="str">
        <f t="shared" si="258"/>
        <v>N/A</v>
      </c>
      <c r="J324">
        <f t="shared" si="259"/>
        <v>-201240000</v>
      </c>
      <c r="K324">
        <f t="shared" si="260"/>
        <v>-426900000</v>
      </c>
      <c r="L324">
        <f t="shared" si="261"/>
        <v>-198020000</v>
      </c>
      <c r="M324">
        <f t="shared" si="262"/>
        <v>-44500000</v>
      </c>
      <c r="N324">
        <f t="shared" si="263"/>
        <v>1360000</v>
      </c>
      <c r="P324">
        <f t="shared" si="253"/>
        <v>0</v>
      </c>
      <c r="Q324">
        <f t="shared" si="254"/>
        <v>0</v>
      </c>
      <c r="R324">
        <f t="shared" si="255"/>
        <v>0</v>
      </c>
      <c r="S324">
        <f t="shared" si="256"/>
        <v>0</v>
      </c>
      <c r="T324">
        <f t="shared" si="257"/>
        <v>0</v>
      </c>
    </row>
    <row r="325" spans="1:20" x14ac:dyDescent="0.3">
      <c r="A325" s="1">
        <v>13</v>
      </c>
      <c r="B325" t="s">
        <v>2290</v>
      </c>
      <c r="C325" t="s">
        <v>261</v>
      </c>
      <c r="D325" t="s">
        <v>4693</v>
      </c>
      <c r="E325" t="s">
        <v>4694</v>
      </c>
      <c r="F325" t="s">
        <v>4695</v>
      </c>
      <c r="G325" t="s">
        <v>4696</v>
      </c>
      <c r="I325" t="str">
        <f t="shared" si="258"/>
        <v>N/A</v>
      </c>
      <c r="J325" t="str">
        <f t="shared" si="259"/>
        <v>N/A</v>
      </c>
      <c r="K325">
        <f t="shared" si="260"/>
        <v>-1.1213</v>
      </c>
      <c r="L325">
        <f t="shared" si="261"/>
        <v>0.53620000000000001</v>
      </c>
      <c r="M325">
        <f t="shared" si="262"/>
        <v>0.7752</v>
      </c>
      <c r="N325">
        <f t="shared" si="263"/>
        <v>1.0305</v>
      </c>
      <c r="P325">
        <f t="shared" si="253"/>
        <v>0</v>
      </c>
      <c r="Q325">
        <f t="shared" si="254"/>
        <v>0</v>
      </c>
      <c r="R325">
        <f t="shared" si="255"/>
        <v>0</v>
      </c>
      <c r="S325">
        <f t="shared" si="256"/>
        <v>0</v>
      </c>
      <c r="T325">
        <f t="shared" si="257"/>
        <v>0</v>
      </c>
    </row>
    <row r="326" spans="1:20" x14ac:dyDescent="0.3">
      <c r="A326" s="1">
        <v>14</v>
      </c>
      <c r="B326" t="s">
        <v>4697</v>
      </c>
      <c r="C326" t="s">
        <v>4698</v>
      </c>
      <c r="D326" t="s">
        <v>4699</v>
      </c>
      <c r="E326" t="s">
        <v>4700</v>
      </c>
      <c r="F326" t="s">
        <v>4701</v>
      </c>
      <c r="G326" t="s">
        <v>4702</v>
      </c>
      <c r="I326" t="str">
        <f t="shared" si="258"/>
        <v>N/A</v>
      </c>
      <c r="J326">
        <f t="shared" si="259"/>
        <v>-0.1517</v>
      </c>
      <c r="K326">
        <f t="shared" si="260"/>
        <v>-0.29239999999999999</v>
      </c>
      <c r="L326">
        <f t="shared" si="261"/>
        <v>-0.12529999999999999</v>
      </c>
      <c r="M326">
        <f t="shared" si="262"/>
        <v>-2.6099999999999998E-2</v>
      </c>
      <c r="N326">
        <f t="shared" si="263"/>
        <v>7.000000000000001E-4</v>
      </c>
      <c r="P326">
        <f t="shared" si="253"/>
        <v>0</v>
      </c>
      <c r="Q326">
        <f t="shared" si="254"/>
        <v>0</v>
      </c>
      <c r="R326">
        <f t="shared" si="255"/>
        <v>0</v>
      </c>
      <c r="S326">
        <f t="shared" si="256"/>
        <v>0</v>
      </c>
      <c r="T326">
        <f t="shared" si="257"/>
        <v>0</v>
      </c>
    </row>
    <row r="327" spans="1:20" x14ac:dyDescent="0.3">
      <c r="I327" t="str">
        <f t="shared" si="258"/>
        <v>N/A</v>
      </c>
      <c r="J327" t="str">
        <f t="shared" si="259"/>
        <v>N/A</v>
      </c>
      <c r="K327" t="str">
        <f t="shared" si="260"/>
        <v>N/A</v>
      </c>
      <c r="L327" t="str">
        <f t="shared" si="261"/>
        <v>N/A</v>
      </c>
      <c r="M327" t="str">
        <f t="shared" si="262"/>
        <v>N/A</v>
      </c>
      <c r="N327" t="str">
        <f t="shared" si="263"/>
        <v>N/A</v>
      </c>
      <c r="P327">
        <f t="shared" si="253"/>
        <v>0</v>
      </c>
      <c r="Q327">
        <f t="shared" si="254"/>
        <v>0</v>
      </c>
      <c r="R327">
        <f t="shared" si="255"/>
        <v>0</v>
      </c>
      <c r="S327">
        <f t="shared" si="256"/>
        <v>0</v>
      </c>
      <c r="T327">
        <f t="shared" si="257"/>
        <v>0</v>
      </c>
    </row>
    <row r="328" spans="1:20" x14ac:dyDescent="0.3">
      <c r="B328" s="1" t="s">
        <v>296</v>
      </c>
      <c r="C328" s="1" t="s">
        <v>248</v>
      </c>
      <c r="D328" s="1" t="s">
        <v>249</v>
      </c>
      <c r="E328" s="1" t="s">
        <v>250</v>
      </c>
      <c r="F328" s="1" t="s">
        <v>251</v>
      </c>
      <c r="G328" s="1" t="s">
        <v>252</v>
      </c>
      <c r="H328" s="1" t="s">
        <v>253</v>
      </c>
      <c r="I328" t="str">
        <f t="shared" si="258"/>
        <v>N/A</v>
      </c>
      <c r="J328">
        <f t="shared" si="259"/>
        <v>2012</v>
      </c>
      <c r="K328">
        <f t="shared" si="260"/>
        <v>2013</v>
      </c>
      <c r="L328">
        <f t="shared" si="261"/>
        <v>2014</v>
      </c>
      <c r="M328">
        <f t="shared" si="262"/>
        <v>2015</v>
      </c>
      <c r="N328">
        <f t="shared" si="263"/>
        <v>2016</v>
      </c>
      <c r="P328">
        <f t="shared" si="253"/>
        <v>0</v>
      </c>
      <c r="Q328">
        <f t="shared" si="254"/>
        <v>0</v>
      </c>
      <c r="R328">
        <f t="shared" si="255"/>
        <v>0</v>
      </c>
      <c r="S328">
        <f t="shared" si="256"/>
        <v>0</v>
      </c>
      <c r="T328">
        <f t="shared" si="257"/>
        <v>0</v>
      </c>
    </row>
    <row r="329" spans="1:20" x14ac:dyDescent="0.3">
      <c r="A329" s="1">
        <v>0</v>
      </c>
      <c r="B329" t="s">
        <v>630</v>
      </c>
      <c r="C329" t="s">
        <v>261</v>
      </c>
      <c r="D329" t="s">
        <v>261</v>
      </c>
      <c r="E329" t="s">
        <v>261</v>
      </c>
      <c r="F329" t="s">
        <v>261</v>
      </c>
      <c r="G329" t="s">
        <v>261</v>
      </c>
      <c r="I329" t="str">
        <f t="shared" si="258"/>
        <v>N/A</v>
      </c>
      <c r="J329" t="str">
        <f t="shared" si="259"/>
        <v>N/A</v>
      </c>
      <c r="K329" t="str">
        <f t="shared" si="260"/>
        <v>N/A</v>
      </c>
      <c r="L329" t="str">
        <f t="shared" si="261"/>
        <v>N/A</v>
      </c>
      <c r="M329" t="str">
        <f t="shared" si="262"/>
        <v>N/A</v>
      </c>
      <c r="N329" t="str">
        <f t="shared" si="263"/>
        <v>N/A</v>
      </c>
      <c r="P329">
        <f t="shared" si="253"/>
        <v>0</v>
      </c>
      <c r="Q329">
        <f t="shared" si="254"/>
        <v>0</v>
      </c>
      <c r="R329">
        <f t="shared" si="255"/>
        <v>0</v>
      </c>
      <c r="S329">
        <f t="shared" si="256"/>
        <v>0</v>
      </c>
      <c r="T329">
        <f t="shared" si="257"/>
        <v>0</v>
      </c>
    </row>
    <row r="330" spans="1:20" x14ac:dyDescent="0.3">
      <c r="A330" s="1">
        <v>1</v>
      </c>
      <c r="B330" t="s">
        <v>636</v>
      </c>
      <c r="C330" t="s">
        <v>261</v>
      </c>
      <c r="D330" t="s">
        <v>261</v>
      </c>
      <c r="E330" t="s">
        <v>261</v>
      </c>
      <c r="F330" t="s">
        <v>261</v>
      </c>
      <c r="G330" t="s">
        <v>261</v>
      </c>
      <c r="I330" t="str">
        <f t="shared" si="258"/>
        <v>N/A</v>
      </c>
      <c r="J330" t="str">
        <f t="shared" si="259"/>
        <v>N/A</v>
      </c>
      <c r="K330" t="str">
        <f t="shared" si="260"/>
        <v>N/A</v>
      </c>
      <c r="L330" t="str">
        <f t="shared" si="261"/>
        <v>N/A</v>
      </c>
      <c r="M330" t="str">
        <f t="shared" si="262"/>
        <v>N/A</v>
      </c>
      <c r="N330" t="str">
        <f t="shared" si="263"/>
        <v>N/A</v>
      </c>
      <c r="P330">
        <f t="shared" si="253"/>
        <v>0</v>
      </c>
      <c r="Q330">
        <f t="shared" si="254"/>
        <v>0</v>
      </c>
      <c r="R330">
        <f t="shared" si="255"/>
        <v>0</v>
      </c>
      <c r="S330">
        <f t="shared" si="256"/>
        <v>0</v>
      </c>
      <c r="T330">
        <f t="shared" si="257"/>
        <v>0</v>
      </c>
    </row>
    <row r="331" spans="1:20" x14ac:dyDescent="0.3">
      <c r="A331" s="1">
        <v>2</v>
      </c>
      <c r="B331" t="s">
        <v>374</v>
      </c>
      <c r="C331" t="s">
        <v>261</v>
      </c>
      <c r="D331" t="s">
        <v>261</v>
      </c>
      <c r="E331" t="s">
        <v>261</v>
      </c>
      <c r="F331" t="s">
        <v>261</v>
      </c>
      <c r="G331" t="s">
        <v>261</v>
      </c>
      <c r="I331" t="str">
        <f t="shared" si="258"/>
        <v>N/A</v>
      </c>
      <c r="J331" t="str">
        <f t="shared" si="259"/>
        <v>N/A</v>
      </c>
      <c r="K331" t="str">
        <f t="shared" si="260"/>
        <v>N/A</v>
      </c>
      <c r="L331" t="str">
        <f t="shared" si="261"/>
        <v>N/A</v>
      </c>
      <c r="M331" t="str">
        <f t="shared" si="262"/>
        <v>N/A</v>
      </c>
      <c r="N331" t="str">
        <f t="shared" si="263"/>
        <v>N/A</v>
      </c>
      <c r="P331">
        <f t="shared" si="253"/>
        <v>0</v>
      </c>
      <c r="Q331">
        <f t="shared" si="254"/>
        <v>0</v>
      </c>
      <c r="R331">
        <f t="shared" si="255"/>
        <v>0</v>
      </c>
      <c r="S331">
        <f t="shared" si="256"/>
        <v>0</v>
      </c>
      <c r="T331">
        <f t="shared" si="257"/>
        <v>0</v>
      </c>
    </row>
    <row r="332" spans="1:20" x14ac:dyDescent="0.3">
      <c r="A332" s="1">
        <v>3</v>
      </c>
      <c r="B332" t="s">
        <v>642</v>
      </c>
      <c r="C332" t="s">
        <v>4703</v>
      </c>
      <c r="D332" t="s">
        <v>4704</v>
      </c>
      <c r="E332" t="s">
        <v>4705</v>
      </c>
      <c r="F332" t="s">
        <v>4706</v>
      </c>
      <c r="G332" t="s">
        <v>4707</v>
      </c>
      <c r="I332" t="str">
        <f t="shared" si="258"/>
        <v>N/A</v>
      </c>
      <c r="J332">
        <f t="shared" si="259"/>
        <v>32689999.999999996</v>
      </c>
      <c r="K332">
        <f t="shared" si="260"/>
        <v>42660000</v>
      </c>
      <c r="L332">
        <f t="shared" si="261"/>
        <v>-34200000</v>
      </c>
      <c r="M332">
        <f t="shared" si="262"/>
        <v>-258250000</v>
      </c>
      <c r="N332">
        <f t="shared" si="263"/>
        <v>-904850000</v>
      </c>
      <c r="P332">
        <f t="shared" si="253"/>
        <v>0</v>
      </c>
      <c r="Q332">
        <f t="shared" si="254"/>
        <v>0</v>
      </c>
      <c r="R332">
        <f t="shared" si="255"/>
        <v>0</v>
      </c>
      <c r="S332">
        <f t="shared" si="256"/>
        <v>0</v>
      </c>
      <c r="T332">
        <f t="shared" si="257"/>
        <v>0</v>
      </c>
    </row>
    <row r="333" spans="1:20" x14ac:dyDescent="0.3">
      <c r="A333" s="1">
        <v>4</v>
      </c>
      <c r="B333" t="s">
        <v>648</v>
      </c>
      <c r="C333" t="s">
        <v>261</v>
      </c>
      <c r="D333" t="s">
        <v>261</v>
      </c>
      <c r="E333" t="s">
        <v>4708</v>
      </c>
      <c r="F333" t="s">
        <v>4709</v>
      </c>
      <c r="G333" t="s">
        <v>4710</v>
      </c>
      <c r="I333" t="str">
        <f t="shared" si="258"/>
        <v>N/A</v>
      </c>
      <c r="J333" t="str">
        <f t="shared" si="259"/>
        <v>N/A</v>
      </c>
      <c r="K333" t="str">
        <f t="shared" si="260"/>
        <v>N/A</v>
      </c>
      <c r="L333">
        <f t="shared" si="261"/>
        <v>-100120000</v>
      </c>
      <c r="M333">
        <f t="shared" si="262"/>
        <v>-333190000</v>
      </c>
      <c r="N333">
        <f t="shared" si="263"/>
        <v>-960290000</v>
      </c>
      <c r="P333">
        <f t="shared" si="253"/>
        <v>0</v>
      </c>
      <c r="Q333">
        <f t="shared" si="254"/>
        <v>0</v>
      </c>
      <c r="R333">
        <f t="shared" si="255"/>
        <v>0</v>
      </c>
      <c r="S333">
        <f t="shared" si="256"/>
        <v>0</v>
      </c>
      <c r="T333">
        <f t="shared" si="257"/>
        <v>0</v>
      </c>
    </row>
    <row r="334" spans="1:20" x14ac:dyDescent="0.3">
      <c r="A334" s="1">
        <v>5</v>
      </c>
      <c r="B334" t="s">
        <v>650</v>
      </c>
      <c r="C334" t="s">
        <v>4703</v>
      </c>
      <c r="D334" t="s">
        <v>4704</v>
      </c>
      <c r="E334" t="s">
        <v>4711</v>
      </c>
      <c r="F334" t="s">
        <v>4712</v>
      </c>
      <c r="G334" t="s">
        <v>4713</v>
      </c>
      <c r="I334" t="str">
        <f t="shared" si="258"/>
        <v>N/A</v>
      </c>
      <c r="J334">
        <f t="shared" si="259"/>
        <v>32689999.999999996</v>
      </c>
      <c r="K334">
        <f t="shared" si="260"/>
        <v>42660000</v>
      </c>
      <c r="L334">
        <f t="shared" si="261"/>
        <v>65910000</v>
      </c>
      <c r="M334">
        <f t="shared" si="262"/>
        <v>74940000</v>
      </c>
      <c r="N334">
        <f t="shared" si="263"/>
        <v>55440000</v>
      </c>
      <c r="P334">
        <f t="shared" si="253"/>
        <v>0</v>
      </c>
      <c r="Q334">
        <f t="shared" si="254"/>
        <v>0</v>
      </c>
      <c r="R334">
        <f t="shared" si="255"/>
        <v>0</v>
      </c>
      <c r="S334">
        <f t="shared" si="256"/>
        <v>0</v>
      </c>
      <c r="T334">
        <f t="shared" si="257"/>
        <v>0</v>
      </c>
    </row>
    <row r="335" spans="1:20" x14ac:dyDescent="0.3">
      <c r="A335" s="1">
        <v>6</v>
      </c>
      <c r="B335" t="s">
        <v>652</v>
      </c>
      <c r="C335" t="s">
        <v>4703</v>
      </c>
      <c r="D335" t="s">
        <v>4704</v>
      </c>
      <c r="E335" t="s">
        <v>4711</v>
      </c>
      <c r="F335" t="s">
        <v>4712</v>
      </c>
      <c r="G335" t="s">
        <v>4713</v>
      </c>
      <c r="I335" t="str">
        <f t="shared" si="258"/>
        <v>N/A</v>
      </c>
      <c r="J335">
        <f t="shared" si="259"/>
        <v>32689999.999999996</v>
      </c>
      <c r="K335">
        <f t="shared" si="260"/>
        <v>42660000</v>
      </c>
      <c r="L335">
        <f t="shared" si="261"/>
        <v>65910000</v>
      </c>
      <c r="M335">
        <f t="shared" si="262"/>
        <v>74940000</v>
      </c>
      <c r="N335">
        <f t="shared" si="263"/>
        <v>55440000</v>
      </c>
      <c r="P335">
        <f t="shared" si="253"/>
        <v>0</v>
      </c>
      <c r="Q335">
        <f t="shared" si="254"/>
        <v>0</v>
      </c>
      <c r="R335">
        <f t="shared" si="255"/>
        <v>0</v>
      </c>
      <c r="S335">
        <f t="shared" si="256"/>
        <v>0</v>
      </c>
      <c r="T335">
        <f t="shared" si="257"/>
        <v>0</v>
      </c>
    </row>
    <row r="336" spans="1:20" x14ac:dyDescent="0.3">
      <c r="A336" s="1">
        <v>7</v>
      </c>
      <c r="B336" t="s">
        <v>653</v>
      </c>
      <c r="C336" t="s">
        <v>261</v>
      </c>
      <c r="D336" t="s">
        <v>261</v>
      </c>
      <c r="E336" t="s">
        <v>261</v>
      </c>
      <c r="F336" t="s">
        <v>261</v>
      </c>
      <c r="G336" t="s">
        <v>261</v>
      </c>
      <c r="I336" t="str">
        <f t="shared" si="258"/>
        <v>N/A</v>
      </c>
      <c r="J336" t="str">
        <f t="shared" si="259"/>
        <v>N/A</v>
      </c>
      <c r="K336" t="str">
        <f t="shared" si="260"/>
        <v>N/A</v>
      </c>
      <c r="L336" t="str">
        <f t="shared" si="261"/>
        <v>N/A</v>
      </c>
      <c r="M336" t="str">
        <f t="shared" si="262"/>
        <v>N/A</v>
      </c>
      <c r="N336" t="str">
        <f t="shared" si="263"/>
        <v>N/A</v>
      </c>
      <c r="P336">
        <f t="shared" ref="P336:P399" si="264">IF(AND(NOT(ISNUMBER(J336)),NOT(J336="N/A")),1,0)</f>
        <v>0</v>
      </c>
      <c r="Q336">
        <f t="shared" ref="Q336:Q399" si="265">IF(AND(NOT(ISNUMBER(K336)),NOT(K336="N/A")),1,0)</f>
        <v>0</v>
      </c>
      <c r="R336">
        <f t="shared" ref="R336:R399" si="266">IF(AND(NOT(ISNUMBER(L336)),NOT(L336="N/A")),1,0)</f>
        <v>0</v>
      </c>
      <c r="S336">
        <f t="shared" ref="S336:S399" si="267">IF(AND(NOT(ISNUMBER(M336)),NOT(M336="N/A")),1,0)</f>
        <v>0</v>
      </c>
      <c r="T336">
        <f t="shared" ref="T336:T399" si="268">IF(AND(NOT(ISNUMBER(N336)),NOT(N336="N/A")),1,0)</f>
        <v>0</v>
      </c>
    </row>
    <row r="337" spans="1:20" x14ac:dyDescent="0.3">
      <c r="A337" s="1">
        <v>8</v>
      </c>
      <c r="B337" t="s">
        <v>654</v>
      </c>
      <c r="C337" t="s">
        <v>4714</v>
      </c>
      <c r="D337" t="s">
        <v>4715</v>
      </c>
      <c r="E337" t="s">
        <v>4716</v>
      </c>
      <c r="F337" t="s">
        <v>4717</v>
      </c>
      <c r="G337" t="s">
        <v>4718</v>
      </c>
      <c r="I337" t="str">
        <f t="shared" si="258"/>
        <v>N/A</v>
      </c>
      <c r="J337">
        <f t="shared" si="259"/>
        <v>-1370000</v>
      </c>
      <c r="K337">
        <f t="shared" si="260"/>
        <v>-144640000</v>
      </c>
      <c r="L337">
        <f t="shared" si="261"/>
        <v>342150000</v>
      </c>
      <c r="M337">
        <f t="shared" si="262"/>
        <v>-350000000</v>
      </c>
      <c r="N337">
        <f t="shared" si="263"/>
        <v>349380000</v>
      </c>
      <c r="P337">
        <f t="shared" si="264"/>
        <v>0</v>
      </c>
      <c r="Q337">
        <f t="shared" si="265"/>
        <v>0</v>
      </c>
      <c r="R337">
        <f t="shared" si="266"/>
        <v>0</v>
      </c>
      <c r="S337">
        <f t="shared" si="267"/>
        <v>0</v>
      </c>
      <c r="T337">
        <f t="shared" si="268"/>
        <v>0</v>
      </c>
    </row>
    <row r="338" spans="1:20" x14ac:dyDescent="0.3">
      <c r="A338" s="1">
        <v>9</v>
      </c>
      <c r="B338" t="s">
        <v>660</v>
      </c>
      <c r="C338" t="s">
        <v>261</v>
      </c>
      <c r="D338" t="s">
        <v>261</v>
      </c>
      <c r="E338" t="s">
        <v>261</v>
      </c>
      <c r="F338" t="s">
        <v>261</v>
      </c>
      <c r="G338" t="s">
        <v>2964</v>
      </c>
      <c r="I338" t="str">
        <f t="shared" si="258"/>
        <v>N/A</v>
      </c>
      <c r="J338" t="str">
        <f t="shared" si="259"/>
        <v>N/A</v>
      </c>
      <c r="K338" t="str">
        <f t="shared" si="260"/>
        <v>N/A</v>
      </c>
      <c r="L338" t="str">
        <f t="shared" si="261"/>
        <v>N/A</v>
      </c>
      <c r="M338" t="str">
        <f t="shared" si="262"/>
        <v>N/A</v>
      </c>
      <c r="N338">
        <f t="shared" si="263"/>
        <v>50000000</v>
      </c>
      <c r="P338">
        <f t="shared" si="264"/>
        <v>0</v>
      </c>
      <c r="Q338">
        <f t="shared" si="265"/>
        <v>0</v>
      </c>
      <c r="R338">
        <f t="shared" si="266"/>
        <v>0</v>
      </c>
      <c r="S338">
        <f t="shared" si="267"/>
        <v>0</v>
      </c>
      <c r="T338">
        <f t="shared" si="268"/>
        <v>0</v>
      </c>
    </row>
    <row r="339" spans="1:20" x14ac:dyDescent="0.3">
      <c r="A339" s="1">
        <v>10</v>
      </c>
      <c r="B339" t="s">
        <v>661</v>
      </c>
      <c r="C339" t="s">
        <v>4714</v>
      </c>
      <c r="D339" t="s">
        <v>4715</v>
      </c>
      <c r="E339" t="s">
        <v>4716</v>
      </c>
      <c r="F339" t="s">
        <v>4717</v>
      </c>
      <c r="G339" t="s">
        <v>4719</v>
      </c>
      <c r="I339" t="str">
        <f t="shared" si="258"/>
        <v>N/A</v>
      </c>
      <c r="J339">
        <f t="shared" si="259"/>
        <v>-1370000</v>
      </c>
      <c r="K339">
        <f t="shared" si="260"/>
        <v>-144640000</v>
      </c>
      <c r="L339">
        <f t="shared" si="261"/>
        <v>342150000</v>
      </c>
      <c r="M339">
        <f t="shared" si="262"/>
        <v>-350000000</v>
      </c>
      <c r="N339">
        <f t="shared" si="263"/>
        <v>299380000</v>
      </c>
      <c r="P339">
        <f t="shared" si="264"/>
        <v>0</v>
      </c>
      <c r="Q339">
        <f t="shared" si="265"/>
        <v>0</v>
      </c>
      <c r="R339">
        <f t="shared" si="266"/>
        <v>0</v>
      </c>
      <c r="S339">
        <f t="shared" si="267"/>
        <v>0</v>
      </c>
      <c r="T339">
        <f t="shared" si="268"/>
        <v>0</v>
      </c>
    </row>
    <row r="340" spans="1:20" x14ac:dyDescent="0.3">
      <c r="A340" s="1">
        <v>11</v>
      </c>
      <c r="B340" t="s">
        <v>662</v>
      </c>
      <c r="C340" t="s">
        <v>4714</v>
      </c>
      <c r="D340" t="s">
        <v>2963</v>
      </c>
      <c r="E340" t="s">
        <v>4720</v>
      </c>
      <c r="F340" t="s">
        <v>4721</v>
      </c>
      <c r="G340" t="s">
        <v>4719</v>
      </c>
      <c r="I340" t="str">
        <f t="shared" si="258"/>
        <v>N/A</v>
      </c>
      <c r="J340">
        <f t="shared" si="259"/>
        <v>-1370000</v>
      </c>
      <c r="K340">
        <f t="shared" si="260"/>
        <v>100000000</v>
      </c>
      <c r="L340">
        <f t="shared" si="261"/>
        <v>442150000</v>
      </c>
      <c r="M340">
        <f t="shared" si="262"/>
        <v>530640000</v>
      </c>
      <c r="N340">
        <f t="shared" si="263"/>
        <v>299380000</v>
      </c>
      <c r="P340">
        <f t="shared" si="264"/>
        <v>0</v>
      </c>
      <c r="Q340">
        <f t="shared" si="265"/>
        <v>0</v>
      </c>
      <c r="R340">
        <f t="shared" si="266"/>
        <v>0</v>
      </c>
      <c r="S340">
        <f t="shared" si="267"/>
        <v>0</v>
      </c>
      <c r="T340">
        <f t="shared" si="268"/>
        <v>0</v>
      </c>
    </row>
    <row r="341" spans="1:20" x14ac:dyDescent="0.3">
      <c r="A341" s="1">
        <v>12</v>
      </c>
      <c r="B341" t="s">
        <v>668</v>
      </c>
      <c r="C341" t="s">
        <v>261</v>
      </c>
      <c r="D341" t="s">
        <v>4722</v>
      </c>
      <c r="E341" t="s">
        <v>2967</v>
      </c>
      <c r="F341" t="s">
        <v>4723</v>
      </c>
      <c r="G341" t="s">
        <v>261</v>
      </c>
      <c r="I341" t="str">
        <f t="shared" si="258"/>
        <v>N/A</v>
      </c>
      <c r="J341" t="str">
        <f t="shared" si="259"/>
        <v>N/A</v>
      </c>
      <c r="K341">
        <f t="shared" si="260"/>
        <v>-244640000</v>
      </c>
      <c r="L341">
        <f t="shared" si="261"/>
        <v>-100000000</v>
      </c>
      <c r="M341">
        <f t="shared" si="262"/>
        <v>-880640000</v>
      </c>
      <c r="N341" t="str">
        <f t="shared" si="263"/>
        <v>N/A</v>
      </c>
      <c r="P341">
        <f t="shared" si="264"/>
        <v>0</v>
      </c>
      <c r="Q341">
        <f t="shared" si="265"/>
        <v>0</v>
      </c>
      <c r="R341">
        <f t="shared" si="266"/>
        <v>0</v>
      </c>
      <c r="S341">
        <f t="shared" si="267"/>
        <v>0</v>
      </c>
      <c r="T341">
        <f t="shared" si="268"/>
        <v>0</v>
      </c>
    </row>
    <row r="342" spans="1:20" x14ac:dyDescent="0.3">
      <c r="A342" s="1">
        <v>13</v>
      </c>
      <c r="B342" t="s">
        <v>674</v>
      </c>
      <c r="C342" t="s">
        <v>4724</v>
      </c>
      <c r="D342" t="s">
        <v>4725</v>
      </c>
      <c r="E342" t="s">
        <v>4726</v>
      </c>
      <c r="F342" t="s">
        <v>4727</v>
      </c>
      <c r="G342" t="s">
        <v>4728</v>
      </c>
      <c r="I342" t="str">
        <f t="shared" si="258"/>
        <v>N/A</v>
      </c>
      <c r="J342">
        <f t="shared" si="259"/>
        <v>-15480000</v>
      </c>
      <c r="K342">
        <f t="shared" si="260"/>
        <v>-14310000</v>
      </c>
      <c r="L342">
        <f t="shared" si="261"/>
        <v>-18980000</v>
      </c>
      <c r="M342">
        <f t="shared" si="262"/>
        <v>-18060000</v>
      </c>
      <c r="N342">
        <f t="shared" si="263"/>
        <v>-37230000</v>
      </c>
      <c r="P342">
        <f t="shared" si="264"/>
        <v>0</v>
      </c>
      <c r="Q342">
        <f t="shared" si="265"/>
        <v>0</v>
      </c>
      <c r="R342">
        <f t="shared" si="266"/>
        <v>0</v>
      </c>
      <c r="S342">
        <f t="shared" si="267"/>
        <v>0</v>
      </c>
      <c r="T342">
        <f t="shared" si="268"/>
        <v>0</v>
      </c>
    </row>
    <row r="343" spans="1:20" x14ac:dyDescent="0.3">
      <c r="A343" s="1">
        <v>14</v>
      </c>
      <c r="B343" t="s">
        <v>620</v>
      </c>
      <c r="C343" t="s">
        <v>4729</v>
      </c>
      <c r="D343" t="s">
        <v>4730</v>
      </c>
      <c r="E343" t="s">
        <v>4731</v>
      </c>
      <c r="F343" t="s">
        <v>4732</v>
      </c>
      <c r="G343" t="s">
        <v>4728</v>
      </c>
      <c r="I343" t="str">
        <f t="shared" si="258"/>
        <v>N/A</v>
      </c>
      <c r="J343">
        <f t="shared" si="259"/>
        <v>-21540000</v>
      </c>
      <c r="K343">
        <f t="shared" si="260"/>
        <v>-23340000</v>
      </c>
      <c r="L343">
        <f t="shared" si="261"/>
        <v>-26560000</v>
      </c>
      <c r="M343">
        <f t="shared" si="262"/>
        <v>-33650000</v>
      </c>
      <c r="N343">
        <f t="shared" si="263"/>
        <v>-37230000</v>
      </c>
      <c r="P343">
        <f t="shared" si="264"/>
        <v>0</v>
      </c>
      <c r="Q343">
        <f t="shared" si="265"/>
        <v>0</v>
      </c>
      <c r="R343">
        <f t="shared" si="266"/>
        <v>0</v>
      </c>
      <c r="S343">
        <f t="shared" si="267"/>
        <v>0</v>
      </c>
      <c r="T343">
        <f t="shared" si="268"/>
        <v>0</v>
      </c>
    </row>
    <row r="344" spans="1:20" x14ac:dyDescent="0.3">
      <c r="A344" s="1">
        <v>15</v>
      </c>
      <c r="B344" t="s">
        <v>621</v>
      </c>
      <c r="C344" t="s">
        <v>4733</v>
      </c>
      <c r="D344" t="s">
        <v>4734</v>
      </c>
      <c r="E344" t="s">
        <v>4735</v>
      </c>
      <c r="F344" t="s">
        <v>4736</v>
      </c>
      <c r="G344" t="s">
        <v>261</v>
      </c>
      <c r="I344" t="str">
        <f t="shared" si="258"/>
        <v>N/A</v>
      </c>
      <c r="J344">
        <f t="shared" si="259"/>
        <v>6060000</v>
      </c>
      <c r="K344">
        <f t="shared" si="260"/>
        <v>9030000</v>
      </c>
      <c r="L344">
        <f t="shared" si="261"/>
        <v>7580000</v>
      </c>
      <c r="M344">
        <f t="shared" si="262"/>
        <v>15590000</v>
      </c>
      <c r="N344" t="str">
        <f t="shared" si="263"/>
        <v>N/A</v>
      </c>
      <c r="P344">
        <f t="shared" si="264"/>
        <v>0</v>
      </c>
      <c r="Q344">
        <f t="shared" si="265"/>
        <v>0</v>
      </c>
      <c r="R344">
        <f t="shared" si="266"/>
        <v>0</v>
      </c>
      <c r="S344">
        <f t="shared" si="267"/>
        <v>0</v>
      </c>
      <c r="T344">
        <f t="shared" si="268"/>
        <v>0</v>
      </c>
    </row>
    <row r="345" spans="1:20" x14ac:dyDescent="0.3">
      <c r="A345" s="1">
        <v>16</v>
      </c>
      <c r="B345" t="s">
        <v>680</v>
      </c>
      <c r="C345" t="s">
        <v>4737</v>
      </c>
      <c r="D345" t="s">
        <v>4738</v>
      </c>
      <c r="E345" t="s">
        <v>4739</v>
      </c>
      <c r="F345" t="s">
        <v>4740</v>
      </c>
      <c r="G345" t="s">
        <v>4741</v>
      </c>
      <c r="I345" t="str">
        <f t="shared" si="258"/>
        <v>N/A</v>
      </c>
      <c r="J345">
        <f t="shared" si="259"/>
        <v>15830000</v>
      </c>
      <c r="K345">
        <f t="shared" si="260"/>
        <v>-116290000</v>
      </c>
      <c r="L345">
        <f t="shared" si="261"/>
        <v>288970000</v>
      </c>
      <c r="M345">
        <f t="shared" si="262"/>
        <v>-626310000</v>
      </c>
      <c r="N345">
        <f t="shared" si="263"/>
        <v>-592700000</v>
      </c>
      <c r="P345">
        <f t="shared" si="264"/>
        <v>0</v>
      </c>
      <c r="Q345">
        <f t="shared" si="265"/>
        <v>0</v>
      </c>
      <c r="R345">
        <f t="shared" si="266"/>
        <v>0</v>
      </c>
      <c r="S345">
        <f t="shared" si="267"/>
        <v>0</v>
      </c>
      <c r="T345">
        <f t="shared" si="268"/>
        <v>0</v>
      </c>
    </row>
    <row r="346" spans="1:20" x14ac:dyDescent="0.3">
      <c r="A346" s="1">
        <v>17</v>
      </c>
      <c r="B346" t="s">
        <v>686</v>
      </c>
      <c r="C346" t="s">
        <v>261</v>
      </c>
      <c r="D346" t="s">
        <v>4742</v>
      </c>
      <c r="E346" t="s">
        <v>4743</v>
      </c>
      <c r="F346" t="s">
        <v>4744</v>
      </c>
      <c r="G346" t="s">
        <v>4745</v>
      </c>
      <c r="I346" t="str">
        <f t="shared" si="258"/>
        <v>N/A</v>
      </c>
      <c r="J346" t="str">
        <f t="shared" si="259"/>
        <v>N/A</v>
      </c>
      <c r="K346">
        <f t="shared" si="260"/>
        <v>-8.3448000000000011</v>
      </c>
      <c r="L346">
        <f t="shared" si="261"/>
        <v>3.4848000000000003</v>
      </c>
      <c r="M346">
        <f t="shared" si="262"/>
        <v>-3.1674000000000002</v>
      </c>
      <c r="N346">
        <f t="shared" si="263"/>
        <v>5.3700000000000005E-2</v>
      </c>
      <c r="P346">
        <f t="shared" si="264"/>
        <v>0</v>
      </c>
      <c r="Q346">
        <f t="shared" si="265"/>
        <v>0</v>
      </c>
      <c r="R346">
        <f t="shared" si="266"/>
        <v>0</v>
      </c>
      <c r="S346">
        <f t="shared" si="267"/>
        <v>0</v>
      </c>
      <c r="T346">
        <f t="shared" si="268"/>
        <v>0</v>
      </c>
    </row>
    <row r="347" spans="1:20" x14ac:dyDescent="0.3">
      <c r="A347" s="1">
        <v>18</v>
      </c>
      <c r="B347" t="s">
        <v>4746</v>
      </c>
      <c r="C347" t="s">
        <v>4747</v>
      </c>
      <c r="D347" t="s">
        <v>4748</v>
      </c>
      <c r="E347" t="s">
        <v>4749</v>
      </c>
      <c r="F347" t="s">
        <v>4750</v>
      </c>
      <c r="G347" t="s">
        <v>4751</v>
      </c>
      <c r="I347" t="str">
        <f t="shared" si="258"/>
        <v>N/A</v>
      </c>
      <c r="J347">
        <f t="shared" si="259"/>
        <v>1.1899999999999999E-2</v>
      </c>
      <c r="K347">
        <f t="shared" si="260"/>
        <v>-7.9600000000000004E-2</v>
      </c>
      <c r="L347">
        <f t="shared" si="261"/>
        <v>0.18280000000000002</v>
      </c>
      <c r="M347">
        <f t="shared" si="262"/>
        <v>-0.36799999999999999</v>
      </c>
      <c r="N347">
        <f t="shared" si="263"/>
        <v>-0.32640000000000002</v>
      </c>
      <c r="P347">
        <f t="shared" si="264"/>
        <v>0</v>
      </c>
      <c r="Q347">
        <f t="shared" si="265"/>
        <v>0</v>
      </c>
      <c r="R347">
        <f t="shared" si="266"/>
        <v>0</v>
      </c>
      <c r="S347">
        <f t="shared" si="267"/>
        <v>0</v>
      </c>
      <c r="T347">
        <f t="shared" si="268"/>
        <v>0</v>
      </c>
    </row>
    <row r="348" spans="1:20" x14ac:dyDescent="0.3">
      <c r="A348" s="1">
        <v>19</v>
      </c>
      <c r="B348" t="s">
        <v>691</v>
      </c>
      <c r="C348" t="s">
        <v>1584</v>
      </c>
      <c r="D348" t="s">
        <v>4752</v>
      </c>
      <c r="E348" t="s">
        <v>4753</v>
      </c>
      <c r="F348" t="s">
        <v>4754</v>
      </c>
      <c r="G348" t="s">
        <v>4755</v>
      </c>
      <c r="I348" t="str">
        <f t="shared" si="258"/>
        <v>N/A</v>
      </c>
      <c r="J348">
        <f t="shared" si="259"/>
        <v>-5830000</v>
      </c>
      <c r="K348">
        <f t="shared" si="260"/>
        <v>-14520000</v>
      </c>
      <c r="L348">
        <f t="shared" si="261"/>
        <v>-11770000</v>
      </c>
      <c r="M348">
        <f t="shared" si="262"/>
        <v>-22860000</v>
      </c>
      <c r="N348">
        <f t="shared" si="263"/>
        <v>-4990000</v>
      </c>
      <c r="P348">
        <f t="shared" si="264"/>
        <v>0</v>
      </c>
      <c r="Q348">
        <f t="shared" si="265"/>
        <v>0</v>
      </c>
      <c r="R348">
        <f t="shared" si="266"/>
        <v>0</v>
      </c>
      <c r="S348">
        <f t="shared" si="267"/>
        <v>0</v>
      </c>
      <c r="T348">
        <f t="shared" si="268"/>
        <v>0</v>
      </c>
    </row>
    <row r="349" spans="1:20" x14ac:dyDescent="0.3">
      <c r="A349" s="1">
        <v>20</v>
      </c>
      <c r="B349" t="s">
        <v>692</v>
      </c>
      <c r="C349" t="s">
        <v>693</v>
      </c>
      <c r="D349" t="s">
        <v>693</v>
      </c>
      <c r="E349" t="s">
        <v>693</v>
      </c>
      <c r="F349" t="s">
        <v>693</v>
      </c>
      <c r="G349" t="s">
        <v>693</v>
      </c>
      <c r="I349" t="str">
        <f t="shared" si="258"/>
        <v>N/A</v>
      </c>
      <c r="J349">
        <f t="shared" si="259"/>
        <v>0</v>
      </c>
      <c r="K349">
        <f t="shared" si="260"/>
        <v>0</v>
      </c>
      <c r="L349">
        <f t="shared" si="261"/>
        <v>0</v>
      </c>
      <c r="M349">
        <f t="shared" si="262"/>
        <v>0</v>
      </c>
      <c r="N349">
        <f t="shared" si="263"/>
        <v>0</v>
      </c>
      <c r="P349">
        <f t="shared" si="264"/>
        <v>0</v>
      </c>
      <c r="Q349">
        <f t="shared" si="265"/>
        <v>0</v>
      </c>
      <c r="R349">
        <f t="shared" si="266"/>
        <v>0</v>
      </c>
      <c r="S349">
        <f t="shared" si="267"/>
        <v>0</v>
      </c>
      <c r="T349">
        <f t="shared" si="268"/>
        <v>0</v>
      </c>
    </row>
    <row r="350" spans="1:20" x14ac:dyDescent="0.3">
      <c r="A350" s="1">
        <v>21</v>
      </c>
      <c r="B350" t="s">
        <v>694</v>
      </c>
      <c r="C350" t="s">
        <v>4756</v>
      </c>
      <c r="D350" t="s">
        <v>4757</v>
      </c>
      <c r="E350" t="s">
        <v>4758</v>
      </c>
      <c r="F350" t="s">
        <v>4759</v>
      </c>
      <c r="G350" t="s">
        <v>4760</v>
      </c>
      <c r="I350" t="str">
        <f t="shared" si="258"/>
        <v>N/A</v>
      </c>
      <c r="J350">
        <f t="shared" si="259"/>
        <v>124760000</v>
      </c>
      <c r="K350">
        <f t="shared" si="260"/>
        <v>-190100000</v>
      </c>
      <c r="L350">
        <f t="shared" si="261"/>
        <v>395900000</v>
      </c>
      <c r="M350">
        <f t="shared" si="262"/>
        <v>-315480000</v>
      </c>
      <c r="N350">
        <f t="shared" si="263"/>
        <v>-151450000</v>
      </c>
      <c r="P350">
        <f t="shared" si="264"/>
        <v>0</v>
      </c>
      <c r="Q350">
        <f t="shared" si="265"/>
        <v>0</v>
      </c>
      <c r="R350">
        <f t="shared" si="266"/>
        <v>0</v>
      </c>
      <c r="S350">
        <f t="shared" si="267"/>
        <v>0</v>
      </c>
      <c r="T350">
        <f t="shared" si="268"/>
        <v>0</v>
      </c>
    </row>
    <row r="351" spans="1:20" x14ac:dyDescent="0.3">
      <c r="A351" s="1">
        <v>22</v>
      </c>
      <c r="B351" t="s">
        <v>700</v>
      </c>
      <c r="C351" t="s">
        <v>4761</v>
      </c>
      <c r="D351" t="s">
        <v>4762</v>
      </c>
      <c r="E351" t="s">
        <v>4763</v>
      </c>
      <c r="F351" t="s">
        <v>4764</v>
      </c>
      <c r="G351" t="s">
        <v>4765</v>
      </c>
      <c r="I351" t="str">
        <f t="shared" si="258"/>
        <v>N/A</v>
      </c>
      <c r="J351">
        <f t="shared" si="259"/>
        <v>280030000</v>
      </c>
      <c r="K351">
        <f t="shared" si="260"/>
        <v>322680000</v>
      </c>
      <c r="L351">
        <f t="shared" si="261"/>
        <v>276910000</v>
      </c>
      <c r="M351">
        <f t="shared" si="262"/>
        <v>333390000</v>
      </c>
      <c r="N351">
        <f t="shared" si="263"/>
        <v>391170000</v>
      </c>
      <c r="P351">
        <f t="shared" si="264"/>
        <v>0</v>
      </c>
      <c r="Q351">
        <f t="shared" si="265"/>
        <v>0</v>
      </c>
      <c r="R351">
        <f t="shared" si="266"/>
        <v>0</v>
      </c>
      <c r="S351">
        <f t="shared" si="267"/>
        <v>0</v>
      </c>
      <c r="T351">
        <f t="shared" si="268"/>
        <v>0</v>
      </c>
    </row>
    <row r="352" spans="1:20" x14ac:dyDescent="0.3">
      <c r="A352" s="1">
        <v>23</v>
      </c>
      <c r="B352" t="s">
        <v>706</v>
      </c>
      <c r="C352" t="s">
        <v>261</v>
      </c>
      <c r="D352" t="s">
        <v>4766</v>
      </c>
      <c r="E352" t="s">
        <v>4767</v>
      </c>
      <c r="F352" t="s">
        <v>4768</v>
      </c>
      <c r="G352" t="s">
        <v>4769</v>
      </c>
      <c r="I352" t="str">
        <f t="shared" si="258"/>
        <v>N/A</v>
      </c>
      <c r="J352" t="str">
        <f t="shared" si="259"/>
        <v>N/A</v>
      </c>
      <c r="K352">
        <f t="shared" si="260"/>
        <v>0.15230000000000002</v>
      </c>
      <c r="L352">
        <f t="shared" si="261"/>
        <v>-0.14180000000000001</v>
      </c>
      <c r="M352">
        <f t="shared" si="262"/>
        <v>0.20399999999999999</v>
      </c>
      <c r="N352">
        <f t="shared" si="263"/>
        <v>0.17329999999999998</v>
      </c>
      <c r="P352">
        <f t="shared" si="264"/>
        <v>0</v>
      </c>
      <c r="Q352">
        <f t="shared" si="265"/>
        <v>0</v>
      </c>
      <c r="R352">
        <f t="shared" si="266"/>
        <v>0</v>
      </c>
      <c r="S352">
        <f t="shared" si="267"/>
        <v>0</v>
      </c>
      <c r="T352">
        <f t="shared" si="268"/>
        <v>0</v>
      </c>
    </row>
    <row r="353" spans="1:20" x14ac:dyDescent="0.3">
      <c r="A353" s="1">
        <v>24</v>
      </c>
      <c r="B353" t="s">
        <v>711</v>
      </c>
      <c r="C353" t="s">
        <v>261</v>
      </c>
      <c r="D353" t="s">
        <v>261</v>
      </c>
      <c r="E353" t="s">
        <v>261</v>
      </c>
      <c r="F353" t="s">
        <v>261</v>
      </c>
      <c r="G353" t="s">
        <v>4770</v>
      </c>
      <c r="I353" t="str">
        <f t="shared" si="258"/>
        <v>N/A</v>
      </c>
      <c r="J353" t="str">
        <f t="shared" si="259"/>
        <v>N/A</v>
      </c>
      <c r="K353" t="str">
        <f t="shared" si="260"/>
        <v>N/A</v>
      </c>
      <c r="L353" t="str">
        <f t="shared" si="261"/>
        <v>N/A</v>
      </c>
      <c r="M353" t="str">
        <f t="shared" si="262"/>
        <v>N/A</v>
      </c>
      <c r="N353">
        <f t="shared" si="263"/>
        <v>5.33E-2</v>
      </c>
      <c r="P353">
        <f t="shared" si="264"/>
        <v>0</v>
      </c>
      <c r="Q353">
        <f t="shared" si="265"/>
        <v>0</v>
      </c>
      <c r="R353">
        <f t="shared" si="266"/>
        <v>0</v>
      </c>
      <c r="S353">
        <f t="shared" si="267"/>
        <v>0</v>
      </c>
      <c r="T353">
        <f t="shared" si="268"/>
        <v>0</v>
      </c>
    </row>
    <row r="354" spans="1:20" x14ac:dyDescent="0.3">
      <c r="I354" t="str">
        <f t="shared" si="258"/>
        <v>N/A</v>
      </c>
      <c r="J354" t="str">
        <f t="shared" si="259"/>
        <v>N/A</v>
      </c>
      <c r="K354" t="str">
        <f t="shared" si="260"/>
        <v>N/A</v>
      </c>
      <c r="L354" t="str">
        <f t="shared" si="261"/>
        <v>N/A</v>
      </c>
      <c r="M354" t="str">
        <f t="shared" si="262"/>
        <v>N/A</v>
      </c>
      <c r="N354" t="str">
        <f t="shared" si="263"/>
        <v>N/A</v>
      </c>
      <c r="P354">
        <f t="shared" si="264"/>
        <v>0</v>
      </c>
      <c r="Q354">
        <f t="shared" si="265"/>
        <v>0</v>
      </c>
      <c r="R354">
        <f t="shared" si="266"/>
        <v>0</v>
      </c>
      <c r="S354">
        <f t="shared" si="267"/>
        <v>0</v>
      </c>
      <c r="T354">
        <f t="shared" si="268"/>
        <v>0</v>
      </c>
    </row>
    <row r="355" spans="1:20" x14ac:dyDescent="0.3">
      <c r="A355" s="1">
        <v>0</v>
      </c>
      <c r="B355" t="s">
        <v>4771</v>
      </c>
      <c r="C355" t="s">
        <v>4772</v>
      </c>
      <c r="I355" t="str">
        <f t="shared" si="258"/>
        <v>N/A</v>
      </c>
      <c r="J355" t="str">
        <f t="shared" si="259"/>
        <v>N/A</v>
      </c>
      <c r="K355" t="str">
        <f t="shared" si="260"/>
        <v>N/A</v>
      </c>
      <c r="L355" t="str">
        <f t="shared" si="261"/>
        <v>N/A</v>
      </c>
      <c r="M355" t="str">
        <f t="shared" si="262"/>
        <v>N/A</v>
      </c>
      <c r="N355" t="str">
        <f t="shared" si="263"/>
        <v>N/A</v>
      </c>
      <c r="P355">
        <f t="shared" si="264"/>
        <v>0</v>
      </c>
      <c r="Q355">
        <f t="shared" si="265"/>
        <v>0</v>
      </c>
      <c r="R355">
        <f t="shared" si="266"/>
        <v>0</v>
      </c>
      <c r="S355">
        <f t="shared" si="267"/>
        <v>0</v>
      </c>
      <c r="T355">
        <f t="shared" si="268"/>
        <v>0</v>
      </c>
    </row>
    <row r="356" spans="1:20" x14ac:dyDescent="0.3">
      <c r="A356" s="1">
        <v>1</v>
      </c>
      <c r="B356" t="s">
        <v>4773</v>
      </c>
      <c r="C356" t="s">
        <v>4774</v>
      </c>
      <c r="I356" t="str">
        <f t="shared" si="258"/>
        <v>N/A</v>
      </c>
      <c r="J356" t="str">
        <f t="shared" si="259"/>
        <v>N/A</v>
      </c>
      <c r="K356" t="str">
        <f t="shared" si="260"/>
        <v>N/A</v>
      </c>
      <c r="L356" t="str">
        <f t="shared" si="261"/>
        <v>N/A</v>
      </c>
      <c r="M356" t="str">
        <f t="shared" si="262"/>
        <v>N/A</v>
      </c>
      <c r="N356" t="str">
        <f t="shared" si="263"/>
        <v>N/A</v>
      </c>
      <c r="P356">
        <f t="shared" si="264"/>
        <v>0</v>
      </c>
      <c r="Q356">
        <f t="shared" si="265"/>
        <v>0</v>
      </c>
      <c r="R356">
        <f t="shared" si="266"/>
        <v>0</v>
      </c>
      <c r="S356">
        <f t="shared" si="267"/>
        <v>0</v>
      </c>
      <c r="T356">
        <f t="shared" si="268"/>
        <v>0</v>
      </c>
    </row>
    <row r="357" spans="1:20" x14ac:dyDescent="0.3">
      <c r="A357" s="1">
        <v>2</v>
      </c>
      <c r="B357" t="s">
        <v>4775</v>
      </c>
      <c r="C357" t="s">
        <v>4776</v>
      </c>
      <c r="I357" t="str">
        <f t="shared" si="258"/>
        <v>N/A</v>
      </c>
      <c r="J357" t="str">
        <f t="shared" si="259"/>
        <v>N/A</v>
      </c>
      <c r="K357" t="str">
        <f t="shared" si="260"/>
        <v>N/A</v>
      </c>
      <c r="L357" t="str">
        <f t="shared" si="261"/>
        <v>N/A</v>
      </c>
      <c r="M357" t="str">
        <f t="shared" si="262"/>
        <v>N/A</v>
      </c>
      <c r="N357" t="str">
        <f t="shared" si="263"/>
        <v>N/A</v>
      </c>
      <c r="P357">
        <f t="shared" si="264"/>
        <v>0</v>
      </c>
      <c r="Q357">
        <f t="shared" si="265"/>
        <v>0</v>
      </c>
      <c r="R357">
        <f t="shared" si="266"/>
        <v>0</v>
      </c>
      <c r="S357">
        <f t="shared" si="267"/>
        <v>0</v>
      </c>
      <c r="T357">
        <f t="shared" si="268"/>
        <v>0</v>
      </c>
    </row>
    <row r="358" spans="1:20" x14ac:dyDescent="0.3">
      <c r="A358" s="1">
        <v>3</v>
      </c>
      <c r="B358" t="s">
        <v>4777</v>
      </c>
      <c r="C358" t="s">
        <v>4778</v>
      </c>
      <c r="I358" t="str">
        <f t="shared" si="258"/>
        <v>N/A</v>
      </c>
      <c r="J358" t="str">
        <f t="shared" si="259"/>
        <v>N/A</v>
      </c>
      <c r="K358" t="str">
        <f t="shared" si="260"/>
        <v>N/A</v>
      </c>
      <c r="L358" t="str">
        <f t="shared" si="261"/>
        <v>N/A</v>
      </c>
      <c r="M358" t="str">
        <f t="shared" si="262"/>
        <v>N/A</v>
      </c>
      <c r="N358" t="str">
        <f t="shared" si="263"/>
        <v>N/A</v>
      </c>
      <c r="P358">
        <f t="shared" si="264"/>
        <v>0</v>
      </c>
      <c r="Q358">
        <f t="shared" si="265"/>
        <v>0</v>
      </c>
      <c r="R358">
        <f t="shared" si="266"/>
        <v>0</v>
      </c>
      <c r="S358">
        <f t="shared" si="267"/>
        <v>0</v>
      </c>
      <c r="T358">
        <f t="shared" si="268"/>
        <v>0</v>
      </c>
    </row>
    <row r="359" spans="1:20" x14ac:dyDescent="0.3">
      <c r="A359" s="1">
        <v>4</v>
      </c>
      <c r="B359" t="s">
        <v>4779</v>
      </c>
      <c r="C359" t="s">
        <v>4780</v>
      </c>
      <c r="I359" t="str">
        <f t="shared" si="258"/>
        <v>N/A</v>
      </c>
      <c r="J359" t="str">
        <f t="shared" si="259"/>
        <v>N/A</v>
      </c>
      <c r="K359" t="str">
        <f t="shared" si="260"/>
        <v>N/A</v>
      </c>
      <c r="L359" t="str">
        <f t="shared" si="261"/>
        <v>N/A</v>
      </c>
      <c r="M359" t="str">
        <f t="shared" si="262"/>
        <v>N/A</v>
      </c>
      <c r="N359" t="str">
        <f t="shared" si="263"/>
        <v>N/A</v>
      </c>
      <c r="P359">
        <f t="shared" si="264"/>
        <v>0</v>
      </c>
      <c r="Q359">
        <f t="shared" si="265"/>
        <v>0</v>
      </c>
      <c r="R359">
        <f t="shared" si="266"/>
        <v>0</v>
      </c>
      <c r="S359">
        <f t="shared" si="267"/>
        <v>0</v>
      </c>
      <c r="T359">
        <f t="shared" si="268"/>
        <v>0</v>
      </c>
    </row>
    <row r="360" spans="1:20" x14ac:dyDescent="0.3">
      <c r="A360" s="1">
        <v>5</v>
      </c>
      <c r="B360" t="s">
        <v>4781</v>
      </c>
      <c r="C360" t="s">
        <v>4782</v>
      </c>
      <c r="I360" t="str">
        <f t="shared" si="258"/>
        <v>N/A</v>
      </c>
      <c r="J360" t="str">
        <f t="shared" si="259"/>
        <v>N/A</v>
      </c>
      <c r="K360" t="str">
        <f t="shared" si="260"/>
        <v>N/A</v>
      </c>
      <c r="L360" t="str">
        <f t="shared" si="261"/>
        <v>N/A</v>
      </c>
      <c r="M360" t="str">
        <f t="shared" si="262"/>
        <v>N/A</v>
      </c>
      <c r="N360" t="str">
        <f t="shared" si="263"/>
        <v>N/A</v>
      </c>
      <c r="P360">
        <f t="shared" si="264"/>
        <v>0</v>
      </c>
      <c r="Q360">
        <f t="shared" si="265"/>
        <v>0</v>
      </c>
      <c r="R360">
        <f t="shared" si="266"/>
        <v>0</v>
      </c>
      <c r="S360">
        <f t="shared" si="267"/>
        <v>0</v>
      </c>
      <c r="T360">
        <f t="shared" si="268"/>
        <v>0</v>
      </c>
    </row>
    <row r="361" spans="1:20" x14ac:dyDescent="0.3">
      <c r="I361" t="str">
        <f t="shared" si="258"/>
        <v>N/A</v>
      </c>
      <c r="J361" t="str">
        <f t="shared" si="259"/>
        <v>N/A</v>
      </c>
      <c r="K361" t="str">
        <f t="shared" si="260"/>
        <v>N/A</v>
      </c>
      <c r="L361" t="str">
        <f t="shared" si="261"/>
        <v>N/A</v>
      </c>
      <c r="M361" t="str">
        <f t="shared" si="262"/>
        <v>N/A</v>
      </c>
      <c r="N361" t="str">
        <f t="shared" si="263"/>
        <v>N/A</v>
      </c>
      <c r="P361">
        <f t="shared" si="264"/>
        <v>0</v>
      </c>
      <c r="Q361">
        <f t="shared" si="265"/>
        <v>0</v>
      </c>
      <c r="R361">
        <f t="shared" si="266"/>
        <v>0</v>
      </c>
      <c r="S361">
        <f t="shared" si="267"/>
        <v>0</v>
      </c>
      <c r="T361">
        <f t="shared" si="268"/>
        <v>0</v>
      </c>
    </row>
    <row r="362" spans="1:20" x14ac:dyDescent="0.3">
      <c r="I362" t="str">
        <f t="shared" si="258"/>
        <v>N/A</v>
      </c>
      <c r="J362" t="str">
        <f t="shared" si="259"/>
        <v>N/A</v>
      </c>
      <c r="K362" t="str">
        <f t="shared" si="260"/>
        <v>N/A</v>
      </c>
      <c r="L362" t="str">
        <f t="shared" si="261"/>
        <v>N/A</v>
      </c>
      <c r="M362" t="str">
        <f t="shared" si="262"/>
        <v>N/A</v>
      </c>
      <c r="N362" t="str">
        <f t="shared" si="263"/>
        <v>N/A</v>
      </c>
      <c r="P362">
        <f t="shared" si="264"/>
        <v>0</v>
      </c>
      <c r="Q362">
        <f t="shared" si="265"/>
        <v>0</v>
      </c>
      <c r="R362">
        <f t="shared" si="266"/>
        <v>0</v>
      </c>
      <c r="S362">
        <f t="shared" si="267"/>
        <v>0</v>
      </c>
      <c r="T362">
        <f t="shared" si="268"/>
        <v>0</v>
      </c>
    </row>
    <row r="363" spans="1:20" x14ac:dyDescent="0.3">
      <c r="A363" s="1">
        <v>0</v>
      </c>
      <c r="B363" t="s">
        <v>122</v>
      </c>
      <c r="C363" t="s">
        <v>4783</v>
      </c>
      <c r="I363" t="str">
        <f t="shared" si="258"/>
        <v>N/A</v>
      </c>
      <c r="J363">
        <f t="shared" si="259"/>
        <v>2850000000</v>
      </c>
      <c r="K363" t="str">
        <f t="shared" si="260"/>
        <v>N/A</v>
      </c>
      <c r="L363" t="str">
        <f t="shared" si="261"/>
        <v>N/A</v>
      </c>
      <c r="M363" t="str">
        <f t="shared" si="262"/>
        <v>N/A</v>
      </c>
      <c r="N363" t="str">
        <f t="shared" si="263"/>
        <v>N/A</v>
      </c>
      <c r="P363">
        <f t="shared" si="264"/>
        <v>0</v>
      </c>
      <c r="Q363">
        <f t="shared" si="265"/>
        <v>0</v>
      </c>
      <c r="R363">
        <f t="shared" si="266"/>
        <v>0</v>
      </c>
      <c r="S363">
        <f t="shared" si="267"/>
        <v>0</v>
      </c>
      <c r="T363">
        <f t="shared" si="268"/>
        <v>0</v>
      </c>
    </row>
    <row r="364" spans="1:20" x14ac:dyDescent="0.3">
      <c r="A364" s="1">
        <v>1</v>
      </c>
      <c r="B364" t="s">
        <v>123</v>
      </c>
      <c r="I364" t="str">
        <f t="shared" si="258"/>
        <v>N/A</v>
      </c>
      <c r="J364" t="str">
        <f t="shared" si="259"/>
        <v>N/A</v>
      </c>
      <c r="K364" t="str">
        <f t="shared" si="260"/>
        <v>N/A</v>
      </c>
      <c r="L364" t="str">
        <f t="shared" si="261"/>
        <v>N/A</v>
      </c>
      <c r="M364" t="str">
        <f t="shared" si="262"/>
        <v>N/A</v>
      </c>
      <c r="N364" t="str">
        <f t="shared" si="263"/>
        <v>N/A</v>
      </c>
      <c r="P364">
        <f t="shared" si="264"/>
        <v>0</v>
      </c>
      <c r="Q364">
        <f t="shared" si="265"/>
        <v>0</v>
      </c>
      <c r="R364">
        <f t="shared" si="266"/>
        <v>0</v>
      </c>
      <c r="S364">
        <f t="shared" si="267"/>
        <v>0</v>
      </c>
      <c r="T364">
        <f t="shared" si="268"/>
        <v>0</v>
      </c>
    </row>
    <row r="365" spans="1:20" x14ac:dyDescent="0.3">
      <c r="A365" s="1">
        <v>2</v>
      </c>
      <c r="B365" t="s">
        <v>124</v>
      </c>
      <c r="C365" t="s">
        <v>4784</v>
      </c>
      <c r="I365" t="str">
        <f t="shared" si="258"/>
        <v>N/A</v>
      </c>
      <c r="J365">
        <f t="shared" si="259"/>
        <v>72.989999999999995</v>
      </c>
      <c r="K365" t="str">
        <f t="shared" si="260"/>
        <v>N/A</v>
      </c>
      <c r="L365" t="str">
        <f t="shared" si="261"/>
        <v>N/A</v>
      </c>
      <c r="M365" t="str">
        <f t="shared" si="262"/>
        <v>N/A</v>
      </c>
      <c r="N365" t="str">
        <f t="shared" si="263"/>
        <v>N/A</v>
      </c>
      <c r="P365">
        <f t="shared" si="264"/>
        <v>0</v>
      </c>
      <c r="Q365">
        <f t="shared" si="265"/>
        <v>0</v>
      </c>
      <c r="R365">
        <f t="shared" si="266"/>
        <v>0</v>
      </c>
      <c r="S365">
        <f t="shared" si="267"/>
        <v>0</v>
      </c>
      <c r="T365">
        <f t="shared" si="268"/>
        <v>0</v>
      </c>
    </row>
    <row r="366" spans="1:20" x14ac:dyDescent="0.3">
      <c r="A366" s="1">
        <v>3</v>
      </c>
      <c r="B366" t="s">
        <v>125</v>
      </c>
      <c r="C366" t="s">
        <v>4785</v>
      </c>
      <c r="I366" t="str">
        <f t="shared" si="258"/>
        <v>N/A</v>
      </c>
      <c r="J366">
        <f t="shared" si="259"/>
        <v>41.66</v>
      </c>
      <c r="K366" t="str">
        <f t="shared" si="260"/>
        <v>N/A</v>
      </c>
      <c r="L366" t="str">
        <f t="shared" si="261"/>
        <v>N/A</v>
      </c>
      <c r="M366" t="str">
        <f t="shared" si="262"/>
        <v>N/A</v>
      </c>
      <c r="N366" t="str">
        <f t="shared" si="263"/>
        <v>N/A</v>
      </c>
      <c r="P366">
        <f t="shared" si="264"/>
        <v>0</v>
      </c>
      <c r="Q366">
        <f t="shared" si="265"/>
        <v>0</v>
      </c>
      <c r="R366">
        <f t="shared" si="266"/>
        <v>0</v>
      </c>
      <c r="S366">
        <f t="shared" si="267"/>
        <v>0</v>
      </c>
      <c r="T366">
        <f t="shared" si="268"/>
        <v>0</v>
      </c>
    </row>
    <row r="367" spans="1:20" x14ac:dyDescent="0.3">
      <c r="A367" s="1">
        <v>4</v>
      </c>
      <c r="B367" t="s">
        <v>127</v>
      </c>
      <c r="C367" t="s">
        <v>4786</v>
      </c>
      <c r="I367" t="str">
        <f t="shared" si="258"/>
        <v>N/A</v>
      </c>
      <c r="J367">
        <f t="shared" si="259"/>
        <v>-3.6</v>
      </c>
      <c r="K367" t="str">
        <f t="shared" si="260"/>
        <v>N/A</v>
      </c>
      <c r="L367" t="str">
        <f t="shared" si="261"/>
        <v>N/A</v>
      </c>
      <c r="M367" t="str">
        <f t="shared" si="262"/>
        <v>N/A</v>
      </c>
      <c r="N367" t="str">
        <f t="shared" si="263"/>
        <v>N/A</v>
      </c>
      <c r="P367">
        <f t="shared" si="264"/>
        <v>0</v>
      </c>
      <c r="Q367">
        <f t="shared" si="265"/>
        <v>0</v>
      </c>
      <c r="R367">
        <f t="shared" si="266"/>
        <v>0</v>
      </c>
      <c r="S367">
        <f t="shared" si="267"/>
        <v>0</v>
      </c>
      <c r="T367">
        <f t="shared" si="268"/>
        <v>0</v>
      </c>
    </row>
    <row r="368" spans="1:20" x14ac:dyDescent="0.3">
      <c r="A368" s="1">
        <v>5</v>
      </c>
      <c r="B368" t="s">
        <v>129</v>
      </c>
      <c r="C368" t="s">
        <v>4787</v>
      </c>
      <c r="I368" t="str">
        <f t="shared" si="258"/>
        <v>N/A</v>
      </c>
      <c r="J368">
        <f t="shared" si="259"/>
        <v>2.82</v>
      </c>
      <c r="K368" t="str">
        <f t="shared" si="260"/>
        <v>N/A</v>
      </c>
      <c r="L368" t="str">
        <f t="shared" si="261"/>
        <v>N/A</v>
      </c>
      <c r="M368" t="str">
        <f t="shared" si="262"/>
        <v>N/A</v>
      </c>
      <c r="N368" t="str">
        <f t="shared" si="263"/>
        <v>N/A</v>
      </c>
      <c r="P368">
        <f t="shared" si="264"/>
        <v>0</v>
      </c>
      <c r="Q368">
        <f t="shared" si="265"/>
        <v>0</v>
      </c>
      <c r="R368">
        <f t="shared" si="266"/>
        <v>0</v>
      </c>
      <c r="S368">
        <f t="shared" si="267"/>
        <v>0</v>
      </c>
      <c r="T368">
        <f t="shared" si="268"/>
        <v>0</v>
      </c>
    </row>
    <row r="369" spans="1:20" x14ac:dyDescent="0.3">
      <c r="A369" s="1">
        <v>6</v>
      </c>
      <c r="B369" t="s">
        <v>131</v>
      </c>
      <c r="C369" t="s">
        <v>2652</v>
      </c>
      <c r="I369" t="str">
        <f t="shared" si="258"/>
        <v>N/A</v>
      </c>
      <c r="J369">
        <f t="shared" si="259"/>
        <v>3.7</v>
      </c>
      <c r="K369" t="str">
        <f t="shared" si="260"/>
        <v>N/A</v>
      </c>
      <c r="L369" t="str">
        <f t="shared" si="261"/>
        <v>N/A</v>
      </c>
      <c r="M369" t="str">
        <f t="shared" si="262"/>
        <v>N/A</v>
      </c>
      <c r="N369" t="str">
        <f t="shared" si="263"/>
        <v>N/A</v>
      </c>
      <c r="P369">
        <f t="shared" si="264"/>
        <v>0</v>
      </c>
      <c r="Q369">
        <f t="shared" si="265"/>
        <v>0</v>
      </c>
      <c r="R369">
        <f t="shared" si="266"/>
        <v>0</v>
      </c>
      <c r="S369">
        <f t="shared" si="267"/>
        <v>0</v>
      </c>
      <c r="T369">
        <f t="shared" si="268"/>
        <v>0</v>
      </c>
    </row>
    <row r="370" spans="1:20" x14ac:dyDescent="0.3">
      <c r="A370" s="1">
        <v>7</v>
      </c>
      <c r="B370" t="s">
        <v>133</v>
      </c>
      <c r="I370" t="str">
        <f t="shared" si="258"/>
        <v>N/A</v>
      </c>
      <c r="J370" t="str">
        <f t="shared" si="259"/>
        <v>N/A</v>
      </c>
      <c r="K370" t="str">
        <f t="shared" si="260"/>
        <v>N/A</v>
      </c>
      <c r="L370" t="str">
        <f t="shared" si="261"/>
        <v>N/A</v>
      </c>
      <c r="M370" t="str">
        <f t="shared" si="262"/>
        <v>N/A</v>
      </c>
      <c r="N370" t="str">
        <f t="shared" si="263"/>
        <v>N/A</v>
      </c>
      <c r="P370">
        <f t="shared" si="264"/>
        <v>0</v>
      </c>
      <c r="Q370">
        <f t="shared" si="265"/>
        <v>0</v>
      </c>
      <c r="R370">
        <f t="shared" si="266"/>
        <v>0</v>
      </c>
      <c r="S370">
        <f t="shared" si="267"/>
        <v>0</v>
      </c>
      <c r="T370">
        <f t="shared" si="268"/>
        <v>0</v>
      </c>
    </row>
    <row r="371" spans="1:20" x14ac:dyDescent="0.3">
      <c r="A371" s="1">
        <v>8</v>
      </c>
      <c r="B371" t="s">
        <v>134</v>
      </c>
      <c r="I371" t="str">
        <f t="shared" si="258"/>
        <v>N/A</v>
      </c>
      <c r="J371" t="str">
        <f t="shared" si="259"/>
        <v>N/A</v>
      </c>
      <c r="K371" t="str">
        <f t="shared" si="260"/>
        <v>N/A</v>
      </c>
      <c r="L371" t="str">
        <f t="shared" si="261"/>
        <v>N/A</v>
      </c>
      <c r="M371" t="str">
        <f t="shared" si="262"/>
        <v>N/A</v>
      </c>
      <c r="N371" t="str">
        <f t="shared" si="263"/>
        <v>N/A</v>
      </c>
      <c r="P371">
        <f t="shared" si="264"/>
        <v>0</v>
      </c>
      <c r="Q371">
        <f t="shared" si="265"/>
        <v>0</v>
      </c>
      <c r="R371">
        <f t="shared" si="266"/>
        <v>0</v>
      </c>
      <c r="S371">
        <f t="shared" si="267"/>
        <v>0</v>
      </c>
      <c r="T371">
        <f t="shared" si="268"/>
        <v>0</v>
      </c>
    </row>
    <row r="372" spans="1:20" x14ac:dyDescent="0.3">
      <c r="I372" t="str">
        <f t="shared" si="258"/>
        <v>N/A</v>
      </c>
      <c r="J372" t="str">
        <f t="shared" si="259"/>
        <v>N/A</v>
      </c>
      <c r="K372" t="str">
        <f t="shared" si="260"/>
        <v>N/A</v>
      </c>
      <c r="L372" t="str">
        <f t="shared" si="261"/>
        <v>N/A</v>
      </c>
      <c r="M372" t="str">
        <f t="shared" si="262"/>
        <v>N/A</v>
      </c>
      <c r="N372" t="str">
        <f t="shared" si="263"/>
        <v>N/A</v>
      </c>
      <c r="P372">
        <f t="shared" si="264"/>
        <v>0</v>
      </c>
      <c r="Q372">
        <f t="shared" si="265"/>
        <v>0</v>
      </c>
      <c r="R372">
        <f t="shared" si="266"/>
        <v>0</v>
      </c>
      <c r="S372">
        <f t="shared" si="267"/>
        <v>0</v>
      </c>
      <c r="T372">
        <f t="shared" si="268"/>
        <v>0</v>
      </c>
    </row>
    <row r="373" spans="1:20" x14ac:dyDescent="0.3">
      <c r="I373" t="str">
        <f t="shared" si="258"/>
        <v>N/A</v>
      </c>
      <c r="J373" t="str">
        <f t="shared" si="259"/>
        <v>N/A</v>
      </c>
      <c r="K373" t="str">
        <f t="shared" si="260"/>
        <v>N/A</v>
      </c>
      <c r="L373" t="str">
        <f t="shared" si="261"/>
        <v>N/A</v>
      </c>
      <c r="M373" t="str">
        <f t="shared" si="262"/>
        <v>N/A</v>
      </c>
      <c r="N373" t="str">
        <f t="shared" si="263"/>
        <v>N/A</v>
      </c>
      <c r="P373">
        <f t="shared" si="264"/>
        <v>0</v>
      </c>
      <c r="Q373">
        <f t="shared" si="265"/>
        <v>0</v>
      </c>
      <c r="R373">
        <f t="shared" si="266"/>
        <v>0</v>
      </c>
      <c r="S373">
        <f t="shared" si="267"/>
        <v>0</v>
      </c>
      <c r="T373">
        <f t="shared" si="268"/>
        <v>0</v>
      </c>
    </row>
    <row r="374" spans="1:20" x14ac:dyDescent="0.3">
      <c r="A374" s="1">
        <v>0</v>
      </c>
      <c r="B374" t="s">
        <v>122</v>
      </c>
      <c r="C374" t="s">
        <v>4788</v>
      </c>
      <c r="I374" t="str">
        <f t="shared" si="258"/>
        <v>N/A</v>
      </c>
      <c r="J374">
        <f t="shared" si="259"/>
        <v>4950000000</v>
      </c>
      <c r="K374" t="str">
        <f t="shared" si="260"/>
        <v>N/A</v>
      </c>
      <c r="L374" t="str">
        <f t="shared" si="261"/>
        <v>N/A</v>
      </c>
      <c r="M374" t="str">
        <f t="shared" si="262"/>
        <v>N/A</v>
      </c>
      <c r="N374" t="str">
        <f t="shared" si="263"/>
        <v>N/A</v>
      </c>
      <c r="P374">
        <f t="shared" si="264"/>
        <v>0</v>
      </c>
      <c r="Q374">
        <f t="shared" si="265"/>
        <v>0</v>
      </c>
      <c r="R374">
        <f t="shared" si="266"/>
        <v>0</v>
      </c>
      <c r="S374">
        <f t="shared" si="267"/>
        <v>0</v>
      </c>
      <c r="T374">
        <f t="shared" si="268"/>
        <v>0</v>
      </c>
    </row>
    <row r="375" spans="1:20" x14ac:dyDescent="0.3">
      <c r="A375" s="1">
        <v>1</v>
      </c>
      <c r="B375" t="s">
        <v>123</v>
      </c>
      <c r="I375" t="str">
        <f t="shared" si="258"/>
        <v>N/A</v>
      </c>
      <c r="J375" t="str">
        <f t="shared" si="259"/>
        <v>N/A</v>
      </c>
      <c r="K375" t="str">
        <f t="shared" si="260"/>
        <v>N/A</v>
      </c>
      <c r="L375" t="str">
        <f t="shared" si="261"/>
        <v>N/A</v>
      </c>
      <c r="M375" t="str">
        <f t="shared" si="262"/>
        <v>N/A</v>
      </c>
      <c r="N375" t="str">
        <f t="shared" si="263"/>
        <v>N/A</v>
      </c>
      <c r="P375">
        <f t="shared" si="264"/>
        <v>0</v>
      </c>
      <c r="Q375">
        <f t="shared" si="265"/>
        <v>0</v>
      </c>
      <c r="R375">
        <f t="shared" si="266"/>
        <v>0</v>
      </c>
      <c r="S375">
        <f t="shared" si="267"/>
        <v>0</v>
      </c>
      <c r="T375">
        <f t="shared" si="268"/>
        <v>0</v>
      </c>
    </row>
    <row r="376" spans="1:20" x14ac:dyDescent="0.3">
      <c r="A376" s="1">
        <v>2</v>
      </c>
      <c r="B376" t="s">
        <v>124</v>
      </c>
      <c r="C376" t="s">
        <v>4789</v>
      </c>
      <c r="I376" t="str">
        <f t="shared" si="258"/>
        <v>N/A</v>
      </c>
      <c r="J376">
        <f t="shared" si="259"/>
        <v>-95.56</v>
      </c>
      <c r="K376" t="str">
        <f t="shared" si="260"/>
        <v>N/A</v>
      </c>
      <c r="L376" t="str">
        <f t="shared" si="261"/>
        <v>N/A</v>
      </c>
      <c r="M376" t="str">
        <f t="shared" si="262"/>
        <v>N/A</v>
      </c>
      <c r="N376" t="str">
        <f t="shared" si="263"/>
        <v>N/A</v>
      </c>
      <c r="P376">
        <f t="shared" si="264"/>
        <v>0</v>
      </c>
      <c r="Q376">
        <f t="shared" si="265"/>
        <v>0</v>
      </c>
      <c r="R376">
        <f t="shared" si="266"/>
        <v>0</v>
      </c>
      <c r="S376">
        <f t="shared" si="267"/>
        <v>0</v>
      </c>
      <c r="T376">
        <f t="shared" si="268"/>
        <v>0</v>
      </c>
    </row>
    <row r="377" spans="1:20" x14ac:dyDescent="0.3">
      <c r="A377" s="1">
        <v>3</v>
      </c>
      <c r="B377" t="s">
        <v>125</v>
      </c>
      <c r="C377" t="s">
        <v>4790</v>
      </c>
      <c r="I377" t="str">
        <f t="shared" si="258"/>
        <v>N/A</v>
      </c>
      <c r="J377">
        <f t="shared" si="259"/>
        <v>13.87</v>
      </c>
      <c r="K377" t="str">
        <f t="shared" si="260"/>
        <v>N/A</v>
      </c>
      <c r="L377" t="str">
        <f t="shared" si="261"/>
        <v>N/A</v>
      </c>
      <c r="M377" t="str">
        <f t="shared" si="262"/>
        <v>N/A</v>
      </c>
      <c r="N377" t="str">
        <f t="shared" si="263"/>
        <v>N/A</v>
      </c>
      <c r="P377">
        <f t="shared" si="264"/>
        <v>0</v>
      </c>
      <c r="Q377">
        <f t="shared" si="265"/>
        <v>0</v>
      </c>
      <c r="R377">
        <f t="shared" si="266"/>
        <v>0</v>
      </c>
      <c r="S377">
        <f t="shared" si="267"/>
        <v>0</v>
      </c>
      <c r="T377">
        <f t="shared" si="268"/>
        <v>0</v>
      </c>
    </row>
    <row r="378" spans="1:20" x14ac:dyDescent="0.3">
      <c r="A378" s="1">
        <v>4</v>
      </c>
      <c r="B378" t="s">
        <v>127</v>
      </c>
      <c r="C378" t="s">
        <v>4791</v>
      </c>
      <c r="I378" t="str">
        <f t="shared" si="258"/>
        <v>N/A</v>
      </c>
      <c r="J378">
        <f t="shared" si="259"/>
        <v>2.98</v>
      </c>
      <c r="K378" t="str">
        <f t="shared" si="260"/>
        <v>N/A</v>
      </c>
      <c r="L378" t="str">
        <f t="shared" si="261"/>
        <v>N/A</v>
      </c>
      <c r="M378" t="str">
        <f t="shared" si="262"/>
        <v>N/A</v>
      </c>
      <c r="N378" t="str">
        <f t="shared" si="263"/>
        <v>N/A</v>
      </c>
      <c r="P378">
        <f t="shared" si="264"/>
        <v>0</v>
      </c>
      <c r="Q378">
        <f t="shared" si="265"/>
        <v>0</v>
      </c>
      <c r="R378">
        <f t="shared" si="266"/>
        <v>0</v>
      </c>
      <c r="S378">
        <f t="shared" si="267"/>
        <v>0</v>
      </c>
      <c r="T378">
        <f t="shared" si="268"/>
        <v>0</v>
      </c>
    </row>
    <row r="379" spans="1:20" x14ac:dyDescent="0.3">
      <c r="A379" s="1">
        <v>5</v>
      </c>
      <c r="B379" t="s">
        <v>129</v>
      </c>
      <c r="C379" t="s">
        <v>4792</v>
      </c>
      <c r="I379" t="str">
        <f t="shared" si="258"/>
        <v>N/A</v>
      </c>
      <c r="J379">
        <f t="shared" si="259"/>
        <v>2.5099999999999998</v>
      </c>
      <c r="K379" t="str">
        <f t="shared" si="260"/>
        <v>N/A</v>
      </c>
      <c r="L379" t="str">
        <f t="shared" si="261"/>
        <v>N/A</v>
      </c>
      <c r="M379" t="str">
        <f t="shared" si="262"/>
        <v>N/A</v>
      </c>
      <c r="N379" t="str">
        <f t="shared" si="263"/>
        <v>N/A</v>
      </c>
      <c r="P379">
        <f t="shared" si="264"/>
        <v>0</v>
      </c>
      <c r="Q379">
        <f t="shared" si="265"/>
        <v>0</v>
      </c>
      <c r="R379">
        <f t="shared" si="266"/>
        <v>0</v>
      </c>
      <c r="S379">
        <f t="shared" si="267"/>
        <v>0</v>
      </c>
      <c r="T379">
        <f t="shared" si="268"/>
        <v>0</v>
      </c>
    </row>
    <row r="380" spans="1:20" x14ac:dyDescent="0.3">
      <c r="A380" s="1">
        <v>6</v>
      </c>
      <c r="B380" t="s">
        <v>131</v>
      </c>
      <c r="C380" t="s">
        <v>734</v>
      </c>
      <c r="I380" t="str">
        <f t="shared" ref="I380:I388" si="269">IFERROR(IF(TRIM(B380)="-", "N/A", IF(RIGHT(B380,1)=")",IF(RIGHT(B380,2)="T)",-1000000000000*VALUE(MID(B380,2,LEN(B380)-3)),IF(RIGHT(B380,2)="M)",-1000000*VALUE(MID(B380,2,LEN(B380)-3)),IF(RIGHT(B380,2)="B)",-1000000000*VALUE(MID(B380,2,LEN(B380)-3)),IF(RIGHT(B380,2)="k)",-1000*VALUE(MID(B380,2,LEN(B380)-3)),VALUE(SUBSTITUTE(B380,",","")))))),IF(RIGHT(B380,1)="T",1000000000000*VALUE(LEFT(B380,LEN(B380)-1)),IF(RIGHT(B380,1)="M",1000000*VALUE(LEFT(B380,LEN(B380)-1)),IF(RIGHT(B380,1)="B",1000000000*VALUE(LEFT(B380,LEN(B380)-1)),IF(RIGHT(B380,1)="%",0.01*VALUE(LEFT(B380,LEN(B380)-1)),IF(RIGHT(B380,1)="k",1000*VALUE(LEFT(B380,LEN(B380)-1)),VALUE(SUBSTITUTE(B380,",",""))))))))),"N/A")</f>
        <v>N/A</v>
      </c>
      <c r="J380">
        <f t="shared" ref="J380:J388" si="27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2.54</v>
      </c>
      <c r="K380" t="str">
        <f t="shared" ref="K380:K388" si="27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88" si="27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88" si="27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88" si="27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c r="P380">
        <f t="shared" si="264"/>
        <v>0</v>
      </c>
      <c r="Q380">
        <f t="shared" si="265"/>
        <v>0</v>
      </c>
      <c r="R380">
        <f t="shared" si="266"/>
        <v>0</v>
      </c>
      <c r="S380">
        <f t="shared" si="267"/>
        <v>0</v>
      </c>
      <c r="T380">
        <f t="shared" si="268"/>
        <v>0</v>
      </c>
    </row>
    <row r="381" spans="1:20" x14ac:dyDescent="0.3">
      <c r="A381" s="1">
        <v>7</v>
      </c>
      <c r="B381" t="s">
        <v>133</v>
      </c>
      <c r="I381" t="str">
        <f t="shared" si="269"/>
        <v>N/A</v>
      </c>
      <c r="J381" t="str">
        <f t="shared" si="270"/>
        <v>N/A</v>
      </c>
      <c r="K381" t="str">
        <f t="shared" si="271"/>
        <v>N/A</v>
      </c>
      <c r="L381" t="str">
        <f t="shared" si="272"/>
        <v>N/A</v>
      </c>
      <c r="M381" t="str">
        <f t="shared" si="273"/>
        <v>N/A</v>
      </c>
      <c r="N381" t="str">
        <f t="shared" si="274"/>
        <v>N/A</v>
      </c>
      <c r="P381">
        <f t="shared" si="264"/>
        <v>0</v>
      </c>
      <c r="Q381">
        <f t="shared" si="265"/>
        <v>0</v>
      </c>
      <c r="R381">
        <f t="shared" si="266"/>
        <v>0</v>
      </c>
      <c r="S381">
        <f t="shared" si="267"/>
        <v>0</v>
      </c>
      <c r="T381">
        <f t="shared" si="268"/>
        <v>0</v>
      </c>
    </row>
    <row r="382" spans="1:20" x14ac:dyDescent="0.3">
      <c r="A382" s="1">
        <v>8</v>
      </c>
      <c r="B382" t="s">
        <v>134</v>
      </c>
      <c r="I382" t="str">
        <f t="shared" si="269"/>
        <v>N/A</v>
      </c>
      <c r="J382" t="str">
        <f t="shared" si="270"/>
        <v>N/A</v>
      </c>
      <c r="K382" t="str">
        <f t="shared" si="271"/>
        <v>N/A</v>
      </c>
      <c r="L382" t="str">
        <f t="shared" si="272"/>
        <v>N/A</v>
      </c>
      <c r="M382" t="str">
        <f t="shared" si="273"/>
        <v>N/A</v>
      </c>
      <c r="N382" t="str">
        <f t="shared" si="274"/>
        <v>N/A</v>
      </c>
      <c r="P382">
        <f t="shared" si="264"/>
        <v>0</v>
      </c>
      <c r="Q382">
        <f t="shared" si="265"/>
        <v>0</v>
      </c>
      <c r="R382">
        <f t="shared" si="266"/>
        <v>0</v>
      </c>
      <c r="S382">
        <f t="shared" si="267"/>
        <v>0</v>
      </c>
      <c r="T382">
        <f t="shared" si="268"/>
        <v>0</v>
      </c>
    </row>
    <row r="383" spans="1:20" x14ac:dyDescent="0.3">
      <c r="I383" t="str">
        <f t="shared" si="269"/>
        <v>N/A</v>
      </c>
      <c r="J383" t="str">
        <f t="shared" si="270"/>
        <v>N/A</v>
      </c>
      <c r="K383" t="str">
        <f t="shared" si="271"/>
        <v>N/A</v>
      </c>
      <c r="L383" t="str">
        <f t="shared" si="272"/>
        <v>N/A</v>
      </c>
      <c r="M383" t="str">
        <f t="shared" si="273"/>
        <v>N/A</v>
      </c>
      <c r="N383" t="str">
        <f t="shared" si="274"/>
        <v>N/A</v>
      </c>
      <c r="P383">
        <f t="shared" si="264"/>
        <v>0</v>
      </c>
      <c r="Q383">
        <f t="shared" si="265"/>
        <v>0</v>
      </c>
      <c r="R383">
        <f t="shared" si="266"/>
        <v>0</v>
      </c>
      <c r="S383">
        <f t="shared" si="267"/>
        <v>0</v>
      </c>
      <c r="T383">
        <f t="shared" si="268"/>
        <v>0</v>
      </c>
    </row>
    <row r="384" spans="1:20" x14ac:dyDescent="0.3">
      <c r="I384" t="str">
        <f t="shared" si="269"/>
        <v>N/A</v>
      </c>
      <c r="J384" t="str">
        <f t="shared" si="270"/>
        <v>N/A</v>
      </c>
      <c r="K384" t="str">
        <f t="shared" si="271"/>
        <v>N/A</v>
      </c>
      <c r="L384" t="str">
        <f t="shared" si="272"/>
        <v>N/A</v>
      </c>
      <c r="M384" t="str">
        <f t="shared" si="273"/>
        <v>N/A</v>
      </c>
      <c r="N384" t="str">
        <f t="shared" si="274"/>
        <v>N/A</v>
      </c>
      <c r="P384">
        <f t="shared" si="264"/>
        <v>0</v>
      </c>
      <c r="Q384">
        <f t="shared" si="265"/>
        <v>0</v>
      </c>
      <c r="R384">
        <f t="shared" si="266"/>
        <v>0</v>
      </c>
      <c r="S384">
        <f t="shared" si="267"/>
        <v>0</v>
      </c>
      <c r="T384">
        <f t="shared" si="268"/>
        <v>0</v>
      </c>
    </row>
    <row r="385" spans="1:20" x14ac:dyDescent="0.3">
      <c r="A385" s="1">
        <v>0</v>
      </c>
      <c r="B385" t="s">
        <v>122</v>
      </c>
      <c r="C385" t="s">
        <v>4793</v>
      </c>
      <c r="I385" t="str">
        <f t="shared" si="269"/>
        <v>N/A</v>
      </c>
      <c r="J385">
        <f t="shared" si="270"/>
        <v>8449999999.999999</v>
      </c>
      <c r="K385" t="str">
        <f t="shared" si="271"/>
        <v>N/A</v>
      </c>
      <c r="L385" t="str">
        <f t="shared" si="272"/>
        <v>N/A</v>
      </c>
      <c r="M385" t="str">
        <f t="shared" si="273"/>
        <v>N/A</v>
      </c>
      <c r="N385" t="str">
        <f t="shared" si="274"/>
        <v>N/A</v>
      </c>
      <c r="P385">
        <f t="shared" si="264"/>
        <v>0</v>
      </c>
      <c r="Q385">
        <f t="shared" si="265"/>
        <v>0</v>
      </c>
      <c r="R385">
        <f t="shared" si="266"/>
        <v>0</v>
      </c>
      <c r="S385">
        <f t="shared" si="267"/>
        <v>0</v>
      </c>
      <c r="T385">
        <f t="shared" si="268"/>
        <v>0</v>
      </c>
    </row>
    <row r="386" spans="1:20" x14ac:dyDescent="0.3">
      <c r="A386" s="1">
        <v>1</v>
      </c>
      <c r="B386" t="s">
        <v>123</v>
      </c>
      <c r="I386" t="str">
        <f t="shared" si="269"/>
        <v>N/A</v>
      </c>
      <c r="J386" t="str">
        <f t="shared" si="270"/>
        <v>N/A</v>
      </c>
      <c r="K386" t="str">
        <f t="shared" si="271"/>
        <v>N/A</v>
      </c>
      <c r="L386" t="str">
        <f t="shared" si="272"/>
        <v>N/A</v>
      </c>
      <c r="M386" t="str">
        <f t="shared" si="273"/>
        <v>N/A</v>
      </c>
      <c r="N386" t="str">
        <f t="shared" si="274"/>
        <v>N/A</v>
      </c>
      <c r="P386">
        <f t="shared" si="264"/>
        <v>0</v>
      </c>
      <c r="Q386">
        <f t="shared" si="265"/>
        <v>0</v>
      </c>
      <c r="R386">
        <f t="shared" si="266"/>
        <v>0</v>
      </c>
      <c r="S386">
        <f t="shared" si="267"/>
        <v>0</v>
      </c>
      <c r="T386">
        <f t="shared" si="268"/>
        <v>0</v>
      </c>
    </row>
    <row r="387" spans="1:20" x14ac:dyDescent="0.3">
      <c r="A387" s="1">
        <v>2</v>
      </c>
      <c r="B387" t="s">
        <v>124</v>
      </c>
      <c r="C387" t="s">
        <v>4794</v>
      </c>
      <c r="I387" t="str">
        <f t="shared" si="269"/>
        <v>N/A</v>
      </c>
      <c r="J387">
        <f t="shared" si="270"/>
        <v>-23.35</v>
      </c>
      <c r="K387" t="str">
        <f t="shared" si="271"/>
        <v>N/A</v>
      </c>
      <c r="L387" t="str">
        <f t="shared" si="272"/>
        <v>N/A</v>
      </c>
      <c r="M387" t="str">
        <f t="shared" si="273"/>
        <v>N/A</v>
      </c>
      <c r="N387" t="str">
        <f t="shared" si="274"/>
        <v>N/A</v>
      </c>
      <c r="P387">
        <f t="shared" si="264"/>
        <v>0</v>
      </c>
      <c r="Q387">
        <f t="shared" si="265"/>
        <v>0</v>
      </c>
      <c r="R387">
        <f t="shared" si="266"/>
        <v>0</v>
      </c>
      <c r="S387">
        <f t="shared" si="267"/>
        <v>0</v>
      </c>
      <c r="T387">
        <f t="shared" si="268"/>
        <v>0</v>
      </c>
    </row>
    <row r="388" spans="1:20" x14ac:dyDescent="0.3">
      <c r="A388" s="1">
        <v>3</v>
      </c>
      <c r="B388" t="s">
        <v>125</v>
      </c>
      <c r="C388" t="s">
        <v>4795</v>
      </c>
      <c r="I388" t="str">
        <f t="shared" si="269"/>
        <v>N/A</v>
      </c>
      <c r="J388">
        <f t="shared" si="270"/>
        <v>78.28</v>
      </c>
      <c r="K388" t="str">
        <f t="shared" si="271"/>
        <v>N/A</v>
      </c>
      <c r="L388" t="str">
        <f t="shared" si="272"/>
        <v>N/A</v>
      </c>
      <c r="M388" t="str">
        <f t="shared" si="273"/>
        <v>N/A</v>
      </c>
      <c r="N388" t="str">
        <f t="shared" si="274"/>
        <v>N/A</v>
      </c>
      <c r="P388">
        <f t="shared" si="264"/>
        <v>0</v>
      </c>
      <c r="Q388">
        <f t="shared" si="265"/>
        <v>0</v>
      </c>
      <c r="R388">
        <f t="shared" si="266"/>
        <v>0</v>
      </c>
      <c r="S388">
        <f t="shared" si="267"/>
        <v>0</v>
      </c>
      <c r="T388">
        <f t="shared" si="268"/>
        <v>0</v>
      </c>
    </row>
    <row r="389" spans="1:20" x14ac:dyDescent="0.3">
      <c r="A389" s="1">
        <v>4</v>
      </c>
      <c r="B389" t="s">
        <v>127</v>
      </c>
      <c r="C389" t="s">
        <v>4796</v>
      </c>
      <c r="I389" t="str">
        <f t="shared" ref="I389" si="275">IFERROR(IF(TRIM(B389)="-", "N/A", IF(RIGHT(B389,1)=")",IF(RIGHT(B389,2)="T)",-1000000000000*VALUE(MID(B389,2,LEN(B389)-3)),IF(RIGHT(B389,2)="M)",-1000000*VALUE(MID(B389,2,LEN(B389)-3)),IF(RIGHT(B389,2)="B)",-1000000000*VALUE(MID(B389,2,LEN(B389)-3)),IF(RIGHT(B389,2)="k)",-1000*VALUE(MID(B389,2,LEN(B389)-3)),VALUE(SUBSTITUTE(B389,",","")))))),IF(RIGHT(B389,1)="T",1000000000000*VALUE(LEFT(B389,LEN(B389)-1)),IF(RIGHT(B389,1)="M",1000000*VALUE(LEFT(B389,LEN(B389)-1)),IF(RIGHT(B389,1)="B",1000000000*VALUE(LEFT(B389,LEN(B389)-1)),IF(RIGHT(B389,1)="%",0.01*VALUE(LEFT(B389,LEN(B389)-1)),IF(RIGHT(B389,1)="k",1000*VALUE(LEFT(B389,LEN(B389)-1)),VALUE(SUBSTITUTE(B389,",",""))))))))),"N/A")</f>
        <v>N/A</v>
      </c>
      <c r="J389">
        <f t="shared" ref="J389" si="276">IFERROR(IF(TRIM(C389)="-", "N/A", IF(RIGHT(C389,1)=")",IF(RIGHT(C389,2)="T)",-1000000000000*VALUE(MID(C389,2,LEN(C389)-3)),IF(RIGHT(C389,2)="M)",-1000000*VALUE(MID(C389,2,LEN(C389)-3)),IF(RIGHT(C389,2)="B)",-1000000000*VALUE(MID(C389,2,LEN(C389)-3)),IF(RIGHT(C389,2)="k)",-1000*VALUE(MID(C389,2,LEN(C389)-3)),VALUE(SUBSTITUTE(C389,",","")))))),IF(RIGHT(C389,1)="T",1000000000000*VALUE(LEFT(C389,LEN(C389)-1)),IF(RIGHT(C389,1)="M",1000000*VALUE(LEFT(C389,LEN(C389)-1)),IF(RIGHT(C389,1)="B",1000000000*VALUE(LEFT(C389,LEN(C389)-1)),IF(RIGHT(C389,1)="%",0.01*VALUE(LEFT(C389,LEN(C389)-1)),IF(RIGHT(C389,1)="k",1000*VALUE(LEFT(C389,LEN(C389)-1)),VALUE(SUBSTITUTE(C389,",",""))))))))),"N/A")</f>
        <v>2.72</v>
      </c>
      <c r="K389" t="str">
        <f t="shared" ref="K389" si="277">IFERROR(IF(TRIM(D389)="-", "N/A", IF(RIGHT(D389,1)=")",IF(RIGHT(D389,2)="T)",-1000000000000*VALUE(MID(D389,2,LEN(D389)-3)),IF(RIGHT(D389,2)="M)",-1000000*VALUE(MID(D389,2,LEN(D389)-3)),IF(RIGHT(D389,2)="B)",-1000000000*VALUE(MID(D389,2,LEN(D389)-3)),IF(RIGHT(D389,2)="k)",-1000*VALUE(MID(D389,2,LEN(D389)-3)),VALUE(SUBSTITUTE(D389,",","")))))),IF(RIGHT(D389,1)="T",1000000000000*VALUE(LEFT(D389,LEN(D389)-1)),IF(RIGHT(D389,1)="M",1000000*VALUE(LEFT(D389,LEN(D389)-1)),IF(RIGHT(D389,1)="B",1000000000*VALUE(LEFT(D389,LEN(D389)-1)),IF(RIGHT(D389,1)="%",0.01*VALUE(LEFT(D389,LEN(D389)-1)),IF(RIGHT(D389,1)="k",1000*VALUE(LEFT(D389,LEN(D389)-1)),VALUE(SUBSTITUTE(D389,",",""))))))))),"N/A")</f>
        <v>N/A</v>
      </c>
      <c r="L389" t="str">
        <f t="shared" ref="L389" si="278">IFERROR(IF(TRIM(E389)="-", "N/A", IF(RIGHT(E389,1)=")",IF(RIGHT(E389,2)="T)",-1000000000000*VALUE(MID(E389,2,LEN(E389)-3)),IF(RIGHT(E389,2)="M)",-1000000*VALUE(MID(E389,2,LEN(E389)-3)),IF(RIGHT(E389,2)="B)",-1000000000*VALUE(MID(E389,2,LEN(E389)-3)),IF(RIGHT(E389,2)="k)",-1000*VALUE(MID(E389,2,LEN(E389)-3)),VALUE(SUBSTITUTE(E389,",","")))))),IF(RIGHT(E389,1)="T",1000000000000*VALUE(LEFT(E389,LEN(E389)-1)),IF(RIGHT(E389,1)="M",1000000*VALUE(LEFT(E389,LEN(E389)-1)),IF(RIGHT(E389,1)="B",1000000000*VALUE(LEFT(E389,LEN(E389)-1)),IF(RIGHT(E389,1)="%",0.01*VALUE(LEFT(E389,LEN(E389)-1)),IF(RIGHT(E389,1)="k",1000*VALUE(LEFT(E389,LEN(E389)-1)),VALUE(SUBSTITUTE(E389,",",""))))))))),"N/A")</f>
        <v>N/A</v>
      </c>
      <c r="M389" t="str">
        <f t="shared" ref="M389" si="279">IFERROR(IF(TRIM(F389)="-", "N/A", IF(RIGHT(F389,1)=")",IF(RIGHT(F389,2)="T)",-1000000000000*VALUE(MID(F389,2,LEN(F389)-3)),IF(RIGHT(F389,2)="M)",-1000000*VALUE(MID(F389,2,LEN(F389)-3)),IF(RIGHT(F389,2)="B)",-1000000000*VALUE(MID(F389,2,LEN(F389)-3)),IF(RIGHT(F389,2)="k)",-1000*VALUE(MID(F389,2,LEN(F389)-3)),VALUE(SUBSTITUTE(F389,",","")))))),IF(RIGHT(F389,1)="T",1000000000000*VALUE(LEFT(F389,LEN(F389)-1)),IF(RIGHT(F389,1)="M",1000000*VALUE(LEFT(F389,LEN(F389)-1)),IF(RIGHT(F389,1)="B",1000000000*VALUE(LEFT(F389,LEN(F389)-1)),IF(RIGHT(F389,1)="%",0.01*VALUE(LEFT(F389,LEN(F389)-1)),IF(RIGHT(F389,1)="k",1000*VALUE(LEFT(F389,LEN(F389)-1)),VALUE(SUBSTITUTE(F389,",",""))))))))),"N/A")</f>
        <v>N/A</v>
      </c>
      <c r="N389" t="str">
        <f t="shared" ref="M389:N389" si="280">IFERROR(IF(TRIM(G389)="-", "N/A", IF(RIGHT(G389,1)=")",IF(RIGHT(G389,2)="T)",-1000000000000*VALUE(MID(G389,2,LEN(G389)-3)),IF(RIGHT(G389,2)="M)",-1000000*VALUE(MID(G389,2,LEN(G389)-3)),IF(RIGHT(G389,2)="B)",-1000000000*VALUE(MID(G389,2,LEN(G389)-3)),IF(RIGHT(G389,2)="k)",-1000*VALUE(MID(G389,2,LEN(G389)-3)),VALUE(SUBSTITUTE(G389,",","")))))),IF(RIGHT(G389,1)="T",1000000000000*VALUE(LEFT(G389,LEN(G389)-1)),IF(RIGHT(G389,1)="M",1000000*VALUE(LEFT(G389,LEN(G389)-1)),IF(RIGHT(G389,1)="B",1000000000*VALUE(LEFT(G389,LEN(G389)-1)),IF(RIGHT(G389,1)="%",0.01*VALUE(LEFT(G389,LEN(G389)-1)),IF(RIGHT(G389,1)="k",1000*VALUE(LEFT(G389,LEN(G389)-1)),VALUE(SUBSTITUTE(G389,",",""))))))))),"N/A")</f>
        <v>N/A</v>
      </c>
      <c r="P389">
        <f t="shared" si="264"/>
        <v>0</v>
      </c>
      <c r="Q389">
        <f t="shared" si="265"/>
        <v>0</v>
      </c>
      <c r="R389">
        <f t="shared" si="266"/>
        <v>0</v>
      </c>
      <c r="S389">
        <f t="shared" si="267"/>
        <v>0</v>
      </c>
      <c r="T389">
        <f t="shared" si="268"/>
        <v>0</v>
      </c>
    </row>
    <row r="390" spans="1:20" x14ac:dyDescent="0.3">
      <c r="A390" s="1">
        <v>5</v>
      </c>
      <c r="B390" t="s">
        <v>129</v>
      </c>
      <c r="C390" t="s">
        <v>4797</v>
      </c>
      <c r="I390" t="str">
        <f t="shared" ref="I390:I404" si="281">IFERROR(IF(TRIM(B390)="-", "N/A", IF(RIGHT(B390,1)=")",IF(RIGHT(B390,2)="T)",-1000000000000*VALUE(MID(B390,2,LEN(B390)-3)),IF(RIGHT(B390,2)="M)",-1000000*VALUE(MID(B390,2,LEN(B390)-3)),IF(RIGHT(B390,2)="B)",-1000000000*VALUE(MID(B390,2,LEN(B390)-3)),IF(RIGHT(B390,2)="k)",-1000*VALUE(MID(B390,2,LEN(B390)-3)),VALUE(SUBSTITUTE(B390,",","")))))),IF(RIGHT(B390,1)="T",1000000000000*VALUE(LEFT(B390,LEN(B390)-1)),IF(RIGHT(B390,1)="M",1000000*VALUE(LEFT(B390,LEN(B390)-1)),IF(RIGHT(B390,1)="B",1000000000*VALUE(LEFT(B390,LEN(B390)-1)),IF(RIGHT(B390,1)="%",0.01*VALUE(LEFT(B390,LEN(B390)-1)),IF(RIGHT(B390,1)="k",1000*VALUE(LEFT(B390,LEN(B390)-1)),VALUE(SUBSTITUTE(B390,",",""))))))))),"N/A")</f>
        <v>N/A</v>
      </c>
      <c r="J390">
        <f t="shared" ref="J390:J404" si="282">IFERROR(IF(TRIM(C390)="-", "N/A", IF(RIGHT(C390,1)=")",IF(RIGHT(C390,2)="T)",-1000000000000*VALUE(MID(C390,2,LEN(C390)-3)),IF(RIGHT(C390,2)="M)",-1000000*VALUE(MID(C390,2,LEN(C390)-3)),IF(RIGHT(C390,2)="B)",-1000000000*VALUE(MID(C390,2,LEN(C390)-3)),IF(RIGHT(C390,2)="k)",-1000*VALUE(MID(C390,2,LEN(C390)-3)),VALUE(SUBSTITUTE(C390,",","")))))),IF(RIGHT(C390,1)="T",1000000000000*VALUE(LEFT(C390,LEN(C390)-1)),IF(RIGHT(C390,1)="M",1000000*VALUE(LEFT(C390,LEN(C390)-1)),IF(RIGHT(C390,1)="B",1000000000*VALUE(LEFT(C390,LEN(C390)-1)),IF(RIGHT(C390,1)="%",0.01*VALUE(LEFT(C390,LEN(C390)-1)),IF(RIGHT(C390,1)="k",1000*VALUE(LEFT(C390,LEN(C390)-1)),VALUE(SUBSTITUTE(C390,",",""))))))))),"N/A")</f>
        <v>8.39</v>
      </c>
      <c r="K390" t="str">
        <f t="shared" ref="K390:K404" si="283">IFERROR(IF(TRIM(D390)="-", "N/A", IF(RIGHT(D390,1)=")",IF(RIGHT(D390,2)="T)",-1000000000000*VALUE(MID(D390,2,LEN(D390)-3)),IF(RIGHT(D390,2)="M)",-1000000*VALUE(MID(D390,2,LEN(D390)-3)),IF(RIGHT(D390,2)="B)",-1000000000*VALUE(MID(D390,2,LEN(D390)-3)),IF(RIGHT(D390,2)="k)",-1000*VALUE(MID(D390,2,LEN(D390)-3)),VALUE(SUBSTITUTE(D390,",","")))))),IF(RIGHT(D390,1)="T",1000000000000*VALUE(LEFT(D390,LEN(D390)-1)),IF(RIGHT(D390,1)="M",1000000*VALUE(LEFT(D390,LEN(D390)-1)),IF(RIGHT(D390,1)="B",1000000000*VALUE(LEFT(D390,LEN(D390)-1)),IF(RIGHT(D390,1)="%",0.01*VALUE(LEFT(D390,LEN(D390)-1)),IF(RIGHT(D390,1)="k",1000*VALUE(LEFT(D390,LEN(D390)-1)),VALUE(SUBSTITUTE(D390,",",""))))))))),"N/A")</f>
        <v>N/A</v>
      </c>
      <c r="L390" t="str">
        <f t="shared" ref="L390:L404" si="284">IFERROR(IF(TRIM(E390)="-", "N/A", IF(RIGHT(E390,1)=")",IF(RIGHT(E390,2)="T)",-1000000000000*VALUE(MID(E390,2,LEN(E390)-3)),IF(RIGHT(E390,2)="M)",-1000000*VALUE(MID(E390,2,LEN(E390)-3)),IF(RIGHT(E390,2)="B)",-1000000000*VALUE(MID(E390,2,LEN(E390)-3)),IF(RIGHT(E390,2)="k)",-1000*VALUE(MID(E390,2,LEN(E390)-3)),VALUE(SUBSTITUTE(E390,",","")))))),IF(RIGHT(E390,1)="T",1000000000000*VALUE(LEFT(E390,LEN(E390)-1)),IF(RIGHT(E390,1)="M",1000000*VALUE(LEFT(E390,LEN(E390)-1)),IF(RIGHT(E390,1)="B",1000000000*VALUE(LEFT(E390,LEN(E390)-1)),IF(RIGHT(E390,1)="%",0.01*VALUE(LEFT(E390,LEN(E390)-1)),IF(RIGHT(E390,1)="k",1000*VALUE(LEFT(E390,LEN(E390)-1)),VALUE(SUBSTITUTE(E390,",",""))))))))),"N/A")</f>
        <v>N/A</v>
      </c>
      <c r="M390" t="str">
        <f t="shared" ref="M390:M404" si="285">IFERROR(IF(TRIM(F390)="-", "N/A", IF(RIGHT(F390,1)=")",IF(RIGHT(F390,2)="T)",-1000000000000*VALUE(MID(F390,2,LEN(F390)-3)),IF(RIGHT(F390,2)="M)",-1000000*VALUE(MID(F390,2,LEN(F390)-3)),IF(RIGHT(F390,2)="B)",-1000000000*VALUE(MID(F390,2,LEN(F390)-3)),IF(RIGHT(F390,2)="k)",-1000*VALUE(MID(F390,2,LEN(F390)-3)),VALUE(SUBSTITUTE(F390,",","")))))),IF(RIGHT(F390,1)="T",1000000000000*VALUE(LEFT(F390,LEN(F390)-1)),IF(RIGHT(F390,1)="M",1000000*VALUE(LEFT(F390,LEN(F390)-1)),IF(RIGHT(F390,1)="B",1000000000*VALUE(LEFT(F390,LEN(F390)-1)),IF(RIGHT(F390,1)="%",0.01*VALUE(LEFT(F390,LEN(F390)-1)),IF(RIGHT(F390,1)="k",1000*VALUE(LEFT(F390,LEN(F390)-1)),VALUE(SUBSTITUTE(F390,",",""))))))))),"N/A")</f>
        <v>N/A</v>
      </c>
      <c r="N390" t="str">
        <f t="shared" ref="N390:N404" si="286">IFERROR(IF(TRIM(G390)="-", "N/A", IF(RIGHT(G390,1)=")",IF(RIGHT(G390,2)="T)",-1000000000000*VALUE(MID(G390,2,LEN(G390)-3)),IF(RIGHT(G390,2)="M)",-1000000*VALUE(MID(G390,2,LEN(G390)-3)),IF(RIGHT(G390,2)="B)",-1000000000*VALUE(MID(G390,2,LEN(G390)-3)),IF(RIGHT(G390,2)="k)",-1000*VALUE(MID(G390,2,LEN(G390)-3)),VALUE(SUBSTITUTE(G390,",","")))))),IF(RIGHT(G390,1)="T",1000000000000*VALUE(LEFT(G390,LEN(G390)-1)),IF(RIGHT(G390,1)="M",1000000*VALUE(LEFT(G390,LEN(G390)-1)),IF(RIGHT(G390,1)="B",1000000000*VALUE(LEFT(G390,LEN(G390)-1)),IF(RIGHT(G390,1)="%",0.01*VALUE(LEFT(G390,LEN(G390)-1)),IF(RIGHT(G390,1)="k",1000*VALUE(LEFT(G390,LEN(G390)-1)),VALUE(SUBSTITUTE(G390,",",""))))))))),"N/A")</f>
        <v>N/A</v>
      </c>
      <c r="P390">
        <f t="shared" si="264"/>
        <v>0</v>
      </c>
      <c r="Q390">
        <f t="shared" si="265"/>
        <v>0</v>
      </c>
      <c r="R390">
        <f t="shared" si="266"/>
        <v>0</v>
      </c>
      <c r="S390">
        <f t="shared" si="267"/>
        <v>0</v>
      </c>
      <c r="T390">
        <f t="shared" si="268"/>
        <v>0</v>
      </c>
    </row>
    <row r="391" spans="1:20" x14ac:dyDescent="0.3">
      <c r="A391" s="1">
        <v>6</v>
      </c>
      <c r="B391" t="s">
        <v>131</v>
      </c>
      <c r="C391" t="s">
        <v>4798</v>
      </c>
      <c r="I391" t="str">
        <f t="shared" si="281"/>
        <v>N/A</v>
      </c>
      <c r="J391">
        <f t="shared" si="282"/>
        <v>11.06</v>
      </c>
      <c r="K391" t="str">
        <f t="shared" si="283"/>
        <v>N/A</v>
      </c>
      <c r="L391" t="str">
        <f t="shared" si="284"/>
        <v>N/A</v>
      </c>
      <c r="M391" t="str">
        <f t="shared" si="285"/>
        <v>N/A</v>
      </c>
      <c r="N391" t="str">
        <f t="shared" si="286"/>
        <v>N/A</v>
      </c>
      <c r="P391">
        <f t="shared" si="264"/>
        <v>0</v>
      </c>
      <c r="Q391">
        <f t="shared" si="265"/>
        <v>0</v>
      </c>
      <c r="R391">
        <f t="shared" si="266"/>
        <v>0</v>
      </c>
      <c r="S391">
        <f t="shared" si="267"/>
        <v>0</v>
      </c>
      <c r="T391">
        <f t="shared" si="268"/>
        <v>0</v>
      </c>
    </row>
    <row r="392" spans="1:20" x14ac:dyDescent="0.3">
      <c r="A392" s="1">
        <v>7</v>
      </c>
      <c r="B392" t="s">
        <v>133</v>
      </c>
      <c r="I392" t="str">
        <f t="shared" si="281"/>
        <v>N/A</v>
      </c>
      <c r="J392" t="str">
        <f t="shared" si="282"/>
        <v>N/A</v>
      </c>
      <c r="K392" t="str">
        <f t="shared" si="283"/>
        <v>N/A</v>
      </c>
      <c r="L392" t="str">
        <f t="shared" si="284"/>
        <v>N/A</v>
      </c>
      <c r="M392" t="str">
        <f t="shared" si="285"/>
        <v>N/A</v>
      </c>
      <c r="N392" t="str">
        <f t="shared" si="286"/>
        <v>N/A</v>
      </c>
      <c r="P392">
        <f t="shared" si="264"/>
        <v>0</v>
      </c>
      <c r="Q392">
        <f t="shared" si="265"/>
        <v>0</v>
      </c>
      <c r="R392">
        <f t="shared" si="266"/>
        <v>0</v>
      </c>
      <c r="S392">
        <f t="shared" si="267"/>
        <v>0</v>
      </c>
      <c r="T392">
        <f t="shared" si="268"/>
        <v>0</v>
      </c>
    </row>
    <row r="393" spans="1:20" x14ac:dyDescent="0.3">
      <c r="A393" s="1">
        <v>8</v>
      </c>
      <c r="B393" t="s">
        <v>134</v>
      </c>
      <c r="I393" t="str">
        <f t="shared" si="281"/>
        <v>N/A</v>
      </c>
      <c r="J393" t="str">
        <f t="shared" si="282"/>
        <v>N/A</v>
      </c>
      <c r="K393" t="str">
        <f t="shared" si="283"/>
        <v>N/A</v>
      </c>
      <c r="L393" t="str">
        <f t="shared" si="284"/>
        <v>N/A</v>
      </c>
      <c r="M393" t="str">
        <f t="shared" si="285"/>
        <v>N/A</v>
      </c>
      <c r="N393" t="str">
        <f t="shared" si="286"/>
        <v>N/A</v>
      </c>
      <c r="P393">
        <f t="shared" si="264"/>
        <v>0</v>
      </c>
      <c r="Q393">
        <f t="shared" si="265"/>
        <v>0</v>
      </c>
      <c r="R393">
        <f t="shared" si="266"/>
        <v>0</v>
      </c>
      <c r="S393">
        <f t="shared" si="267"/>
        <v>0</v>
      </c>
      <c r="T393">
        <f t="shared" si="268"/>
        <v>0</v>
      </c>
    </row>
    <row r="394" spans="1:20" x14ac:dyDescent="0.3">
      <c r="I394" t="str">
        <f t="shared" si="281"/>
        <v>N/A</v>
      </c>
      <c r="J394" t="str">
        <f t="shared" si="282"/>
        <v>N/A</v>
      </c>
      <c r="K394" t="str">
        <f t="shared" si="283"/>
        <v>N/A</v>
      </c>
      <c r="L394" t="str">
        <f t="shared" si="284"/>
        <v>N/A</v>
      </c>
      <c r="M394" t="str">
        <f t="shared" si="285"/>
        <v>N/A</v>
      </c>
      <c r="N394" t="str">
        <f t="shared" si="286"/>
        <v>N/A</v>
      </c>
      <c r="P394">
        <f t="shared" si="264"/>
        <v>0</v>
      </c>
      <c r="Q394">
        <f t="shared" si="265"/>
        <v>0</v>
      </c>
      <c r="R394">
        <f t="shared" si="266"/>
        <v>0</v>
      </c>
      <c r="S394">
        <f t="shared" si="267"/>
        <v>0</v>
      </c>
      <c r="T394">
        <f t="shared" si="268"/>
        <v>0</v>
      </c>
    </row>
    <row r="395" spans="1:20" x14ac:dyDescent="0.3">
      <c r="I395" t="str">
        <f t="shared" si="281"/>
        <v>N/A</v>
      </c>
      <c r="J395" t="str">
        <f t="shared" si="282"/>
        <v>N/A</v>
      </c>
      <c r="K395" t="str">
        <f t="shared" si="283"/>
        <v>N/A</v>
      </c>
      <c r="L395" t="str">
        <f t="shared" si="284"/>
        <v>N/A</v>
      </c>
      <c r="M395" t="str">
        <f t="shared" si="285"/>
        <v>N/A</v>
      </c>
      <c r="N395" t="str">
        <f t="shared" si="286"/>
        <v>N/A</v>
      </c>
      <c r="P395">
        <f t="shared" si="264"/>
        <v>0</v>
      </c>
      <c r="Q395">
        <f t="shared" si="265"/>
        <v>0</v>
      </c>
      <c r="R395">
        <f t="shared" si="266"/>
        <v>0</v>
      </c>
      <c r="S395">
        <f t="shared" si="267"/>
        <v>0</v>
      </c>
      <c r="T395">
        <f t="shared" si="268"/>
        <v>0</v>
      </c>
    </row>
    <row r="396" spans="1:20" x14ac:dyDescent="0.3">
      <c r="A396" s="1">
        <v>0</v>
      </c>
      <c r="B396" t="s">
        <v>122</v>
      </c>
      <c r="C396" t="s">
        <v>1598</v>
      </c>
      <c r="I396" t="str">
        <f t="shared" si="281"/>
        <v>N/A</v>
      </c>
      <c r="J396">
        <f t="shared" si="282"/>
        <v>2730000000</v>
      </c>
      <c r="K396" t="str">
        <f t="shared" si="283"/>
        <v>N/A</v>
      </c>
      <c r="L396" t="str">
        <f t="shared" si="284"/>
        <v>N/A</v>
      </c>
      <c r="M396" t="str">
        <f t="shared" si="285"/>
        <v>N/A</v>
      </c>
      <c r="N396" t="str">
        <f t="shared" si="286"/>
        <v>N/A</v>
      </c>
      <c r="P396">
        <f t="shared" si="264"/>
        <v>0</v>
      </c>
      <c r="Q396">
        <f t="shared" si="265"/>
        <v>0</v>
      </c>
      <c r="R396">
        <f t="shared" si="266"/>
        <v>0</v>
      </c>
      <c r="S396">
        <f t="shared" si="267"/>
        <v>0</v>
      </c>
      <c r="T396">
        <f t="shared" si="268"/>
        <v>0</v>
      </c>
    </row>
    <row r="397" spans="1:20" x14ac:dyDescent="0.3">
      <c r="A397" s="1">
        <v>1</v>
      </c>
      <c r="B397" t="s">
        <v>123</v>
      </c>
      <c r="I397" t="str">
        <f t="shared" si="281"/>
        <v>N/A</v>
      </c>
      <c r="J397" t="str">
        <f t="shared" si="282"/>
        <v>N/A</v>
      </c>
      <c r="K397" t="str">
        <f t="shared" si="283"/>
        <v>N/A</v>
      </c>
      <c r="L397" t="str">
        <f t="shared" si="284"/>
        <v>N/A</v>
      </c>
      <c r="M397" t="str">
        <f t="shared" si="285"/>
        <v>N/A</v>
      </c>
      <c r="N397" t="str">
        <f t="shared" si="286"/>
        <v>N/A</v>
      </c>
      <c r="P397">
        <f t="shared" si="264"/>
        <v>0</v>
      </c>
      <c r="Q397">
        <f t="shared" si="265"/>
        <v>0</v>
      </c>
      <c r="R397">
        <f t="shared" si="266"/>
        <v>0</v>
      </c>
      <c r="S397">
        <f t="shared" si="267"/>
        <v>0</v>
      </c>
      <c r="T397">
        <f t="shared" si="268"/>
        <v>0</v>
      </c>
    </row>
    <row r="398" spans="1:20" x14ac:dyDescent="0.3">
      <c r="A398" s="1">
        <v>2</v>
      </c>
      <c r="B398" t="s">
        <v>124</v>
      </c>
      <c r="C398" t="s">
        <v>4799</v>
      </c>
      <c r="I398" t="str">
        <f t="shared" si="281"/>
        <v>N/A</v>
      </c>
      <c r="J398">
        <f t="shared" si="282"/>
        <v>6025</v>
      </c>
      <c r="K398" t="str">
        <f t="shared" si="283"/>
        <v>N/A</v>
      </c>
      <c r="L398" t="str">
        <f t="shared" si="284"/>
        <v>N/A</v>
      </c>
      <c r="M398" t="str">
        <f t="shared" si="285"/>
        <v>N/A</v>
      </c>
      <c r="N398" t="str">
        <f t="shared" si="286"/>
        <v>N/A</v>
      </c>
      <c r="P398">
        <f t="shared" si="264"/>
        <v>0</v>
      </c>
      <c r="Q398">
        <f t="shared" si="265"/>
        <v>0</v>
      </c>
      <c r="R398">
        <f t="shared" si="266"/>
        <v>0</v>
      </c>
      <c r="S398">
        <f t="shared" si="267"/>
        <v>0</v>
      </c>
      <c r="T398">
        <f t="shared" si="268"/>
        <v>0</v>
      </c>
    </row>
    <row r="399" spans="1:20" x14ac:dyDescent="0.3">
      <c r="A399" s="1">
        <v>3</v>
      </c>
      <c r="B399" t="s">
        <v>125</v>
      </c>
      <c r="C399" t="s">
        <v>4800</v>
      </c>
      <c r="I399" t="str">
        <f t="shared" si="281"/>
        <v>N/A</v>
      </c>
      <c r="J399">
        <f t="shared" si="282"/>
        <v>42.43</v>
      </c>
      <c r="K399" t="str">
        <f t="shared" si="283"/>
        <v>N/A</v>
      </c>
      <c r="L399" t="str">
        <f t="shared" si="284"/>
        <v>N/A</v>
      </c>
      <c r="M399" t="str">
        <f t="shared" si="285"/>
        <v>N/A</v>
      </c>
      <c r="N399" t="str">
        <f t="shared" si="286"/>
        <v>N/A</v>
      </c>
      <c r="P399">
        <f t="shared" si="264"/>
        <v>0</v>
      </c>
      <c r="Q399">
        <f t="shared" si="265"/>
        <v>0</v>
      </c>
      <c r="R399">
        <f t="shared" si="266"/>
        <v>0</v>
      </c>
      <c r="S399">
        <f t="shared" si="267"/>
        <v>0</v>
      </c>
      <c r="T399">
        <f t="shared" si="268"/>
        <v>0</v>
      </c>
    </row>
    <row r="400" spans="1:20" x14ac:dyDescent="0.3">
      <c r="A400" s="1">
        <v>4</v>
      </c>
      <c r="B400" t="s">
        <v>127</v>
      </c>
      <c r="C400" t="s">
        <v>4801</v>
      </c>
      <c r="I400" t="str">
        <f t="shared" si="281"/>
        <v>N/A</v>
      </c>
      <c r="J400">
        <f t="shared" si="282"/>
        <v>2.52</v>
      </c>
      <c r="K400" t="str">
        <f t="shared" si="283"/>
        <v>N/A</v>
      </c>
      <c r="L400" t="str">
        <f t="shared" si="284"/>
        <v>N/A</v>
      </c>
      <c r="M400" t="str">
        <f t="shared" si="285"/>
        <v>N/A</v>
      </c>
      <c r="N400" t="str">
        <f t="shared" si="286"/>
        <v>N/A</v>
      </c>
      <c r="P400">
        <f t="shared" ref="P400:P403" si="287">IF(AND(NOT(ISNUMBER(J400)),NOT(J400="N/A")),1,0)</f>
        <v>0</v>
      </c>
      <c r="Q400">
        <f t="shared" ref="Q400:Q403" si="288">IF(AND(NOT(ISNUMBER(K400)),NOT(K400="N/A")),1,0)</f>
        <v>0</v>
      </c>
      <c r="R400">
        <f t="shared" ref="R400:R403" si="289">IF(AND(NOT(ISNUMBER(L400)),NOT(L400="N/A")),1,0)</f>
        <v>0</v>
      </c>
      <c r="S400">
        <f t="shared" ref="S400:S403" si="290">IF(AND(NOT(ISNUMBER(M400)),NOT(M400="N/A")),1,0)</f>
        <v>0</v>
      </c>
      <c r="T400">
        <f t="shared" ref="T400:T403" si="291">IF(AND(NOT(ISNUMBER(N400)),NOT(N400="N/A")),1,0)</f>
        <v>0</v>
      </c>
    </row>
    <row r="401" spans="1:20" x14ac:dyDescent="0.3">
      <c r="A401" s="1">
        <v>5</v>
      </c>
      <c r="B401" t="s">
        <v>129</v>
      </c>
      <c r="C401" t="s">
        <v>4802</v>
      </c>
      <c r="I401" t="str">
        <f t="shared" si="281"/>
        <v>N/A</v>
      </c>
      <c r="J401">
        <f t="shared" si="282"/>
        <v>4.2</v>
      </c>
      <c r="K401" t="str">
        <f t="shared" si="283"/>
        <v>N/A</v>
      </c>
      <c r="L401" t="str">
        <f t="shared" si="284"/>
        <v>N/A</v>
      </c>
      <c r="M401" t="str">
        <f t="shared" si="285"/>
        <v>N/A</v>
      </c>
      <c r="N401" t="str">
        <f t="shared" si="286"/>
        <v>N/A</v>
      </c>
      <c r="P401">
        <f t="shared" si="287"/>
        <v>0</v>
      </c>
      <c r="Q401">
        <f t="shared" si="288"/>
        <v>0</v>
      </c>
      <c r="R401">
        <f t="shared" si="289"/>
        <v>0</v>
      </c>
      <c r="S401">
        <f t="shared" si="290"/>
        <v>0</v>
      </c>
      <c r="T401">
        <f t="shared" si="291"/>
        <v>0</v>
      </c>
    </row>
    <row r="402" spans="1:20" x14ac:dyDescent="0.3">
      <c r="A402" s="1">
        <v>6</v>
      </c>
      <c r="B402" t="s">
        <v>131</v>
      </c>
      <c r="C402" t="s">
        <v>4803</v>
      </c>
      <c r="I402" t="str">
        <f t="shared" si="281"/>
        <v>N/A</v>
      </c>
      <c r="J402">
        <f t="shared" si="282"/>
        <v>6.1</v>
      </c>
      <c r="K402" t="str">
        <f t="shared" si="283"/>
        <v>N/A</v>
      </c>
      <c r="L402" t="str">
        <f t="shared" si="284"/>
        <v>N/A</v>
      </c>
      <c r="M402" t="str">
        <f t="shared" si="285"/>
        <v>N/A</v>
      </c>
      <c r="N402" t="str">
        <f t="shared" si="286"/>
        <v>N/A</v>
      </c>
      <c r="P402">
        <f t="shared" si="287"/>
        <v>0</v>
      </c>
      <c r="Q402">
        <f t="shared" si="288"/>
        <v>0</v>
      </c>
      <c r="R402">
        <f t="shared" si="289"/>
        <v>0</v>
      </c>
      <c r="S402">
        <f t="shared" si="290"/>
        <v>0</v>
      </c>
      <c r="T402">
        <f t="shared" si="291"/>
        <v>0</v>
      </c>
    </row>
    <row r="403" spans="1:20" x14ac:dyDescent="0.3">
      <c r="A403" s="1">
        <v>7</v>
      </c>
      <c r="B403" t="s">
        <v>133</v>
      </c>
      <c r="I403" t="str">
        <f t="shared" si="281"/>
        <v>N/A</v>
      </c>
      <c r="J403" t="str">
        <f t="shared" si="282"/>
        <v>N/A</v>
      </c>
      <c r="K403" t="str">
        <f t="shared" si="283"/>
        <v>N/A</v>
      </c>
      <c r="L403" t="str">
        <f t="shared" si="284"/>
        <v>N/A</v>
      </c>
      <c r="M403" t="str">
        <f t="shared" si="285"/>
        <v>N/A</v>
      </c>
      <c r="N403" t="str">
        <f t="shared" si="286"/>
        <v>N/A</v>
      </c>
      <c r="P403">
        <f t="shared" si="287"/>
        <v>0</v>
      </c>
      <c r="Q403">
        <f t="shared" si="288"/>
        <v>0</v>
      </c>
      <c r="R403">
        <f t="shared" si="289"/>
        <v>0</v>
      </c>
      <c r="S403">
        <f t="shared" si="290"/>
        <v>0</v>
      </c>
      <c r="T403">
        <f t="shared" si="291"/>
        <v>0</v>
      </c>
    </row>
    <row r="404" spans="1:20" x14ac:dyDescent="0.3">
      <c r="A404" s="1">
        <v>8</v>
      </c>
      <c r="B404" t="s">
        <v>134</v>
      </c>
      <c r="I404" t="str">
        <f t="shared" si="281"/>
        <v>N/A</v>
      </c>
      <c r="J404" t="str">
        <f t="shared" si="282"/>
        <v>N/A</v>
      </c>
      <c r="K404" t="str">
        <f t="shared" si="283"/>
        <v>N/A</v>
      </c>
      <c r="L404" t="str">
        <f t="shared" si="284"/>
        <v>N/A</v>
      </c>
      <c r="M404" t="str">
        <f t="shared" si="285"/>
        <v>N/A</v>
      </c>
      <c r="N404" t="str">
        <f t="shared" si="286"/>
        <v>N/A</v>
      </c>
      <c r="P404">
        <f>IF(AND(NOT(ISNUMBER(J404)),NOT(J404="N/A")),1,0)</f>
        <v>0</v>
      </c>
      <c r="Q404">
        <f t="shared" ref="Q404:T404" si="292">IF(AND(NOT(ISNUMBER(K404)),NOT(K404="N/A")),1,0)</f>
        <v>0</v>
      </c>
      <c r="R404">
        <f t="shared" si="292"/>
        <v>0</v>
      </c>
      <c r="S404">
        <f t="shared" si="292"/>
        <v>0</v>
      </c>
      <c r="T404">
        <f t="shared" si="292"/>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7.2098053352559477E-3</v>
      </c>
      <c r="AL454">
        <f ca="1">Z455-Y455</f>
        <v>-7.5429165944164156E-3</v>
      </c>
      <c r="AM454">
        <f ca="1">AA455-Z455</f>
        <v>5.2866716306775308E-3</v>
      </c>
      <c r="AN454">
        <f ca="1">AB455-AA455</f>
        <v>-9.0497737556560764E-4</v>
      </c>
    </row>
    <row r="455" spans="2:40" x14ac:dyDescent="0.3">
      <c r="X455">
        <f ca="1">(INDIRECT("J" &amp; MATCH("Gross Income",B145:B403,0) +144))/(INDIRECT("J" &amp; MATCH("Sales/Revenue",B145:B403,0) +144))</f>
        <v>0.84210526315789469</v>
      </c>
      <c r="Y455">
        <f ca="1">(INDIRECT("K" &amp; MATCH("Gross Income",B145:B403,0) +144))/(INDIRECT("K" &amp; MATCH("Sales/Revenue",B145:B403,0) +144))</f>
        <v>0.84931506849315064</v>
      </c>
      <c r="Z455">
        <f ca="1">(INDIRECT("L" &amp; MATCH("Gross Income",B145:B403,0) +144))/(INDIRECT("L" &amp; MATCH("Sales/Revenue",B145:B403,0) +144))</f>
        <v>0.84177215189873422</v>
      </c>
      <c r="AA455">
        <f ca="1">(INDIRECT("M" &amp; MATCH("Gross Income",B145:B403,0) +144))/(INDIRECT("M" &amp; MATCH("Sales/Revenue",B145:B403,0) +144))</f>
        <v>0.84705882352941175</v>
      </c>
      <c r="AB455">
        <f ca="1">IFERROR((INDIRECT("N" &amp; MATCH("Gross Income",B145:B403,0) +144))/(INDIRECT("N" &amp; MATCH("Sales/Revenue",B145:B403,0) +144)), (1 - (INDIRECT("N" &amp; MATCH("Cost of Goods Sold (COGS) incl. D&amp;A",B145:B403,0) +144))/(INDIRECT("N" &amp; MATCH("Sales/Revenue",B145:B403,0) +144))))</f>
        <v>0.84615384615384615</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9.1984962406014947E-2</v>
      </c>
      <c r="R462">
        <f ca="1">Y455-Y463-Y471</f>
        <v>8.3349315068493093E-2</v>
      </c>
      <c r="S462">
        <f ca="1">Z455-Z463-Z471</f>
        <v>6.6056962025316537E-2</v>
      </c>
      <c r="T462">
        <f ca="1">AA455-AA463-AA471</f>
        <v>0.10107647058823524</v>
      </c>
      <c r="U462">
        <f ca="1">AB455-AB463-AB471</f>
        <v>9.3631868131868121E-2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f ca="1">(INDIRECT("J" &amp; MATCH("SG&amp;A Expense",B145:B403,0) +144))/(INDIRECT("J" &amp; MATCH("Sales/Revenue",B145:B403,0) +144))</f>
        <v>0.68303759398496244</v>
      </c>
      <c r="Y463">
        <f ca="1">(INDIRECT("K" &amp; MATCH("SG&amp;A Expense",B145:B403,0) +144))/(INDIRECT("K" &amp; MATCH("Sales/Revenue",B145:B403,0) +144))</f>
        <v>0.69863013698630139</v>
      </c>
      <c r="Z463">
        <f ca="1">(INDIRECT("L" &amp; MATCH("SG&amp;A Expense",B145:B403,0) +144))/(INDIRECT("L" &amp; MATCH("Sales/Revenue",B145:B403,0) +144))</f>
        <v>0.70253164556962022</v>
      </c>
      <c r="AA463">
        <f ca="1">(INDIRECT("M" &amp; MATCH("SG&amp;A Expense",B145:B403,0) +144))/(INDIRECT("M" &amp; MATCH("Sales/Revenue",B145:B403,0) +144))</f>
        <v>0.67647058823529416</v>
      </c>
      <c r="AB463">
        <f ca="1">(INDIRECT("N" &amp; MATCH("SG&amp;A Expense",B145:B403,0) +144))/(INDIRECT("N" &amp; MATCH("Sales/Revenue",B145:B403,0) +144))</f>
        <v>0.68681318681318682</v>
      </c>
      <c r="AE463">
        <f ca="1">R462-Q462</f>
        <v>-8.635647337521854E-3</v>
      </c>
      <c r="AF463">
        <f ca="1">S462-R462</f>
        <v>-1.7292353043176556E-2</v>
      </c>
      <c r="AG463">
        <f ca="1">T462-S462</f>
        <v>3.5019508562918703E-2</v>
      </c>
      <c r="AH463">
        <f ca="1">U462-T462</f>
        <v>-7.4446024563671193E-3</v>
      </c>
      <c r="AK463">
        <f ca="1">Y463-X463</f>
        <v>1.5592543001338943E-2</v>
      </c>
      <c r="AL463">
        <f ca="1">Z463-Y463</f>
        <v>3.9015085833188357E-3</v>
      </c>
      <c r="AM463">
        <f ca="1">AA463-Z463</f>
        <v>-2.6061057334326065E-2</v>
      </c>
      <c r="AN463">
        <f ca="1">AB463-AA463</f>
        <v>1.0342598577892659E-2</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f ca="1">Q462*(1/Q490)</f>
        <v>0.14693024596464244</v>
      </c>
      <c r="K467">
        <f ca="1">R462*(1/R490)</f>
        <v>4.2653301198993504E-7</v>
      </c>
      <c r="L467">
        <f ca="1">S462*(1/S490)</f>
        <v>1.2647074536693943E-8</v>
      </c>
      <c r="M467">
        <f ca="1">T462*(1/T490)</f>
        <v>0.11415000332159697</v>
      </c>
      <c r="N467">
        <f ca="1">U462*(1/U490)</f>
        <v>0.14360473935246823</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6.7082706766917299E-2</v>
      </c>
      <c r="Y471">
        <f ca="1">(INDIRECT("K" &amp; MATCH("Depreciation &amp; Amortization Expense",B145:B403,0) +144))/(INDIRECT("K" &amp; MATCH("Sales/Revenue",B145:B403,0) +144))</f>
        <v>6.7335616438356158E-2</v>
      </c>
      <c r="Z471">
        <f ca="1">(INDIRECT("L" &amp; MATCH("Depreciation &amp; Amortization Expense",B145:B403,0) +144))/(INDIRECT("L" &amp; MATCH("Sales/Revenue",B145:B403,0) +144))</f>
        <v>7.3183544303797463E-2</v>
      </c>
      <c r="AA471">
        <f ca="1">(INDIRECT("M" &amp; MATCH("Depreciation &amp; Amortization Expense",B145:B403,0) +144))/(INDIRECT("M" &amp; MATCH("Sales/Revenue",B145:B403,0) +144))</f>
        <v>6.9511764705882356E-2</v>
      </c>
      <c r="AB471">
        <f ca="1">(INDIRECT("N" &amp; MATCH("Depreciation &amp; Amortization Expense",B145:B403,0) +144))/(INDIRECT("N" &amp; MATCH("Sales/Revenue",B145:B403,0) +144))</f>
        <v>6.5708791208791209E-2</v>
      </c>
    </row>
    <row r="472" spans="4:40" x14ac:dyDescent="0.3">
      <c r="Q472">
        <f ca="1">K467-J467</f>
        <v>-0.14692981943163044</v>
      </c>
      <c r="R472">
        <f ca="1">L467-K467</f>
        <v>-4.1388593745324107E-7</v>
      </c>
      <c r="S472">
        <f ca="1">M467-L467</f>
        <v>0.11414999067452243</v>
      </c>
      <c r="T472">
        <f ca="1">N467-M467</f>
        <v>2.9454736030871259E-2</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2.5290967143885845E-4</v>
      </c>
      <c r="AL474">
        <f ca="1">Z471-Y471</f>
        <v>5.8479278654413047E-3</v>
      </c>
      <c r="AM474">
        <f ca="1">AA471-Z471</f>
        <v>-3.6717795979151063E-3</v>
      </c>
      <c r="AN474">
        <f ca="1">AB471-AA471</f>
        <v>-3.8029734970911472E-3</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f ca="1">J467*(1-J487)</f>
        <v>0.34334711697107578</v>
      </c>
      <c r="E477">
        <f ca="1">K467*(1-K487)</f>
        <v>4.4061664917828191E-7</v>
      </c>
      <c r="F477">
        <f ca="1">L467*(1-L487)</f>
        <v>1.110287372309761E-8</v>
      </c>
      <c r="G477">
        <f ca="1">M467*(1-M487)</f>
        <v>0.10767467802106692</v>
      </c>
      <c r="H477">
        <f ca="1">N467*(1-N487)</f>
        <v>0.12297385818131666</v>
      </c>
      <c r="K477">
        <f ca="1">E477-D477</f>
        <v>-0.34334667635442662</v>
      </c>
      <c r="L477">
        <f ca="1">F477-E477</f>
        <v>-4.295137754551843E-7</v>
      </c>
      <c r="M477">
        <f ca="1">G477-F477</f>
        <v>0.1076746669181932</v>
      </c>
      <c r="N477">
        <f ca="1">H477-G477</f>
        <v>1.529918016024974E-2</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f ca="1">K487-J487</f>
        <v>1.3037846589252089</v>
      </c>
      <c r="R481">
        <f ca="1">L487-K487</f>
        <v>0.15511831543834045</v>
      </c>
      <c r="S481">
        <f ca="1">M487-L487</f>
        <v>-6.5372990114709026E-2</v>
      </c>
      <c r="T481">
        <f ca="1">N487-M487</f>
        <v>8.6937890060310732E-2</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f ca="1">(INDIRECT("J" &amp; MATCH("Total Current Assets",B145:B403,0) +144) - INDIRECT("J" &amp; MATCH("Total Current Liabilities",B145:B403,0) +144))/(INDIRECT("J" &amp; MATCH("Sales/Revenue",B145:B403,0) +144))</f>
        <v>0.12781954887218044</v>
      </c>
      <c r="Y483">
        <f ca="1">(INDIRECT("K" &amp; MATCH("Total Current Assets",B145:B403,0) +144) - INDIRECT("K" &amp; MATCH("Total Current Liabilities",B145:B403,0) +144))/(INDIRECT("K" &amp; MATCH("Sales/Revenue",B145:B403,0) +144))</f>
        <v>4.7945205479452052E-2</v>
      </c>
      <c r="Z483">
        <f ca="1">(INDIRECT("L" &amp; MATCH("Total Current Assets",B145:B403,0) +144) - INDIRECT("L" &amp; MATCH("Total Current Liabilities",B145:B403,0) +144))/(INDIRECT("L" &amp; MATCH("Sales/Revenue",B145:B403,0) +144))</f>
        <v>0.29113924050632911</v>
      </c>
      <c r="AA483">
        <f ca="1">(INDIRECT("M" &amp; MATCH("Total Current Assets",B145:B403,0) +144) - INDIRECT("M" &amp; MATCH("Total Current Liabilities",B145:B403,0) +144))/(INDIRECT("M" &amp; MATCH("Sales/Revenue",B145:B403,0) +144))</f>
        <v>0.25202941176470589</v>
      </c>
      <c r="AB483">
        <f ca="1">(INDIRECT("N" &amp; MATCH("Total Current Assets",B145:B403,0) +144) - INDIRECT("N" &amp; MATCH("Total Current Liabilities",B145:B403,0) +144))/(INDIRECT("N" &amp; MATCH("Sales/Revenue",B145:B403,0) +144))</f>
        <v>6.3994505494505499E-2</v>
      </c>
      <c r="AK483" t="str">
        <f>K476</f>
        <v>12-13</v>
      </c>
      <c r="AL483" t="str">
        <f>L476</f>
        <v>13-14</v>
      </c>
      <c r="AM483" t="str">
        <f>M476</f>
        <v>14-15</v>
      </c>
      <c r="AN483" t="str">
        <f>N476</f>
        <v>15-16</v>
      </c>
    </row>
    <row r="484" spans="10:40" x14ac:dyDescent="0.3">
      <c r="AK484">
        <f ca="1">Y483-X483</f>
        <v>-7.9874343392728392E-2</v>
      </c>
      <c r="AL484">
        <f ca="1">Z483-Y483</f>
        <v>0.24319403502687706</v>
      </c>
      <c r="AM484">
        <f ca="1">AA483-Z483</f>
        <v>-3.910982874162322E-2</v>
      </c>
      <c r="AN484">
        <f ca="1">AB483-AA483</f>
        <v>-0.18803490627020039</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f ca="1">(INDIRECT("J" &amp; MATCH("Income Tax",B145:B403,0) +144))/(INDIRECT("J" &amp; MATCH("Pretax Income",B145:B403,0) +144))</f>
        <v>-1.3368035268497371</v>
      </c>
      <c r="K487">
        <f ca="1">(INDIRECT("K" &amp; MATCH("Income Tax",B145:B403,0) +144))/(INDIRECT("K" &amp; MATCH("Pretax Income",B145:B403,0) +144))</f>
        <v>-3.3018867924528301E-2</v>
      </c>
      <c r="L487">
        <f ca="1">(INDIRECT("L" &amp; MATCH("Income Tax",B145:B403,0) +144))/(INDIRECT("L" &amp; MATCH("Pretax Income",B145:B403,0) +144))</f>
        <v>0.12209944751381216</v>
      </c>
      <c r="M487">
        <f ca="1">(INDIRECT("M" &amp; MATCH("Income Tax",B145:B403,0) +144))/(INDIRECT("M" &amp; MATCH("Pretax Income",B145:B403,0) +144))</f>
        <v>5.6726457399103133E-2</v>
      </c>
      <c r="N487">
        <f ca="1">(INDIRECT("N" &amp; MATCH("Income Tax",B145:B403,0) +144))/(INDIRECT("N" &amp; MATCH("Pretax Income",B145:B403,0) +144))</f>
        <v>0.14366434745941387</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f ca="1">SUM(X483,X491,X499)</f>
        <v>0.62604511278195485</v>
      </c>
      <c r="R490">
        <f ca="1">SUM(Y483,Y491,Y499)</f>
        <v>195411.17035616437</v>
      </c>
      <c r="S490">
        <f ca="1">SUM(Z483,Z491,Z499)</f>
        <v>5223102.1358860759</v>
      </c>
      <c r="T490">
        <f ca="1">SUM(AA483,AA491,AA499)</f>
        <v>0.88547058823529412</v>
      </c>
      <c r="U490">
        <f ca="1">SUM(AB483,AB491,AB499)</f>
        <v>0.65201098901098908</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0.18378947368421053</v>
      </c>
      <c r="Y491">
        <f ca="1">(INDIRECT("K" &amp; MATCH("Net Property, Plant &amp; Equipment",B145:B403,0) +144))/(INDIRECT("K" &amp; MATCH("Sales/Revenue",B145:B403,0) +144))</f>
        <v>0.16350684931506848</v>
      </c>
      <c r="Z491">
        <f ca="1">(INDIRECT("L" &amp; MATCH("Net Property, Plant &amp; Equipment",B145:B403,0) +144))/(INDIRECT("L" &amp; MATCH("Sales/Revenue",B145:B403,0) +144))</f>
        <v>5223101.265822785</v>
      </c>
      <c r="AA491">
        <f ca="1">(INDIRECT("M" &amp; MATCH("Net Property, Plant &amp; Equipment",B145:B403,0) +144))/(INDIRECT("M" &amp; MATCH("Sales/Revenue",B145:B403,0) +144))</f>
        <v>0.13447058823529412</v>
      </c>
      <c r="AB491">
        <f ca="1">(INDIRECT("N" &amp; MATCH("Net Property, Plant &amp; Equipment",B145:B403,0) +144))/(INDIRECT("N" &amp; MATCH("Sales/Revenue",B145:B403,0) +144))</f>
        <v>0.1311043956043956</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f ca="1">R490-Q490</f>
        <v>195410.54431105158</v>
      </c>
      <c r="AF492">
        <f ca="1">S490-R490</f>
        <v>5027690.9655299112</v>
      </c>
      <c r="AG492">
        <f ca="1">T490-S490</f>
        <v>-5223101.2504154872</v>
      </c>
      <c r="AH492">
        <f ca="1">U490-T490</f>
        <v>-0.23345959922430504</v>
      </c>
      <c r="AK492">
        <f ca="1">Y491-X491</f>
        <v>-2.0282624369142049E-2</v>
      </c>
      <c r="AL492">
        <f ca="1">Z491-Y491</f>
        <v>5223101.1023159353</v>
      </c>
      <c r="AM492">
        <f ca="1">AA491-Z491</f>
        <v>-5223101.1313521964</v>
      </c>
      <c r="AN492">
        <f ca="1">AB491-AA491</f>
        <v>-3.3661926308985179E-3</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0.3144360902255639</v>
      </c>
      <c r="Y499">
        <f ca="1">(INDIRECT("K" &amp; MATCH("Intangible Assets",B145:B403,0) +144))/(INDIRECT("K" &amp; MATCH("Sales/Revenue",B145:B403,0) +144))</f>
        <v>195410.95890410958</v>
      </c>
      <c r="Z499">
        <f ca="1">(INDIRECT("L" &amp; MATCH("Intangible Assets",B145:B403,0) +144))/(INDIRECT("L" &amp; MATCH("Sales/Revenue",B145:B403,0) +144))</f>
        <v>0.57892405063291141</v>
      </c>
      <c r="AA499">
        <f ca="1">(INDIRECT("M" &amp; MATCH("Intangible Assets",B145:B403,0) +144))/(INDIRECT("M" &amp; MATCH("Sales/Revenue",B145:B403,0) +144))</f>
        <v>0.49897058823529411</v>
      </c>
      <c r="AB499">
        <f ca="1">(INDIRECT("N" &amp; MATCH("Intangible Assets",B145:B403,0) +144))/(INDIRECT("N" &amp; MATCH("Sales/Revenue",B145:B403,0) +144))</f>
        <v>0.45691208791208793</v>
      </c>
      <c r="AK499" t="str">
        <f>K476</f>
        <v>12-13</v>
      </c>
      <c r="AL499" t="str">
        <f>L476</f>
        <v>13-14</v>
      </c>
      <c r="AM499" t="str">
        <f>M476</f>
        <v>14-15</v>
      </c>
      <c r="AN499" t="str">
        <f>N476</f>
        <v>15-16</v>
      </c>
    </row>
    <row r="500" spans="3:40" x14ac:dyDescent="0.3">
      <c r="C500" t="s">
        <v>1247</v>
      </c>
      <c r="AK500">
        <f ca="1">Y499-X499</f>
        <v>195410.64446801934</v>
      </c>
      <c r="AL500">
        <f ca="1">Z499-Y499</f>
        <v>-195410.37998005893</v>
      </c>
      <c r="AM500">
        <f ca="1">AA499-Z499</f>
        <v>-7.9953462397617303E-2</v>
      </c>
      <c r="AN500">
        <f ca="1">AB499-AA499</f>
        <v>-4.2058500323206183E-2</v>
      </c>
    </row>
    <row r="501" spans="3:40" x14ac:dyDescent="0.3">
      <c r="C501" t="s">
        <v>3036</v>
      </c>
    </row>
    <row r="502" spans="3:40" x14ac:dyDescent="0.3">
      <c r="C502" t="s">
        <v>4804</v>
      </c>
    </row>
    <row r="503" spans="3:40" x14ac:dyDescent="0.3">
      <c r="C503" t="s">
        <v>754</v>
      </c>
    </row>
    <row r="504" spans="3:40" x14ac:dyDescent="0.3">
      <c r="C504" t="s">
        <v>4805</v>
      </c>
    </row>
    <row r="505" spans="3:40" x14ac:dyDescent="0.3">
      <c r="C505" t="s">
        <v>751</v>
      </c>
    </row>
    <row r="506" spans="3:40" x14ac:dyDescent="0.3">
      <c r="C506" t="s">
        <v>2390</v>
      </c>
    </row>
    <row r="507" spans="3:40" x14ac:dyDescent="0.3">
      <c r="C507" t="s">
        <v>753</v>
      </c>
    </row>
    <row r="508" spans="3:40" x14ac:dyDescent="0.3">
      <c r="C508" t="s">
        <v>1719</v>
      </c>
    </row>
    <row r="509" spans="3:40" x14ac:dyDescent="0.3">
      <c r="C509" t="s">
        <v>4806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39" workbookViewId="0"/>
  </sheetViews>
  <sheetFormatPr defaultRowHeight="14.4" x14ac:dyDescent="0.3"/>
  <cols>
    <col min="1" max="1" width="0" hidden="1" customWidth="1"/>
    <col min="2" max="7" width="20.6640625" customWidth="1"/>
  </cols>
  <sheetData>
    <row r="1" spans="1:16" x14ac:dyDescent="0.3">
      <c r="B1" t="s">
        <v>0</v>
      </c>
      <c r="C1" t="s">
        <v>4807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Camden National</v>
      </c>
    </row>
    <row r="2" spans="1:16" x14ac:dyDescent="0.3">
      <c r="B2" t="s">
        <v>2</v>
      </c>
      <c r="C2" t="s">
        <v>4808</v>
      </c>
      <c r="K2" t="str">
        <f>LEFT(C1,FIND("(",C1) - 2)</f>
        <v>Camden National Corporation</v>
      </c>
    </row>
    <row r="3" spans="1:16" x14ac:dyDescent="0.3">
      <c r="J3">
        <f ca="1">RANDBETWEEN(1,6)</f>
        <v>1</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$41.55, down .46% after opening up 1.17%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$41.55, down .46% after opening up 1.17% over yesterday's closing price</v>
      </c>
    </row>
    <row r="5" spans="1:16" x14ac:dyDescent="0.3">
      <c r="J5">
        <f ca="1">RANDBETWEEN(1,2)</f>
        <v>2</v>
      </c>
      <c r="K5" t="str">
        <f>"The one year target estimate for " &amp; D1 &amp; " is " &amp; TEXT(C23,"$####.00")</f>
        <v>The one year target estimate for Camden National is $47.00</v>
      </c>
      <c r="L5" t="str">
        <f>D1 &amp; " is expected to be trading at " &amp; TEXT(C23, "$####.00") &amp; ", based on target estimates"</f>
        <v>Camden National is expected to be trading at $47.00, based on target estimates</v>
      </c>
    </row>
    <row r="6" spans="1:16" x14ac:dyDescent="0.3">
      <c r="K6" t="str">
        <f>" which would be " &amp; IF(OR(LEFT(ABS((C23-C2)/C2*100),1)="8",LEFT(ABS((C23-C2)/C2*100),2)="18"), "an ", "a ")  &amp;TEXT(ABS((C23-C2)/C2),"####.00%")&amp;IF((C23-C2)&gt;0," increase over"," decrease from")&amp;" the current price"</f>
        <v xml:space="preserve"> which would be a 13.12% increase over the current price</v>
      </c>
    </row>
    <row r="7" spans="1:16" x14ac:dyDescent="0.3">
      <c r="A7" s="1">
        <v>0</v>
      </c>
      <c r="B7" t="s">
        <v>5</v>
      </c>
      <c r="C7" t="s">
        <v>4809</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4.48% over last quarter based on the average of 2 analyst estimates (Yahoo Finance)</v>
      </c>
    </row>
    <row r="8" spans="1:16" x14ac:dyDescent="0.3">
      <c r="A8" s="1">
        <v>1</v>
      </c>
      <c r="B8" t="s">
        <v>6</v>
      </c>
      <c r="C8" t="s">
        <v>4810</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8</v>
      </c>
      <c r="C9" t="s">
        <v>11</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10</v>
      </c>
      <c r="C10" t="s">
        <v>11</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$0.05 in the 2 months leading up to the earnings report</v>
      </c>
    </row>
    <row r="11" spans="1:16" x14ac:dyDescent="0.3">
      <c r="A11" s="1">
        <v>4</v>
      </c>
      <c r="B11" t="s">
        <v>12</v>
      </c>
      <c r="C11" t="s">
        <v>4811</v>
      </c>
      <c r="K11" t="str">
        <f>IF(B145="Interest Income",U42, K42)</f>
        <v>Camden National has managed to increase net interest income, trust income, commissions &amp; fees, commission &amp; fee income, net loans, total assets, and retained earnings each year since 2012</v>
      </c>
    </row>
    <row r="12" spans="1:16" x14ac:dyDescent="0.3">
      <c r="A12" s="1">
        <v>5</v>
      </c>
      <c r="B12" t="s">
        <v>14</v>
      </c>
      <c r="C12" t="s">
        <v>4812</v>
      </c>
      <c r="D12" t="str">
        <f>LEFT(C12,FIND("-",C12)-2)</f>
        <v>28.40</v>
      </c>
      <c r="E12" t="str">
        <f>TRIM(RIGHT(C12,FIND("-",C12)-1))</f>
        <v>45.43</v>
      </c>
      <c r="K12" t="str">
        <f ca="1">D78</f>
        <v>Inconclusive</v>
      </c>
    </row>
    <row r="13" spans="1:16" x14ac:dyDescent="0.3">
      <c r="A13" s="1">
        <v>6</v>
      </c>
      <c r="B13" t="s">
        <v>16</v>
      </c>
      <c r="C13" t="s">
        <v>4813</v>
      </c>
      <c r="K13" t="str">
        <f ca="1">D89</f>
        <v>There are some indications that Camden National may be undervalued. The company has a lower trailing p/e, forward p/e, price/sales, and price/book than the comparable average</v>
      </c>
    </row>
    <row r="14" spans="1:16" x14ac:dyDescent="0.3">
      <c r="A14" s="1">
        <v>7</v>
      </c>
      <c r="B14" t="s">
        <v>18</v>
      </c>
      <c r="C14" t="s">
        <v>4814</v>
      </c>
    </row>
    <row r="16" spans="1:16" x14ac:dyDescent="0.3">
      <c r="A16" s="1">
        <v>0</v>
      </c>
      <c r="B16" t="s">
        <v>20</v>
      </c>
      <c r="C16" t="s">
        <v>4815</v>
      </c>
    </row>
    <row r="17" spans="1:23" x14ac:dyDescent="0.3">
      <c r="A17" s="1">
        <v>1</v>
      </c>
      <c r="B17" t="s">
        <v>22</v>
      </c>
      <c r="C17" t="s">
        <v>798</v>
      </c>
      <c r="K17" t="str">
        <f ca="1">K2 &amp; IF(J3=1, K3,IF(J3=2,L3,IF(J3=3,M3,IF(J3=4,N3,IF(J3=5,O3,IF(J3=6,P3)))))) &amp; ". " &amp; IF(J4=1,K4,IF(J4=2,L4)) &amp; ". " &amp; IF(J5=1,K5,IF(J5=2,L5)) &amp; K6 &amp; ". " &amp; K7 &amp; ". " &amp; K8 &amp; ". " &amp; K9 &amp; "."</f>
        <v>Camden National Corporation is scheduled to report earnings between Jul 24, 2017 and Jul 28, 2017. The stock is currently trading at $41.55, down .46% after opening up 1.17% over yesterday's close. Camden National is expected to be trading at $47.00, based on target estimates which would be a 13.12% increase over the current price. Earnings are expected to increase by 4.48% over last quarter based on the average of 2 analyst estimates (Yahoo Finance). The stock is trading in the high end of its 52-week range. Over the last 4 quarters, there have been positive earnings surprises 4 times, and a negative earnings surprise 0 times.</v>
      </c>
    </row>
    <row r="18" spans="1:23" x14ac:dyDescent="0.3">
      <c r="A18" s="1">
        <v>2</v>
      </c>
      <c r="B18" t="s">
        <v>24</v>
      </c>
      <c r="C18" t="s">
        <v>4816</v>
      </c>
    </row>
    <row r="19" spans="1:23" x14ac:dyDescent="0.3">
      <c r="A19" s="1">
        <v>3</v>
      </c>
      <c r="B19" t="s">
        <v>26</v>
      </c>
      <c r="C19" t="s">
        <v>4817</v>
      </c>
    </row>
    <row r="20" spans="1:23" x14ac:dyDescent="0.3">
      <c r="A20" s="1">
        <v>4</v>
      </c>
      <c r="B20" t="s">
        <v>28</v>
      </c>
      <c r="C20" t="s">
        <v>770</v>
      </c>
    </row>
    <row r="21" spans="1:23" x14ac:dyDescent="0.3">
      <c r="A21" s="1">
        <v>5</v>
      </c>
      <c r="B21" t="s">
        <v>30</v>
      </c>
      <c r="C21" t="s">
        <v>4818</v>
      </c>
    </row>
    <row r="22" spans="1:23" x14ac:dyDescent="0.3">
      <c r="A22" s="1">
        <v>6</v>
      </c>
      <c r="B22" t="s">
        <v>32</v>
      </c>
      <c r="C22" t="s">
        <v>4819</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4820</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3</v>
      </c>
      <c r="U24" t="str">
        <f>IF(I161="pos_trend",B161,"")</f>
        <v>Net Interest Income</v>
      </c>
      <c r="V24" t="str">
        <f t="shared" si="1"/>
        <v>net interest income</v>
      </c>
      <c r="W24" t="str">
        <f t="shared" si="3"/>
        <v>, net interest income</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net interest income</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net interest income</v>
      </c>
    </row>
    <row r="27" spans="1:23" x14ac:dyDescent="0.3">
      <c r="A27" s="1">
        <v>0</v>
      </c>
      <c r="B27" t="s">
        <v>41</v>
      </c>
      <c r="C27">
        <v>2</v>
      </c>
      <c r="D27">
        <v>2</v>
      </c>
      <c r="E27">
        <v>2</v>
      </c>
      <c r="F27">
        <v>2</v>
      </c>
      <c r="J27">
        <f>IF(K27 &lt;&gt; "",6, 0)</f>
        <v>6</v>
      </c>
      <c r="K27" t="str">
        <f>IF(I172="pos_trend",B172,"")</f>
        <v>Commission &amp; Fee Income</v>
      </c>
      <c r="L27" t="str">
        <f t="shared" si="0"/>
        <v>commission &amp; fee income</v>
      </c>
      <c r="M27" t="str">
        <f t="shared" si="2"/>
        <v>, commission &amp; fee income</v>
      </c>
      <c r="T27">
        <f>IF(U27 &lt;&gt; "",6, 0)</f>
        <v>0</v>
      </c>
      <c r="U27" t="str">
        <f>IF(I170="pos_trend",B170,"")</f>
        <v/>
      </c>
      <c r="V27" t="str">
        <f t="shared" si="1"/>
        <v/>
      </c>
      <c r="W27" t="str">
        <f t="shared" si="3"/>
        <v>, net interest income</v>
      </c>
    </row>
    <row r="28" spans="1:23" x14ac:dyDescent="0.3">
      <c r="A28" s="1">
        <v>1</v>
      </c>
      <c r="B28" t="s">
        <v>42</v>
      </c>
      <c r="C28">
        <v>0.67</v>
      </c>
      <c r="D28">
        <v>0.7</v>
      </c>
      <c r="E28">
        <v>2.72</v>
      </c>
      <c r="F28">
        <v>2.95</v>
      </c>
      <c r="J28">
        <f>IF(K28 &lt;&gt; "",7, 0)</f>
        <v>0</v>
      </c>
      <c r="K28" t="str">
        <f>IF(I173="pos_trend",B173,"")</f>
        <v/>
      </c>
      <c r="L28" t="str">
        <f t="shared" si="0"/>
        <v/>
      </c>
      <c r="M28" t="str">
        <f t="shared" si="2"/>
        <v>, commission &amp; fee income</v>
      </c>
      <c r="T28">
        <f>IF(U28 &lt;&gt; "",7, 0)</f>
        <v>7</v>
      </c>
      <c r="U28" t="str">
        <f>IF(I171="pos_trend",B171,"")</f>
        <v>Trust Income, Commissions &amp; Fees</v>
      </c>
      <c r="V28" t="str">
        <f t="shared" si="1"/>
        <v>trust income, commissions &amp; fees</v>
      </c>
      <c r="W28" t="str">
        <f t="shared" si="3"/>
        <v>, net interest income, trust income, commissions &amp; fees</v>
      </c>
    </row>
    <row r="29" spans="1:23" x14ac:dyDescent="0.3">
      <c r="A29" s="1">
        <v>2</v>
      </c>
      <c r="B29" t="s">
        <v>43</v>
      </c>
      <c r="C29">
        <v>0.67</v>
      </c>
      <c r="D29">
        <v>0.67</v>
      </c>
      <c r="E29">
        <v>2.65</v>
      </c>
      <c r="F29">
        <v>2.84</v>
      </c>
      <c r="J29">
        <f>IF(K29 &lt;&gt; "",8, 0)</f>
        <v>0</v>
      </c>
      <c r="K29" t="str">
        <f>IF(I174="pos_trend",B174,"")</f>
        <v/>
      </c>
      <c r="L29" t="str">
        <f t="shared" si="0"/>
        <v/>
      </c>
      <c r="M29" t="str">
        <f t="shared" si="2"/>
        <v>, commission &amp; fee income</v>
      </c>
      <c r="T29">
        <f>IF(U29 &lt;&gt; "",8, 0)</f>
        <v>8</v>
      </c>
      <c r="U29" t="str">
        <f>IF(I172="pos_trend",B172,"")</f>
        <v>Commission &amp; Fee Income</v>
      </c>
      <c r="V29" t="str">
        <f t="shared" si="1"/>
        <v>commission &amp; fee income</v>
      </c>
      <c r="W29" t="str">
        <f t="shared" si="3"/>
        <v>, net interest income, trust income, commissions &amp; fees, commission &amp; fee income</v>
      </c>
    </row>
    <row r="30" spans="1:23" x14ac:dyDescent="0.3">
      <c r="A30" s="1">
        <v>3</v>
      </c>
      <c r="B30" t="s">
        <v>44</v>
      </c>
      <c r="C30">
        <v>0.67</v>
      </c>
      <c r="D30">
        <v>0.72</v>
      </c>
      <c r="E30">
        <v>2.78</v>
      </c>
      <c r="F30">
        <v>3.05</v>
      </c>
      <c r="J30">
        <f>IF(K30 &lt;&gt; "",9, 0)</f>
        <v>0</v>
      </c>
      <c r="K30" t="str">
        <f>IF(I185="pos_trend",B185,"")</f>
        <v/>
      </c>
      <c r="L30" t="str">
        <f t="shared" si="0"/>
        <v/>
      </c>
      <c r="M30" t="str">
        <f t="shared" si="2"/>
        <v>, commission &amp; fee income</v>
      </c>
      <c r="T30">
        <f>IF(U30 &lt;&gt; "",9, 0)</f>
        <v>0</v>
      </c>
      <c r="U30" t="str">
        <f>IF(I178="pos_trend",B178,"")</f>
        <v/>
      </c>
      <c r="V30" t="str">
        <f t="shared" si="1"/>
        <v/>
      </c>
      <c r="W30" t="str">
        <f t="shared" si="3"/>
        <v>, net interest income, trust income, commissions &amp; fees, commission &amp; fee income</v>
      </c>
    </row>
    <row r="31" spans="1:23" x14ac:dyDescent="0.3">
      <c r="A31" s="1">
        <v>4</v>
      </c>
      <c r="B31" t="s">
        <v>45</v>
      </c>
      <c r="C31">
        <v>0.62</v>
      </c>
      <c r="D31">
        <v>0.7</v>
      </c>
      <c r="E31">
        <v>2.61</v>
      </c>
      <c r="F31">
        <v>2.72</v>
      </c>
      <c r="J31">
        <f>IF(K31 &lt;&gt; "",10, 0)</f>
        <v>0</v>
      </c>
      <c r="K31" t="str">
        <f>IF(I186="pos_trend",B186,"")</f>
        <v/>
      </c>
      <c r="L31" t="str">
        <f t="shared" si="0"/>
        <v/>
      </c>
      <c r="M31" t="str">
        <f t="shared" si="2"/>
        <v>, commission &amp; fee income</v>
      </c>
      <c r="T31">
        <f>IF(U31 &lt;&gt; "",10, 0)</f>
        <v>0</v>
      </c>
      <c r="U31" t="str">
        <f>IF(I199="pos_trend",B199,"")</f>
        <v/>
      </c>
      <c r="V31" t="str">
        <f t="shared" si="1"/>
        <v/>
      </c>
      <c r="W31" t="str">
        <f t="shared" si="3"/>
        <v>, net interest income, trust income, commissions &amp; fees, commission &amp; fee income</v>
      </c>
    </row>
    <row r="32" spans="1:23" x14ac:dyDescent="0.3">
      <c r="J32">
        <f>IF(K32 &lt;&gt; "",11, 0)</f>
        <v>0</v>
      </c>
      <c r="K32" t="str">
        <f>IF(I187="pos_trend",B187,"")</f>
        <v/>
      </c>
      <c r="L32" t="str">
        <f t="shared" si="0"/>
        <v/>
      </c>
      <c r="M32" t="str">
        <f t="shared" si="2"/>
        <v>, commission &amp; fee income</v>
      </c>
      <c r="T32">
        <f>IF(U32 &lt;&gt; "",11, 0)</f>
        <v>0</v>
      </c>
      <c r="U32" t="str">
        <f>IF(I209="pos_trend",B209,"")</f>
        <v/>
      </c>
      <c r="V32" t="str">
        <f t="shared" si="1"/>
        <v/>
      </c>
      <c r="W32" t="str">
        <f t="shared" si="3"/>
        <v>, net interest income, trust income, commissions &amp; fees, commission &amp; fee income</v>
      </c>
    </row>
    <row r="33" spans="1:23" x14ac:dyDescent="0.3">
      <c r="B33" s="1" t="s">
        <v>46</v>
      </c>
      <c r="C33" s="1" t="s">
        <v>37</v>
      </c>
      <c r="D33" s="1" t="s">
        <v>38</v>
      </c>
      <c r="E33" s="1" t="s">
        <v>39</v>
      </c>
      <c r="F33" s="1" t="s">
        <v>40</v>
      </c>
      <c r="J33">
        <f>IF(K33 &lt;&gt; "",12, 0)</f>
        <v>0</v>
      </c>
      <c r="K33" t="str">
        <f>IF(I195="pos_trend",B195,"")</f>
        <v/>
      </c>
      <c r="L33" t="str">
        <f t="shared" si="0"/>
        <v/>
      </c>
      <c r="M33" t="str">
        <f t="shared" si="2"/>
        <v>, commission &amp; fee income</v>
      </c>
      <c r="T33">
        <f>IF(U33 &lt;&gt; "",12, 0)</f>
        <v>12</v>
      </c>
      <c r="U33" t="str">
        <f>IF(I231="pos_trend",B231,"")</f>
        <v>Net Loans</v>
      </c>
      <c r="V33" t="str">
        <f t="shared" si="1"/>
        <v>net loans</v>
      </c>
      <c r="W33" t="str">
        <f t="shared" si="3"/>
        <v>, net interest income, trust income, commissions &amp; fees, commission &amp; fee income, net loans</v>
      </c>
    </row>
    <row r="34" spans="1:23" x14ac:dyDescent="0.3">
      <c r="A34" s="1">
        <v>0</v>
      </c>
      <c r="B34" t="s">
        <v>41</v>
      </c>
      <c r="C34" t="s">
        <v>774</v>
      </c>
      <c r="D34" t="s">
        <v>774</v>
      </c>
      <c r="E34" t="s">
        <v>774</v>
      </c>
      <c r="F34" t="s">
        <v>774</v>
      </c>
      <c r="J34">
        <f>IF(K34 &lt;&gt; "",13, 0)</f>
        <v>0</v>
      </c>
      <c r="K34" t="str">
        <f>IF(I196="pos_trend",B196,"")</f>
        <v/>
      </c>
      <c r="L34" t="str">
        <f t="shared" si="0"/>
        <v/>
      </c>
      <c r="M34" t="str">
        <f t="shared" si="2"/>
        <v>, commission &amp; fee income</v>
      </c>
      <c r="T34">
        <f>IF(U34 &lt;&gt; "",13, 0)</f>
        <v>13</v>
      </c>
      <c r="U34" t="str">
        <f>IF(I251="pos_trend",B251,"")</f>
        <v>Total Assets</v>
      </c>
      <c r="V34" t="str">
        <f t="shared" si="1"/>
        <v>total assets</v>
      </c>
      <c r="W34" t="str">
        <f t="shared" si="3"/>
        <v>, net interest income, trust income, commissions &amp; fees, commission &amp; fee income, net loans, total assets</v>
      </c>
    </row>
    <row r="35" spans="1:23" x14ac:dyDescent="0.3">
      <c r="A35" s="1">
        <v>1</v>
      </c>
      <c r="B35" t="s">
        <v>42</v>
      </c>
      <c r="C35" t="s">
        <v>4821</v>
      </c>
      <c r="D35" t="s">
        <v>4822</v>
      </c>
      <c r="E35" t="s">
        <v>4823</v>
      </c>
      <c r="F35" t="s">
        <v>4824</v>
      </c>
      <c r="J35">
        <f>IF(K35 &lt;&gt; "",14, 0)</f>
        <v>0</v>
      </c>
      <c r="K35" t="str">
        <f>IF(I201="pos_trend",B201,"")</f>
        <v/>
      </c>
      <c r="L35" t="str">
        <f t="shared" si="0"/>
        <v/>
      </c>
      <c r="M35" t="str">
        <f t="shared" si="2"/>
        <v>, commission &amp; fee income</v>
      </c>
      <c r="T35">
        <f>IF(U35 &lt;&gt; "",14, 0)</f>
        <v>14</v>
      </c>
      <c r="U35" t="str">
        <f>IF(I279="pos_trend",B279,"")</f>
        <v>Retained Earnings</v>
      </c>
      <c r="V35" t="str">
        <f t="shared" si="1"/>
        <v>retained earnings</v>
      </c>
      <c r="W35" t="str">
        <f t="shared" si="3"/>
        <v>, net interest income, trust income, commissions &amp; fees, commission &amp; fee income, net loans, total assets, retained earnings</v>
      </c>
    </row>
    <row r="36" spans="1:23" x14ac:dyDescent="0.3">
      <c r="A36" s="1">
        <v>2</v>
      </c>
      <c r="B36" t="s">
        <v>43</v>
      </c>
      <c r="C36" t="s">
        <v>4825</v>
      </c>
      <c r="D36" t="s">
        <v>4826</v>
      </c>
      <c r="E36" t="s">
        <v>4827</v>
      </c>
      <c r="F36" t="s">
        <v>4828</v>
      </c>
      <c r="J36">
        <f>IF(K36 &lt;&gt; "",15, 0)</f>
        <v>0</v>
      </c>
      <c r="K36" t="str">
        <f>IF(I202="pos_trend",B202,"")</f>
        <v/>
      </c>
      <c r="L36" t="str">
        <f t="shared" si="0"/>
        <v/>
      </c>
      <c r="M36" t="str">
        <f t="shared" si="2"/>
        <v>, commission &amp; fee income</v>
      </c>
      <c r="T36">
        <f>IF(U36 &lt;&gt; "",15, 0)</f>
        <v>0</v>
      </c>
      <c r="U36" t="str">
        <f>IF(I336="pos_trend",B336,"")</f>
        <v/>
      </c>
      <c r="V36" t="str">
        <f t="shared" si="1"/>
        <v/>
      </c>
      <c r="W36" t="str">
        <f t="shared" si="3"/>
        <v>, net interest income, trust income, commissions &amp; fees, commission &amp; fee income, net loans, total assets, retained earnings</v>
      </c>
    </row>
    <row r="37" spans="1:23" x14ac:dyDescent="0.3">
      <c r="A37" s="1">
        <v>3</v>
      </c>
      <c r="B37" t="s">
        <v>44</v>
      </c>
      <c r="C37" t="s">
        <v>2521</v>
      </c>
      <c r="D37" t="s">
        <v>4829</v>
      </c>
      <c r="E37" t="s">
        <v>4830</v>
      </c>
      <c r="F37" t="s">
        <v>4831</v>
      </c>
      <c r="J37">
        <f>IF(K37 &lt;&gt; "",16, 0)</f>
        <v>0</v>
      </c>
      <c r="K37" t="str">
        <f>IF(I203="pos_trend",B203,"")</f>
        <v/>
      </c>
      <c r="L37" t="str">
        <f t="shared" si="0"/>
        <v/>
      </c>
      <c r="M37" t="str">
        <f t="shared" si="2"/>
        <v>, commission &amp; fee income</v>
      </c>
      <c r="T37">
        <f>IF(U37 &lt;&gt; "",16, 0)</f>
        <v>0</v>
      </c>
      <c r="U37" t="str">
        <f>IF(I235="pos_trend",B235,"")</f>
        <v/>
      </c>
      <c r="V37" t="str">
        <f t="shared" si="1"/>
        <v/>
      </c>
      <c r="W37" t="str">
        <f t="shared" si="3"/>
        <v>, net interest income, trust income, commissions &amp; fees, commission &amp; fee income, net loans, total assets, retained earnings</v>
      </c>
    </row>
    <row r="38" spans="1:23" x14ac:dyDescent="0.3">
      <c r="A38" s="1">
        <v>4</v>
      </c>
      <c r="B38" t="s">
        <v>60</v>
      </c>
      <c r="C38" t="s">
        <v>445</v>
      </c>
      <c r="D38" t="s">
        <v>4832</v>
      </c>
      <c r="E38" t="s">
        <v>4833</v>
      </c>
      <c r="F38" t="s">
        <v>4823</v>
      </c>
      <c r="J38">
        <f>IF(K38 &lt;&gt; "",17, 0)</f>
        <v>0</v>
      </c>
      <c r="K38" t="str">
        <f>IF(I351="pos_trend",B351,"")</f>
        <v/>
      </c>
      <c r="L38" t="str">
        <f t="shared" si="0"/>
        <v/>
      </c>
      <c r="M38" t="str">
        <f t="shared" si="2"/>
        <v>, commission &amp; fee income</v>
      </c>
      <c r="T38">
        <f>IF(U38 &lt;&gt; "",17, 0)</f>
        <v>0</v>
      </c>
      <c r="U38" t="str">
        <f>IF(I236="pos_trend",B236,"")</f>
        <v/>
      </c>
      <c r="V38" t="str">
        <f t="shared" si="1"/>
        <v/>
      </c>
      <c r="W38" t="str">
        <f t="shared" si="3"/>
        <v>, net interest income, trust income, commissions &amp; fees, commission &amp; fee income, net loans, total assets, retained earnings</v>
      </c>
    </row>
    <row r="39" spans="1:23" x14ac:dyDescent="0.3">
      <c r="A39" s="1">
        <v>5</v>
      </c>
      <c r="B39" t="s">
        <v>64</v>
      </c>
      <c r="C39" t="s">
        <v>4834</v>
      </c>
      <c r="D39" t="s">
        <v>4835</v>
      </c>
      <c r="F39" t="s">
        <v>3591</v>
      </c>
      <c r="K39" t="str">
        <f>IF(I352="pos_trend",B352,"")</f>
        <v/>
      </c>
      <c r="M39" t="str">
        <f t="shared" si="2"/>
        <v>, commission &amp; fee income</v>
      </c>
      <c r="W39" t="str">
        <f t="shared" si="3"/>
        <v>, net interest income, trust income, commissions &amp; fees, commission &amp; fee income, net loans, total assets, retained earnings</v>
      </c>
    </row>
    <row r="40" spans="1:23" x14ac:dyDescent="0.3">
      <c r="J40">
        <f>MAX(J22:J39)</f>
        <v>6</v>
      </c>
      <c r="K40" t="str">
        <f>VLOOKUP(J40,J22:K39,2,FALSE)</f>
        <v>Commission &amp; Fee Income</v>
      </c>
      <c r="M40" t="str">
        <f>IF(IFERROR(FIND(",",M39),TRUE)=TRUE,M39,IF(NOT(EXACT(K40,UPPER(K40))),SUBSTITUTE(M39,LOWER(K40),"and "&amp;LOWER(K40)),SUBSTITUTE(M39,K40,"and "&amp;K40)))</f>
        <v>, and commission &amp; fee income</v>
      </c>
      <c r="T40">
        <f>MAX(T22:T39)</f>
        <v>14</v>
      </c>
      <c r="U40" t="str">
        <f>VLOOKUP(T40,T22:U39,2,FALSE)</f>
        <v>Retained Earnings</v>
      </c>
      <c r="W40" t="str">
        <f>IF(IFERROR(FIND(",",W39),TRUE)=TRUE,W39,IF(NOT(EXACT(U40,UPPER(U40))),SUBSTITUTE(W39,LOWER(U40),"and "&amp;LOWER(U40)),SUBSTITUTE(W39,U40,"and "&amp;U40)))</f>
        <v>, net interest income, trust income, commissions &amp; fees, commission &amp; fee income, net loans, total assets, and retained earnings</v>
      </c>
    </row>
    <row r="41" spans="1:23" x14ac:dyDescent="0.3">
      <c r="B41" s="1" t="s">
        <v>69</v>
      </c>
      <c r="C41" s="1" t="s">
        <v>70</v>
      </c>
      <c r="D41" s="1" t="s">
        <v>71</v>
      </c>
      <c r="E41" s="1" t="s">
        <v>72</v>
      </c>
      <c r="F41" s="1" t="s">
        <v>73</v>
      </c>
    </row>
    <row r="42" spans="1:23" x14ac:dyDescent="0.3">
      <c r="A42" s="1">
        <v>0</v>
      </c>
      <c r="B42" t="s">
        <v>74</v>
      </c>
      <c r="C42">
        <v>0.62</v>
      </c>
      <c r="D42" t="s">
        <v>4836</v>
      </c>
      <c r="E42" t="s">
        <v>4837</v>
      </c>
      <c r="F42">
        <v>0.64</v>
      </c>
      <c r="K42" t="str">
        <f>SUBSTITUTE(IF(M40&lt;&gt;"", D1 &amp; " has managed to increase " &amp; M40 &amp; " each year since " &amp; C144, "No positive trends")," , "," ")</f>
        <v>Camden National has managed to increase and commission &amp; fee income each year since 2012</v>
      </c>
      <c r="U42" t="str">
        <f>SUBSTITUTE(IF(W40&lt;&gt;"", D1 &amp; " has managed to increase " &amp; W40 &amp; " each year since " &amp; C144, "No positive trends")," , "," ")</f>
        <v>Camden National has managed to increase net interest income, trust income, commissions &amp; fees, commission &amp; fee income, net loans, total assets, and retained earnings each year since 2012</v>
      </c>
    </row>
    <row r="43" spans="1:23" x14ac:dyDescent="0.3">
      <c r="A43" s="1">
        <v>1</v>
      </c>
      <c r="B43" t="s">
        <v>78</v>
      </c>
      <c r="C43">
        <v>0.62</v>
      </c>
      <c r="D43" t="s">
        <v>4838</v>
      </c>
      <c r="E43" t="s">
        <v>4838</v>
      </c>
      <c r="F43">
        <v>0.64</v>
      </c>
    </row>
    <row r="44" spans="1:23" x14ac:dyDescent="0.3">
      <c r="A44" s="1">
        <v>2</v>
      </c>
      <c r="B44" t="s">
        <v>83</v>
      </c>
      <c r="D44" t="s">
        <v>4839</v>
      </c>
      <c r="E44" t="s">
        <v>1287</v>
      </c>
    </row>
    <row r="45" spans="1:23" x14ac:dyDescent="0.3">
      <c r="A45" s="1">
        <v>3</v>
      </c>
      <c r="B45" t="s">
        <v>88</v>
      </c>
      <c r="D45" t="s">
        <v>4840</v>
      </c>
      <c r="E45" t="s">
        <v>4841</v>
      </c>
    </row>
    <row r="47" spans="1:23" x14ac:dyDescent="0.3">
      <c r="B47" s="1" t="s">
        <v>93</v>
      </c>
      <c r="C47" s="1" t="s">
        <v>37</v>
      </c>
      <c r="D47" s="1" t="s">
        <v>38</v>
      </c>
      <c r="E47" s="1" t="s">
        <v>39</v>
      </c>
      <c r="F47" s="1" t="s">
        <v>40</v>
      </c>
    </row>
    <row r="48" spans="1:23" x14ac:dyDescent="0.3">
      <c r="A48" s="1">
        <v>0</v>
      </c>
      <c r="B48" t="s">
        <v>94</v>
      </c>
      <c r="C48">
        <v>0.67</v>
      </c>
      <c r="D48">
        <v>0.7</v>
      </c>
      <c r="E48">
        <v>2.72</v>
      </c>
      <c r="F48">
        <v>2.95</v>
      </c>
    </row>
    <row r="49" spans="1:14" x14ac:dyDescent="0.3">
      <c r="A49" s="1">
        <v>1</v>
      </c>
      <c r="B49" t="s">
        <v>95</v>
      </c>
      <c r="C49">
        <v>0.67</v>
      </c>
      <c r="D49">
        <v>0.7</v>
      </c>
      <c r="E49">
        <v>2.72</v>
      </c>
      <c r="F49">
        <v>2.95</v>
      </c>
    </row>
    <row r="50" spans="1:14" x14ac:dyDescent="0.3">
      <c r="A50" s="1">
        <v>2</v>
      </c>
      <c r="B50" t="s">
        <v>96</v>
      </c>
      <c r="C50">
        <v>0.67</v>
      </c>
      <c r="D50">
        <v>0.7</v>
      </c>
      <c r="E50">
        <v>2.72</v>
      </c>
      <c r="F50">
        <v>2.95</v>
      </c>
    </row>
    <row r="51" spans="1:14" x14ac:dyDescent="0.3">
      <c r="A51" s="1">
        <v>3</v>
      </c>
      <c r="B51" t="s">
        <v>97</v>
      </c>
      <c r="C51">
        <v>0.67</v>
      </c>
      <c r="D51">
        <v>0.7</v>
      </c>
      <c r="E51">
        <v>2.72</v>
      </c>
      <c r="F51">
        <v>2.95</v>
      </c>
    </row>
    <row r="52" spans="1:14" x14ac:dyDescent="0.3">
      <c r="A52" s="1">
        <v>4</v>
      </c>
      <c r="B52" t="s">
        <v>98</v>
      </c>
      <c r="C52">
        <v>0.69</v>
      </c>
      <c r="D52">
        <v>0.71</v>
      </c>
      <c r="E52">
        <v>2.74</v>
      </c>
      <c r="F52">
        <v>2.9</v>
      </c>
    </row>
    <row r="54" spans="1:14" x14ac:dyDescent="0.3">
      <c r="B54" s="1" t="s">
        <v>99</v>
      </c>
      <c r="C54" s="1" t="s">
        <v>37</v>
      </c>
      <c r="D54" s="1" t="s">
        <v>38</v>
      </c>
      <c r="E54" s="1" t="s">
        <v>39</v>
      </c>
      <c r="F54" s="1" t="s">
        <v>40</v>
      </c>
    </row>
    <row r="55" spans="1:14" x14ac:dyDescent="0.3">
      <c r="A55" s="1">
        <v>0</v>
      </c>
      <c r="B55" t="s">
        <v>100</v>
      </c>
    </row>
    <row r="56" spans="1:14" x14ac:dyDescent="0.3">
      <c r="A56" s="1">
        <v>1</v>
      </c>
      <c r="B56" t="s">
        <v>101</v>
      </c>
    </row>
    <row r="57" spans="1:14" x14ac:dyDescent="0.3">
      <c r="A57" s="1">
        <v>2</v>
      </c>
      <c r="B57" t="s">
        <v>102</v>
      </c>
    </row>
    <row r="58" spans="1:14" x14ac:dyDescent="0.3">
      <c r="A58" s="1">
        <v>3</v>
      </c>
      <c r="B58" t="s">
        <v>103</v>
      </c>
    </row>
    <row r="60" spans="1:14" x14ac:dyDescent="0.3">
      <c r="B60" s="1" t="s">
        <v>104</v>
      </c>
      <c r="C60" s="1" t="s">
        <v>4842</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CAC</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C61" t="s">
        <v>4843</v>
      </c>
      <c r="F61">
        <v>0.19</v>
      </c>
      <c r="I61" t="str">
        <f t="shared" si="4"/>
        <v>N/A</v>
      </c>
      <c r="J61">
        <f t="shared" si="5"/>
        <v>8.1000000000000003E-2</v>
      </c>
      <c r="K61">
        <f t="shared" si="6"/>
        <v>0</v>
      </c>
      <c r="L61">
        <f t="shared" si="7"/>
        <v>0</v>
      </c>
      <c r="M61">
        <f t="shared" si="8"/>
        <v>0.19</v>
      </c>
      <c r="N61">
        <f t="shared" si="9"/>
        <v>0</v>
      </c>
    </row>
    <row r="62" spans="1:14" x14ac:dyDescent="0.3">
      <c r="A62" s="1">
        <v>1</v>
      </c>
      <c r="B62" t="s">
        <v>111</v>
      </c>
      <c r="F62">
        <v>0.22</v>
      </c>
      <c r="I62" t="str">
        <f t="shared" si="4"/>
        <v>N/A</v>
      </c>
      <c r="J62">
        <f t="shared" si="5"/>
        <v>0</v>
      </c>
      <c r="K62">
        <f t="shared" si="6"/>
        <v>0</v>
      </c>
      <c r="L62">
        <f t="shared" si="7"/>
        <v>0</v>
      </c>
      <c r="M62">
        <f t="shared" si="8"/>
        <v>0.22</v>
      </c>
      <c r="N62">
        <f t="shared" si="9"/>
        <v>0</v>
      </c>
    </row>
    <row r="63" spans="1:14" x14ac:dyDescent="0.3">
      <c r="A63" s="1">
        <v>2</v>
      </c>
      <c r="B63" t="s">
        <v>113</v>
      </c>
      <c r="C63" t="s">
        <v>4844</v>
      </c>
      <c r="F63">
        <v>0.08</v>
      </c>
      <c r="I63" t="str">
        <f t="shared" si="4"/>
        <v>N/A</v>
      </c>
      <c r="J63">
        <f t="shared" si="5"/>
        <v>4.2000000000000003E-2</v>
      </c>
      <c r="K63">
        <f t="shared" si="6"/>
        <v>0</v>
      </c>
      <c r="L63">
        <f t="shared" si="7"/>
        <v>0</v>
      </c>
      <c r="M63">
        <f t="shared" si="8"/>
        <v>0.08</v>
      </c>
      <c r="N63">
        <f t="shared" si="9"/>
        <v>0</v>
      </c>
    </row>
    <row r="64" spans="1:14" x14ac:dyDescent="0.3">
      <c r="A64" s="1">
        <v>3</v>
      </c>
      <c r="B64" t="s">
        <v>115</v>
      </c>
      <c r="C64" t="s">
        <v>4845</v>
      </c>
      <c r="F64">
        <v>0.12</v>
      </c>
      <c r="I64" t="str">
        <f t="shared" si="4"/>
        <v>N/A</v>
      </c>
      <c r="J64">
        <f t="shared" si="5"/>
        <v>8.5000000000000006E-2</v>
      </c>
      <c r="K64">
        <f t="shared" si="6"/>
        <v>0</v>
      </c>
      <c r="L64">
        <f t="shared" si="7"/>
        <v>0</v>
      </c>
      <c r="M64">
        <f t="shared" si="8"/>
        <v>0.12</v>
      </c>
      <c r="N64">
        <f t="shared" si="9"/>
        <v>0</v>
      </c>
    </row>
    <row r="65" spans="1:14" x14ac:dyDescent="0.3">
      <c r="A65" s="1">
        <v>4</v>
      </c>
      <c r="B65" t="s">
        <v>117</v>
      </c>
      <c r="F65">
        <v>0.08</v>
      </c>
      <c r="I65" t="str">
        <f t="shared" si="4"/>
        <v>N/A</v>
      </c>
      <c r="J65">
        <f t="shared" si="5"/>
        <v>0</v>
      </c>
      <c r="K65">
        <f t="shared" si="6"/>
        <v>0</v>
      </c>
      <c r="L65">
        <f t="shared" si="7"/>
        <v>0</v>
      </c>
      <c r="M65">
        <f t="shared" si="8"/>
        <v>0.08</v>
      </c>
      <c r="N65">
        <f t="shared" si="9"/>
        <v>0</v>
      </c>
    </row>
    <row r="66" spans="1:14" x14ac:dyDescent="0.3">
      <c r="A66" s="1">
        <v>5</v>
      </c>
      <c r="B66" t="s">
        <v>119</v>
      </c>
      <c r="C66" t="s">
        <v>4846</v>
      </c>
      <c r="I66" t="str">
        <f t="shared" si="4"/>
        <v>N/A</v>
      </c>
      <c r="J66">
        <f t="shared" si="5"/>
        <v>-1.9599999999999999E-2</v>
      </c>
      <c r="K66">
        <f t="shared" si="6"/>
        <v>0</v>
      </c>
      <c r="L66">
        <f t="shared" si="7"/>
        <v>0</v>
      </c>
      <c r="M66">
        <f t="shared" si="8"/>
        <v>0</v>
      </c>
      <c r="N66">
        <f t="shared" si="9"/>
        <v>0</v>
      </c>
    </row>
    <row r="67" spans="1:14" x14ac:dyDescent="0.3">
      <c r="D67" t="s">
        <v>121</v>
      </c>
      <c r="E67" t="str">
        <f>C1</f>
        <v>Camden National Corporation (CAC)</v>
      </c>
      <c r="I67" t="str">
        <f t="shared" si="4"/>
        <v>N/A</v>
      </c>
      <c r="J67">
        <f t="shared" si="5"/>
        <v>0</v>
      </c>
      <c r="K67" t="str">
        <f t="shared" si="6"/>
        <v>Comp Average</v>
      </c>
      <c r="L67" t="str">
        <f t="shared" si="7"/>
        <v>Camden National Corporation (CAC)</v>
      </c>
      <c r="M67">
        <f t="shared" si="8"/>
        <v>0</v>
      </c>
      <c r="N67">
        <f t="shared" si="9"/>
        <v>0</v>
      </c>
    </row>
    <row r="68" spans="1:14" x14ac:dyDescent="0.3">
      <c r="A68" s="1">
        <v>0</v>
      </c>
      <c r="B68" t="s">
        <v>122</v>
      </c>
      <c r="C68" t="s">
        <v>4815</v>
      </c>
      <c r="D68">
        <f ca="1">AVERAGE(VALUE(INDIRECT("J"&amp;(MATCH(B68,B69:B500,0)+68))),VALUE(INDIRECT("J"&amp;(MATCH(B68,B69:B500,0)+79))),VALUE(INDIRECT("J"&amp;(MATCH(B68,B69:B500,0)+90))),VALUE(INDIRECT("J"&amp;(MATCH(B68,B69:B500,0)+101))))</f>
        <v>345307500</v>
      </c>
      <c r="E68" t="str">
        <f t="shared" ref="E68:E76" ca="1" si="10">IF(AND(C68&lt;&gt;"",D68&lt;&gt;0),IF(VALUE(J68)&gt;VALUE(K68),"above average","below average"),"no data")</f>
        <v>above average</v>
      </c>
      <c r="I68" t="str">
        <f t="shared" ca="1" si="4"/>
        <v>N/A</v>
      </c>
      <c r="J68">
        <f t="shared" si="5"/>
        <v>644550000</v>
      </c>
      <c r="K68">
        <f t="shared" ca="1" si="6"/>
        <v>345307500</v>
      </c>
      <c r="L68" t="str">
        <f t="shared" ca="1" si="7"/>
        <v>above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4816</v>
      </c>
      <c r="D70">
        <f ca="1">AVERAGE(VALUE(INDIRECT("J"&amp;(MATCH(B70,B71:B502,0)+70))),VALUE(INDIRECT("J"&amp;(MATCH(B70,B71:B502,0)+81))),VALUE(INDIRECT("J"&amp;(MATCH(B70,B71:B502,0)+92))),VALUE(INDIRECT("J"&amp;(MATCH(B70,B71:B502,0)+103))))</f>
        <v>17.535000000000004</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15.68</v>
      </c>
      <c r="K70">
        <f t="shared" ca="1" si="6"/>
        <v>17.535000000000004</v>
      </c>
      <c r="L70" t="str">
        <f t="shared" ca="1" si="7"/>
        <v>below average</v>
      </c>
      <c r="M70" t="str">
        <f t="shared" ca="1" si="8"/>
        <v/>
      </c>
      <c r="N70" t="str">
        <f t="shared" ca="1" si="9"/>
        <v/>
      </c>
    </row>
    <row r="71" spans="1:14" x14ac:dyDescent="0.3">
      <c r="A71" s="1">
        <v>3</v>
      </c>
      <c r="B71" t="s">
        <v>125</v>
      </c>
      <c r="C71" t="s">
        <v>4847</v>
      </c>
      <c r="D71">
        <f ca="1">AVERAGE(VALUE(INDIRECT("J"&amp;(MATCH(B71,B72:B503,0)+71))),VALUE(INDIRECT("J"&amp;(MATCH(B71,B72:B503,0)+82))),VALUE(INDIRECT("J"&amp;(MATCH(B71,B72:B503,0)+93))),VALUE(INDIRECT("J"&amp;(MATCH(B71,B72:B503,0)+104))))</f>
        <v>14.8825</v>
      </c>
      <c r="E71" t="str">
        <f t="shared" ca="1" si="10"/>
        <v>below average</v>
      </c>
      <c r="F71" t="str">
        <f t="shared" ca="1" si="11"/>
        <v/>
      </c>
      <c r="G71" t="str">
        <f t="shared" ref="G71:G76" ca="1" si="12">IF(F71&lt;&gt;"", G70 &amp; ", " &amp; IFERROR(LEFT(F71,FIND("(",F71) - 2),F71),G70)</f>
        <v/>
      </c>
      <c r="I71" t="str">
        <f t="shared" ca="1" si="4"/>
        <v>N/A</v>
      </c>
      <c r="J71" t="str">
        <f t="shared" si="5"/>
        <v>14.08</v>
      </c>
      <c r="K71">
        <f t="shared" ca="1" si="6"/>
        <v>14.8825</v>
      </c>
      <c r="L71" t="str">
        <f t="shared" ca="1" si="7"/>
        <v>below average</v>
      </c>
      <c r="M71" t="str">
        <f t="shared" ca="1" si="8"/>
        <v/>
      </c>
      <c r="N71" t="str">
        <f t="shared" ca="1" si="9"/>
        <v/>
      </c>
    </row>
    <row r="72" spans="1:14" x14ac:dyDescent="0.3">
      <c r="A72" s="1">
        <v>4</v>
      </c>
      <c r="B72" t="s">
        <v>127</v>
      </c>
      <c r="D72">
        <f ca="1">AVERAGE(VALUE(INDIRECT("J"&amp;(MATCH(B72,B73:B504,0)+72))),VALUE(INDIRECT("J"&amp;(MATCH(B72,B73:B504,0)+83))),VALUE(INDIRECT("J"&amp;(MATCH(B72,B73:B504,0)+94))),VALUE(INDIRECT("J"&amp;(MATCH(B72,B73:B504,0)+105))))</f>
        <v>2.5949999999999998</v>
      </c>
      <c r="E72" t="str">
        <f t="shared" ca="1" si="10"/>
        <v>no data</v>
      </c>
      <c r="F72" t="str">
        <f t="shared" ca="1" si="11"/>
        <v/>
      </c>
      <c r="G72" t="str">
        <f t="shared" ca="1" si="12"/>
        <v/>
      </c>
      <c r="I72" t="str">
        <f t="shared" ca="1" si="4"/>
        <v>N/A</v>
      </c>
      <c r="J72">
        <f t="shared" si="5"/>
        <v>0</v>
      </c>
      <c r="K72">
        <f t="shared" ca="1" si="6"/>
        <v>2.5949999999999998</v>
      </c>
      <c r="L72" t="str">
        <f t="shared" ca="1" si="7"/>
        <v>no data</v>
      </c>
      <c r="M72" t="str">
        <f t="shared" ca="1" si="8"/>
        <v/>
      </c>
      <c r="N72" t="str">
        <f t="shared" ca="1" si="9"/>
        <v/>
      </c>
    </row>
    <row r="73" spans="1:14" x14ac:dyDescent="0.3">
      <c r="A73" s="1">
        <v>5</v>
      </c>
      <c r="B73" t="s">
        <v>129</v>
      </c>
      <c r="C73" t="s">
        <v>4848</v>
      </c>
      <c r="D73">
        <f ca="1">AVERAGE(VALUE(INDIRECT("J"&amp;(MATCH(B73,B74:B505,0)+73))),VALUE(INDIRECT("J"&amp;(MATCH(B73,B74:B505,0)+84))),VALUE(INDIRECT("J"&amp;(MATCH(B73,B74:B505,0)+95))),VALUE(INDIRECT("J"&amp;(MATCH(B73,B74:B505,0)+106))))</f>
        <v>5.2074999999999996</v>
      </c>
      <c r="E73" t="str">
        <f t="shared" ca="1" si="10"/>
        <v>below average</v>
      </c>
      <c r="F73" t="str">
        <f t="shared" ca="1" si="11"/>
        <v/>
      </c>
      <c r="G73" t="str">
        <f t="shared" ca="1" si="12"/>
        <v/>
      </c>
      <c r="I73" t="str">
        <f t="shared" ca="1" si="4"/>
        <v>N/A</v>
      </c>
      <c r="J73" t="str">
        <f t="shared" si="5"/>
        <v>4.39</v>
      </c>
      <c r="K73">
        <f t="shared" ca="1" si="6"/>
        <v>5.2074999999999996</v>
      </c>
      <c r="L73" t="str">
        <f t="shared" ca="1" si="7"/>
        <v>below average</v>
      </c>
      <c r="M73" t="str">
        <f t="shared" ca="1" si="8"/>
        <v/>
      </c>
      <c r="N73" t="str">
        <f t="shared" ca="1" si="9"/>
        <v/>
      </c>
    </row>
    <row r="74" spans="1:14" x14ac:dyDescent="0.3">
      <c r="A74" s="1">
        <v>6</v>
      </c>
      <c r="B74" t="s">
        <v>131</v>
      </c>
      <c r="C74" t="s">
        <v>4849</v>
      </c>
      <c r="D74">
        <f ca="1">AVERAGE(VALUE(INDIRECT("J"&amp;(MATCH(B74,B75:B506,0)+74))),VALUE(INDIRECT("J"&amp;(MATCH(B74,B75:B506,0)+85))),VALUE(INDIRECT("J"&amp;(MATCH(B74,B75:B506,0)+96))),VALUE(INDIRECT("J"&amp;(MATCH(B74,B75:B506,0)+107))))</f>
        <v>1.7</v>
      </c>
      <c r="E74" t="str">
        <f t="shared" ca="1" si="10"/>
        <v>below average</v>
      </c>
      <c r="F74" t="str">
        <f t="shared" ca="1" si="11"/>
        <v/>
      </c>
      <c r="G74" t="str">
        <f t="shared" ca="1" si="12"/>
        <v/>
      </c>
      <c r="I74" t="str">
        <f t="shared" ca="1" si="4"/>
        <v>N/A</v>
      </c>
      <c r="J74" t="str">
        <f t="shared" si="5"/>
        <v>1.62</v>
      </c>
      <c r="K74">
        <f t="shared" ca="1" si="6"/>
        <v>1.7</v>
      </c>
      <c r="L74" t="str">
        <f t="shared" ca="1" si="7"/>
        <v>below average</v>
      </c>
      <c r="M74" t="str">
        <f t="shared" ca="1" si="8"/>
        <v/>
      </c>
      <c r="N74" t="str">
        <f t="shared" ca="1" si="9"/>
        <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c>
      <c r="I75" t="str">
        <f t="shared" ca="1" si="4"/>
        <v>N/A</v>
      </c>
      <c r="J75">
        <f t="shared" si="5"/>
        <v>0</v>
      </c>
      <c r="K75">
        <f t="shared" ca="1" si="6"/>
        <v>0</v>
      </c>
      <c r="L75" t="str">
        <f t="shared" ca="1" si="7"/>
        <v>no data</v>
      </c>
      <c r="M75" t="str">
        <f t="shared" ca="1" si="8"/>
        <v/>
      </c>
      <c r="N75" t="str">
        <f t="shared" ca="1" si="9"/>
        <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c>
      <c r="I76" t="str">
        <f t="shared" ca="1" si="4"/>
        <v>N/A</v>
      </c>
      <c r="J76">
        <f t="shared" si="5"/>
        <v>0</v>
      </c>
      <c r="K76">
        <f t="shared" ca="1" si="6"/>
        <v>0</v>
      </c>
      <c r="L76" t="str">
        <f t="shared" ca="1" si="7"/>
        <v>no data</v>
      </c>
      <c r="M76" t="str">
        <f t="shared" ca="1" si="8"/>
        <v/>
      </c>
      <c r="N76" t="str">
        <f t="shared" ca="1" si="9"/>
        <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f t="shared" si="5"/>
        <v>0</v>
      </c>
      <c r="K77">
        <f t="shared" si="6"/>
        <v>0</v>
      </c>
      <c r="L77">
        <f t="shared" si="7"/>
        <v>0</v>
      </c>
      <c r="M77" t="str">
        <f t="shared" ca="1" si="8"/>
        <v/>
      </c>
      <c r="N77" t="str">
        <f t="shared" ca="1" si="9"/>
        <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Inconclusive</v>
      </c>
      <c r="I78" t="str">
        <f t="shared" ca="1" si="4"/>
        <v>N/A</v>
      </c>
      <c r="J78" t="str">
        <f t="shared" si="5"/>
        <v>Dec 31, 2016</v>
      </c>
      <c r="K78" t="str">
        <f t="shared" ca="1" si="6"/>
        <v>Inconclusive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467</v>
      </c>
      <c r="F81" t="str">
        <f t="shared" ref="F81:F87" ca="1" si="13">IF(E70="below average",LOWER(TRIM(IF(ISNUMBER(VALUE(RIGHT(B70,1))),REPLACE(B70,LEN(B70),1,""),B70))),"")</f>
        <v>trailing p/e</v>
      </c>
      <c r="G81" t="str">
        <f ca="1">IFERROR(LEFT(F81,FIND("(",F81) - 2),F81)</f>
        <v>trailing p/e</v>
      </c>
      <c r="I81" t="str">
        <f t="shared" ca="1" si="4"/>
        <v>N/A</v>
      </c>
      <c r="J81">
        <f t="shared" si="5"/>
        <v>0.28270000000000001</v>
      </c>
      <c r="K81">
        <f t="shared" si="6"/>
        <v>0</v>
      </c>
      <c r="L81">
        <f t="shared" si="7"/>
        <v>0</v>
      </c>
      <c r="M81" t="str">
        <f t="shared" ca="1" si="8"/>
        <v>trailing p/e</v>
      </c>
      <c r="N81" t="str">
        <f t="shared" ca="1" si="9"/>
        <v>trailing p/e</v>
      </c>
    </row>
    <row r="82" spans="1:14" x14ac:dyDescent="0.3">
      <c r="A82" s="1">
        <v>1</v>
      </c>
      <c r="B82" t="s">
        <v>141</v>
      </c>
      <c r="C82" t="s">
        <v>4850</v>
      </c>
      <c r="F82" t="str">
        <f t="shared" ca="1" si="13"/>
        <v>forward p/e</v>
      </c>
      <c r="G82" t="str">
        <f t="shared" ref="G82:G87" ca="1" si="14">IF(F82&lt;&gt;"", G81 &amp; ", " &amp; IFERROR(LEFT(F82,FIND("(",F82) - 2),F82),G81)</f>
        <v>trailing p/e, forward p/e</v>
      </c>
      <c r="I82" t="str">
        <f t="shared" ca="1" si="4"/>
        <v>N/A</v>
      </c>
      <c r="J82">
        <f t="shared" si="5"/>
        <v>0.44640000000000002</v>
      </c>
      <c r="K82">
        <f t="shared" si="6"/>
        <v>0</v>
      </c>
      <c r="L82">
        <f t="shared" si="7"/>
        <v>0</v>
      </c>
      <c r="M82" t="str">
        <f t="shared" ca="1" si="8"/>
        <v>forward p/e</v>
      </c>
      <c r="N82" t="str">
        <f t="shared" ca="1" si="9"/>
        <v>trailing p/e, forward p/e</v>
      </c>
    </row>
    <row r="83" spans="1:14" x14ac:dyDescent="0.3">
      <c r="F83" t="str">
        <f t="shared" ca="1" si="13"/>
        <v/>
      </c>
      <c r="G83" t="str">
        <f t="shared" ca="1" si="14"/>
        <v>trailing p/e, forward p/e</v>
      </c>
      <c r="I83" t="str">
        <f t="shared" ca="1" si="4"/>
        <v>N/A</v>
      </c>
      <c r="J83">
        <f t="shared" si="5"/>
        <v>0</v>
      </c>
      <c r="K83">
        <f t="shared" si="6"/>
        <v>0</v>
      </c>
      <c r="L83">
        <f t="shared" si="7"/>
        <v>0</v>
      </c>
      <c r="M83" t="str">
        <f t="shared" ca="1" si="8"/>
        <v/>
      </c>
      <c r="N83" t="str">
        <f t="shared" ca="1" si="9"/>
        <v>trailing p/e, forward p/e</v>
      </c>
    </row>
    <row r="84" spans="1:14" x14ac:dyDescent="0.3">
      <c r="A84" s="1">
        <v>0</v>
      </c>
      <c r="B84" t="s">
        <v>143</v>
      </c>
      <c r="C84" t="s">
        <v>3417</v>
      </c>
      <c r="F84" t="str">
        <f t="shared" ca="1" si="13"/>
        <v>price/sales (ttm)</v>
      </c>
      <c r="G84" t="str">
        <f t="shared" ca="1" si="14"/>
        <v>trailing p/e, forward p/e, price/sales</v>
      </c>
      <c r="I84" t="str">
        <f t="shared" ca="1" si="4"/>
        <v>N/A</v>
      </c>
      <c r="J84">
        <f t="shared" si="5"/>
        <v>1.0800000000000001E-2</v>
      </c>
      <c r="K84">
        <f t="shared" si="6"/>
        <v>0</v>
      </c>
      <c r="L84">
        <f t="shared" si="7"/>
        <v>0</v>
      </c>
      <c r="M84" t="str">
        <f t="shared" ca="1" si="8"/>
        <v>price/sales (ttm)</v>
      </c>
      <c r="N84" t="str">
        <f t="shared" ca="1" si="9"/>
        <v>trailing p/e, forward p/e, price/sales</v>
      </c>
    </row>
    <row r="85" spans="1:14" x14ac:dyDescent="0.3">
      <c r="A85" s="1">
        <v>1</v>
      </c>
      <c r="B85" t="s">
        <v>145</v>
      </c>
      <c r="C85" t="s">
        <v>4851</v>
      </c>
      <c r="F85" t="str">
        <f t="shared" ca="1" si="13"/>
        <v>price/book (mrq)</v>
      </c>
      <c r="G85" t="str">
        <f t="shared" ca="1" si="14"/>
        <v>trailing p/e, forward p/e, price/sales, price/book</v>
      </c>
      <c r="I85" t="str">
        <f t="shared" ca="1" si="4"/>
        <v>N/A</v>
      </c>
      <c r="J85">
        <f t="shared" si="5"/>
        <v>0.10730000000000001</v>
      </c>
      <c r="K85">
        <f t="shared" si="6"/>
        <v>0</v>
      </c>
      <c r="L85">
        <f t="shared" si="7"/>
        <v>0</v>
      </c>
      <c r="M85" t="str">
        <f t="shared" ca="1" si="8"/>
        <v>price/book (mrq)</v>
      </c>
      <c r="N85" t="str">
        <f t="shared" ca="1" si="9"/>
        <v>trailing p/e, forward p/e, price/sales, price/book</v>
      </c>
    </row>
    <row r="86" spans="1:14" x14ac:dyDescent="0.3">
      <c r="F86" t="str">
        <f t="shared" ca="1" si="13"/>
        <v/>
      </c>
      <c r="G86" t="str">
        <f t="shared" ca="1" si="14"/>
        <v>trailing p/e, forward p/e, price/sales, price/book</v>
      </c>
      <c r="I86" t="str">
        <f t="shared" ca="1" si="4"/>
        <v>N/A</v>
      </c>
      <c r="J86">
        <f t="shared" si="5"/>
        <v>0</v>
      </c>
      <c r="K86">
        <f t="shared" si="6"/>
        <v>0</v>
      </c>
      <c r="L86">
        <f t="shared" si="7"/>
        <v>0</v>
      </c>
      <c r="M86" t="str">
        <f t="shared" ca="1" si="8"/>
        <v/>
      </c>
      <c r="N86" t="str">
        <f t="shared" ca="1" si="9"/>
        <v>trailing p/e, forward p/e, price/sales, price/book</v>
      </c>
    </row>
    <row r="87" spans="1:14" x14ac:dyDescent="0.3">
      <c r="A87" s="1">
        <v>0</v>
      </c>
      <c r="B87" t="s">
        <v>147</v>
      </c>
      <c r="C87" t="s">
        <v>4852</v>
      </c>
      <c r="F87" t="str">
        <f t="shared" ca="1" si="13"/>
        <v/>
      </c>
      <c r="G87" t="str">
        <f t="shared" ca="1" si="14"/>
        <v>trailing p/e, forward p/e, price/sales, price/book</v>
      </c>
      <c r="I87" t="str">
        <f t="shared" ca="1" si="4"/>
        <v>N/A</v>
      </c>
      <c r="J87">
        <f t="shared" si="5"/>
        <v>146790000</v>
      </c>
      <c r="K87">
        <f t="shared" si="6"/>
        <v>0</v>
      </c>
      <c r="L87">
        <f t="shared" si="7"/>
        <v>0</v>
      </c>
      <c r="M87" t="str">
        <f t="shared" ca="1" si="8"/>
        <v/>
      </c>
      <c r="N87" t="str">
        <f t="shared" ca="1" si="9"/>
        <v>trailing p/e, forward p/e, price/sales, price/book</v>
      </c>
    </row>
    <row r="88" spans="1:14" x14ac:dyDescent="0.3">
      <c r="A88" s="1">
        <v>1</v>
      </c>
      <c r="B88" t="s">
        <v>149</v>
      </c>
      <c r="C88" t="s">
        <v>4853</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forward p/e, price/sales, and price/book</v>
      </c>
      <c r="I88" t="str">
        <f t="shared" ca="1" si="4"/>
        <v>N/A</v>
      </c>
      <c r="J88" t="str">
        <f t="shared" si="5"/>
        <v>9.50</v>
      </c>
      <c r="K88">
        <f t="shared" si="6"/>
        <v>0</v>
      </c>
      <c r="L88">
        <f t="shared" si="7"/>
        <v>0</v>
      </c>
      <c r="M88" t="str">
        <f t="shared" ca="1" si="8"/>
        <v>price/book</v>
      </c>
      <c r="N88" t="str">
        <f t="shared" ca="1" si="9"/>
        <v>trailing p/e, forward p/e, price/sales, and price/book</v>
      </c>
    </row>
    <row r="89" spans="1:14" x14ac:dyDescent="0.3">
      <c r="A89" s="1">
        <v>2</v>
      </c>
      <c r="B89" t="s">
        <v>151</v>
      </c>
      <c r="C89" t="s">
        <v>4854</v>
      </c>
      <c r="D89" t="str">
        <f ca="1">IF(COUNTIF(E70:E76,"=below average")&gt;0,"There are some indications that "&amp;D1&amp;" may be undervalued. The company has a lower " &amp; G88 &amp; " than the comparable average", "Inconclusive")</f>
        <v>There are some indications that Camden National may be undervalued. The company has a lower trailing p/e, forward p/e, price/sales, and price/book than the comparable average</v>
      </c>
      <c r="I89" t="str">
        <f t="shared" ca="1" si="4"/>
        <v>N/A</v>
      </c>
      <c r="J89">
        <f t="shared" si="5"/>
        <v>2.4E-2</v>
      </c>
      <c r="K89" t="str">
        <f t="shared" ca="1" si="6"/>
        <v>There are some indications that Camden National may be undervalued. The company has a lower trailing p/e, forward p/e, price/sales, and price/book than the comparable average</v>
      </c>
      <c r="L89">
        <f t="shared" si="7"/>
        <v>0</v>
      </c>
      <c r="M89">
        <f t="shared" si="8"/>
        <v>0</v>
      </c>
      <c r="N89">
        <f t="shared" si="9"/>
        <v>0</v>
      </c>
    </row>
    <row r="90" spans="1:14" x14ac:dyDescent="0.3">
      <c r="A90" s="1">
        <v>3</v>
      </c>
      <c r="B90" t="s">
        <v>153</v>
      </c>
      <c r="I90" t="str">
        <f t="shared" si="4"/>
        <v>N/A</v>
      </c>
      <c r="J90">
        <f t="shared" si="5"/>
        <v>0</v>
      </c>
      <c r="K90">
        <f t="shared" si="6"/>
        <v>0</v>
      </c>
      <c r="L90">
        <f t="shared" si="7"/>
        <v>0</v>
      </c>
      <c r="M90">
        <f t="shared" si="8"/>
        <v>0</v>
      </c>
      <c r="N90">
        <f t="shared" si="9"/>
        <v>0</v>
      </c>
    </row>
    <row r="91" spans="1:14" x14ac:dyDescent="0.3">
      <c r="A91" s="1">
        <v>4</v>
      </c>
      <c r="B91" t="s">
        <v>155</v>
      </c>
      <c r="I91" t="str">
        <f t="shared" si="4"/>
        <v>N/A</v>
      </c>
      <c r="J91">
        <f t="shared" si="5"/>
        <v>0</v>
      </c>
      <c r="K91">
        <f t="shared" si="6"/>
        <v>0</v>
      </c>
      <c r="L91">
        <f t="shared" si="7"/>
        <v>0</v>
      </c>
      <c r="M91">
        <f t="shared" si="8"/>
        <v>0</v>
      </c>
      <c r="N91">
        <f t="shared" si="9"/>
        <v>0</v>
      </c>
    </row>
    <row r="92" spans="1:14" x14ac:dyDescent="0.3">
      <c r="A92" s="1">
        <v>5</v>
      </c>
      <c r="B92" t="s">
        <v>157</v>
      </c>
      <c r="C92" t="s">
        <v>4855</v>
      </c>
      <c r="I92" t="str">
        <f t="shared" si="4"/>
        <v>N/A</v>
      </c>
      <c r="J92">
        <f t="shared" si="5"/>
        <v>41300000</v>
      </c>
      <c r="K92">
        <f t="shared" si="6"/>
        <v>0</v>
      </c>
      <c r="L92">
        <f t="shared" si="7"/>
        <v>0</v>
      </c>
      <c r="M92">
        <f t="shared" si="8"/>
        <v>0</v>
      </c>
      <c r="N92">
        <f t="shared" si="9"/>
        <v>0</v>
      </c>
    </row>
    <row r="93" spans="1:14" x14ac:dyDescent="0.3">
      <c r="A93" s="1">
        <v>6</v>
      </c>
      <c r="B93" t="s">
        <v>159</v>
      </c>
      <c r="C93" t="s">
        <v>4817</v>
      </c>
      <c r="I93" t="str">
        <f t="shared" si="4"/>
        <v>N/A</v>
      </c>
      <c r="J93" t="str">
        <f t="shared" si="5"/>
        <v>2.65</v>
      </c>
      <c r="K93">
        <f t="shared" si="6"/>
        <v>0</v>
      </c>
      <c r="L93">
        <f t="shared" si="7"/>
        <v>0</v>
      </c>
      <c r="M93">
        <f t="shared" si="8"/>
        <v>0</v>
      </c>
      <c r="N93">
        <f t="shared" si="9"/>
        <v>0</v>
      </c>
    </row>
    <row r="94" spans="1:14" x14ac:dyDescent="0.3">
      <c r="A94" s="1">
        <v>7</v>
      </c>
      <c r="B94" t="s">
        <v>160</v>
      </c>
      <c r="C94" t="s">
        <v>4856</v>
      </c>
      <c r="I94" t="str">
        <f t="shared" si="4"/>
        <v>N/A</v>
      </c>
      <c r="J94">
        <f t="shared" si="5"/>
        <v>0.16500000000000001</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4857</v>
      </c>
      <c r="I96" t="str">
        <f t="shared" si="4"/>
        <v>N/A</v>
      </c>
      <c r="J96">
        <f t="shared" si="5"/>
        <v>74760000</v>
      </c>
      <c r="K96">
        <f t="shared" si="6"/>
        <v>0</v>
      </c>
      <c r="L96">
        <f t="shared" si="7"/>
        <v>0</v>
      </c>
      <c r="M96">
        <f t="shared" si="8"/>
        <v>0</v>
      </c>
      <c r="N96">
        <f t="shared" si="9"/>
        <v>0</v>
      </c>
    </row>
    <row r="97" spans="1:14" x14ac:dyDescent="0.3">
      <c r="A97" s="1">
        <v>1</v>
      </c>
      <c r="B97" t="s">
        <v>164</v>
      </c>
      <c r="C97" t="s">
        <v>1710</v>
      </c>
      <c r="I97" t="str">
        <f t="shared" si="4"/>
        <v>N/A</v>
      </c>
      <c r="J97" t="str">
        <f t="shared" si="5"/>
        <v>4.82</v>
      </c>
      <c r="K97">
        <f t="shared" si="6"/>
        <v>0</v>
      </c>
      <c r="L97">
        <f t="shared" si="7"/>
        <v>0</v>
      </c>
      <c r="M97">
        <f t="shared" si="8"/>
        <v>0</v>
      </c>
      <c r="N97">
        <f t="shared" si="9"/>
        <v>0</v>
      </c>
    </row>
    <row r="98" spans="1:14" x14ac:dyDescent="0.3">
      <c r="A98" s="1">
        <v>2</v>
      </c>
      <c r="B98" t="s">
        <v>166</v>
      </c>
      <c r="C98" t="s">
        <v>4858</v>
      </c>
      <c r="I98" t="str">
        <f t="shared" si="4"/>
        <v>N/A</v>
      </c>
      <c r="J98">
        <f t="shared" si="5"/>
        <v>569810000</v>
      </c>
      <c r="K98">
        <f t="shared" si="6"/>
        <v>0</v>
      </c>
      <c r="L98">
        <f t="shared" si="7"/>
        <v>0</v>
      </c>
      <c r="M98">
        <f t="shared" si="8"/>
        <v>0</v>
      </c>
      <c r="N98">
        <f t="shared" si="9"/>
        <v>0</v>
      </c>
    </row>
    <row r="99" spans="1:14" x14ac:dyDescent="0.3">
      <c r="A99" s="1">
        <v>3</v>
      </c>
      <c r="B99" t="s">
        <v>168</v>
      </c>
      <c r="I99" t="str">
        <f t="shared" si="4"/>
        <v>N/A</v>
      </c>
      <c r="J99">
        <f t="shared" si="5"/>
        <v>0</v>
      </c>
      <c r="K99">
        <f t="shared" si="6"/>
        <v>0</v>
      </c>
      <c r="L99">
        <f t="shared" si="7"/>
        <v>0</v>
      </c>
      <c r="M99">
        <f t="shared" si="8"/>
        <v>0</v>
      </c>
      <c r="N99">
        <f t="shared" si="9"/>
        <v>0</v>
      </c>
    </row>
    <row r="100" spans="1:14" x14ac:dyDescent="0.3">
      <c r="A100" s="1">
        <v>4</v>
      </c>
      <c r="B100" t="s">
        <v>170</v>
      </c>
      <c r="I100" t="str">
        <f t="shared" si="4"/>
        <v>N/A</v>
      </c>
      <c r="J100">
        <f t="shared" si="5"/>
        <v>0</v>
      </c>
      <c r="K100">
        <f t="shared" si="6"/>
        <v>0</v>
      </c>
      <c r="L100">
        <f t="shared" si="7"/>
        <v>0</v>
      </c>
      <c r="M100">
        <f t="shared" si="8"/>
        <v>0</v>
      </c>
      <c r="N100">
        <f t="shared" si="9"/>
        <v>0</v>
      </c>
    </row>
    <row r="101" spans="1:14" x14ac:dyDescent="0.3">
      <c r="A101" s="1">
        <v>5</v>
      </c>
      <c r="B101" t="s">
        <v>172</v>
      </c>
      <c r="C101" t="s">
        <v>4859</v>
      </c>
      <c r="I101" t="str">
        <f t="shared" si="4"/>
        <v>N/A</v>
      </c>
      <c r="J101" t="str">
        <f t="shared" si="5"/>
        <v>25.65</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4860</v>
      </c>
      <c r="I103" t="str">
        <f t="shared" si="4"/>
        <v>N/A</v>
      </c>
      <c r="J103">
        <f t="shared" si="5"/>
        <v>77940000</v>
      </c>
      <c r="K103">
        <f t="shared" si="6"/>
        <v>0</v>
      </c>
      <c r="L103">
        <f t="shared" si="7"/>
        <v>0</v>
      </c>
      <c r="M103">
        <f t="shared" si="8"/>
        <v>0</v>
      </c>
      <c r="N103">
        <f t="shared" si="9"/>
        <v>0</v>
      </c>
    </row>
    <row r="104" spans="1:14" x14ac:dyDescent="0.3">
      <c r="A104" s="1">
        <v>1</v>
      </c>
      <c r="B104" t="s">
        <v>176</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798</v>
      </c>
      <c r="I106" t="str">
        <f t="shared" si="4"/>
        <v>N/A</v>
      </c>
      <c r="J106" t="str">
        <f t="shared" si="5"/>
        <v>0.55</v>
      </c>
      <c r="K106">
        <f t="shared" si="6"/>
        <v>0</v>
      </c>
      <c r="L106">
        <f t="shared" si="7"/>
        <v>0</v>
      </c>
      <c r="M106">
        <f t="shared" si="8"/>
        <v>0</v>
      </c>
      <c r="N106">
        <f t="shared" si="9"/>
        <v>0</v>
      </c>
    </row>
    <row r="107" spans="1:14" x14ac:dyDescent="0.3">
      <c r="A107" s="1">
        <v>1</v>
      </c>
      <c r="B107" t="s">
        <v>178</v>
      </c>
      <c r="C107" t="s">
        <v>4861</v>
      </c>
      <c r="I107" t="str">
        <f t="shared" si="4"/>
        <v>N/A</v>
      </c>
      <c r="J107">
        <f t="shared" si="5"/>
        <v>0.40439999999999998</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4862</v>
      </c>
      <c r="I109" t="str">
        <f t="shared" si="4"/>
        <v>N/A</v>
      </c>
      <c r="J109" t="str">
        <f t="shared" si="5"/>
        <v>45.43</v>
      </c>
      <c r="K109">
        <f t="shared" si="6"/>
        <v>0</v>
      </c>
      <c r="L109">
        <f t="shared" si="7"/>
        <v>0</v>
      </c>
      <c r="M109">
        <f t="shared" si="8"/>
        <v>0</v>
      </c>
      <c r="N109">
        <f t="shared" si="9"/>
        <v>0</v>
      </c>
    </row>
    <row r="110" spans="1:14" x14ac:dyDescent="0.3">
      <c r="A110" s="1">
        <v>4</v>
      </c>
      <c r="B110" t="s">
        <v>184</v>
      </c>
      <c r="C110" t="s">
        <v>4863</v>
      </c>
      <c r="I110" t="str">
        <f t="shared" si="4"/>
        <v>N/A</v>
      </c>
      <c r="J110" t="str">
        <f t="shared" si="5"/>
        <v>28.40</v>
      </c>
      <c r="K110">
        <f t="shared" si="6"/>
        <v>0</v>
      </c>
      <c r="L110">
        <f t="shared" si="7"/>
        <v>0</v>
      </c>
      <c r="M110">
        <f t="shared" si="8"/>
        <v>0</v>
      </c>
      <c r="N110">
        <f t="shared" si="9"/>
        <v>0</v>
      </c>
    </row>
    <row r="111" spans="1:14" x14ac:dyDescent="0.3">
      <c r="A111" s="1">
        <v>5</v>
      </c>
      <c r="B111" t="s">
        <v>186</v>
      </c>
      <c r="C111" t="s">
        <v>4864</v>
      </c>
      <c r="I111" t="str">
        <f t="shared" si="4"/>
        <v>N/A</v>
      </c>
      <c r="J111" t="str">
        <f t="shared" si="5"/>
        <v>42.27</v>
      </c>
      <c r="K111">
        <f t="shared" si="6"/>
        <v>0</v>
      </c>
      <c r="L111">
        <f t="shared" si="7"/>
        <v>0</v>
      </c>
      <c r="M111">
        <f t="shared" si="8"/>
        <v>0</v>
      </c>
      <c r="N111">
        <f t="shared" si="9"/>
        <v>0</v>
      </c>
    </row>
    <row r="112" spans="1:14" x14ac:dyDescent="0.3">
      <c r="A112" s="1">
        <v>6</v>
      </c>
      <c r="B112" t="s">
        <v>188</v>
      </c>
      <c r="C112" t="s">
        <v>4865</v>
      </c>
      <c r="I112" t="str">
        <f t="shared" si="4"/>
        <v>N/A</v>
      </c>
      <c r="J112" t="str">
        <f t="shared" si="5"/>
        <v>42.38</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4866</v>
      </c>
      <c r="I114" t="str">
        <f t="shared" si="4"/>
        <v>N/A</v>
      </c>
      <c r="J114" t="str">
        <f t="shared" si="5"/>
        <v>42.04k</v>
      </c>
      <c r="K114">
        <f t="shared" si="6"/>
        <v>0</v>
      </c>
      <c r="L114">
        <f t="shared" si="7"/>
        <v>0</v>
      </c>
      <c r="M114">
        <f t="shared" si="8"/>
        <v>0</v>
      </c>
      <c r="N114">
        <f t="shared" si="9"/>
        <v>0</v>
      </c>
    </row>
    <row r="115" spans="1:14" x14ac:dyDescent="0.3">
      <c r="A115" s="1">
        <v>1</v>
      </c>
      <c r="B115" t="s">
        <v>192</v>
      </c>
      <c r="C115" t="s">
        <v>4867</v>
      </c>
      <c r="I115" t="str">
        <f t="shared" si="4"/>
        <v>N/A</v>
      </c>
      <c r="J115" t="str">
        <f t="shared" si="5"/>
        <v>30.32k</v>
      </c>
      <c r="K115">
        <f t="shared" si="6"/>
        <v>0</v>
      </c>
      <c r="L115">
        <f t="shared" si="7"/>
        <v>0</v>
      </c>
      <c r="M115">
        <f t="shared" si="8"/>
        <v>0</v>
      </c>
      <c r="N115">
        <f t="shared" si="9"/>
        <v>0</v>
      </c>
    </row>
    <row r="116" spans="1:14" x14ac:dyDescent="0.3">
      <c r="A116" s="1">
        <v>2</v>
      </c>
      <c r="B116" t="s">
        <v>194</v>
      </c>
      <c r="C116" t="s">
        <v>3683</v>
      </c>
      <c r="I116" t="str">
        <f t="shared" si="4"/>
        <v>N/A</v>
      </c>
      <c r="J116">
        <f t="shared" si="5"/>
        <v>15510000</v>
      </c>
      <c r="K116">
        <f t="shared" si="6"/>
        <v>0</v>
      </c>
      <c r="L116">
        <f t="shared" si="7"/>
        <v>0</v>
      </c>
      <c r="M116">
        <f t="shared" si="8"/>
        <v>0</v>
      </c>
      <c r="N116">
        <f t="shared" si="9"/>
        <v>0</v>
      </c>
    </row>
    <row r="117" spans="1:14" x14ac:dyDescent="0.3">
      <c r="A117" s="1">
        <v>3</v>
      </c>
      <c r="B117" t="s">
        <v>196</v>
      </c>
      <c r="C117" t="s">
        <v>4868</v>
      </c>
      <c r="I117" t="str">
        <f t="shared" si="4"/>
        <v>N/A</v>
      </c>
      <c r="J117">
        <f t="shared" si="5"/>
        <v>15110000</v>
      </c>
      <c r="K117">
        <f t="shared" si="6"/>
        <v>0</v>
      </c>
      <c r="L117">
        <f t="shared" si="7"/>
        <v>0</v>
      </c>
      <c r="M117">
        <f t="shared" si="8"/>
        <v>0</v>
      </c>
      <c r="N117">
        <f t="shared" si="9"/>
        <v>0</v>
      </c>
    </row>
    <row r="118" spans="1:14" x14ac:dyDescent="0.3">
      <c r="A118" s="1">
        <v>4</v>
      </c>
      <c r="B118" t="s">
        <v>198</v>
      </c>
      <c r="C118" t="s">
        <v>3423</v>
      </c>
      <c r="I118" t="str">
        <f t="shared" si="4"/>
        <v>N/A</v>
      </c>
      <c r="J118">
        <f t="shared" si="5"/>
        <v>2.8000000000000004E-3</v>
      </c>
      <c r="K118">
        <f t="shared" si="6"/>
        <v>0</v>
      </c>
      <c r="L118">
        <f t="shared" si="7"/>
        <v>0</v>
      </c>
      <c r="M118">
        <f t="shared" si="8"/>
        <v>0</v>
      </c>
      <c r="N118">
        <f t="shared" si="9"/>
        <v>0</v>
      </c>
    </row>
    <row r="119" spans="1:14" x14ac:dyDescent="0.3">
      <c r="A119" s="1">
        <v>5</v>
      </c>
      <c r="B119" t="s">
        <v>200</v>
      </c>
      <c r="C119" t="s">
        <v>4869</v>
      </c>
      <c r="I119" t="str">
        <f t="shared" si="4"/>
        <v>N/A</v>
      </c>
      <c r="J119">
        <f t="shared" si="5"/>
        <v>0.51800000000000002</v>
      </c>
      <c r="K119">
        <f t="shared" si="6"/>
        <v>0</v>
      </c>
      <c r="L119">
        <f t="shared" si="7"/>
        <v>0</v>
      </c>
      <c r="M119">
        <f t="shared" si="8"/>
        <v>0</v>
      </c>
      <c r="N119">
        <f t="shared" si="9"/>
        <v>0</v>
      </c>
    </row>
    <row r="120" spans="1:14" x14ac:dyDescent="0.3">
      <c r="A120" s="1">
        <v>6</v>
      </c>
      <c r="B120" t="s">
        <v>202</v>
      </c>
      <c r="C120" t="s">
        <v>4870</v>
      </c>
      <c r="I120" t="str">
        <f t="shared" si="4"/>
        <v>N/A</v>
      </c>
      <c r="J120" t="str">
        <f t="shared" si="5"/>
        <v>772.35k</v>
      </c>
      <c r="K120">
        <f t="shared" si="6"/>
        <v>0</v>
      </c>
      <c r="L120">
        <f t="shared" si="7"/>
        <v>0</v>
      </c>
      <c r="M120">
        <f t="shared" si="8"/>
        <v>0</v>
      </c>
      <c r="N120">
        <f t="shared" si="9"/>
        <v>0</v>
      </c>
    </row>
    <row r="121" spans="1:14" x14ac:dyDescent="0.3">
      <c r="A121" s="1">
        <v>7</v>
      </c>
      <c r="B121" t="s">
        <v>204</v>
      </c>
      <c r="C121" t="s">
        <v>4871</v>
      </c>
      <c r="I121" t="str">
        <f t="shared" si="4"/>
        <v>N/A</v>
      </c>
      <c r="J121" t="str">
        <f t="shared" si="5"/>
        <v>21.24</v>
      </c>
      <c r="K121">
        <f t="shared" si="6"/>
        <v>0</v>
      </c>
      <c r="L121">
        <f t="shared" si="7"/>
        <v>0</v>
      </c>
      <c r="M121">
        <f t="shared" si="8"/>
        <v>0</v>
      </c>
      <c r="N121">
        <f t="shared" si="9"/>
        <v>0</v>
      </c>
    </row>
    <row r="122" spans="1:14" x14ac:dyDescent="0.3">
      <c r="A122" s="1">
        <v>8</v>
      </c>
      <c r="B122" t="s">
        <v>206</v>
      </c>
      <c r="C122" t="s">
        <v>4872</v>
      </c>
      <c r="I122" t="str">
        <f t="shared" si="4"/>
        <v>N/A</v>
      </c>
      <c r="J122">
        <f t="shared" si="5"/>
        <v>5.0800000000000005E-2</v>
      </c>
      <c r="K122">
        <f t="shared" si="6"/>
        <v>0</v>
      </c>
      <c r="L122">
        <f t="shared" si="7"/>
        <v>0</v>
      </c>
      <c r="M122">
        <f t="shared" si="8"/>
        <v>0</v>
      </c>
      <c r="N122">
        <f t="shared" si="9"/>
        <v>0</v>
      </c>
    </row>
    <row r="123" spans="1:14" x14ac:dyDescent="0.3">
      <c r="A123" s="1">
        <v>9</v>
      </c>
      <c r="B123" t="s">
        <v>208</v>
      </c>
      <c r="C123" t="s">
        <v>4873</v>
      </c>
      <c r="I123" t="str">
        <f t="shared" si="4"/>
        <v>N/A</v>
      </c>
      <c r="J123" t="str">
        <f t="shared" si="5"/>
        <v>690.45k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C125" t="s">
        <v>1842</v>
      </c>
      <c r="I125" t="str">
        <f t="shared" si="15"/>
        <v>N/A</v>
      </c>
      <c r="J125" t="str">
        <f t="shared" si="16"/>
        <v>0.92</v>
      </c>
      <c r="K125">
        <f t="shared" si="17"/>
        <v>0</v>
      </c>
      <c r="L125">
        <f t="shared" si="18"/>
        <v>0</v>
      </c>
      <c r="M125">
        <f t="shared" si="19"/>
        <v>0</v>
      </c>
      <c r="N125">
        <f t="shared" si="20"/>
        <v>0</v>
      </c>
    </row>
    <row r="126" spans="1:14" x14ac:dyDescent="0.3">
      <c r="A126" s="1">
        <v>1</v>
      </c>
      <c r="B126" t="s">
        <v>212</v>
      </c>
      <c r="C126" t="s">
        <v>4874</v>
      </c>
      <c r="I126" t="str">
        <f t="shared" si="15"/>
        <v>N/A</v>
      </c>
      <c r="J126">
        <f t="shared" si="16"/>
        <v>2.2100000000000002E-2</v>
      </c>
      <c r="K126">
        <f t="shared" si="17"/>
        <v>0</v>
      </c>
      <c r="L126">
        <f t="shared" si="18"/>
        <v>0</v>
      </c>
      <c r="M126">
        <f t="shared" si="19"/>
        <v>0</v>
      </c>
      <c r="N126">
        <f t="shared" si="20"/>
        <v>0</v>
      </c>
    </row>
    <row r="127" spans="1:14" x14ac:dyDescent="0.3">
      <c r="A127" s="1">
        <v>2</v>
      </c>
      <c r="B127" t="s">
        <v>214</v>
      </c>
      <c r="C127" t="s">
        <v>769</v>
      </c>
      <c r="I127" t="str">
        <f t="shared" si="15"/>
        <v>N/A</v>
      </c>
      <c r="J127" t="str">
        <f t="shared" si="16"/>
        <v>0.86</v>
      </c>
      <c r="K127">
        <f t="shared" si="17"/>
        <v>0</v>
      </c>
      <c r="L127">
        <f t="shared" si="18"/>
        <v>0</v>
      </c>
      <c r="M127">
        <f t="shared" si="19"/>
        <v>0</v>
      </c>
      <c r="N127">
        <f t="shared" si="20"/>
        <v>0</v>
      </c>
    </row>
    <row r="128" spans="1:14" x14ac:dyDescent="0.3">
      <c r="A128" s="1">
        <v>3</v>
      </c>
      <c r="B128" t="s">
        <v>216</v>
      </c>
      <c r="C128" t="s">
        <v>4875</v>
      </c>
      <c r="I128" t="str">
        <f t="shared" si="15"/>
        <v>N/A</v>
      </c>
      <c r="J128">
        <f t="shared" si="16"/>
        <v>2.06E-2</v>
      </c>
      <c r="K128">
        <f t="shared" si="17"/>
        <v>0</v>
      </c>
      <c r="L128">
        <f t="shared" si="18"/>
        <v>0</v>
      </c>
      <c r="M128">
        <f t="shared" si="19"/>
        <v>0</v>
      </c>
      <c r="N128">
        <f t="shared" si="20"/>
        <v>0</v>
      </c>
    </row>
    <row r="129" spans="1:14" x14ac:dyDescent="0.3">
      <c r="A129" s="1">
        <v>4</v>
      </c>
      <c r="B129" t="s">
        <v>218</v>
      </c>
      <c r="C129" t="s">
        <v>4876</v>
      </c>
      <c r="I129" t="str">
        <f t="shared" si="15"/>
        <v>N/A</v>
      </c>
      <c r="J129" t="str">
        <f t="shared" si="16"/>
        <v>2.71</v>
      </c>
      <c r="K129">
        <f t="shared" si="17"/>
        <v>0</v>
      </c>
      <c r="L129">
        <f t="shared" si="18"/>
        <v>0</v>
      </c>
      <c r="M129">
        <f t="shared" si="19"/>
        <v>0</v>
      </c>
      <c r="N129">
        <f t="shared" si="20"/>
        <v>0</v>
      </c>
    </row>
    <row r="130" spans="1:14" x14ac:dyDescent="0.3">
      <c r="A130" s="1">
        <v>5</v>
      </c>
      <c r="B130" t="s">
        <v>220</v>
      </c>
      <c r="C130" t="s">
        <v>4877</v>
      </c>
      <c r="I130" t="str">
        <f t="shared" si="15"/>
        <v>N/A</v>
      </c>
      <c r="J130">
        <f t="shared" si="16"/>
        <v>0.31320000000000003</v>
      </c>
      <c r="K130">
        <f t="shared" si="17"/>
        <v>0</v>
      </c>
      <c r="L130">
        <f t="shared" si="18"/>
        <v>0</v>
      </c>
      <c r="M130">
        <f t="shared" si="19"/>
        <v>0</v>
      </c>
      <c r="N130">
        <f t="shared" si="20"/>
        <v>0</v>
      </c>
    </row>
    <row r="131" spans="1:14" x14ac:dyDescent="0.3">
      <c r="A131" s="1">
        <v>6</v>
      </c>
      <c r="B131" t="s">
        <v>222</v>
      </c>
      <c r="C131" t="s">
        <v>4878</v>
      </c>
      <c r="I131" t="str">
        <f t="shared" si="15"/>
        <v>N/A</v>
      </c>
      <c r="J131" t="str">
        <f t="shared" si="16"/>
        <v>Jul 31, 2017</v>
      </c>
      <c r="K131">
        <f t="shared" si="17"/>
        <v>0</v>
      </c>
      <c r="L131">
        <f t="shared" si="18"/>
        <v>0</v>
      </c>
      <c r="M131">
        <f t="shared" si="19"/>
        <v>0</v>
      </c>
      <c r="N131">
        <f t="shared" si="20"/>
        <v>0</v>
      </c>
    </row>
    <row r="132" spans="1:14" x14ac:dyDescent="0.3">
      <c r="A132" s="1">
        <v>7</v>
      </c>
      <c r="B132" t="s">
        <v>224</v>
      </c>
      <c r="C132" t="s">
        <v>4879</v>
      </c>
      <c r="I132" t="str">
        <f t="shared" si="15"/>
        <v>N/A</v>
      </c>
      <c r="J132" t="str">
        <f t="shared" si="16"/>
        <v>Jul 13, 2017</v>
      </c>
      <c r="K132">
        <f t="shared" si="17"/>
        <v>0</v>
      </c>
      <c r="L132">
        <f t="shared" si="18"/>
        <v>0</v>
      </c>
      <c r="M132">
        <f t="shared" si="19"/>
        <v>0</v>
      </c>
      <c r="N132">
        <f t="shared" si="20"/>
        <v>0</v>
      </c>
    </row>
    <row r="133" spans="1:14" x14ac:dyDescent="0.3">
      <c r="A133" s="1">
        <v>8</v>
      </c>
      <c r="B133" t="s">
        <v>226</v>
      </c>
      <c r="C133" t="s">
        <v>4880</v>
      </c>
      <c r="I133" t="str">
        <f t="shared" si="15"/>
        <v>N/A</v>
      </c>
      <c r="J133" t="str">
        <f t="shared" si="16"/>
        <v>3/2</v>
      </c>
      <c r="K133">
        <f t="shared" si="17"/>
        <v>0</v>
      </c>
      <c r="L133">
        <f t="shared" si="18"/>
        <v>0</v>
      </c>
      <c r="M133">
        <f t="shared" si="19"/>
        <v>0</v>
      </c>
      <c r="N133">
        <f t="shared" si="20"/>
        <v>0</v>
      </c>
    </row>
    <row r="134" spans="1:14" x14ac:dyDescent="0.3">
      <c r="A134" s="1">
        <v>9</v>
      </c>
      <c r="B134" t="s">
        <v>227</v>
      </c>
      <c r="C134" t="s">
        <v>4881</v>
      </c>
      <c r="I134" t="str">
        <f t="shared" si="15"/>
        <v>N/A</v>
      </c>
      <c r="J134" t="str">
        <f t="shared" si="16"/>
        <v>Oct 3, 2016</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4882</v>
      </c>
      <c r="C138" t="s">
        <v>4883</v>
      </c>
      <c r="D138" t="s">
        <v>4884</v>
      </c>
      <c r="E138" t="s">
        <v>4885</v>
      </c>
      <c r="F138">
        <v>56</v>
      </c>
      <c r="I138" t="str">
        <f t="shared" si="15"/>
        <v>neg_trend</v>
      </c>
      <c r="J138" t="str">
        <f t="shared" si="16"/>
        <v>CEO, Pres &amp; Director</v>
      </c>
      <c r="K138" t="str">
        <f t="shared" si="17"/>
        <v>649.43k</v>
      </c>
      <c r="L138" t="str">
        <f t="shared" si="18"/>
        <v>102.92k</v>
      </c>
      <c r="M138">
        <f t="shared" si="19"/>
        <v>56</v>
      </c>
      <c r="N138">
        <f t="shared" si="20"/>
        <v>0</v>
      </c>
    </row>
    <row r="139" spans="1:14" x14ac:dyDescent="0.3">
      <c r="A139" s="1">
        <v>1</v>
      </c>
      <c r="B139" t="s">
        <v>4886</v>
      </c>
      <c r="C139" t="s">
        <v>4887</v>
      </c>
      <c r="D139" t="s">
        <v>4888</v>
      </c>
      <c r="E139" t="s">
        <v>4889</v>
      </c>
      <c r="F139">
        <v>51</v>
      </c>
      <c r="I139" t="str">
        <f t="shared" si="15"/>
        <v>neg_trend</v>
      </c>
      <c r="J139" t="str">
        <f t="shared" si="16"/>
        <v>CFO, COO, Principal Financial &amp; Accounting Officer &amp; EVP</v>
      </c>
      <c r="K139" t="str">
        <f t="shared" si="17"/>
        <v>402.38k</v>
      </c>
      <c r="L139" t="str">
        <f t="shared" si="18"/>
        <v>132.46k</v>
      </c>
      <c r="M139">
        <f t="shared" si="19"/>
        <v>51</v>
      </c>
      <c r="N139">
        <f t="shared" si="20"/>
        <v>0</v>
      </c>
    </row>
    <row r="140" spans="1:14" x14ac:dyDescent="0.3">
      <c r="A140" s="1">
        <v>2</v>
      </c>
      <c r="B140" t="s">
        <v>4890</v>
      </c>
      <c r="C140" t="s">
        <v>4891</v>
      </c>
      <c r="D140" t="s">
        <v>4892</v>
      </c>
      <c r="E140" t="s">
        <v>4893</v>
      </c>
      <c r="F140">
        <v>59</v>
      </c>
      <c r="I140" t="str">
        <f t="shared" si="15"/>
        <v>N/A</v>
      </c>
      <c r="J140" t="str">
        <f t="shared" si="16"/>
        <v>Sr. Lending Officer and Exec. VP of Commercial Lending Division</v>
      </c>
      <c r="K140" t="str">
        <f t="shared" si="17"/>
        <v>296.84k</v>
      </c>
      <c r="L140" t="str">
        <f t="shared" si="18"/>
        <v>91.68k</v>
      </c>
      <c r="M140">
        <f t="shared" si="19"/>
        <v>59</v>
      </c>
      <c r="N140">
        <f t="shared" si="20"/>
        <v>0</v>
      </c>
    </row>
    <row r="141" spans="1:14" x14ac:dyDescent="0.3">
      <c r="A141" s="1">
        <v>3</v>
      </c>
      <c r="B141" t="s">
        <v>4894</v>
      </c>
      <c r="C141" t="s">
        <v>4895</v>
      </c>
      <c r="D141" t="s">
        <v>4896</v>
      </c>
      <c r="E141" t="s">
        <v>4897</v>
      </c>
      <c r="F141">
        <v>61</v>
      </c>
      <c r="I141" t="str">
        <f t="shared" si="15"/>
        <v>neg_trend</v>
      </c>
      <c r="J141" t="str">
        <f t="shared" si="16"/>
        <v>Chief Credit Officer and Exec. VP</v>
      </c>
      <c r="K141" t="str">
        <f t="shared" si="17"/>
        <v>273.08k</v>
      </c>
      <c r="L141" t="str">
        <f t="shared" si="18"/>
        <v>142.29k</v>
      </c>
      <c r="M141">
        <f t="shared" si="19"/>
        <v>61</v>
      </c>
      <c r="N141">
        <f t="shared" si="20"/>
        <v>0</v>
      </c>
    </row>
    <row r="142" spans="1:14" x14ac:dyDescent="0.3">
      <c r="A142" s="1">
        <v>4</v>
      </c>
      <c r="B142" t="s">
        <v>4898</v>
      </c>
      <c r="C142" t="s">
        <v>4899</v>
      </c>
      <c r="D142" t="s">
        <v>4900</v>
      </c>
      <c r="I142" t="str">
        <f t="shared" si="15"/>
        <v>N/A</v>
      </c>
      <c r="J142" t="str">
        <f t="shared" si="16"/>
        <v>Exec. VP of Wealth Management</v>
      </c>
      <c r="K142" t="str">
        <f t="shared" si="17"/>
        <v>312.83k</v>
      </c>
      <c r="L142">
        <f t="shared" si="18"/>
        <v>0</v>
      </c>
      <c r="M142">
        <f t="shared" si="19"/>
        <v>0</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1863</v>
      </c>
      <c r="C145" t="s">
        <v>4901</v>
      </c>
      <c r="D145" t="s">
        <v>4902</v>
      </c>
      <c r="E145" t="s">
        <v>4903</v>
      </c>
      <c r="F145" t="s">
        <v>4904</v>
      </c>
      <c r="G145" t="s">
        <v>4905</v>
      </c>
      <c r="I145" t="str">
        <f t="shared" si="15"/>
        <v>N/A</v>
      </c>
      <c r="J145">
        <f t="shared" si="16"/>
        <v>90950000</v>
      </c>
      <c r="K145">
        <f t="shared" si="17"/>
        <v>88220000</v>
      </c>
      <c r="L145">
        <f t="shared" si="18"/>
        <v>88390000</v>
      </c>
      <c r="M145">
        <f t="shared" si="19"/>
        <v>99140000</v>
      </c>
      <c r="N145">
        <f t="shared" si="20"/>
        <v>129630000</v>
      </c>
    </row>
    <row r="146" spans="1:14" x14ac:dyDescent="0.3">
      <c r="A146" s="1">
        <v>1</v>
      </c>
      <c r="B146" t="s">
        <v>1869</v>
      </c>
      <c r="C146" t="s">
        <v>4906</v>
      </c>
      <c r="D146" t="s">
        <v>4907</v>
      </c>
      <c r="E146" t="s">
        <v>2082</v>
      </c>
      <c r="F146" t="s">
        <v>4908</v>
      </c>
      <c r="G146" t="s">
        <v>4909</v>
      </c>
      <c r="I146" t="str">
        <f t="shared" si="15"/>
        <v>N/A</v>
      </c>
      <c r="J146">
        <f t="shared" si="16"/>
        <v>72860000</v>
      </c>
      <c r="K146">
        <f t="shared" si="17"/>
        <v>70260000</v>
      </c>
      <c r="L146">
        <f t="shared" si="18"/>
        <v>70650000</v>
      </c>
      <c r="M146">
        <f t="shared" si="19"/>
        <v>81220000</v>
      </c>
      <c r="N146">
        <f t="shared" si="20"/>
        <v>109220000</v>
      </c>
    </row>
    <row r="147" spans="1:14" x14ac:dyDescent="0.3">
      <c r="A147" s="1">
        <v>2</v>
      </c>
      <c r="B147" t="s">
        <v>1875</v>
      </c>
      <c r="C147" t="s">
        <v>261</v>
      </c>
      <c r="D147" t="s">
        <v>261</v>
      </c>
      <c r="E147" t="s">
        <v>261</v>
      </c>
      <c r="F147" t="s">
        <v>261</v>
      </c>
      <c r="G147" t="s">
        <v>261</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1879</v>
      </c>
      <c r="C148" t="s">
        <v>4910</v>
      </c>
      <c r="D148" t="s">
        <v>4911</v>
      </c>
      <c r="E148" t="s">
        <v>4912</v>
      </c>
      <c r="F148" t="s">
        <v>1677</v>
      </c>
      <c r="G148" t="s">
        <v>4913</v>
      </c>
      <c r="I148" t="str">
        <f t="shared" si="15"/>
        <v>N/A</v>
      </c>
      <c r="J148">
        <f t="shared" si="16"/>
        <v>17840000</v>
      </c>
      <c r="K148">
        <f t="shared" si="17"/>
        <v>17760000</v>
      </c>
      <c r="L148">
        <f t="shared" si="18"/>
        <v>17370000</v>
      </c>
      <c r="M148">
        <f t="shared" si="19"/>
        <v>17300000</v>
      </c>
      <c r="N148">
        <f t="shared" si="20"/>
        <v>18920000</v>
      </c>
    </row>
    <row r="149" spans="1:14" x14ac:dyDescent="0.3">
      <c r="A149" s="1">
        <v>4</v>
      </c>
      <c r="B149" t="s">
        <v>1880</v>
      </c>
      <c r="C149" t="s">
        <v>261</v>
      </c>
      <c r="D149" t="s">
        <v>261</v>
      </c>
      <c r="E149" t="s">
        <v>261</v>
      </c>
      <c r="F149" t="s">
        <v>261</v>
      </c>
      <c r="G149" t="s">
        <v>261</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1883</v>
      </c>
      <c r="C150" t="s">
        <v>4914</v>
      </c>
      <c r="D150" t="s">
        <v>4915</v>
      </c>
      <c r="E150" t="s">
        <v>3166</v>
      </c>
      <c r="F150" t="s">
        <v>2024</v>
      </c>
      <c r="G150" t="s">
        <v>4916</v>
      </c>
      <c r="I150" t="str">
        <f t="shared" si="15"/>
        <v>N/A</v>
      </c>
      <c r="J150" t="str">
        <f t="shared" si="16"/>
        <v>251000</v>
      </c>
      <c r="K150" t="str">
        <f t="shared" si="17"/>
        <v>198000</v>
      </c>
      <c r="L150" t="str">
        <f t="shared" si="18"/>
        <v>357000</v>
      </c>
      <c r="M150" t="str">
        <f t="shared" si="19"/>
        <v>624000</v>
      </c>
      <c r="N150">
        <f t="shared" si="20"/>
        <v>1480000</v>
      </c>
    </row>
    <row r="151" spans="1:14" x14ac:dyDescent="0.3">
      <c r="A151" s="1">
        <v>6</v>
      </c>
      <c r="B151" t="s">
        <v>1888</v>
      </c>
      <c r="C151" t="s">
        <v>261</v>
      </c>
      <c r="D151" t="s">
        <v>4917</v>
      </c>
      <c r="E151" t="s">
        <v>4918</v>
      </c>
      <c r="F151" t="s">
        <v>4919</v>
      </c>
      <c r="G151" t="s">
        <v>4920</v>
      </c>
      <c r="I151" t="str">
        <f t="shared" si="15"/>
        <v>N/A</v>
      </c>
      <c r="J151" t="str">
        <f t="shared" si="16"/>
        <v>N/A</v>
      </c>
      <c r="K151">
        <f t="shared" si="17"/>
        <v>-0.03</v>
      </c>
      <c r="L151">
        <f t="shared" si="18"/>
        <v>1.9E-3</v>
      </c>
      <c r="M151">
        <f t="shared" si="19"/>
        <v>0.1217</v>
      </c>
      <c r="N151">
        <f t="shared" si="20"/>
        <v>0.3075</v>
      </c>
    </row>
    <row r="152" spans="1:14" x14ac:dyDescent="0.3">
      <c r="A152" s="1">
        <v>7</v>
      </c>
      <c r="B152" t="s">
        <v>282</v>
      </c>
      <c r="C152" t="s">
        <v>4921</v>
      </c>
      <c r="D152" t="s">
        <v>4922</v>
      </c>
      <c r="E152" t="s">
        <v>4923</v>
      </c>
      <c r="F152" t="s">
        <v>4924</v>
      </c>
      <c r="G152" t="s">
        <v>4925</v>
      </c>
      <c r="I152" t="str">
        <f t="shared" si="15"/>
        <v>N/A</v>
      </c>
      <c r="J152">
        <f t="shared" si="16"/>
        <v>17200000</v>
      </c>
      <c r="K152">
        <f t="shared" si="17"/>
        <v>12740000</v>
      </c>
      <c r="L152">
        <f t="shared" si="18"/>
        <v>12130000</v>
      </c>
      <c r="M152">
        <f t="shared" si="19"/>
        <v>12690000</v>
      </c>
      <c r="N152">
        <f t="shared" si="20"/>
        <v>16550000</v>
      </c>
    </row>
    <row r="153" spans="1:14" x14ac:dyDescent="0.3">
      <c r="A153" s="1">
        <v>8</v>
      </c>
      <c r="B153" t="s">
        <v>1898</v>
      </c>
      <c r="C153" t="s">
        <v>3254</v>
      </c>
      <c r="D153" t="s">
        <v>1884</v>
      </c>
      <c r="E153" t="s">
        <v>4926</v>
      </c>
      <c r="F153" t="s">
        <v>4927</v>
      </c>
      <c r="G153" t="s">
        <v>4928</v>
      </c>
      <c r="I153" t="str">
        <f t="shared" si="15"/>
        <v>N/A</v>
      </c>
      <c r="J153">
        <f t="shared" si="16"/>
        <v>9290000</v>
      </c>
      <c r="K153">
        <f t="shared" si="17"/>
        <v>7070000</v>
      </c>
      <c r="L153">
        <f t="shared" si="18"/>
        <v>6270000</v>
      </c>
      <c r="M153">
        <f t="shared" si="19"/>
        <v>6510000</v>
      </c>
      <c r="N153">
        <f t="shared" si="20"/>
        <v>8630000</v>
      </c>
    </row>
    <row r="154" spans="1:14" x14ac:dyDescent="0.3">
      <c r="A154" s="1">
        <v>9</v>
      </c>
      <c r="B154" t="s">
        <v>1903</v>
      </c>
      <c r="C154" t="s">
        <v>4929</v>
      </c>
      <c r="D154" t="s">
        <v>3869</v>
      </c>
      <c r="E154" t="s">
        <v>4930</v>
      </c>
      <c r="F154" t="s">
        <v>4931</v>
      </c>
      <c r="G154" t="s">
        <v>4932</v>
      </c>
      <c r="I154" t="str">
        <f t="shared" si="15"/>
        <v>N/A</v>
      </c>
      <c r="J154">
        <f t="shared" si="16"/>
        <v>7910000</v>
      </c>
      <c r="K154">
        <f t="shared" si="17"/>
        <v>5670000</v>
      </c>
      <c r="L154">
        <f t="shared" si="18"/>
        <v>5860000</v>
      </c>
      <c r="M154">
        <f t="shared" si="19"/>
        <v>6180000</v>
      </c>
      <c r="N154">
        <f t="shared" si="20"/>
        <v>7920000</v>
      </c>
    </row>
    <row r="155" spans="1:14" x14ac:dyDescent="0.3">
      <c r="A155" s="1">
        <v>10</v>
      </c>
      <c r="B155" t="s">
        <v>1909</v>
      </c>
      <c r="C155" t="s">
        <v>4929</v>
      </c>
      <c r="D155" t="s">
        <v>3869</v>
      </c>
      <c r="E155" t="s">
        <v>4930</v>
      </c>
      <c r="F155" t="s">
        <v>4931</v>
      </c>
      <c r="G155" t="s">
        <v>4932</v>
      </c>
      <c r="I155" t="str">
        <f t="shared" si="15"/>
        <v>N/A</v>
      </c>
      <c r="J155">
        <f t="shared" si="16"/>
        <v>7910000</v>
      </c>
      <c r="K155">
        <f t="shared" si="17"/>
        <v>5670000</v>
      </c>
      <c r="L155">
        <f t="shared" si="18"/>
        <v>5860000</v>
      </c>
      <c r="M155">
        <f t="shared" si="19"/>
        <v>6180000</v>
      </c>
      <c r="N155">
        <f t="shared" si="20"/>
        <v>7920000</v>
      </c>
    </row>
    <row r="156" spans="1:14" x14ac:dyDescent="0.3">
      <c r="A156" s="1">
        <v>11</v>
      </c>
      <c r="B156" t="s">
        <v>1911</v>
      </c>
      <c r="C156" t="s">
        <v>261</v>
      </c>
      <c r="D156" t="s">
        <v>261</v>
      </c>
      <c r="E156" t="s">
        <v>261</v>
      </c>
      <c r="F156" t="s">
        <v>261</v>
      </c>
      <c r="G156" t="s">
        <v>261</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1912</v>
      </c>
      <c r="C157" t="s">
        <v>261</v>
      </c>
      <c r="D157" t="s">
        <v>261</v>
      </c>
      <c r="E157" t="s">
        <v>261</v>
      </c>
      <c r="F157" t="s">
        <v>261</v>
      </c>
      <c r="G157" t="s">
        <v>261</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1914</v>
      </c>
      <c r="C158" t="s">
        <v>261</v>
      </c>
      <c r="D158" t="s">
        <v>4933</v>
      </c>
      <c r="E158" t="s">
        <v>4934</v>
      </c>
      <c r="F158" t="s">
        <v>4935</v>
      </c>
      <c r="G158" t="s">
        <v>4936</v>
      </c>
      <c r="I158" t="str">
        <f t="shared" si="15"/>
        <v>N/A</v>
      </c>
      <c r="J158" t="str">
        <f t="shared" si="16"/>
        <v>N/A</v>
      </c>
      <c r="K158">
        <f t="shared" si="17"/>
        <v>-0.25929999999999997</v>
      </c>
      <c r="L158">
        <f t="shared" si="18"/>
        <v>-4.8200000000000007E-2</v>
      </c>
      <c r="M158">
        <f t="shared" si="19"/>
        <v>4.6500000000000007E-2</v>
      </c>
      <c r="N158">
        <f t="shared" si="20"/>
        <v>0.30430000000000001</v>
      </c>
    </row>
    <row r="159" spans="1:14" x14ac:dyDescent="0.3">
      <c r="I159" t="str">
        <f t="shared" si="15"/>
        <v>N/A</v>
      </c>
      <c r="J159">
        <f t="shared" si="16"/>
        <v>0</v>
      </c>
      <c r="K159">
        <f t="shared" si="17"/>
        <v>0</v>
      </c>
      <c r="L159">
        <f t="shared" si="18"/>
        <v>0</v>
      </c>
      <c r="M159">
        <f t="shared" si="19"/>
        <v>0</v>
      </c>
      <c r="N159">
        <f t="shared" si="20"/>
        <v>0</v>
      </c>
    </row>
    <row r="160" spans="1:14" x14ac:dyDescent="0.3">
      <c r="B160" s="1" t="s">
        <v>296</v>
      </c>
      <c r="C160" s="1" t="s">
        <v>248</v>
      </c>
      <c r="D160" s="1" t="s">
        <v>249</v>
      </c>
      <c r="E160" s="1" t="s">
        <v>250</v>
      </c>
      <c r="F160" s="1" t="s">
        <v>251</v>
      </c>
      <c r="G160" s="1" t="s">
        <v>252</v>
      </c>
      <c r="H160" s="1" t="s">
        <v>253</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1919</v>
      </c>
      <c r="C161" t="s">
        <v>4937</v>
      </c>
      <c r="D161" t="s">
        <v>4938</v>
      </c>
      <c r="E161" t="s">
        <v>4939</v>
      </c>
      <c r="F161" t="s">
        <v>4940</v>
      </c>
      <c r="G161" t="s">
        <v>4941</v>
      </c>
      <c r="I161" t="str">
        <f t="shared" si="15"/>
        <v>pos_trend</v>
      </c>
      <c r="J161">
        <f t="shared" si="16"/>
        <v>73750000</v>
      </c>
      <c r="K161">
        <f t="shared" si="17"/>
        <v>75480000</v>
      </c>
      <c r="L161">
        <f t="shared" si="18"/>
        <v>76260000</v>
      </c>
      <c r="M161">
        <f t="shared" si="19"/>
        <v>86450000</v>
      </c>
      <c r="N161">
        <f t="shared" si="20"/>
        <v>113070000</v>
      </c>
    </row>
    <row r="162" spans="1:14" x14ac:dyDescent="0.3">
      <c r="A162" s="1">
        <v>1</v>
      </c>
      <c r="B162" t="s">
        <v>1925</v>
      </c>
      <c r="C162" t="s">
        <v>261</v>
      </c>
      <c r="D162" t="s">
        <v>4942</v>
      </c>
      <c r="E162" t="s">
        <v>3418</v>
      </c>
      <c r="F162" t="s">
        <v>4943</v>
      </c>
      <c r="G162" t="s">
        <v>4944</v>
      </c>
      <c r="I162" t="str">
        <f t="shared" si="15"/>
        <v>N/A</v>
      </c>
      <c r="J162" t="str">
        <f t="shared" si="16"/>
        <v>N/A</v>
      </c>
      <c r="K162">
        <f t="shared" si="17"/>
        <v>2.35E-2</v>
      </c>
      <c r="L162">
        <f t="shared" si="18"/>
        <v>1.0400000000000001E-2</v>
      </c>
      <c r="M162">
        <f t="shared" si="19"/>
        <v>0.13369999999999999</v>
      </c>
      <c r="N162">
        <f t="shared" si="20"/>
        <v>0.30790000000000001</v>
      </c>
    </row>
    <row r="163" spans="1:14" x14ac:dyDescent="0.3">
      <c r="A163" s="1">
        <v>2</v>
      </c>
      <c r="B163" t="s">
        <v>1930</v>
      </c>
      <c r="C163" t="s">
        <v>952</v>
      </c>
      <c r="D163" t="s">
        <v>4945</v>
      </c>
      <c r="E163" t="s">
        <v>263</v>
      </c>
      <c r="F163" t="s">
        <v>2248</v>
      </c>
      <c r="G163" t="s">
        <v>4946</v>
      </c>
      <c r="I163" t="str">
        <f t="shared" si="15"/>
        <v>N/A</v>
      </c>
      <c r="J163">
        <f t="shared" si="16"/>
        <v>3820000</v>
      </c>
      <c r="K163">
        <f t="shared" si="17"/>
        <v>2029999.9999999998</v>
      </c>
      <c r="L163">
        <f t="shared" si="18"/>
        <v>2220000</v>
      </c>
      <c r="M163">
        <f t="shared" si="19"/>
        <v>1940000</v>
      </c>
      <c r="N163">
        <f t="shared" si="20"/>
        <v>5260000</v>
      </c>
    </row>
    <row r="164" spans="1:14" x14ac:dyDescent="0.3">
      <c r="A164" s="1">
        <v>3</v>
      </c>
      <c r="B164" t="s">
        <v>1935</v>
      </c>
      <c r="C164" t="s">
        <v>261</v>
      </c>
      <c r="D164" t="s">
        <v>4947</v>
      </c>
      <c r="E164" t="s">
        <v>4948</v>
      </c>
      <c r="F164" t="s">
        <v>4949</v>
      </c>
      <c r="G164" t="s">
        <v>4950</v>
      </c>
      <c r="I164" t="str">
        <f t="shared" si="15"/>
        <v>N/A</v>
      </c>
      <c r="J164" t="str">
        <f t="shared" si="16"/>
        <v>N/A</v>
      </c>
      <c r="K164">
        <f t="shared" si="17"/>
        <v>-0.46860000000000002</v>
      </c>
      <c r="L164">
        <f t="shared" si="18"/>
        <v>9.4700000000000006E-2</v>
      </c>
      <c r="M164">
        <f t="shared" si="19"/>
        <v>-0.12789999999999999</v>
      </c>
      <c r="N164">
        <f t="shared" si="20"/>
        <v>1.7159</v>
      </c>
    </row>
    <row r="165" spans="1:14" x14ac:dyDescent="0.3">
      <c r="A165" s="1">
        <v>4</v>
      </c>
      <c r="B165" t="s">
        <v>1940</v>
      </c>
      <c r="C165" t="s">
        <v>4951</v>
      </c>
      <c r="D165" t="s">
        <v>4952</v>
      </c>
      <c r="E165" t="s">
        <v>4953</v>
      </c>
      <c r="F165" t="s">
        <v>4954</v>
      </c>
      <c r="G165" t="s">
        <v>4955</v>
      </c>
      <c r="I165" t="str">
        <f t="shared" si="15"/>
        <v>pos_trend</v>
      </c>
      <c r="J165">
        <f t="shared" si="16"/>
        <v>69930000</v>
      </c>
      <c r="K165">
        <f t="shared" si="17"/>
        <v>73450000</v>
      </c>
      <c r="L165">
        <f t="shared" si="18"/>
        <v>74040000</v>
      </c>
      <c r="M165">
        <f t="shared" si="19"/>
        <v>84520000</v>
      </c>
      <c r="N165">
        <f t="shared" si="20"/>
        <v>107810000</v>
      </c>
    </row>
    <row r="166" spans="1:14" x14ac:dyDescent="0.3">
      <c r="A166" s="1">
        <v>5</v>
      </c>
      <c r="B166" t="s">
        <v>1946</v>
      </c>
      <c r="C166" t="s">
        <v>261</v>
      </c>
      <c r="D166" t="s">
        <v>2200</v>
      </c>
      <c r="E166" t="s">
        <v>3171</v>
      </c>
      <c r="F166" t="s">
        <v>4956</v>
      </c>
      <c r="G166" t="s">
        <v>4957</v>
      </c>
      <c r="I166" t="str">
        <f t="shared" si="15"/>
        <v>N/A</v>
      </c>
      <c r="J166" t="str">
        <f t="shared" si="16"/>
        <v>N/A</v>
      </c>
      <c r="K166">
        <f t="shared" si="17"/>
        <v>5.0300000000000004E-2</v>
      </c>
      <c r="L166">
        <f t="shared" si="18"/>
        <v>8.0000000000000002E-3</v>
      </c>
      <c r="M166">
        <f t="shared" si="19"/>
        <v>0.14150000000000001</v>
      </c>
      <c r="N166">
        <f t="shared" si="20"/>
        <v>0.2757</v>
      </c>
    </row>
    <row r="167" spans="1:14" x14ac:dyDescent="0.3">
      <c r="A167" s="1">
        <v>6</v>
      </c>
      <c r="B167" t="s">
        <v>1951</v>
      </c>
      <c r="C167" t="s">
        <v>261</v>
      </c>
      <c r="D167" t="s">
        <v>261</v>
      </c>
      <c r="E167" t="s">
        <v>261</v>
      </c>
      <c r="F167" t="s">
        <v>261</v>
      </c>
      <c r="G167" t="s">
        <v>4958</v>
      </c>
      <c r="I167" t="str">
        <f t="shared" si="15"/>
        <v>N/A</v>
      </c>
      <c r="J167" t="str">
        <f t="shared" si="16"/>
        <v>N/A</v>
      </c>
      <c r="K167" t="str">
        <f t="shared" si="17"/>
        <v>N/A</v>
      </c>
      <c r="L167" t="str">
        <f t="shared" si="18"/>
        <v>N/A</v>
      </c>
      <c r="M167" t="str">
        <f t="shared" si="19"/>
        <v>N/A</v>
      </c>
      <c r="N167">
        <f t="shared" si="20"/>
        <v>3.32E-2</v>
      </c>
    </row>
    <row r="168" spans="1:14" x14ac:dyDescent="0.3">
      <c r="A168" s="1">
        <v>7</v>
      </c>
      <c r="B168" t="s">
        <v>1953</v>
      </c>
      <c r="C168" t="s">
        <v>4959</v>
      </c>
      <c r="D168" t="s">
        <v>4960</v>
      </c>
      <c r="E168" t="s">
        <v>3794</v>
      </c>
      <c r="F168" t="s">
        <v>4961</v>
      </c>
      <c r="G168" t="s">
        <v>4962</v>
      </c>
      <c r="I168" t="str">
        <f t="shared" si="15"/>
        <v>N/A</v>
      </c>
      <c r="J168">
        <f t="shared" si="16"/>
        <v>23450000</v>
      </c>
      <c r="K168">
        <f t="shared" si="17"/>
        <v>25350000</v>
      </c>
      <c r="L168">
        <f t="shared" si="18"/>
        <v>24650000</v>
      </c>
      <c r="M168">
        <f t="shared" si="19"/>
        <v>27210000</v>
      </c>
      <c r="N168">
        <f t="shared" si="20"/>
        <v>40000000</v>
      </c>
    </row>
    <row r="169" spans="1:14" x14ac:dyDescent="0.3">
      <c r="A169" s="1">
        <v>8</v>
      </c>
      <c r="B169" t="s">
        <v>1958</v>
      </c>
      <c r="C169" t="s">
        <v>4963</v>
      </c>
      <c r="D169" t="s">
        <v>4964</v>
      </c>
      <c r="E169" t="s">
        <v>4965</v>
      </c>
      <c r="F169" t="s">
        <v>2317</v>
      </c>
      <c r="G169" t="s">
        <v>4966</v>
      </c>
      <c r="I169" t="str">
        <f t="shared" si="15"/>
        <v>N/A</v>
      </c>
      <c r="J169">
        <f t="shared" si="16"/>
        <v>2540000</v>
      </c>
      <c r="K169" t="str">
        <f t="shared" si="17"/>
        <v>785000</v>
      </c>
      <c r="L169" t="str">
        <f t="shared" si="18"/>
        <v>451000</v>
      </c>
      <c r="M169" t="str">
        <f t="shared" si="19"/>
        <v>4000</v>
      </c>
      <c r="N169" t="str">
        <f t="shared" si="20"/>
        <v>51000</v>
      </c>
    </row>
    <row r="170" spans="1:14" x14ac:dyDescent="0.3">
      <c r="A170" s="1">
        <v>9</v>
      </c>
      <c r="B170" t="s">
        <v>268</v>
      </c>
      <c r="C170" t="s">
        <v>261</v>
      </c>
      <c r="D170" t="s">
        <v>261</v>
      </c>
      <c r="E170" t="s">
        <v>261</v>
      </c>
      <c r="F170" t="s">
        <v>261</v>
      </c>
      <c r="G170" t="s">
        <v>261</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269</v>
      </c>
      <c r="C171" t="s">
        <v>4967</v>
      </c>
      <c r="D171" t="s">
        <v>4968</v>
      </c>
      <c r="E171" t="s">
        <v>4969</v>
      </c>
      <c r="F171" t="s">
        <v>4970</v>
      </c>
      <c r="G171" t="s">
        <v>4971</v>
      </c>
      <c r="I171" t="str">
        <f t="shared" si="15"/>
        <v>pos_trend</v>
      </c>
      <c r="J171">
        <f t="shared" si="16"/>
        <v>16149999.999999998</v>
      </c>
      <c r="K171">
        <f t="shared" si="17"/>
        <v>20120000</v>
      </c>
      <c r="L171">
        <f t="shared" si="18"/>
        <v>20820000</v>
      </c>
      <c r="M171">
        <f t="shared" si="19"/>
        <v>21550000</v>
      </c>
      <c r="N171">
        <f t="shared" si="20"/>
        <v>25920000</v>
      </c>
    </row>
    <row r="172" spans="1:14" x14ac:dyDescent="0.3">
      <c r="A172" s="1">
        <v>11</v>
      </c>
      <c r="B172" t="s">
        <v>270</v>
      </c>
      <c r="C172" t="s">
        <v>4972</v>
      </c>
      <c r="D172" t="s">
        <v>938</v>
      </c>
      <c r="E172" t="s">
        <v>4737</v>
      </c>
      <c r="F172" t="s">
        <v>4973</v>
      </c>
      <c r="G172" t="s">
        <v>4008</v>
      </c>
      <c r="I172" t="str">
        <f t="shared" si="15"/>
        <v>pos_trend</v>
      </c>
      <c r="J172">
        <f t="shared" si="16"/>
        <v>11110000</v>
      </c>
      <c r="K172">
        <f t="shared" si="17"/>
        <v>15370000</v>
      </c>
      <c r="L172">
        <f t="shared" si="18"/>
        <v>15830000</v>
      </c>
      <c r="M172">
        <f t="shared" si="19"/>
        <v>16629999.999999998</v>
      </c>
      <c r="N172">
        <f t="shared" si="20"/>
        <v>20960000</v>
      </c>
    </row>
    <row r="173" spans="1:14" x14ac:dyDescent="0.3">
      <c r="A173" s="1">
        <v>12</v>
      </c>
      <c r="B173" t="s">
        <v>1967</v>
      </c>
      <c r="C173" t="s">
        <v>4974</v>
      </c>
      <c r="D173" t="s">
        <v>3664</v>
      </c>
      <c r="E173" t="s">
        <v>3799</v>
      </c>
      <c r="F173" t="s">
        <v>4975</v>
      </c>
      <c r="G173" t="s">
        <v>4976</v>
      </c>
      <c r="I173" t="str">
        <f t="shared" si="15"/>
        <v>N/A</v>
      </c>
      <c r="J173">
        <f t="shared" si="16"/>
        <v>4770000</v>
      </c>
      <c r="K173">
        <f t="shared" si="17"/>
        <v>4450000</v>
      </c>
      <c r="L173">
        <f t="shared" si="18"/>
        <v>3350000</v>
      </c>
      <c r="M173">
        <f t="shared" si="19"/>
        <v>4360000</v>
      </c>
      <c r="N173">
        <f t="shared" si="20"/>
        <v>7830000</v>
      </c>
    </row>
    <row r="174" spans="1:14" x14ac:dyDescent="0.3">
      <c r="A174" s="1">
        <v>13</v>
      </c>
      <c r="B174" t="s">
        <v>1972</v>
      </c>
      <c r="C174" t="s">
        <v>4977</v>
      </c>
      <c r="D174" t="s">
        <v>4978</v>
      </c>
      <c r="E174" t="s">
        <v>4979</v>
      </c>
      <c r="F174" t="s">
        <v>4980</v>
      </c>
      <c r="G174" t="s">
        <v>4981</v>
      </c>
      <c r="I174" t="str">
        <f t="shared" si="15"/>
        <v>N/A</v>
      </c>
      <c r="J174">
        <f t="shared" si="16"/>
        <v>56710000</v>
      </c>
      <c r="K174">
        <f t="shared" si="17"/>
        <v>63510000</v>
      </c>
      <c r="L174">
        <f t="shared" si="18"/>
        <v>62440000</v>
      </c>
      <c r="M174">
        <f t="shared" si="19"/>
        <v>70450000</v>
      </c>
      <c r="N174">
        <f t="shared" si="20"/>
        <v>89400000</v>
      </c>
    </row>
    <row r="175" spans="1:14" x14ac:dyDescent="0.3">
      <c r="A175" s="1">
        <v>14</v>
      </c>
      <c r="B175" t="s">
        <v>1978</v>
      </c>
      <c r="C175" t="s">
        <v>3864</v>
      </c>
      <c r="D175" t="s">
        <v>4982</v>
      </c>
      <c r="E175" t="s">
        <v>4983</v>
      </c>
      <c r="F175" t="s">
        <v>4984</v>
      </c>
      <c r="G175" t="s">
        <v>4985</v>
      </c>
      <c r="I175" t="str">
        <f t="shared" si="15"/>
        <v>pos_trend</v>
      </c>
      <c r="J175">
        <f t="shared" si="16"/>
        <v>29690000</v>
      </c>
      <c r="K175">
        <f t="shared" si="17"/>
        <v>35230000</v>
      </c>
      <c r="L175">
        <f t="shared" si="18"/>
        <v>35360000</v>
      </c>
      <c r="M175">
        <f t="shared" si="19"/>
        <v>40160000</v>
      </c>
      <c r="N175">
        <f t="shared" si="20"/>
        <v>51890000</v>
      </c>
    </row>
    <row r="176" spans="1:14" x14ac:dyDescent="0.3">
      <c r="A176" s="1">
        <v>15</v>
      </c>
      <c r="B176" t="s">
        <v>1984</v>
      </c>
      <c r="C176" t="s">
        <v>2331</v>
      </c>
      <c r="D176" t="s">
        <v>3901</v>
      </c>
      <c r="E176" t="s">
        <v>4986</v>
      </c>
      <c r="F176" t="s">
        <v>4987</v>
      </c>
      <c r="G176" t="s">
        <v>4988</v>
      </c>
      <c r="I176" t="str">
        <f t="shared" si="15"/>
        <v>N/A</v>
      </c>
      <c r="J176">
        <f t="shared" si="16"/>
        <v>9440000</v>
      </c>
      <c r="K176">
        <f t="shared" si="17"/>
        <v>12500000</v>
      </c>
      <c r="L176">
        <f t="shared" si="18"/>
        <v>12370000</v>
      </c>
      <c r="M176">
        <f t="shared" si="19"/>
        <v>13750000</v>
      </c>
      <c r="N176">
        <f t="shared" si="20"/>
        <v>16649999.999999998</v>
      </c>
    </row>
    <row r="177" spans="1:14" x14ac:dyDescent="0.3">
      <c r="A177" s="1">
        <v>16</v>
      </c>
      <c r="B177" t="s">
        <v>294</v>
      </c>
      <c r="C177" t="s">
        <v>4989</v>
      </c>
      <c r="D177" t="s">
        <v>4990</v>
      </c>
      <c r="E177" t="s">
        <v>4991</v>
      </c>
      <c r="F177" t="s">
        <v>4992</v>
      </c>
      <c r="G177" t="s">
        <v>3766</v>
      </c>
      <c r="I177" t="str">
        <f t="shared" si="15"/>
        <v>N/A</v>
      </c>
      <c r="J177">
        <f t="shared" si="16"/>
        <v>15070000</v>
      </c>
      <c r="K177">
        <f t="shared" si="17"/>
        <v>13080000</v>
      </c>
      <c r="L177">
        <f t="shared" si="18"/>
        <v>11670000</v>
      </c>
      <c r="M177">
        <f t="shared" si="19"/>
        <v>13200000</v>
      </c>
      <c r="N177">
        <f t="shared" si="20"/>
        <v>16070000</v>
      </c>
    </row>
    <row r="178" spans="1:14" x14ac:dyDescent="0.3">
      <c r="A178" s="1">
        <v>17</v>
      </c>
      <c r="B178" t="s">
        <v>297</v>
      </c>
      <c r="C178" t="s">
        <v>4993</v>
      </c>
      <c r="D178" t="s">
        <v>4994</v>
      </c>
      <c r="E178" t="s">
        <v>4995</v>
      </c>
      <c r="F178" t="s">
        <v>4996</v>
      </c>
      <c r="G178" t="s">
        <v>4997</v>
      </c>
      <c r="I178" t="str">
        <f t="shared" si="15"/>
        <v>N/A</v>
      </c>
      <c r="J178">
        <f t="shared" si="16"/>
        <v>36670000</v>
      </c>
      <c r="K178">
        <f t="shared" si="17"/>
        <v>35290000</v>
      </c>
      <c r="L178">
        <f t="shared" si="18"/>
        <v>36240000</v>
      </c>
      <c r="M178">
        <f t="shared" si="19"/>
        <v>41270000</v>
      </c>
      <c r="N178">
        <f t="shared" si="20"/>
        <v>58410000</v>
      </c>
    </row>
    <row r="179" spans="1:14" x14ac:dyDescent="0.3">
      <c r="A179" s="1">
        <v>18</v>
      </c>
      <c r="B179" t="s">
        <v>303</v>
      </c>
      <c r="C179" t="s">
        <v>261</v>
      </c>
      <c r="D179" t="s">
        <v>4998</v>
      </c>
      <c r="E179" t="s">
        <v>4999</v>
      </c>
      <c r="F179" t="s">
        <v>5000</v>
      </c>
      <c r="G179" t="s">
        <v>5001</v>
      </c>
      <c r="I179" t="str">
        <f t="shared" si="15"/>
        <v>N/A</v>
      </c>
      <c r="J179" t="str">
        <f t="shared" si="16"/>
        <v>N/A</v>
      </c>
      <c r="K179">
        <f t="shared" si="17"/>
        <v>-3.7700000000000004E-2</v>
      </c>
      <c r="L179">
        <f t="shared" si="18"/>
        <v>2.69E-2</v>
      </c>
      <c r="M179">
        <f t="shared" si="19"/>
        <v>0.13880000000000001</v>
      </c>
      <c r="N179">
        <f t="shared" si="20"/>
        <v>0.41509999999999997</v>
      </c>
    </row>
    <row r="180" spans="1:14" x14ac:dyDescent="0.3">
      <c r="A180" s="1">
        <v>19</v>
      </c>
      <c r="B180" t="s">
        <v>2001</v>
      </c>
      <c r="C180" t="s">
        <v>261</v>
      </c>
      <c r="D180" t="s">
        <v>261</v>
      </c>
      <c r="E180" t="s">
        <v>261</v>
      </c>
      <c r="F180" t="s">
        <v>261</v>
      </c>
      <c r="G180" t="s">
        <v>5002</v>
      </c>
      <c r="I180" t="str">
        <f t="shared" si="15"/>
        <v>N/A</v>
      </c>
      <c r="J180" t="str">
        <f t="shared" si="16"/>
        <v>N/A</v>
      </c>
      <c r="K180" t="str">
        <f t="shared" si="17"/>
        <v>N/A</v>
      </c>
      <c r="L180" t="str">
        <f t="shared" si="18"/>
        <v>N/A</v>
      </c>
      <c r="M180" t="str">
        <f t="shared" si="19"/>
        <v>N/A</v>
      </c>
      <c r="N180">
        <f t="shared" si="20"/>
        <v>0.34429999999999999</v>
      </c>
    </row>
    <row r="181" spans="1:14" x14ac:dyDescent="0.3">
      <c r="A181" s="1">
        <v>20</v>
      </c>
      <c r="B181" t="s">
        <v>308</v>
      </c>
      <c r="C181" t="s">
        <v>261</v>
      </c>
      <c r="D181" t="s">
        <v>5003</v>
      </c>
      <c r="E181" t="s">
        <v>261</v>
      </c>
      <c r="F181" t="s">
        <v>261</v>
      </c>
      <c r="G181" t="s">
        <v>261</v>
      </c>
      <c r="I181" t="str">
        <f t="shared" si="15"/>
        <v>N/A</v>
      </c>
      <c r="J181" t="str">
        <f t="shared" si="16"/>
        <v>N/A</v>
      </c>
      <c r="K181">
        <f t="shared" si="17"/>
        <v>2400000</v>
      </c>
      <c r="L181" t="str">
        <f t="shared" si="18"/>
        <v>N/A</v>
      </c>
      <c r="M181" t="str">
        <f t="shared" si="19"/>
        <v>N/A</v>
      </c>
      <c r="N181" t="str">
        <f t="shared" si="20"/>
        <v>N/A</v>
      </c>
    </row>
    <row r="182" spans="1:14" x14ac:dyDescent="0.3">
      <c r="A182" s="1">
        <v>21</v>
      </c>
      <c r="B182" t="s">
        <v>312</v>
      </c>
      <c r="C182" t="s">
        <v>261</v>
      </c>
      <c r="D182" t="s">
        <v>261</v>
      </c>
      <c r="E182" t="s">
        <v>261</v>
      </c>
      <c r="F182" t="s">
        <v>261</v>
      </c>
      <c r="G182" t="s">
        <v>261</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313</v>
      </c>
      <c r="C183" t="s">
        <v>261</v>
      </c>
      <c r="D183" t="s">
        <v>5003</v>
      </c>
      <c r="E183" t="s">
        <v>261</v>
      </c>
      <c r="F183" t="s">
        <v>261</v>
      </c>
      <c r="G183" t="s">
        <v>261</v>
      </c>
      <c r="I183" t="str">
        <f t="shared" si="15"/>
        <v>N/A</v>
      </c>
      <c r="J183" t="str">
        <f t="shared" si="16"/>
        <v>N/A</v>
      </c>
      <c r="K183">
        <f t="shared" si="17"/>
        <v>2400000</v>
      </c>
      <c r="L183" t="str">
        <f t="shared" si="18"/>
        <v>N/A</v>
      </c>
      <c r="M183" t="str">
        <f t="shared" si="19"/>
        <v>N/A</v>
      </c>
      <c r="N183" t="str">
        <f t="shared" si="20"/>
        <v>N/A</v>
      </c>
    </row>
    <row r="184" spans="1:14" x14ac:dyDescent="0.3">
      <c r="A184" s="1">
        <v>23</v>
      </c>
      <c r="B184" t="s">
        <v>314</v>
      </c>
      <c r="C184" t="s">
        <v>261</v>
      </c>
      <c r="D184" t="s">
        <v>261</v>
      </c>
      <c r="E184" t="s">
        <v>261</v>
      </c>
      <c r="F184" t="s">
        <v>261</v>
      </c>
      <c r="G184" t="s">
        <v>261</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315</v>
      </c>
      <c r="C185" t="s">
        <v>5004</v>
      </c>
      <c r="D185" t="s">
        <v>5005</v>
      </c>
      <c r="E185" t="s">
        <v>5006</v>
      </c>
      <c r="F185" t="s">
        <v>3709</v>
      </c>
      <c r="G185" t="s">
        <v>5007</v>
      </c>
      <c r="I185" t="str">
        <f t="shared" si="15"/>
        <v>N/A</v>
      </c>
      <c r="J185">
        <f t="shared" si="16"/>
        <v>2360000</v>
      </c>
      <c r="K185">
        <f t="shared" si="17"/>
        <v>2770000</v>
      </c>
      <c r="L185" t="str">
        <f t="shared" si="18"/>
        <v>175000</v>
      </c>
      <c r="M185">
        <f t="shared" si="19"/>
        <v>10420000</v>
      </c>
      <c r="N185" t="str">
        <f t="shared" si="20"/>
        <v>866000</v>
      </c>
    </row>
    <row r="186" spans="1:14" x14ac:dyDescent="0.3">
      <c r="A186" s="1">
        <v>25</v>
      </c>
      <c r="B186" t="s">
        <v>319</v>
      </c>
      <c r="C186" t="s">
        <v>5008</v>
      </c>
      <c r="D186" t="s">
        <v>5009</v>
      </c>
      <c r="E186" t="s">
        <v>5010</v>
      </c>
      <c r="F186" t="s">
        <v>5011</v>
      </c>
      <c r="G186" t="s">
        <v>5012</v>
      </c>
      <c r="I186" t="str">
        <f t="shared" si="15"/>
        <v>N/A</v>
      </c>
      <c r="J186">
        <f t="shared" si="16"/>
        <v>34310000</v>
      </c>
      <c r="K186">
        <f t="shared" si="17"/>
        <v>34920000</v>
      </c>
      <c r="L186">
        <f t="shared" si="18"/>
        <v>36010000</v>
      </c>
      <c r="M186">
        <f t="shared" si="19"/>
        <v>30860000</v>
      </c>
      <c r="N186">
        <f t="shared" si="20"/>
        <v>57540000</v>
      </c>
    </row>
    <row r="187" spans="1:14" x14ac:dyDescent="0.3">
      <c r="A187" s="1">
        <v>26</v>
      </c>
      <c r="B187" t="s">
        <v>323</v>
      </c>
      <c r="C187" t="s">
        <v>261</v>
      </c>
      <c r="D187" t="s">
        <v>5013</v>
      </c>
      <c r="E187" t="s">
        <v>1592</v>
      </c>
      <c r="F187" t="s">
        <v>5014</v>
      </c>
      <c r="G187" t="s">
        <v>5015</v>
      </c>
      <c r="I187" t="str">
        <f t="shared" si="15"/>
        <v>N/A</v>
      </c>
      <c r="J187" t="str">
        <f t="shared" si="16"/>
        <v>N/A</v>
      </c>
      <c r="K187">
        <f t="shared" si="17"/>
        <v>1.7600000000000001E-2</v>
      </c>
      <c r="L187">
        <f t="shared" si="18"/>
        <v>3.1400000000000004E-2</v>
      </c>
      <c r="M187">
        <f t="shared" si="19"/>
        <v>-0.14300000000000002</v>
      </c>
      <c r="N187">
        <f t="shared" si="20"/>
        <v>0.86459999999999992</v>
      </c>
    </row>
    <row r="188" spans="1:14" x14ac:dyDescent="0.3">
      <c r="A188" s="1">
        <v>27</v>
      </c>
      <c r="B188" t="s">
        <v>327</v>
      </c>
      <c r="C188" t="s">
        <v>261</v>
      </c>
      <c r="D188" t="s">
        <v>261</v>
      </c>
      <c r="E188" t="s">
        <v>261</v>
      </c>
      <c r="F188" t="s">
        <v>261</v>
      </c>
      <c r="G188" t="s">
        <v>5016</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0.3392</v>
      </c>
    </row>
    <row r="189" spans="1:14" x14ac:dyDescent="0.3">
      <c r="A189" s="1">
        <v>28</v>
      </c>
      <c r="B189" t="s">
        <v>329</v>
      </c>
      <c r="C189" t="s">
        <v>5017</v>
      </c>
      <c r="D189" t="s">
        <v>4923</v>
      </c>
      <c r="E189" t="s">
        <v>5018</v>
      </c>
      <c r="F189" t="s">
        <v>5019</v>
      </c>
      <c r="G189" t="s">
        <v>5020</v>
      </c>
      <c r="I189" t="str">
        <f t="shared" si="21"/>
        <v>N/A</v>
      </c>
      <c r="J189">
        <f t="shared" si="22"/>
        <v>10880000</v>
      </c>
      <c r="K189">
        <f t="shared" si="23"/>
        <v>12130000</v>
      </c>
      <c r="L189">
        <f t="shared" si="24"/>
        <v>11440000</v>
      </c>
      <c r="M189">
        <f t="shared" si="25"/>
        <v>9910000</v>
      </c>
      <c r="N189">
        <f t="shared" si="26"/>
        <v>17470000</v>
      </c>
    </row>
    <row r="190" spans="1:14" x14ac:dyDescent="0.3">
      <c r="A190" s="1">
        <v>29</v>
      </c>
      <c r="B190" t="s">
        <v>330</v>
      </c>
      <c r="C190" t="s">
        <v>3294</v>
      </c>
      <c r="D190" t="s">
        <v>5021</v>
      </c>
      <c r="E190" t="s">
        <v>3710</v>
      </c>
      <c r="F190" t="s">
        <v>5022</v>
      </c>
      <c r="G190" t="s">
        <v>320</v>
      </c>
      <c r="I190" t="str">
        <f t="shared" si="21"/>
        <v>N/A</v>
      </c>
      <c r="J190">
        <f t="shared" si="22"/>
        <v>5560000</v>
      </c>
      <c r="K190">
        <f t="shared" si="23"/>
        <v>12250000</v>
      </c>
      <c r="L190">
        <f t="shared" si="24"/>
        <v>11940000</v>
      </c>
      <c r="M190">
        <f t="shared" si="25"/>
        <v>8029999.9999999991</v>
      </c>
      <c r="N190">
        <f t="shared" si="26"/>
        <v>18780000</v>
      </c>
    </row>
    <row r="191" spans="1:14" x14ac:dyDescent="0.3">
      <c r="A191" s="1">
        <v>30</v>
      </c>
      <c r="B191" t="s">
        <v>331</v>
      </c>
      <c r="C191" t="s">
        <v>261</v>
      </c>
      <c r="D191" t="s">
        <v>261</v>
      </c>
      <c r="E191" t="s">
        <v>261</v>
      </c>
      <c r="F191" t="s">
        <v>261</v>
      </c>
      <c r="G191" t="s">
        <v>261</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332</v>
      </c>
      <c r="C192" t="s">
        <v>5023</v>
      </c>
      <c r="D192" t="s">
        <v>5024</v>
      </c>
      <c r="E192" t="s">
        <v>5025</v>
      </c>
      <c r="F192" t="s">
        <v>5026</v>
      </c>
      <c r="G192" t="s">
        <v>5027</v>
      </c>
      <c r="I192" t="str">
        <f t="shared" si="21"/>
        <v>N/A</v>
      </c>
      <c r="J192">
        <f t="shared" si="22"/>
        <v>5320000</v>
      </c>
      <c r="K192" t="str">
        <f t="shared" si="23"/>
        <v>(121,000)</v>
      </c>
      <c r="L192" t="str">
        <f t="shared" si="24"/>
        <v>(500,000)</v>
      </c>
      <c r="M192">
        <f t="shared" si="25"/>
        <v>1880000</v>
      </c>
      <c r="N192" t="str">
        <f t="shared" si="26"/>
        <v>(1.31M)</v>
      </c>
    </row>
    <row r="193" spans="1:14" x14ac:dyDescent="0.3">
      <c r="A193" s="1">
        <v>32</v>
      </c>
      <c r="B193" t="s">
        <v>333</v>
      </c>
      <c r="C193" t="s">
        <v>261</v>
      </c>
      <c r="D193" t="s">
        <v>261</v>
      </c>
      <c r="E193" t="s">
        <v>261</v>
      </c>
      <c r="F193" t="s">
        <v>261</v>
      </c>
      <c r="G193" t="s">
        <v>261</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334</v>
      </c>
      <c r="C194" t="s">
        <v>261</v>
      </c>
      <c r="D194" t="s">
        <v>261</v>
      </c>
      <c r="E194" t="s">
        <v>261</v>
      </c>
      <c r="F194" t="s">
        <v>261</v>
      </c>
      <c r="G194" t="s">
        <v>261</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335</v>
      </c>
      <c r="C195" t="s">
        <v>261</v>
      </c>
      <c r="D195" t="s">
        <v>261</v>
      </c>
      <c r="E195" t="s">
        <v>261</v>
      </c>
      <c r="F195" t="s">
        <v>261</v>
      </c>
      <c r="G195" t="s">
        <v>261</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336</v>
      </c>
      <c r="C196" t="s">
        <v>5028</v>
      </c>
      <c r="D196" t="s">
        <v>5029</v>
      </c>
      <c r="E196" t="s">
        <v>5030</v>
      </c>
      <c r="F196" t="s">
        <v>5031</v>
      </c>
      <c r="G196" t="s">
        <v>5032</v>
      </c>
      <c r="I196" t="str">
        <f t="shared" si="21"/>
        <v>N/A</v>
      </c>
      <c r="J196" t="str">
        <f t="shared" si="22"/>
        <v>(60,000)</v>
      </c>
      <c r="K196" t="str">
        <f t="shared" si="23"/>
        <v>(64,000)</v>
      </c>
      <c r="L196" t="str">
        <f t="shared" si="24"/>
        <v>(75,000)</v>
      </c>
      <c r="M196" t="str">
        <f t="shared" si="25"/>
        <v>(59,000)</v>
      </c>
      <c r="N196" t="str">
        <f t="shared" si="26"/>
        <v>(189,000)</v>
      </c>
    </row>
    <row r="197" spans="1:14" x14ac:dyDescent="0.3">
      <c r="A197" s="1">
        <v>36</v>
      </c>
      <c r="B197" t="s">
        <v>337</v>
      </c>
      <c r="C197" t="s">
        <v>5033</v>
      </c>
      <c r="D197" t="s">
        <v>1923</v>
      </c>
      <c r="E197" t="s">
        <v>5034</v>
      </c>
      <c r="F197" t="s">
        <v>5035</v>
      </c>
      <c r="G197" t="s">
        <v>5036</v>
      </c>
      <c r="I197" t="str">
        <f t="shared" si="21"/>
        <v>N/A</v>
      </c>
      <c r="J197">
        <f t="shared" si="22"/>
        <v>23370000</v>
      </c>
      <c r="K197">
        <f t="shared" si="23"/>
        <v>22720000</v>
      </c>
      <c r="L197">
        <f t="shared" si="24"/>
        <v>24500000</v>
      </c>
      <c r="M197">
        <f t="shared" si="25"/>
        <v>20890000</v>
      </c>
      <c r="N197">
        <f t="shared" si="26"/>
        <v>39880000</v>
      </c>
    </row>
    <row r="198" spans="1:14" x14ac:dyDescent="0.3">
      <c r="A198" s="1">
        <v>37</v>
      </c>
      <c r="B198" t="s">
        <v>338</v>
      </c>
      <c r="C198" t="s">
        <v>261</v>
      </c>
      <c r="D198" t="s">
        <v>261</v>
      </c>
      <c r="E198" t="s">
        <v>261</v>
      </c>
      <c r="F198" t="s">
        <v>261</v>
      </c>
      <c r="G198" t="s">
        <v>261</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344</v>
      </c>
      <c r="C199" t="s">
        <v>5033</v>
      </c>
      <c r="D199" t="s">
        <v>1923</v>
      </c>
      <c r="E199" t="s">
        <v>5034</v>
      </c>
      <c r="F199" t="s">
        <v>5035</v>
      </c>
      <c r="G199" t="s">
        <v>5036</v>
      </c>
      <c r="I199" t="str">
        <f t="shared" si="21"/>
        <v>N/A</v>
      </c>
      <c r="J199">
        <f t="shared" si="22"/>
        <v>23370000</v>
      </c>
      <c r="K199">
        <f t="shared" si="23"/>
        <v>22720000</v>
      </c>
      <c r="L199">
        <f t="shared" si="24"/>
        <v>24500000</v>
      </c>
      <c r="M199">
        <f t="shared" si="25"/>
        <v>20890000</v>
      </c>
      <c r="N199">
        <f t="shared" si="26"/>
        <v>39880000</v>
      </c>
    </row>
    <row r="200" spans="1:14" x14ac:dyDescent="0.3">
      <c r="A200" s="1">
        <v>39</v>
      </c>
      <c r="B200" t="s">
        <v>350</v>
      </c>
      <c r="C200" t="s">
        <v>261</v>
      </c>
      <c r="D200" t="s">
        <v>5037</v>
      </c>
      <c r="E200" t="s">
        <v>5038</v>
      </c>
      <c r="F200" t="s">
        <v>5039</v>
      </c>
      <c r="G200" t="s">
        <v>5040</v>
      </c>
      <c r="I200" t="str">
        <f t="shared" si="21"/>
        <v>N/A</v>
      </c>
      <c r="J200" t="str">
        <f t="shared" si="22"/>
        <v>N/A</v>
      </c>
      <c r="K200">
        <f t="shared" si="23"/>
        <v>-2.7799999999999998E-2</v>
      </c>
      <c r="L200">
        <f t="shared" si="24"/>
        <v>7.8200000000000006E-2</v>
      </c>
      <c r="M200">
        <f t="shared" si="25"/>
        <v>-0.14710000000000001</v>
      </c>
      <c r="N200">
        <f t="shared" si="26"/>
        <v>0.90870000000000006</v>
      </c>
    </row>
    <row r="201" spans="1:14" x14ac:dyDescent="0.3">
      <c r="A201" s="1">
        <v>40</v>
      </c>
      <c r="B201" t="s">
        <v>355</v>
      </c>
      <c r="C201" t="s">
        <v>261</v>
      </c>
      <c r="D201" t="s">
        <v>261</v>
      </c>
      <c r="E201" t="s">
        <v>261</v>
      </c>
      <c r="F201" t="s">
        <v>261</v>
      </c>
      <c r="G201" t="s">
        <v>5041</v>
      </c>
      <c r="I201" t="str">
        <f t="shared" si="21"/>
        <v>N/A</v>
      </c>
      <c r="J201" t="str">
        <f t="shared" si="22"/>
        <v>N/A</v>
      </c>
      <c r="K201" t="str">
        <f t="shared" si="23"/>
        <v>N/A</v>
      </c>
      <c r="L201" t="str">
        <f t="shared" si="24"/>
        <v>N/A</v>
      </c>
      <c r="M201" t="str">
        <f t="shared" si="25"/>
        <v>N/A</v>
      </c>
      <c r="N201">
        <f t="shared" si="26"/>
        <v>0.23510000000000003</v>
      </c>
    </row>
    <row r="202" spans="1:14" x14ac:dyDescent="0.3">
      <c r="A202" s="1">
        <v>41</v>
      </c>
      <c r="B202" t="s">
        <v>357</v>
      </c>
      <c r="C202" t="s">
        <v>261</v>
      </c>
      <c r="D202" t="s">
        <v>261</v>
      </c>
      <c r="E202" t="s">
        <v>261</v>
      </c>
      <c r="F202" t="s">
        <v>261</v>
      </c>
      <c r="G202" t="s">
        <v>261</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361</v>
      </c>
      <c r="C203" t="s">
        <v>261</v>
      </c>
      <c r="D203" t="s">
        <v>261</v>
      </c>
      <c r="E203" t="s">
        <v>261</v>
      </c>
      <c r="F203" t="s">
        <v>261</v>
      </c>
      <c r="G203" t="s">
        <v>261</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365</v>
      </c>
      <c r="C204" t="s">
        <v>261</v>
      </c>
      <c r="D204" t="s">
        <v>261</v>
      </c>
      <c r="E204" t="s">
        <v>261</v>
      </c>
      <c r="F204" t="s">
        <v>261</v>
      </c>
      <c r="G204" t="s">
        <v>261</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366</v>
      </c>
      <c r="C205" t="s">
        <v>261</v>
      </c>
      <c r="D205" t="s">
        <v>261</v>
      </c>
      <c r="E205" t="s">
        <v>261</v>
      </c>
      <c r="F205" t="s">
        <v>261</v>
      </c>
      <c r="G205" t="s">
        <v>261</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370</v>
      </c>
      <c r="C206" t="s">
        <v>261</v>
      </c>
      <c r="D206" t="s">
        <v>261</v>
      </c>
      <c r="E206" t="s">
        <v>261</v>
      </c>
      <c r="F206" t="s">
        <v>261</v>
      </c>
      <c r="G206" t="s">
        <v>261</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374</v>
      </c>
      <c r="C207" t="s">
        <v>261</v>
      </c>
      <c r="D207" t="s">
        <v>261</v>
      </c>
      <c r="E207" t="s">
        <v>261</v>
      </c>
      <c r="F207" t="s">
        <v>261</v>
      </c>
      <c r="G207" t="s">
        <v>261</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375</v>
      </c>
      <c r="C208" t="s">
        <v>5033</v>
      </c>
      <c r="D208" t="s">
        <v>1923</v>
      </c>
      <c r="E208" t="s">
        <v>5034</v>
      </c>
      <c r="F208" t="s">
        <v>5035</v>
      </c>
      <c r="G208" t="s">
        <v>5036</v>
      </c>
      <c r="I208" t="str">
        <f t="shared" si="21"/>
        <v>N/A</v>
      </c>
      <c r="J208">
        <f t="shared" si="22"/>
        <v>23370000</v>
      </c>
      <c r="K208">
        <f t="shared" si="23"/>
        <v>22720000</v>
      </c>
      <c r="L208">
        <f t="shared" si="24"/>
        <v>24500000</v>
      </c>
      <c r="M208">
        <f t="shared" si="25"/>
        <v>20890000</v>
      </c>
      <c r="N208">
        <f t="shared" si="26"/>
        <v>39880000</v>
      </c>
    </row>
    <row r="209" spans="1:14" x14ac:dyDescent="0.3">
      <c r="A209" s="1">
        <v>48</v>
      </c>
      <c r="B209" t="s">
        <v>379</v>
      </c>
      <c r="C209" t="s">
        <v>2038</v>
      </c>
      <c r="D209" t="s">
        <v>1231</v>
      </c>
      <c r="E209" t="s">
        <v>5042</v>
      </c>
      <c r="F209" t="s">
        <v>1757</v>
      </c>
      <c r="G209" t="s">
        <v>5043</v>
      </c>
      <c r="I209" t="str">
        <f t="shared" si="21"/>
        <v>N/A</v>
      </c>
      <c r="J209" t="str">
        <f t="shared" si="22"/>
        <v>2.04</v>
      </c>
      <c r="K209" t="str">
        <f t="shared" si="23"/>
        <v>1.99</v>
      </c>
      <c r="L209" t="str">
        <f t="shared" si="24"/>
        <v>2.19</v>
      </c>
      <c r="M209" t="str">
        <f t="shared" si="25"/>
        <v>1.16</v>
      </c>
      <c r="N209" t="str">
        <f t="shared" si="26"/>
        <v>2.59</v>
      </c>
    </row>
    <row r="210" spans="1:14" x14ac:dyDescent="0.3">
      <c r="A210" s="1">
        <v>49</v>
      </c>
      <c r="B210" t="s">
        <v>2040</v>
      </c>
      <c r="C210" t="s">
        <v>261</v>
      </c>
      <c r="D210" t="s">
        <v>4701</v>
      </c>
      <c r="E210" t="s">
        <v>3455</v>
      </c>
      <c r="F210" t="s">
        <v>5044</v>
      </c>
      <c r="G210" t="s">
        <v>5045</v>
      </c>
      <c r="I210" t="str">
        <f t="shared" si="21"/>
        <v>N/A</v>
      </c>
      <c r="J210" t="str">
        <f t="shared" si="22"/>
        <v>N/A</v>
      </c>
      <c r="K210">
        <f t="shared" si="23"/>
        <v>-2.6099999999999998E-2</v>
      </c>
      <c r="L210">
        <f t="shared" si="24"/>
        <v>0.10400000000000001</v>
      </c>
      <c r="M210">
        <f t="shared" si="25"/>
        <v>-0.47220000000000001</v>
      </c>
      <c r="N210">
        <f t="shared" si="26"/>
        <v>1.2372000000000001</v>
      </c>
    </row>
    <row r="211" spans="1:14" x14ac:dyDescent="0.3">
      <c r="A211" s="1">
        <v>50</v>
      </c>
      <c r="B211" t="s">
        <v>390</v>
      </c>
      <c r="C211" t="s">
        <v>5046</v>
      </c>
      <c r="D211" t="s">
        <v>5047</v>
      </c>
      <c r="E211" t="s">
        <v>5048</v>
      </c>
      <c r="F211" t="s">
        <v>5049</v>
      </c>
      <c r="G211" t="s">
        <v>5050</v>
      </c>
      <c r="I211" t="str">
        <f t="shared" si="21"/>
        <v>N/A</v>
      </c>
      <c r="J211">
        <f t="shared" si="22"/>
        <v>11470000</v>
      </c>
      <c r="K211">
        <f t="shared" si="23"/>
        <v>11450000</v>
      </c>
      <c r="L211">
        <f t="shared" si="24"/>
        <v>11180000</v>
      </c>
      <c r="M211">
        <f t="shared" si="25"/>
        <v>18050000</v>
      </c>
      <c r="N211">
        <f t="shared" si="26"/>
        <v>15420000</v>
      </c>
    </row>
    <row r="212" spans="1:14" x14ac:dyDescent="0.3">
      <c r="A212" s="1">
        <v>51</v>
      </c>
      <c r="B212" t="s">
        <v>396</v>
      </c>
      <c r="C212" t="s">
        <v>5051</v>
      </c>
      <c r="D212" t="s">
        <v>5052</v>
      </c>
      <c r="E212" t="s">
        <v>5042</v>
      </c>
      <c r="F212" t="s">
        <v>5053</v>
      </c>
      <c r="G212" t="s">
        <v>3286</v>
      </c>
      <c r="I212" t="str">
        <f t="shared" si="21"/>
        <v>N/A</v>
      </c>
      <c r="J212" t="str">
        <f t="shared" si="22"/>
        <v>2.03</v>
      </c>
      <c r="K212" t="str">
        <f t="shared" si="23"/>
        <v>1.98</v>
      </c>
      <c r="L212" t="str">
        <f t="shared" si="24"/>
        <v>2.19</v>
      </c>
      <c r="M212" t="str">
        <f t="shared" si="25"/>
        <v>1.15</v>
      </c>
      <c r="N212" t="str">
        <f t="shared" si="26"/>
        <v>2.57</v>
      </c>
    </row>
    <row r="213" spans="1:14" x14ac:dyDescent="0.3">
      <c r="A213" s="1">
        <v>52</v>
      </c>
      <c r="B213" t="s">
        <v>399</v>
      </c>
      <c r="C213" t="s">
        <v>261</v>
      </c>
      <c r="D213" t="s">
        <v>5054</v>
      </c>
      <c r="E213" t="s">
        <v>5055</v>
      </c>
      <c r="F213" t="s">
        <v>5056</v>
      </c>
      <c r="G213" t="s">
        <v>5057</v>
      </c>
      <c r="I213" t="str">
        <f t="shared" si="21"/>
        <v>N/A</v>
      </c>
      <c r="J213" t="str">
        <f t="shared" si="22"/>
        <v>N/A</v>
      </c>
      <c r="K213">
        <f t="shared" si="23"/>
        <v>-2.6200000000000001E-2</v>
      </c>
      <c r="L213">
        <f t="shared" si="24"/>
        <v>0.10439999999999999</v>
      </c>
      <c r="M213">
        <f t="shared" si="25"/>
        <v>-0.47259999999999996</v>
      </c>
      <c r="N213">
        <f t="shared" si="26"/>
        <v>1.2284000000000002</v>
      </c>
    </row>
    <row r="214" spans="1:14" x14ac:dyDescent="0.3">
      <c r="A214" s="1">
        <v>53</v>
      </c>
      <c r="B214" t="s">
        <v>404</v>
      </c>
      <c r="C214" t="s">
        <v>5058</v>
      </c>
      <c r="D214" t="s">
        <v>5059</v>
      </c>
      <c r="E214" t="s">
        <v>5060</v>
      </c>
      <c r="F214" t="s">
        <v>5061</v>
      </c>
      <c r="G214" t="s">
        <v>5062</v>
      </c>
      <c r="I214" t="str">
        <f t="shared" si="21"/>
        <v>N/A</v>
      </c>
      <c r="J214">
        <f t="shared" si="22"/>
        <v>11490000</v>
      </c>
      <c r="K214">
        <f t="shared" si="23"/>
        <v>11480000</v>
      </c>
      <c r="L214">
        <f t="shared" si="24"/>
        <v>11210000</v>
      </c>
      <c r="M214">
        <f t="shared" si="25"/>
        <v>18110000</v>
      </c>
      <c r="N214">
        <f t="shared" si="26"/>
        <v>15500000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247</v>
      </c>
      <c r="C216" s="1" t="s">
        <v>248</v>
      </c>
      <c r="D216" s="1" t="s">
        <v>249</v>
      </c>
      <c r="E216" s="1" t="s">
        <v>250</v>
      </c>
      <c r="F216" s="1" t="s">
        <v>251</v>
      </c>
      <c r="G216" s="1" t="s">
        <v>252</v>
      </c>
      <c r="H216" s="1" t="s">
        <v>253</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2045</v>
      </c>
      <c r="C217" t="s">
        <v>5063</v>
      </c>
      <c r="D217" t="s">
        <v>5064</v>
      </c>
      <c r="E217" t="s">
        <v>5065</v>
      </c>
      <c r="F217" t="s">
        <v>5066</v>
      </c>
      <c r="G217" t="s">
        <v>5067</v>
      </c>
      <c r="I217" t="str">
        <f t="shared" si="21"/>
        <v>N/A</v>
      </c>
      <c r="J217">
        <f t="shared" si="22"/>
        <v>58290000</v>
      </c>
      <c r="K217">
        <f t="shared" si="23"/>
        <v>51360000</v>
      </c>
      <c r="L217">
        <f t="shared" si="24"/>
        <v>60810000</v>
      </c>
      <c r="M217">
        <f t="shared" si="25"/>
        <v>79490000</v>
      </c>
      <c r="N217">
        <f t="shared" si="26"/>
        <v>87710000</v>
      </c>
    </row>
    <row r="218" spans="1:14" x14ac:dyDescent="0.3">
      <c r="A218" s="1">
        <v>1</v>
      </c>
      <c r="B218" t="s">
        <v>2051</v>
      </c>
      <c r="C218" t="s">
        <v>261</v>
      </c>
      <c r="D218" t="s">
        <v>5068</v>
      </c>
      <c r="E218" t="s">
        <v>5069</v>
      </c>
      <c r="F218" t="s">
        <v>5070</v>
      </c>
      <c r="G218" t="s">
        <v>5071</v>
      </c>
      <c r="I218" t="str">
        <f t="shared" si="21"/>
        <v>N/A</v>
      </c>
      <c r="J218" t="str">
        <f t="shared" si="22"/>
        <v>N/A</v>
      </c>
      <c r="K218">
        <f t="shared" si="23"/>
        <v>-0.11900000000000001</v>
      </c>
      <c r="L218">
        <f t="shared" si="24"/>
        <v>0.18420000000000003</v>
      </c>
      <c r="M218">
        <f t="shared" si="25"/>
        <v>0.30710000000000004</v>
      </c>
      <c r="N218">
        <f t="shared" si="26"/>
        <v>0.10340000000000001</v>
      </c>
    </row>
    <row r="219" spans="1:14" x14ac:dyDescent="0.3">
      <c r="A219" s="1">
        <v>2</v>
      </c>
      <c r="B219" t="s">
        <v>2056</v>
      </c>
      <c r="C219" t="s">
        <v>5072</v>
      </c>
      <c r="D219" t="s">
        <v>5073</v>
      </c>
      <c r="E219" t="s">
        <v>5074</v>
      </c>
      <c r="F219" t="s">
        <v>5075</v>
      </c>
      <c r="G219" t="s">
        <v>5076</v>
      </c>
      <c r="I219" t="str">
        <f t="shared" si="21"/>
        <v>N/A</v>
      </c>
      <c r="J219">
        <f t="shared" si="22"/>
        <v>804380000</v>
      </c>
      <c r="K219">
        <f t="shared" si="23"/>
        <v>830690000</v>
      </c>
      <c r="L219">
        <f t="shared" si="24"/>
        <v>803630000</v>
      </c>
      <c r="M219">
        <f t="shared" si="25"/>
        <v>866950000</v>
      </c>
      <c r="N219">
        <f t="shared" si="26"/>
        <v>912520000</v>
      </c>
    </row>
    <row r="220" spans="1:14" x14ac:dyDescent="0.3">
      <c r="A220" s="1">
        <v>3</v>
      </c>
      <c r="B220" t="s">
        <v>2062</v>
      </c>
      <c r="C220" t="s">
        <v>3213</v>
      </c>
      <c r="D220" t="s">
        <v>5077</v>
      </c>
      <c r="E220" t="s">
        <v>261</v>
      </c>
      <c r="F220" t="s">
        <v>261</v>
      </c>
      <c r="G220" t="s">
        <v>261</v>
      </c>
      <c r="I220" t="str">
        <f t="shared" si="21"/>
        <v>N/A</v>
      </c>
      <c r="J220">
        <f t="shared" si="22"/>
        <v>2300000</v>
      </c>
      <c r="K220">
        <f t="shared" si="23"/>
        <v>2490000</v>
      </c>
      <c r="L220" t="str">
        <f t="shared" si="24"/>
        <v>N/A</v>
      </c>
      <c r="M220" t="str">
        <f t="shared" si="25"/>
        <v>N/A</v>
      </c>
      <c r="N220" t="str">
        <f t="shared" si="26"/>
        <v>N/A</v>
      </c>
    </row>
    <row r="221" spans="1:14" x14ac:dyDescent="0.3">
      <c r="A221" s="1">
        <v>4</v>
      </c>
      <c r="B221" t="s">
        <v>2063</v>
      </c>
      <c r="C221" t="s">
        <v>261</v>
      </c>
      <c r="D221" t="s">
        <v>261</v>
      </c>
      <c r="E221" t="s">
        <v>261</v>
      </c>
      <c r="F221" t="s">
        <v>261</v>
      </c>
      <c r="G221" t="s">
        <v>261</v>
      </c>
      <c r="I221" t="str">
        <f t="shared" si="21"/>
        <v>N/A</v>
      </c>
      <c r="J221" t="str">
        <f t="shared" si="22"/>
        <v>N/A</v>
      </c>
      <c r="K221" t="str">
        <f t="shared" si="23"/>
        <v>N/A</v>
      </c>
      <c r="L221" t="str">
        <f t="shared" si="24"/>
        <v>N/A</v>
      </c>
      <c r="M221" t="str">
        <f t="shared" si="25"/>
        <v>N/A</v>
      </c>
      <c r="N221" t="str">
        <f t="shared" si="26"/>
        <v>N/A</v>
      </c>
    </row>
    <row r="222" spans="1:14" x14ac:dyDescent="0.3">
      <c r="A222" s="1">
        <v>5</v>
      </c>
      <c r="B222" t="s">
        <v>2069</v>
      </c>
      <c r="C222" t="s">
        <v>261</v>
      </c>
      <c r="D222" t="s">
        <v>261</v>
      </c>
      <c r="E222" t="s">
        <v>261</v>
      </c>
      <c r="F222" t="s">
        <v>261</v>
      </c>
      <c r="G222" t="s">
        <v>261</v>
      </c>
      <c r="I222" t="str">
        <f t="shared" si="21"/>
        <v>N/A</v>
      </c>
      <c r="J222" t="str">
        <f t="shared" si="22"/>
        <v>N/A</v>
      </c>
      <c r="K222" t="str">
        <f t="shared" si="23"/>
        <v>N/A</v>
      </c>
      <c r="L222" t="str">
        <f t="shared" si="24"/>
        <v>N/A</v>
      </c>
      <c r="M222" t="str">
        <f t="shared" si="25"/>
        <v>N/A</v>
      </c>
      <c r="N222" t="str">
        <f t="shared" si="26"/>
        <v>N/A</v>
      </c>
    </row>
    <row r="223" spans="1:14" x14ac:dyDescent="0.3">
      <c r="A223" s="1">
        <v>6</v>
      </c>
      <c r="B223" t="s">
        <v>2070</v>
      </c>
      <c r="C223" t="s">
        <v>261</v>
      </c>
      <c r="D223" t="s">
        <v>261</v>
      </c>
      <c r="E223" t="s">
        <v>261</v>
      </c>
      <c r="F223" t="s">
        <v>261</v>
      </c>
      <c r="G223" t="s">
        <v>261</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2071</v>
      </c>
      <c r="C224" t="s">
        <v>261</v>
      </c>
      <c r="D224" t="s">
        <v>261</v>
      </c>
      <c r="E224" t="s">
        <v>5078</v>
      </c>
      <c r="F224" t="s">
        <v>5079</v>
      </c>
      <c r="G224" t="s">
        <v>261</v>
      </c>
      <c r="I224" t="str">
        <f t="shared" si="21"/>
        <v>N/A</v>
      </c>
      <c r="J224" t="str">
        <f t="shared" si="22"/>
        <v>N/A</v>
      </c>
      <c r="K224" t="str">
        <f t="shared" si="23"/>
        <v>N/A</v>
      </c>
      <c r="L224">
        <f t="shared" si="24"/>
        <v>5030000</v>
      </c>
      <c r="M224">
        <f t="shared" si="25"/>
        <v>5040000</v>
      </c>
      <c r="N224" t="str">
        <f t="shared" si="26"/>
        <v>N/A</v>
      </c>
    </row>
    <row r="225" spans="1:14" x14ac:dyDescent="0.3">
      <c r="A225" s="1">
        <v>8</v>
      </c>
      <c r="B225" t="s">
        <v>2077</v>
      </c>
      <c r="C225" t="s">
        <v>5080</v>
      </c>
      <c r="D225" t="s">
        <v>5081</v>
      </c>
      <c r="E225" t="s">
        <v>5082</v>
      </c>
      <c r="F225" t="s">
        <v>5083</v>
      </c>
      <c r="G225" t="s">
        <v>5084</v>
      </c>
      <c r="I225" t="str">
        <f t="shared" si="21"/>
        <v>N/A</v>
      </c>
      <c r="J225">
        <f t="shared" si="22"/>
        <v>21030000</v>
      </c>
      <c r="K225">
        <f t="shared" si="23"/>
        <v>19720000</v>
      </c>
      <c r="L225">
        <f t="shared" si="24"/>
        <v>20390000</v>
      </c>
      <c r="M225">
        <f t="shared" si="25"/>
        <v>21510000</v>
      </c>
      <c r="N225">
        <f t="shared" si="26"/>
        <v>23200000</v>
      </c>
    </row>
    <row r="226" spans="1:14" x14ac:dyDescent="0.3">
      <c r="A226" s="1">
        <v>9</v>
      </c>
      <c r="B226" t="s">
        <v>2078</v>
      </c>
      <c r="C226" t="s">
        <v>5085</v>
      </c>
      <c r="D226" t="s">
        <v>5086</v>
      </c>
      <c r="E226" t="s">
        <v>1495</v>
      </c>
      <c r="F226" t="s">
        <v>5087</v>
      </c>
      <c r="G226" t="s">
        <v>1823</v>
      </c>
      <c r="I226" t="str">
        <f t="shared" si="21"/>
        <v>N/A</v>
      </c>
      <c r="J226">
        <f t="shared" si="22"/>
        <v>33040000</v>
      </c>
      <c r="K226">
        <f t="shared" si="23"/>
        <v>31210000</v>
      </c>
      <c r="L226">
        <f t="shared" si="24"/>
        <v>46960000</v>
      </c>
      <c r="M226">
        <f t="shared" si="25"/>
        <v>101840000</v>
      </c>
      <c r="N226">
        <f t="shared" si="26"/>
        <v>103610000</v>
      </c>
    </row>
    <row r="227" spans="1:14" x14ac:dyDescent="0.3">
      <c r="A227" s="1">
        <v>10</v>
      </c>
      <c r="B227" t="s">
        <v>2084</v>
      </c>
      <c r="C227" t="s">
        <v>5088</v>
      </c>
      <c r="D227" t="s">
        <v>5089</v>
      </c>
      <c r="E227" t="s">
        <v>5090</v>
      </c>
      <c r="F227" t="s">
        <v>5091</v>
      </c>
      <c r="G227" t="s">
        <v>5092</v>
      </c>
      <c r="I227" t="str">
        <f t="shared" si="21"/>
        <v>N/A</v>
      </c>
      <c r="J227">
        <f t="shared" si="22"/>
        <v>748010000</v>
      </c>
      <c r="K227">
        <f t="shared" si="23"/>
        <v>777270000</v>
      </c>
      <c r="L227">
        <f t="shared" si="24"/>
        <v>731260000</v>
      </c>
      <c r="M227">
        <f t="shared" si="25"/>
        <v>725900000</v>
      </c>
      <c r="N227">
        <f t="shared" si="26"/>
        <v>764510000</v>
      </c>
    </row>
    <row r="228" spans="1:14" x14ac:dyDescent="0.3">
      <c r="A228" s="1">
        <v>11</v>
      </c>
      <c r="B228" t="s">
        <v>2088</v>
      </c>
      <c r="C228" t="s">
        <v>261</v>
      </c>
      <c r="D228" t="s">
        <v>261</v>
      </c>
      <c r="E228" t="s">
        <v>261</v>
      </c>
      <c r="F228" t="s">
        <v>5093</v>
      </c>
      <c r="G228" t="s">
        <v>5094</v>
      </c>
      <c r="I228" t="str">
        <f t="shared" si="21"/>
        <v>N/A</v>
      </c>
      <c r="J228" t="str">
        <f t="shared" si="22"/>
        <v>N/A</v>
      </c>
      <c r="K228" t="str">
        <f t="shared" si="23"/>
        <v>N/A</v>
      </c>
      <c r="L228" t="str">
        <f t="shared" si="24"/>
        <v>N/A</v>
      </c>
      <c r="M228">
        <f t="shared" si="25"/>
        <v>1700000</v>
      </c>
      <c r="N228">
        <f t="shared" si="26"/>
        <v>6350000</v>
      </c>
    </row>
    <row r="229" spans="1:14" x14ac:dyDescent="0.3">
      <c r="A229" s="1">
        <v>12</v>
      </c>
      <c r="B229" t="s">
        <v>437</v>
      </c>
      <c r="C229" t="s">
        <v>261</v>
      </c>
      <c r="D229" t="s">
        <v>261</v>
      </c>
      <c r="E229" t="s">
        <v>261</v>
      </c>
      <c r="F229" t="s">
        <v>5095</v>
      </c>
      <c r="G229" t="s">
        <v>5096</v>
      </c>
      <c r="I229" t="str">
        <f t="shared" si="21"/>
        <v>N/A</v>
      </c>
      <c r="J229" t="str">
        <f t="shared" si="22"/>
        <v>N/A</v>
      </c>
      <c r="K229" t="str">
        <f t="shared" si="23"/>
        <v>N/A</v>
      </c>
      <c r="L229" t="str">
        <f t="shared" si="24"/>
        <v>N/A</v>
      </c>
      <c r="M229">
        <f t="shared" si="25"/>
        <v>10960000</v>
      </c>
      <c r="N229">
        <f t="shared" si="26"/>
        <v>14840000</v>
      </c>
    </row>
    <row r="230" spans="1:14" x14ac:dyDescent="0.3">
      <c r="A230" s="1">
        <v>13</v>
      </c>
      <c r="B230" t="s">
        <v>2095</v>
      </c>
      <c r="C230" t="s">
        <v>261</v>
      </c>
      <c r="D230" t="s">
        <v>5097</v>
      </c>
      <c r="E230" t="s">
        <v>5098</v>
      </c>
      <c r="F230" t="s">
        <v>5099</v>
      </c>
      <c r="G230" t="s">
        <v>5100</v>
      </c>
      <c r="I230" t="str">
        <f t="shared" si="21"/>
        <v>N/A</v>
      </c>
      <c r="J230" t="str">
        <f t="shared" si="22"/>
        <v>N/A</v>
      </c>
      <c r="K230">
        <f t="shared" si="23"/>
        <v>3.27E-2</v>
      </c>
      <c r="L230">
        <f t="shared" si="24"/>
        <v>-3.2599999999999997E-2</v>
      </c>
      <c r="M230">
        <f t="shared" si="25"/>
        <v>7.8799999999999995E-2</v>
      </c>
      <c r="N230">
        <f t="shared" si="26"/>
        <v>5.2600000000000001E-2</v>
      </c>
    </row>
    <row r="231" spans="1:14" x14ac:dyDescent="0.3">
      <c r="A231" s="1">
        <v>14</v>
      </c>
      <c r="B231" t="s">
        <v>2100</v>
      </c>
      <c r="C231" t="s">
        <v>4186</v>
      </c>
      <c r="D231" t="s">
        <v>4106</v>
      </c>
      <c r="E231" t="s">
        <v>5101</v>
      </c>
      <c r="F231" t="s">
        <v>5102</v>
      </c>
      <c r="G231" t="s">
        <v>5103</v>
      </c>
      <c r="I231" t="str">
        <f t="shared" si="21"/>
        <v>pos_trend</v>
      </c>
      <c r="J231">
        <f t="shared" si="22"/>
        <v>1540000000</v>
      </c>
      <c r="K231">
        <f t="shared" si="23"/>
        <v>1560000000</v>
      </c>
      <c r="L231">
        <f t="shared" si="24"/>
        <v>1750000000</v>
      </c>
      <c r="M231">
        <f t="shared" si="25"/>
        <v>2470000000</v>
      </c>
      <c r="N231">
        <f t="shared" si="26"/>
        <v>2570000000</v>
      </c>
    </row>
    <row r="232" spans="1:14" x14ac:dyDescent="0.3">
      <c r="A232" s="1">
        <v>15</v>
      </c>
      <c r="B232" t="s">
        <v>2106</v>
      </c>
      <c r="C232" t="s">
        <v>4106</v>
      </c>
      <c r="D232" t="s">
        <v>4146</v>
      </c>
      <c r="E232" t="s">
        <v>3395</v>
      </c>
      <c r="F232" t="s">
        <v>5104</v>
      </c>
      <c r="G232" t="s">
        <v>5105</v>
      </c>
      <c r="I232" t="str">
        <f t="shared" si="21"/>
        <v>pos_trend</v>
      </c>
      <c r="J232">
        <f t="shared" si="22"/>
        <v>1560000000</v>
      </c>
      <c r="K232">
        <f t="shared" si="23"/>
        <v>1580000000</v>
      </c>
      <c r="L232">
        <f t="shared" si="24"/>
        <v>1770000000</v>
      </c>
      <c r="M232">
        <f t="shared" si="25"/>
        <v>2490000000</v>
      </c>
      <c r="N232">
        <f t="shared" si="26"/>
        <v>2590000000</v>
      </c>
    </row>
    <row r="233" spans="1:14" x14ac:dyDescent="0.3">
      <c r="A233" s="1">
        <v>16</v>
      </c>
      <c r="B233" t="s">
        <v>2112</v>
      </c>
      <c r="C233" t="s">
        <v>5106</v>
      </c>
      <c r="D233" t="s">
        <v>5107</v>
      </c>
      <c r="E233" t="s">
        <v>5108</v>
      </c>
      <c r="F233" t="s">
        <v>1514</v>
      </c>
      <c r="G233" t="s">
        <v>5109</v>
      </c>
      <c r="I233" t="str">
        <f t="shared" si="21"/>
        <v>N/A</v>
      </c>
      <c r="J233">
        <f t="shared" si="22"/>
        <v>190450000</v>
      </c>
      <c r="K233">
        <f t="shared" si="23"/>
        <v>179200000</v>
      </c>
      <c r="L233">
        <f t="shared" si="24"/>
        <v>257519999.99999997</v>
      </c>
      <c r="M233">
        <f t="shared" si="25"/>
        <v>297720000</v>
      </c>
      <c r="N233">
        <f t="shared" si="26"/>
        <v>333640000</v>
      </c>
    </row>
    <row r="234" spans="1:14" x14ac:dyDescent="0.3">
      <c r="A234" s="1">
        <v>17</v>
      </c>
      <c r="B234" t="s">
        <v>2118</v>
      </c>
      <c r="C234" t="s">
        <v>4973</v>
      </c>
      <c r="D234" t="s">
        <v>5110</v>
      </c>
      <c r="E234" t="s">
        <v>4739</v>
      </c>
      <c r="F234" t="s">
        <v>5111</v>
      </c>
      <c r="G234" t="s">
        <v>5112</v>
      </c>
      <c r="I234" t="str">
        <f t="shared" si="21"/>
        <v>N/A</v>
      </c>
      <c r="J234">
        <f t="shared" si="22"/>
        <v>16629999.999999998</v>
      </c>
      <c r="K234">
        <f t="shared" si="23"/>
        <v>290280000</v>
      </c>
      <c r="L234">
        <f t="shared" si="24"/>
        <v>288970000</v>
      </c>
      <c r="M234">
        <f t="shared" si="25"/>
        <v>366590000</v>
      </c>
      <c r="N234">
        <f t="shared" si="26"/>
        <v>347240000</v>
      </c>
    </row>
    <row r="235" spans="1:14" x14ac:dyDescent="0.3">
      <c r="A235" s="1">
        <v>18</v>
      </c>
      <c r="B235" t="s">
        <v>2124</v>
      </c>
      <c r="C235" t="s">
        <v>21</v>
      </c>
      <c r="D235" t="s">
        <v>464</v>
      </c>
      <c r="E235" t="s">
        <v>2862</v>
      </c>
      <c r="F235" t="s">
        <v>5101</v>
      </c>
      <c r="G235" t="s">
        <v>4104</v>
      </c>
      <c r="I235" t="str">
        <f t="shared" si="21"/>
        <v>N/A</v>
      </c>
      <c r="J235">
        <f t="shared" si="22"/>
        <v>1360000000</v>
      </c>
      <c r="K235">
        <f t="shared" si="23"/>
        <v>1110000000</v>
      </c>
      <c r="L235">
        <f t="shared" si="24"/>
        <v>1230000000</v>
      </c>
      <c r="M235">
        <f t="shared" si="25"/>
        <v>1750000000</v>
      </c>
      <c r="N235">
        <f t="shared" si="26"/>
        <v>1850000000</v>
      </c>
    </row>
    <row r="236" spans="1:14" x14ac:dyDescent="0.3">
      <c r="A236" s="1">
        <v>19</v>
      </c>
      <c r="B236" t="s">
        <v>2130</v>
      </c>
      <c r="C236" t="s">
        <v>261</v>
      </c>
      <c r="D236" t="s">
        <v>261</v>
      </c>
      <c r="E236" t="s">
        <v>261</v>
      </c>
      <c r="F236" t="s">
        <v>261</v>
      </c>
      <c r="G236" t="s">
        <v>261</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2131</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2132</v>
      </c>
      <c r="C238" t="s">
        <v>261</v>
      </c>
      <c r="D238" t="s">
        <v>261</v>
      </c>
      <c r="E238" t="s">
        <v>261</v>
      </c>
      <c r="F238" t="s">
        <v>261</v>
      </c>
      <c r="G238" t="s">
        <v>261</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2133</v>
      </c>
      <c r="C239" t="s">
        <v>261</v>
      </c>
      <c r="D239" t="s">
        <v>261</v>
      </c>
      <c r="E239" t="s">
        <v>261</v>
      </c>
      <c r="F239" t="s">
        <v>5113</v>
      </c>
      <c r="G239" t="s">
        <v>5114</v>
      </c>
      <c r="I239" t="str">
        <f t="shared" si="21"/>
        <v>N/A</v>
      </c>
      <c r="J239" t="str">
        <f t="shared" si="22"/>
        <v>N/A</v>
      </c>
      <c r="K239" t="str">
        <f t="shared" si="23"/>
        <v>N/A</v>
      </c>
      <c r="L239" t="str">
        <f t="shared" si="24"/>
        <v>N/A</v>
      </c>
      <c r="M239">
        <f t="shared" si="25"/>
        <v>77330000</v>
      </c>
      <c r="N239">
        <f t="shared" si="26"/>
        <v>60410000</v>
      </c>
    </row>
    <row r="240" spans="1:14" x14ac:dyDescent="0.3">
      <c r="A240" s="1">
        <v>23</v>
      </c>
      <c r="B240" t="s">
        <v>2134</v>
      </c>
      <c r="C240" t="s">
        <v>5115</v>
      </c>
      <c r="D240" t="s">
        <v>5116</v>
      </c>
      <c r="E240" t="s">
        <v>5117</v>
      </c>
      <c r="F240" t="s">
        <v>261</v>
      </c>
      <c r="G240" t="s">
        <v>261</v>
      </c>
      <c r="I240" t="str">
        <f t="shared" si="21"/>
        <v>N/A</v>
      </c>
      <c r="J240" t="str">
        <f t="shared" si="22"/>
        <v>(595,000)</v>
      </c>
      <c r="K240" t="str">
        <f t="shared" si="23"/>
        <v>(572,000)</v>
      </c>
      <c r="L240" t="str">
        <f t="shared" si="24"/>
        <v>(528,000)</v>
      </c>
      <c r="M240" t="str">
        <f t="shared" si="25"/>
        <v>N/A</v>
      </c>
      <c r="N240" t="str">
        <f t="shared" si="26"/>
        <v>N/A</v>
      </c>
    </row>
    <row r="241" spans="1:14" x14ac:dyDescent="0.3">
      <c r="A241" s="1">
        <v>24</v>
      </c>
      <c r="B241" t="s">
        <v>2140</v>
      </c>
      <c r="C241" t="s">
        <v>5118</v>
      </c>
      <c r="D241" t="s">
        <v>5119</v>
      </c>
      <c r="E241" t="s">
        <v>5120</v>
      </c>
      <c r="F241" t="s">
        <v>547</v>
      </c>
      <c r="G241" t="s">
        <v>5121</v>
      </c>
      <c r="I241" t="str">
        <f t="shared" si="21"/>
        <v>N/A</v>
      </c>
      <c r="J241" t="str">
        <f t="shared" si="22"/>
        <v>(23.04M)</v>
      </c>
      <c r="K241" t="str">
        <f t="shared" si="23"/>
        <v>(21.59M)</v>
      </c>
      <c r="L241" t="str">
        <f t="shared" si="24"/>
        <v>(21.12M)</v>
      </c>
      <c r="M241" t="str">
        <f t="shared" si="25"/>
        <v>(21.17M)</v>
      </c>
      <c r="N241" t="str">
        <f t="shared" si="26"/>
        <v>(23.12M)</v>
      </c>
    </row>
    <row r="242" spans="1:14" x14ac:dyDescent="0.3">
      <c r="A242" s="1">
        <v>25</v>
      </c>
      <c r="B242" t="s">
        <v>2146</v>
      </c>
      <c r="C242" t="s">
        <v>261</v>
      </c>
      <c r="D242" t="s">
        <v>261</v>
      </c>
      <c r="E242" t="s">
        <v>261</v>
      </c>
      <c r="F242" t="s">
        <v>261</v>
      </c>
      <c r="G242" t="s">
        <v>261</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2147</v>
      </c>
      <c r="C243" t="s">
        <v>261</v>
      </c>
      <c r="D243" t="s">
        <v>5122</v>
      </c>
      <c r="E243" t="s">
        <v>5123</v>
      </c>
      <c r="F243" t="s">
        <v>5124</v>
      </c>
      <c r="G243" t="s">
        <v>5125</v>
      </c>
      <c r="I243" t="str">
        <f t="shared" si="21"/>
        <v>N/A</v>
      </c>
      <c r="J243" t="str">
        <f t="shared" si="22"/>
        <v>N/A</v>
      </c>
      <c r="K243">
        <f t="shared" si="23"/>
        <v>1.17E-2</v>
      </c>
      <c r="L243">
        <f t="shared" si="24"/>
        <v>0.1236</v>
      </c>
      <c r="M243">
        <f t="shared" si="25"/>
        <v>0.40970000000000001</v>
      </c>
      <c r="N243">
        <f t="shared" si="26"/>
        <v>4.1500000000000002E-2</v>
      </c>
    </row>
    <row r="244" spans="1:14" x14ac:dyDescent="0.3">
      <c r="A244" s="1">
        <v>27</v>
      </c>
      <c r="B244" t="s">
        <v>2152</v>
      </c>
      <c r="C244" t="s">
        <v>261</v>
      </c>
      <c r="D244" t="s">
        <v>261</v>
      </c>
      <c r="E244" t="s">
        <v>261</v>
      </c>
      <c r="F244" t="s">
        <v>261</v>
      </c>
      <c r="G244" t="s">
        <v>261</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2153</v>
      </c>
      <c r="C245" t="s">
        <v>261</v>
      </c>
      <c r="D245" t="s">
        <v>261</v>
      </c>
      <c r="E245" t="s">
        <v>261</v>
      </c>
      <c r="F245" t="s">
        <v>261</v>
      </c>
      <c r="G245" t="s">
        <v>261</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440</v>
      </c>
      <c r="C246" t="s">
        <v>5126</v>
      </c>
      <c r="D246" t="s">
        <v>5127</v>
      </c>
      <c r="E246" t="s">
        <v>5128</v>
      </c>
      <c r="F246" t="s">
        <v>5129</v>
      </c>
      <c r="G246" t="s">
        <v>5130</v>
      </c>
      <c r="I246" t="str">
        <f t="shared" si="21"/>
        <v>N/A</v>
      </c>
      <c r="J246">
        <f t="shared" si="22"/>
        <v>28060000</v>
      </c>
      <c r="K246">
        <f t="shared" si="23"/>
        <v>25730000</v>
      </c>
      <c r="L246">
        <f t="shared" si="24"/>
        <v>23890000</v>
      </c>
      <c r="M246">
        <f t="shared" si="25"/>
        <v>45960000</v>
      </c>
      <c r="N246">
        <f t="shared" si="26"/>
        <v>42870000</v>
      </c>
    </row>
    <row r="247" spans="1:14" x14ac:dyDescent="0.3">
      <c r="A247" s="1">
        <v>30</v>
      </c>
      <c r="B247" t="s">
        <v>443</v>
      </c>
      <c r="C247" t="s">
        <v>5131</v>
      </c>
      <c r="D247" t="s">
        <v>5132</v>
      </c>
      <c r="E247" t="s">
        <v>5133</v>
      </c>
      <c r="F247" t="s">
        <v>5134</v>
      </c>
      <c r="G247" t="s">
        <v>5135</v>
      </c>
      <c r="I247" t="str">
        <f t="shared" si="21"/>
        <v>N/A</v>
      </c>
      <c r="J247">
        <f t="shared" si="22"/>
        <v>118010000</v>
      </c>
      <c r="K247">
        <f t="shared" si="23"/>
        <v>113200000</v>
      </c>
      <c r="L247">
        <f t="shared" si="24"/>
        <v>127990000</v>
      </c>
      <c r="M247">
        <f t="shared" si="25"/>
        <v>198900000</v>
      </c>
      <c r="N247">
        <f t="shared" si="26"/>
        <v>200850000</v>
      </c>
    </row>
    <row r="248" spans="1:14" x14ac:dyDescent="0.3">
      <c r="A248" s="1">
        <v>31</v>
      </c>
      <c r="B248" t="s">
        <v>449</v>
      </c>
      <c r="C248" t="s">
        <v>5136</v>
      </c>
      <c r="D248" t="s">
        <v>5137</v>
      </c>
      <c r="E248" t="s">
        <v>5138</v>
      </c>
      <c r="F248" t="s">
        <v>5139</v>
      </c>
      <c r="G248" t="s">
        <v>5140</v>
      </c>
      <c r="I248" t="str">
        <f t="shared" si="21"/>
        <v>N/A</v>
      </c>
      <c r="J248">
        <f t="shared" si="22"/>
        <v>64709999.999999993</v>
      </c>
      <c r="K248">
        <f t="shared" si="23"/>
        <v>62650000</v>
      </c>
      <c r="L248">
        <f t="shared" si="24"/>
        <v>78730000</v>
      </c>
      <c r="M248">
        <f t="shared" si="25"/>
        <v>94580000</v>
      </c>
      <c r="N248">
        <f t="shared" si="26"/>
        <v>99390000</v>
      </c>
    </row>
    <row r="249" spans="1:14" x14ac:dyDescent="0.3">
      <c r="A249" s="1">
        <v>32</v>
      </c>
      <c r="B249" t="s">
        <v>454</v>
      </c>
      <c r="C249" t="s">
        <v>5141</v>
      </c>
      <c r="D249" t="s">
        <v>5142</v>
      </c>
      <c r="E249" t="s">
        <v>5143</v>
      </c>
      <c r="F249" t="s">
        <v>5144</v>
      </c>
      <c r="G249" t="s">
        <v>3441</v>
      </c>
      <c r="I249" t="str">
        <f t="shared" si="21"/>
        <v>N/A</v>
      </c>
      <c r="J249">
        <f t="shared" si="22"/>
        <v>53300000</v>
      </c>
      <c r="K249">
        <f t="shared" si="23"/>
        <v>50550000</v>
      </c>
      <c r="L249">
        <f t="shared" si="24"/>
        <v>49260000</v>
      </c>
      <c r="M249">
        <f t="shared" si="25"/>
        <v>104320000</v>
      </c>
      <c r="N249">
        <f t="shared" si="26"/>
        <v>101460000</v>
      </c>
    </row>
    <row r="250" spans="1:14" x14ac:dyDescent="0.3">
      <c r="A250" s="1">
        <v>33</v>
      </c>
      <c r="B250" t="s">
        <v>2169</v>
      </c>
      <c r="C250" t="s">
        <v>5145</v>
      </c>
      <c r="D250" t="s">
        <v>5146</v>
      </c>
      <c r="E250" t="s">
        <v>5147</v>
      </c>
      <c r="F250" t="s">
        <v>5148</v>
      </c>
      <c r="G250" t="s">
        <v>5149</v>
      </c>
      <c r="I250" t="str">
        <f t="shared" si="21"/>
        <v>N/A</v>
      </c>
      <c r="J250">
        <f t="shared" si="22"/>
        <v>6220000</v>
      </c>
      <c r="K250">
        <f t="shared" si="23"/>
        <v>5810000</v>
      </c>
      <c r="L250">
        <f t="shared" si="24"/>
        <v>6020000</v>
      </c>
      <c r="M250">
        <f t="shared" si="25"/>
        <v>7990000</v>
      </c>
      <c r="N250">
        <f t="shared" si="26"/>
        <v>8650000</v>
      </c>
    </row>
    <row r="251" spans="1:14" x14ac:dyDescent="0.3">
      <c r="A251" s="1">
        <v>34</v>
      </c>
      <c r="B251" t="s">
        <v>459</v>
      </c>
      <c r="C251" t="s">
        <v>5150</v>
      </c>
      <c r="D251" t="s">
        <v>5151</v>
      </c>
      <c r="E251" t="s">
        <v>5152</v>
      </c>
      <c r="F251" t="s">
        <v>5153</v>
      </c>
      <c r="G251" t="s">
        <v>5154</v>
      </c>
      <c r="I251" t="str">
        <f t="shared" si="21"/>
        <v>pos_trend</v>
      </c>
      <c r="J251">
        <f t="shared" si="22"/>
        <v>2560000000</v>
      </c>
      <c r="K251">
        <f t="shared" si="23"/>
        <v>2600000000</v>
      </c>
      <c r="L251">
        <f t="shared" si="24"/>
        <v>2790000000</v>
      </c>
      <c r="M251">
        <f t="shared" si="25"/>
        <v>3720000000</v>
      </c>
      <c r="N251">
        <f t="shared" si="26"/>
        <v>3870000000</v>
      </c>
    </row>
    <row r="252" spans="1:14" x14ac:dyDescent="0.3">
      <c r="A252" s="1">
        <v>35</v>
      </c>
      <c r="B252" t="s">
        <v>2175</v>
      </c>
      <c r="C252" t="s">
        <v>261</v>
      </c>
      <c r="D252" t="s">
        <v>5155</v>
      </c>
      <c r="E252" t="s">
        <v>5156</v>
      </c>
      <c r="F252" t="s">
        <v>5157</v>
      </c>
      <c r="G252" t="s">
        <v>5158</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1.52E-2</v>
      </c>
      <c r="L252">
        <f t="shared" ref="L252:L315" si="30">IF(TRIM(E252)="-", "N/A", IF(RIGHT(E252,1)="M",1000000*VALUE(LEFT(E252,LEN(E252)-1)),IF(RIGHT(E252,1)="B",1000000000*VALUE(LEFT(E252,LEN(E252)-1)),IF(RIGHT(E252,1)="%",0.01*VALUE(LEFT(E252,LEN(E252)-1)),E252))))</f>
        <v>7.3099999999999998E-2</v>
      </c>
      <c r="M252">
        <f t="shared" ref="M252:M315" si="31">IF(TRIM(F252)="-", "N/A", IF(RIGHT(F252,1)="M",1000000*VALUE(LEFT(F252,LEN(F252)-1)),IF(RIGHT(F252,1)="B",1000000000*VALUE(LEFT(F252,LEN(F252)-1)),IF(RIGHT(F252,1)="%",0.01*VALUE(LEFT(F252,LEN(F252)-1)),F252))))</f>
        <v>0.32969999999999999</v>
      </c>
      <c r="N252">
        <f t="shared" ref="N252:N315" si="32">IF(TRIM(G252)="-", "N/A", IF(RIGHT(G252,1)="M",1000000*VALUE(LEFT(G252,LEN(G252)-1)),IF(RIGHT(G252,1)="B",1000000000*VALUE(LEFT(G252,LEN(G252)-1)),IF(RIGHT(G252,1)="%",0.01*VALUE(LEFT(G252,LEN(G252)-1)),G252))))</f>
        <v>4.1799999999999997E-2</v>
      </c>
    </row>
    <row r="253" spans="1:14" x14ac:dyDescent="0.3">
      <c r="A253" s="1">
        <v>36</v>
      </c>
      <c r="B253" t="s">
        <v>470</v>
      </c>
      <c r="C253" t="s">
        <v>261</v>
      </c>
      <c r="D253" t="s">
        <v>261</v>
      </c>
      <c r="E253" t="s">
        <v>261</v>
      </c>
      <c r="F253" t="s">
        <v>261</v>
      </c>
      <c r="G253" t="s">
        <v>3420</v>
      </c>
      <c r="I253" t="str">
        <f t="shared" si="27"/>
        <v>N/A</v>
      </c>
      <c r="J253" t="str">
        <f t="shared" si="28"/>
        <v>N/A</v>
      </c>
      <c r="K253" t="str">
        <f t="shared" si="29"/>
        <v>N/A</v>
      </c>
      <c r="L253" t="str">
        <f t="shared" si="30"/>
        <v>N/A</v>
      </c>
      <c r="M253" t="str">
        <f t="shared" si="31"/>
        <v>N/A</v>
      </c>
      <c r="N253">
        <f t="shared" si="32"/>
        <v>1.0500000000000001E-2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296</v>
      </c>
      <c r="C255" s="1" t="s">
        <v>248</v>
      </c>
      <c r="D255" s="1" t="s">
        <v>249</v>
      </c>
      <c r="E255" s="1" t="s">
        <v>250</v>
      </c>
      <c r="F255" s="1" t="s">
        <v>251</v>
      </c>
      <c r="G255" s="1" t="s">
        <v>252</v>
      </c>
      <c r="H255" s="1" t="s">
        <v>253</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2180</v>
      </c>
      <c r="C256" t="s">
        <v>4072</v>
      </c>
      <c r="D256" t="s">
        <v>3383</v>
      </c>
      <c r="E256" t="s">
        <v>4072</v>
      </c>
      <c r="F256" t="s">
        <v>1598</v>
      </c>
      <c r="G256" t="s">
        <v>5159</v>
      </c>
      <c r="I256" t="str">
        <f t="shared" si="27"/>
        <v>N/A</v>
      </c>
      <c r="J256">
        <f t="shared" si="28"/>
        <v>1930000000</v>
      </c>
      <c r="K256">
        <f t="shared" si="29"/>
        <v>1810000000</v>
      </c>
      <c r="L256">
        <f t="shared" si="30"/>
        <v>1930000000</v>
      </c>
      <c r="M256">
        <f t="shared" si="31"/>
        <v>2730000000</v>
      </c>
      <c r="N256">
        <f t="shared" si="32"/>
        <v>2830000000</v>
      </c>
    </row>
    <row r="257" spans="1:14" x14ac:dyDescent="0.3">
      <c r="A257" s="1">
        <v>1</v>
      </c>
      <c r="B257" t="s">
        <v>2186</v>
      </c>
      <c r="C257" t="s">
        <v>5160</v>
      </c>
      <c r="D257" t="s">
        <v>5161</v>
      </c>
      <c r="E257" t="s">
        <v>5162</v>
      </c>
      <c r="F257" t="s">
        <v>5163</v>
      </c>
      <c r="G257" t="s">
        <v>5164</v>
      </c>
      <c r="I257" t="str">
        <f t="shared" si="27"/>
        <v>pos_trend</v>
      </c>
      <c r="J257">
        <f t="shared" si="28"/>
        <v>240750000</v>
      </c>
      <c r="K257">
        <f t="shared" si="29"/>
        <v>243270000</v>
      </c>
      <c r="L257">
        <f t="shared" si="30"/>
        <v>263010000</v>
      </c>
      <c r="M257">
        <f t="shared" si="31"/>
        <v>357670000</v>
      </c>
      <c r="N257">
        <f t="shared" si="32"/>
        <v>406930000</v>
      </c>
    </row>
    <row r="258" spans="1:14" x14ac:dyDescent="0.3">
      <c r="A258" s="1">
        <v>2</v>
      </c>
      <c r="B258" t="s">
        <v>2192</v>
      </c>
      <c r="C258" t="s">
        <v>3392</v>
      </c>
      <c r="D258" t="s">
        <v>3336</v>
      </c>
      <c r="E258" t="s">
        <v>3338</v>
      </c>
      <c r="F258" t="s">
        <v>2727</v>
      </c>
      <c r="G258" t="s">
        <v>5165</v>
      </c>
      <c r="I258" t="str">
        <f t="shared" si="27"/>
        <v>N/A</v>
      </c>
      <c r="J258">
        <f t="shared" si="28"/>
        <v>1590000000</v>
      </c>
      <c r="K258">
        <f t="shared" si="29"/>
        <v>1470000000</v>
      </c>
      <c r="L258">
        <f t="shared" si="30"/>
        <v>1450000000</v>
      </c>
      <c r="M258">
        <f t="shared" si="31"/>
        <v>2170000000</v>
      </c>
      <c r="N258">
        <f t="shared" si="32"/>
        <v>2150000000</v>
      </c>
    </row>
    <row r="259" spans="1:14" x14ac:dyDescent="0.3">
      <c r="A259" s="1">
        <v>3</v>
      </c>
      <c r="B259" t="s">
        <v>2198</v>
      </c>
      <c r="C259" t="s">
        <v>261</v>
      </c>
      <c r="D259" t="s">
        <v>261</v>
      </c>
      <c r="E259" t="s">
        <v>261</v>
      </c>
      <c r="F259" t="s">
        <v>261</v>
      </c>
      <c r="G259" t="s">
        <v>261</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2199</v>
      </c>
      <c r="C260" t="s">
        <v>261</v>
      </c>
      <c r="D260" t="s">
        <v>5166</v>
      </c>
      <c r="E260" t="s">
        <v>5167</v>
      </c>
      <c r="F260" t="s">
        <v>5168</v>
      </c>
      <c r="G260" t="s">
        <v>5169</v>
      </c>
      <c r="I260" t="str">
        <f t="shared" si="27"/>
        <v>N/A</v>
      </c>
      <c r="J260" t="str">
        <f t="shared" si="28"/>
        <v>N/A</v>
      </c>
      <c r="K260">
        <f t="shared" si="29"/>
        <v>-5.9900000000000002E-2</v>
      </c>
      <c r="L260">
        <f t="shared" si="30"/>
        <v>6.5199999999999994E-2</v>
      </c>
      <c r="M260">
        <f t="shared" si="31"/>
        <v>0.41110000000000002</v>
      </c>
      <c r="N260">
        <f t="shared" si="32"/>
        <v>3.7499999999999999E-2</v>
      </c>
    </row>
    <row r="261" spans="1:14" x14ac:dyDescent="0.3">
      <c r="A261" s="1">
        <v>5</v>
      </c>
      <c r="B261" t="s">
        <v>472</v>
      </c>
      <c r="C261" t="s">
        <v>5170</v>
      </c>
      <c r="D261" t="s">
        <v>5171</v>
      </c>
      <c r="E261" t="s">
        <v>5172</v>
      </c>
      <c r="F261" t="s">
        <v>5173</v>
      </c>
      <c r="G261" t="s">
        <v>5174</v>
      </c>
      <c r="I261" t="str">
        <f t="shared" si="27"/>
        <v>N/A</v>
      </c>
      <c r="J261">
        <f t="shared" si="28"/>
        <v>360160000</v>
      </c>
      <c r="K261">
        <f t="shared" si="29"/>
        <v>530090000.00000006</v>
      </c>
      <c r="L261">
        <f t="shared" si="30"/>
        <v>577000000</v>
      </c>
      <c r="M261">
        <f t="shared" si="31"/>
        <v>572360000</v>
      </c>
      <c r="N261">
        <f t="shared" si="32"/>
        <v>599680000</v>
      </c>
    </row>
    <row r="262" spans="1:14" x14ac:dyDescent="0.3">
      <c r="A262" s="1">
        <v>6</v>
      </c>
      <c r="B262" t="s">
        <v>478</v>
      </c>
      <c r="C262" t="s">
        <v>5175</v>
      </c>
      <c r="D262" t="s">
        <v>441</v>
      </c>
      <c r="E262" t="s">
        <v>5176</v>
      </c>
      <c r="F262" t="s">
        <v>5177</v>
      </c>
      <c r="G262" t="s">
        <v>5178</v>
      </c>
      <c r="I262" t="str">
        <f t="shared" si="27"/>
        <v>N/A</v>
      </c>
      <c r="J262" t="str">
        <f t="shared" si="28"/>
        <v>222000</v>
      </c>
      <c r="K262">
        <f t="shared" si="29"/>
        <v>398930000</v>
      </c>
      <c r="L262">
        <f t="shared" si="30"/>
        <v>445920000</v>
      </c>
      <c r="M262">
        <f t="shared" si="31"/>
        <v>477850000</v>
      </c>
      <c r="N262">
        <f t="shared" si="32"/>
        <v>530130000</v>
      </c>
    </row>
    <row r="263" spans="1:14" x14ac:dyDescent="0.3">
      <c r="A263" s="1">
        <v>7</v>
      </c>
      <c r="B263" t="s">
        <v>483</v>
      </c>
      <c r="C263" t="s">
        <v>5175</v>
      </c>
      <c r="D263" t="s">
        <v>5179</v>
      </c>
      <c r="E263" t="s">
        <v>5180</v>
      </c>
      <c r="F263" t="s">
        <v>5180</v>
      </c>
      <c r="G263" t="s">
        <v>5181</v>
      </c>
      <c r="I263" t="str">
        <f t="shared" si="27"/>
        <v>N/A</v>
      </c>
      <c r="J263" t="str">
        <f t="shared" si="28"/>
        <v>222000</v>
      </c>
      <c r="K263">
        <f t="shared" si="29"/>
        <v>268890000</v>
      </c>
      <c r="L263" t="str">
        <f t="shared" si="30"/>
        <v>63000</v>
      </c>
      <c r="M263" t="str">
        <f t="shared" si="31"/>
        <v>63000</v>
      </c>
      <c r="N263" t="str">
        <f t="shared" si="32"/>
        <v>67000</v>
      </c>
    </row>
    <row r="264" spans="1:14" x14ac:dyDescent="0.3">
      <c r="A264" s="1">
        <v>8</v>
      </c>
      <c r="B264" t="s">
        <v>482</v>
      </c>
      <c r="C264" t="s">
        <v>261</v>
      </c>
      <c r="D264" t="s">
        <v>5182</v>
      </c>
      <c r="E264" t="s">
        <v>5183</v>
      </c>
      <c r="F264" t="s">
        <v>5184</v>
      </c>
      <c r="G264" t="s">
        <v>5185</v>
      </c>
      <c r="I264" t="str">
        <f t="shared" si="27"/>
        <v>N/A</v>
      </c>
      <c r="J264" t="str">
        <f t="shared" si="28"/>
        <v>N/A</v>
      </c>
      <c r="K264">
        <f t="shared" si="29"/>
        <v>130050000.00000001</v>
      </c>
      <c r="L264">
        <f t="shared" si="30"/>
        <v>445860000</v>
      </c>
      <c r="M264">
        <f t="shared" si="31"/>
        <v>477790000</v>
      </c>
      <c r="N264">
        <f t="shared" si="32"/>
        <v>530059999.99999994</v>
      </c>
    </row>
    <row r="265" spans="1:14" x14ac:dyDescent="0.3">
      <c r="A265" s="1">
        <v>9</v>
      </c>
      <c r="B265" t="s">
        <v>484</v>
      </c>
      <c r="C265" t="s">
        <v>5186</v>
      </c>
      <c r="D265" t="s">
        <v>5187</v>
      </c>
      <c r="E265" t="s">
        <v>5188</v>
      </c>
      <c r="F265" t="s">
        <v>5189</v>
      </c>
      <c r="G265" t="s">
        <v>5190</v>
      </c>
      <c r="I265" t="str">
        <f t="shared" si="27"/>
        <v>neg_trend</v>
      </c>
      <c r="J265">
        <f t="shared" si="28"/>
        <v>359940000</v>
      </c>
      <c r="K265">
        <f t="shared" si="29"/>
        <v>131160000</v>
      </c>
      <c r="L265">
        <f t="shared" si="30"/>
        <v>131080000.00000001</v>
      </c>
      <c r="M265">
        <f t="shared" si="31"/>
        <v>94510000</v>
      </c>
      <c r="N265">
        <f t="shared" si="32"/>
        <v>69550000</v>
      </c>
    </row>
    <row r="266" spans="1:14" x14ac:dyDescent="0.3">
      <c r="A266" s="1">
        <v>10</v>
      </c>
      <c r="B266" t="s">
        <v>488</v>
      </c>
      <c r="C266" t="s">
        <v>5191</v>
      </c>
      <c r="D266" t="s">
        <v>5192</v>
      </c>
      <c r="E266" t="s">
        <v>5193</v>
      </c>
      <c r="F266" t="s">
        <v>5194</v>
      </c>
      <c r="G266" t="s">
        <v>5195</v>
      </c>
      <c r="I266" t="str">
        <f t="shared" si="27"/>
        <v>neg_trend</v>
      </c>
      <c r="J266">
        <f t="shared" si="28"/>
        <v>358840000</v>
      </c>
      <c r="K266">
        <f t="shared" si="29"/>
        <v>130180000</v>
      </c>
      <c r="L266">
        <f t="shared" si="30"/>
        <v>130160000</v>
      </c>
      <c r="M266">
        <f t="shared" si="31"/>
        <v>93650000</v>
      </c>
      <c r="N266">
        <f t="shared" si="32"/>
        <v>68760000</v>
      </c>
    </row>
    <row r="267" spans="1:14" x14ac:dyDescent="0.3">
      <c r="A267" s="1">
        <v>11</v>
      </c>
      <c r="B267" t="s">
        <v>489</v>
      </c>
      <c r="C267" t="s">
        <v>856</v>
      </c>
      <c r="D267" t="s">
        <v>5196</v>
      </c>
      <c r="E267" t="s">
        <v>5197</v>
      </c>
      <c r="F267" t="s">
        <v>5198</v>
      </c>
      <c r="G267" t="s">
        <v>5199</v>
      </c>
      <c r="I267" t="str">
        <f t="shared" si="27"/>
        <v>N/A</v>
      </c>
      <c r="J267">
        <f t="shared" si="28"/>
        <v>1100000</v>
      </c>
      <c r="K267" t="str">
        <f t="shared" si="29"/>
        <v>984000</v>
      </c>
      <c r="L267" t="str">
        <f t="shared" si="30"/>
        <v>921000</v>
      </c>
      <c r="M267" t="str">
        <f t="shared" si="31"/>
        <v>859000</v>
      </c>
      <c r="N267" t="str">
        <f t="shared" si="32"/>
        <v>791000</v>
      </c>
    </row>
    <row r="268" spans="1:14" x14ac:dyDescent="0.3">
      <c r="A268" s="1">
        <v>12</v>
      </c>
      <c r="B268" t="s">
        <v>2215</v>
      </c>
      <c r="C268" t="s">
        <v>261</v>
      </c>
      <c r="D268" t="s">
        <v>5200</v>
      </c>
      <c r="E268" t="s">
        <v>5201</v>
      </c>
      <c r="F268" t="s">
        <v>5202</v>
      </c>
      <c r="G268" t="s">
        <v>5203</v>
      </c>
      <c r="I268" t="str">
        <f t="shared" si="27"/>
        <v>N/A</v>
      </c>
      <c r="J268" t="str">
        <f t="shared" si="28"/>
        <v>N/A</v>
      </c>
      <c r="K268">
        <f t="shared" si="29"/>
        <v>-0.63560000000000005</v>
      </c>
      <c r="L268">
        <f t="shared" si="30"/>
        <v>-5.9999999999999995E-4</v>
      </c>
      <c r="M268">
        <f t="shared" si="31"/>
        <v>-0.27899999999999997</v>
      </c>
      <c r="N268">
        <f t="shared" si="32"/>
        <v>-0.2641</v>
      </c>
    </row>
    <row r="269" spans="1:14" x14ac:dyDescent="0.3">
      <c r="A269" s="1">
        <v>13</v>
      </c>
      <c r="B269" t="s">
        <v>495</v>
      </c>
      <c r="C269" t="s">
        <v>5204</v>
      </c>
      <c r="D269" t="s">
        <v>5205</v>
      </c>
      <c r="E269" t="s">
        <v>5206</v>
      </c>
      <c r="F269" t="s">
        <v>5207</v>
      </c>
      <c r="G269" t="s">
        <v>5208</v>
      </c>
      <c r="I269" t="str">
        <f t="shared" si="27"/>
        <v>N/A</v>
      </c>
      <c r="J269">
        <f t="shared" si="28"/>
        <v>0.1404</v>
      </c>
      <c r="K269">
        <f t="shared" si="29"/>
        <v>0.2036</v>
      </c>
      <c r="L269">
        <f t="shared" si="30"/>
        <v>0.20649999999999999</v>
      </c>
      <c r="M269">
        <f t="shared" si="31"/>
        <v>0.154</v>
      </c>
      <c r="N269">
        <f t="shared" si="32"/>
        <v>0.15490000000000001</v>
      </c>
    </row>
    <row r="270" spans="1:14" x14ac:dyDescent="0.3">
      <c r="A270" s="1">
        <v>14</v>
      </c>
      <c r="B270" t="s">
        <v>503</v>
      </c>
      <c r="C270" t="s">
        <v>5209</v>
      </c>
      <c r="D270" t="s">
        <v>5210</v>
      </c>
      <c r="E270" t="s">
        <v>5211</v>
      </c>
      <c r="F270" t="s">
        <v>5212</v>
      </c>
      <c r="G270" t="s">
        <v>5213</v>
      </c>
      <c r="I270" t="str">
        <f t="shared" si="27"/>
        <v>N/A</v>
      </c>
      <c r="J270">
        <f t="shared" si="28"/>
        <v>41310000</v>
      </c>
      <c r="K270">
        <f t="shared" si="29"/>
        <v>28820000</v>
      </c>
      <c r="L270">
        <f t="shared" si="30"/>
        <v>35650000</v>
      </c>
      <c r="M270">
        <f t="shared" si="31"/>
        <v>47410000</v>
      </c>
      <c r="N270">
        <f t="shared" si="32"/>
        <v>44480000</v>
      </c>
    </row>
    <row r="271" spans="1:14" x14ac:dyDescent="0.3">
      <c r="A271" s="1">
        <v>15</v>
      </c>
      <c r="B271" t="s">
        <v>509</v>
      </c>
      <c r="C271" t="s">
        <v>5209</v>
      </c>
      <c r="D271" t="s">
        <v>5210</v>
      </c>
      <c r="E271" t="s">
        <v>5211</v>
      </c>
      <c r="F271" t="s">
        <v>5212</v>
      </c>
      <c r="G271" t="s">
        <v>5213</v>
      </c>
      <c r="I271" t="str">
        <f t="shared" si="27"/>
        <v>N/A</v>
      </c>
      <c r="J271">
        <f t="shared" si="28"/>
        <v>41310000</v>
      </c>
      <c r="K271">
        <f t="shared" si="29"/>
        <v>28820000</v>
      </c>
      <c r="L271">
        <f t="shared" si="30"/>
        <v>35650000</v>
      </c>
      <c r="M271">
        <f t="shared" si="31"/>
        <v>47410000</v>
      </c>
      <c r="N271">
        <f t="shared" si="32"/>
        <v>44480000</v>
      </c>
    </row>
    <row r="272" spans="1:14" x14ac:dyDescent="0.3">
      <c r="A272" s="1">
        <v>16</v>
      </c>
      <c r="B272" t="s">
        <v>514</v>
      </c>
      <c r="C272" t="s">
        <v>5214</v>
      </c>
      <c r="D272" t="s">
        <v>5215</v>
      </c>
      <c r="E272" t="s">
        <v>5216</v>
      </c>
      <c r="F272" t="s">
        <v>5217</v>
      </c>
      <c r="G272" t="s">
        <v>2402</v>
      </c>
      <c r="I272" t="str">
        <f t="shared" si="27"/>
        <v>pos_trend</v>
      </c>
      <c r="J272">
        <f t="shared" si="28"/>
        <v>2330000000</v>
      </c>
      <c r="K272">
        <f t="shared" si="29"/>
        <v>2370000000</v>
      </c>
      <c r="L272">
        <f t="shared" si="30"/>
        <v>2550000000</v>
      </c>
      <c r="M272">
        <f t="shared" si="31"/>
        <v>3350000000</v>
      </c>
      <c r="N272">
        <f t="shared" si="32"/>
        <v>3480000000</v>
      </c>
    </row>
    <row r="273" spans="1:14" x14ac:dyDescent="0.3">
      <c r="A273" s="1">
        <v>17</v>
      </c>
      <c r="B273" t="s">
        <v>525</v>
      </c>
      <c r="C273" t="s">
        <v>261</v>
      </c>
      <c r="D273" t="s">
        <v>261</v>
      </c>
      <c r="E273" t="s">
        <v>261</v>
      </c>
      <c r="F273" t="s">
        <v>261</v>
      </c>
      <c r="G273" t="s">
        <v>261</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526</v>
      </c>
      <c r="C274" t="s">
        <v>261</v>
      </c>
      <c r="D274" t="s">
        <v>261</v>
      </c>
      <c r="E274" t="s">
        <v>261</v>
      </c>
      <c r="F274" t="s">
        <v>261</v>
      </c>
      <c r="G274" t="s">
        <v>261</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527</v>
      </c>
      <c r="C275" t="s">
        <v>261</v>
      </c>
      <c r="D275" t="s">
        <v>261</v>
      </c>
      <c r="E275" t="s">
        <v>261</v>
      </c>
      <c r="F275" t="s">
        <v>261</v>
      </c>
      <c r="G275" t="s">
        <v>261</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528</v>
      </c>
      <c r="C276" t="s">
        <v>5218</v>
      </c>
      <c r="D276" t="s">
        <v>5219</v>
      </c>
      <c r="E276" t="s">
        <v>5220</v>
      </c>
      <c r="F276" t="s">
        <v>5221</v>
      </c>
      <c r="G276" t="s">
        <v>5222</v>
      </c>
      <c r="I276" t="str">
        <f t="shared" si="27"/>
        <v>N/A</v>
      </c>
      <c r="J276">
        <f t="shared" si="28"/>
        <v>233820000</v>
      </c>
      <c r="K276">
        <f t="shared" si="29"/>
        <v>231100000</v>
      </c>
      <c r="L276">
        <f t="shared" si="30"/>
        <v>245110000</v>
      </c>
      <c r="M276">
        <f t="shared" si="31"/>
        <v>363190000</v>
      </c>
      <c r="N276">
        <f t="shared" si="32"/>
        <v>391550000</v>
      </c>
    </row>
    <row r="277" spans="1:14" x14ac:dyDescent="0.3">
      <c r="A277" s="1">
        <v>21</v>
      </c>
      <c r="B277" t="s">
        <v>534</v>
      </c>
      <c r="C277" t="s">
        <v>5223</v>
      </c>
      <c r="D277" t="s">
        <v>5224</v>
      </c>
      <c r="E277" t="s">
        <v>5225</v>
      </c>
      <c r="F277" t="s">
        <v>5226</v>
      </c>
      <c r="G277" t="s">
        <v>5227</v>
      </c>
      <c r="I277" t="str">
        <f t="shared" si="27"/>
        <v>N/A</v>
      </c>
      <c r="J277">
        <f t="shared" si="28"/>
        <v>49670000</v>
      </c>
      <c r="K277">
        <f t="shared" si="29"/>
        <v>47780000</v>
      </c>
      <c r="L277">
        <f t="shared" si="30"/>
        <v>41560000</v>
      </c>
      <c r="M277">
        <f t="shared" si="31"/>
        <v>153080000</v>
      </c>
      <c r="N277">
        <f t="shared" si="32"/>
        <v>156040000</v>
      </c>
    </row>
    <row r="278" spans="1:14" x14ac:dyDescent="0.3">
      <c r="A278" s="1">
        <v>22</v>
      </c>
      <c r="B278" t="s">
        <v>540</v>
      </c>
      <c r="C278" t="s">
        <v>261</v>
      </c>
      <c r="D278" t="s">
        <v>261</v>
      </c>
      <c r="E278" t="s">
        <v>261</v>
      </c>
      <c r="F278" t="s">
        <v>261</v>
      </c>
      <c r="G278" t="s">
        <v>261</v>
      </c>
      <c r="I278" t="str">
        <f t="shared" si="27"/>
        <v>N/A</v>
      </c>
      <c r="J278" t="str">
        <f t="shared" si="28"/>
        <v>N/A</v>
      </c>
      <c r="K278" t="str">
        <f t="shared" si="29"/>
        <v>N/A</v>
      </c>
      <c r="L278" t="str">
        <f t="shared" si="30"/>
        <v>N/A</v>
      </c>
      <c r="M278" t="str">
        <f t="shared" si="31"/>
        <v>N/A</v>
      </c>
      <c r="N278" t="str">
        <f t="shared" si="32"/>
        <v>N/A</v>
      </c>
    </row>
    <row r="279" spans="1:14" x14ac:dyDescent="0.3">
      <c r="A279" s="1">
        <v>23</v>
      </c>
      <c r="B279" t="s">
        <v>546</v>
      </c>
      <c r="C279" t="s">
        <v>5228</v>
      </c>
      <c r="D279" t="s">
        <v>5229</v>
      </c>
      <c r="E279" t="s">
        <v>5230</v>
      </c>
      <c r="F279" t="s">
        <v>5231</v>
      </c>
      <c r="G279" t="s">
        <v>5232</v>
      </c>
      <c r="I279" t="str">
        <f t="shared" si="27"/>
        <v>pos_trend</v>
      </c>
      <c r="J279">
        <f t="shared" si="28"/>
        <v>181150000</v>
      </c>
      <c r="K279">
        <f t="shared" si="29"/>
        <v>195660000</v>
      </c>
      <c r="L279">
        <f t="shared" si="30"/>
        <v>211980000</v>
      </c>
      <c r="M279">
        <f t="shared" si="31"/>
        <v>222330000</v>
      </c>
      <c r="N279">
        <f t="shared" si="32"/>
        <v>249420000</v>
      </c>
    </row>
    <row r="280" spans="1:14" x14ac:dyDescent="0.3">
      <c r="A280" s="1">
        <v>24</v>
      </c>
      <c r="B280" t="s">
        <v>552</v>
      </c>
      <c r="C280" t="s">
        <v>261</v>
      </c>
      <c r="D280" t="s">
        <v>261</v>
      </c>
      <c r="E280" t="s">
        <v>261</v>
      </c>
      <c r="F280" t="s">
        <v>261</v>
      </c>
      <c r="G280" t="s">
        <v>261</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553</v>
      </c>
      <c r="C281" t="s">
        <v>261</v>
      </c>
      <c r="D281" t="s">
        <v>261</v>
      </c>
      <c r="E281" t="s">
        <v>261</v>
      </c>
      <c r="F281" t="s">
        <v>261</v>
      </c>
      <c r="G281" t="s">
        <v>261</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554</v>
      </c>
      <c r="C282" t="s">
        <v>928</v>
      </c>
      <c r="D282" t="s">
        <v>5233</v>
      </c>
      <c r="E282" t="s">
        <v>5234</v>
      </c>
      <c r="F282" t="s">
        <v>5235</v>
      </c>
      <c r="G282" t="s">
        <v>5236</v>
      </c>
      <c r="I282" t="str">
        <f t="shared" si="27"/>
        <v>N/A</v>
      </c>
      <c r="J282">
        <f t="shared" si="28"/>
        <v>12940000</v>
      </c>
      <c r="K282" t="str">
        <f t="shared" si="29"/>
        <v>(7.96M)</v>
      </c>
      <c r="L282" t="str">
        <f t="shared" si="30"/>
        <v>(319,000)</v>
      </c>
      <c r="M282" t="str">
        <f t="shared" si="31"/>
        <v>(3.8M)</v>
      </c>
      <c r="N282" t="str">
        <f t="shared" si="32"/>
        <v>(6.09M)</v>
      </c>
    </row>
    <row r="283" spans="1:14" x14ac:dyDescent="0.3">
      <c r="A283" s="1">
        <v>27</v>
      </c>
      <c r="B283" t="s">
        <v>555</v>
      </c>
      <c r="C283" t="s">
        <v>261</v>
      </c>
      <c r="D283" t="s">
        <v>261</v>
      </c>
      <c r="E283" t="s">
        <v>261</v>
      </c>
      <c r="F283" t="s">
        <v>261</v>
      </c>
      <c r="G283" t="s">
        <v>261</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556</v>
      </c>
      <c r="C284" t="s">
        <v>5237</v>
      </c>
      <c r="D284" t="s">
        <v>5238</v>
      </c>
      <c r="E284" t="s">
        <v>5239</v>
      </c>
      <c r="F284" t="s">
        <v>5240</v>
      </c>
      <c r="G284" t="s">
        <v>5241</v>
      </c>
      <c r="I284" t="str">
        <f t="shared" si="27"/>
        <v>N/A</v>
      </c>
      <c r="J284" t="str">
        <f t="shared" si="28"/>
        <v>(9.95M)</v>
      </c>
      <c r="K284" t="str">
        <f t="shared" si="29"/>
        <v>(4.38M)</v>
      </c>
      <c r="L284" t="str">
        <f t="shared" si="30"/>
        <v>(8.11M)</v>
      </c>
      <c r="M284" t="str">
        <f t="shared" si="31"/>
        <v>(8.42M)</v>
      </c>
      <c r="N284" t="str">
        <f t="shared" si="32"/>
        <v>(7.82M)</v>
      </c>
    </row>
    <row r="285" spans="1:14" x14ac:dyDescent="0.3">
      <c r="A285" s="1">
        <v>29</v>
      </c>
      <c r="B285" t="s">
        <v>563</v>
      </c>
      <c r="C285" t="s">
        <v>261</v>
      </c>
      <c r="D285" t="s">
        <v>261</v>
      </c>
      <c r="E285" t="s">
        <v>261</v>
      </c>
      <c r="F285" t="s">
        <v>261</v>
      </c>
      <c r="G285" t="s">
        <v>261</v>
      </c>
      <c r="I285" t="str">
        <f t="shared" si="27"/>
        <v>N/A</v>
      </c>
      <c r="J285" t="str">
        <f t="shared" si="28"/>
        <v>N/A</v>
      </c>
      <c r="K285" t="str">
        <f t="shared" si="29"/>
        <v>N/A</v>
      </c>
      <c r="L285" t="str">
        <f t="shared" si="30"/>
        <v>N/A</v>
      </c>
      <c r="M285" t="str">
        <f t="shared" si="31"/>
        <v>N/A</v>
      </c>
      <c r="N285" t="str">
        <f t="shared" si="32"/>
        <v>N/A</v>
      </c>
    </row>
    <row r="286" spans="1:14" x14ac:dyDescent="0.3">
      <c r="A286" s="1">
        <v>30</v>
      </c>
      <c r="B286" t="s">
        <v>564</v>
      </c>
      <c r="C286" t="s">
        <v>5242</v>
      </c>
      <c r="D286" t="s">
        <v>5243</v>
      </c>
      <c r="E286" t="s">
        <v>5244</v>
      </c>
      <c r="F286" t="s">
        <v>5245</v>
      </c>
      <c r="G286" t="s">
        <v>5246</v>
      </c>
      <c r="I286" t="str">
        <f t="shared" si="27"/>
        <v>N/A</v>
      </c>
      <c r="J286">
        <f t="shared" si="28"/>
        <v>9.1199999999999989E-2</v>
      </c>
      <c r="K286">
        <f t="shared" si="29"/>
        <v>8.8800000000000004E-2</v>
      </c>
      <c r="L286">
        <f t="shared" si="30"/>
        <v>8.77E-2</v>
      </c>
      <c r="M286">
        <f t="shared" si="31"/>
        <v>9.7799999999999998E-2</v>
      </c>
      <c r="N286">
        <f t="shared" si="32"/>
        <v>0.1012</v>
      </c>
    </row>
    <row r="287" spans="1:14" x14ac:dyDescent="0.3">
      <c r="A287" s="1">
        <v>31</v>
      </c>
      <c r="B287" t="s">
        <v>570</v>
      </c>
      <c r="C287" t="s">
        <v>5218</v>
      </c>
      <c r="D287" t="s">
        <v>5219</v>
      </c>
      <c r="E287" t="s">
        <v>5220</v>
      </c>
      <c r="F287" t="s">
        <v>5221</v>
      </c>
      <c r="G287" t="s">
        <v>5222</v>
      </c>
      <c r="I287" t="str">
        <f t="shared" si="27"/>
        <v>N/A</v>
      </c>
      <c r="J287">
        <f t="shared" si="28"/>
        <v>233820000</v>
      </c>
      <c r="K287">
        <f t="shared" si="29"/>
        <v>231100000</v>
      </c>
      <c r="L287">
        <f t="shared" si="30"/>
        <v>245110000</v>
      </c>
      <c r="M287">
        <f t="shared" si="31"/>
        <v>363190000</v>
      </c>
      <c r="N287">
        <f t="shared" si="32"/>
        <v>391550000</v>
      </c>
    </row>
    <row r="288" spans="1:14" x14ac:dyDescent="0.3">
      <c r="A288" s="1">
        <v>32</v>
      </c>
      <c r="B288" t="s">
        <v>571</v>
      </c>
      <c r="C288" t="s">
        <v>5242</v>
      </c>
      <c r="D288" t="s">
        <v>5243</v>
      </c>
      <c r="E288" t="s">
        <v>5244</v>
      </c>
      <c r="F288" t="s">
        <v>5245</v>
      </c>
      <c r="G288" t="s">
        <v>5246</v>
      </c>
      <c r="I288" t="str">
        <f t="shared" si="27"/>
        <v>N/A</v>
      </c>
      <c r="J288">
        <f t="shared" si="28"/>
        <v>9.1199999999999989E-2</v>
      </c>
      <c r="K288">
        <f t="shared" si="29"/>
        <v>8.8800000000000004E-2</v>
      </c>
      <c r="L288">
        <f t="shared" si="30"/>
        <v>8.77E-2</v>
      </c>
      <c r="M288">
        <f t="shared" si="31"/>
        <v>9.7799999999999998E-2</v>
      </c>
      <c r="N288">
        <f t="shared" si="32"/>
        <v>0.1012</v>
      </c>
    </row>
    <row r="289" spans="1:14" x14ac:dyDescent="0.3">
      <c r="A289" s="1">
        <v>33</v>
      </c>
      <c r="B289" t="s">
        <v>572</v>
      </c>
      <c r="C289" t="s">
        <v>261</v>
      </c>
      <c r="D289" t="s">
        <v>261</v>
      </c>
      <c r="E289" t="s">
        <v>261</v>
      </c>
      <c r="F289" t="s">
        <v>261</v>
      </c>
      <c r="G289" t="s">
        <v>5247</v>
      </c>
      <c r="I289" t="str">
        <f t="shared" si="27"/>
        <v>N/A</v>
      </c>
      <c r="J289" t="str">
        <f t="shared" si="28"/>
        <v>N/A</v>
      </c>
      <c r="K289" t="str">
        <f t="shared" si="29"/>
        <v>N/A</v>
      </c>
      <c r="L289" t="str">
        <f t="shared" si="30"/>
        <v>N/A</v>
      </c>
      <c r="M289" t="str">
        <f t="shared" si="31"/>
        <v>N/A</v>
      </c>
      <c r="N289">
        <f t="shared" si="32"/>
        <v>0.1057</v>
      </c>
    </row>
    <row r="290" spans="1:14" x14ac:dyDescent="0.3">
      <c r="A290" s="1">
        <v>34</v>
      </c>
      <c r="B290" t="s">
        <v>574</v>
      </c>
      <c r="C290" t="s">
        <v>261</v>
      </c>
      <c r="D290" t="s">
        <v>261</v>
      </c>
      <c r="E290" t="s">
        <v>261</v>
      </c>
      <c r="F290" t="s">
        <v>261</v>
      </c>
      <c r="G290" t="s">
        <v>261</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580</v>
      </c>
      <c r="C291" t="s">
        <v>5218</v>
      </c>
      <c r="D291" t="s">
        <v>5219</v>
      </c>
      <c r="E291" t="s">
        <v>5220</v>
      </c>
      <c r="F291" t="s">
        <v>5221</v>
      </c>
      <c r="G291" t="s">
        <v>5222</v>
      </c>
      <c r="I291" t="str">
        <f t="shared" si="27"/>
        <v>N/A</v>
      </c>
      <c r="J291">
        <f t="shared" si="28"/>
        <v>233820000</v>
      </c>
      <c r="K291">
        <f t="shared" si="29"/>
        <v>231100000</v>
      </c>
      <c r="L291">
        <f t="shared" si="30"/>
        <v>245110000</v>
      </c>
      <c r="M291">
        <f t="shared" si="31"/>
        <v>363190000</v>
      </c>
      <c r="N291">
        <f t="shared" si="32"/>
        <v>391550000</v>
      </c>
    </row>
    <row r="292" spans="1:14" x14ac:dyDescent="0.3">
      <c r="A292" s="1">
        <v>36</v>
      </c>
      <c r="B292" t="s">
        <v>586</v>
      </c>
      <c r="C292" t="s">
        <v>5150</v>
      </c>
      <c r="D292" t="s">
        <v>5151</v>
      </c>
      <c r="E292" t="s">
        <v>5152</v>
      </c>
      <c r="F292" t="s">
        <v>5153</v>
      </c>
      <c r="G292" t="s">
        <v>5154</v>
      </c>
      <c r="I292" t="str">
        <f t="shared" si="27"/>
        <v>pos_trend</v>
      </c>
      <c r="J292">
        <f t="shared" si="28"/>
        <v>2560000000</v>
      </c>
      <c r="K292">
        <f t="shared" si="29"/>
        <v>2600000000</v>
      </c>
      <c r="L292">
        <f t="shared" si="30"/>
        <v>2790000000</v>
      </c>
      <c r="M292">
        <f t="shared" si="31"/>
        <v>3720000000</v>
      </c>
      <c r="N292">
        <f t="shared" si="32"/>
        <v>3870000000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296</v>
      </c>
      <c r="C294" s="1" t="s">
        <v>248</v>
      </c>
      <c r="D294" s="1" t="s">
        <v>249</v>
      </c>
      <c r="E294" s="1" t="s">
        <v>250</v>
      </c>
      <c r="F294" s="1" t="s">
        <v>251</v>
      </c>
      <c r="G294" s="1" t="s">
        <v>252</v>
      </c>
      <c r="H294" s="1" t="s">
        <v>253</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587</v>
      </c>
      <c r="C295" t="s">
        <v>5248</v>
      </c>
      <c r="D295" t="s">
        <v>5249</v>
      </c>
      <c r="E295" t="s">
        <v>5250</v>
      </c>
      <c r="F295" t="s">
        <v>5251</v>
      </c>
      <c r="G295" t="s">
        <v>5252</v>
      </c>
      <c r="I295" t="str">
        <f t="shared" si="27"/>
        <v>N/A</v>
      </c>
      <c r="J295" t="str">
        <f t="shared" si="28"/>
        <v>(3.4M)</v>
      </c>
      <c r="K295" t="str">
        <f t="shared" si="29"/>
        <v>(1.49M)</v>
      </c>
      <c r="L295" t="str">
        <f t="shared" si="30"/>
        <v>(1.32M)</v>
      </c>
      <c r="M295" t="str">
        <f t="shared" si="31"/>
        <v>(3.19M)</v>
      </c>
      <c r="N295" t="str">
        <f t="shared" si="32"/>
        <v>(1.67M)</v>
      </c>
    </row>
    <row r="296" spans="1:14" x14ac:dyDescent="0.3">
      <c r="A296" s="1">
        <v>1</v>
      </c>
      <c r="B296" t="s">
        <v>593</v>
      </c>
      <c r="C296" t="s">
        <v>5248</v>
      </c>
      <c r="D296" t="s">
        <v>5249</v>
      </c>
      <c r="E296" t="s">
        <v>5250</v>
      </c>
      <c r="F296" t="s">
        <v>5251</v>
      </c>
      <c r="G296" t="s">
        <v>5252</v>
      </c>
      <c r="I296" t="str">
        <f t="shared" si="27"/>
        <v>N/A</v>
      </c>
      <c r="J296" t="str">
        <f t="shared" si="28"/>
        <v>(3.4M)</v>
      </c>
      <c r="K296" t="str">
        <f t="shared" si="29"/>
        <v>(1.49M)</v>
      </c>
      <c r="L296" t="str">
        <f t="shared" si="30"/>
        <v>(1.32M)</v>
      </c>
      <c r="M296" t="str">
        <f t="shared" si="31"/>
        <v>(3.19M)</v>
      </c>
      <c r="N296" t="str">
        <f t="shared" si="32"/>
        <v>(1.67M)</v>
      </c>
    </row>
    <row r="297" spans="1:14" x14ac:dyDescent="0.3">
      <c r="A297" s="1">
        <v>2</v>
      </c>
      <c r="B297" t="s">
        <v>598</v>
      </c>
      <c r="C297" t="s">
        <v>261</v>
      </c>
      <c r="D297" t="s">
        <v>261</v>
      </c>
      <c r="E297" t="s">
        <v>261</v>
      </c>
      <c r="F297" t="s">
        <v>261</v>
      </c>
      <c r="G297" t="s">
        <v>261</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608</v>
      </c>
      <c r="C298" t="s">
        <v>261</v>
      </c>
      <c r="D298" t="s">
        <v>5253</v>
      </c>
      <c r="E298" t="s">
        <v>261</v>
      </c>
      <c r="F298" t="s">
        <v>261</v>
      </c>
      <c r="G298" t="s">
        <v>261</v>
      </c>
      <c r="I298" t="str">
        <f t="shared" si="27"/>
        <v>N/A</v>
      </c>
      <c r="J298" t="str">
        <f t="shared" si="28"/>
        <v>N/A</v>
      </c>
      <c r="K298" t="str">
        <f t="shared" si="29"/>
        <v>(39.65M)</v>
      </c>
      <c r="L298" t="str">
        <f t="shared" si="30"/>
        <v>N/A</v>
      </c>
      <c r="M298" t="str">
        <f t="shared" si="31"/>
        <v>N/A</v>
      </c>
      <c r="N298" t="str">
        <f t="shared" si="32"/>
        <v>N/A</v>
      </c>
    </row>
    <row r="299" spans="1:14" x14ac:dyDescent="0.3">
      <c r="A299" s="1">
        <v>4</v>
      </c>
      <c r="B299" t="s">
        <v>609</v>
      </c>
      <c r="C299" t="s">
        <v>5254</v>
      </c>
      <c r="D299" t="s">
        <v>261</v>
      </c>
      <c r="E299" t="s">
        <v>261</v>
      </c>
      <c r="F299" t="s">
        <v>5255</v>
      </c>
      <c r="G299" t="s">
        <v>5256</v>
      </c>
      <c r="I299" t="str">
        <f t="shared" si="27"/>
        <v>N/A</v>
      </c>
      <c r="J299">
        <f t="shared" si="28"/>
        <v>269920000</v>
      </c>
      <c r="K299" t="str">
        <f t="shared" si="29"/>
        <v>N/A</v>
      </c>
      <c r="L299" t="str">
        <f t="shared" si="30"/>
        <v>N/A</v>
      </c>
      <c r="M299">
        <f t="shared" si="31"/>
        <v>59920000</v>
      </c>
      <c r="N299" t="str">
        <f t="shared" si="32"/>
        <v>90000</v>
      </c>
    </row>
    <row r="300" spans="1:14" x14ac:dyDescent="0.3">
      <c r="A300" s="1">
        <v>5</v>
      </c>
      <c r="B300" t="s">
        <v>612</v>
      </c>
      <c r="C300" t="s">
        <v>5257</v>
      </c>
      <c r="D300" t="s">
        <v>5258</v>
      </c>
      <c r="E300" t="s">
        <v>5259</v>
      </c>
      <c r="F300" t="s">
        <v>5260</v>
      </c>
      <c r="G300" t="s">
        <v>1141</v>
      </c>
      <c r="I300" t="str">
        <f t="shared" si="27"/>
        <v>N/A</v>
      </c>
      <c r="J300" t="str">
        <f t="shared" si="28"/>
        <v>(187M)</v>
      </c>
      <c r="K300" t="str">
        <f t="shared" si="29"/>
        <v>(59.85M)</v>
      </c>
      <c r="L300">
        <f t="shared" si="30"/>
        <v>36730000</v>
      </c>
      <c r="M300" t="str">
        <f t="shared" si="31"/>
        <v>(17.39M)</v>
      </c>
      <c r="N300" t="str">
        <f t="shared" si="32"/>
        <v>(47.55M)</v>
      </c>
    </row>
    <row r="301" spans="1:14" x14ac:dyDescent="0.3">
      <c r="A301" s="1">
        <v>6</v>
      </c>
      <c r="B301" t="s">
        <v>616</v>
      </c>
      <c r="C301" t="s">
        <v>5261</v>
      </c>
      <c r="D301" t="s">
        <v>5262</v>
      </c>
      <c r="E301" t="s">
        <v>5263</v>
      </c>
      <c r="F301" t="s">
        <v>5264</v>
      </c>
      <c r="G301" t="s">
        <v>5265</v>
      </c>
      <c r="I301" t="str">
        <f t="shared" si="27"/>
        <v>N/A</v>
      </c>
      <c r="J301" t="str">
        <f t="shared" si="28"/>
        <v>(462.55M)</v>
      </c>
      <c r="K301" t="str">
        <f t="shared" si="29"/>
        <v>(208.53M)</v>
      </c>
      <c r="L301" t="str">
        <f t="shared" si="30"/>
        <v>(99.41M)</v>
      </c>
      <c r="M301" t="str">
        <f t="shared" si="31"/>
        <v>(177.12M)</v>
      </c>
      <c r="N301" t="str">
        <f t="shared" si="32"/>
        <v>(238.5M)</v>
      </c>
    </row>
    <row r="302" spans="1:14" x14ac:dyDescent="0.3">
      <c r="A302" s="1">
        <v>7</v>
      </c>
      <c r="B302" t="s">
        <v>618</v>
      </c>
      <c r="C302" t="s">
        <v>5266</v>
      </c>
      <c r="D302" t="s">
        <v>5267</v>
      </c>
      <c r="E302" t="s">
        <v>5268</v>
      </c>
      <c r="F302" t="s">
        <v>5269</v>
      </c>
      <c r="G302" t="s">
        <v>5270</v>
      </c>
      <c r="I302" t="str">
        <f t="shared" si="27"/>
        <v>N/A</v>
      </c>
      <c r="J302">
        <f t="shared" si="28"/>
        <v>275550000</v>
      </c>
      <c r="K302">
        <f t="shared" si="29"/>
        <v>148680000</v>
      </c>
      <c r="L302">
        <f t="shared" si="30"/>
        <v>136140000</v>
      </c>
      <c r="M302">
        <f t="shared" si="31"/>
        <v>159730000</v>
      </c>
      <c r="N302">
        <f t="shared" si="32"/>
        <v>190950000</v>
      </c>
    </row>
    <row r="303" spans="1:14" x14ac:dyDescent="0.3">
      <c r="A303" s="1">
        <v>8</v>
      </c>
      <c r="B303" t="s">
        <v>2277</v>
      </c>
      <c r="C303" t="s">
        <v>5271</v>
      </c>
      <c r="D303" t="s">
        <v>5272</v>
      </c>
      <c r="E303" t="s">
        <v>5273</v>
      </c>
      <c r="F303" t="s">
        <v>5274</v>
      </c>
      <c r="G303" t="s">
        <v>5275</v>
      </c>
      <c r="I303" t="str">
        <f t="shared" si="27"/>
        <v>N/A</v>
      </c>
      <c r="J303" t="str">
        <f t="shared" si="28"/>
        <v>(50.19M)</v>
      </c>
      <c r="K303" t="str">
        <f t="shared" si="29"/>
        <v>(67.83M)</v>
      </c>
      <c r="L303" t="str">
        <f t="shared" si="30"/>
        <v>(197.47M)</v>
      </c>
      <c r="M303" t="str">
        <f t="shared" si="31"/>
        <v>(104.36M)</v>
      </c>
      <c r="N303" t="str">
        <f t="shared" si="32"/>
        <v>(103.7M)</v>
      </c>
    </row>
    <row r="304" spans="1:14" x14ac:dyDescent="0.3">
      <c r="A304" s="1">
        <v>9</v>
      </c>
      <c r="B304" t="s">
        <v>2282</v>
      </c>
      <c r="C304" t="s">
        <v>261</v>
      </c>
      <c r="D304" t="s">
        <v>261</v>
      </c>
      <c r="E304" t="s">
        <v>5276</v>
      </c>
      <c r="F304" t="s">
        <v>261</v>
      </c>
      <c r="G304" t="s">
        <v>5277</v>
      </c>
      <c r="I304" t="str">
        <f t="shared" si="27"/>
        <v>N/A</v>
      </c>
      <c r="J304" t="str">
        <f t="shared" si="28"/>
        <v>N/A</v>
      </c>
      <c r="K304" t="str">
        <f t="shared" si="29"/>
        <v>N/A</v>
      </c>
      <c r="L304" t="str">
        <f t="shared" si="30"/>
        <v>830000</v>
      </c>
      <c r="M304" t="str">
        <f t="shared" si="31"/>
        <v>N/A</v>
      </c>
      <c r="N304">
        <f t="shared" si="32"/>
        <v>1900000</v>
      </c>
    </row>
    <row r="305" spans="1:14" x14ac:dyDescent="0.3">
      <c r="A305" s="1">
        <v>10</v>
      </c>
      <c r="B305" t="s">
        <v>620</v>
      </c>
      <c r="C305" t="s">
        <v>261</v>
      </c>
      <c r="D305" t="s">
        <v>261</v>
      </c>
      <c r="E305" t="s">
        <v>4016</v>
      </c>
      <c r="F305" t="s">
        <v>261</v>
      </c>
      <c r="G305" t="s">
        <v>5278</v>
      </c>
      <c r="I305" t="str">
        <f t="shared" si="27"/>
        <v>N/A</v>
      </c>
      <c r="J305" t="str">
        <f t="shared" si="28"/>
        <v>N/A</v>
      </c>
      <c r="K305" t="str">
        <f t="shared" si="29"/>
        <v>N/A</v>
      </c>
      <c r="L305" t="str">
        <f t="shared" si="30"/>
        <v>(10M)</v>
      </c>
      <c r="M305" t="str">
        <f t="shared" si="31"/>
        <v>N/A</v>
      </c>
      <c r="N305" t="str">
        <f t="shared" si="32"/>
        <v>(15.61M)</v>
      </c>
    </row>
    <row r="306" spans="1:14" x14ac:dyDescent="0.3">
      <c r="A306" s="1">
        <v>11</v>
      </c>
      <c r="B306" t="s">
        <v>621</v>
      </c>
      <c r="C306" t="s">
        <v>5279</v>
      </c>
      <c r="D306" t="s">
        <v>4227</v>
      </c>
      <c r="E306" t="s">
        <v>5280</v>
      </c>
      <c r="F306" t="s">
        <v>5281</v>
      </c>
      <c r="G306" t="s">
        <v>5282</v>
      </c>
      <c r="I306" t="str">
        <f t="shared" si="27"/>
        <v>N/A</v>
      </c>
      <c r="J306">
        <f t="shared" si="28"/>
        <v>2810000</v>
      </c>
      <c r="K306">
        <f t="shared" si="29"/>
        <v>1710000</v>
      </c>
      <c r="L306" t="str">
        <f t="shared" si="30"/>
        <v>746000</v>
      </c>
      <c r="M306" t="str">
        <f t="shared" si="31"/>
        <v>728000</v>
      </c>
      <c r="N306" t="str">
        <f t="shared" si="32"/>
        <v>486000</v>
      </c>
    </row>
    <row r="307" spans="1:14" x14ac:dyDescent="0.3">
      <c r="A307" s="1">
        <v>12</v>
      </c>
      <c r="B307" t="s">
        <v>624</v>
      </c>
      <c r="C307" t="s">
        <v>5283</v>
      </c>
      <c r="D307" t="s">
        <v>5284</v>
      </c>
      <c r="E307" t="s">
        <v>5285</v>
      </c>
      <c r="F307" t="s">
        <v>5286</v>
      </c>
      <c r="G307" t="s">
        <v>5287</v>
      </c>
      <c r="I307" t="str">
        <f t="shared" si="27"/>
        <v>N/A</v>
      </c>
      <c r="J307">
        <f t="shared" si="28"/>
        <v>32140000</v>
      </c>
      <c r="K307" t="str">
        <f t="shared" si="29"/>
        <v>(167.1M)</v>
      </c>
      <c r="L307" t="str">
        <f t="shared" si="30"/>
        <v>(170.48M)</v>
      </c>
      <c r="M307" t="str">
        <f t="shared" si="31"/>
        <v>(64.29M)</v>
      </c>
      <c r="N307" t="str">
        <f t="shared" si="32"/>
        <v>(166.05M)</v>
      </c>
    </row>
    <row r="308" spans="1:14" x14ac:dyDescent="0.3">
      <c r="A308" s="1">
        <v>13</v>
      </c>
      <c r="B308" t="s">
        <v>2290</v>
      </c>
      <c r="C308" t="s">
        <v>261</v>
      </c>
      <c r="D308" t="s">
        <v>5288</v>
      </c>
      <c r="E308" t="s">
        <v>2000</v>
      </c>
      <c r="F308" t="s">
        <v>5289</v>
      </c>
      <c r="G308" t="s">
        <v>5290</v>
      </c>
      <c r="I308" t="str">
        <f t="shared" si="27"/>
        <v>N/A</v>
      </c>
      <c r="J308" t="str">
        <f t="shared" si="28"/>
        <v>N/A</v>
      </c>
      <c r="K308">
        <f t="shared" si="29"/>
        <v>-6.1994000000000007</v>
      </c>
      <c r="L308">
        <f t="shared" si="30"/>
        <v>-2.0199999999999999E-2</v>
      </c>
      <c r="M308">
        <f t="shared" si="31"/>
        <v>0.62290000000000001</v>
      </c>
      <c r="N308">
        <f t="shared" si="32"/>
        <v>-1.5828</v>
      </c>
    </row>
    <row r="309" spans="1:14" x14ac:dyDescent="0.3">
      <c r="A309" s="1">
        <v>14</v>
      </c>
      <c r="B309" t="s">
        <v>2295</v>
      </c>
      <c r="C309" t="s">
        <v>5291</v>
      </c>
      <c r="D309" t="s">
        <v>5292</v>
      </c>
      <c r="E309" t="s">
        <v>5293</v>
      </c>
      <c r="F309" t="s">
        <v>5294</v>
      </c>
      <c r="G309" t="s">
        <v>5295</v>
      </c>
      <c r="I309" t="str">
        <f t="shared" si="27"/>
        <v>N/A</v>
      </c>
      <c r="J309">
        <f t="shared" si="28"/>
        <v>0.35340000000000005</v>
      </c>
      <c r="K309">
        <f t="shared" si="29"/>
        <v>-1.8941999999999999</v>
      </c>
      <c r="L309">
        <f t="shared" si="30"/>
        <v>-1.9288000000000001</v>
      </c>
      <c r="M309">
        <f t="shared" si="31"/>
        <v>-0.64849999999999997</v>
      </c>
      <c r="N309">
        <f t="shared" si="32"/>
        <v>-1.2809999999999999</v>
      </c>
    </row>
    <row r="310" spans="1:14" x14ac:dyDescent="0.3">
      <c r="I310" t="str">
        <f t="shared" si="27"/>
        <v>N/A</v>
      </c>
      <c r="J310">
        <f t="shared" si="28"/>
        <v>0</v>
      </c>
      <c r="K310">
        <f t="shared" si="29"/>
        <v>0</v>
      </c>
      <c r="L310">
        <f t="shared" si="30"/>
        <v>0</v>
      </c>
      <c r="M310">
        <f t="shared" si="31"/>
        <v>0</v>
      </c>
      <c r="N310">
        <f t="shared" si="32"/>
        <v>0</v>
      </c>
    </row>
    <row r="311" spans="1:14" x14ac:dyDescent="0.3">
      <c r="B311" s="1" t="s">
        <v>296</v>
      </c>
      <c r="C311" s="1" t="s">
        <v>248</v>
      </c>
      <c r="D311" s="1" t="s">
        <v>249</v>
      </c>
      <c r="E311" s="1" t="s">
        <v>250</v>
      </c>
      <c r="F311" s="1" t="s">
        <v>251</v>
      </c>
      <c r="G311" s="1" t="s">
        <v>252</v>
      </c>
      <c r="H311" s="1" t="s">
        <v>253</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630</v>
      </c>
      <c r="C312" t="s">
        <v>5296</v>
      </c>
      <c r="D312" t="s">
        <v>5297</v>
      </c>
      <c r="E312" t="s">
        <v>5298</v>
      </c>
      <c r="F312" t="s">
        <v>5299</v>
      </c>
      <c r="G312" t="s">
        <v>5300</v>
      </c>
      <c r="I312" t="str">
        <f t="shared" si="27"/>
        <v>N/A</v>
      </c>
      <c r="J312" t="str">
        <f t="shared" si="28"/>
        <v>(7.67M)</v>
      </c>
      <c r="K312" t="str">
        <f t="shared" si="29"/>
        <v>(8.12M)</v>
      </c>
      <c r="L312" t="str">
        <f t="shared" si="30"/>
        <v>(8.09M)</v>
      </c>
      <c r="M312" t="str">
        <f t="shared" si="31"/>
        <v>(9.79M)</v>
      </c>
      <c r="N312" t="str">
        <f t="shared" si="32"/>
        <v>(12.39M)</v>
      </c>
    </row>
    <row r="313" spans="1:14" x14ac:dyDescent="0.3">
      <c r="A313" s="1">
        <v>1</v>
      </c>
      <c r="B313" t="s">
        <v>636</v>
      </c>
      <c r="C313" t="s">
        <v>5296</v>
      </c>
      <c r="D313" t="s">
        <v>5297</v>
      </c>
      <c r="E313" t="s">
        <v>5298</v>
      </c>
      <c r="F313" t="s">
        <v>5299</v>
      </c>
      <c r="G313" t="s">
        <v>5300</v>
      </c>
      <c r="I313" t="str">
        <f t="shared" si="27"/>
        <v>N/A</v>
      </c>
      <c r="J313" t="str">
        <f t="shared" si="28"/>
        <v>(7.67M)</v>
      </c>
      <c r="K313" t="str">
        <f t="shared" si="29"/>
        <v>(8.12M)</v>
      </c>
      <c r="L313" t="str">
        <f t="shared" si="30"/>
        <v>(8.09M)</v>
      </c>
      <c r="M313" t="str">
        <f t="shared" si="31"/>
        <v>(9.79M)</v>
      </c>
      <c r="N313" t="str">
        <f t="shared" si="32"/>
        <v>(12.39M)</v>
      </c>
    </row>
    <row r="314" spans="1:14" x14ac:dyDescent="0.3">
      <c r="A314" s="1">
        <v>2</v>
      </c>
      <c r="B314" t="s">
        <v>374</v>
      </c>
      <c r="C314" t="s">
        <v>261</v>
      </c>
      <c r="D314" t="s">
        <v>261</v>
      </c>
      <c r="E314" t="s">
        <v>261</v>
      </c>
      <c r="F314" t="s">
        <v>261</v>
      </c>
      <c r="G314" t="s">
        <v>261</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637</v>
      </c>
      <c r="C315" t="s">
        <v>261</v>
      </c>
      <c r="D315" t="s">
        <v>5301</v>
      </c>
      <c r="E315" t="s">
        <v>5302</v>
      </c>
      <c r="F315" t="s">
        <v>5303</v>
      </c>
      <c r="G315" t="s">
        <v>5304</v>
      </c>
      <c r="I315" t="str">
        <f t="shared" si="27"/>
        <v>N/A</v>
      </c>
      <c r="J315" t="str">
        <f t="shared" si="28"/>
        <v>N/A</v>
      </c>
      <c r="K315">
        <f t="shared" si="29"/>
        <v>-5.9200000000000003E-2</v>
      </c>
      <c r="L315">
        <f t="shared" si="30"/>
        <v>4.4000000000000003E-3</v>
      </c>
      <c r="M315">
        <f t="shared" si="31"/>
        <v>-0.21030000000000001</v>
      </c>
      <c r="N315">
        <f t="shared" si="32"/>
        <v>-0.2666</v>
      </c>
    </row>
    <row r="316" spans="1:14" x14ac:dyDescent="0.3">
      <c r="A316" s="1">
        <v>4</v>
      </c>
      <c r="B316" t="s">
        <v>2309</v>
      </c>
      <c r="C316" t="s">
        <v>261</v>
      </c>
      <c r="D316" t="s">
        <v>5305</v>
      </c>
      <c r="E316" t="s">
        <v>261</v>
      </c>
      <c r="F316" t="s">
        <v>261</v>
      </c>
      <c r="G316" t="s">
        <v>261</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f t="shared" ref="K316:K379" si="35">IF(TRIM(D316)="-", "N/A", IF(RIGHT(D316,1)="M",1000000*VALUE(LEFT(D316,LEN(D316)-1)),IF(RIGHT(D316,1)="B",1000000000*VALUE(LEFT(D316,LEN(D316)-1)),IF(RIGHT(D316,1)="%",0.01*VALUE(LEFT(D316,LEN(D316)-1)),D316))))</f>
        <v>29380000</v>
      </c>
      <c r="L316" t="str">
        <f t="shared" ref="L316:L379" si="36">IF(TRIM(E316)="-", "N/A", IF(RIGHT(E316,1)="M",1000000*VALUE(LEFT(E316,LEN(E316)-1)),IF(RIGHT(E316,1)="B",1000000000*VALUE(LEFT(E316,LEN(E316)-1)),IF(RIGHT(E316,1)="%",0.01*VALUE(LEFT(E316,LEN(E316)-1)),E316))))</f>
        <v>N/A</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2310</v>
      </c>
      <c r="C317" t="s">
        <v>5306</v>
      </c>
      <c r="D317" t="s">
        <v>261</v>
      </c>
      <c r="E317" t="s">
        <v>5307</v>
      </c>
      <c r="F317" t="s">
        <v>2989</v>
      </c>
      <c r="G317" t="s">
        <v>5308</v>
      </c>
      <c r="I317" t="str">
        <f t="shared" si="33"/>
        <v>N/A</v>
      </c>
      <c r="J317">
        <f t="shared" si="34"/>
        <v>50540000</v>
      </c>
      <c r="K317" t="str">
        <f t="shared" si="35"/>
        <v>N/A</v>
      </c>
      <c r="L317">
        <f t="shared" si="36"/>
        <v>118440000</v>
      </c>
      <c r="M317">
        <f t="shared" si="37"/>
        <v>71830000</v>
      </c>
      <c r="N317">
        <f t="shared" si="38"/>
        <v>103030000</v>
      </c>
    </row>
    <row r="318" spans="1:14" x14ac:dyDescent="0.3">
      <c r="A318" s="1">
        <v>6</v>
      </c>
      <c r="B318" t="s">
        <v>642</v>
      </c>
      <c r="C318" t="s">
        <v>5309</v>
      </c>
      <c r="D318" t="s">
        <v>5310</v>
      </c>
      <c r="E318" t="s">
        <v>5311</v>
      </c>
      <c r="F318" t="s">
        <v>5312</v>
      </c>
      <c r="G318" t="s">
        <v>5313</v>
      </c>
      <c r="I318" t="str">
        <f t="shared" si="33"/>
        <v>N/A</v>
      </c>
      <c r="J318" t="str">
        <f t="shared" si="34"/>
        <v>(2.31M)</v>
      </c>
      <c r="K318" t="str">
        <f t="shared" si="35"/>
        <v>(2.16M)</v>
      </c>
      <c r="L318" t="str">
        <f t="shared" si="36"/>
        <v>(7.15M)</v>
      </c>
      <c r="M318" t="str">
        <f t="shared" si="37"/>
        <v>141000</v>
      </c>
      <c r="N318" t="str">
        <f t="shared" si="38"/>
        <v>894000</v>
      </c>
    </row>
    <row r="319" spans="1:14" x14ac:dyDescent="0.3">
      <c r="A319" s="1">
        <v>7</v>
      </c>
      <c r="B319" t="s">
        <v>648</v>
      </c>
      <c r="C319" t="s">
        <v>5309</v>
      </c>
      <c r="D319" t="s">
        <v>4017</v>
      </c>
      <c r="E319" t="s">
        <v>5314</v>
      </c>
      <c r="F319" t="s">
        <v>261</v>
      </c>
      <c r="G319" t="s">
        <v>261</v>
      </c>
      <c r="I319" t="str">
        <f t="shared" si="33"/>
        <v>N/A</v>
      </c>
      <c r="J319" t="str">
        <f t="shared" si="34"/>
        <v>(2.31M)</v>
      </c>
      <c r="K319" t="str">
        <f t="shared" si="35"/>
        <v>(2.46M)</v>
      </c>
      <c r="L319" t="str">
        <f t="shared" si="36"/>
        <v>(7.48M)</v>
      </c>
      <c r="M319" t="str">
        <f t="shared" si="37"/>
        <v>N/A</v>
      </c>
      <c r="N319" t="str">
        <f t="shared" si="38"/>
        <v>N/A</v>
      </c>
    </row>
    <row r="320" spans="1:14" x14ac:dyDescent="0.3">
      <c r="A320" s="1">
        <v>8</v>
      </c>
      <c r="B320" t="s">
        <v>650</v>
      </c>
      <c r="C320" t="s">
        <v>261</v>
      </c>
      <c r="D320" t="s">
        <v>5315</v>
      </c>
      <c r="E320" t="s">
        <v>5316</v>
      </c>
      <c r="F320" t="s">
        <v>5312</v>
      </c>
      <c r="G320" t="s">
        <v>5313</v>
      </c>
      <c r="I320" t="str">
        <f t="shared" si="33"/>
        <v>N/A</v>
      </c>
      <c r="J320" t="str">
        <f t="shared" si="34"/>
        <v>N/A</v>
      </c>
      <c r="K320" t="str">
        <f t="shared" si="35"/>
        <v>300000</v>
      </c>
      <c r="L320" t="str">
        <f t="shared" si="36"/>
        <v>328000</v>
      </c>
      <c r="M320" t="str">
        <f t="shared" si="37"/>
        <v>141000</v>
      </c>
      <c r="N320" t="str">
        <f t="shared" si="38"/>
        <v>894000</v>
      </c>
    </row>
    <row r="321" spans="1:14" x14ac:dyDescent="0.3">
      <c r="A321" s="1">
        <v>9</v>
      </c>
      <c r="B321" t="s">
        <v>652</v>
      </c>
      <c r="C321" t="s">
        <v>261</v>
      </c>
      <c r="D321" t="s">
        <v>261</v>
      </c>
      <c r="E321" t="s">
        <v>261</v>
      </c>
      <c r="F321" t="s">
        <v>5317</v>
      </c>
      <c r="G321" t="s">
        <v>261</v>
      </c>
      <c r="I321" t="str">
        <f t="shared" si="33"/>
        <v>N/A</v>
      </c>
      <c r="J321" t="str">
        <f t="shared" si="34"/>
        <v>N/A</v>
      </c>
      <c r="K321" t="str">
        <f t="shared" si="35"/>
        <v>N/A</v>
      </c>
      <c r="L321" t="str">
        <f t="shared" si="36"/>
        <v>N/A</v>
      </c>
      <c r="M321" t="str">
        <f t="shared" si="37"/>
        <v>(612,000)</v>
      </c>
      <c r="N321" t="str">
        <f t="shared" si="38"/>
        <v>N/A</v>
      </c>
    </row>
    <row r="322" spans="1:14" x14ac:dyDescent="0.3">
      <c r="A322" s="1">
        <v>10</v>
      </c>
      <c r="B322" t="s">
        <v>654</v>
      </c>
      <c r="C322" t="s">
        <v>5318</v>
      </c>
      <c r="D322" t="s">
        <v>5319</v>
      </c>
      <c r="E322" t="s">
        <v>5320</v>
      </c>
      <c r="F322" t="s">
        <v>5321</v>
      </c>
      <c r="G322" t="s">
        <v>5322</v>
      </c>
      <c r="I322" t="str">
        <f t="shared" si="33"/>
        <v>N/A</v>
      </c>
      <c r="J322" t="str">
        <f t="shared" si="34"/>
        <v>(96.07M)</v>
      </c>
      <c r="K322">
        <f t="shared" si="35"/>
        <v>169910000</v>
      </c>
      <c r="L322">
        <f t="shared" si="36"/>
        <v>46880000</v>
      </c>
      <c r="M322" t="str">
        <f t="shared" si="37"/>
        <v>(4.68M)</v>
      </c>
      <c r="N322">
        <f t="shared" si="38"/>
        <v>27230000</v>
      </c>
    </row>
    <row r="323" spans="1:14" x14ac:dyDescent="0.3">
      <c r="A323" s="1">
        <v>11</v>
      </c>
      <c r="B323" t="s">
        <v>660</v>
      </c>
      <c r="C323" t="s">
        <v>5323</v>
      </c>
      <c r="D323" t="s">
        <v>261</v>
      </c>
      <c r="E323" t="s">
        <v>261</v>
      </c>
      <c r="F323" t="s">
        <v>261</v>
      </c>
      <c r="G323" t="s">
        <v>261</v>
      </c>
      <c r="I323" t="str">
        <f t="shared" si="33"/>
        <v>N/A</v>
      </c>
      <c r="J323" t="str">
        <f t="shared" si="34"/>
        <v>(17.2M)</v>
      </c>
      <c r="K323" t="str">
        <f t="shared" si="35"/>
        <v>N/A</v>
      </c>
      <c r="L323" t="str">
        <f t="shared" si="36"/>
        <v>N/A</v>
      </c>
      <c r="M323" t="str">
        <f t="shared" si="37"/>
        <v>N/A</v>
      </c>
      <c r="N323" t="str">
        <f t="shared" si="38"/>
        <v>N/A</v>
      </c>
    </row>
    <row r="324" spans="1:14" x14ac:dyDescent="0.3">
      <c r="A324" s="1">
        <v>12</v>
      </c>
      <c r="B324" t="s">
        <v>661</v>
      </c>
      <c r="C324" t="s">
        <v>5324</v>
      </c>
      <c r="D324" t="s">
        <v>5319</v>
      </c>
      <c r="E324" t="s">
        <v>5320</v>
      </c>
      <c r="F324" t="s">
        <v>5321</v>
      </c>
      <c r="G324" t="s">
        <v>5322</v>
      </c>
      <c r="I324" t="str">
        <f t="shared" si="33"/>
        <v>N/A</v>
      </c>
      <c r="J324" t="str">
        <f t="shared" si="34"/>
        <v>(78.87M)</v>
      </c>
      <c r="K324">
        <f t="shared" si="35"/>
        <v>169910000</v>
      </c>
      <c r="L324">
        <f t="shared" si="36"/>
        <v>46880000</v>
      </c>
      <c r="M324" t="str">
        <f t="shared" si="37"/>
        <v>(4.68M)</v>
      </c>
      <c r="N324">
        <f t="shared" si="38"/>
        <v>27230000</v>
      </c>
    </row>
    <row r="325" spans="1:14" x14ac:dyDescent="0.3">
      <c r="A325" s="1">
        <v>13</v>
      </c>
      <c r="B325" t="s">
        <v>662</v>
      </c>
      <c r="C325" t="s">
        <v>5325</v>
      </c>
      <c r="D325" t="s">
        <v>5326</v>
      </c>
      <c r="E325" t="s">
        <v>5327</v>
      </c>
      <c r="F325" t="s">
        <v>5328</v>
      </c>
      <c r="G325" t="s">
        <v>5329</v>
      </c>
      <c r="I325" t="str">
        <f t="shared" si="33"/>
        <v>N/A</v>
      </c>
      <c r="J325">
        <f t="shared" si="34"/>
        <v>1590000</v>
      </c>
      <c r="K325">
        <f t="shared" si="35"/>
        <v>170190000</v>
      </c>
      <c r="L325">
        <f t="shared" si="36"/>
        <v>60000000</v>
      </c>
      <c r="M325">
        <f t="shared" si="37"/>
        <v>24460000</v>
      </c>
      <c r="N325">
        <f t="shared" si="38"/>
        <v>77230000</v>
      </c>
    </row>
    <row r="326" spans="1:14" x14ac:dyDescent="0.3">
      <c r="A326" s="1">
        <v>14</v>
      </c>
      <c r="B326" t="s">
        <v>668</v>
      </c>
      <c r="C326" t="s">
        <v>5330</v>
      </c>
      <c r="D326" t="s">
        <v>5331</v>
      </c>
      <c r="E326" t="s">
        <v>5332</v>
      </c>
      <c r="F326" t="s">
        <v>5333</v>
      </c>
      <c r="G326" t="s">
        <v>2968</v>
      </c>
      <c r="I326" t="str">
        <f t="shared" si="33"/>
        <v>N/A</v>
      </c>
      <c r="J326" t="str">
        <f t="shared" si="34"/>
        <v>(80.46M)</v>
      </c>
      <c r="K326" t="str">
        <f t="shared" si="35"/>
        <v>(289,000)</v>
      </c>
      <c r="L326" t="str">
        <f t="shared" si="36"/>
        <v>(13.12M)</v>
      </c>
      <c r="M326" t="str">
        <f t="shared" si="37"/>
        <v>(29.14M)</v>
      </c>
      <c r="N326" t="str">
        <f t="shared" si="38"/>
        <v>(50M)</v>
      </c>
    </row>
    <row r="327" spans="1:14" x14ac:dyDescent="0.3">
      <c r="A327" s="1">
        <v>15</v>
      </c>
      <c r="B327" t="s">
        <v>674</v>
      </c>
      <c r="C327" t="s">
        <v>261</v>
      </c>
      <c r="D327" t="s">
        <v>261</v>
      </c>
      <c r="E327" t="s">
        <v>261</v>
      </c>
      <c r="F327" t="s">
        <v>261</v>
      </c>
      <c r="G327" t="s">
        <v>261</v>
      </c>
      <c r="I327" t="str">
        <f t="shared" si="33"/>
        <v>N/A</v>
      </c>
      <c r="J327" t="str">
        <f t="shared" si="34"/>
        <v>N/A</v>
      </c>
      <c r="K327" t="str">
        <f t="shared" si="35"/>
        <v>N/A</v>
      </c>
      <c r="L327" t="str">
        <f t="shared" si="36"/>
        <v>N/A</v>
      </c>
      <c r="M327" t="str">
        <f t="shared" si="37"/>
        <v>N/A</v>
      </c>
      <c r="N327" t="str">
        <f t="shared" si="38"/>
        <v>N/A</v>
      </c>
    </row>
    <row r="328" spans="1:14" x14ac:dyDescent="0.3">
      <c r="A328" s="1">
        <v>16</v>
      </c>
      <c r="B328" t="s">
        <v>620</v>
      </c>
      <c r="C328" t="s">
        <v>261</v>
      </c>
      <c r="D328" t="s">
        <v>261</v>
      </c>
      <c r="E328" t="s">
        <v>261</v>
      </c>
      <c r="F328" t="s">
        <v>261</v>
      </c>
      <c r="G328" t="s">
        <v>261</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621</v>
      </c>
      <c r="C329" t="s">
        <v>261</v>
      </c>
      <c r="D329" t="s">
        <v>261</v>
      </c>
      <c r="E329" t="s">
        <v>261</v>
      </c>
      <c r="F329" t="s">
        <v>261</v>
      </c>
      <c r="G329" t="s">
        <v>261</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680</v>
      </c>
      <c r="C330" t="s">
        <v>5334</v>
      </c>
      <c r="D330" t="s">
        <v>5335</v>
      </c>
      <c r="E330" t="s">
        <v>5336</v>
      </c>
      <c r="F330" t="s">
        <v>5337</v>
      </c>
      <c r="G330" t="s">
        <v>5338</v>
      </c>
      <c r="I330" t="str">
        <f t="shared" si="33"/>
        <v>N/A</v>
      </c>
      <c r="J330" t="str">
        <f t="shared" si="34"/>
        <v>(55.5M)</v>
      </c>
      <c r="K330">
        <f t="shared" si="35"/>
        <v>130240000.00000001</v>
      </c>
      <c r="L330">
        <f t="shared" si="36"/>
        <v>150080000</v>
      </c>
      <c r="M330">
        <f t="shared" si="37"/>
        <v>57500000</v>
      </c>
      <c r="N330">
        <f t="shared" si="38"/>
        <v>118750000</v>
      </c>
    </row>
    <row r="331" spans="1:14" x14ac:dyDescent="0.3">
      <c r="A331" s="1">
        <v>19</v>
      </c>
      <c r="B331" t="s">
        <v>686</v>
      </c>
      <c r="C331" t="s">
        <v>261</v>
      </c>
      <c r="D331" t="s">
        <v>5339</v>
      </c>
      <c r="E331" t="s">
        <v>4766</v>
      </c>
      <c r="F331" t="s">
        <v>5340</v>
      </c>
      <c r="G331" t="s">
        <v>5341</v>
      </c>
      <c r="I331" t="str">
        <f t="shared" si="33"/>
        <v>N/A</v>
      </c>
      <c r="J331" t="str">
        <f t="shared" si="34"/>
        <v>N/A</v>
      </c>
      <c r="K331">
        <f t="shared" si="35"/>
        <v>3.3467000000000002</v>
      </c>
      <c r="L331">
        <f t="shared" si="36"/>
        <v>0.15230000000000002</v>
      </c>
      <c r="M331">
        <f t="shared" si="37"/>
        <v>-0.6169</v>
      </c>
      <c r="N331">
        <f t="shared" si="38"/>
        <v>1.0653000000000001</v>
      </c>
    </row>
    <row r="332" spans="1:14" x14ac:dyDescent="0.3">
      <c r="A332" s="1">
        <v>20</v>
      </c>
      <c r="B332" t="s">
        <v>2335</v>
      </c>
      <c r="C332" t="s">
        <v>5342</v>
      </c>
      <c r="D332" t="s">
        <v>5343</v>
      </c>
      <c r="E332" t="s">
        <v>5344</v>
      </c>
      <c r="F332" t="s">
        <v>5345</v>
      </c>
      <c r="G332" t="s">
        <v>5346</v>
      </c>
      <c r="I332" t="str">
        <f t="shared" si="33"/>
        <v>N/A</v>
      </c>
      <c r="J332">
        <f t="shared" si="34"/>
        <v>-0.61030000000000006</v>
      </c>
      <c r="K332">
        <f t="shared" si="35"/>
        <v>1.4763999999999999</v>
      </c>
      <c r="L332">
        <f t="shared" si="36"/>
        <v>1.6981000000000002</v>
      </c>
      <c r="M332">
        <f t="shared" si="37"/>
        <v>0.57999999999999996</v>
      </c>
      <c r="N332">
        <f t="shared" si="38"/>
        <v>0.91610000000000003</v>
      </c>
    </row>
    <row r="333" spans="1:14" x14ac:dyDescent="0.3">
      <c r="A333" s="1">
        <v>21</v>
      </c>
      <c r="B333" t="s">
        <v>691</v>
      </c>
      <c r="C333" t="s">
        <v>261</v>
      </c>
      <c r="D333" t="s">
        <v>261</v>
      </c>
      <c r="E333" t="s">
        <v>261</v>
      </c>
      <c r="F333" t="s">
        <v>261</v>
      </c>
      <c r="G333" t="s">
        <v>261</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692</v>
      </c>
      <c r="C334" t="s">
        <v>693</v>
      </c>
      <c r="D334" t="s">
        <v>693</v>
      </c>
      <c r="E334" t="s">
        <v>261</v>
      </c>
      <c r="F334" t="s">
        <v>693</v>
      </c>
      <c r="G334" t="s">
        <v>693</v>
      </c>
      <c r="I334" t="str">
        <f t="shared" si="33"/>
        <v>N/A</v>
      </c>
      <c r="J334" t="str">
        <f t="shared" si="34"/>
        <v>0</v>
      </c>
      <c r="K334" t="str">
        <f t="shared" si="35"/>
        <v>0</v>
      </c>
      <c r="L334" t="str">
        <f t="shared" si="36"/>
        <v>N/A</v>
      </c>
      <c r="M334" t="str">
        <f t="shared" si="37"/>
        <v>0</v>
      </c>
      <c r="N334" t="str">
        <f t="shared" si="38"/>
        <v>0</v>
      </c>
    </row>
    <row r="335" spans="1:14" x14ac:dyDescent="0.3">
      <c r="A335" s="1">
        <v>23</v>
      </c>
      <c r="B335" t="s">
        <v>694</v>
      </c>
      <c r="C335" t="s">
        <v>5347</v>
      </c>
      <c r="D335" t="s">
        <v>5348</v>
      </c>
      <c r="E335" t="s">
        <v>3939</v>
      </c>
      <c r="F335" t="s">
        <v>5349</v>
      </c>
      <c r="G335" t="s">
        <v>5350</v>
      </c>
      <c r="I335" t="str">
        <f t="shared" si="33"/>
        <v>N/A</v>
      </c>
      <c r="J335">
        <f t="shared" si="34"/>
        <v>18970000</v>
      </c>
      <c r="K335" t="str">
        <f t="shared" si="35"/>
        <v>(6.94M)</v>
      </c>
      <c r="L335">
        <f t="shared" si="36"/>
        <v>9460000</v>
      </c>
      <c r="M335">
        <f t="shared" si="37"/>
        <v>18680000</v>
      </c>
      <c r="N335">
        <f t="shared" si="38"/>
        <v>8220000.0000000009</v>
      </c>
    </row>
    <row r="336" spans="1:14" x14ac:dyDescent="0.3">
      <c r="A336" s="1">
        <v>24</v>
      </c>
      <c r="B336" t="s">
        <v>700</v>
      </c>
      <c r="C336" t="s">
        <v>5351</v>
      </c>
      <c r="D336" t="s">
        <v>5352</v>
      </c>
      <c r="E336" t="s">
        <v>1025</v>
      </c>
      <c r="F336" t="s">
        <v>3235</v>
      </c>
      <c r="G336" t="s">
        <v>5353</v>
      </c>
      <c r="I336" t="str">
        <f t="shared" si="33"/>
        <v>N/A</v>
      </c>
      <c r="J336">
        <f t="shared" si="34"/>
        <v>38930000</v>
      </c>
      <c r="K336">
        <f t="shared" si="35"/>
        <v>28430000</v>
      </c>
      <c r="L336">
        <f t="shared" si="36"/>
        <v>28540000</v>
      </c>
      <c r="M336">
        <f t="shared" si="37"/>
        <v>22280000</v>
      </c>
      <c r="N336">
        <f t="shared" si="38"/>
        <v>53850000</v>
      </c>
    </row>
    <row r="337" spans="1:14" x14ac:dyDescent="0.3">
      <c r="A337" s="1">
        <v>25</v>
      </c>
      <c r="B337" t="s">
        <v>706</v>
      </c>
      <c r="C337" t="s">
        <v>261</v>
      </c>
      <c r="D337" t="s">
        <v>5354</v>
      </c>
      <c r="E337" t="s">
        <v>5355</v>
      </c>
      <c r="F337" t="s">
        <v>5356</v>
      </c>
      <c r="G337" t="s">
        <v>5357</v>
      </c>
      <c r="I337" t="str">
        <f t="shared" si="33"/>
        <v>N/A</v>
      </c>
      <c r="J337" t="str">
        <f t="shared" si="34"/>
        <v>N/A</v>
      </c>
      <c r="K337">
        <f t="shared" si="35"/>
        <v>-0.26960000000000001</v>
      </c>
      <c r="L337">
        <f t="shared" si="36"/>
        <v>3.8E-3</v>
      </c>
      <c r="M337">
        <f t="shared" si="37"/>
        <v>-0.2195</v>
      </c>
      <c r="N337">
        <f t="shared" si="38"/>
        <v>1.4172</v>
      </c>
    </row>
    <row r="338" spans="1:14" x14ac:dyDescent="0.3">
      <c r="A338" s="1">
        <v>26</v>
      </c>
      <c r="B338" t="s">
        <v>711</v>
      </c>
      <c r="C338" t="s">
        <v>261</v>
      </c>
      <c r="D338" t="s">
        <v>261</v>
      </c>
      <c r="E338" t="s">
        <v>261</v>
      </c>
      <c r="F338" t="s">
        <v>261</v>
      </c>
      <c r="G338" t="s">
        <v>5358</v>
      </c>
      <c r="I338" t="str">
        <f t="shared" si="33"/>
        <v>N/A</v>
      </c>
      <c r="J338" t="str">
        <f t="shared" si="34"/>
        <v>N/A</v>
      </c>
      <c r="K338" t="str">
        <f t="shared" si="35"/>
        <v>N/A</v>
      </c>
      <c r="L338" t="str">
        <f t="shared" si="36"/>
        <v>N/A</v>
      </c>
      <c r="M338" t="str">
        <f t="shared" si="37"/>
        <v>N/A</v>
      </c>
      <c r="N338">
        <f t="shared" si="38"/>
        <v>6.0100000000000001E-2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2354</v>
      </c>
      <c r="C340" t="s">
        <v>2355</v>
      </c>
      <c r="I340" t="str">
        <f t="shared" si="33"/>
        <v>N/A</v>
      </c>
      <c r="J340" t="str">
        <f t="shared" si="34"/>
        <v>American National</v>
      </c>
      <c r="K340">
        <f t="shared" si="35"/>
        <v>0</v>
      </c>
      <c r="L340">
        <f t="shared" si="36"/>
        <v>0</v>
      </c>
      <c r="M340">
        <f t="shared" si="37"/>
        <v>0</v>
      </c>
      <c r="N340">
        <f t="shared" si="38"/>
        <v>0</v>
      </c>
    </row>
    <row r="341" spans="1:14" x14ac:dyDescent="0.3">
      <c r="A341" s="1">
        <v>1</v>
      </c>
      <c r="B341" t="s">
        <v>2356</v>
      </c>
      <c r="C341" t="s">
        <v>2357</v>
      </c>
      <c r="I341" t="str">
        <f t="shared" si="33"/>
        <v>N/A</v>
      </c>
      <c r="J341" t="str">
        <f t="shared" si="34"/>
        <v>American River Bankshares</v>
      </c>
      <c r="K341">
        <f t="shared" si="35"/>
        <v>0</v>
      </c>
      <c r="L341">
        <f t="shared" si="36"/>
        <v>0</v>
      </c>
      <c r="M341">
        <f t="shared" si="37"/>
        <v>0</v>
      </c>
      <c r="N341">
        <f t="shared" si="38"/>
        <v>0</v>
      </c>
    </row>
    <row r="342" spans="1:14" x14ac:dyDescent="0.3">
      <c r="A342" s="1">
        <v>2</v>
      </c>
      <c r="B342" t="s">
        <v>2358</v>
      </c>
      <c r="C342" t="s">
        <v>2359</v>
      </c>
      <c r="I342" t="str">
        <f t="shared" si="33"/>
        <v>N/A</v>
      </c>
      <c r="J342" t="str">
        <f t="shared" si="34"/>
        <v>Access National</v>
      </c>
      <c r="K342">
        <f t="shared" si="35"/>
        <v>0</v>
      </c>
      <c r="L342">
        <f t="shared" si="36"/>
        <v>0</v>
      </c>
      <c r="M342">
        <f t="shared" si="37"/>
        <v>0</v>
      </c>
      <c r="N342">
        <f t="shared" si="38"/>
        <v>0</v>
      </c>
    </row>
    <row r="343" spans="1:14" x14ac:dyDescent="0.3">
      <c r="A343" s="1">
        <v>3</v>
      </c>
      <c r="B343" t="s">
        <v>2360</v>
      </c>
      <c r="C343" t="s">
        <v>2361</v>
      </c>
      <c r="I343" t="str">
        <f t="shared" si="33"/>
        <v>N/A</v>
      </c>
      <c r="J343" t="str">
        <f t="shared" si="34"/>
        <v>Arrow Financial</v>
      </c>
      <c r="K343">
        <f t="shared" si="35"/>
        <v>0</v>
      </c>
      <c r="L343">
        <f t="shared" si="36"/>
        <v>0</v>
      </c>
      <c r="M343">
        <f t="shared" si="37"/>
        <v>0</v>
      </c>
      <c r="N343">
        <f t="shared" si="38"/>
        <v>0</v>
      </c>
    </row>
    <row r="344" spans="1:14" x14ac:dyDescent="0.3">
      <c r="A344" s="1">
        <v>4</v>
      </c>
      <c r="B344" t="s">
        <v>2362</v>
      </c>
      <c r="C344" t="s">
        <v>2363</v>
      </c>
      <c r="I344" t="str">
        <f t="shared" si="33"/>
        <v>N/A</v>
      </c>
      <c r="J344" t="str">
        <f t="shared" si="34"/>
        <v>AmeriServ Financial</v>
      </c>
      <c r="K344">
        <f t="shared" si="35"/>
        <v>0</v>
      </c>
      <c r="L344">
        <f t="shared" si="36"/>
        <v>0</v>
      </c>
      <c r="M344">
        <f t="shared" si="37"/>
        <v>0</v>
      </c>
      <c r="N344">
        <f t="shared" si="38"/>
        <v>0</v>
      </c>
    </row>
    <row r="345" spans="1:14" x14ac:dyDescent="0.3">
      <c r="A345" s="1">
        <v>5</v>
      </c>
      <c r="B345" t="s">
        <v>2364</v>
      </c>
      <c r="C345" t="s">
        <v>2365</v>
      </c>
      <c r="I345" t="str">
        <f t="shared" si="33"/>
        <v>N/A</v>
      </c>
      <c r="J345" t="str">
        <f t="shared" si="34"/>
        <v>Ames National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122</v>
      </c>
      <c r="C348" t="s">
        <v>2366</v>
      </c>
      <c r="I348" t="str">
        <f t="shared" si="33"/>
        <v>N/A</v>
      </c>
      <c r="J348">
        <f t="shared" si="34"/>
        <v>317910000</v>
      </c>
      <c r="K348">
        <f t="shared" si="35"/>
        <v>0</v>
      </c>
      <c r="L348">
        <f t="shared" si="36"/>
        <v>0</v>
      </c>
      <c r="M348">
        <f t="shared" si="37"/>
        <v>0</v>
      </c>
      <c r="N348">
        <f t="shared" si="38"/>
        <v>0</v>
      </c>
    </row>
    <row r="349" spans="1:14" x14ac:dyDescent="0.3">
      <c r="A349" s="1">
        <v>1</v>
      </c>
      <c r="B349" t="s">
        <v>123</v>
      </c>
      <c r="I349" t="str">
        <f t="shared" si="33"/>
        <v>N/A</v>
      </c>
      <c r="J349">
        <f t="shared" si="34"/>
        <v>0</v>
      </c>
      <c r="K349">
        <f t="shared" si="35"/>
        <v>0</v>
      </c>
      <c r="L349">
        <f t="shared" si="36"/>
        <v>0</v>
      </c>
      <c r="M349">
        <f t="shared" si="37"/>
        <v>0</v>
      </c>
      <c r="N349">
        <f t="shared" si="38"/>
        <v>0</v>
      </c>
    </row>
    <row r="350" spans="1:14" x14ac:dyDescent="0.3">
      <c r="A350" s="1">
        <v>2</v>
      </c>
      <c r="B350" t="s">
        <v>124</v>
      </c>
      <c r="C350" t="s">
        <v>2367</v>
      </c>
      <c r="I350" t="str">
        <f t="shared" si="33"/>
        <v>N/A</v>
      </c>
      <c r="J350" t="str">
        <f t="shared" si="34"/>
        <v>19.57</v>
      </c>
      <c r="K350">
        <f t="shared" si="35"/>
        <v>0</v>
      </c>
      <c r="L350">
        <f t="shared" si="36"/>
        <v>0</v>
      </c>
      <c r="M350">
        <f t="shared" si="37"/>
        <v>0</v>
      </c>
      <c r="N350">
        <f t="shared" si="38"/>
        <v>0</v>
      </c>
    </row>
    <row r="351" spans="1:14" x14ac:dyDescent="0.3">
      <c r="A351" s="1">
        <v>3</v>
      </c>
      <c r="B351" t="s">
        <v>125</v>
      </c>
      <c r="C351" t="s">
        <v>2368</v>
      </c>
      <c r="I351" t="str">
        <f t="shared" si="33"/>
        <v>N/A</v>
      </c>
      <c r="J351" t="str">
        <f t="shared" si="34"/>
        <v>15.59</v>
      </c>
      <c r="K351">
        <f t="shared" si="35"/>
        <v>0</v>
      </c>
      <c r="L351">
        <f t="shared" si="36"/>
        <v>0</v>
      </c>
      <c r="M351">
        <f t="shared" si="37"/>
        <v>0</v>
      </c>
      <c r="N351">
        <f t="shared" si="38"/>
        <v>0</v>
      </c>
    </row>
    <row r="352" spans="1:14" x14ac:dyDescent="0.3">
      <c r="A352" s="1">
        <v>4</v>
      </c>
      <c r="B352" t="s">
        <v>127</v>
      </c>
      <c r="C352" t="s">
        <v>2369</v>
      </c>
      <c r="I352" t="str">
        <f t="shared" si="33"/>
        <v>N/A</v>
      </c>
      <c r="J352" t="str">
        <f t="shared" si="34"/>
        <v>4.52</v>
      </c>
      <c r="K352">
        <f t="shared" si="35"/>
        <v>0</v>
      </c>
      <c r="L352">
        <f t="shared" si="36"/>
        <v>0</v>
      </c>
      <c r="M352">
        <f t="shared" si="37"/>
        <v>0</v>
      </c>
      <c r="N352">
        <f t="shared" si="38"/>
        <v>0</v>
      </c>
    </row>
    <row r="353" spans="1:14" x14ac:dyDescent="0.3">
      <c r="A353" s="1">
        <v>5</v>
      </c>
      <c r="B353" t="s">
        <v>129</v>
      </c>
      <c r="C353" t="s">
        <v>2370</v>
      </c>
      <c r="I353" t="str">
        <f t="shared" si="33"/>
        <v>N/A</v>
      </c>
      <c r="J353" t="str">
        <f t="shared" si="34"/>
        <v>5.02</v>
      </c>
      <c r="K353">
        <f t="shared" si="35"/>
        <v>0</v>
      </c>
      <c r="L353">
        <f t="shared" si="36"/>
        <v>0</v>
      </c>
      <c r="M353">
        <f t="shared" si="37"/>
        <v>0</v>
      </c>
      <c r="N353">
        <f t="shared" si="38"/>
        <v>0</v>
      </c>
    </row>
    <row r="354" spans="1:14" x14ac:dyDescent="0.3">
      <c r="A354" s="1">
        <v>6</v>
      </c>
      <c r="B354" t="s">
        <v>131</v>
      </c>
      <c r="C354" t="s">
        <v>2371</v>
      </c>
      <c r="I354" t="str">
        <f t="shared" si="33"/>
        <v>N/A</v>
      </c>
      <c r="J354" t="str">
        <f t="shared" si="34"/>
        <v>1.56</v>
      </c>
      <c r="K354">
        <f t="shared" si="35"/>
        <v>0</v>
      </c>
      <c r="L354">
        <f t="shared" si="36"/>
        <v>0</v>
      </c>
      <c r="M354">
        <f t="shared" si="37"/>
        <v>0</v>
      </c>
      <c r="N354">
        <f t="shared" si="38"/>
        <v>0</v>
      </c>
    </row>
    <row r="355" spans="1:14" x14ac:dyDescent="0.3">
      <c r="A355" s="1">
        <v>7</v>
      </c>
      <c r="B355" t="s">
        <v>133</v>
      </c>
      <c r="I355" t="str">
        <f t="shared" si="33"/>
        <v>N/A</v>
      </c>
      <c r="J355">
        <f t="shared" si="34"/>
        <v>0</v>
      </c>
      <c r="K355">
        <f t="shared" si="35"/>
        <v>0</v>
      </c>
      <c r="L355">
        <f t="shared" si="36"/>
        <v>0</v>
      </c>
      <c r="M355">
        <f t="shared" si="37"/>
        <v>0</v>
      </c>
      <c r="N355">
        <f t="shared" si="38"/>
        <v>0</v>
      </c>
    </row>
    <row r="356" spans="1:14" x14ac:dyDescent="0.3">
      <c r="A356" s="1">
        <v>8</v>
      </c>
      <c r="B356" t="s">
        <v>134</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122</v>
      </c>
      <c r="C359" t="s">
        <v>2372</v>
      </c>
      <c r="I359" t="str">
        <f t="shared" si="33"/>
        <v>N/A</v>
      </c>
      <c r="J359">
        <f t="shared" si="34"/>
        <v>91370000</v>
      </c>
      <c r="K359">
        <f t="shared" si="35"/>
        <v>0</v>
      </c>
      <c r="L359">
        <f t="shared" si="36"/>
        <v>0</v>
      </c>
      <c r="M359">
        <f t="shared" si="37"/>
        <v>0</v>
      </c>
      <c r="N359">
        <f t="shared" si="38"/>
        <v>0</v>
      </c>
    </row>
    <row r="360" spans="1:14" x14ac:dyDescent="0.3">
      <c r="A360" s="1">
        <v>1</v>
      </c>
      <c r="B360" t="s">
        <v>123</v>
      </c>
      <c r="I360" t="str">
        <f t="shared" si="33"/>
        <v>N/A</v>
      </c>
      <c r="J360">
        <f t="shared" si="34"/>
        <v>0</v>
      </c>
      <c r="K360">
        <f t="shared" si="35"/>
        <v>0</v>
      </c>
      <c r="L360">
        <f t="shared" si="36"/>
        <v>0</v>
      </c>
      <c r="M360">
        <f t="shared" si="37"/>
        <v>0</v>
      </c>
      <c r="N360">
        <f t="shared" si="38"/>
        <v>0</v>
      </c>
    </row>
    <row r="361" spans="1:14" x14ac:dyDescent="0.3">
      <c r="A361" s="1">
        <v>2</v>
      </c>
      <c r="B361" t="s">
        <v>124</v>
      </c>
      <c r="C361" t="s">
        <v>2373</v>
      </c>
      <c r="I361" t="str">
        <f t="shared" si="33"/>
        <v>N/A</v>
      </c>
      <c r="J361" t="str">
        <f t="shared" si="34"/>
        <v>15.16</v>
      </c>
      <c r="K361">
        <f t="shared" si="35"/>
        <v>0</v>
      </c>
      <c r="L361">
        <f t="shared" si="36"/>
        <v>0</v>
      </c>
      <c r="M361">
        <f t="shared" si="37"/>
        <v>0</v>
      </c>
      <c r="N361">
        <f t="shared" si="38"/>
        <v>0</v>
      </c>
    </row>
    <row r="362" spans="1:14" x14ac:dyDescent="0.3">
      <c r="A362" s="1">
        <v>3</v>
      </c>
      <c r="B362" t="s">
        <v>125</v>
      </c>
      <c r="C362" t="s">
        <v>2374</v>
      </c>
      <c r="I362" t="str">
        <f t="shared" si="33"/>
        <v>N/A</v>
      </c>
      <c r="J362" t="str">
        <f t="shared" si="34"/>
        <v>16.25</v>
      </c>
      <c r="K362">
        <f t="shared" si="35"/>
        <v>0</v>
      </c>
      <c r="L362">
        <f t="shared" si="36"/>
        <v>0</v>
      </c>
      <c r="M362">
        <f t="shared" si="37"/>
        <v>0</v>
      </c>
      <c r="N362">
        <f t="shared" si="38"/>
        <v>0</v>
      </c>
    </row>
    <row r="363" spans="1:14" x14ac:dyDescent="0.3">
      <c r="A363" s="1">
        <v>4</v>
      </c>
      <c r="B363" t="s">
        <v>127</v>
      </c>
      <c r="C363" t="s">
        <v>2375</v>
      </c>
      <c r="I363" t="str">
        <f t="shared" si="33"/>
        <v>N/A</v>
      </c>
      <c r="J363" t="str">
        <f t="shared" si="34"/>
        <v>1.18</v>
      </c>
      <c r="K363">
        <f t="shared" si="35"/>
        <v>0</v>
      </c>
      <c r="L363">
        <f t="shared" si="36"/>
        <v>0</v>
      </c>
      <c r="M363">
        <f t="shared" si="37"/>
        <v>0</v>
      </c>
      <c r="N363">
        <f t="shared" si="38"/>
        <v>0</v>
      </c>
    </row>
    <row r="364" spans="1:14" x14ac:dyDescent="0.3">
      <c r="A364" s="1">
        <v>5</v>
      </c>
      <c r="B364" t="s">
        <v>129</v>
      </c>
      <c r="C364" t="s">
        <v>2376</v>
      </c>
      <c r="I364" t="str">
        <f t="shared" si="33"/>
        <v>N/A</v>
      </c>
      <c r="J364" t="str">
        <f t="shared" si="34"/>
        <v>3.96</v>
      </c>
      <c r="K364">
        <f t="shared" si="35"/>
        <v>0</v>
      </c>
      <c r="L364">
        <f t="shared" si="36"/>
        <v>0</v>
      </c>
      <c r="M364">
        <f t="shared" si="37"/>
        <v>0</v>
      </c>
      <c r="N364">
        <f t="shared" si="38"/>
        <v>0</v>
      </c>
    </row>
    <row r="365" spans="1:14" x14ac:dyDescent="0.3">
      <c r="A365" s="1">
        <v>6</v>
      </c>
      <c r="B365" t="s">
        <v>131</v>
      </c>
      <c r="C365" t="s">
        <v>2377</v>
      </c>
      <c r="I365" t="str">
        <f t="shared" si="33"/>
        <v>N/A</v>
      </c>
      <c r="J365" t="str">
        <f t="shared" si="34"/>
        <v>1.10</v>
      </c>
      <c r="K365">
        <f t="shared" si="35"/>
        <v>0</v>
      </c>
      <c r="L365">
        <f t="shared" si="36"/>
        <v>0</v>
      </c>
      <c r="M365">
        <f t="shared" si="37"/>
        <v>0</v>
      </c>
      <c r="N365">
        <f t="shared" si="38"/>
        <v>0</v>
      </c>
    </row>
    <row r="366" spans="1:14" x14ac:dyDescent="0.3">
      <c r="A366" s="1">
        <v>7</v>
      </c>
      <c r="B366" t="s">
        <v>133</v>
      </c>
      <c r="I366" t="str">
        <f t="shared" si="33"/>
        <v>N/A</v>
      </c>
      <c r="J366">
        <f t="shared" si="34"/>
        <v>0</v>
      </c>
      <c r="K366">
        <f t="shared" si="35"/>
        <v>0</v>
      </c>
      <c r="L366">
        <f t="shared" si="36"/>
        <v>0</v>
      </c>
      <c r="M366">
        <f t="shared" si="37"/>
        <v>0</v>
      </c>
      <c r="N366">
        <f t="shared" si="38"/>
        <v>0</v>
      </c>
    </row>
    <row r="367" spans="1:14" x14ac:dyDescent="0.3">
      <c r="A367" s="1">
        <v>8</v>
      </c>
      <c r="B367" t="s">
        <v>134</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122</v>
      </c>
      <c r="C370" t="s">
        <v>2378</v>
      </c>
      <c r="I370" t="str">
        <f t="shared" si="33"/>
        <v>N/A</v>
      </c>
      <c r="J370">
        <f t="shared" si="34"/>
        <v>537100000</v>
      </c>
      <c r="K370">
        <f t="shared" si="35"/>
        <v>0</v>
      </c>
      <c r="L370">
        <f t="shared" si="36"/>
        <v>0</v>
      </c>
      <c r="M370">
        <f t="shared" si="37"/>
        <v>0</v>
      </c>
      <c r="N370">
        <f t="shared" si="38"/>
        <v>0</v>
      </c>
    </row>
    <row r="371" spans="1:14" x14ac:dyDescent="0.3">
      <c r="A371" s="1">
        <v>1</v>
      </c>
      <c r="B371" t="s">
        <v>123</v>
      </c>
      <c r="I371" t="str">
        <f t="shared" si="33"/>
        <v>N/A</v>
      </c>
      <c r="J371">
        <f t="shared" si="34"/>
        <v>0</v>
      </c>
      <c r="K371">
        <f t="shared" si="35"/>
        <v>0</v>
      </c>
      <c r="L371">
        <f t="shared" si="36"/>
        <v>0</v>
      </c>
      <c r="M371">
        <f t="shared" si="37"/>
        <v>0</v>
      </c>
      <c r="N371">
        <f t="shared" si="38"/>
        <v>0</v>
      </c>
    </row>
    <row r="372" spans="1:14" x14ac:dyDescent="0.3">
      <c r="A372" s="1">
        <v>2</v>
      </c>
      <c r="B372" t="s">
        <v>124</v>
      </c>
      <c r="C372" t="s">
        <v>2379</v>
      </c>
      <c r="I372" t="str">
        <f t="shared" si="33"/>
        <v>N/A</v>
      </c>
      <c r="J372" t="str">
        <f t="shared" si="34"/>
        <v>19.06</v>
      </c>
      <c r="K372">
        <f t="shared" si="35"/>
        <v>0</v>
      </c>
      <c r="L372">
        <f t="shared" si="36"/>
        <v>0</v>
      </c>
      <c r="M372">
        <f t="shared" si="37"/>
        <v>0</v>
      </c>
      <c r="N372">
        <f t="shared" si="38"/>
        <v>0</v>
      </c>
    </row>
    <row r="373" spans="1:14" x14ac:dyDescent="0.3">
      <c r="A373" s="1">
        <v>3</v>
      </c>
      <c r="B373" t="s">
        <v>125</v>
      </c>
      <c r="C373" t="s">
        <v>2380</v>
      </c>
      <c r="I373" t="str">
        <f t="shared" si="33"/>
        <v>N/A</v>
      </c>
      <c r="J373" t="str">
        <f t="shared" si="34"/>
        <v>14.38</v>
      </c>
      <c r="K373">
        <f t="shared" si="35"/>
        <v>0</v>
      </c>
      <c r="L373">
        <f t="shared" si="36"/>
        <v>0</v>
      </c>
      <c r="M373">
        <f t="shared" si="37"/>
        <v>0</v>
      </c>
      <c r="N373">
        <f t="shared" si="38"/>
        <v>0</v>
      </c>
    </row>
    <row r="374" spans="1:14" x14ac:dyDescent="0.3">
      <c r="A374" s="1">
        <v>4</v>
      </c>
      <c r="B374" t="s">
        <v>127</v>
      </c>
      <c r="C374" t="s">
        <v>2381</v>
      </c>
      <c r="I374" t="str">
        <f t="shared" si="33"/>
        <v>N/A</v>
      </c>
      <c r="J374" t="str">
        <f t="shared" si="34"/>
        <v>2.55</v>
      </c>
      <c r="K374">
        <f t="shared" si="35"/>
        <v>0</v>
      </c>
      <c r="L374">
        <f t="shared" si="36"/>
        <v>0</v>
      </c>
      <c r="M374">
        <f t="shared" si="37"/>
        <v>0</v>
      </c>
      <c r="N374">
        <f t="shared" si="38"/>
        <v>0</v>
      </c>
    </row>
    <row r="375" spans="1:14" x14ac:dyDescent="0.3">
      <c r="A375" s="1">
        <v>5</v>
      </c>
      <c r="B375" t="s">
        <v>129</v>
      </c>
      <c r="C375" t="s">
        <v>2382</v>
      </c>
      <c r="I375" t="str">
        <f t="shared" si="33"/>
        <v>N/A</v>
      </c>
      <c r="J375" t="str">
        <f t="shared" si="34"/>
        <v>7.43</v>
      </c>
      <c r="K375">
        <f t="shared" si="35"/>
        <v>0</v>
      </c>
      <c r="L375">
        <f t="shared" si="36"/>
        <v>0</v>
      </c>
      <c r="M375">
        <f t="shared" si="37"/>
        <v>0</v>
      </c>
      <c r="N375">
        <f t="shared" si="38"/>
        <v>0</v>
      </c>
    </row>
    <row r="376" spans="1:14" x14ac:dyDescent="0.3">
      <c r="A376" s="1">
        <v>6</v>
      </c>
      <c r="B376" t="s">
        <v>131</v>
      </c>
      <c r="C376" t="s">
        <v>2383</v>
      </c>
      <c r="I376" t="str">
        <f t="shared" si="33"/>
        <v>N/A</v>
      </c>
      <c r="J376" t="str">
        <f t="shared" si="34"/>
        <v>2.30</v>
      </c>
      <c r="K376">
        <f t="shared" si="35"/>
        <v>0</v>
      </c>
      <c r="L376">
        <f t="shared" si="36"/>
        <v>0</v>
      </c>
      <c r="M376">
        <f t="shared" si="37"/>
        <v>0</v>
      </c>
      <c r="N376">
        <f t="shared" si="38"/>
        <v>0</v>
      </c>
    </row>
    <row r="377" spans="1:14" x14ac:dyDescent="0.3">
      <c r="A377" s="1">
        <v>7</v>
      </c>
      <c r="B377" t="s">
        <v>133</v>
      </c>
      <c r="I377" t="str">
        <f t="shared" si="33"/>
        <v>N/A</v>
      </c>
      <c r="J377">
        <f t="shared" si="34"/>
        <v>0</v>
      </c>
      <c r="K377">
        <f t="shared" si="35"/>
        <v>0</v>
      </c>
      <c r="L377">
        <f t="shared" si="36"/>
        <v>0</v>
      </c>
      <c r="M377">
        <f t="shared" si="37"/>
        <v>0</v>
      </c>
      <c r="N377">
        <f t="shared" si="38"/>
        <v>0</v>
      </c>
    </row>
    <row r="378" spans="1:14" x14ac:dyDescent="0.3">
      <c r="A378" s="1">
        <v>8</v>
      </c>
      <c r="B378" t="s">
        <v>134</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122</v>
      </c>
      <c r="C381" t="s">
        <v>2384</v>
      </c>
      <c r="I381" t="str">
        <f t="shared" si="39"/>
        <v>N/A</v>
      </c>
      <c r="J381">
        <f t="shared" si="40"/>
        <v>434850000</v>
      </c>
      <c r="K381">
        <f t="shared" si="41"/>
        <v>0</v>
      </c>
      <c r="L381">
        <f t="shared" si="42"/>
        <v>0</v>
      </c>
      <c r="M381">
        <f t="shared" si="43"/>
        <v>0</v>
      </c>
      <c r="N381">
        <f t="shared" si="44"/>
        <v>0</v>
      </c>
    </row>
    <row r="382" spans="1:14" x14ac:dyDescent="0.3">
      <c r="A382" s="1">
        <v>1</v>
      </c>
      <c r="B382" t="s">
        <v>123</v>
      </c>
      <c r="I382" t="str">
        <f t="shared" si="39"/>
        <v>N/A</v>
      </c>
      <c r="J382">
        <f t="shared" si="40"/>
        <v>0</v>
      </c>
      <c r="K382">
        <f t="shared" si="41"/>
        <v>0</v>
      </c>
      <c r="L382">
        <f t="shared" si="42"/>
        <v>0</v>
      </c>
      <c r="M382">
        <f t="shared" si="43"/>
        <v>0</v>
      </c>
      <c r="N382">
        <f t="shared" si="44"/>
        <v>0</v>
      </c>
    </row>
    <row r="383" spans="1:14" x14ac:dyDescent="0.3">
      <c r="A383" s="1">
        <v>2</v>
      </c>
      <c r="B383" t="s">
        <v>124</v>
      </c>
      <c r="C383" t="s">
        <v>2385</v>
      </c>
      <c r="I383" t="str">
        <f t="shared" si="39"/>
        <v>N/A</v>
      </c>
      <c r="J383" t="str">
        <f t="shared" si="40"/>
        <v>16.35</v>
      </c>
      <c r="K383">
        <f t="shared" si="41"/>
        <v>0</v>
      </c>
      <c r="L383">
        <f t="shared" si="42"/>
        <v>0</v>
      </c>
      <c r="M383">
        <f t="shared" si="43"/>
        <v>0</v>
      </c>
      <c r="N383">
        <f t="shared" si="44"/>
        <v>0</v>
      </c>
    </row>
    <row r="384" spans="1:14" x14ac:dyDescent="0.3">
      <c r="A384" s="1">
        <v>3</v>
      </c>
      <c r="B384" t="s">
        <v>125</v>
      </c>
      <c r="C384" t="s">
        <v>2386</v>
      </c>
      <c r="I384" t="str">
        <f t="shared" si="39"/>
        <v>N/A</v>
      </c>
      <c r="J384" t="str">
        <f t="shared" si="40"/>
        <v>13.31</v>
      </c>
      <c r="K384">
        <f t="shared" si="41"/>
        <v>0</v>
      </c>
      <c r="L384">
        <f t="shared" si="42"/>
        <v>0</v>
      </c>
      <c r="M384">
        <f t="shared" si="43"/>
        <v>0</v>
      </c>
      <c r="N384">
        <f t="shared" si="44"/>
        <v>0</v>
      </c>
    </row>
    <row r="385" spans="1:14" x14ac:dyDescent="0.3">
      <c r="A385" s="1">
        <v>4</v>
      </c>
      <c r="B385" t="s">
        <v>127</v>
      </c>
      <c r="C385" t="s">
        <v>967</v>
      </c>
      <c r="I385" t="str">
        <f t="shared" si="39"/>
        <v>N/A</v>
      </c>
      <c r="J385" t="str">
        <f t="shared" si="40"/>
        <v>2.13</v>
      </c>
      <c r="K385">
        <f t="shared" si="41"/>
        <v>0</v>
      </c>
      <c r="L385">
        <f t="shared" si="42"/>
        <v>0</v>
      </c>
      <c r="M385">
        <f t="shared" si="43"/>
        <v>0</v>
      </c>
      <c r="N385">
        <f t="shared" si="44"/>
        <v>0</v>
      </c>
    </row>
    <row r="386" spans="1:14" x14ac:dyDescent="0.3">
      <c r="A386" s="1">
        <v>5</v>
      </c>
      <c r="B386" t="s">
        <v>129</v>
      </c>
      <c r="C386" t="s">
        <v>2387</v>
      </c>
      <c r="I386" t="str">
        <f t="shared" si="39"/>
        <v>N/A</v>
      </c>
      <c r="J386" t="str">
        <f t="shared" si="40"/>
        <v>4.42</v>
      </c>
      <c r="K386">
        <f t="shared" si="41"/>
        <v>0</v>
      </c>
      <c r="L386">
        <f t="shared" si="42"/>
        <v>0</v>
      </c>
      <c r="M386">
        <f t="shared" si="43"/>
        <v>0</v>
      </c>
      <c r="N386">
        <f t="shared" si="44"/>
        <v>0</v>
      </c>
    </row>
    <row r="387" spans="1:14" x14ac:dyDescent="0.3">
      <c r="A387" s="1">
        <v>6</v>
      </c>
      <c r="B387" t="s">
        <v>131</v>
      </c>
      <c r="C387" t="s">
        <v>2388</v>
      </c>
      <c r="I387" t="str">
        <f t="shared" si="39"/>
        <v>N/A</v>
      </c>
      <c r="J387" t="str">
        <f t="shared" si="40"/>
        <v>1.84</v>
      </c>
      <c r="K387">
        <f t="shared" si="41"/>
        <v>0</v>
      </c>
      <c r="L387">
        <f t="shared" si="42"/>
        <v>0</v>
      </c>
      <c r="M387">
        <f t="shared" si="43"/>
        <v>0</v>
      </c>
      <c r="N387">
        <f t="shared" si="44"/>
        <v>0</v>
      </c>
    </row>
    <row r="388" spans="1:14" x14ac:dyDescent="0.3">
      <c r="A388" s="1">
        <v>7</v>
      </c>
      <c r="B388" t="s">
        <v>133</v>
      </c>
      <c r="I388" t="str">
        <f t="shared" si="39"/>
        <v>N/A</v>
      </c>
      <c r="J388">
        <f t="shared" si="40"/>
        <v>0</v>
      </c>
      <c r="K388">
        <f t="shared" si="41"/>
        <v>0</v>
      </c>
      <c r="L388">
        <f t="shared" si="42"/>
        <v>0</v>
      </c>
      <c r="M388">
        <f t="shared" si="43"/>
        <v>0</v>
      </c>
      <c r="N388">
        <f t="shared" si="44"/>
        <v>0</v>
      </c>
    </row>
    <row r="389" spans="1:14" x14ac:dyDescent="0.3">
      <c r="A389" s="1">
        <v>8</v>
      </c>
      <c r="B389" t="s">
        <v>134</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12-13</v>
      </c>
      <c r="AL499" t="str">
        <f>L476</f>
        <v>13-14</v>
      </c>
      <c r="AM499" t="str">
        <f>M476</f>
        <v>14-15</v>
      </c>
      <c r="AN499" t="str">
        <f>N476</f>
        <v>15-16</v>
      </c>
    </row>
    <row r="500" spans="3:40" x14ac:dyDescent="0.3">
      <c r="C500" t="s">
        <v>1247</v>
      </c>
      <c r="AK500" t="e">
        <f ca="1">Y499-X499</f>
        <v>#N/A</v>
      </c>
      <c r="AL500" t="e">
        <f ca="1">Z499-Y499</f>
        <v>#N/A</v>
      </c>
      <c r="AM500" t="e">
        <f ca="1">AA499-Z499</f>
        <v>#N/A</v>
      </c>
      <c r="AN500" t="e">
        <f ca="1">AB499-AA499</f>
        <v>#N/A</v>
      </c>
    </row>
    <row r="501" spans="3:40" x14ac:dyDescent="0.3">
      <c r="C501" t="s">
        <v>2389</v>
      </c>
    </row>
    <row r="502" spans="3:40" x14ac:dyDescent="0.3">
      <c r="C502" t="s">
        <v>1248</v>
      </c>
    </row>
    <row r="503" spans="3:40" x14ac:dyDescent="0.3">
      <c r="C503" t="s">
        <v>2390</v>
      </c>
    </row>
    <row r="504" spans="3:40" x14ac:dyDescent="0.3">
      <c r="C504" t="s">
        <v>750</v>
      </c>
    </row>
    <row r="505" spans="3:40" x14ac:dyDescent="0.3">
      <c r="C505" t="s">
        <v>2391</v>
      </c>
    </row>
    <row r="506" spans="3:40" x14ac:dyDescent="0.3">
      <c r="C506" t="s">
        <v>748</v>
      </c>
    </row>
    <row r="507" spans="3:40" x14ac:dyDescent="0.3">
      <c r="C507" t="s">
        <v>752</v>
      </c>
    </row>
    <row r="508" spans="3:40" x14ac:dyDescent="0.3">
      <c r="C508" t="s">
        <v>754</v>
      </c>
    </row>
    <row r="509" spans="3:40" x14ac:dyDescent="0.3">
      <c r="C509" t="s">
        <v>747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41" zoomScale="47" workbookViewId="0"/>
  </sheetViews>
  <sheetFormatPr defaultRowHeight="14.4" x14ac:dyDescent="0.3"/>
  <cols>
    <col min="1" max="1" width="0" hidden="1" customWidth="1"/>
    <col min="2" max="7" width="20.6640625" customWidth="1"/>
  </cols>
  <sheetData>
    <row r="1" spans="1:16" x14ac:dyDescent="0.3">
      <c r="B1" t="s">
        <v>0</v>
      </c>
      <c r="C1" t="s">
        <v>5359</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Citizens Holding</v>
      </c>
    </row>
    <row r="2" spans="1:16" x14ac:dyDescent="0.3">
      <c r="B2" t="s">
        <v>2</v>
      </c>
      <c r="C2" t="s">
        <v>5360</v>
      </c>
      <c r="K2" t="str">
        <f>LEFT(C1,FIND("(",C1) - 2)</f>
        <v>Citizens Holding Company</v>
      </c>
    </row>
    <row r="3" spans="1:16" x14ac:dyDescent="0.3">
      <c r="J3">
        <f ca="1">RANDBETWEEN(1,6)</f>
        <v>3</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$26.00, up 1.96%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$26.00, up 1.96% after opening up a fraction over yesterday's closing price</v>
      </c>
    </row>
    <row r="5" spans="1:16" x14ac:dyDescent="0.3">
      <c r="J5">
        <f ca="1">RANDBETWEEN(1,2)</f>
        <v>1</v>
      </c>
      <c r="K5" t="str">
        <f>"The one year target estimate for " &amp; D1 &amp; " is " &amp; TEXT(C23,"$####.00")</f>
        <v>The one year target estimate for Citizens Holding is $24.00</v>
      </c>
      <c r="L5" t="str">
        <f>D1 &amp; " is expected to be trading at " &amp; TEXT(C23, "$####.00") &amp; ", based on target estimates"</f>
        <v>Citizens Holding is expected to be trading at $24.00, based on target estimates</v>
      </c>
    </row>
    <row r="6" spans="1:16" x14ac:dyDescent="0.3">
      <c r="K6" t="str">
        <f>" which would be " &amp; IF(OR(LEFT(ABS((C23-C2)/C2*100),1)="8",LEFT(ABS((C23-C2)/C2*100),2)="18"), "an ", "a ")  &amp;TEXT(ABS((C23-C2)/C2),"####.00%")&amp;IF((C23-C2)&gt;0," increase over"," decrease from")&amp;" the current price"</f>
        <v xml:space="preserve"> which would be a 7.69% decrease from the current price</v>
      </c>
    </row>
    <row r="7" spans="1:16" x14ac:dyDescent="0.3">
      <c r="A7" s="1">
        <v>0</v>
      </c>
      <c r="B7" t="s">
        <v>5</v>
      </c>
      <c r="C7" t="s">
        <v>5361</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16.67% over last quarter based on the average of 1 analyst estimates (Yahoo Finance)</v>
      </c>
    </row>
    <row r="8" spans="1:16" x14ac:dyDescent="0.3">
      <c r="A8" s="1">
        <v>1</v>
      </c>
      <c r="B8" t="s">
        <v>6</v>
      </c>
      <c r="C8" t="s">
        <v>5362</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8</v>
      </c>
      <c r="C9" t="s">
        <v>11</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10</v>
      </c>
      <c r="C10" t="s">
        <v>11</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$0.10 in the 2 months leading up to the earnings report</v>
      </c>
    </row>
    <row r="11" spans="1:16" x14ac:dyDescent="0.3">
      <c r="A11" s="1">
        <v>4</v>
      </c>
      <c r="B11" t="s">
        <v>12</v>
      </c>
      <c r="C11" t="s">
        <v>5363</v>
      </c>
      <c r="K11" t="str">
        <f>IF(B145="Interest Income",U42, K42)</f>
        <v>Citizens Holding has managed to increase trust income, commissions &amp; fees, commission &amp; fee income, and retained earnings each year since 2012</v>
      </c>
    </row>
    <row r="12" spans="1:16" x14ac:dyDescent="0.3">
      <c r="A12" s="1">
        <v>5</v>
      </c>
      <c r="B12" t="s">
        <v>14</v>
      </c>
      <c r="C12" t="s">
        <v>5364</v>
      </c>
      <c r="D12" t="str">
        <f>LEFT(C12,FIND("-",C12)-2)</f>
        <v>21.21</v>
      </c>
      <c r="E12" t="str">
        <f>TRIM(RIGHT(C12,FIND("-",C12)-1))</f>
        <v>26.61</v>
      </c>
      <c r="K12" t="str">
        <f ca="1">D78</f>
        <v>There are some indications that Citizens Holding may be overvalued. The company has a higher trailing p/e, and forward p/e than the comparable average</v>
      </c>
    </row>
    <row r="13" spans="1:16" x14ac:dyDescent="0.3">
      <c r="A13" s="1">
        <v>6</v>
      </c>
      <c r="B13" t="s">
        <v>16</v>
      </c>
      <c r="C13" t="s">
        <v>5365</v>
      </c>
      <c r="K13" t="str">
        <f ca="1">D89</f>
        <v>There are some indications that Citizens Holding may be undervalued. The company has a lower price/sales, price/book than the comparable average</v>
      </c>
    </row>
    <row r="14" spans="1:16" x14ac:dyDescent="0.3">
      <c r="A14" s="1">
        <v>7</v>
      </c>
      <c r="B14" t="s">
        <v>18</v>
      </c>
      <c r="C14" t="s">
        <v>5366</v>
      </c>
    </row>
    <row r="16" spans="1:16" x14ac:dyDescent="0.3">
      <c r="A16" s="1">
        <v>0</v>
      </c>
      <c r="B16" t="s">
        <v>20</v>
      </c>
      <c r="C16" t="s">
        <v>5367</v>
      </c>
    </row>
    <row r="17" spans="1:23" x14ac:dyDescent="0.3">
      <c r="A17" s="1">
        <v>1</v>
      </c>
      <c r="B17" t="s">
        <v>22</v>
      </c>
      <c r="C17" t="s">
        <v>5368</v>
      </c>
      <c r="K17" t="str">
        <f ca="1">K2 &amp; IF(J3=1, K3,IF(J3=2,L3,IF(J3=3,M3,IF(J3=4,N3,IF(J3=5,O3,IF(J3=6,P3)))))) &amp; ". " &amp; IF(J4=1,K4,IF(J4=2,L4)) &amp; ". " &amp; IF(J5=1,K5,IF(J5=2,L5)) &amp; K6 &amp; ". " &amp; K7 &amp; ". " &amp; K8 &amp; ". " &amp; K9 &amp; "."</f>
        <v>Citizens Holding Company will report earnings between Jul 24, 2017 and Jul 28, 2017. The current stock price is $26.00, up 1.96% after opening up a fraction over yesterday's closing price. The one year target estimate for Citizens Holding is $24.00 which would be a 7.69% decrease from the current price. Earnings are expected to increase by 16.67% over last quarter based on the average of 1 analyst estimates (Yahoo Finance). The stock is trading in the high end of its 52-week range. Over the last 4 quarters, there have been positive earnings surprises 2 times, and a negative earnings surprise 2 times.</v>
      </c>
    </row>
    <row r="18" spans="1:23" x14ac:dyDescent="0.3">
      <c r="A18" s="1">
        <v>2</v>
      </c>
      <c r="B18" t="s">
        <v>24</v>
      </c>
      <c r="C18" t="s">
        <v>5369</v>
      </c>
    </row>
    <row r="19" spans="1:23" x14ac:dyDescent="0.3">
      <c r="A19" s="1">
        <v>3</v>
      </c>
      <c r="B19" t="s">
        <v>26</v>
      </c>
      <c r="C19" t="s">
        <v>5370</v>
      </c>
    </row>
    <row r="20" spans="1:23" x14ac:dyDescent="0.3">
      <c r="A20" s="1">
        <v>4</v>
      </c>
      <c r="B20" t="s">
        <v>28</v>
      </c>
      <c r="C20" t="s">
        <v>770</v>
      </c>
    </row>
    <row r="21" spans="1:23" x14ac:dyDescent="0.3">
      <c r="A21" s="1">
        <v>5</v>
      </c>
      <c r="B21" t="s">
        <v>30</v>
      </c>
      <c r="C21" t="s">
        <v>5371</v>
      </c>
    </row>
    <row r="22" spans="1:23" x14ac:dyDescent="0.3">
      <c r="A22" s="1">
        <v>6</v>
      </c>
      <c r="B22" t="s">
        <v>32</v>
      </c>
      <c r="C22" t="s">
        <v>3581</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5372</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1</v>
      </c>
      <c r="D27">
        <v>1</v>
      </c>
      <c r="E27">
        <v>1</v>
      </c>
      <c r="F27">
        <v>1</v>
      </c>
      <c r="J27">
        <f>IF(K27 &lt;&gt; "",6, 0)</f>
        <v>6</v>
      </c>
      <c r="K27" t="str">
        <f>IF(I172="pos_trend",B172,"")</f>
        <v>Commission &amp; Fee Income</v>
      </c>
      <c r="L27" t="str">
        <f t="shared" si="0"/>
        <v>commission &amp; fee income</v>
      </c>
      <c r="M27" t="str">
        <f t="shared" si="2"/>
        <v>, commission &amp; fee income</v>
      </c>
      <c r="T27">
        <f>IF(U27 &lt;&gt; "",6, 0)</f>
        <v>0</v>
      </c>
      <c r="U27" t="str">
        <f>IF(I170="pos_trend",B170,"")</f>
        <v/>
      </c>
      <c r="V27" t="str">
        <f t="shared" si="1"/>
        <v/>
      </c>
      <c r="W27" t="str">
        <f t="shared" si="3"/>
        <v/>
      </c>
    </row>
    <row r="28" spans="1:23" x14ac:dyDescent="0.3">
      <c r="A28" s="1">
        <v>1</v>
      </c>
      <c r="B28" t="s">
        <v>42</v>
      </c>
      <c r="C28">
        <v>0.3</v>
      </c>
      <c r="D28">
        <v>0.35</v>
      </c>
      <c r="E28">
        <v>1.3</v>
      </c>
      <c r="F28">
        <v>1.4</v>
      </c>
      <c r="J28">
        <f>IF(K28 &lt;&gt; "",7, 0)</f>
        <v>0</v>
      </c>
      <c r="K28" t="str">
        <f>IF(I173="pos_trend",B173,"")</f>
        <v/>
      </c>
      <c r="L28" t="str">
        <f t="shared" si="0"/>
        <v/>
      </c>
      <c r="M28" t="str">
        <f t="shared" si="2"/>
        <v>, commission &amp; fee income</v>
      </c>
      <c r="T28">
        <f>IF(U28 &lt;&gt; "",7, 0)</f>
        <v>7</v>
      </c>
      <c r="U28" t="str">
        <f>IF(I171="pos_trend",B171,"")</f>
        <v>Trust Income, Commissions &amp; Fees</v>
      </c>
      <c r="V28" t="str">
        <f t="shared" si="1"/>
        <v>trust income, commissions &amp; fees</v>
      </c>
      <c r="W28" t="str">
        <f t="shared" si="3"/>
        <v>, trust income, commissions &amp; fees</v>
      </c>
    </row>
    <row r="29" spans="1:23" x14ac:dyDescent="0.3">
      <c r="A29" s="1">
        <v>2</v>
      </c>
      <c r="B29" t="s">
        <v>43</v>
      </c>
      <c r="C29">
        <v>0.3</v>
      </c>
      <c r="D29">
        <v>0.35</v>
      </c>
      <c r="E29">
        <v>1.3</v>
      </c>
      <c r="F29">
        <v>1.4</v>
      </c>
      <c r="J29">
        <f>IF(K29 &lt;&gt; "",8, 0)</f>
        <v>0</v>
      </c>
      <c r="K29" t="str">
        <f>IF(I174="pos_trend",B174,"")</f>
        <v/>
      </c>
      <c r="L29" t="str">
        <f t="shared" si="0"/>
        <v/>
      </c>
      <c r="M29" t="str">
        <f t="shared" si="2"/>
        <v>, commission &amp; fee income</v>
      </c>
      <c r="T29">
        <f>IF(U29 &lt;&gt; "",8, 0)</f>
        <v>8</v>
      </c>
      <c r="U29" t="str">
        <f>IF(I172="pos_trend",B172,"")</f>
        <v>Commission &amp; Fee Income</v>
      </c>
      <c r="V29" t="str">
        <f t="shared" si="1"/>
        <v>commission &amp; fee income</v>
      </c>
      <c r="W29" t="str">
        <f t="shared" si="3"/>
        <v>, trust income, commissions &amp; fees, commission &amp; fee income</v>
      </c>
    </row>
    <row r="30" spans="1:23" x14ac:dyDescent="0.3">
      <c r="A30" s="1">
        <v>3</v>
      </c>
      <c r="B30" t="s">
        <v>44</v>
      </c>
      <c r="C30">
        <v>0.3</v>
      </c>
      <c r="D30">
        <v>0.35</v>
      </c>
      <c r="E30">
        <v>1.3</v>
      </c>
      <c r="F30">
        <v>1.4</v>
      </c>
      <c r="J30">
        <f>IF(K30 &lt;&gt; "",9, 0)</f>
        <v>0</v>
      </c>
      <c r="K30" t="str">
        <f>IF(I185="pos_trend",B185,"")</f>
        <v/>
      </c>
      <c r="L30" t="str">
        <f t="shared" si="0"/>
        <v/>
      </c>
      <c r="M30" t="str">
        <f t="shared" si="2"/>
        <v>, commission &amp; fee income</v>
      </c>
      <c r="T30">
        <f>IF(U30 &lt;&gt; "",9, 0)</f>
        <v>0</v>
      </c>
      <c r="U30" t="str">
        <f>IF(I178="pos_trend",B178,"")</f>
        <v/>
      </c>
      <c r="V30" t="str">
        <f t="shared" si="1"/>
        <v/>
      </c>
      <c r="W30" t="str">
        <f t="shared" si="3"/>
        <v>, trust income, commissions &amp; fees, commission &amp; fee income</v>
      </c>
    </row>
    <row r="31" spans="1:23" x14ac:dyDescent="0.3">
      <c r="A31" s="1">
        <v>4</v>
      </c>
      <c r="B31" t="s">
        <v>45</v>
      </c>
      <c r="C31">
        <v>0.36</v>
      </c>
      <c r="D31">
        <v>0.36</v>
      </c>
      <c r="E31">
        <v>1.38</v>
      </c>
      <c r="F31">
        <v>1.3</v>
      </c>
      <c r="J31">
        <f>IF(K31 &lt;&gt; "",10, 0)</f>
        <v>0</v>
      </c>
      <c r="K31" t="str">
        <f>IF(I186="pos_trend",B186,"")</f>
        <v/>
      </c>
      <c r="L31" t="str">
        <f t="shared" si="0"/>
        <v/>
      </c>
      <c r="M31" t="str">
        <f t="shared" si="2"/>
        <v>, commission &amp; fee income</v>
      </c>
      <c r="T31">
        <f>IF(U31 &lt;&gt; "",10, 0)</f>
        <v>0</v>
      </c>
      <c r="U31" t="str">
        <f>IF(I199="pos_trend",B199,"")</f>
        <v/>
      </c>
      <c r="V31" t="str">
        <f t="shared" si="1"/>
        <v/>
      </c>
      <c r="W31" t="str">
        <f t="shared" si="3"/>
        <v>, trust income, commissions &amp; fees, commission &amp; fee income</v>
      </c>
    </row>
    <row r="32" spans="1:23" x14ac:dyDescent="0.3">
      <c r="J32">
        <f>IF(K32 &lt;&gt; "",11, 0)</f>
        <v>0</v>
      </c>
      <c r="K32" t="str">
        <f>IF(I187="pos_trend",B187,"")</f>
        <v/>
      </c>
      <c r="L32" t="str">
        <f t="shared" si="0"/>
        <v/>
      </c>
      <c r="M32" t="str">
        <f t="shared" si="2"/>
        <v>, commission &amp; fee income</v>
      </c>
      <c r="T32">
        <f>IF(U32 &lt;&gt; "",11, 0)</f>
        <v>0</v>
      </c>
      <c r="U32" t="str">
        <f>IF(I209="pos_trend",B209,"")</f>
        <v/>
      </c>
      <c r="V32" t="str">
        <f t="shared" si="1"/>
        <v/>
      </c>
      <c r="W32" t="str">
        <f t="shared" si="3"/>
        <v>, trust income, commissions &amp; fees, commission &amp; fee income</v>
      </c>
    </row>
    <row r="33" spans="1:23" x14ac:dyDescent="0.3">
      <c r="B33" s="1" t="s">
        <v>46</v>
      </c>
      <c r="C33" s="1" t="s">
        <v>37</v>
      </c>
      <c r="D33" s="1" t="s">
        <v>38</v>
      </c>
      <c r="E33" s="1" t="s">
        <v>39</v>
      </c>
      <c r="F33" s="1" t="s">
        <v>40</v>
      </c>
      <c r="J33">
        <f>IF(K33 &lt;&gt; "",12, 0)</f>
        <v>0</v>
      </c>
      <c r="K33" t="str">
        <f>IF(I195="pos_trend",B195,"")</f>
        <v/>
      </c>
      <c r="L33" t="str">
        <f t="shared" si="0"/>
        <v/>
      </c>
      <c r="M33" t="str">
        <f t="shared" si="2"/>
        <v>, commission &amp; fee income</v>
      </c>
      <c r="T33">
        <f>IF(U33 &lt;&gt; "",12, 0)</f>
        <v>0</v>
      </c>
      <c r="U33" t="str">
        <f>IF(I231="pos_trend",B231,"")</f>
        <v/>
      </c>
      <c r="V33" t="str">
        <f t="shared" si="1"/>
        <v/>
      </c>
      <c r="W33" t="str">
        <f t="shared" si="3"/>
        <v>, trust income, commissions &amp; fees, commission &amp; fee income</v>
      </c>
    </row>
    <row r="34" spans="1:23" x14ac:dyDescent="0.3">
      <c r="A34" s="1">
        <v>0</v>
      </c>
      <c r="B34" t="s">
        <v>41</v>
      </c>
      <c r="C34" t="s">
        <v>775</v>
      </c>
      <c r="D34" t="s">
        <v>775</v>
      </c>
      <c r="E34" t="s">
        <v>775</v>
      </c>
      <c r="F34" t="s">
        <v>775</v>
      </c>
      <c r="J34">
        <f>IF(K34 &lt;&gt; "",13, 0)</f>
        <v>0</v>
      </c>
      <c r="K34" t="str">
        <f>IF(I196="pos_trend",B196,"")</f>
        <v/>
      </c>
      <c r="L34" t="str">
        <f t="shared" si="0"/>
        <v/>
      </c>
      <c r="M34" t="str">
        <f t="shared" si="2"/>
        <v>, commission &amp; fee income</v>
      </c>
      <c r="T34">
        <f>IF(U34 &lt;&gt; "",13, 0)</f>
        <v>0</v>
      </c>
      <c r="U34" t="str">
        <f>IF(I251="pos_trend",B251,"")</f>
        <v/>
      </c>
      <c r="V34" t="str">
        <f t="shared" si="1"/>
        <v/>
      </c>
      <c r="W34" t="str">
        <f t="shared" si="3"/>
        <v>, trust income, commissions &amp; fees, commission &amp; fee income</v>
      </c>
    </row>
    <row r="35" spans="1:23" x14ac:dyDescent="0.3">
      <c r="A35" s="1">
        <v>1</v>
      </c>
      <c r="B35" t="s">
        <v>42</v>
      </c>
      <c r="C35" t="s">
        <v>5373</v>
      </c>
      <c r="D35" t="s">
        <v>5374</v>
      </c>
      <c r="E35" t="s">
        <v>5375</v>
      </c>
      <c r="F35" t="s">
        <v>4825</v>
      </c>
      <c r="J35">
        <f>IF(K35 &lt;&gt; "",14, 0)</f>
        <v>0</v>
      </c>
      <c r="K35" t="str">
        <f>IF(I201="pos_trend",B201,"")</f>
        <v/>
      </c>
      <c r="L35" t="str">
        <f t="shared" si="0"/>
        <v/>
      </c>
      <c r="M35" t="str">
        <f t="shared" si="2"/>
        <v>, commission &amp; fee income</v>
      </c>
      <c r="T35">
        <f>IF(U35 &lt;&gt; "",14, 0)</f>
        <v>14</v>
      </c>
      <c r="U35" t="str">
        <f>IF(I279="pos_trend",B279,"")</f>
        <v>Retained Earnings</v>
      </c>
      <c r="V35" t="str">
        <f t="shared" si="1"/>
        <v>retained earnings</v>
      </c>
      <c r="W35" t="str">
        <f t="shared" si="3"/>
        <v>, trust income, commissions &amp; fees, commission &amp; fee income, retained earnings</v>
      </c>
    </row>
    <row r="36" spans="1:23" x14ac:dyDescent="0.3">
      <c r="A36" s="1">
        <v>2</v>
      </c>
      <c r="B36" t="s">
        <v>43</v>
      </c>
      <c r="C36" t="s">
        <v>5373</v>
      </c>
      <c r="D36" t="s">
        <v>5374</v>
      </c>
      <c r="E36" t="s">
        <v>5375</v>
      </c>
      <c r="F36" t="s">
        <v>4825</v>
      </c>
      <c r="J36">
        <f>IF(K36 &lt;&gt; "",15, 0)</f>
        <v>0</v>
      </c>
      <c r="K36" t="str">
        <f>IF(I202="pos_trend",B202,"")</f>
        <v/>
      </c>
      <c r="L36" t="str">
        <f t="shared" si="0"/>
        <v/>
      </c>
      <c r="M36" t="str">
        <f t="shared" si="2"/>
        <v>, commission &amp; fee income</v>
      </c>
      <c r="T36">
        <f>IF(U36 &lt;&gt; "",15, 0)</f>
        <v>0</v>
      </c>
      <c r="U36" t="str">
        <f>IF(I336="pos_trend",B336,"")</f>
        <v/>
      </c>
      <c r="V36" t="str">
        <f t="shared" si="1"/>
        <v/>
      </c>
      <c r="W36" t="str">
        <f t="shared" si="3"/>
        <v>, trust income, commissions &amp; fees, commission &amp; fee income, retained earnings</v>
      </c>
    </row>
    <row r="37" spans="1:23" x14ac:dyDescent="0.3">
      <c r="A37" s="1">
        <v>3</v>
      </c>
      <c r="B37" t="s">
        <v>44</v>
      </c>
      <c r="C37" t="s">
        <v>5373</v>
      </c>
      <c r="D37" t="s">
        <v>5374</v>
      </c>
      <c r="E37" t="s">
        <v>5375</v>
      </c>
      <c r="F37" t="s">
        <v>4825</v>
      </c>
      <c r="J37">
        <f>IF(K37 &lt;&gt; "",16, 0)</f>
        <v>0</v>
      </c>
      <c r="K37" t="str">
        <f>IF(I203="pos_trend",B203,"")</f>
        <v/>
      </c>
      <c r="L37" t="str">
        <f t="shared" si="0"/>
        <v/>
      </c>
      <c r="M37" t="str">
        <f t="shared" si="2"/>
        <v>, commission &amp; fee income</v>
      </c>
      <c r="T37">
        <f>IF(U37 &lt;&gt; "",16, 0)</f>
        <v>0</v>
      </c>
      <c r="U37" t="str">
        <f>IF(I235="pos_trend",B235,"")</f>
        <v/>
      </c>
      <c r="V37" t="str">
        <f t="shared" si="1"/>
        <v/>
      </c>
      <c r="W37" t="str">
        <f t="shared" si="3"/>
        <v>, trust income, commissions &amp; fees, commission &amp; fee income, retained earnings</v>
      </c>
    </row>
    <row r="38" spans="1:23" x14ac:dyDescent="0.3">
      <c r="A38" s="1">
        <v>4</v>
      </c>
      <c r="B38" t="s">
        <v>60</v>
      </c>
      <c r="C38" t="s">
        <v>5376</v>
      </c>
      <c r="D38" t="s">
        <v>5377</v>
      </c>
      <c r="E38" t="s">
        <v>5378</v>
      </c>
      <c r="F38" t="s">
        <v>5375</v>
      </c>
      <c r="J38">
        <f>IF(K38 &lt;&gt; "",17, 0)</f>
        <v>0</v>
      </c>
      <c r="K38" t="str">
        <f>IF(I351="pos_trend",B351,"")</f>
        <v/>
      </c>
      <c r="L38" t="str">
        <f t="shared" si="0"/>
        <v/>
      </c>
      <c r="M38" t="str">
        <f t="shared" si="2"/>
        <v>, commission &amp; fee income</v>
      </c>
      <c r="T38">
        <f>IF(U38 &lt;&gt; "",17, 0)</f>
        <v>0</v>
      </c>
      <c r="U38" t="str">
        <f>IF(I236="pos_trend",B236,"")</f>
        <v/>
      </c>
      <c r="V38" t="str">
        <f t="shared" si="1"/>
        <v/>
      </c>
      <c r="W38" t="str">
        <f t="shared" si="3"/>
        <v>, trust income, commissions &amp; fees, commission &amp; fee income, retained earnings</v>
      </c>
    </row>
    <row r="39" spans="1:23" x14ac:dyDescent="0.3">
      <c r="A39" s="1">
        <v>5</v>
      </c>
      <c r="B39" t="s">
        <v>64</v>
      </c>
      <c r="C39" t="s">
        <v>5379</v>
      </c>
      <c r="D39" t="s">
        <v>5380</v>
      </c>
      <c r="E39" t="s">
        <v>5381</v>
      </c>
      <c r="F39" t="s">
        <v>5382</v>
      </c>
      <c r="K39" t="str">
        <f>IF(I352="pos_trend",B352,"")</f>
        <v/>
      </c>
      <c r="M39" t="str">
        <f t="shared" si="2"/>
        <v>, commission &amp; fee income</v>
      </c>
      <c r="W39" t="str">
        <f t="shared" si="3"/>
        <v>, trust income, commissions &amp; fees, commission &amp; fee income, retained earnings</v>
      </c>
    </row>
    <row r="40" spans="1:23" x14ac:dyDescent="0.3">
      <c r="J40">
        <f>MAX(J22:J39)</f>
        <v>6</v>
      </c>
      <c r="K40" t="str">
        <f>VLOOKUP(J40,J22:K39,2,FALSE)</f>
        <v>Commission &amp; Fee Income</v>
      </c>
      <c r="M40" t="str">
        <f>IF(IFERROR(FIND(",",M39),TRUE)=TRUE,M39,IF(NOT(EXACT(K40,UPPER(K40))),SUBSTITUTE(M39,LOWER(K40),"and "&amp;LOWER(K40)),SUBSTITUTE(M39,K40,"and "&amp;K40)))</f>
        <v>, and commission &amp; fee income</v>
      </c>
      <c r="T40">
        <f>MAX(T22:T39)</f>
        <v>14</v>
      </c>
      <c r="U40" t="str">
        <f>VLOOKUP(T40,T22:U39,2,FALSE)</f>
        <v>Retained Earnings</v>
      </c>
      <c r="W40" t="str">
        <f>IF(IFERROR(FIND(",",W39),TRUE)=TRUE,W39,IF(NOT(EXACT(U40,UPPER(U40))),SUBSTITUTE(W39,LOWER(U40),"and "&amp;LOWER(U40)),SUBSTITUTE(W39,U40,"and "&amp;U40)))</f>
        <v>, trust income, commissions &amp; fees, commission &amp; fee income, and retained earnings</v>
      </c>
    </row>
    <row r="41" spans="1:23" x14ac:dyDescent="0.3">
      <c r="B41" s="1" t="s">
        <v>69</v>
      </c>
      <c r="C41" s="1" t="s">
        <v>70</v>
      </c>
      <c r="D41" s="1" t="s">
        <v>71</v>
      </c>
      <c r="E41" s="1" t="s">
        <v>72</v>
      </c>
      <c r="F41" s="1" t="s">
        <v>73</v>
      </c>
    </row>
    <row r="42" spans="1:23" x14ac:dyDescent="0.3">
      <c r="A42" s="1">
        <v>0</v>
      </c>
      <c r="B42" t="s">
        <v>74</v>
      </c>
      <c r="C42">
        <v>0.36</v>
      </c>
      <c r="D42">
        <v>0.36</v>
      </c>
      <c r="E42" t="s">
        <v>75</v>
      </c>
      <c r="F42" t="s">
        <v>5383</v>
      </c>
      <c r="K42" t="str">
        <f>SUBSTITUTE(IF(M40&lt;&gt;"", D1 &amp; " has managed to increase " &amp; M40 &amp; " each year since " &amp; C144, "No positive trends")," , "," ")</f>
        <v>Citizens Holding has managed to increase and commission &amp; fee income each year since 2012</v>
      </c>
      <c r="U42" t="str">
        <f>SUBSTITUTE(IF(W40&lt;&gt;"", D1 &amp; " has managed to increase " &amp; W40 &amp; " each year since " &amp; C144, "No positive trends")," , "," ")</f>
        <v>Citizens Holding has managed to increase trust income, commissions &amp; fees, commission &amp; fee income, and retained earnings each year since 2012</v>
      </c>
    </row>
    <row r="43" spans="1:23" x14ac:dyDescent="0.3">
      <c r="A43" s="1">
        <v>1</v>
      </c>
      <c r="B43" t="s">
        <v>78</v>
      </c>
      <c r="C43">
        <v>0.36</v>
      </c>
      <c r="D43">
        <v>0.36</v>
      </c>
      <c r="E43" t="s">
        <v>4088</v>
      </c>
      <c r="F43" t="s">
        <v>4086</v>
      </c>
    </row>
    <row r="44" spans="1:23" x14ac:dyDescent="0.3">
      <c r="A44" s="1">
        <v>2</v>
      </c>
      <c r="B44" t="s">
        <v>83</v>
      </c>
      <c r="E44" t="s">
        <v>5384</v>
      </c>
      <c r="F44" t="s">
        <v>1295</v>
      </c>
    </row>
    <row r="45" spans="1:23" x14ac:dyDescent="0.3">
      <c r="A45" s="1">
        <v>3</v>
      </c>
      <c r="B45" t="s">
        <v>88</v>
      </c>
      <c r="E45" t="s">
        <v>5385</v>
      </c>
      <c r="F45" t="s">
        <v>5386</v>
      </c>
    </row>
    <row r="47" spans="1:23" x14ac:dyDescent="0.3">
      <c r="B47" s="1" t="s">
        <v>93</v>
      </c>
      <c r="C47" s="1" t="s">
        <v>37</v>
      </c>
      <c r="D47" s="1" t="s">
        <v>38</v>
      </c>
      <c r="E47" s="1" t="s">
        <v>39</v>
      </c>
      <c r="F47" s="1" t="s">
        <v>40</v>
      </c>
    </row>
    <row r="48" spans="1:23" x14ac:dyDescent="0.3">
      <c r="A48" s="1">
        <v>0</v>
      </c>
      <c r="B48" t="s">
        <v>94</v>
      </c>
      <c r="C48">
        <v>0.3</v>
      </c>
      <c r="D48">
        <v>0.35</v>
      </c>
      <c r="E48">
        <v>1.3</v>
      </c>
      <c r="F48">
        <v>1.4</v>
      </c>
    </row>
    <row r="49" spans="1:14" x14ac:dyDescent="0.3">
      <c r="A49" s="1">
        <v>1</v>
      </c>
      <c r="B49" t="s">
        <v>95</v>
      </c>
      <c r="C49">
        <v>0.3</v>
      </c>
      <c r="D49">
        <v>0.35</v>
      </c>
      <c r="E49">
        <v>1.3</v>
      </c>
      <c r="F49">
        <v>1.4</v>
      </c>
    </row>
    <row r="50" spans="1:14" x14ac:dyDescent="0.3">
      <c r="A50" s="1">
        <v>2</v>
      </c>
      <c r="B50" t="s">
        <v>96</v>
      </c>
      <c r="C50">
        <v>0.3</v>
      </c>
      <c r="D50">
        <v>0.35</v>
      </c>
      <c r="E50">
        <v>1.3</v>
      </c>
      <c r="F50">
        <v>1.4</v>
      </c>
    </row>
    <row r="51" spans="1:14" x14ac:dyDescent="0.3">
      <c r="A51" s="1">
        <v>3</v>
      </c>
      <c r="B51" t="s">
        <v>97</v>
      </c>
      <c r="C51">
        <v>0.3</v>
      </c>
      <c r="D51">
        <v>0.35</v>
      </c>
      <c r="E51">
        <v>1.3</v>
      </c>
      <c r="F51">
        <v>1.4</v>
      </c>
    </row>
    <row r="52" spans="1:14" x14ac:dyDescent="0.3">
      <c r="A52" s="1">
        <v>4</v>
      </c>
      <c r="B52" t="s">
        <v>98</v>
      </c>
      <c r="C52">
        <v>0.34</v>
      </c>
      <c r="D52">
        <v>0.37</v>
      </c>
      <c r="E52">
        <v>1.4</v>
      </c>
      <c r="F52">
        <v>1.5</v>
      </c>
    </row>
    <row r="54" spans="1:14" x14ac:dyDescent="0.3">
      <c r="B54" s="1" t="s">
        <v>99</v>
      </c>
      <c r="C54" s="1" t="s">
        <v>37</v>
      </c>
      <c r="D54" s="1" t="s">
        <v>38</v>
      </c>
      <c r="E54" s="1" t="s">
        <v>39</v>
      </c>
      <c r="F54" s="1" t="s">
        <v>40</v>
      </c>
    </row>
    <row r="55" spans="1:14" x14ac:dyDescent="0.3">
      <c r="A55" s="1">
        <v>0</v>
      </c>
      <c r="B55" t="s">
        <v>100</v>
      </c>
    </row>
    <row r="56" spans="1:14" x14ac:dyDescent="0.3">
      <c r="A56" s="1">
        <v>1</v>
      </c>
      <c r="B56" t="s">
        <v>101</v>
      </c>
    </row>
    <row r="57" spans="1:14" x14ac:dyDescent="0.3">
      <c r="A57" s="1">
        <v>2</v>
      </c>
      <c r="B57" t="s">
        <v>102</v>
      </c>
    </row>
    <row r="58" spans="1:14" x14ac:dyDescent="0.3">
      <c r="A58" s="1">
        <v>3</v>
      </c>
      <c r="B58" t="s">
        <v>103</v>
      </c>
    </row>
    <row r="60" spans="1:14" x14ac:dyDescent="0.3">
      <c r="B60" s="1" t="s">
        <v>104</v>
      </c>
      <c r="C60" s="1" t="s">
        <v>5387</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CIZN</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C61" t="s">
        <v>5388</v>
      </c>
      <c r="F61">
        <v>0.19</v>
      </c>
      <c r="I61" t="str">
        <f t="shared" si="4"/>
        <v>N/A</v>
      </c>
      <c r="J61">
        <f t="shared" si="5"/>
        <v>-0.16700000000000001</v>
      </c>
      <c r="K61">
        <f t="shared" si="6"/>
        <v>0</v>
      </c>
      <c r="L61">
        <f t="shared" si="7"/>
        <v>0</v>
      </c>
      <c r="M61">
        <f t="shared" si="8"/>
        <v>0.19</v>
      </c>
      <c r="N61">
        <f t="shared" si="9"/>
        <v>0</v>
      </c>
    </row>
    <row r="62" spans="1:14" x14ac:dyDescent="0.3">
      <c r="A62" s="1">
        <v>1</v>
      </c>
      <c r="B62" t="s">
        <v>111</v>
      </c>
      <c r="C62" t="s">
        <v>5389</v>
      </c>
      <c r="F62">
        <v>0.22</v>
      </c>
      <c r="I62" t="str">
        <f t="shared" si="4"/>
        <v>N/A</v>
      </c>
      <c r="J62">
        <f t="shared" si="5"/>
        <v>-2.7999999999999997E-2</v>
      </c>
      <c r="K62">
        <f t="shared" si="6"/>
        <v>0</v>
      </c>
      <c r="L62">
        <f t="shared" si="7"/>
        <v>0</v>
      </c>
      <c r="M62">
        <f t="shared" si="8"/>
        <v>0.22</v>
      </c>
      <c r="N62">
        <f t="shared" si="9"/>
        <v>0</v>
      </c>
    </row>
    <row r="63" spans="1:14" x14ac:dyDescent="0.3">
      <c r="A63" s="1">
        <v>2</v>
      </c>
      <c r="B63" t="s">
        <v>113</v>
      </c>
      <c r="C63" t="s">
        <v>5390</v>
      </c>
      <c r="F63">
        <v>0.08</v>
      </c>
      <c r="I63" t="str">
        <f t="shared" si="4"/>
        <v>N/A</v>
      </c>
      <c r="J63">
        <f t="shared" si="5"/>
        <v>-5.7999999999999996E-2</v>
      </c>
      <c r="K63">
        <f t="shared" si="6"/>
        <v>0</v>
      </c>
      <c r="L63">
        <f t="shared" si="7"/>
        <v>0</v>
      </c>
      <c r="M63">
        <f t="shared" si="8"/>
        <v>0.08</v>
      </c>
      <c r="N63">
        <f t="shared" si="9"/>
        <v>0</v>
      </c>
    </row>
    <row r="64" spans="1:14" x14ac:dyDescent="0.3">
      <c r="A64" s="1">
        <v>3</v>
      </c>
      <c r="B64" t="s">
        <v>115</v>
      </c>
      <c r="C64" t="s">
        <v>5391</v>
      </c>
      <c r="F64">
        <v>0.12</v>
      </c>
      <c r="I64" t="str">
        <f t="shared" si="4"/>
        <v>N/A</v>
      </c>
      <c r="J64">
        <f t="shared" si="5"/>
        <v>7.6999999999999999E-2</v>
      </c>
      <c r="K64">
        <f t="shared" si="6"/>
        <v>0</v>
      </c>
      <c r="L64">
        <f t="shared" si="7"/>
        <v>0</v>
      </c>
      <c r="M64">
        <f t="shared" si="8"/>
        <v>0.12</v>
      </c>
      <c r="N64">
        <f t="shared" si="9"/>
        <v>0</v>
      </c>
    </row>
    <row r="65" spans="1:14" x14ac:dyDescent="0.3">
      <c r="A65" s="1">
        <v>4</v>
      </c>
      <c r="B65" t="s">
        <v>117</v>
      </c>
      <c r="F65">
        <v>0.08</v>
      </c>
      <c r="I65" t="str">
        <f t="shared" si="4"/>
        <v>N/A</v>
      </c>
      <c r="J65">
        <f t="shared" si="5"/>
        <v>0</v>
      </c>
      <c r="K65">
        <f t="shared" si="6"/>
        <v>0</v>
      </c>
      <c r="L65">
        <f t="shared" si="7"/>
        <v>0</v>
      </c>
      <c r="M65">
        <f t="shared" si="8"/>
        <v>0.08</v>
      </c>
      <c r="N65">
        <f t="shared" si="9"/>
        <v>0</v>
      </c>
    </row>
    <row r="66" spans="1:14" x14ac:dyDescent="0.3">
      <c r="A66" s="1">
        <v>5</v>
      </c>
      <c r="B66" t="s">
        <v>119</v>
      </c>
      <c r="C66" t="s">
        <v>5392</v>
      </c>
      <c r="I66" t="str">
        <f t="shared" si="4"/>
        <v>N/A</v>
      </c>
      <c r="J66">
        <f t="shared" si="5"/>
        <v>1.21E-2</v>
      </c>
      <c r="K66">
        <f t="shared" si="6"/>
        <v>0</v>
      </c>
      <c r="L66">
        <f t="shared" si="7"/>
        <v>0</v>
      </c>
      <c r="M66">
        <f t="shared" si="8"/>
        <v>0</v>
      </c>
      <c r="N66">
        <f t="shared" si="9"/>
        <v>0</v>
      </c>
    </row>
    <row r="67" spans="1:14" x14ac:dyDescent="0.3">
      <c r="D67" t="s">
        <v>121</v>
      </c>
      <c r="E67" t="str">
        <f>C1</f>
        <v>Citizens Holding Company (CIZN)</v>
      </c>
      <c r="I67" t="str">
        <f t="shared" si="4"/>
        <v>N/A</v>
      </c>
      <c r="J67">
        <f t="shared" si="5"/>
        <v>0</v>
      </c>
      <c r="K67" t="str">
        <f t="shared" si="6"/>
        <v>Comp Average</v>
      </c>
      <c r="L67" t="str">
        <f t="shared" si="7"/>
        <v>Citizens Holding Company (CIZN)</v>
      </c>
      <c r="M67">
        <f t="shared" si="8"/>
        <v>0</v>
      </c>
      <c r="N67">
        <f t="shared" si="9"/>
        <v>0</v>
      </c>
    </row>
    <row r="68" spans="1:14" x14ac:dyDescent="0.3">
      <c r="A68" s="1">
        <v>0</v>
      </c>
      <c r="B68" t="s">
        <v>122</v>
      </c>
      <c r="C68" t="s">
        <v>5367</v>
      </c>
      <c r="D68">
        <f ca="1">AVERAGE(VALUE(INDIRECT("J"&amp;(MATCH(B68,B69:B500,0)+68))),VALUE(INDIRECT("J"&amp;(MATCH(B68,B69:B500,0)+79))),VALUE(INDIRECT("J"&amp;(MATCH(B68,B69:B500,0)+90))),VALUE(INDIRECT("J"&amp;(MATCH(B68,B69:B500,0)+101))))</f>
        <v>345307500</v>
      </c>
      <c r="E68" t="str">
        <f t="shared" ref="E68:E76" ca="1" si="10">IF(AND(C68&lt;&gt;"",D68&lt;&gt;0),IF(VALUE(J68)&gt;VALUE(K68),"above average","below average"),"no data")</f>
        <v>below average</v>
      </c>
      <c r="I68" t="str">
        <f t="shared" ca="1" si="4"/>
        <v>N/A</v>
      </c>
      <c r="J68">
        <f t="shared" si="5"/>
        <v>127260000</v>
      </c>
      <c r="K68">
        <f t="shared" ca="1" si="6"/>
        <v>345307500</v>
      </c>
      <c r="L68" t="str">
        <f t="shared" ca="1" si="7"/>
        <v>below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5369</v>
      </c>
      <c r="D70">
        <f ca="1">AVERAGE(VALUE(INDIRECT("J"&amp;(MATCH(B70,B71:B502,0)+70))),VALUE(INDIRECT("J"&amp;(MATCH(B70,B71:B502,0)+81))),VALUE(INDIRECT("J"&amp;(MATCH(B70,B71:B502,0)+92))),VALUE(INDIRECT("J"&amp;(MATCH(B70,B71:B502,0)+103))))</f>
        <v>17.535000000000004</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t="str">
        <f t="shared" si="5"/>
        <v>19.12</v>
      </c>
      <c r="K70">
        <f t="shared" ca="1" si="6"/>
        <v>17.535000000000004</v>
      </c>
      <c r="L70" t="str">
        <f t="shared" ca="1" si="7"/>
        <v>above average</v>
      </c>
      <c r="M70" t="str">
        <f t="shared" ca="1" si="8"/>
        <v>trailing p/e</v>
      </c>
      <c r="N70" t="str">
        <f t="shared" ca="1" si="9"/>
        <v>trailing p/e</v>
      </c>
    </row>
    <row r="71" spans="1:14" x14ac:dyDescent="0.3">
      <c r="A71" s="1">
        <v>3</v>
      </c>
      <c r="B71" t="s">
        <v>125</v>
      </c>
      <c r="C71" t="s">
        <v>5393</v>
      </c>
      <c r="D71">
        <f ca="1">AVERAGE(VALUE(INDIRECT("J"&amp;(MATCH(B71,B72:B503,0)+71))),VALUE(INDIRECT("J"&amp;(MATCH(B71,B72:B503,0)+82))),VALUE(INDIRECT("J"&amp;(MATCH(B71,B72:B503,0)+93))),VALUE(INDIRECT("J"&amp;(MATCH(B71,B72:B503,0)+104))))</f>
        <v>14.8825</v>
      </c>
      <c r="E71" t="str">
        <f t="shared" ca="1" si="10"/>
        <v>above average</v>
      </c>
      <c r="F71" t="str">
        <f t="shared" ca="1" si="11"/>
        <v>forward p/e</v>
      </c>
      <c r="G71" t="str">
        <f t="shared" ref="G71:G76" ca="1" si="12">IF(F71&lt;&gt;"", G70 &amp; ", " &amp; IFERROR(LEFT(F71,FIND("(",F71) - 2),F71),G70)</f>
        <v>trailing p/e, forward p/e</v>
      </c>
      <c r="I71" t="str">
        <f t="shared" ca="1" si="4"/>
        <v>N/A</v>
      </c>
      <c r="J71" t="str">
        <f t="shared" si="5"/>
        <v>18.57</v>
      </c>
      <c r="K71">
        <f t="shared" ca="1" si="6"/>
        <v>14.8825</v>
      </c>
      <c r="L71" t="str">
        <f t="shared" ca="1" si="7"/>
        <v>above average</v>
      </c>
      <c r="M71" t="str">
        <f t="shared" ca="1" si="8"/>
        <v>forward p/e</v>
      </c>
      <c r="N71" t="str">
        <f t="shared" ca="1" si="9"/>
        <v>trailing p/e, forward p/e</v>
      </c>
    </row>
    <row r="72" spans="1:14" x14ac:dyDescent="0.3">
      <c r="A72" s="1">
        <v>4</v>
      </c>
      <c r="B72" t="s">
        <v>127</v>
      </c>
      <c r="D72">
        <f ca="1">AVERAGE(VALUE(INDIRECT("J"&amp;(MATCH(B72,B73:B504,0)+72))),VALUE(INDIRECT("J"&amp;(MATCH(B72,B73:B504,0)+83))),VALUE(INDIRECT("J"&amp;(MATCH(B72,B73:B504,0)+94))),VALUE(INDIRECT("J"&amp;(MATCH(B72,B73:B504,0)+105))))</f>
        <v>2.5949999999999998</v>
      </c>
      <c r="E72" t="str">
        <f t="shared" ca="1" si="10"/>
        <v>no data</v>
      </c>
      <c r="F72" t="str">
        <f t="shared" ca="1" si="11"/>
        <v/>
      </c>
      <c r="G72" t="str">
        <f t="shared" ca="1" si="12"/>
        <v>trailing p/e, forward p/e</v>
      </c>
      <c r="I72" t="str">
        <f t="shared" ca="1" si="4"/>
        <v>N/A</v>
      </c>
      <c r="J72">
        <f t="shared" si="5"/>
        <v>0</v>
      </c>
      <c r="K72">
        <f t="shared" ca="1" si="6"/>
        <v>2.5949999999999998</v>
      </c>
      <c r="L72" t="str">
        <f t="shared" ca="1" si="7"/>
        <v>no data</v>
      </c>
      <c r="M72" t="str">
        <f t="shared" ca="1" si="8"/>
        <v/>
      </c>
      <c r="N72" t="str">
        <f t="shared" ca="1" si="9"/>
        <v>trailing p/e, forward p/e</v>
      </c>
    </row>
    <row r="73" spans="1:14" x14ac:dyDescent="0.3">
      <c r="A73" s="1">
        <v>5</v>
      </c>
      <c r="B73" t="s">
        <v>129</v>
      </c>
      <c r="C73" t="s">
        <v>5394</v>
      </c>
      <c r="D73">
        <f ca="1">AVERAGE(VALUE(INDIRECT("J"&amp;(MATCH(B73,B74:B505,0)+73))),VALUE(INDIRECT("J"&amp;(MATCH(B73,B74:B505,0)+84))),VALUE(INDIRECT("J"&amp;(MATCH(B73,B74:B505,0)+95))),VALUE(INDIRECT("J"&amp;(MATCH(B73,B74:B505,0)+106))))</f>
        <v>5.2074999999999996</v>
      </c>
      <c r="E73" t="str">
        <f t="shared" ca="1" si="10"/>
        <v>below average</v>
      </c>
      <c r="F73" t="str">
        <f t="shared" ca="1" si="11"/>
        <v/>
      </c>
      <c r="G73" t="str">
        <f t="shared" ca="1" si="12"/>
        <v>trailing p/e, forward p/e</v>
      </c>
      <c r="I73" t="str">
        <f t="shared" ca="1" si="4"/>
        <v>N/A</v>
      </c>
      <c r="J73" t="str">
        <f t="shared" si="5"/>
        <v>3.64</v>
      </c>
      <c r="K73">
        <f t="shared" ca="1" si="6"/>
        <v>5.2074999999999996</v>
      </c>
      <c r="L73" t="str">
        <f t="shared" ca="1" si="7"/>
        <v>below average</v>
      </c>
      <c r="M73" t="str">
        <f t="shared" ca="1" si="8"/>
        <v/>
      </c>
      <c r="N73" t="str">
        <f t="shared" ca="1" si="9"/>
        <v>trailing p/e, forward p/e</v>
      </c>
    </row>
    <row r="74" spans="1:14" x14ac:dyDescent="0.3">
      <c r="A74" s="1">
        <v>6</v>
      </c>
      <c r="B74" t="s">
        <v>131</v>
      </c>
      <c r="C74" t="s">
        <v>380</v>
      </c>
      <c r="D74">
        <f ca="1">AVERAGE(VALUE(INDIRECT("J"&amp;(MATCH(B74,B75:B506,0)+74))),VALUE(INDIRECT("J"&amp;(MATCH(B74,B75:B506,0)+85))),VALUE(INDIRECT("J"&amp;(MATCH(B74,B75:B506,0)+96))),VALUE(INDIRECT("J"&amp;(MATCH(B74,B75:B506,0)+107))))</f>
        <v>1.7</v>
      </c>
      <c r="E74" t="str">
        <f t="shared" ca="1" si="10"/>
        <v>below average</v>
      </c>
      <c r="F74" t="str">
        <f t="shared" ca="1" si="11"/>
        <v/>
      </c>
      <c r="G74" t="str">
        <f t="shared" ca="1" si="12"/>
        <v>trailing p/e, forward p/e</v>
      </c>
      <c r="I74" t="str">
        <f t="shared" ca="1" si="4"/>
        <v>N/A</v>
      </c>
      <c r="J74" t="str">
        <f t="shared" si="5"/>
        <v>1.44</v>
      </c>
      <c r="K74">
        <f t="shared" ca="1" si="6"/>
        <v>1.7</v>
      </c>
      <c r="L74" t="str">
        <f t="shared" ca="1" si="7"/>
        <v>below average</v>
      </c>
      <c r="M74" t="str">
        <f t="shared" ca="1" si="8"/>
        <v/>
      </c>
      <c r="N74" t="str">
        <f t="shared" ca="1" si="9"/>
        <v>trailing p/e, forward p/e</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trailing p/e, forward p/e</v>
      </c>
      <c r="I75" t="str">
        <f t="shared" ca="1" si="4"/>
        <v>N/A</v>
      </c>
      <c r="J75">
        <f t="shared" si="5"/>
        <v>0</v>
      </c>
      <c r="K75">
        <f t="shared" ca="1" si="6"/>
        <v>0</v>
      </c>
      <c r="L75" t="str">
        <f t="shared" ca="1" si="7"/>
        <v>no data</v>
      </c>
      <c r="M75" t="str">
        <f t="shared" ca="1" si="8"/>
        <v/>
      </c>
      <c r="N75" t="str">
        <f t="shared" ca="1" si="9"/>
        <v>trailing p/e, forward p/e</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trailing p/e, forward p/e</v>
      </c>
      <c r="I76" t="str">
        <f t="shared" ca="1" si="4"/>
        <v>N/A</v>
      </c>
      <c r="J76">
        <f t="shared" si="5"/>
        <v>0</v>
      </c>
      <c r="K76">
        <f t="shared" ca="1" si="6"/>
        <v>0</v>
      </c>
      <c r="L76" t="str">
        <f t="shared" ca="1" si="7"/>
        <v>no data</v>
      </c>
      <c r="M76" t="str">
        <f t="shared" ca="1" si="8"/>
        <v/>
      </c>
      <c r="N76" t="str">
        <f t="shared" ca="1" si="9"/>
        <v>trailing p/e, forward p/e</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forward p/e</v>
      </c>
      <c r="G77" t="str">
        <f ca="1">TRIM(IF(LEFT(G76,1)=",",REPLACE(G76,1,1,""),SUBSTITUTE(G76,F77, "and " &amp; F77)))</f>
        <v>trailing p/e, and forward p/e</v>
      </c>
      <c r="I77" t="str">
        <f t="shared" ca="1" si="4"/>
        <v>N/A</v>
      </c>
      <c r="J77">
        <f t="shared" si="5"/>
        <v>0</v>
      </c>
      <c r="K77">
        <f t="shared" si="6"/>
        <v>0</v>
      </c>
      <c r="L77">
        <f t="shared" si="7"/>
        <v>0</v>
      </c>
      <c r="M77" t="str">
        <f t="shared" ca="1" si="8"/>
        <v>forward p/e</v>
      </c>
      <c r="N77" t="str">
        <f t="shared" ca="1" si="9"/>
        <v>trailing p/e, and forward p/e</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There are some indications that Citizens Holding may be overvalued. The company has a higher trailing p/e, and forward p/e than the comparable average</v>
      </c>
      <c r="I78" t="str">
        <f t="shared" ca="1" si="4"/>
        <v>N/A</v>
      </c>
      <c r="J78" t="str">
        <f t="shared" si="5"/>
        <v>Dec 31, 2016</v>
      </c>
      <c r="K78" t="str">
        <f t="shared" ca="1" si="6"/>
        <v>There are some indications that Citizens Holding may be overvalued. The company has a higher trailing p/e, and forward p/e than the comparable average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5395</v>
      </c>
      <c r="F81" t="str">
        <f t="shared" ref="F81:F87" ca="1" si="13">IF(E70="below average",LOWER(TRIM(IF(ISNUMBER(VALUE(RIGHT(B70,1))),REPLACE(B70,LEN(B70),1,""),B70))),"")</f>
        <v/>
      </c>
      <c r="G81" t="str">
        <f ca="1">IFERROR(LEFT(F81,FIND("(",F81) - 2),F81)</f>
        <v/>
      </c>
      <c r="I81" t="str">
        <f t="shared" ca="1" si="4"/>
        <v>N/A</v>
      </c>
      <c r="J81">
        <f t="shared" si="5"/>
        <v>0.18989999999999999</v>
      </c>
      <c r="K81">
        <f t="shared" si="6"/>
        <v>0</v>
      </c>
      <c r="L81">
        <f t="shared" si="7"/>
        <v>0</v>
      </c>
      <c r="M81" t="str">
        <f t="shared" ca="1" si="8"/>
        <v/>
      </c>
      <c r="N81" t="str">
        <f t="shared" ca="1" si="9"/>
        <v/>
      </c>
    </row>
    <row r="82" spans="1:14" x14ac:dyDescent="0.3">
      <c r="A82" s="1">
        <v>1</v>
      </c>
      <c r="B82" t="s">
        <v>141</v>
      </c>
      <c r="C82" t="s">
        <v>5396</v>
      </c>
      <c r="F82" t="str">
        <f t="shared" ca="1" si="13"/>
        <v/>
      </c>
      <c r="G82" t="str">
        <f t="shared" ref="G82:G87" ca="1" si="14">IF(F82&lt;&gt;"", G81 &amp; ", " &amp; IFERROR(LEFT(F82,FIND("(",F82) - 2),F82),G81)</f>
        <v/>
      </c>
      <c r="I82" t="str">
        <f t="shared" ca="1" si="4"/>
        <v>N/A</v>
      </c>
      <c r="J82">
        <f t="shared" si="5"/>
        <v>0.23039999999999999</v>
      </c>
      <c r="K82">
        <f t="shared" si="6"/>
        <v>0</v>
      </c>
      <c r="L82">
        <f t="shared" si="7"/>
        <v>0</v>
      </c>
      <c r="M82" t="str">
        <f t="shared" ca="1" si="8"/>
        <v/>
      </c>
      <c r="N82" t="str">
        <f t="shared" ca="1" si="9"/>
        <v/>
      </c>
    </row>
    <row r="83" spans="1:14" x14ac:dyDescent="0.3">
      <c r="F83" t="str">
        <f t="shared" ca="1" si="13"/>
        <v/>
      </c>
      <c r="G83" t="str">
        <f t="shared" ca="1" si="14"/>
        <v/>
      </c>
      <c r="I83" t="str">
        <f t="shared" ca="1" si="4"/>
        <v>N/A</v>
      </c>
      <c r="J83">
        <f t="shared" si="5"/>
        <v>0</v>
      </c>
      <c r="K83">
        <f t="shared" si="6"/>
        <v>0</v>
      </c>
      <c r="L83">
        <f t="shared" si="7"/>
        <v>0</v>
      </c>
      <c r="M83" t="str">
        <f t="shared" ca="1" si="8"/>
        <v/>
      </c>
      <c r="N83" t="str">
        <f t="shared" ca="1" si="9"/>
        <v/>
      </c>
    </row>
    <row r="84" spans="1:14" x14ac:dyDescent="0.3">
      <c r="A84" s="1">
        <v>0</v>
      </c>
      <c r="B84" t="s">
        <v>143</v>
      </c>
      <c r="C84" t="s">
        <v>5397</v>
      </c>
      <c r="F84" t="str">
        <f t="shared" ca="1" si="13"/>
        <v>price/sales (ttm)</v>
      </c>
      <c r="G84" t="str">
        <f t="shared" ca="1" si="14"/>
        <v>, price/sales</v>
      </c>
      <c r="I84" t="str">
        <f t="shared" ca="1" si="4"/>
        <v>N/A</v>
      </c>
      <c r="J84">
        <f t="shared" si="5"/>
        <v>6.5000000000000006E-3</v>
      </c>
      <c r="K84">
        <f t="shared" si="6"/>
        <v>0</v>
      </c>
      <c r="L84">
        <f t="shared" si="7"/>
        <v>0</v>
      </c>
      <c r="M84" t="str">
        <f t="shared" ca="1" si="8"/>
        <v>price/sales (ttm)</v>
      </c>
      <c r="N84" t="str">
        <f t="shared" ca="1" si="9"/>
        <v>, price/sales</v>
      </c>
    </row>
    <row r="85" spans="1:14" x14ac:dyDescent="0.3">
      <c r="A85" s="1">
        <v>1</v>
      </c>
      <c r="B85" t="s">
        <v>145</v>
      </c>
      <c r="C85" t="s">
        <v>5398</v>
      </c>
      <c r="F85" t="str">
        <f t="shared" ca="1" si="13"/>
        <v>price/book (mrq)</v>
      </c>
      <c r="G85" t="str">
        <f t="shared" ca="1" si="14"/>
        <v>, price/sales, price/book</v>
      </c>
      <c r="I85" t="str">
        <f t="shared" ca="1" si="4"/>
        <v>N/A</v>
      </c>
      <c r="J85">
        <f t="shared" si="5"/>
        <v>7.5200000000000003E-2</v>
      </c>
      <c r="K85">
        <f t="shared" si="6"/>
        <v>0</v>
      </c>
      <c r="L85">
        <f t="shared" si="7"/>
        <v>0</v>
      </c>
      <c r="M85" t="str">
        <f t="shared" ca="1" si="8"/>
        <v>price/book (mrq)</v>
      </c>
      <c r="N85" t="str">
        <f t="shared" ca="1" si="9"/>
        <v>, price/sales, price/book</v>
      </c>
    </row>
    <row r="86" spans="1:14" x14ac:dyDescent="0.3">
      <c r="F86" t="str">
        <f t="shared" ca="1" si="13"/>
        <v/>
      </c>
      <c r="G86" t="str">
        <f t="shared" ca="1" si="14"/>
        <v>, price/sales, price/book</v>
      </c>
      <c r="I86" t="str">
        <f t="shared" ca="1" si="4"/>
        <v>N/A</v>
      </c>
      <c r="J86">
        <f t="shared" si="5"/>
        <v>0</v>
      </c>
      <c r="K86">
        <f t="shared" si="6"/>
        <v>0</v>
      </c>
      <c r="L86">
        <f t="shared" si="7"/>
        <v>0</v>
      </c>
      <c r="M86" t="str">
        <f t="shared" ca="1" si="8"/>
        <v/>
      </c>
      <c r="N86" t="str">
        <f t="shared" ca="1" si="9"/>
        <v>, price/sales, price/book</v>
      </c>
    </row>
    <row r="87" spans="1:14" x14ac:dyDescent="0.3">
      <c r="A87" s="1">
        <v>0</v>
      </c>
      <c r="B87" t="s">
        <v>147</v>
      </c>
      <c r="C87" t="s">
        <v>5399</v>
      </c>
      <c r="F87" t="str">
        <f t="shared" ca="1" si="13"/>
        <v/>
      </c>
      <c r="G87" t="str">
        <f t="shared" ca="1" si="14"/>
        <v>, price/sales, price/book</v>
      </c>
      <c r="I87" t="str">
        <f t="shared" ca="1" si="4"/>
        <v>N/A</v>
      </c>
      <c r="J87">
        <f t="shared" si="5"/>
        <v>35010000</v>
      </c>
      <c r="K87">
        <f t="shared" si="6"/>
        <v>0</v>
      </c>
      <c r="L87">
        <f t="shared" si="7"/>
        <v>0</v>
      </c>
      <c r="M87" t="str">
        <f t="shared" ca="1" si="8"/>
        <v/>
      </c>
      <c r="N87" t="str">
        <f t="shared" ca="1" si="9"/>
        <v>, price/sales, price/book</v>
      </c>
    </row>
    <row r="88" spans="1:14" x14ac:dyDescent="0.3">
      <c r="A88" s="1">
        <v>1</v>
      </c>
      <c r="B88" t="s">
        <v>149</v>
      </c>
      <c r="C88" t="s">
        <v>1819</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price/sales, price/book</v>
      </c>
      <c r="I88" t="str">
        <f t="shared" ca="1" si="4"/>
        <v>N/A</v>
      </c>
      <c r="J88" t="str">
        <f t="shared" si="5"/>
        <v>7.19</v>
      </c>
      <c r="K88">
        <f t="shared" si="6"/>
        <v>0</v>
      </c>
      <c r="L88">
        <f t="shared" si="7"/>
        <v>0</v>
      </c>
      <c r="M88" t="str">
        <f t="shared" ca="1" si="8"/>
        <v>price/book</v>
      </c>
      <c r="N88" t="str">
        <f t="shared" ca="1" si="9"/>
        <v>price/sales, price/book</v>
      </c>
    </row>
    <row r="89" spans="1:14" x14ac:dyDescent="0.3">
      <c r="A89" s="1">
        <v>2</v>
      </c>
      <c r="B89" t="s">
        <v>151</v>
      </c>
      <c r="C89" t="s">
        <v>5400</v>
      </c>
      <c r="D89" t="str">
        <f ca="1">IF(COUNTIF(E70:E76,"=below average")&gt;0,"There are some indications that "&amp;D1&amp;" may be undervalued. The company has a lower " &amp; G88 &amp; " than the comparable average", "Inconclusive")</f>
        <v>There are some indications that Citizens Holding may be undervalued. The company has a lower price/sales, price/book than the comparable average</v>
      </c>
      <c r="I89" t="str">
        <f t="shared" ca="1" si="4"/>
        <v>N/A</v>
      </c>
      <c r="J89">
        <f t="shared" si="5"/>
        <v>2.1000000000000001E-2</v>
      </c>
      <c r="K89" t="str">
        <f t="shared" ca="1" si="6"/>
        <v>There are some indications that Citizens Holding may be undervalued. The company has a lower price/sales, price/book than the comparable average</v>
      </c>
      <c r="L89">
        <f t="shared" si="7"/>
        <v>0</v>
      </c>
      <c r="M89">
        <f t="shared" si="8"/>
        <v>0</v>
      </c>
      <c r="N89">
        <f t="shared" si="9"/>
        <v>0</v>
      </c>
    </row>
    <row r="90" spans="1:14" x14ac:dyDescent="0.3">
      <c r="A90" s="1">
        <v>3</v>
      </c>
      <c r="B90" t="s">
        <v>153</v>
      </c>
      <c r="I90" t="str">
        <f t="shared" si="4"/>
        <v>N/A</v>
      </c>
      <c r="J90">
        <f t="shared" si="5"/>
        <v>0</v>
      </c>
      <c r="K90">
        <f t="shared" si="6"/>
        <v>0</v>
      </c>
      <c r="L90">
        <f t="shared" si="7"/>
        <v>0</v>
      </c>
      <c r="M90">
        <f t="shared" si="8"/>
        <v>0</v>
      </c>
      <c r="N90">
        <f t="shared" si="9"/>
        <v>0</v>
      </c>
    </row>
    <row r="91" spans="1:14" x14ac:dyDescent="0.3">
      <c r="A91" s="1">
        <v>4</v>
      </c>
      <c r="B91" t="s">
        <v>155</v>
      </c>
      <c r="I91" t="str">
        <f t="shared" si="4"/>
        <v>N/A</v>
      </c>
      <c r="J91">
        <f t="shared" si="5"/>
        <v>0</v>
      </c>
      <c r="K91">
        <f t="shared" si="6"/>
        <v>0</v>
      </c>
      <c r="L91">
        <f t="shared" si="7"/>
        <v>0</v>
      </c>
      <c r="M91">
        <f t="shared" si="8"/>
        <v>0</v>
      </c>
      <c r="N91">
        <f t="shared" si="9"/>
        <v>0</v>
      </c>
    </row>
    <row r="92" spans="1:14" x14ac:dyDescent="0.3">
      <c r="A92" s="1">
        <v>5</v>
      </c>
      <c r="B92" t="s">
        <v>157</v>
      </c>
      <c r="C92" t="s">
        <v>5401</v>
      </c>
      <c r="I92" t="str">
        <f t="shared" si="4"/>
        <v>N/A</v>
      </c>
      <c r="J92">
        <f t="shared" si="5"/>
        <v>6650000</v>
      </c>
      <c r="K92">
        <f t="shared" si="6"/>
        <v>0</v>
      </c>
      <c r="L92">
        <f t="shared" si="7"/>
        <v>0</v>
      </c>
      <c r="M92">
        <f t="shared" si="8"/>
        <v>0</v>
      </c>
      <c r="N92">
        <f t="shared" si="9"/>
        <v>0</v>
      </c>
    </row>
    <row r="93" spans="1:14" x14ac:dyDescent="0.3">
      <c r="A93" s="1">
        <v>6</v>
      </c>
      <c r="B93" t="s">
        <v>159</v>
      </c>
      <c r="C93" t="s">
        <v>5370</v>
      </c>
      <c r="I93" t="str">
        <f t="shared" si="4"/>
        <v>N/A</v>
      </c>
      <c r="J93" t="str">
        <f t="shared" si="5"/>
        <v>1.36</v>
      </c>
      <c r="K93">
        <f t="shared" si="6"/>
        <v>0</v>
      </c>
      <c r="L93">
        <f t="shared" si="7"/>
        <v>0</v>
      </c>
      <c r="M93">
        <f t="shared" si="8"/>
        <v>0</v>
      </c>
      <c r="N93">
        <f t="shared" si="9"/>
        <v>0</v>
      </c>
    </row>
    <row r="94" spans="1:14" x14ac:dyDescent="0.3">
      <c r="A94" s="1">
        <v>7</v>
      </c>
      <c r="B94" t="s">
        <v>160</v>
      </c>
      <c r="C94" t="s">
        <v>5390</v>
      </c>
      <c r="I94" t="str">
        <f t="shared" si="4"/>
        <v>N/A</v>
      </c>
      <c r="J94">
        <f t="shared" si="5"/>
        <v>-5.7999999999999996E-2</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5402</v>
      </c>
      <c r="I96" t="str">
        <f t="shared" si="4"/>
        <v>N/A</v>
      </c>
      <c r="J96">
        <f t="shared" si="5"/>
        <v>101420000</v>
      </c>
      <c r="K96">
        <f t="shared" si="6"/>
        <v>0</v>
      </c>
      <c r="L96">
        <f t="shared" si="7"/>
        <v>0</v>
      </c>
      <c r="M96">
        <f t="shared" si="8"/>
        <v>0</v>
      </c>
      <c r="N96">
        <f t="shared" si="9"/>
        <v>0</v>
      </c>
    </row>
    <row r="97" spans="1:14" x14ac:dyDescent="0.3">
      <c r="A97" s="1">
        <v>1</v>
      </c>
      <c r="B97" t="s">
        <v>164</v>
      </c>
      <c r="C97" t="s">
        <v>5403</v>
      </c>
      <c r="I97" t="str">
        <f t="shared" si="4"/>
        <v>N/A</v>
      </c>
      <c r="J97" t="str">
        <f t="shared" si="5"/>
        <v>20.72</v>
      </c>
      <c r="K97">
        <f t="shared" si="6"/>
        <v>0</v>
      </c>
      <c r="L97">
        <f t="shared" si="7"/>
        <v>0</v>
      </c>
      <c r="M97">
        <f t="shared" si="8"/>
        <v>0</v>
      </c>
      <c r="N97">
        <f t="shared" si="9"/>
        <v>0</v>
      </c>
    </row>
    <row r="98" spans="1:14" x14ac:dyDescent="0.3">
      <c r="A98" s="1">
        <v>2</v>
      </c>
      <c r="B98" t="s">
        <v>166</v>
      </c>
      <c r="C98" t="s">
        <v>5404</v>
      </c>
      <c r="I98" t="str">
        <f t="shared" si="4"/>
        <v>N/A</v>
      </c>
      <c r="J98">
        <f t="shared" si="5"/>
        <v>161100000</v>
      </c>
      <c r="K98">
        <f t="shared" si="6"/>
        <v>0</v>
      </c>
      <c r="L98">
        <f t="shared" si="7"/>
        <v>0</v>
      </c>
      <c r="M98">
        <f t="shared" si="8"/>
        <v>0</v>
      </c>
      <c r="N98">
        <f t="shared" si="9"/>
        <v>0</v>
      </c>
    </row>
    <row r="99" spans="1:14" x14ac:dyDescent="0.3">
      <c r="A99" s="1">
        <v>3</v>
      </c>
      <c r="B99" t="s">
        <v>168</v>
      </c>
      <c r="I99" t="str">
        <f t="shared" si="4"/>
        <v>N/A</v>
      </c>
      <c r="J99">
        <f t="shared" si="5"/>
        <v>0</v>
      </c>
      <c r="K99">
        <f t="shared" si="6"/>
        <v>0</v>
      </c>
      <c r="L99">
        <f t="shared" si="7"/>
        <v>0</v>
      </c>
      <c r="M99">
        <f t="shared" si="8"/>
        <v>0</v>
      </c>
      <c r="N99">
        <f t="shared" si="9"/>
        <v>0</v>
      </c>
    </row>
    <row r="100" spans="1:14" x14ac:dyDescent="0.3">
      <c r="A100" s="1">
        <v>4</v>
      </c>
      <c r="B100" t="s">
        <v>170</v>
      </c>
      <c r="I100" t="str">
        <f t="shared" si="4"/>
        <v>N/A</v>
      </c>
      <c r="J100">
        <f t="shared" si="5"/>
        <v>0</v>
      </c>
      <c r="K100">
        <f t="shared" si="6"/>
        <v>0</v>
      </c>
      <c r="L100">
        <f t="shared" si="7"/>
        <v>0</v>
      </c>
      <c r="M100">
        <f t="shared" si="8"/>
        <v>0</v>
      </c>
      <c r="N100">
        <f t="shared" si="9"/>
        <v>0</v>
      </c>
    </row>
    <row r="101" spans="1:14" x14ac:dyDescent="0.3">
      <c r="A101" s="1">
        <v>5</v>
      </c>
      <c r="B101" t="s">
        <v>172</v>
      </c>
      <c r="C101" t="s">
        <v>5405</v>
      </c>
      <c r="I101" t="str">
        <f t="shared" si="4"/>
        <v>N/A</v>
      </c>
      <c r="J101" t="str">
        <f t="shared" si="5"/>
        <v>18.05</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5406</v>
      </c>
      <c r="I103" t="str">
        <f t="shared" si="4"/>
        <v>N/A</v>
      </c>
      <c r="J103">
        <f t="shared" si="5"/>
        <v>11640000</v>
      </c>
      <c r="K103">
        <f t="shared" si="6"/>
        <v>0</v>
      </c>
      <c r="L103">
        <f t="shared" si="7"/>
        <v>0</v>
      </c>
      <c r="M103">
        <f t="shared" si="8"/>
        <v>0</v>
      </c>
      <c r="N103">
        <f t="shared" si="9"/>
        <v>0</v>
      </c>
    </row>
    <row r="104" spans="1:14" x14ac:dyDescent="0.3">
      <c r="A104" s="1">
        <v>1</v>
      </c>
      <c r="B104" t="s">
        <v>176</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5368</v>
      </c>
      <c r="I106" t="str">
        <f t="shared" si="4"/>
        <v>N/A</v>
      </c>
      <c r="J106" t="str">
        <f t="shared" si="5"/>
        <v>-0.34</v>
      </c>
      <c r="K106">
        <f t="shared" si="6"/>
        <v>0</v>
      </c>
      <c r="L106">
        <f t="shared" si="7"/>
        <v>0</v>
      </c>
      <c r="M106">
        <f t="shared" si="8"/>
        <v>0</v>
      </c>
      <c r="N106">
        <f t="shared" si="9"/>
        <v>0</v>
      </c>
    </row>
    <row r="107" spans="1:14" x14ac:dyDescent="0.3">
      <c r="A107" s="1">
        <v>1</v>
      </c>
      <c r="B107" t="s">
        <v>178</v>
      </c>
      <c r="C107" t="s">
        <v>5407</v>
      </c>
      <c r="I107" t="str">
        <f t="shared" si="4"/>
        <v>N/A</v>
      </c>
      <c r="J107">
        <f t="shared" si="5"/>
        <v>6.6900000000000001E-2</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5408</v>
      </c>
      <c r="I109" t="str">
        <f t="shared" si="4"/>
        <v>N/A</v>
      </c>
      <c r="J109" t="str">
        <f t="shared" si="5"/>
        <v>26.61</v>
      </c>
      <c r="K109">
        <f t="shared" si="6"/>
        <v>0</v>
      </c>
      <c r="L109">
        <f t="shared" si="7"/>
        <v>0</v>
      </c>
      <c r="M109">
        <f t="shared" si="8"/>
        <v>0</v>
      </c>
      <c r="N109">
        <f t="shared" si="9"/>
        <v>0</v>
      </c>
    </row>
    <row r="110" spans="1:14" x14ac:dyDescent="0.3">
      <c r="A110" s="1">
        <v>4</v>
      </c>
      <c r="B110" t="s">
        <v>184</v>
      </c>
      <c r="C110" t="s">
        <v>5409</v>
      </c>
      <c r="I110" t="str">
        <f t="shared" si="4"/>
        <v>N/A</v>
      </c>
      <c r="J110" t="str">
        <f t="shared" si="5"/>
        <v>21.21</v>
      </c>
      <c r="K110">
        <f t="shared" si="6"/>
        <v>0</v>
      </c>
      <c r="L110">
        <f t="shared" si="7"/>
        <v>0</v>
      </c>
      <c r="M110">
        <f t="shared" si="8"/>
        <v>0</v>
      </c>
      <c r="N110">
        <f t="shared" si="9"/>
        <v>0</v>
      </c>
    </row>
    <row r="111" spans="1:14" x14ac:dyDescent="0.3">
      <c r="A111" s="1">
        <v>5</v>
      </c>
      <c r="B111" t="s">
        <v>186</v>
      </c>
      <c r="C111" t="s">
        <v>5410</v>
      </c>
      <c r="I111" t="str">
        <f t="shared" si="4"/>
        <v>N/A</v>
      </c>
      <c r="J111" t="str">
        <f t="shared" si="5"/>
        <v>24.94</v>
      </c>
      <c r="K111">
        <f t="shared" si="6"/>
        <v>0</v>
      </c>
      <c r="L111">
        <f t="shared" si="7"/>
        <v>0</v>
      </c>
      <c r="M111">
        <f t="shared" si="8"/>
        <v>0</v>
      </c>
      <c r="N111">
        <f t="shared" si="9"/>
        <v>0</v>
      </c>
    </row>
    <row r="112" spans="1:14" x14ac:dyDescent="0.3">
      <c r="A112" s="1">
        <v>6</v>
      </c>
      <c r="B112" t="s">
        <v>188</v>
      </c>
      <c r="C112" t="s">
        <v>5411</v>
      </c>
      <c r="I112" t="str">
        <f t="shared" si="4"/>
        <v>N/A</v>
      </c>
      <c r="J112" t="str">
        <f t="shared" si="5"/>
        <v>24.72</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5366</v>
      </c>
      <c r="I114" t="str">
        <f t="shared" si="4"/>
        <v>N/A</v>
      </c>
      <c r="J114" t="str">
        <f t="shared" si="5"/>
        <v>887</v>
      </c>
      <c r="K114">
        <f t="shared" si="6"/>
        <v>0</v>
      </c>
      <c r="L114">
        <f t="shared" si="7"/>
        <v>0</v>
      </c>
      <c r="M114">
        <f t="shared" si="8"/>
        <v>0</v>
      </c>
      <c r="N114">
        <f t="shared" si="9"/>
        <v>0</v>
      </c>
    </row>
    <row r="115" spans="1:14" x14ac:dyDescent="0.3">
      <c r="A115" s="1">
        <v>1</v>
      </c>
      <c r="B115" t="s">
        <v>192</v>
      </c>
      <c r="C115" t="s">
        <v>5412</v>
      </c>
      <c r="I115" t="str">
        <f t="shared" si="4"/>
        <v>N/A</v>
      </c>
      <c r="J115" t="str">
        <f t="shared" si="5"/>
        <v>537</v>
      </c>
      <c r="K115">
        <f t="shared" si="6"/>
        <v>0</v>
      </c>
      <c r="L115">
        <f t="shared" si="7"/>
        <v>0</v>
      </c>
      <c r="M115">
        <f t="shared" si="8"/>
        <v>0</v>
      </c>
      <c r="N115">
        <f t="shared" si="9"/>
        <v>0</v>
      </c>
    </row>
    <row r="116" spans="1:14" x14ac:dyDescent="0.3">
      <c r="A116" s="1">
        <v>2</v>
      </c>
      <c r="B116" t="s">
        <v>194</v>
      </c>
      <c r="C116" t="s">
        <v>4260</v>
      </c>
      <c r="I116" t="str">
        <f t="shared" si="4"/>
        <v>N/A</v>
      </c>
      <c r="J116">
        <f t="shared" si="5"/>
        <v>4890000</v>
      </c>
      <c r="K116">
        <f t="shared" si="6"/>
        <v>0</v>
      </c>
      <c r="L116">
        <f t="shared" si="7"/>
        <v>0</v>
      </c>
      <c r="M116">
        <f t="shared" si="8"/>
        <v>0</v>
      </c>
      <c r="N116">
        <f t="shared" si="9"/>
        <v>0</v>
      </c>
    </row>
    <row r="117" spans="1:14" x14ac:dyDescent="0.3">
      <c r="A117" s="1">
        <v>3</v>
      </c>
      <c r="B117" t="s">
        <v>196</v>
      </c>
      <c r="C117" t="s">
        <v>5413</v>
      </c>
      <c r="I117" t="str">
        <f t="shared" si="4"/>
        <v>N/A</v>
      </c>
      <c r="J117">
        <f t="shared" si="5"/>
        <v>3950000</v>
      </c>
      <c r="K117">
        <f t="shared" si="6"/>
        <v>0</v>
      </c>
      <c r="L117">
        <f t="shared" si="7"/>
        <v>0</v>
      </c>
      <c r="M117">
        <f t="shared" si="8"/>
        <v>0</v>
      </c>
      <c r="N117">
        <f t="shared" si="9"/>
        <v>0</v>
      </c>
    </row>
    <row r="118" spans="1:14" x14ac:dyDescent="0.3">
      <c r="A118" s="1">
        <v>4</v>
      </c>
      <c r="B118" t="s">
        <v>198</v>
      </c>
      <c r="C118" t="s">
        <v>5414</v>
      </c>
      <c r="I118" t="str">
        <f t="shared" si="4"/>
        <v>N/A</v>
      </c>
      <c r="J118">
        <f t="shared" si="5"/>
        <v>0.215</v>
      </c>
      <c r="K118">
        <f t="shared" si="6"/>
        <v>0</v>
      </c>
      <c r="L118">
        <f t="shared" si="7"/>
        <v>0</v>
      </c>
      <c r="M118">
        <f t="shared" si="8"/>
        <v>0</v>
      </c>
      <c r="N118">
        <f t="shared" si="9"/>
        <v>0</v>
      </c>
    </row>
    <row r="119" spans="1:14" x14ac:dyDescent="0.3">
      <c r="A119" s="1">
        <v>5</v>
      </c>
      <c r="B119" t="s">
        <v>200</v>
      </c>
      <c r="C119" t="s">
        <v>3591</v>
      </c>
      <c r="I119" t="str">
        <f t="shared" si="4"/>
        <v>N/A</v>
      </c>
      <c r="J119">
        <f t="shared" si="5"/>
        <v>6.0999999999999999E-2</v>
      </c>
      <c r="K119">
        <f t="shared" si="6"/>
        <v>0</v>
      </c>
      <c r="L119">
        <f t="shared" si="7"/>
        <v>0</v>
      </c>
      <c r="M119">
        <f t="shared" si="8"/>
        <v>0</v>
      </c>
      <c r="N119">
        <f t="shared" si="9"/>
        <v>0</v>
      </c>
    </row>
    <row r="120" spans="1:14" x14ac:dyDescent="0.3">
      <c r="A120" s="1">
        <v>6</v>
      </c>
      <c r="B120" t="s">
        <v>202</v>
      </c>
      <c r="C120" t="s">
        <v>5415</v>
      </c>
      <c r="I120" t="str">
        <f t="shared" si="4"/>
        <v>N/A</v>
      </c>
      <c r="J120" t="str">
        <f t="shared" si="5"/>
        <v>5.75k</v>
      </c>
      <c r="K120">
        <f t="shared" si="6"/>
        <v>0</v>
      </c>
      <c r="L120">
        <f t="shared" si="7"/>
        <v>0</v>
      </c>
      <c r="M120">
        <f t="shared" si="8"/>
        <v>0</v>
      </c>
      <c r="N120">
        <f t="shared" si="9"/>
        <v>0</v>
      </c>
    </row>
    <row r="121" spans="1:14" x14ac:dyDescent="0.3">
      <c r="A121" s="1">
        <v>7</v>
      </c>
      <c r="B121" t="s">
        <v>204</v>
      </c>
      <c r="C121" t="s">
        <v>5416</v>
      </c>
      <c r="I121" t="str">
        <f t="shared" si="4"/>
        <v>N/A</v>
      </c>
      <c r="J121" t="str">
        <f t="shared" si="5"/>
        <v>6.68</v>
      </c>
      <c r="K121">
        <f t="shared" si="6"/>
        <v>0</v>
      </c>
      <c r="L121">
        <f t="shared" si="7"/>
        <v>0</v>
      </c>
      <c r="M121">
        <f t="shared" si="8"/>
        <v>0</v>
      </c>
      <c r="N121">
        <f t="shared" si="9"/>
        <v>0</v>
      </c>
    </row>
    <row r="122" spans="1:14" x14ac:dyDescent="0.3">
      <c r="A122" s="1">
        <v>8</v>
      </c>
      <c r="B122" t="s">
        <v>206</v>
      </c>
      <c r="C122" t="s">
        <v>5417</v>
      </c>
      <c r="I122" t="str">
        <f t="shared" si="4"/>
        <v>N/A</v>
      </c>
      <c r="J122">
        <f t="shared" si="5"/>
        <v>1.3000000000000002E-3</v>
      </c>
      <c r="K122">
        <f t="shared" si="6"/>
        <v>0</v>
      </c>
      <c r="L122">
        <f t="shared" si="7"/>
        <v>0</v>
      </c>
      <c r="M122">
        <f t="shared" si="8"/>
        <v>0</v>
      </c>
      <c r="N122">
        <f t="shared" si="9"/>
        <v>0</v>
      </c>
    </row>
    <row r="123" spans="1:14" x14ac:dyDescent="0.3">
      <c r="A123" s="1">
        <v>9</v>
      </c>
      <c r="B123" t="s">
        <v>208</v>
      </c>
      <c r="C123" t="s">
        <v>5418</v>
      </c>
      <c r="I123" t="str">
        <f t="shared" si="4"/>
        <v>N/A</v>
      </c>
      <c r="J123" t="str">
        <f t="shared" si="5"/>
        <v>6.04k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C125" t="s">
        <v>5419</v>
      </c>
      <c r="I125" t="str">
        <f t="shared" si="15"/>
        <v>N/A</v>
      </c>
      <c r="J125" t="str">
        <f t="shared" si="16"/>
        <v>0.96</v>
      </c>
      <c r="K125">
        <f t="shared" si="17"/>
        <v>0</v>
      </c>
      <c r="L125">
        <f t="shared" si="18"/>
        <v>0</v>
      </c>
      <c r="M125">
        <f t="shared" si="19"/>
        <v>0</v>
      </c>
      <c r="N125">
        <f t="shared" si="20"/>
        <v>0</v>
      </c>
    </row>
    <row r="126" spans="1:14" x14ac:dyDescent="0.3">
      <c r="A126" s="1">
        <v>1</v>
      </c>
      <c r="B126" t="s">
        <v>212</v>
      </c>
      <c r="C126" t="s">
        <v>5420</v>
      </c>
      <c r="I126" t="str">
        <f t="shared" si="15"/>
        <v>N/A</v>
      </c>
      <c r="J126">
        <f t="shared" si="16"/>
        <v>3.8399999999999997E-2</v>
      </c>
      <c r="K126">
        <f t="shared" si="17"/>
        <v>0</v>
      </c>
      <c r="L126">
        <f t="shared" si="18"/>
        <v>0</v>
      </c>
      <c r="M126">
        <f t="shared" si="19"/>
        <v>0</v>
      </c>
      <c r="N126">
        <f t="shared" si="20"/>
        <v>0</v>
      </c>
    </row>
    <row r="127" spans="1:14" x14ac:dyDescent="0.3">
      <c r="A127" s="1">
        <v>2</v>
      </c>
      <c r="B127" t="s">
        <v>214</v>
      </c>
      <c r="C127" t="s">
        <v>5419</v>
      </c>
      <c r="I127" t="str">
        <f t="shared" si="15"/>
        <v>N/A</v>
      </c>
      <c r="J127" t="str">
        <f t="shared" si="16"/>
        <v>0.96</v>
      </c>
      <c r="K127">
        <f t="shared" si="17"/>
        <v>0</v>
      </c>
      <c r="L127">
        <f t="shared" si="18"/>
        <v>0</v>
      </c>
      <c r="M127">
        <f t="shared" si="19"/>
        <v>0</v>
      </c>
      <c r="N127">
        <f t="shared" si="20"/>
        <v>0</v>
      </c>
    </row>
    <row r="128" spans="1:14" x14ac:dyDescent="0.3">
      <c r="A128" s="1">
        <v>3</v>
      </c>
      <c r="B128" t="s">
        <v>216</v>
      </c>
      <c r="C128" t="s">
        <v>5421</v>
      </c>
      <c r="I128" t="str">
        <f t="shared" si="15"/>
        <v>N/A</v>
      </c>
      <c r="J128">
        <f t="shared" si="16"/>
        <v>3.7600000000000001E-2</v>
      </c>
      <c r="K128">
        <f t="shared" si="17"/>
        <v>0</v>
      </c>
      <c r="L128">
        <f t="shared" si="18"/>
        <v>0</v>
      </c>
      <c r="M128">
        <f t="shared" si="19"/>
        <v>0</v>
      </c>
      <c r="N128">
        <f t="shared" si="20"/>
        <v>0</v>
      </c>
    </row>
    <row r="129" spans="1:14" x14ac:dyDescent="0.3">
      <c r="A129" s="1">
        <v>4</v>
      </c>
      <c r="B129" t="s">
        <v>218</v>
      </c>
      <c r="C129" t="s">
        <v>5422</v>
      </c>
      <c r="I129" t="str">
        <f t="shared" si="15"/>
        <v>N/A</v>
      </c>
      <c r="J129" t="str">
        <f t="shared" si="16"/>
        <v>4.45</v>
      </c>
      <c r="K129">
        <f t="shared" si="17"/>
        <v>0</v>
      </c>
      <c r="L129">
        <f t="shared" si="18"/>
        <v>0</v>
      </c>
      <c r="M129">
        <f t="shared" si="19"/>
        <v>0</v>
      </c>
      <c r="N129">
        <f t="shared" si="20"/>
        <v>0</v>
      </c>
    </row>
    <row r="130" spans="1:14" x14ac:dyDescent="0.3">
      <c r="A130" s="1">
        <v>5</v>
      </c>
      <c r="B130" t="s">
        <v>220</v>
      </c>
      <c r="C130" t="s">
        <v>5423</v>
      </c>
      <c r="I130" t="str">
        <f t="shared" si="15"/>
        <v>N/A</v>
      </c>
      <c r="J130">
        <f t="shared" si="16"/>
        <v>0.70590000000000008</v>
      </c>
      <c r="K130">
        <f t="shared" si="17"/>
        <v>0</v>
      </c>
      <c r="L130">
        <f t="shared" si="18"/>
        <v>0</v>
      </c>
      <c r="M130">
        <f t="shared" si="19"/>
        <v>0</v>
      </c>
      <c r="N130">
        <f t="shared" si="20"/>
        <v>0</v>
      </c>
    </row>
    <row r="131" spans="1:14" x14ac:dyDescent="0.3">
      <c r="A131" s="1">
        <v>6</v>
      </c>
      <c r="B131" t="s">
        <v>222</v>
      </c>
      <c r="C131" t="s">
        <v>5424</v>
      </c>
      <c r="I131" t="str">
        <f t="shared" si="15"/>
        <v>N/A</v>
      </c>
      <c r="J131" t="str">
        <f t="shared" si="16"/>
        <v>Jun 30, 2017</v>
      </c>
      <c r="K131">
        <f t="shared" si="17"/>
        <v>0</v>
      </c>
      <c r="L131">
        <f t="shared" si="18"/>
        <v>0</v>
      </c>
      <c r="M131">
        <f t="shared" si="19"/>
        <v>0</v>
      </c>
      <c r="N131">
        <f t="shared" si="20"/>
        <v>0</v>
      </c>
    </row>
    <row r="132" spans="1:14" x14ac:dyDescent="0.3">
      <c r="A132" s="1">
        <v>7</v>
      </c>
      <c r="B132" t="s">
        <v>224</v>
      </c>
      <c r="C132" t="s">
        <v>3619</v>
      </c>
      <c r="I132" t="str">
        <f t="shared" si="15"/>
        <v>N/A</v>
      </c>
      <c r="J132" t="str">
        <f t="shared" si="16"/>
        <v>Jun 13, 2017</v>
      </c>
      <c r="K132">
        <f t="shared" si="17"/>
        <v>0</v>
      </c>
      <c r="L132">
        <f t="shared" si="18"/>
        <v>0</v>
      </c>
      <c r="M132">
        <f t="shared" si="19"/>
        <v>0</v>
      </c>
      <c r="N132">
        <f t="shared" si="20"/>
        <v>0</v>
      </c>
    </row>
    <row r="133" spans="1:14" x14ac:dyDescent="0.3">
      <c r="A133" s="1">
        <v>8</v>
      </c>
      <c r="B133" t="s">
        <v>226</v>
      </c>
      <c r="C133" t="s">
        <v>4880</v>
      </c>
      <c r="I133" t="str">
        <f t="shared" si="15"/>
        <v>N/A</v>
      </c>
      <c r="J133" t="str">
        <f t="shared" si="16"/>
        <v>3/2</v>
      </c>
      <c r="K133">
        <f t="shared" si="17"/>
        <v>0</v>
      </c>
      <c r="L133">
        <f t="shared" si="18"/>
        <v>0</v>
      </c>
      <c r="M133">
        <f t="shared" si="19"/>
        <v>0</v>
      </c>
      <c r="N133">
        <f t="shared" si="20"/>
        <v>0</v>
      </c>
    </row>
    <row r="134" spans="1:14" x14ac:dyDescent="0.3">
      <c r="A134" s="1">
        <v>9</v>
      </c>
      <c r="B134" t="s">
        <v>227</v>
      </c>
      <c r="C134" t="s">
        <v>5425</v>
      </c>
      <c r="I134" t="str">
        <f t="shared" si="15"/>
        <v>N/A</v>
      </c>
      <c r="J134" t="str">
        <f t="shared" si="16"/>
        <v>Jan 2, 2002</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5426</v>
      </c>
      <c r="C138" t="s">
        <v>4883</v>
      </c>
      <c r="F138">
        <v>55</v>
      </c>
      <c r="I138" t="str">
        <f t="shared" si="15"/>
        <v>N/A</v>
      </c>
      <c r="J138" t="str">
        <f t="shared" si="16"/>
        <v>CEO, Pres &amp; Director</v>
      </c>
      <c r="K138">
        <f t="shared" si="17"/>
        <v>0</v>
      </c>
      <c r="L138">
        <f t="shared" si="18"/>
        <v>0</v>
      </c>
      <c r="M138">
        <f t="shared" si="19"/>
        <v>55</v>
      </c>
      <c r="N138">
        <f t="shared" si="20"/>
        <v>0</v>
      </c>
    </row>
    <row r="139" spans="1:14" x14ac:dyDescent="0.3">
      <c r="A139" s="1">
        <v>1</v>
      </c>
      <c r="B139" t="s">
        <v>5427</v>
      </c>
      <c r="C139" t="s">
        <v>5428</v>
      </c>
      <c r="D139" t="s">
        <v>5429</v>
      </c>
      <c r="F139">
        <v>65</v>
      </c>
      <c r="I139" t="str">
        <f t="shared" si="15"/>
        <v>N/A</v>
      </c>
      <c r="J139" t="str">
        <f t="shared" si="16"/>
        <v>CFO, Principal Accounting Officer, Treasurer, Controller, CFO &amp; SVP - Citizens Bank of Philadelphia</v>
      </c>
      <c r="K139" t="str">
        <f t="shared" si="17"/>
        <v>200.29k</v>
      </c>
      <c r="L139">
        <f t="shared" si="18"/>
        <v>0</v>
      </c>
      <c r="M139">
        <f t="shared" si="19"/>
        <v>65</v>
      </c>
      <c r="N139">
        <f t="shared" si="20"/>
        <v>0</v>
      </c>
    </row>
    <row r="140" spans="1:14" x14ac:dyDescent="0.3">
      <c r="A140" s="1">
        <v>2</v>
      </c>
      <c r="B140" t="s">
        <v>5430</v>
      </c>
      <c r="C140" t="s">
        <v>5431</v>
      </c>
      <c r="I140" t="str">
        <f t="shared" si="15"/>
        <v>N/A</v>
      </c>
      <c r="J140" t="str">
        <f t="shared" si="16"/>
        <v>Sec.</v>
      </c>
      <c r="K140">
        <f t="shared" si="17"/>
        <v>0</v>
      </c>
      <c r="L140">
        <f t="shared" si="18"/>
        <v>0</v>
      </c>
      <c r="M140">
        <f t="shared" si="19"/>
        <v>0</v>
      </c>
      <c r="N140">
        <f t="shared" si="20"/>
        <v>0</v>
      </c>
    </row>
    <row r="141" spans="1:14" x14ac:dyDescent="0.3">
      <c r="A141" s="1">
        <v>3</v>
      </c>
      <c r="B141" t="s">
        <v>5432</v>
      </c>
      <c r="C141" t="s">
        <v>5433</v>
      </c>
      <c r="I141" t="str">
        <f t="shared" si="15"/>
        <v>N/A</v>
      </c>
      <c r="J141" t="str">
        <f t="shared" si="16"/>
        <v>VP - Citizens Bank of Philadelphia and Loan Ops Officer - Citizens Bank of Philadelphia</v>
      </c>
      <c r="K141">
        <f t="shared" si="17"/>
        <v>0</v>
      </c>
      <c r="L141">
        <f t="shared" si="18"/>
        <v>0</v>
      </c>
      <c r="M141">
        <f t="shared" si="19"/>
        <v>0</v>
      </c>
      <c r="N141">
        <f t="shared" si="20"/>
        <v>0</v>
      </c>
    </row>
    <row r="142" spans="1:14" x14ac:dyDescent="0.3">
      <c r="A142" s="1">
        <v>4</v>
      </c>
      <c r="B142" t="s">
        <v>5434</v>
      </c>
      <c r="C142" t="s">
        <v>5435</v>
      </c>
      <c r="I142" t="str">
        <f t="shared" si="15"/>
        <v>N/A</v>
      </c>
      <c r="J142" t="str">
        <f t="shared" si="16"/>
        <v>VP Citizens Bank of Philadelphia and Marketing Officer - Citizens Bank of Philadelphia</v>
      </c>
      <c r="K142">
        <f t="shared" si="17"/>
        <v>0</v>
      </c>
      <c r="L142">
        <f t="shared" si="18"/>
        <v>0</v>
      </c>
      <c r="M142">
        <f t="shared" si="19"/>
        <v>0</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1863</v>
      </c>
      <c r="C145" t="s">
        <v>5436</v>
      </c>
      <c r="D145" t="s">
        <v>5437</v>
      </c>
      <c r="E145" t="s">
        <v>5438</v>
      </c>
      <c r="F145" t="s">
        <v>5439</v>
      </c>
      <c r="G145" t="s">
        <v>5440</v>
      </c>
      <c r="I145" t="str">
        <f t="shared" si="15"/>
        <v>neg_trend</v>
      </c>
      <c r="J145">
        <f t="shared" si="16"/>
        <v>34390000</v>
      </c>
      <c r="K145">
        <f t="shared" si="17"/>
        <v>32119999.999999996</v>
      </c>
      <c r="L145">
        <f t="shared" si="18"/>
        <v>31380000</v>
      </c>
      <c r="M145">
        <f t="shared" si="19"/>
        <v>30960000</v>
      </c>
      <c r="N145">
        <f t="shared" si="20"/>
        <v>30170000</v>
      </c>
    </row>
    <row r="146" spans="1:14" x14ac:dyDescent="0.3">
      <c r="A146" s="1">
        <v>1</v>
      </c>
      <c r="B146" t="s">
        <v>1869</v>
      </c>
      <c r="C146" t="s">
        <v>5441</v>
      </c>
      <c r="D146" t="s">
        <v>5442</v>
      </c>
      <c r="E146" t="s">
        <v>5443</v>
      </c>
      <c r="F146" t="s">
        <v>5444</v>
      </c>
      <c r="G146" t="s">
        <v>5445</v>
      </c>
      <c r="I146" t="str">
        <f t="shared" si="15"/>
        <v>neg_trend</v>
      </c>
      <c r="J146">
        <f t="shared" si="16"/>
        <v>23240000</v>
      </c>
      <c r="K146">
        <f t="shared" si="17"/>
        <v>20610000</v>
      </c>
      <c r="L146">
        <f t="shared" si="18"/>
        <v>20080000</v>
      </c>
      <c r="M146">
        <f t="shared" si="19"/>
        <v>20040000</v>
      </c>
      <c r="N146">
        <f t="shared" si="20"/>
        <v>19010000</v>
      </c>
    </row>
    <row r="147" spans="1:14" x14ac:dyDescent="0.3">
      <c r="A147" s="1">
        <v>2</v>
      </c>
      <c r="B147" t="s">
        <v>1875</v>
      </c>
      <c r="C147" t="s">
        <v>261</v>
      </c>
      <c r="D147" t="s">
        <v>261</v>
      </c>
      <c r="E147" t="s">
        <v>261</v>
      </c>
      <c r="F147" t="s">
        <v>261</v>
      </c>
      <c r="G147" t="s">
        <v>261</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1879</v>
      </c>
      <c r="C148" t="s">
        <v>261</v>
      </c>
      <c r="D148" t="s">
        <v>261</v>
      </c>
      <c r="E148" t="s">
        <v>261</v>
      </c>
      <c r="F148" t="s">
        <v>261</v>
      </c>
      <c r="G148" t="s">
        <v>261</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1880</v>
      </c>
      <c r="C149" t="s">
        <v>261</v>
      </c>
      <c r="D149" t="s">
        <v>261</v>
      </c>
      <c r="E149" t="s">
        <v>261</v>
      </c>
      <c r="F149" t="s">
        <v>261</v>
      </c>
      <c r="G149" t="s">
        <v>261</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1883</v>
      </c>
      <c r="C150" t="s">
        <v>405</v>
      </c>
      <c r="D150" t="s">
        <v>5446</v>
      </c>
      <c r="E150" t="s">
        <v>5447</v>
      </c>
      <c r="F150" t="s">
        <v>5448</v>
      </c>
      <c r="G150" t="s">
        <v>5449</v>
      </c>
      <c r="I150" t="str">
        <f t="shared" si="15"/>
        <v>N/A</v>
      </c>
      <c r="J150">
        <f t="shared" si="16"/>
        <v>11140000</v>
      </c>
      <c r="K150">
        <f t="shared" si="17"/>
        <v>11510000</v>
      </c>
      <c r="L150">
        <f t="shared" si="18"/>
        <v>11300000</v>
      </c>
      <c r="M150">
        <f t="shared" si="19"/>
        <v>10920000</v>
      </c>
      <c r="N150">
        <f t="shared" si="20"/>
        <v>11160000</v>
      </c>
    </row>
    <row r="151" spans="1:14" x14ac:dyDescent="0.3">
      <c r="A151" s="1">
        <v>6</v>
      </c>
      <c r="B151" t="s">
        <v>1888</v>
      </c>
      <c r="C151" t="s">
        <v>261</v>
      </c>
      <c r="D151" t="s">
        <v>5450</v>
      </c>
      <c r="E151" t="s">
        <v>5451</v>
      </c>
      <c r="F151" t="s">
        <v>5452</v>
      </c>
      <c r="G151" t="s">
        <v>5453</v>
      </c>
      <c r="I151" t="str">
        <f t="shared" si="15"/>
        <v>N/A</v>
      </c>
      <c r="J151" t="str">
        <f t="shared" si="16"/>
        <v>N/A</v>
      </c>
      <c r="K151">
        <f t="shared" si="17"/>
        <v>-6.6100000000000006E-2</v>
      </c>
      <c r="L151">
        <f t="shared" si="18"/>
        <v>-2.29E-2</v>
      </c>
      <c r="M151">
        <f t="shared" si="19"/>
        <v>-1.3300000000000001E-2</v>
      </c>
      <c r="N151">
        <f t="shared" si="20"/>
        <v>-2.5700000000000001E-2</v>
      </c>
    </row>
    <row r="152" spans="1:14" x14ac:dyDescent="0.3">
      <c r="A152" s="1">
        <v>7</v>
      </c>
      <c r="B152" t="s">
        <v>282</v>
      </c>
      <c r="C152" t="s">
        <v>5454</v>
      </c>
      <c r="D152" t="s">
        <v>1897</v>
      </c>
      <c r="E152" t="s">
        <v>316</v>
      </c>
      <c r="F152" t="s">
        <v>5455</v>
      </c>
      <c r="G152" t="s">
        <v>2018</v>
      </c>
      <c r="I152" t="str">
        <f t="shared" si="15"/>
        <v>N/A</v>
      </c>
      <c r="J152">
        <f t="shared" si="16"/>
        <v>5710000</v>
      </c>
      <c r="K152">
        <f t="shared" si="17"/>
        <v>4080000</v>
      </c>
      <c r="L152">
        <f t="shared" si="18"/>
        <v>3020000</v>
      </c>
      <c r="M152">
        <f t="shared" si="19"/>
        <v>3080000</v>
      </c>
      <c r="N152">
        <f t="shared" si="20"/>
        <v>3100000</v>
      </c>
    </row>
    <row r="153" spans="1:14" x14ac:dyDescent="0.3">
      <c r="A153" s="1">
        <v>8</v>
      </c>
      <c r="B153" t="s">
        <v>1898</v>
      </c>
      <c r="C153" t="s">
        <v>266</v>
      </c>
      <c r="D153" t="s">
        <v>2248</v>
      </c>
      <c r="E153" t="s">
        <v>5456</v>
      </c>
      <c r="F153" t="s">
        <v>1443</v>
      </c>
      <c r="G153" t="s">
        <v>1443</v>
      </c>
      <c r="I153" t="str">
        <f t="shared" si="15"/>
        <v>N/A</v>
      </c>
      <c r="J153">
        <f t="shared" si="16"/>
        <v>2710000</v>
      </c>
      <c r="K153">
        <f t="shared" si="17"/>
        <v>1940000</v>
      </c>
      <c r="L153">
        <f t="shared" si="18"/>
        <v>1750000</v>
      </c>
      <c r="M153">
        <f t="shared" si="19"/>
        <v>1840000</v>
      </c>
      <c r="N153">
        <f t="shared" si="20"/>
        <v>1840000</v>
      </c>
    </row>
    <row r="154" spans="1:14" x14ac:dyDescent="0.3">
      <c r="A154" s="1">
        <v>9</v>
      </c>
      <c r="B154" t="s">
        <v>1903</v>
      </c>
      <c r="C154" t="s">
        <v>5457</v>
      </c>
      <c r="D154" t="s">
        <v>3650</v>
      </c>
      <c r="E154" t="s">
        <v>5458</v>
      </c>
      <c r="F154" t="s">
        <v>1444</v>
      </c>
      <c r="G154" t="s">
        <v>3152</v>
      </c>
      <c r="I154" t="str">
        <f t="shared" si="15"/>
        <v>N/A</v>
      </c>
      <c r="J154">
        <f t="shared" si="16"/>
        <v>3000000</v>
      </c>
      <c r="K154">
        <f t="shared" si="17"/>
        <v>2140000</v>
      </c>
      <c r="L154" t="str">
        <f t="shared" si="18"/>
        <v>690386</v>
      </c>
      <c r="M154">
        <f t="shared" si="19"/>
        <v>1230000</v>
      </c>
      <c r="N154">
        <f t="shared" si="20"/>
        <v>1250000</v>
      </c>
    </row>
    <row r="155" spans="1:14" x14ac:dyDescent="0.3">
      <c r="A155" s="1">
        <v>10</v>
      </c>
      <c r="B155" t="s">
        <v>1909</v>
      </c>
      <c r="C155" t="s">
        <v>5459</v>
      </c>
      <c r="D155" t="s">
        <v>3650</v>
      </c>
      <c r="E155" t="s">
        <v>5458</v>
      </c>
      <c r="F155" t="s">
        <v>1444</v>
      </c>
      <c r="G155" t="s">
        <v>3152</v>
      </c>
      <c r="I155" t="str">
        <f t="shared" si="15"/>
        <v>N/A</v>
      </c>
      <c r="J155">
        <f t="shared" si="16"/>
        <v>2240000</v>
      </c>
      <c r="K155">
        <f t="shared" si="17"/>
        <v>2140000</v>
      </c>
      <c r="L155" t="str">
        <f t="shared" si="18"/>
        <v>690386</v>
      </c>
      <c r="M155">
        <f t="shared" si="19"/>
        <v>1230000</v>
      </c>
      <c r="N155">
        <f t="shared" si="20"/>
        <v>1250000</v>
      </c>
    </row>
    <row r="156" spans="1:14" x14ac:dyDescent="0.3">
      <c r="A156" s="1">
        <v>11</v>
      </c>
      <c r="B156" t="s">
        <v>1911</v>
      </c>
      <c r="C156" t="s">
        <v>261</v>
      </c>
      <c r="D156" t="s">
        <v>261</v>
      </c>
      <c r="E156" t="s">
        <v>261</v>
      </c>
      <c r="F156" t="s">
        <v>261</v>
      </c>
      <c r="G156" t="s">
        <v>261</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1912</v>
      </c>
      <c r="C157" t="s">
        <v>5460</v>
      </c>
      <c r="D157" t="s">
        <v>261</v>
      </c>
      <c r="E157" t="s">
        <v>261</v>
      </c>
      <c r="F157" t="s">
        <v>261</v>
      </c>
      <c r="G157" t="s">
        <v>261</v>
      </c>
      <c r="I157" t="str">
        <f t="shared" si="15"/>
        <v>N/A</v>
      </c>
      <c r="J157" t="str">
        <f t="shared" si="16"/>
        <v>754000</v>
      </c>
      <c r="K157" t="str">
        <f t="shared" si="17"/>
        <v>N/A</v>
      </c>
      <c r="L157" t="str">
        <f t="shared" si="18"/>
        <v>N/A</v>
      </c>
      <c r="M157" t="str">
        <f t="shared" si="19"/>
        <v>N/A</v>
      </c>
      <c r="N157" t="str">
        <f t="shared" si="20"/>
        <v>N/A</v>
      </c>
    </row>
    <row r="158" spans="1:14" x14ac:dyDescent="0.3">
      <c r="A158" s="1">
        <v>13</v>
      </c>
      <c r="B158" t="s">
        <v>1914</v>
      </c>
      <c r="C158" t="s">
        <v>261</v>
      </c>
      <c r="D158" t="s">
        <v>5461</v>
      </c>
      <c r="E158" t="s">
        <v>5462</v>
      </c>
      <c r="F158" t="s">
        <v>5463</v>
      </c>
      <c r="G158" t="s">
        <v>2554</v>
      </c>
      <c r="I158" t="str">
        <f t="shared" si="15"/>
        <v>N/A</v>
      </c>
      <c r="J158" t="str">
        <f t="shared" si="16"/>
        <v>N/A</v>
      </c>
      <c r="K158">
        <f t="shared" si="17"/>
        <v>-0.2853</v>
      </c>
      <c r="L158">
        <f t="shared" si="18"/>
        <v>-0.26030000000000003</v>
      </c>
      <c r="M158">
        <f t="shared" si="19"/>
        <v>1.9400000000000001E-2</v>
      </c>
      <c r="N158">
        <f t="shared" si="20"/>
        <v>6.7000000000000002E-3</v>
      </c>
    </row>
    <row r="159" spans="1:14" x14ac:dyDescent="0.3">
      <c r="I159" t="str">
        <f t="shared" si="15"/>
        <v>N/A</v>
      </c>
      <c r="J159">
        <f t="shared" si="16"/>
        <v>0</v>
      </c>
      <c r="K159">
        <f t="shared" si="17"/>
        <v>0</v>
      </c>
      <c r="L159">
        <f t="shared" si="18"/>
        <v>0</v>
      </c>
      <c r="M159">
        <f t="shared" si="19"/>
        <v>0</v>
      </c>
      <c r="N159">
        <f t="shared" si="20"/>
        <v>0</v>
      </c>
    </row>
    <row r="160" spans="1:14" x14ac:dyDescent="0.3">
      <c r="B160" s="1" t="s">
        <v>296</v>
      </c>
      <c r="C160" s="1" t="s">
        <v>248</v>
      </c>
      <c r="D160" s="1" t="s">
        <v>249</v>
      </c>
      <c r="E160" s="1" t="s">
        <v>250</v>
      </c>
      <c r="F160" s="1" t="s">
        <v>251</v>
      </c>
      <c r="G160" s="1" t="s">
        <v>252</v>
      </c>
      <c r="H160" s="1" t="s">
        <v>253</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1919</v>
      </c>
      <c r="C161" t="s">
        <v>5464</v>
      </c>
      <c r="D161" t="s">
        <v>4263</v>
      </c>
      <c r="E161" t="s">
        <v>5465</v>
      </c>
      <c r="F161" t="s">
        <v>5466</v>
      </c>
      <c r="G161" t="s">
        <v>5467</v>
      </c>
      <c r="I161" t="str">
        <f t="shared" si="15"/>
        <v>N/A</v>
      </c>
      <c r="J161">
        <f t="shared" si="16"/>
        <v>28680000</v>
      </c>
      <c r="K161">
        <f t="shared" si="17"/>
        <v>28040000</v>
      </c>
      <c r="L161">
        <f t="shared" si="18"/>
        <v>28360000</v>
      </c>
      <c r="M161">
        <f t="shared" si="19"/>
        <v>27890000</v>
      </c>
      <c r="N161">
        <f t="shared" si="20"/>
        <v>27070000</v>
      </c>
    </row>
    <row r="162" spans="1:14" x14ac:dyDescent="0.3">
      <c r="A162" s="1">
        <v>1</v>
      </c>
      <c r="B162" t="s">
        <v>1925</v>
      </c>
      <c r="C162" t="s">
        <v>261</v>
      </c>
      <c r="D162" t="s">
        <v>3407</v>
      </c>
      <c r="E162" t="s">
        <v>5122</v>
      </c>
      <c r="F162" t="s">
        <v>5468</v>
      </c>
      <c r="G162" t="s">
        <v>5469</v>
      </c>
      <c r="I162" t="str">
        <f t="shared" si="15"/>
        <v>N/A</v>
      </c>
      <c r="J162" t="str">
        <f t="shared" si="16"/>
        <v>N/A</v>
      </c>
      <c r="K162">
        <f t="shared" si="17"/>
        <v>-2.2400000000000003E-2</v>
      </c>
      <c r="L162">
        <f t="shared" si="18"/>
        <v>1.17E-2</v>
      </c>
      <c r="M162">
        <f t="shared" si="19"/>
        <v>-1.67E-2</v>
      </c>
      <c r="N162">
        <f t="shared" si="20"/>
        <v>-2.9300000000000003E-2</v>
      </c>
    </row>
    <row r="163" spans="1:14" x14ac:dyDescent="0.3">
      <c r="A163" s="1">
        <v>2</v>
      </c>
      <c r="B163" t="s">
        <v>1930</v>
      </c>
      <c r="C163" t="s">
        <v>5470</v>
      </c>
      <c r="D163" t="s">
        <v>1183</v>
      </c>
      <c r="E163" t="s">
        <v>5471</v>
      </c>
      <c r="F163" t="s">
        <v>5472</v>
      </c>
      <c r="G163" t="s">
        <v>5473</v>
      </c>
      <c r="I163" t="str">
        <f t="shared" si="15"/>
        <v>N/A</v>
      </c>
      <c r="J163">
        <f t="shared" si="16"/>
        <v>1550000</v>
      </c>
      <c r="K163">
        <f t="shared" si="17"/>
        <v>2200000</v>
      </c>
      <c r="L163" t="str">
        <f t="shared" si="18"/>
        <v>923397</v>
      </c>
      <c r="M163" t="str">
        <f t="shared" si="19"/>
        <v>556687</v>
      </c>
      <c r="N163" t="str">
        <f t="shared" si="20"/>
        <v>(65,056)</v>
      </c>
    </row>
    <row r="164" spans="1:14" x14ac:dyDescent="0.3">
      <c r="A164" s="1">
        <v>3</v>
      </c>
      <c r="B164" t="s">
        <v>1935</v>
      </c>
      <c r="C164" t="s">
        <v>261</v>
      </c>
      <c r="D164" t="s">
        <v>5474</v>
      </c>
      <c r="E164" t="s">
        <v>5475</v>
      </c>
      <c r="F164" t="s">
        <v>5476</v>
      </c>
      <c r="G164" t="s">
        <v>5477</v>
      </c>
      <c r="I164" t="str">
        <f t="shared" si="15"/>
        <v>N/A</v>
      </c>
      <c r="J164" t="str">
        <f t="shared" si="16"/>
        <v>N/A</v>
      </c>
      <c r="K164">
        <f t="shared" si="17"/>
        <v>0.42600000000000005</v>
      </c>
      <c r="L164">
        <f t="shared" si="18"/>
        <v>-0.58110000000000006</v>
      </c>
      <c r="M164">
        <f t="shared" si="19"/>
        <v>-0.39710000000000001</v>
      </c>
      <c r="N164">
        <f t="shared" si="20"/>
        <v>-1.1169</v>
      </c>
    </row>
    <row r="165" spans="1:14" x14ac:dyDescent="0.3">
      <c r="A165" s="1">
        <v>4</v>
      </c>
      <c r="B165" t="s">
        <v>1940</v>
      </c>
      <c r="C165" t="s">
        <v>5478</v>
      </c>
      <c r="D165" t="s">
        <v>5479</v>
      </c>
      <c r="E165" t="s">
        <v>5480</v>
      </c>
      <c r="F165" t="s">
        <v>5481</v>
      </c>
      <c r="G165" t="s">
        <v>5482</v>
      </c>
      <c r="I165" t="str">
        <f t="shared" si="15"/>
        <v>N/A</v>
      </c>
      <c r="J165">
        <f t="shared" si="16"/>
        <v>27130000</v>
      </c>
      <c r="K165">
        <f t="shared" si="17"/>
        <v>25830000</v>
      </c>
      <c r="L165">
        <f t="shared" si="18"/>
        <v>27440000</v>
      </c>
      <c r="M165">
        <f t="shared" si="19"/>
        <v>27330000</v>
      </c>
      <c r="N165">
        <f t="shared" si="20"/>
        <v>27140000</v>
      </c>
    </row>
    <row r="166" spans="1:14" x14ac:dyDescent="0.3">
      <c r="A166" s="1">
        <v>5</v>
      </c>
      <c r="B166" t="s">
        <v>1946</v>
      </c>
      <c r="C166" t="s">
        <v>261</v>
      </c>
      <c r="D166" t="s">
        <v>5483</v>
      </c>
      <c r="E166" t="s">
        <v>5484</v>
      </c>
      <c r="F166" t="s">
        <v>5485</v>
      </c>
      <c r="G166" t="s">
        <v>5486</v>
      </c>
      <c r="I166" t="str">
        <f t="shared" si="15"/>
        <v>N/A</v>
      </c>
      <c r="J166" t="str">
        <f t="shared" si="16"/>
        <v>N/A</v>
      </c>
      <c r="K166">
        <f t="shared" si="17"/>
        <v>-4.8000000000000001E-2</v>
      </c>
      <c r="L166">
        <f t="shared" si="18"/>
        <v>6.2199999999999998E-2</v>
      </c>
      <c r="M166">
        <f t="shared" si="19"/>
        <v>-3.9000000000000003E-3</v>
      </c>
      <c r="N166">
        <f t="shared" si="20"/>
        <v>-7.0999999999999995E-3</v>
      </c>
    </row>
    <row r="167" spans="1:14" x14ac:dyDescent="0.3">
      <c r="A167" s="1">
        <v>6</v>
      </c>
      <c r="B167" t="s">
        <v>1951</v>
      </c>
      <c r="C167" t="s">
        <v>261</v>
      </c>
      <c r="D167" t="s">
        <v>261</v>
      </c>
      <c r="E167" t="s">
        <v>261</v>
      </c>
      <c r="F167" t="s">
        <v>261</v>
      </c>
      <c r="G167" t="s">
        <v>5487</v>
      </c>
      <c r="I167" t="str">
        <f t="shared" si="15"/>
        <v>N/A</v>
      </c>
      <c r="J167" t="str">
        <f t="shared" si="16"/>
        <v>N/A</v>
      </c>
      <c r="K167" t="str">
        <f t="shared" si="17"/>
        <v>N/A</v>
      </c>
      <c r="L167" t="str">
        <f t="shared" si="18"/>
        <v>N/A</v>
      </c>
      <c r="M167" t="str">
        <f t="shared" si="19"/>
        <v>N/A</v>
      </c>
      <c r="N167">
        <f t="shared" si="20"/>
        <v>3.0699999999999998E-2</v>
      </c>
    </row>
    <row r="168" spans="1:14" x14ac:dyDescent="0.3">
      <c r="A168" s="1">
        <v>7</v>
      </c>
      <c r="B168" t="s">
        <v>1953</v>
      </c>
      <c r="C168" t="s">
        <v>3727</v>
      </c>
      <c r="D168" t="s">
        <v>5488</v>
      </c>
      <c r="E168" t="s">
        <v>5489</v>
      </c>
      <c r="F168" t="s">
        <v>5490</v>
      </c>
      <c r="G168" t="s">
        <v>3963</v>
      </c>
      <c r="I168" t="str">
        <f t="shared" si="15"/>
        <v>N/A</v>
      </c>
      <c r="J168">
        <f t="shared" si="16"/>
        <v>7400000</v>
      </c>
      <c r="K168">
        <f t="shared" si="17"/>
        <v>7820000</v>
      </c>
      <c r="L168">
        <f t="shared" si="18"/>
        <v>8160000</v>
      </c>
      <c r="M168">
        <f t="shared" si="19"/>
        <v>8330000</v>
      </c>
      <c r="N168">
        <f t="shared" si="20"/>
        <v>7690000</v>
      </c>
    </row>
    <row r="169" spans="1:14" x14ac:dyDescent="0.3">
      <c r="A169" s="1">
        <v>8</v>
      </c>
      <c r="B169" t="s">
        <v>1958</v>
      </c>
      <c r="C169" t="s">
        <v>5491</v>
      </c>
      <c r="D169" t="s">
        <v>5492</v>
      </c>
      <c r="E169" t="s">
        <v>5493</v>
      </c>
      <c r="F169" t="s">
        <v>5494</v>
      </c>
      <c r="G169" t="s">
        <v>5495</v>
      </c>
      <c r="I169" t="str">
        <f t="shared" si="15"/>
        <v>N/A</v>
      </c>
      <c r="J169" t="str">
        <f t="shared" si="16"/>
        <v>459934</v>
      </c>
      <c r="K169" t="str">
        <f t="shared" si="17"/>
        <v>423388</v>
      </c>
      <c r="L169" t="str">
        <f t="shared" si="18"/>
        <v>14542</v>
      </c>
      <c r="M169" t="str">
        <f t="shared" si="19"/>
        <v>17503</v>
      </c>
      <c r="N169" t="str">
        <f t="shared" si="20"/>
        <v>112881</v>
      </c>
    </row>
    <row r="170" spans="1:14" x14ac:dyDescent="0.3">
      <c r="A170" s="1">
        <v>9</v>
      </c>
      <c r="B170" t="s">
        <v>268</v>
      </c>
      <c r="C170" t="s">
        <v>261</v>
      </c>
      <c r="D170" t="s">
        <v>261</v>
      </c>
      <c r="E170" t="s">
        <v>261</v>
      </c>
      <c r="F170" t="s">
        <v>261</v>
      </c>
      <c r="G170" t="s">
        <v>261</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269</v>
      </c>
      <c r="C171" t="s">
        <v>5496</v>
      </c>
      <c r="D171" t="s">
        <v>5497</v>
      </c>
      <c r="E171" t="s">
        <v>5498</v>
      </c>
      <c r="F171" t="s">
        <v>4927</v>
      </c>
      <c r="G171" t="s">
        <v>4436</v>
      </c>
      <c r="I171" t="str">
        <f t="shared" si="15"/>
        <v>pos_trend</v>
      </c>
      <c r="J171">
        <f t="shared" si="16"/>
        <v>6030000</v>
      </c>
      <c r="K171">
        <f t="shared" si="17"/>
        <v>6210000</v>
      </c>
      <c r="L171">
        <f t="shared" si="18"/>
        <v>6370000</v>
      </c>
      <c r="M171">
        <f t="shared" si="19"/>
        <v>6510000</v>
      </c>
      <c r="N171">
        <f t="shared" si="20"/>
        <v>6680000</v>
      </c>
    </row>
    <row r="172" spans="1:14" x14ac:dyDescent="0.3">
      <c r="A172" s="1">
        <v>11</v>
      </c>
      <c r="B172" t="s">
        <v>270</v>
      </c>
      <c r="C172" t="s">
        <v>5496</v>
      </c>
      <c r="D172" t="s">
        <v>5497</v>
      </c>
      <c r="E172" t="s">
        <v>5498</v>
      </c>
      <c r="F172" t="s">
        <v>4927</v>
      </c>
      <c r="G172" t="s">
        <v>4436</v>
      </c>
      <c r="I172" t="str">
        <f t="shared" si="15"/>
        <v>pos_trend</v>
      </c>
      <c r="J172">
        <f t="shared" si="16"/>
        <v>6030000</v>
      </c>
      <c r="K172">
        <f t="shared" si="17"/>
        <v>6210000</v>
      </c>
      <c r="L172">
        <f t="shared" si="18"/>
        <v>6370000</v>
      </c>
      <c r="M172">
        <f t="shared" si="19"/>
        <v>6510000</v>
      </c>
      <c r="N172">
        <f t="shared" si="20"/>
        <v>6680000</v>
      </c>
    </row>
    <row r="173" spans="1:14" x14ac:dyDescent="0.3">
      <c r="A173" s="1">
        <v>12</v>
      </c>
      <c r="B173" t="s">
        <v>1967</v>
      </c>
      <c r="C173" t="s">
        <v>5499</v>
      </c>
      <c r="D173" t="s">
        <v>863</v>
      </c>
      <c r="E173" t="s">
        <v>5500</v>
      </c>
      <c r="F173" t="s">
        <v>1969</v>
      </c>
      <c r="G173" t="s">
        <v>5501</v>
      </c>
      <c r="I173" t="str">
        <f t="shared" si="15"/>
        <v>N/A</v>
      </c>
      <c r="J173" t="str">
        <f t="shared" si="16"/>
        <v>913073</v>
      </c>
      <c r="K173">
        <f t="shared" si="17"/>
        <v>1190000</v>
      </c>
      <c r="L173">
        <f t="shared" si="18"/>
        <v>1780000</v>
      </c>
      <c r="M173">
        <f t="shared" si="19"/>
        <v>1800000</v>
      </c>
      <c r="N173" t="str">
        <f t="shared" si="20"/>
        <v>897440</v>
      </c>
    </row>
    <row r="174" spans="1:14" x14ac:dyDescent="0.3">
      <c r="A174" s="1">
        <v>13</v>
      </c>
      <c r="B174" t="s">
        <v>1972</v>
      </c>
      <c r="C174" t="s">
        <v>5502</v>
      </c>
      <c r="D174" t="s">
        <v>5503</v>
      </c>
      <c r="E174" t="s">
        <v>3703</v>
      </c>
      <c r="F174" t="s">
        <v>5504</v>
      </c>
      <c r="G174" t="s">
        <v>5505</v>
      </c>
      <c r="I174" t="str">
        <f t="shared" si="15"/>
        <v>N/A</v>
      </c>
      <c r="J174">
        <f t="shared" si="16"/>
        <v>25790000</v>
      </c>
      <c r="K174">
        <f t="shared" si="17"/>
        <v>24450000</v>
      </c>
      <c r="L174">
        <f t="shared" si="18"/>
        <v>25630000</v>
      </c>
      <c r="M174">
        <f t="shared" si="19"/>
        <v>25590000</v>
      </c>
      <c r="N174">
        <f t="shared" si="20"/>
        <v>26480000</v>
      </c>
    </row>
    <row r="175" spans="1:14" x14ac:dyDescent="0.3">
      <c r="A175" s="1">
        <v>14</v>
      </c>
      <c r="B175" t="s">
        <v>1978</v>
      </c>
      <c r="C175" t="s">
        <v>5506</v>
      </c>
      <c r="D175" t="s">
        <v>5507</v>
      </c>
      <c r="E175" t="s">
        <v>5508</v>
      </c>
      <c r="F175" t="s">
        <v>5509</v>
      </c>
      <c r="G175" t="s">
        <v>5510</v>
      </c>
      <c r="I175" t="str">
        <f t="shared" si="15"/>
        <v>N/A</v>
      </c>
      <c r="J175">
        <f t="shared" si="16"/>
        <v>13740000</v>
      </c>
      <c r="K175">
        <f t="shared" si="17"/>
        <v>13620000</v>
      </c>
      <c r="L175">
        <f t="shared" si="18"/>
        <v>13580000</v>
      </c>
      <c r="M175">
        <f t="shared" si="19"/>
        <v>13790000</v>
      </c>
      <c r="N175">
        <f t="shared" si="20"/>
        <v>14220000</v>
      </c>
    </row>
    <row r="176" spans="1:14" x14ac:dyDescent="0.3">
      <c r="A176" s="1">
        <v>15</v>
      </c>
      <c r="B176" t="s">
        <v>1984</v>
      </c>
      <c r="C176" t="s">
        <v>5511</v>
      </c>
      <c r="D176" t="s">
        <v>5512</v>
      </c>
      <c r="E176" t="s">
        <v>2868</v>
      </c>
      <c r="F176" t="s">
        <v>5513</v>
      </c>
      <c r="G176" t="s">
        <v>2910</v>
      </c>
      <c r="I176" t="str">
        <f t="shared" si="15"/>
        <v>N/A</v>
      </c>
      <c r="J176">
        <f t="shared" si="16"/>
        <v>4670000</v>
      </c>
      <c r="K176">
        <f t="shared" si="17"/>
        <v>4550000</v>
      </c>
      <c r="L176">
        <f t="shared" si="18"/>
        <v>5300000</v>
      </c>
      <c r="M176">
        <f t="shared" si="19"/>
        <v>5230000</v>
      </c>
      <c r="N176">
        <f t="shared" si="20"/>
        <v>5110000</v>
      </c>
    </row>
    <row r="177" spans="1:14" x14ac:dyDescent="0.3">
      <c r="A177" s="1">
        <v>16</v>
      </c>
      <c r="B177" t="s">
        <v>294</v>
      </c>
      <c r="C177" t="s">
        <v>5514</v>
      </c>
      <c r="D177" t="s">
        <v>5515</v>
      </c>
      <c r="E177" t="s">
        <v>3294</v>
      </c>
      <c r="F177" t="s">
        <v>3646</v>
      </c>
      <c r="G177" t="s">
        <v>5516</v>
      </c>
      <c r="I177" t="str">
        <f t="shared" si="15"/>
        <v>N/A</v>
      </c>
      <c r="J177">
        <f t="shared" si="16"/>
        <v>6240000</v>
      </c>
      <c r="K177">
        <f t="shared" si="17"/>
        <v>5140000</v>
      </c>
      <c r="L177">
        <f t="shared" si="18"/>
        <v>5560000</v>
      </c>
      <c r="M177">
        <f t="shared" si="19"/>
        <v>5530000</v>
      </c>
      <c r="N177">
        <f t="shared" si="20"/>
        <v>6170000</v>
      </c>
    </row>
    <row r="178" spans="1:14" x14ac:dyDescent="0.3">
      <c r="A178" s="1">
        <v>17</v>
      </c>
      <c r="B178" t="s">
        <v>297</v>
      </c>
      <c r="C178" t="s">
        <v>290</v>
      </c>
      <c r="D178" t="s">
        <v>5517</v>
      </c>
      <c r="E178" t="s">
        <v>5518</v>
      </c>
      <c r="F178" t="s">
        <v>5519</v>
      </c>
      <c r="G178" t="s">
        <v>5520</v>
      </c>
      <c r="I178" t="str">
        <f t="shared" si="15"/>
        <v>N/A</v>
      </c>
      <c r="J178">
        <f t="shared" si="16"/>
        <v>8740000</v>
      </c>
      <c r="K178">
        <f t="shared" si="17"/>
        <v>9200000</v>
      </c>
      <c r="L178">
        <f t="shared" si="18"/>
        <v>9970000</v>
      </c>
      <c r="M178">
        <f t="shared" si="19"/>
        <v>10070000</v>
      </c>
      <c r="N178">
        <f t="shared" si="20"/>
        <v>8350000</v>
      </c>
    </row>
    <row r="179" spans="1:14" x14ac:dyDescent="0.3">
      <c r="A179" s="1">
        <v>18</v>
      </c>
      <c r="B179" t="s">
        <v>303</v>
      </c>
      <c r="C179" t="s">
        <v>261</v>
      </c>
      <c r="D179" t="s">
        <v>5521</v>
      </c>
      <c r="E179" t="s">
        <v>5522</v>
      </c>
      <c r="F179" t="s">
        <v>2099</v>
      </c>
      <c r="G179" t="s">
        <v>5523</v>
      </c>
      <c r="I179" t="str">
        <f t="shared" si="15"/>
        <v>N/A</v>
      </c>
      <c r="J179" t="str">
        <f t="shared" si="16"/>
        <v>N/A</v>
      </c>
      <c r="K179">
        <f t="shared" si="17"/>
        <v>5.16E-2</v>
      </c>
      <c r="L179">
        <f t="shared" si="18"/>
        <v>8.4400000000000003E-2</v>
      </c>
      <c r="M179">
        <f t="shared" si="19"/>
        <v>9.5999999999999992E-3</v>
      </c>
      <c r="N179">
        <f t="shared" si="20"/>
        <v>-0.17079999999999998</v>
      </c>
    </row>
    <row r="180" spans="1:14" x14ac:dyDescent="0.3">
      <c r="A180" s="1">
        <v>19</v>
      </c>
      <c r="B180" t="s">
        <v>2001</v>
      </c>
      <c r="C180" t="s">
        <v>261</v>
      </c>
      <c r="D180" t="s">
        <v>261</v>
      </c>
      <c r="E180" t="s">
        <v>261</v>
      </c>
      <c r="F180" t="s">
        <v>261</v>
      </c>
      <c r="G180" t="s">
        <v>5524</v>
      </c>
      <c r="I180" t="str">
        <f t="shared" si="15"/>
        <v>N/A</v>
      </c>
      <c r="J180" t="str">
        <f t="shared" si="16"/>
        <v>N/A</v>
      </c>
      <c r="K180" t="str">
        <f t="shared" si="17"/>
        <v>N/A</v>
      </c>
      <c r="L180" t="str">
        <f t="shared" si="18"/>
        <v>N/A</v>
      </c>
      <c r="M180" t="str">
        <f t="shared" si="19"/>
        <v>N/A</v>
      </c>
      <c r="N180">
        <f t="shared" si="20"/>
        <v>0.2205</v>
      </c>
    </row>
    <row r="181" spans="1:14" x14ac:dyDescent="0.3">
      <c r="A181" s="1">
        <v>20</v>
      </c>
      <c r="B181" t="s">
        <v>308</v>
      </c>
      <c r="C181" t="s">
        <v>261</v>
      </c>
      <c r="D181" t="s">
        <v>261</v>
      </c>
      <c r="E181" t="s">
        <v>261</v>
      </c>
      <c r="F181" t="s">
        <v>261</v>
      </c>
      <c r="G181" t="s">
        <v>261</v>
      </c>
      <c r="I181" t="str">
        <f t="shared" si="15"/>
        <v>N/A</v>
      </c>
      <c r="J181" t="str">
        <f t="shared" si="16"/>
        <v>N/A</v>
      </c>
      <c r="K181" t="str">
        <f t="shared" si="17"/>
        <v>N/A</v>
      </c>
      <c r="L181" t="str">
        <f t="shared" si="18"/>
        <v>N/A</v>
      </c>
      <c r="M181" t="str">
        <f t="shared" si="19"/>
        <v>N/A</v>
      </c>
      <c r="N181" t="str">
        <f t="shared" si="20"/>
        <v>N/A</v>
      </c>
    </row>
    <row r="182" spans="1:14" x14ac:dyDescent="0.3">
      <c r="A182" s="1">
        <v>21</v>
      </c>
      <c r="B182" t="s">
        <v>312</v>
      </c>
      <c r="C182" t="s">
        <v>261</v>
      </c>
      <c r="D182" t="s">
        <v>261</v>
      </c>
      <c r="E182" t="s">
        <v>261</v>
      </c>
      <c r="F182" t="s">
        <v>261</v>
      </c>
      <c r="G182" t="s">
        <v>261</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313</v>
      </c>
      <c r="C183" t="s">
        <v>261</v>
      </c>
      <c r="D183" t="s">
        <v>261</v>
      </c>
      <c r="E183" t="s">
        <v>261</v>
      </c>
      <c r="F183" t="s">
        <v>261</v>
      </c>
      <c r="G183" t="s">
        <v>261</v>
      </c>
      <c r="I183" t="str">
        <f t="shared" si="15"/>
        <v>N/A</v>
      </c>
      <c r="J183" t="str">
        <f t="shared" si="16"/>
        <v>N/A</v>
      </c>
      <c r="K183" t="str">
        <f t="shared" si="17"/>
        <v>N/A</v>
      </c>
      <c r="L183" t="str">
        <f t="shared" si="18"/>
        <v>N/A</v>
      </c>
      <c r="M183" t="str">
        <f t="shared" si="19"/>
        <v>N/A</v>
      </c>
      <c r="N183" t="str">
        <f t="shared" si="20"/>
        <v>N/A</v>
      </c>
    </row>
    <row r="184" spans="1:14" x14ac:dyDescent="0.3">
      <c r="A184" s="1">
        <v>23</v>
      </c>
      <c r="B184" t="s">
        <v>314</v>
      </c>
      <c r="C184" t="s">
        <v>261</v>
      </c>
      <c r="D184" t="s">
        <v>261</v>
      </c>
      <c r="E184" t="s">
        <v>261</v>
      </c>
      <c r="F184" t="s">
        <v>261</v>
      </c>
      <c r="G184" t="s">
        <v>261</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315</v>
      </c>
      <c r="C185" t="s">
        <v>5525</v>
      </c>
      <c r="D185" t="s">
        <v>5526</v>
      </c>
      <c r="E185" t="s">
        <v>5527</v>
      </c>
      <c r="F185" t="s">
        <v>261</v>
      </c>
      <c r="G185" t="s">
        <v>261</v>
      </c>
      <c r="I185" t="str">
        <f t="shared" si="15"/>
        <v>N/A</v>
      </c>
      <c r="J185" t="str">
        <f t="shared" si="16"/>
        <v>309797</v>
      </c>
      <c r="K185" t="str">
        <f t="shared" si="17"/>
        <v>276400</v>
      </c>
      <c r="L185" t="str">
        <f t="shared" si="18"/>
        <v>694207</v>
      </c>
      <c r="M185" t="str">
        <f t="shared" si="19"/>
        <v>N/A</v>
      </c>
      <c r="N185" t="str">
        <f t="shared" si="20"/>
        <v>N/A</v>
      </c>
    </row>
    <row r="186" spans="1:14" x14ac:dyDescent="0.3">
      <c r="A186" s="1">
        <v>25</v>
      </c>
      <c r="B186" t="s">
        <v>319</v>
      </c>
      <c r="C186" t="s">
        <v>1504</v>
      </c>
      <c r="D186" t="s">
        <v>4673</v>
      </c>
      <c r="E186" t="s">
        <v>5528</v>
      </c>
      <c r="F186" t="s">
        <v>5519</v>
      </c>
      <c r="G186" t="s">
        <v>5520</v>
      </c>
      <c r="I186" t="str">
        <f t="shared" si="15"/>
        <v>N/A</v>
      </c>
      <c r="J186">
        <f t="shared" si="16"/>
        <v>8430000</v>
      </c>
      <c r="K186">
        <f t="shared" si="17"/>
        <v>8920000</v>
      </c>
      <c r="L186">
        <f t="shared" si="18"/>
        <v>9280000</v>
      </c>
      <c r="M186">
        <f t="shared" si="19"/>
        <v>10070000</v>
      </c>
      <c r="N186">
        <f t="shared" si="20"/>
        <v>8350000</v>
      </c>
    </row>
    <row r="187" spans="1:14" x14ac:dyDescent="0.3">
      <c r="A187" s="1">
        <v>26</v>
      </c>
      <c r="B187" t="s">
        <v>323</v>
      </c>
      <c r="C187" t="s">
        <v>261</v>
      </c>
      <c r="D187" t="s">
        <v>5529</v>
      </c>
      <c r="E187" t="s">
        <v>5530</v>
      </c>
      <c r="F187" t="s">
        <v>5531</v>
      </c>
      <c r="G187" t="s">
        <v>5523</v>
      </c>
      <c r="I187" t="str">
        <f t="shared" si="15"/>
        <v>N/A</v>
      </c>
      <c r="J187" t="str">
        <f t="shared" si="16"/>
        <v>N/A</v>
      </c>
      <c r="K187">
        <f t="shared" si="17"/>
        <v>5.7500000000000002E-2</v>
      </c>
      <c r="L187">
        <f t="shared" si="18"/>
        <v>4.0099999999999997E-2</v>
      </c>
      <c r="M187">
        <f t="shared" si="19"/>
        <v>8.5199999999999998E-2</v>
      </c>
      <c r="N187">
        <f t="shared" si="20"/>
        <v>-0.17079999999999998</v>
      </c>
    </row>
    <row r="188" spans="1:14" x14ac:dyDescent="0.3">
      <c r="A188" s="1">
        <v>27</v>
      </c>
      <c r="B188" t="s">
        <v>327</v>
      </c>
      <c r="C188" t="s">
        <v>261</v>
      </c>
      <c r="D188" t="s">
        <v>261</v>
      </c>
      <c r="E188" t="s">
        <v>261</v>
      </c>
      <c r="F188" t="s">
        <v>261</v>
      </c>
      <c r="G188" t="s">
        <v>5524</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0.2205</v>
      </c>
    </row>
    <row r="189" spans="1:14" x14ac:dyDescent="0.3">
      <c r="A189" s="1">
        <v>28</v>
      </c>
      <c r="B189" t="s">
        <v>329</v>
      </c>
      <c r="C189" t="s">
        <v>5532</v>
      </c>
      <c r="D189" t="s">
        <v>5533</v>
      </c>
      <c r="E189" t="s">
        <v>1910</v>
      </c>
      <c r="F189" t="s">
        <v>3753</v>
      </c>
      <c r="G189" t="s">
        <v>3162</v>
      </c>
      <c r="I189" t="str">
        <f t="shared" si="21"/>
        <v>N/A</v>
      </c>
      <c r="J189">
        <f t="shared" si="22"/>
        <v>1650000</v>
      </c>
      <c r="K189">
        <f t="shared" si="23"/>
        <v>1770000</v>
      </c>
      <c r="L189">
        <f t="shared" si="24"/>
        <v>1830000</v>
      </c>
      <c r="M189">
        <f t="shared" si="25"/>
        <v>2480000</v>
      </c>
      <c r="N189">
        <f t="shared" si="26"/>
        <v>1610000</v>
      </c>
    </row>
    <row r="190" spans="1:14" x14ac:dyDescent="0.3">
      <c r="A190" s="1">
        <v>29</v>
      </c>
      <c r="B190" t="s">
        <v>330</v>
      </c>
      <c r="C190" t="s">
        <v>3805</v>
      </c>
      <c r="D190" t="s">
        <v>1400</v>
      </c>
      <c r="E190" t="s">
        <v>5534</v>
      </c>
      <c r="F190" t="s">
        <v>2528</v>
      </c>
      <c r="G190" t="s">
        <v>5535</v>
      </c>
      <c r="I190" t="str">
        <f t="shared" si="21"/>
        <v>N/A</v>
      </c>
      <c r="J190">
        <f t="shared" si="22"/>
        <v>2190000</v>
      </c>
      <c r="K190">
        <f t="shared" si="23"/>
        <v>2620000</v>
      </c>
      <c r="L190">
        <f t="shared" si="24"/>
        <v>1520000</v>
      </c>
      <c r="M190">
        <f t="shared" si="25"/>
        <v>2570000</v>
      </c>
      <c r="N190" t="str">
        <f t="shared" si="26"/>
        <v>937758</v>
      </c>
    </row>
    <row r="191" spans="1:14" x14ac:dyDescent="0.3">
      <c r="A191" s="1">
        <v>30</v>
      </c>
      <c r="B191" t="s">
        <v>331</v>
      </c>
      <c r="C191" t="s">
        <v>261</v>
      </c>
      <c r="D191" t="s">
        <v>261</v>
      </c>
      <c r="E191" t="s">
        <v>261</v>
      </c>
      <c r="F191" t="s">
        <v>261</v>
      </c>
      <c r="G191" t="s">
        <v>261</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332</v>
      </c>
      <c r="C192" t="s">
        <v>5536</v>
      </c>
      <c r="D192" t="s">
        <v>5537</v>
      </c>
      <c r="E192" t="s">
        <v>5538</v>
      </c>
      <c r="F192" t="s">
        <v>5539</v>
      </c>
      <c r="G192" t="s">
        <v>5540</v>
      </c>
      <c r="I192" t="str">
        <f t="shared" si="21"/>
        <v>N/A</v>
      </c>
      <c r="J192" t="str">
        <f t="shared" si="22"/>
        <v>(536,373)</v>
      </c>
      <c r="K192" t="str">
        <f t="shared" si="23"/>
        <v>(850,100)</v>
      </c>
      <c r="L192" t="str">
        <f t="shared" si="24"/>
        <v>307920</v>
      </c>
      <c r="M192" t="str">
        <f t="shared" si="25"/>
        <v>(86,251)</v>
      </c>
      <c r="N192" t="str">
        <f t="shared" si="26"/>
        <v>673977</v>
      </c>
    </row>
    <row r="193" spans="1:14" x14ac:dyDescent="0.3">
      <c r="A193" s="1">
        <v>32</v>
      </c>
      <c r="B193" t="s">
        <v>333</v>
      </c>
      <c r="C193" t="s">
        <v>261</v>
      </c>
      <c r="D193" t="s">
        <v>261</v>
      </c>
      <c r="E193" t="s">
        <v>261</v>
      </c>
      <c r="F193" t="s">
        <v>261</v>
      </c>
      <c r="G193" t="s">
        <v>261</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334</v>
      </c>
      <c r="C194" t="s">
        <v>261</v>
      </c>
      <c r="D194" t="s">
        <v>261</v>
      </c>
      <c r="E194" t="s">
        <v>261</v>
      </c>
      <c r="F194" t="s">
        <v>261</v>
      </c>
      <c r="G194" t="s">
        <v>261</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335</v>
      </c>
      <c r="C195" t="s">
        <v>261</v>
      </c>
      <c r="D195" t="s">
        <v>261</v>
      </c>
      <c r="E195" t="s">
        <v>261</v>
      </c>
      <c r="F195" t="s">
        <v>261</v>
      </c>
      <c r="G195" t="s">
        <v>261</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336</v>
      </c>
      <c r="C196" t="s">
        <v>261</v>
      </c>
      <c r="D196" t="s">
        <v>261</v>
      </c>
      <c r="E196" t="s">
        <v>261</v>
      </c>
      <c r="F196" t="s">
        <v>261</v>
      </c>
      <c r="G196" t="s">
        <v>261</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337</v>
      </c>
      <c r="C197" t="s">
        <v>3149</v>
      </c>
      <c r="D197" t="s">
        <v>5541</v>
      </c>
      <c r="E197" t="s">
        <v>845</v>
      </c>
      <c r="F197" t="s">
        <v>5542</v>
      </c>
      <c r="G197" t="s">
        <v>5543</v>
      </c>
      <c r="I197" t="str">
        <f t="shared" si="21"/>
        <v>N/A</v>
      </c>
      <c r="J197">
        <f t="shared" si="22"/>
        <v>6780000</v>
      </c>
      <c r="K197">
        <f t="shared" si="23"/>
        <v>7150000</v>
      </c>
      <c r="L197">
        <f t="shared" si="24"/>
        <v>7450000</v>
      </c>
      <c r="M197">
        <f t="shared" si="25"/>
        <v>7590000</v>
      </c>
      <c r="N197">
        <f t="shared" si="26"/>
        <v>6740000</v>
      </c>
    </row>
    <row r="198" spans="1:14" x14ac:dyDescent="0.3">
      <c r="A198" s="1">
        <v>37</v>
      </c>
      <c r="B198" t="s">
        <v>338</v>
      </c>
      <c r="C198" t="s">
        <v>261</v>
      </c>
      <c r="D198" t="s">
        <v>261</v>
      </c>
      <c r="E198" t="s">
        <v>261</v>
      </c>
      <c r="F198" t="s">
        <v>261</v>
      </c>
      <c r="G198" t="s">
        <v>261</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344</v>
      </c>
      <c r="C199" t="s">
        <v>3149</v>
      </c>
      <c r="D199" t="s">
        <v>5541</v>
      </c>
      <c r="E199" t="s">
        <v>845</v>
      </c>
      <c r="F199" t="s">
        <v>5542</v>
      </c>
      <c r="G199" t="s">
        <v>5543</v>
      </c>
      <c r="I199" t="str">
        <f t="shared" si="21"/>
        <v>N/A</v>
      </c>
      <c r="J199">
        <f t="shared" si="22"/>
        <v>6780000</v>
      </c>
      <c r="K199">
        <f t="shared" si="23"/>
        <v>7150000</v>
      </c>
      <c r="L199">
        <f t="shared" si="24"/>
        <v>7450000</v>
      </c>
      <c r="M199">
        <f t="shared" si="25"/>
        <v>7590000</v>
      </c>
      <c r="N199">
        <f t="shared" si="26"/>
        <v>6740000</v>
      </c>
    </row>
    <row r="200" spans="1:14" x14ac:dyDescent="0.3">
      <c r="A200" s="1">
        <v>39</v>
      </c>
      <c r="B200" t="s">
        <v>350</v>
      </c>
      <c r="C200" t="s">
        <v>261</v>
      </c>
      <c r="D200" t="s">
        <v>5544</v>
      </c>
      <c r="E200" t="s">
        <v>5545</v>
      </c>
      <c r="F200" t="s">
        <v>3850</v>
      </c>
      <c r="G200" t="s">
        <v>5546</v>
      </c>
      <c r="I200" t="str">
        <f t="shared" si="21"/>
        <v>neg_trend</v>
      </c>
      <c r="J200" t="str">
        <f t="shared" si="22"/>
        <v>N/A</v>
      </c>
      <c r="K200">
        <f t="shared" si="23"/>
        <v>5.3899999999999997E-2</v>
      </c>
      <c r="L200">
        <f t="shared" si="24"/>
        <v>4.1900000000000007E-2</v>
      </c>
      <c r="M200">
        <f t="shared" si="25"/>
        <v>1.8700000000000001E-2</v>
      </c>
      <c r="N200">
        <f t="shared" si="26"/>
        <v>-0.11230000000000001</v>
      </c>
    </row>
    <row r="201" spans="1:14" x14ac:dyDescent="0.3">
      <c r="A201" s="1">
        <v>40</v>
      </c>
      <c r="B201" t="s">
        <v>355</v>
      </c>
      <c r="C201" t="s">
        <v>261</v>
      </c>
      <c r="D201" t="s">
        <v>261</v>
      </c>
      <c r="E201" t="s">
        <v>261</v>
      </c>
      <c r="F201" t="s">
        <v>261</v>
      </c>
      <c r="G201" t="s">
        <v>5547</v>
      </c>
      <c r="I201" t="str">
        <f t="shared" si="21"/>
        <v>N/A</v>
      </c>
      <c r="J201" t="str">
        <f t="shared" si="22"/>
        <v>N/A</v>
      </c>
      <c r="K201" t="str">
        <f t="shared" si="23"/>
        <v>N/A</v>
      </c>
      <c r="L201" t="str">
        <f t="shared" si="24"/>
        <v>N/A</v>
      </c>
      <c r="M201" t="str">
        <f t="shared" si="25"/>
        <v>N/A</v>
      </c>
      <c r="N201">
        <f t="shared" si="26"/>
        <v>0.1779</v>
      </c>
    </row>
    <row r="202" spans="1:14" x14ac:dyDescent="0.3">
      <c r="A202" s="1">
        <v>41</v>
      </c>
      <c r="B202" t="s">
        <v>357</v>
      </c>
      <c r="C202" t="s">
        <v>261</v>
      </c>
      <c r="D202" t="s">
        <v>261</v>
      </c>
      <c r="E202" t="s">
        <v>261</v>
      </c>
      <c r="F202" t="s">
        <v>261</v>
      </c>
      <c r="G202" t="s">
        <v>261</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361</v>
      </c>
      <c r="C203" t="s">
        <v>261</v>
      </c>
      <c r="D203" t="s">
        <v>261</v>
      </c>
      <c r="E203" t="s">
        <v>261</v>
      </c>
      <c r="F203" t="s">
        <v>261</v>
      </c>
      <c r="G203" t="s">
        <v>261</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365</v>
      </c>
      <c r="C204" t="s">
        <v>261</v>
      </c>
      <c r="D204" t="s">
        <v>261</v>
      </c>
      <c r="E204" t="s">
        <v>261</v>
      </c>
      <c r="F204" t="s">
        <v>261</v>
      </c>
      <c r="G204" t="s">
        <v>261</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366</v>
      </c>
      <c r="C205" t="s">
        <v>261</v>
      </c>
      <c r="D205" t="s">
        <v>261</v>
      </c>
      <c r="E205" t="s">
        <v>261</v>
      </c>
      <c r="F205" t="s">
        <v>261</v>
      </c>
      <c r="G205" t="s">
        <v>261</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370</v>
      </c>
      <c r="C206" t="s">
        <v>261</v>
      </c>
      <c r="D206" t="s">
        <v>261</v>
      </c>
      <c r="E206" t="s">
        <v>261</v>
      </c>
      <c r="F206" t="s">
        <v>261</v>
      </c>
      <c r="G206" t="s">
        <v>261</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374</v>
      </c>
      <c r="C207" t="s">
        <v>261</v>
      </c>
      <c r="D207" t="s">
        <v>261</v>
      </c>
      <c r="E207" t="s">
        <v>261</v>
      </c>
      <c r="F207" t="s">
        <v>261</v>
      </c>
      <c r="G207" t="s">
        <v>261</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375</v>
      </c>
      <c r="C208" t="s">
        <v>3149</v>
      </c>
      <c r="D208" t="s">
        <v>5541</v>
      </c>
      <c r="E208" t="s">
        <v>845</v>
      </c>
      <c r="F208" t="s">
        <v>5542</v>
      </c>
      <c r="G208" t="s">
        <v>5543</v>
      </c>
      <c r="I208" t="str">
        <f t="shared" si="21"/>
        <v>N/A</v>
      </c>
      <c r="J208">
        <f t="shared" si="22"/>
        <v>6780000</v>
      </c>
      <c r="K208">
        <f t="shared" si="23"/>
        <v>7150000</v>
      </c>
      <c r="L208">
        <f t="shared" si="24"/>
        <v>7450000</v>
      </c>
      <c r="M208">
        <f t="shared" si="25"/>
        <v>7590000</v>
      </c>
      <c r="N208">
        <f t="shared" si="26"/>
        <v>6740000</v>
      </c>
    </row>
    <row r="209" spans="1:14" x14ac:dyDescent="0.3">
      <c r="A209" s="1">
        <v>48</v>
      </c>
      <c r="B209" t="s">
        <v>379</v>
      </c>
      <c r="C209" t="s">
        <v>5548</v>
      </c>
      <c r="D209" t="s">
        <v>5549</v>
      </c>
      <c r="E209" t="s">
        <v>968</v>
      </c>
      <c r="F209" t="s">
        <v>2371</v>
      </c>
      <c r="G209" t="s">
        <v>5550</v>
      </c>
      <c r="I209" t="str">
        <f t="shared" si="21"/>
        <v>N/A</v>
      </c>
      <c r="J209" t="str">
        <f t="shared" si="22"/>
        <v>1.40</v>
      </c>
      <c r="K209" t="str">
        <f t="shared" si="23"/>
        <v>1.47</v>
      </c>
      <c r="L209" t="str">
        <f t="shared" si="24"/>
        <v>1.53</v>
      </c>
      <c r="M209" t="str">
        <f t="shared" si="25"/>
        <v>1.56</v>
      </c>
      <c r="N209" t="str">
        <f t="shared" si="26"/>
        <v>1.38</v>
      </c>
    </row>
    <row r="210" spans="1:14" x14ac:dyDescent="0.3">
      <c r="A210" s="1">
        <v>49</v>
      </c>
      <c r="B210" t="s">
        <v>2040</v>
      </c>
      <c r="C210" t="s">
        <v>261</v>
      </c>
      <c r="D210" t="s">
        <v>5551</v>
      </c>
      <c r="E210" t="s">
        <v>5552</v>
      </c>
      <c r="F210" t="s">
        <v>5553</v>
      </c>
      <c r="G210" t="s">
        <v>5554</v>
      </c>
      <c r="I210" t="str">
        <f t="shared" si="21"/>
        <v>neg_trend</v>
      </c>
      <c r="J210" t="str">
        <f t="shared" si="22"/>
        <v>N/A</v>
      </c>
      <c r="K210">
        <f t="shared" si="23"/>
        <v>0.05</v>
      </c>
      <c r="L210">
        <f t="shared" si="24"/>
        <v>4.0800000000000003E-2</v>
      </c>
      <c r="M210">
        <f t="shared" si="25"/>
        <v>1.9599999999999999E-2</v>
      </c>
      <c r="N210">
        <f t="shared" si="26"/>
        <v>-0.11539999999999999</v>
      </c>
    </row>
    <row r="211" spans="1:14" x14ac:dyDescent="0.3">
      <c r="A211" s="1">
        <v>50</v>
      </c>
      <c r="B211" t="s">
        <v>390</v>
      </c>
      <c r="C211" t="s">
        <v>5555</v>
      </c>
      <c r="D211" t="s">
        <v>3645</v>
      </c>
      <c r="E211" t="s">
        <v>3645</v>
      </c>
      <c r="F211" t="s">
        <v>3645</v>
      </c>
      <c r="G211" t="s">
        <v>3645</v>
      </c>
      <c r="I211" t="str">
        <f t="shared" si="21"/>
        <v>N/A</v>
      </c>
      <c r="J211">
        <f t="shared" si="22"/>
        <v>4860000</v>
      </c>
      <c r="K211">
        <f t="shared" si="23"/>
        <v>4870000</v>
      </c>
      <c r="L211">
        <f t="shared" si="24"/>
        <v>4870000</v>
      </c>
      <c r="M211">
        <f t="shared" si="25"/>
        <v>4870000</v>
      </c>
      <c r="N211">
        <f t="shared" si="26"/>
        <v>4870000</v>
      </c>
    </row>
    <row r="212" spans="1:14" x14ac:dyDescent="0.3">
      <c r="A212" s="1">
        <v>51</v>
      </c>
      <c r="B212" t="s">
        <v>396</v>
      </c>
      <c r="C212" t="s">
        <v>1238</v>
      </c>
      <c r="D212" t="s">
        <v>5549</v>
      </c>
      <c r="E212" t="s">
        <v>968</v>
      </c>
      <c r="F212" t="s">
        <v>2371</v>
      </c>
      <c r="G212" t="s">
        <v>5550</v>
      </c>
      <c r="I212" t="str">
        <f t="shared" si="21"/>
        <v>N/A</v>
      </c>
      <c r="J212" t="str">
        <f t="shared" si="22"/>
        <v>1.39</v>
      </c>
      <c r="K212" t="str">
        <f t="shared" si="23"/>
        <v>1.47</v>
      </c>
      <c r="L212" t="str">
        <f t="shared" si="24"/>
        <v>1.53</v>
      </c>
      <c r="M212" t="str">
        <f t="shared" si="25"/>
        <v>1.56</v>
      </c>
      <c r="N212" t="str">
        <f t="shared" si="26"/>
        <v>1.38</v>
      </c>
    </row>
    <row r="213" spans="1:14" x14ac:dyDescent="0.3">
      <c r="A213" s="1">
        <v>52</v>
      </c>
      <c r="B213" t="s">
        <v>399</v>
      </c>
      <c r="C213" t="s">
        <v>261</v>
      </c>
      <c r="D213" t="s">
        <v>5556</v>
      </c>
      <c r="E213" t="s">
        <v>5552</v>
      </c>
      <c r="F213" t="s">
        <v>5553</v>
      </c>
      <c r="G213" t="s">
        <v>5554</v>
      </c>
      <c r="I213" t="str">
        <f t="shared" si="21"/>
        <v>neg_trend</v>
      </c>
      <c r="J213" t="str">
        <f t="shared" si="22"/>
        <v>N/A</v>
      </c>
      <c r="K213">
        <f t="shared" si="23"/>
        <v>5.7599999999999998E-2</v>
      </c>
      <c r="L213">
        <f t="shared" si="24"/>
        <v>4.0800000000000003E-2</v>
      </c>
      <c r="M213">
        <f t="shared" si="25"/>
        <v>1.9599999999999999E-2</v>
      </c>
      <c r="N213">
        <f t="shared" si="26"/>
        <v>-0.11539999999999999</v>
      </c>
    </row>
    <row r="214" spans="1:14" x14ac:dyDescent="0.3">
      <c r="A214" s="1">
        <v>53</v>
      </c>
      <c r="B214" t="s">
        <v>404</v>
      </c>
      <c r="C214" t="s">
        <v>3645</v>
      </c>
      <c r="D214" t="s">
        <v>3645</v>
      </c>
      <c r="E214" t="s">
        <v>3645</v>
      </c>
      <c r="F214" t="s">
        <v>3645</v>
      </c>
      <c r="G214" t="s">
        <v>5557</v>
      </c>
      <c r="I214" t="str">
        <f t="shared" si="21"/>
        <v>N/A</v>
      </c>
      <c r="J214">
        <f t="shared" si="22"/>
        <v>4870000</v>
      </c>
      <c r="K214">
        <f t="shared" si="23"/>
        <v>4870000</v>
      </c>
      <c r="L214">
        <f t="shared" si="24"/>
        <v>4870000</v>
      </c>
      <c r="M214">
        <f t="shared" si="25"/>
        <v>4870000</v>
      </c>
      <c r="N214">
        <f t="shared" si="26"/>
        <v>4880000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247</v>
      </c>
      <c r="C216" s="1" t="s">
        <v>248</v>
      </c>
      <c r="D216" s="1" t="s">
        <v>249</v>
      </c>
      <c r="E216" s="1" t="s">
        <v>250</v>
      </c>
      <c r="F216" s="1" t="s">
        <v>251</v>
      </c>
      <c r="G216" s="1" t="s">
        <v>252</v>
      </c>
      <c r="H216" s="1" t="s">
        <v>253</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2045</v>
      </c>
      <c r="C217" t="s">
        <v>5558</v>
      </c>
      <c r="D217" t="s">
        <v>3426</v>
      </c>
      <c r="E217" t="s">
        <v>5559</v>
      </c>
      <c r="F217" t="s">
        <v>5560</v>
      </c>
      <c r="G217" t="s">
        <v>5561</v>
      </c>
      <c r="I217" t="str">
        <f t="shared" si="21"/>
        <v>N/A</v>
      </c>
      <c r="J217">
        <f t="shared" si="22"/>
        <v>21560000</v>
      </c>
      <c r="K217">
        <f t="shared" si="23"/>
        <v>16040000</v>
      </c>
      <c r="L217">
        <f t="shared" si="24"/>
        <v>22410000</v>
      </c>
      <c r="M217">
        <f t="shared" si="25"/>
        <v>14950000</v>
      </c>
      <c r="N217">
        <f t="shared" si="26"/>
        <v>21690000</v>
      </c>
    </row>
    <row r="218" spans="1:14" x14ac:dyDescent="0.3">
      <c r="A218" s="1">
        <v>1</v>
      </c>
      <c r="B218" t="s">
        <v>2051</v>
      </c>
      <c r="C218" t="s">
        <v>261</v>
      </c>
      <c r="D218" t="s">
        <v>5562</v>
      </c>
      <c r="E218" t="s">
        <v>5563</v>
      </c>
      <c r="F218" t="s">
        <v>5564</v>
      </c>
      <c r="G218" t="s">
        <v>5565</v>
      </c>
      <c r="I218" t="str">
        <f t="shared" si="21"/>
        <v>N/A</v>
      </c>
      <c r="J218" t="str">
        <f t="shared" si="22"/>
        <v>N/A</v>
      </c>
      <c r="K218">
        <f t="shared" si="23"/>
        <v>-0.25609999999999999</v>
      </c>
      <c r="L218">
        <f t="shared" si="24"/>
        <v>0.39679999999999999</v>
      </c>
      <c r="M218">
        <f t="shared" si="25"/>
        <v>-0.33289999999999997</v>
      </c>
      <c r="N218">
        <f t="shared" si="26"/>
        <v>0.45100000000000001</v>
      </c>
    </row>
    <row r="219" spans="1:14" x14ac:dyDescent="0.3">
      <c r="A219" s="1">
        <v>2</v>
      </c>
      <c r="B219" t="s">
        <v>2056</v>
      </c>
      <c r="C219" t="s">
        <v>5566</v>
      </c>
      <c r="D219" t="s">
        <v>5567</v>
      </c>
      <c r="E219" t="s">
        <v>5568</v>
      </c>
      <c r="F219" t="s">
        <v>5569</v>
      </c>
      <c r="G219" t="s">
        <v>5570</v>
      </c>
      <c r="I219" t="str">
        <f t="shared" si="21"/>
        <v>N/A</v>
      </c>
      <c r="J219">
        <f t="shared" si="22"/>
        <v>440370000</v>
      </c>
      <c r="K219">
        <f t="shared" si="23"/>
        <v>401490000</v>
      </c>
      <c r="L219">
        <f t="shared" si="24"/>
        <v>449390000</v>
      </c>
      <c r="M219">
        <f t="shared" si="25"/>
        <v>471780000</v>
      </c>
      <c r="N219">
        <f t="shared" si="26"/>
        <v>545950000</v>
      </c>
    </row>
    <row r="220" spans="1:14" x14ac:dyDescent="0.3">
      <c r="A220" s="1">
        <v>3</v>
      </c>
      <c r="B220" t="s">
        <v>2062</v>
      </c>
      <c r="C220" t="s">
        <v>261</v>
      </c>
      <c r="D220" t="s">
        <v>261</v>
      </c>
      <c r="E220" t="s">
        <v>261</v>
      </c>
      <c r="F220" t="s">
        <v>261</v>
      </c>
      <c r="G220" t="s">
        <v>261</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2063</v>
      </c>
      <c r="C221" t="s">
        <v>261</v>
      </c>
      <c r="D221" t="s">
        <v>261</v>
      </c>
      <c r="E221" t="s">
        <v>261</v>
      </c>
      <c r="F221" t="s">
        <v>261</v>
      </c>
      <c r="G221" t="s">
        <v>261</v>
      </c>
      <c r="I221" t="str">
        <f t="shared" si="21"/>
        <v>N/A</v>
      </c>
      <c r="J221" t="str">
        <f t="shared" si="22"/>
        <v>N/A</v>
      </c>
      <c r="K221" t="str">
        <f t="shared" si="23"/>
        <v>N/A</v>
      </c>
      <c r="L221" t="str">
        <f t="shared" si="24"/>
        <v>N/A</v>
      </c>
      <c r="M221" t="str">
        <f t="shared" si="25"/>
        <v>N/A</v>
      </c>
      <c r="N221" t="str">
        <f t="shared" si="26"/>
        <v>N/A</v>
      </c>
    </row>
    <row r="222" spans="1:14" x14ac:dyDescent="0.3">
      <c r="A222" s="1">
        <v>5</v>
      </c>
      <c r="B222" t="s">
        <v>2069</v>
      </c>
      <c r="C222" t="s">
        <v>261</v>
      </c>
      <c r="D222" t="s">
        <v>261</v>
      </c>
      <c r="E222" t="s">
        <v>261</v>
      </c>
      <c r="F222" t="s">
        <v>261</v>
      </c>
      <c r="G222" t="s">
        <v>261</v>
      </c>
      <c r="I222" t="str">
        <f t="shared" si="21"/>
        <v>N/A</v>
      </c>
      <c r="J222" t="str">
        <f t="shared" si="22"/>
        <v>N/A</v>
      </c>
      <c r="K222" t="str">
        <f t="shared" si="23"/>
        <v>N/A</v>
      </c>
      <c r="L222" t="str">
        <f t="shared" si="24"/>
        <v>N/A</v>
      </c>
      <c r="M222" t="str">
        <f t="shared" si="25"/>
        <v>N/A</v>
      </c>
      <c r="N222" t="str">
        <f t="shared" si="26"/>
        <v>N/A</v>
      </c>
    </row>
    <row r="223" spans="1:14" x14ac:dyDescent="0.3">
      <c r="A223" s="1">
        <v>6</v>
      </c>
      <c r="B223" t="s">
        <v>2070</v>
      </c>
      <c r="C223" t="s">
        <v>261</v>
      </c>
      <c r="D223" t="s">
        <v>261</v>
      </c>
      <c r="E223" t="s">
        <v>261</v>
      </c>
      <c r="F223" t="s">
        <v>261</v>
      </c>
      <c r="G223" t="s">
        <v>261</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2071</v>
      </c>
      <c r="C224" t="s">
        <v>5571</v>
      </c>
      <c r="D224" t="s">
        <v>5572</v>
      </c>
      <c r="E224" t="s">
        <v>5573</v>
      </c>
      <c r="F224" t="s">
        <v>5574</v>
      </c>
      <c r="G224" t="s">
        <v>5575</v>
      </c>
      <c r="I224" t="str">
        <f t="shared" si="21"/>
        <v>N/A</v>
      </c>
      <c r="J224">
        <f t="shared" si="22"/>
        <v>269110000</v>
      </c>
      <c r="K224">
        <f t="shared" si="23"/>
        <v>282820000</v>
      </c>
      <c r="L224">
        <f t="shared" si="24"/>
        <v>282780000</v>
      </c>
      <c r="M224">
        <f t="shared" si="25"/>
        <v>243290000</v>
      </c>
      <c r="N224">
        <f t="shared" si="26"/>
        <v>199970000</v>
      </c>
    </row>
    <row r="225" spans="1:14" x14ac:dyDescent="0.3">
      <c r="A225" s="1">
        <v>8</v>
      </c>
      <c r="B225" t="s">
        <v>2077</v>
      </c>
      <c r="C225" t="s">
        <v>5576</v>
      </c>
      <c r="D225" t="s">
        <v>5577</v>
      </c>
      <c r="E225" t="s">
        <v>3742</v>
      </c>
      <c r="F225" t="s">
        <v>238</v>
      </c>
      <c r="G225" t="s">
        <v>2485</v>
      </c>
      <c r="I225" t="str">
        <f t="shared" si="21"/>
        <v>N/A</v>
      </c>
      <c r="J225">
        <f t="shared" si="22"/>
        <v>3240000</v>
      </c>
      <c r="K225">
        <f t="shared" si="23"/>
        <v>2630000</v>
      </c>
      <c r="L225">
        <f t="shared" si="24"/>
        <v>1350000</v>
      </c>
      <c r="M225">
        <f t="shared" si="25"/>
        <v>1200000</v>
      </c>
      <c r="N225">
        <f t="shared" si="26"/>
        <v>1220000</v>
      </c>
    </row>
    <row r="226" spans="1:14" x14ac:dyDescent="0.3">
      <c r="A226" s="1">
        <v>9</v>
      </c>
      <c r="B226" t="s">
        <v>2078</v>
      </c>
      <c r="C226" t="s">
        <v>5578</v>
      </c>
      <c r="D226" t="s">
        <v>5579</v>
      </c>
      <c r="E226" t="s">
        <v>5580</v>
      </c>
      <c r="F226" t="s">
        <v>5581</v>
      </c>
      <c r="G226" t="s">
        <v>5582</v>
      </c>
      <c r="I226" t="str">
        <f t="shared" si="21"/>
        <v>N/A</v>
      </c>
      <c r="J226">
        <f t="shared" si="22"/>
        <v>110570000</v>
      </c>
      <c r="K226">
        <f t="shared" si="23"/>
        <v>95430000</v>
      </c>
      <c r="L226">
        <f t="shared" si="24"/>
        <v>87580000</v>
      </c>
      <c r="M226">
        <f t="shared" si="25"/>
        <v>90380000</v>
      </c>
      <c r="N226">
        <f t="shared" si="26"/>
        <v>144920000</v>
      </c>
    </row>
    <row r="227" spans="1:14" x14ac:dyDescent="0.3">
      <c r="A227" s="1">
        <v>10</v>
      </c>
      <c r="B227" t="s">
        <v>2084</v>
      </c>
      <c r="C227" t="s">
        <v>5583</v>
      </c>
      <c r="D227" t="s">
        <v>3063</v>
      </c>
      <c r="E227" t="s">
        <v>5584</v>
      </c>
      <c r="F227" t="s">
        <v>3793</v>
      </c>
      <c r="G227" t="s">
        <v>5585</v>
      </c>
      <c r="I227" t="str">
        <f t="shared" si="21"/>
        <v>N/A</v>
      </c>
      <c r="J227">
        <f t="shared" si="22"/>
        <v>38420000</v>
      </c>
      <c r="K227">
        <f t="shared" si="23"/>
        <v>17170000</v>
      </c>
      <c r="L227">
        <f t="shared" si="24"/>
        <v>13330000</v>
      </c>
      <c r="M227">
        <f t="shared" si="25"/>
        <v>91720000</v>
      </c>
      <c r="N227">
        <f t="shared" si="26"/>
        <v>148260000</v>
      </c>
    </row>
    <row r="228" spans="1:14" x14ac:dyDescent="0.3">
      <c r="A228" s="1">
        <v>11</v>
      </c>
      <c r="B228" t="s">
        <v>2088</v>
      </c>
      <c r="C228" t="s">
        <v>5279</v>
      </c>
      <c r="D228" t="s">
        <v>5005</v>
      </c>
      <c r="E228" t="s">
        <v>2809</v>
      </c>
      <c r="F228" t="s">
        <v>4228</v>
      </c>
      <c r="G228" t="s">
        <v>5586</v>
      </c>
      <c r="I228" t="str">
        <f t="shared" si="21"/>
        <v>N/A</v>
      </c>
      <c r="J228">
        <f t="shared" si="22"/>
        <v>2810000</v>
      </c>
      <c r="K228">
        <f t="shared" si="23"/>
        <v>2770000</v>
      </c>
      <c r="L228">
        <f t="shared" si="24"/>
        <v>2870000</v>
      </c>
      <c r="M228">
        <f t="shared" si="25"/>
        <v>2920000</v>
      </c>
      <c r="N228">
        <f t="shared" si="26"/>
        <v>2970000</v>
      </c>
    </row>
    <row r="229" spans="1:14" x14ac:dyDescent="0.3">
      <c r="A229" s="1">
        <v>12</v>
      </c>
      <c r="B229" t="s">
        <v>437</v>
      </c>
      <c r="C229" t="s">
        <v>5587</v>
      </c>
      <c r="D229" t="s">
        <v>5588</v>
      </c>
      <c r="E229" t="s">
        <v>5589</v>
      </c>
      <c r="F229" t="s">
        <v>5590</v>
      </c>
      <c r="G229" t="s">
        <v>5591</v>
      </c>
      <c r="I229" t="str">
        <f t="shared" si="21"/>
        <v>N/A</v>
      </c>
      <c r="J229">
        <f t="shared" si="22"/>
        <v>16230000</v>
      </c>
      <c r="K229" t="str">
        <f t="shared" si="23"/>
        <v>684100</v>
      </c>
      <c r="L229">
        <f t="shared" si="24"/>
        <v>61480000</v>
      </c>
      <c r="M229">
        <f t="shared" si="25"/>
        <v>42270000</v>
      </c>
      <c r="N229">
        <f t="shared" si="26"/>
        <v>48600000</v>
      </c>
    </row>
    <row r="230" spans="1:14" x14ac:dyDescent="0.3">
      <c r="A230" s="1">
        <v>13</v>
      </c>
      <c r="B230" t="s">
        <v>2095</v>
      </c>
      <c r="C230" t="s">
        <v>261</v>
      </c>
      <c r="D230" t="s">
        <v>5592</v>
      </c>
      <c r="E230" t="s">
        <v>5593</v>
      </c>
      <c r="F230" t="s">
        <v>5594</v>
      </c>
      <c r="G230" t="s">
        <v>5595</v>
      </c>
      <c r="I230" t="str">
        <f t="shared" si="21"/>
        <v>N/A</v>
      </c>
      <c r="J230" t="str">
        <f t="shared" si="22"/>
        <v>N/A</v>
      </c>
      <c r="K230">
        <f t="shared" si="23"/>
        <v>-8.8300000000000003E-2</v>
      </c>
      <c r="L230">
        <f t="shared" si="24"/>
        <v>0.1193</v>
      </c>
      <c r="M230">
        <f t="shared" si="25"/>
        <v>4.9800000000000004E-2</v>
      </c>
      <c r="N230">
        <f t="shared" si="26"/>
        <v>0.15720000000000001</v>
      </c>
    </row>
    <row r="231" spans="1:14" x14ac:dyDescent="0.3">
      <c r="A231" s="1">
        <v>14</v>
      </c>
      <c r="B231" t="s">
        <v>2100</v>
      </c>
      <c r="C231" t="s">
        <v>5596</v>
      </c>
      <c r="D231" t="s">
        <v>5597</v>
      </c>
      <c r="E231" t="s">
        <v>5598</v>
      </c>
      <c r="F231" t="s">
        <v>5599</v>
      </c>
      <c r="G231" t="s">
        <v>5600</v>
      </c>
      <c r="I231" t="str">
        <f t="shared" si="21"/>
        <v>N/A</v>
      </c>
      <c r="J231">
        <f t="shared" si="22"/>
        <v>361940000</v>
      </c>
      <c r="K231">
        <f t="shared" si="23"/>
        <v>384100000</v>
      </c>
      <c r="L231">
        <f t="shared" si="24"/>
        <v>384420000</v>
      </c>
      <c r="M231">
        <f t="shared" si="25"/>
        <v>423110000</v>
      </c>
      <c r="N231">
        <f t="shared" si="26"/>
        <v>390150000</v>
      </c>
    </row>
    <row r="232" spans="1:14" x14ac:dyDescent="0.3">
      <c r="A232" s="1">
        <v>15</v>
      </c>
      <c r="B232" t="s">
        <v>2106</v>
      </c>
      <c r="C232" t="s">
        <v>5601</v>
      </c>
      <c r="D232" t="s">
        <v>5602</v>
      </c>
      <c r="E232" t="s">
        <v>5603</v>
      </c>
      <c r="F232" t="s">
        <v>5604</v>
      </c>
      <c r="G232" t="s">
        <v>5605</v>
      </c>
      <c r="I232" t="str">
        <f t="shared" si="21"/>
        <v>N/A</v>
      </c>
      <c r="J232">
        <f t="shared" si="22"/>
        <v>368890000</v>
      </c>
      <c r="K232">
        <f t="shared" si="23"/>
        <v>392180000</v>
      </c>
      <c r="L232">
        <f t="shared" si="24"/>
        <v>390960000</v>
      </c>
      <c r="M232">
        <f t="shared" si="25"/>
        <v>429580000</v>
      </c>
      <c r="N232">
        <f t="shared" si="26"/>
        <v>394050000</v>
      </c>
    </row>
    <row r="233" spans="1:14" x14ac:dyDescent="0.3">
      <c r="A233" s="1">
        <v>16</v>
      </c>
      <c r="B233" t="s">
        <v>2112</v>
      </c>
      <c r="C233" t="s">
        <v>5606</v>
      </c>
      <c r="D233" t="s">
        <v>1403</v>
      </c>
      <c r="E233" t="s">
        <v>4832</v>
      </c>
      <c r="F233" t="s">
        <v>5607</v>
      </c>
      <c r="G233" t="s">
        <v>5608</v>
      </c>
      <c r="I233" t="str">
        <f t="shared" si="21"/>
        <v>N/A</v>
      </c>
      <c r="J233">
        <f t="shared" si="22"/>
        <v>47000000</v>
      </c>
      <c r="K233">
        <f t="shared" si="23"/>
        <v>57120000</v>
      </c>
      <c r="L233">
        <f t="shared" si="24"/>
        <v>39370000</v>
      </c>
      <c r="M233">
        <f t="shared" si="25"/>
        <v>62480000</v>
      </c>
      <c r="N233">
        <f t="shared" si="26"/>
        <v>54530000</v>
      </c>
    </row>
    <row r="234" spans="1:14" x14ac:dyDescent="0.3">
      <c r="A234" s="1">
        <v>17</v>
      </c>
      <c r="B234" t="s">
        <v>2118</v>
      </c>
      <c r="C234" t="s">
        <v>5609</v>
      </c>
      <c r="D234" t="s">
        <v>5610</v>
      </c>
      <c r="E234" t="s">
        <v>5611</v>
      </c>
      <c r="F234" t="s">
        <v>5612</v>
      </c>
      <c r="G234" t="s">
        <v>5613</v>
      </c>
      <c r="I234" t="str">
        <f t="shared" si="21"/>
        <v>N/A</v>
      </c>
      <c r="J234">
        <f t="shared" si="22"/>
        <v>29390000</v>
      </c>
      <c r="K234">
        <f t="shared" si="23"/>
        <v>27830000</v>
      </c>
      <c r="L234">
        <f t="shared" si="24"/>
        <v>26520000</v>
      </c>
      <c r="M234">
        <f t="shared" si="25"/>
        <v>26630000</v>
      </c>
      <c r="N234">
        <f t="shared" si="26"/>
        <v>19470000</v>
      </c>
    </row>
    <row r="235" spans="1:14" x14ac:dyDescent="0.3">
      <c r="A235" s="1">
        <v>18</v>
      </c>
      <c r="B235" t="s">
        <v>2124</v>
      </c>
      <c r="C235" t="s">
        <v>5614</v>
      </c>
      <c r="D235" t="s">
        <v>5615</v>
      </c>
      <c r="E235" t="s">
        <v>5616</v>
      </c>
      <c r="F235" t="s">
        <v>5617</v>
      </c>
      <c r="G235" t="s">
        <v>5618</v>
      </c>
      <c r="I235" t="str">
        <f t="shared" si="21"/>
        <v>N/A</v>
      </c>
      <c r="J235">
        <f t="shared" si="22"/>
        <v>292750000</v>
      </c>
      <c r="K235">
        <f t="shared" si="23"/>
        <v>307720000</v>
      </c>
      <c r="L235">
        <f t="shared" si="24"/>
        <v>325610000</v>
      </c>
      <c r="M235">
        <f t="shared" si="25"/>
        <v>341160000</v>
      </c>
      <c r="N235">
        <f t="shared" si="26"/>
        <v>320660000</v>
      </c>
    </row>
    <row r="236" spans="1:14" x14ac:dyDescent="0.3">
      <c r="A236" s="1">
        <v>19</v>
      </c>
      <c r="B236" t="s">
        <v>2130</v>
      </c>
      <c r="C236" t="s">
        <v>261</v>
      </c>
      <c r="D236" t="s">
        <v>261</v>
      </c>
      <c r="E236" t="s">
        <v>261</v>
      </c>
      <c r="F236" t="s">
        <v>261</v>
      </c>
      <c r="G236" t="s">
        <v>261</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2131</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2132</v>
      </c>
      <c r="C238" t="s">
        <v>261</v>
      </c>
      <c r="D238" t="s">
        <v>261</v>
      </c>
      <c r="E238" t="s">
        <v>261</v>
      </c>
      <c r="F238" t="s">
        <v>261</v>
      </c>
      <c r="G238" t="s">
        <v>261</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2133</v>
      </c>
      <c r="C239" t="s">
        <v>261</v>
      </c>
      <c r="D239" t="s">
        <v>5619</v>
      </c>
      <c r="E239" t="s">
        <v>5620</v>
      </c>
      <c r="F239" t="s">
        <v>261</v>
      </c>
      <c r="G239" t="s">
        <v>261</v>
      </c>
      <c r="I239" t="str">
        <f t="shared" si="21"/>
        <v>N/A</v>
      </c>
      <c r="J239" t="str">
        <f t="shared" si="22"/>
        <v>N/A</v>
      </c>
      <c r="K239" t="str">
        <f t="shared" si="23"/>
        <v>(234)</v>
      </c>
      <c r="L239" t="str">
        <f t="shared" si="24"/>
        <v>(492)</v>
      </c>
      <c r="M239" t="str">
        <f t="shared" si="25"/>
        <v>N/A</v>
      </c>
      <c r="N239" t="str">
        <f t="shared" si="26"/>
        <v>N/A</v>
      </c>
    </row>
    <row r="240" spans="1:14" x14ac:dyDescent="0.3">
      <c r="A240" s="1">
        <v>23</v>
      </c>
      <c r="B240" t="s">
        <v>2134</v>
      </c>
      <c r="C240" t="s">
        <v>5621</v>
      </c>
      <c r="D240" t="s">
        <v>1934</v>
      </c>
      <c r="E240" t="s">
        <v>5622</v>
      </c>
      <c r="F240" t="s">
        <v>602</v>
      </c>
      <c r="G240" t="s">
        <v>5623</v>
      </c>
      <c r="I240" t="str">
        <f t="shared" si="21"/>
        <v>N/A</v>
      </c>
      <c r="J240" t="str">
        <f t="shared" si="22"/>
        <v>(248,000)</v>
      </c>
      <c r="K240" t="str">
        <f t="shared" si="23"/>
        <v>(485,000)</v>
      </c>
      <c r="L240" t="str">
        <f t="shared" si="24"/>
        <v>(535,000)</v>
      </c>
      <c r="M240" t="str">
        <f t="shared" si="25"/>
        <v>(686,000)</v>
      </c>
      <c r="N240" t="str">
        <f t="shared" si="26"/>
        <v>(601,000)</v>
      </c>
    </row>
    <row r="241" spans="1:14" x14ac:dyDescent="0.3">
      <c r="A241" s="1">
        <v>24</v>
      </c>
      <c r="B241" t="s">
        <v>2140</v>
      </c>
      <c r="C241" t="s">
        <v>5624</v>
      </c>
      <c r="D241" t="s">
        <v>5625</v>
      </c>
      <c r="E241" t="s">
        <v>5626</v>
      </c>
      <c r="F241" t="s">
        <v>5627</v>
      </c>
      <c r="G241" t="s">
        <v>5628</v>
      </c>
      <c r="I241" t="str">
        <f t="shared" si="21"/>
        <v>N/A</v>
      </c>
      <c r="J241" t="str">
        <f t="shared" si="22"/>
        <v>(6.95M)</v>
      </c>
      <c r="K241" t="str">
        <f t="shared" si="23"/>
        <v>(8.08M)</v>
      </c>
      <c r="L241" t="str">
        <f t="shared" si="24"/>
        <v>(6.54M)</v>
      </c>
      <c r="M241" t="str">
        <f t="shared" si="25"/>
        <v>(6.47M)</v>
      </c>
      <c r="N241" t="str">
        <f t="shared" si="26"/>
        <v>(3.9M)</v>
      </c>
    </row>
    <row r="242" spans="1:14" x14ac:dyDescent="0.3">
      <c r="A242" s="1">
        <v>25</v>
      </c>
      <c r="B242" t="s">
        <v>2146</v>
      </c>
      <c r="C242" t="s">
        <v>261</v>
      </c>
      <c r="D242" t="s">
        <v>261</v>
      </c>
      <c r="E242" t="s">
        <v>261</v>
      </c>
      <c r="F242" t="s">
        <v>261</v>
      </c>
      <c r="G242" t="s">
        <v>261</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2147</v>
      </c>
      <c r="C243" t="s">
        <v>261</v>
      </c>
      <c r="D243" t="s">
        <v>5629</v>
      </c>
      <c r="E243" t="s">
        <v>5630</v>
      </c>
      <c r="F243" t="s">
        <v>5631</v>
      </c>
      <c r="G243" t="s">
        <v>5632</v>
      </c>
      <c r="I243" t="str">
        <f t="shared" si="21"/>
        <v>N/A</v>
      </c>
      <c r="J243" t="str">
        <f t="shared" si="22"/>
        <v>N/A</v>
      </c>
      <c r="K243">
        <f t="shared" si="23"/>
        <v>6.1200000000000004E-2</v>
      </c>
      <c r="L243">
        <f t="shared" si="24"/>
        <v>8.0000000000000004E-4</v>
      </c>
      <c r="M243">
        <f t="shared" si="25"/>
        <v>0.10060000000000001</v>
      </c>
      <c r="N243">
        <f t="shared" si="26"/>
        <v>-7.7899999999999997E-2</v>
      </c>
    </row>
    <row r="244" spans="1:14" x14ac:dyDescent="0.3">
      <c r="A244" s="1">
        <v>27</v>
      </c>
      <c r="B244" t="s">
        <v>2152</v>
      </c>
      <c r="C244" t="s">
        <v>261</v>
      </c>
      <c r="D244" t="s">
        <v>261</v>
      </c>
      <c r="E244" t="s">
        <v>261</v>
      </c>
      <c r="F244" t="s">
        <v>261</v>
      </c>
      <c r="G244" t="s">
        <v>261</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2153</v>
      </c>
      <c r="C245" t="s">
        <v>261</v>
      </c>
      <c r="D245" t="s">
        <v>261</v>
      </c>
      <c r="E245" t="s">
        <v>261</v>
      </c>
      <c r="F245" t="s">
        <v>261</v>
      </c>
      <c r="G245" t="s">
        <v>261</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440</v>
      </c>
      <c r="C246" t="s">
        <v>5633</v>
      </c>
      <c r="D246" t="s">
        <v>5634</v>
      </c>
      <c r="E246" t="s">
        <v>5635</v>
      </c>
      <c r="F246" t="s">
        <v>3598</v>
      </c>
      <c r="G246" t="s">
        <v>3598</v>
      </c>
      <c r="I246" t="str">
        <f t="shared" si="21"/>
        <v>N/A</v>
      </c>
      <c r="J246">
        <f t="shared" si="22"/>
        <v>19430000</v>
      </c>
      <c r="K246">
        <f t="shared" si="23"/>
        <v>18620000</v>
      </c>
      <c r="L246">
        <f t="shared" si="24"/>
        <v>19240000</v>
      </c>
      <c r="M246">
        <f t="shared" si="25"/>
        <v>18660000</v>
      </c>
      <c r="N246">
        <f t="shared" si="26"/>
        <v>18660000</v>
      </c>
    </row>
    <row r="247" spans="1:14" x14ac:dyDescent="0.3">
      <c r="A247" s="1">
        <v>30</v>
      </c>
      <c r="B247" t="s">
        <v>443</v>
      </c>
      <c r="C247" t="s">
        <v>5505</v>
      </c>
      <c r="D247" t="s">
        <v>5478</v>
      </c>
      <c r="E247" t="s">
        <v>5636</v>
      </c>
      <c r="F247" t="s">
        <v>3296</v>
      </c>
      <c r="G247" t="s">
        <v>5637</v>
      </c>
      <c r="I247" t="str">
        <f t="shared" si="21"/>
        <v>pos_trend</v>
      </c>
      <c r="J247">
        <f t="shared" si="22"/>
        <v>26480000</v>
      </c>
      <c r="K247">
        <f t="shared" si="23"/>
        <v>27130000</v>
      </c>
      <c r="L247">
        <f t="shared" si="24"/>
        <v>27560000</v>
      </c>
      <c r="M247">
        <f t="shared" si="25"/>
        <v>28350000</v>
      </c>
      <c r="N247">
        <f t="shared" si="26"/>
        <v>28970000</v>
      </c>
    </row>
    <row r="248" spans="1:14" x14ac:dyDescent="0.3">
      <c r="A248" s="1">
        <v>31</v>
      </c>
      <c r="B248" t="s">
        <v>449</v>
      </c>
      <c r="C248" t="s">
        <v>5638</v>
      </c>
      <c r="D248" t="s">
        <v>5639</v>
      </c>
      <c r="E248" t="s">
        <v>891</v>
      </c>
      <c r="F248" t="s">
        <v>3296</v>
      </c>
      <c r="G248" t="s">
        <v>5637</v>
      </c>
      <c r="I248" t="str">
        <f t="shared" si="21"/>
        <v>pos_trend</v>
      </c>
      <c r="J248">
        <f t="shared" si="22"/>
        <v>23330000</v>
      </c>
      <c r="K248">
        <f t="shared" si="23"/>
        <v>23980000</v>
      </c>
      <c r="L248">
        <f t="shared" si="24"/>
        <v>24410000</v>
      </c>
      <c r="M248">
        <f t="shared" si="25"/>
        <v>28350000</v>
      </c>
      <c r="N248">
        <f t="shared" si="26"/>
        <v>28970000</v>
      </c>
    </row>
    <row r="249" spans="1:14" x14ac:dyDescent="0.3">
      <c r="A249" s="1">
        <v>32</v>
      </c>
      <c r="B249" t="s">
        <v>454</v>
      </c>
      <c r="C249" t="s">
        <v>5640</v>
      </c>
      <c r="D249" t="s">
        <v>5640</v>
      </c>
      <c r="E249" t="s">
        <v>5640</v>
      </c>
      <c r="F249" t="s">
        <v>261</v>
      </c>
      <c r="G249" t="s">
        <v>261</v>
      </c>
      <c r="I249" t="str">
        <f t="shared" si="21"/>
        <v>N/A</v>
      </c>
      <c r="J249">
        <f t="shared" si="22"/>
        <v>3150000</v>
      </c>
      <c r="K249">
        <f t="shared" si="23"/>
        <v>3150000</v>
      </c>
      <c r="L249">
        <f t="shared" si="24"/>
        <v>3150000</v>
      </c>
      <c r="M249" t="str">
        <f t="shared" si="25"/>
        <v>N/A</v>
      </c>
      <c r="N249" t="str">
        <f t="shared" si="26"/>
        <v>N/A</v>
      </c>
    </row>
    <row r="250" spans="1:14" x14ac:dyDescent="0.3">
      <c r="A250" s="1">
        <v>33</v>
      </c>
      <c r="B250" t="s">
        <v>2169</v>
      </c>
      <c r="C250" t="s">
        <v>5511</v>
      </c>
      <c r="D250" t="s">
        <v>5641</v>
      </c>
      <c r="E250" t="s">
        <v>5642</v>
      </c>
      <c r="F250" t="s">
        <v>5643</v>
      </c>
      <c r="G250" t="s">
        <v>3946</v>
      </c>
      <c r="I250" t="str">
        <f t="shared" si="21"/>
        <v>N/A</v>
      </c>
      <c r="J250">
        <f t="shared" si="22"/>
        <v>4670000</v>
      </c>
      <c r="K250">
        <f t="shared" si="23"/>
        <v>4130000</v>
      </c>
      <c r="L250">
        <f t="shared" si="24"/>
        <v>3870000</v>
      </c>
      <c r="M250">
        <f t="shared" si="25"/>
        <v>3930000</v>
      </c>
      <c r="N250">
        <f t="shared" si="26"/>
        <v>4720000</v>
      </c>
    </row>
    <row r="251" spans="1:14" x14ac:dyDescent="0.3">
      <c r="A251" s="1">
        <v>34</v>
      </c>
      <c r="B251" t="s">
        <v>459</v>
      </c>
      <c r="C251" t="s">
        <v>5644</v>
      </c>
      <c r="D251" t="s">
        <v>5645</v>
      </c>
      <c r="E251" t="s">
        <v>5646</v>
      </c>
      <c r="F251" t="s">
        <v>5647</v>
      </c>
      <c r="G251" t="s">
        <v>3879</v>
      </c>
      <c r="I251" t="str">
        <f t="shared" si="21"/>
        <v>N/A</v>
      </c>
      <c r="J251">
        <f t="shared" si="22"/>
        <v>884820000</v>
      </c>
      <c r="K251">
        <f t="shared" si="23"/>
        <v>874280000</v>
      </c>
      <c r="L251">
        <f t="shared" si="24"/>
        <v>922830000</v>
      </c>
      <c r="M251">
        <f t="shared" si="25"/>
        <v>974740000</v>
      </c>
      <c r="N251">
        <f t="shared" si="26"/>
        <v>1030000000</v>
      </c>
    </row>
    <row r="252" spans="1:14" x14ac:dyDescent="0.3">
      <c r="A252" s="1">
        <v>35</v>
      </c>
      <c r="B252" t="s">
        <v>2175</v>
      </c>
      <c r="C252" t="s">
        <v>261</v>
      </c>
      <c r="D252" t="s">
        <v>5648</v>
      </c>
      <c r="E252" t="s">
        <v>3599</v>
      </c>
      <c r="F252" t="s">
        <v>5649</v>
      </c>
      <c r="G252" t="s">
        <v>2149</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-1.1899999999999999E-2</v>
      </c>
      <c r="L252">
        <f t="shared" ref="L252:L315" si="30">IF(TRIM(E252)="-", "N/A", IF(RIGHT(E252,1)="M",1000000*VALUE(LEFT(E252,LEN(E252)-1)),IF(RIGHT(E252,1)="B",1000000000*VALUE(LEFT(E252,LEN(E252)-1)),IF(RIGHT(E252,1)="%",0.01*VALUE(LEFT(E252,LEN(E252)-1)),E252))))</f>
        <v>5.5500000000000001E-2</v>
      </c>
      <c r="M252">
        <f t="shared" ref="M252:M315" si="31">IF(TRIM(F252)="-", "N/A", IF(RIGHT(F252,1)="M",1000000*VALUE(LEFT(F252,LEN(F252)-1)),IF(RIGHT(F252,1)="B",1000000000*VALUE(LEFT(F252,LEN(F252)-1)),IF(RIGHT(F252,1)="%",0.01*VALUE(LEFT(F252,LEN(F252)-1)),F252))))</f>
        <v>5.6300000000000003E-2</v>
      </c>
      <c r="N252">
        <f t="shared" ref="N252:N315" si="32">IF(TRIM(G252)="-", "N/A", IF(RIGHT(G252,1)="M",1000000*VALUE(LEFT(G252,LEN(G252)-1)),IF(RIGHT(G252,1)="B",1000000000*VALUE(LEFT(G252,LEN(G252)-1)),IF(RIGHT(G252,1)="%",0.01*VALUE(LEFT(G252,LEN(G252)-1)),G252))))</f>
        <v>5.2999999999999999E-2</v>
      </c>
    </row>
    <row r="253" spans="1:14" x14ac:dyDescent="0.3">
      <c r="A253" s="1">
        <v>36</v>
      </c>
      <c r="B253" t="s">
        <v>470</v>
      </c>
      <c r="C253" t="s">
        <v>261</v>
      </c>
      <c r="D253" t="s">
        <v>261</v>
      </c>
      <c r="E253" t="s">
        <v>261</v>
      </c>
      <c r="F253" t="s">
        <v>261</v>
      </c>
      <c r="G253" t="s">
        <v>2554</v>
      </c>
      <c r="I253" t="str">
        <f t="shared" si="27"/>
        <v>N/A</v>
      </c>
      <c r="J253" t="str">
        <f t="shared" si="28"/>
        <v>N/A</v>
      </c>
      <c r="K253" t="str">
        <f t="shared" si="29"/>
        <v>N/A</v>
      </c>
      <c r="L253" t="str">
        <f t="shared" si="30"/>
        <v>N/A</v>
      </c>
      <c r="M253" t="str">
        <f t="shared" si="31"/>
        <v>N/A</v>
      </c>
      <c r="N253">
        <f t="shared" si="32"/>
        <v>6.7000000000000002E-3</v>
      </c>
    </row>
    <row r="254" spans="1:14" x14ac:dyDescent="0.3">
      <c r="I254" t="str">
        <f t="shared" si="27"/>
        <v>N/A</v>
      </c>
      <c r="J254">
        <f t="shared" si="28"/>
        <v>0</v>
      </c>
      <c r="K254">
        <f t="shared" si="29"/>
        <v>0</v>
      </c>
      <c r="L254">
        <f t="shared" si="30"/>
        <v>0</v>
      </c>
      <c r="M254">
        <f t="shared" si="31"/>
        <v>0</v>
      </c>
      <c r="N254">
        <f t="shared" si="32"/>
        <v>0</v>
      </c>
    </row>
    <row r="255" spans="1:14" x14ac:dyDescent="0.3">
      <c r="B255" s="1" t="s">
        <v>296</v>
      </c>
      <c r="C255" s="1" t="s">
        <v>248</v>
      </c>
      <c r="D255" s="1" t="s">
        <v>249</v>
      </c>
      <c r="E255" s="1" t="s">
        <v>250</v>
      </c>
      <c r="F255" s="1" t="s">
        <v>251</v>
      </c>
      <c r="G255" s="1" t="s">
        <v>252</v>
      </c>
      <c r="H255" s="1" t="s">
        <v>253</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2180</v>
      </c>
      <c r="C256" t="s">
        <v>5650</v>
      </c>
      <c r="D256" t="s">
        <v>5651</v>
      </c>
      <c r="E256" t="s">
        <v>5652</v>
      </c>
      <c r="F256" t="s">
        <v>5653</v>
      </c>
      <c r="G256" t="s">
        <v>5654</v>
      </c>
      <c r="I256" t="str">
        <f t="shared" si="27"/>
        <v>pos_trend</v>
      </c>
      <c r="J256">
        <f t="shared" si="28"/>
        <v>642550000</v>
      </c>
      <c r="K256">
        <f t="shared" si="29"/>
        <v>654630000</v>
      </c>
      <c r="L256">
        <f t="shared" si="30"/>
        <v>696090000</v>
      </c>
      <c r="M256">
        <f t="shared" si="31"/>
        <v>753400000</v>
      </c>
      <c r="N256">
        <f t="shared" si="32"/>
        <v>760150000</v>
      </c>
    </row>
    <row r="257" spans="1:14" x14ac:dyDescent="0.3">
      <c r="A257" s="1">
        <v>1</v>
      </c>
      <c r="B257" t="s">
        <v>2186</v>
      </c>
      <c r="C257" t="s">
        <v>5655</v>
      </c>
      <c r="D257" t="s">
        <v>5656</v>
      </c>
      <c r="E257" t="s">
        <v>5657</v>
      </c>
      <c r="F257" t="s">
        <v>5658</v>
      </c>
      <c r="G257" t="s">
        <v>5659</v>
      </c>
      <c r="I257" t="str">
        <f t="shared" si="27"/>
        <v>pos_trend</v>
      </c>
      <c r="J257">
        <f t="shared" si="28"/>
        <v>119950000</v>
      </c>
      <c r="K257">
        <f t="shared" si="29"/>
        <v>120420000</v>
      </c>
      <c r="L257">
        <f t="shared" si="30"/>
        <v>145730000</v>
      </c>
      <c r="M257">
        <f t="shared" si="31"/>
        <v>148720000</v>
      </c>
      <c r="N257">
        <f t="shared" si="32"/>
        <v>149510000</v>
      </c>
    </row>
    <row r="258" spans="1:14" x14ac:dyDescent="0.3">
      <c r="A258" s="1">
        <v>2</v>
      </c>
      <c r="B258" t="s">
        <v>2192</v>
      </c>
      <c r="C258" t="s">
        <v>5660</v>
      </c>
      <c r="D258" t="s">
        <v>5661</v>
      </c>
      <c r="E258" t="s">
        <v>5662</v>
      </c>
      <c r="F258" t="s">
        <v>5663</v>
      </c>
      <c r="G258" t="s">
        <v>5664</v>
      </c>
      <c r="I258" t="str">
        <f t="shared" si="27"/>
        <v>pos_trend</v>
      </c>
      <c r="J258">
        <f t="shared" si="28"/>
        <v>522600000</v>
      </c>
      <c r="K258">
        <f t="shared" si="29"/>
        <v>534200000.00000006</v>
      </c>
      <c r="L258">
        <f t="shared" si="30"/>
        <v>550360000</v>
      </c>
      <c r="M258">
        <f t="shared" si="31"/>
        <v>604680000</v>
      </c>
      <c r="N258">
        <f t="shared" si="32"/>
        <v>610640000</v>
      </c>
    </row>
    <row r="259" spans="1:14" x14ac:dyDescent="0.3">
      <c r="A259" s="1">
        <v>3</v>
      </c>
      <c r="B259" t="s">
        <v>2198</v>
      </c>
      <c r="C259" t="s">
        <v>261</v>
      </c>
      <c r="D259" t="s">
        <v>261</v>
      </c>
      <c r="E259" t="s">
        <v>261</v>
      </c>
      <c r="F259" t="s">
        <v>261</v>
      </c>
      <c r="G259" t="s">
        <v>261</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2199</v>
      </c>
      <c r="C260" t="s">
        <v>261</v>
      </c>
      <c r="D260" t="s">
        <v>5665</v>
      </c>
      <c r="E260" t="s">
        <v>5666</v>
      </c>
      <c r="F260" t="s">
        <v>5667</v>
      </c>
      <c r="G260" t="s">
        <v>3066</v>
      </c>
      <c r="I260" t="str">
        <f t="shared" si="27"/>
        <v>N/A</v>
      </c>
      <c r="J260" t="str">
        <f t="shared" si="28"/>
        <v>N/A</v>
      </c>
      <c r="K260">
        <f t="shared" si="29"/>
        <v>1.8800000000000001E-2</v>
      </c>
      <c r="L260">
        <f t="shared" si="30"/>
        <v>6.3299999999999995E-2</v>
      </c>
      <c r="M260">
        <f t="shared" si="31"/>
        <v>8.2300000000000012E-2</v>
      </c>
      <c r="N260">
        <f t="shared" si="32"/>
        <v>9.0000000000000011E-3</v>
      </c>
    </row>
    <row r="261" spans="1:14" x14ac:dyDescent="0.3">
      <c r="A261" s="1">
        <v>5</v>
      </c>
      <c r="B261" t="s">
        <v>472</v>
      </c>
      <c r="C261" t="s">
        <v>5668</v>
      </c>
      <c r="D261" t="s">
        <v>5669</v>
      </c>
      <c r="E261" t="s">
        <v>5670</v>
      </c>
      <c r="F261" t="s">
        <v>5671</v>
      </c>
      <c r="G261" t="s">
        <v>5672</v>
      </c>
      <c r="I261" t="str">
        <f t="shared" si="27"/>
        <v>N/A</v>
      </c>
      <c r="J261">
        <f t="shared" si="28"/>
        <v>141810000</v>
      </c>
      <c r="K261">
        <f t="shared" si="29"/>
        <v>143420000</v>
      </c>
      <c r="L261">
        <f t="shared" si="30"/>
        <v>134430000</v>
      </c>
      <c r="M261">
        <f t="shared" si="31"/>
        <v>124300000</v>
      </c>
      <c r="N261">
        <f t="shared" si="32"/>
        <v>170280000</v>
      </c>
    </row>
    <row r="262" spans="1:14" x14ac:dyDescent="0.3">
      <c r="A262" s="1">
        <v>6</v>
      </c>
      <c r="B262" t="s">
        <v>478</v>
      </c>
      <c r="C262" t="s">
        <v>5673</v>
      </c>
      <c r="D262" t="s">
        <v>5674</v>
      </c>
      <c r="E262" t="s">
        <v>5675</v>
      </c>
      <c r="F262" t="s">
        <v>5676</v>
      </c>
      <c r="G262" t="s">
        <v>5677</v>
      </c>
      <c r="I262" t="str">
        <f t="shared" si="27"/>
        <v>N/A</v>
      </c>
      <c r="J262">
        <f t="shared" si="28"/>
        <v>118310000</v>
      </c>
      <c r="K262">
        <f t="shared" si="29"/>
        <v>123420000</v>
      </c>
      <c r="L262">
        <f t="shared" si="30"/>
        <v>114430000</v>
      </c>
      <c r="M262">
        <f t="shared" si="31"/>
        <v>104300000</v>
      </c>
      <c r="N262">
        <f t="shared" si="32"/>
        <v>150280000</v>
      </c>
    </row>
    <row r="263" spans="1:14" x14ac:dyDescent="0.3">
      <c r="A263" s="1">
        <v>7</v>
      </c>
      <c r="B263" t="s">
        <v>483</v>
      </c>
      <c r="C263" t="s">
        <v>5678</v>
      </c>
      <c r="D263" t="s">
        <v>3257</v>
      </c>
      <c r="E263" t="s">
        <v>261</v>
      </c>
      <c r="F263" t="s">
        <v>261</v>
      </c>
      <c r="G263" t="s">
        <v>261</v>
      </c>
      <c r="I263" t="str">
        <f t="shared" si="27"/>
        <v>N/A</v>
      </c>
      <c r="J263">
        <f t="shared" si="28"/>
        <v>45000000</v>
      </c>
      <c r="K263">
        <f t="shared" si="29"/>
        <v>13500000</v>
      </c>
      <c r="L263" t="str">
        <f t="shared" si="30"/>
        <v>N/A</v>
      </c>
      <c r="M263" t="str">
        <f t="shared" si="31"/>
        <v>N/A</v>
      </c>
      <c r="N263" t="str">
        <f t="shared" si="32"/>
        <v>N/A</v>
      </c>
    </row>
    <row r="264" spans="1:14" x14ac:dyDescent="0.3">
      <c r="A264" s="1">
        <v>8</v>
      </c>
      <c r="B264" t="s">
        <v>482</v>
      </c>
      <c r="C264" t="s">
        <v>5679</v>
      </c>
      <c r="D264" t="s">
        <v>5680</v>
      </c>
      <c r="E264" t="s">
        <v>5675</v>
      </c>
      <c r="F264" t="s">
        <v>5676</v>
      </c>
      <c r="G264" t="s">
        <v>5677</v>
      </c>
      <c r="I264" t="str">
        <f t="shared" si="27"/>
        <v>N/A</v>
      </c>
      <c r="J264">
        <f t="shared" si="28"/>
        <v>73310000</v>
      </c>
      <c r="K264">
        <f t="shared" si="29"/>
        <v>109920000</v>
      </c>
      <c r="L264">
        <f t="shared" si="30"/>
        <v>114430000</v>
      </c>
      <c r="M264">
        <f t="shared" si="31"/>
        <v>104300000</v>
      </c>
      <c r="N264">
        <f t="shared" si="32"/>
        <v>150280000</v>
      </c>
    </row>
    <row r="265" spans="1:14" x14ac:dyDescent="0.3">
      <c r="A265" s="1">
        <v>9</v>
      </c>
      <c r="B265" t="s">
        <v>484</v>
      </c>
      <c r="C265" t="s">
        <v>5681</v>
      </c>
      <c r="D265" t="s">
        <v>5682</v>
      </c>
      <c r="E265" t="s">
        <v>5682</v>
      </c>
      <c r="F265" t="s">
        <v>5682</v>
      </c>
      <c r="G265" t="s">
        <v>5682</v>
      </c>
      <c r="I265" t="str">
        <f t="shared" si="27"/>
        <v>N/A</v>
      </c>
      <c r="J265">
        <f t="shared" si="28"/>
        <v>23500000</v>
      </c>
      <c r="K265">
        <f t="shared" si="29"/>
        <v>20000000</v>
      </c>
      <c r="L265">
        <f t="shared" si="30"/>
        <v>20000000</v>
      </c>
      <c r="M265">
        <f t="shared" si="31"/>
        <v>20000000</v>
      </c>
      <c r="N265">
        <f t="shared" si="32"/>
        <v>20000000</v>
      </c>
    </row>
    <row r="266" spans="1:14" x14ac:dyDescent="0.3">
      <c r="A266" s="1">
        <v>10</v>
      </c>
      <c r="B266" t="s">
        <v>488</v>
      </c>
      <c r="C266" t="s">
        <v>5681</v>
      </c>
      <c r="D266" t="s">
        <v>5682</v>
      </c>
      <c r="E266" t="s">
        <v>5682</v>
      </c>
      <c r="F266" t="s">
        <v>5682</v>
      </c>
      <c r="G266" t="s">
        <v>5682</v>
      </c>
      <c r="I266" t="str">
        <f t="shared" si="27"/>
        <v>N/A</v>
      </c>
      <c r="J266">
        <f t="shared" si="28"/>
        <v>23500000</v>
      </c>
      <c r="K266">
        <f t="shared" si="29"/>
        <v>20000000</v>
      </c>
      <c r="L266">
        <f t="shared" si="30"/>
        <v>20000000</v>
      </c>
      <c r="M266">
        <f t="shared" si="31"/>
        <v>20000000</v>
      </c>
      <c r="N266">
        <f t="shared" si="32"/>
        <v>20000000</v>
      </c>
    </row>
    <row r="267" spans="1:14" x14ac:dyDescent="0.3">
      <c r="A267" s="1">
        <v>11</v>
      </c>
      <c r="B267" t="s">
        <v>489</v>
      </c>
      <c r="C267" t="s">
        <v>261</v>
      </c>
      <c r="D267" t="s">
        <v>261</v>
      </c>
      <c r="E267" t="s">
        <v>261</v>
      </c>
      <c r="F267" t="s">
        <v>261</v>
      </c>
      <c r="G267" t="s">
        <v>261</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2215</v>
      </c>
      <c r="C268" t="s">
        <v>261</v>
      </c>
      <c r="D268" t="s">
        <v>5683</v>
      </c>
      <c r="E268" t="s">
        <v>852</v>
      </c>
      <c r="F268" t="s">
        <v>852</v>
      </c>
      <c r="G268" t="s">
        <v>852</v>
      </c>
      <c r="I268" t="str">
        <f t="shared" si="27"/>
        <v>N/A</v>
      </c>
      <c r="J268" t="str">
        <f t="shared" si="28"/>
        <v>N/A</v>
      </c>
      <c r="K268">
        <f t="shared" si="29"/>
        <v>-0.1489</v>
      </c>
      <c r="L268">
        <f t="shared" si="30"/>
        <v>0</v>
      </c>
      <c r="M268">
        <f t="shared" si="31"/>
        <v>0</v>
      </c>
      <c r="N268">
        <f t="shared" si="32"/>
        <v>0</v>
      </c>
    </row>
    <row r="269" spans="1:14" x14ac:dyDescent="0.3">
      <c r="A269" s="1">
        <v>13</v>
      </c>
      <c r="B269" t="s">
        <v>495</v>
      </c>
      <c r="C269" t="s">
        <v>1000</v>
      </c>
      <c r="D269" t="s">
        <v>5684</v>
      </c>
      <c r="E269" t="s">
        <v>5685</v>
      </c>
      <c r="F269" t="s">
        <v>5686</v>
      </c>
      <c r="G269" t="s">
        <v>5687</v>
      </c>
      <c r="I269" t="str">
        <f t="shared" si="27"/>
        <v>N/A</v>
      </c>
      <c r="J269">
        <f t="shared" si="28"/>
        <v>0.16030000000000003</v>
      </c>
      <c r="K269">
        <f t="shared" si="29"/>
        <v>0.16399999999999998</v>
      </c>
      <c r="L269">
        <f t="shared" si="30"/>
        <v>0.1457</v>
      </c>
      <c r="M269">
        <f t="shared" si="31"/>
        <v>0.1275</v>
      </c>
      <c r="N269">
        <f t="shared" si="32"/>
        <v>0.16589999999999999</v>
      </c>
    </row>
    <row r="270" spans="1:14" x14ac:dyDescent="0.3">
      <c r="A270" s="1">
        <v>14</v>
      </c>
      <c r="B270" t="s">
        <v>503</v>
      </c>
      <c r="C270" t="s">
        <v>5688</v>
      </c>
      <c r="D270" t="s">
        <v>5689</v>
      </c>
      <c r="E270" t="s">
        <v>5690</v>
      </c>
      <c r="F270" t="s">
        <v>5691</v>
      </c>
      <c r="G270" t="s">
        <v>5692</v>
      </c>
      <c r="I270" t="str">
        <f t="shared" si="27"/>
        <v>N/A</v>
      </c>
      <c r="J270">
        <f t="shared" si="28"/>
        <v>7610000</v>
      </c>
      <c r="K270">
        <f t="shared" si="29"/>
        <v>8750000</v>
      </c>
      <c r="L270">
        <f t="shared" si="30"/>
        <v>8680000</v>
      </c>
      <c r="M270">
        <f t="shared" si="31"/>
        <v>9380000</v>
      </c>
      <c r="N270">
        <f t="shared" si="32"/>
        <v>9720000</v>
      </c>
    </row>
    <row r="271" spans="1:14" x14ac:dyDescent="0.3">
      <c r="A271" s="1">
        <v>15</v>
      </c>
      <c r="B271" t="s">
        <v>509</v>
      </c>
      <c r="C271" t="s">
        <v>5093</v>
      </c>
      <c r="D271" t="s">
        <v>4945</v>
      </c>
      <c r="E271" t="s">
        <v>1987</v>
      </c>
      <c r="F271" t="s">
        <v>5691</v>
      </c>
      <c r="G271" t="s">
        <v>5692</v>
      </c>
      <c r="I271" t="str">
        <f t="shared" si="27"/>
        <v>N/A</v>
      </c>
      <c r="J271">
        <f t="shared" si="28"/>
        <v>1700000</v>
      </c>
      <c r="K271">
        <f t="shared" si="29"/>
        <v>2029999.9999999998</v>
      </c>
      <c r="L271">
        <f t="shared" si="30"/>
        <v>1470000</v>
      </c>
      <c r="M271">
        <f t="shared" si="31"/>
        <v>9380000</v>
      </c>
      <c r="N271">
        <f t="shared" si="32"/>
        <v>9720000</v>
      </c>
    </row>
    <row r="272" spans="1:14" x14ac:dyDescent="0.3">
      <c r="A272" s="1">
        <v>16</v>
      </c>
      <c r="B272" t="s">
        <v>514</v>
      </c>
      <c r="C272" t="s">
        <v>5693</v>
      </c>
      <c r="D272" t="s">
        <v>5694</v>
      </c>
      <c r="E272" t="s">
        <v>5695</v>
      </c>
      <c r="F272" t="s">
        <v>5696</v>
      </c>
      <c r="G272" t="s">
        <v>5697</v>
      </c>
      <c r="I272" t="str">
        <f t="shared" si="27"/>
        <v>pos_trend</v>
      </c>
      <c r="J272">
        <f t="shared" si="28"/>
        <v>795950000</v>
      </c>
      <c r="K272">
        <f t="shared" si="29"/>
        <v>808010000</v>
      </c>
      <c r="L272">
        <f t="shared" si="30"/>
        <v>840970000</v>
      </c>
      <c r="M272">
        <f t="shared" si="31"/>
        <v>888320000</v>
      </c>
      <c r="N272">
        <f t="shared" si="32"/>
        <v>941300000</v>
      </c>
    </row>
    <row r="273" spans="1:14" x14ac:dyDescent="0.3">
      <c r="A273" s="1">
        <v>17</v>
      </c>
      <c r="B273" t="s">
        <v>525</v>
      </c>
      <c r="C273" t="s">
        <v>261</v>
      </c>
      <c r="D273" t="s">
        <v>261</v>
      </c>
      <c r="E273" t="s">
        <v>261</v>
      </c>
      <c r="F273" t="s">
        <v>261</v>
      </c>
      <c r="G273" t="s">
        <v>261</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526</v>
      </c>
      <c r="C274" t="s">
        <v>261</v>
      </c>
      <c r="D274" t="s">
        <v>261</v>
      </c>
      <c r="E274" t="s">
        <v>261</v>
      </c>
      <c r="F274" t="s">
        <v>261</v>
      </c>
      <c r="G274" t="s">
        <v>261</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527</v>
      </c>
      <c r="C275" t="s">
        <v>261</v>
      </c>
      <c r="D275" t="s">
        <v>261</v>
      </c>
      <c r="E275" t="s">
        <v>261</v>
      </c>
      <c r="F275" t="s">
        <v>261</v>
      </c>
      <c r="G275" t="s">
        <v>261</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528</v>
      </c>
      <c r="C276" t="s">
        <v>5698</v>
      </c>
      <c r="D276" t="s">
        <v>5699</v>
      </c>
      <c r="E276" t="s">
        <v>5700</v>
      </c>
      <c r="F276" t="s">
        <v>5701</v>
      </c>
      <c r="G276" t="s">
        <v>5702</v>
      </c>
      <c r="I276" t="str">
        <f t="shared" si="27"/>
        <v>N/A</v>
      </c>
      <c r="J276">
        <f t="shared" si="28"/>
        <v>88870000</v>
      </c>
      <c r="K276">
        <f t="shared" si="29"/>
        <v>66269999.999999993</v>
      </c>
      <c r="L276">
        <f t="shared" si="30"/>
        <v>81860000</v>
      </c>
      <c r="M276">
        <f t="shared" si="31"/>
        <v>86430000</v>
      </c>
      <c r="N276">
        <f t="shared" si="32"/>
        <v>85060000</v>
      </c>
    </row>
    <row r="277" spans="1:14" x14ac:dyDescent="0.3">
      <c r="A277" s="1">
        <v>21</v>
      </c>
      <c r="B277" t="s">
        <v>534</v>
      </c>
      <c r="C277" t="s">
        <v>5703</v>
      </c>
      <c r="D277" t="s">
        <v>5704</v>
      </c>
      <c r="E277" t="s">
        <v>5705</v>
      </c>
      <c r="F277" t="s">
        <v>5706</v>
      </c>
      <c r="G277" t="s">
        <v>5707</v>
      </c>
      <c r="I277" t="str">
        <f t="shared" si="27"/>
        <v>N/A</v>
      </c>
      <c r="J277" t="str">
        <f t="shared" si="28"/>
        <v>972282</v>
      </c>
      <c r="K277" t="str">
        <f t="shared" si="29"/>
        <v>974023</v>
      </c>
      <c r="L277" t="str">
        <f t="shared" si="30"/>
        <v>975482</v>
      </c>
      <c r="M277" t="str">
        <f t="shared" si="31"/>
        <v>975016</v>
      </c>
      <c r="N277" t="str">
        <f t="shared" si="32"/>
        <v>976516</v>
      </c>
    </row>
    <row r="278" spans="1:14" x14ac:dyDescent="0.3">
      <c r="A278" s="1">
        <v>22</v>
      </c>
      <c r="B278" t="s">
        <v>540</v>
      </c>
      <c r="C278" t="s">
        <v>5708</v>
      </c>
      <c r="D278" t="s">
        <v>5709</v>
      </c>
      <c r="E278" t="s">
        <v>163</v>
      </c>
      <c r="F278" t="s">
        <v>5708</v>
      </c>
      <c r="G278" t="s">
        <v>5710</v>
      </c>
      <c r="I278" t="str">
        <f t="shared" si="27"/>
        <v>N/A</v>
      </c>
      <c r="J278">
        <f t="shared" si="28"/>
        <v>3620000</v>
      </c>
      <c r="K278">
        <f t="shared" si="29"/>
        <v>3750000</v>
      </c>
      <c r="L278">
        <f t="shared" si="30"/>
        <v>3860000</v>
      </c>
      <c r="M278">
        <f t="shared" si="31"/>
        <v>3620000</v>
      </c>
      <c r="N278">
        <f t="shared" si="32"/>
        <v>3800000</v>
      </c>
    </row>
    <row r="279" spans="1:14" x14ac:dyDescent="0.3">
      <c r="A279" s="1">
        <v>23</v>
      </c>
      <c r="B279" t="s">
        <v>546</v>
      </c>
      <c r="C279" t="s">
        <v>5711</v>
      </c>
      <c r="D279" t="s">
        <v>5712</v>
      </c>
      <c r="E279" t="s">
        <v>5713</v>
      </c>
      <c r="F279" t="s">
        <v>5714</v>
      </c>
      <c r="G279" t="s">
        <v>5715</v>
      </c>
      <c r="I279" t="str">
        <f t="shared" si="27"/>
        <v>pos_trend</v>
      </c>
      <c r="J279">
        <f t="shared" si="28"/>
        <v>79930000</v>
      </c>
      <c r="K279">
        <f t="shared" si="29"/>
        <v>82790000</v>
      </c>
      <c r="L279">
        <f t="shared" si="30"/>
        <v>85900000</v>
      </c>
      <c r="M279">
        <f t="shared" si="31"/>
        <v>88950000</v>
      </c>
      <c r="N279">
        <f t="shared" si="32"/>
        <v>91000000</v>
      </c>
    </row>
    <row r="280" spans="1:14" x14ac:dyDescent="0.3">
      <c r="A280" s="1">
        <v>24</v>
      </c>
      <c r="B280" t="s">
        <v>552</v>
      </c>
      <c r="C280" t="s">
        <v>261</v>
      </c>
      <c r="D280" t="s">
        <v>261</v>
      </c>
      <c r="E280" t="s">
        <v>261</v>
      </c>
      <c r="F280" t="s">
        <v>261</v>
      </c>
      <c r="G280" t="s">
        <v>261</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553</v>
      </c>
      <c r="C281" t="s">
        <v>261</v>
      </c>
      <c r="D281" t="s">
        <v>261</v>
      </c>
      <c r="E281" t="s">
        <v>261</v>
      </c>
      <c r="F281" t="s">
        <v>261</v>
      </c>
      <c r="G281" t="s">
        <v>261</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554</v>
      </c>
      <c r="C282" t="s">
        <v>1990</v>
      </c>
      <c r="D282" t="s">
        <v>5716</v>
      </c>
      <c r="E282" t="s">
        <v>5717</v>
      </c>
      <c r="F282" t="s">
        <v>5718</v>
      </c>
      <c r="G282" t="s">
        <v>5719</v>
      </c>
      <c r="I282" t="str">
        <f t="shared" si="27"/>
        <v>N/A</v>
      </c>
      <c r="J282">
        <f t="shared" si="28"/>
        <v>4350000</v>
      </c>
      <c r="K282" t="str">
        <f t="shared" si="29"/>
        <v>(21.25M)</v>
      </c>
      <c r="L282" t="str">
        <f t="shared" si="30"/>
        <v>(8.88M)</v>
      </c>
      <c r="M282" t="str">
        <f t="shared" si="31"/>
        <v>(7.12M)</v>
      </c>
      <c r="N282" t="str">
        <f t="shared" si="32"/>
        <v>(10.72M)</v>
      </c>
    </row>
    <row r="283" spans="1:14" x14ac:dyDescent="0.3">
      <c r="A283" s="1">
        <v>27</v>
      </c>
      <c r="B283" t="s">
        <v>555</v>
      </c>
      <c r="C283" t="s">
        <v>261</v>
      </c>
      <c r="D283" t="s">
        <v>261</v>
      </c>
      <c r="E283" t="s">
        <v>261</v>
      </c>
      <c r="F283" t="s">
        <v>261</v>
      </c>
      <c r="G283" t="s">
        <v>261</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556</v>
      </c>
      <c r="C284" t="s">
        <v>261</v>
      </c>
      <c r="D284" t="s">
        <v>261</v>
      </c>
      <c r="E284" t="s">
        <v>261</v>
      </c>
      <c r="F284" t="s">
        <v>261</v>
      </c>
      <c r="G284" t="s">
        <v>261</v>
      </c>
      <c r="I284" t="str">
        <f t="shared" si="27"/>
        <v>N/A</v>
      </c>
      <c r="J284" t="str">
        <f t="shared" si="28"/>
        <v>N/A</v>
      </c>
      <c r="K284" t="str">
        <f t="shared" si="29"/>
        <v>N/A</v>
      </c>
      <c r="L284" t="str">
        <f t="shared" si="30"/>
        <v>N/A</v>
      </c>
      <c r="M284" t="str">
        <f t="shared" si="31"/>
        <v>N/A</v>
      </c>
      <c r="N284" t="str">
        <f t="shared" si="32"/>
        <v>N/A</v>
      </c>
    </row>
    <row r="285" spans="1:14" x14ac:dyDescent="0.3">
      <c r="A285" s="1">
        <v>29</v>
      </c>
      <c r="B285" t="s">
        <v>563</v>
      </c>
      <c r="C285" t="s">
        <v>261</v>
      </c>
      <c r="D285" t="s">
        <v>261</v>
      </c>
      <c r="E285" t="s">
        <v>261</v>
      </c>
      <c r="F285" t="s">
        <v>261</v>
      </c>
      <c r="G285" t="s">
        <v>261</v>
      </c>
      <c r="I285" t="str">
        <f t="shared" si="27"/>
        <v>N/A</v>
      </c>
      <c r="J285" t="str">
        <f t="shared" si="28"/>
        <v>N/A</v>
      </c>
      <c r="K285" t="str">
        <f t="shared" si="29"/>
        <v>N/A</v>
      </c>
      <c r="L285" t="str">
        <f t="shared" si="30"/>
        <v>N/A</v>
      </c>
      <c r="M285" t="str">
        <f t="shared" si="31"/>
        <v>N/A</v>
      </c>
      <c r="N285" t="str">
        <f t="shared" si="32"/>
        <v>N/A</v>
      </c>
    </row>
    <row r="286" spans="1:14" x14ac:dyDescent="0.3">
      <c r="A286" s="1">
        <v>30</v>
      </c>
      <c r="B286" t="s">
        <v>564</v>
      </c>
      <c r="C286" t="s">
        <v>5720</v>
      </c>
      <c r="D286" t="s">
        <v>5721</v>
      </c>
      <c r="E286" t="s">
        <v>5722</v>
      </c>
      <c r="F286" t="s">
        <v>5722</v>
      </c>
      <c r="G286" t="s">
        <v>5723</v>
      </c>
      <c r="I286" t="str">
        <f t="shared" si="27"/>
        <v>N/A</v>
      </c>
      <c r="J286">
        <f t="shared" si="28"/>
        <v>0.10039999999999999</v>
      </c>
      <c r="K286">
        <f t="shared" si="29"/>
        <v>7.5800000000000006E-2</v>
      </c>
      <c r="L286">
        <f t="shared" si="30"/>
        <v>8.8699999999999987E-2</v>
      </c>
      <c r="M286">
        <f t="shared" si="31"/>
        <v>8.8699999999999987E-2</v>
      </c>
      <c r="N286">
        <f t="shared" si="32"/>
        <v>8.2899999999999988E-2</v>
      </c>
    </row>
    <row r="287" spans="1:14" x14ac:dyDescent="0.3">
      <c r="A287" s="1">
        <v>31</v>
      </c>
      <c r="B287" t="s">
        <v>570</v>
      </c>
      <c r="C287" t="s">
        <v>5698</v>
      </c>
      <c r="D287" t="s">
        <v>5699</v>
      </c>
      <c r="E287" t="s">
        <v>5700</v>
      </c>
      <c r="F287" t="s">
        <v>5701</v>
      </c>
      <c r="G287" t="s">
        <v>5702</v>
      </c>
      <c r="I287" t="str">
        <f t="shared" si="27"/>
        <v>N/A</v>
      </c>
      <c r="J287">
        <f t="shared" si="28"/>
        <v>88870000</v>
      </c>
      <c r="K287">
        <f t="shared" si="29"/>
        <v>66269999.999999993</v>
      </c>
      <c r="L287">
        <f t="shared" si="30"/>
        <v>81860000</v>
      </c>
      <c r="M287">
        <f t="shared" si="31"/>
        <v>86430000</v>
      </c>
      <c r="N287">
        <f t="shared" si="32"/>
        <v>85060000</v>
      </c>
    </row>
    <row r="288" spans="1:14" x14ac:dyDescent="0.3">
      <c r="A288" s="1">
        <v>32</v>
      </c>
      <c r="B288" t="s">
        <v>571</v>
      </c>
      <c r="C288" t="s">
        <v>5720</v>
      </c>
      <c r="D288" t="s">
        <v>5721</v>
      </c>
      <c r="E288" t="s">
        <v>5722</v>
      </c>
      <c r="F288" t="s">
        <v>5722</v>
      </c>
      <c r="G288" t="s">
        <v>5723</v>
      </c>
      <c r="I288" t="str">
        <f t="shared" si="27"/>
        <v>N/A</v>
      </c>
      <c r="J288">
        <f t="shared" si="28"/>
        <v>0.10039999999999999</v>
      </c>
      <c r="K288">
        <f t="shared" si="29"/>
        <v>7.5800000000000006E-2</v>
      </c>
      <c r="L288">
        <f t="shared" si="30"/>
        <v>8.8699999999999987E-2</v>
      </c>
      <c r="M288">
        <f t="shared" si="31"/>
        <v>8.8699999999999987E-2</v>
      </c>
      <c r="N288">
        <f t="shared" si="32"/>
        <v>8.2899999999999988E-2</v>
      </c>
    </row>
    <row r="289" spans="1:14" x14ac:dyDescent="0.3">
      <c r="A289" s="1">
        <v>33</v>
      </c>
      <c r="B289" t="s">
        <v>572</v>
      </c>
      <c r="C289" t="s">
        <v>261</v>
      </c>
      <c r="D289" t="s">
        <v>261</v>
      </c>
      <c r="E289" t="s">
        <v>261</v>
      </c>
      <c r="F289" t="s">
        <v>261</v>
      </c>
      <c r="G289" t="s">
        <v>5724</v>
      </c>
      <c r="I289" t="str">
        <f t="shared" si="27"/>
        <v>N/A</v>
      </c>
      <c r="J289" t="str">
        <f t="shared" si="28"/>
        <v>N/A</v>
      </c>
      <c r="K289" t="str">
        <f t="shared" si="29"/>
        <v>N/A</v>
      </c>
      <c r="L289" t="str">
        <f t="shared" si="30"/>
        <v>N/A</v>
      </c>
      <c r="M289" t="str">
        <f t="shared" si="31"/>
        <v>N/A</v>
      </c>
      <c r="N289">
        <f t="shared" si="32"/>
        <v>7.8600000000000003E-2</v>
      </c>
    </row>
    <row r="290" spans="1:14" x14ac:dyDescent="0.3">
      <c r="A290" s="1">
        <v>34</v>
      </c>
      <c r="B290" t="s">
        <v>574</v>
      </c>
      <c r="C290" t="s">
        <v>261</v>
      </c>
      <c r="D290" t="s">
        <v>261</v>
      </c>
      <c r="E290" t="s">
        <v>261</v>
      </c>
      <c r="F290" t="s">
        <v>261</v>
      </c>
      <c r="G290" t="s">
        <v>261</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580</v>
      </c>
      <c r="C291" t="s">
        <v>5698</v>
      </c>
      <c r="D291" t="s">
        <v>5699</v>
      </c>
      <c r="E291" t="s">
        <v>5700</v>
      </c>
      <c r="F291" t="s">
        <v>5701</v>
      </c>
      <c r="G291" t="s">
        <v>5702</v>
      </c>
      <c r="I291" t="str">
        <f t="shared" si="27"/>
        <v>N/A</v>
      </c>
      <c r="J291">
        <f t="shared" si="28"/>
        <v>88870000</v>
      </c>
      <c r="K291">
        <f t="shared" si="29"/>
        <v>66269999.999999993</v>
      </c>
      <c r="L291">
        <f t="shared" si="30"/>
        <v>81860000</v>
      </c>
      <c r="M291">
        <f t="shared" si="31"/>
        <v>86430000</v>
      </c>
      <c r="N291">
        <f t="shared" si="32"/>
        <v>85060000</v>
      </c>
    </row>
    <row r="292" spans="1:14" x14ac:dyDescent="0.3">
      <c r="A292" s="1">
        <v>36</v>
      </c>
      <c r="B292" t="s">
        <v>586</v>
      </c>
      <c r="C292" t="s">
        <v>5644</v>
      </c>
      <c r="D292" t="s">
        <v>5645</v>
      </c>
      <c r="E292" t="s">
        <v>5646</v>
      </c>
      <c r="F292" t="s">
        <v>5647</v>
      </c>
      <c r="G292" t="s">
        <v>3879</v>
      </c>
      <c r="I292" t="str">
        <f t="shared" si="27"/>
        <v>N/A</v>
      </c>
      <c r="J292">
        <f t="shared" si="28"/>
        <v>884820000</v>
      </c>
      <c r="K292">
        <f t="shared" si="29"/>
        <v>874280000</v>
      </c>
      <c r="L292">
        <f t="shared" si="30"/>
        <v>922830000</v>
      </c>
      <c r="M292">
        <f t="shared" si="31"/>
        <v>974740000</v>
      </c>
      <c r="N292">
        <f t="shared" si="32"/>
        <v>1030000000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296</v>
      </c>
      <c r="C294" s="1" t="s">
        <v>248</v>
      </c>
      <c r="D294" s="1" t="s">
        <v>249</v>
      </c>
      <c r="E294" s="1" t="s">
        <v>250</v>
      </c>
      <c r="F294" s="1" t="s">
        <v>251</v>
      </c>
      <c r="G294" s="1" t="s">
        <v>252</v>
      </c>
      <c r="H294" s="1" t="s">
        <v>253</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587</v>
      </c>
      <c r="C295" t="s">
        <v>5725</v>
      </c>
      <c r="D295" t="s">
        <v>5726</v>
      </c>
      <c r="E295" t="s">
        <v>907</v>
      </c>
      <c r="F295" t="s">
        <v>5727</v>
      </c>
      <c r="G295" t="s">
        <v>5728</v>
      </c>
      <c r="I295" t="str">
        <f t="shared" si="27"/>
        <v>N/A</v>
      </c>
      <c r="J295" t="str">
        <f t="shared" si="28"/>
        <v>(295,878)</v>
      </c>
      <c r="K295" t="str">
        <f t="shared" si="29"/>
        <v>(338,615)</v>
      </c>
      <c r="L295" t="str">
        <f t="shared" si="30"/>
        <v>(1.81M)</v>
      </c>
      <c r="M295" t="str">
        <f t="shared" si="31"/>
        <v>(455,668)</v>
      </c>
      <c r="N295" t="str">
        <f t="shared" si="32"/>
        <v>(988,907)</v>
      </c>
    </row>
    <row r="296" spans="1:14" x14ac:dyDescent="0.3">
      <c r="A296" s="1">
        <v>1</v>
      </c>
      <c r="B296" t="s">
        <v>593</v>
      </c>
      <c r="C296" t="s">
        <v>5725</v>
      </c>
      <c r="D296" t="s">
        <v>5726</v>
      </c>
      <c r="E296" t="s">
        <v>907</v>
      </c>
      <c r="F296" t="s">
        <v>5727</v>
      </c>
      <c r="G296" t="s">
        <v>5728</v>
      </c>
      <c r="I296" t="str">
        <f t="shared" si="27"/>
        <v>N/A</v>
      </c>
      <c r="J296" t="str">
        <f t="shared" si="28"/>
        <v>(295,878)</v>
      </c>
      <c r="K296" t="str">
        <f t="shared" si="29"/>
        <v>(338,615)</v>
      </c>
      <c r="L296" t="str">
        <f t="shared" si="30"/>
        <v>(1.81M)</v>
      </c>
      <c r="M296" t="str">
        <f t="shared" si="31"/>
        <v>(455,668)</v>
      </c>
      <c r="N296" t="str">
        <f t="shared" si="32"/>
        <v>(988,907)</v>
      </c>
    </row>
    <row r="297" spans="1:14" x14ac:dyDescent="0.3">
      <c r="A297" s="1">
        <v>2</v>
      </c>
      <c r="B297" t="s">
        <v>598</v>
      </c>
      <c r="C297" t="s">
        <v>261</v>
      </c>
      <c r="D297" t="s">
        <v>261</v>
      </c>
      <c r="E297" t="s">
        <v>261</v>
      </c>
      <c r="F297" t="s">
        <v>261</v>
      </c>
      <c r="G297" t="s">
        <v>261</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608</v>
      </c>
      <c r="C298" t="s">
        <v>261</v>
      </c>
      <c r="D298" t="s">
        <v>261</v>
      </c>
      <c r="E298" t="s">
        <v>261</v>
      </c>
      <c r="F298" t="s">
        <v>261</v>
      </c>
      <c r="G298" t="s">
        <v>261</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609</v>
      </c>
      <c r="C299" t="s">
        <v>261</v>
      </c>
      <c r="D299" t="s">
        <v>261</v>
      </c>
      <c r="E299" t="s">
        <v>261</v>
      </c>
      <c r="F299" t="s">
        <v>261</v>
      </c>
      <c r="G299" t="s">
        <v>261</v>
      </c>
      <c r="I299" t="str">
        <f t="shared" si="27"/>
        <v>N/A</v>
      </c>
      <c r="J299" t="str">
        <f t="shared" si="28"/>
        <v>N/A</v>
      </c>
      <c r="K299" t="str">
        <f t="shared" si="29"/>
        <v>N/A</v>
      </c>
      <c r="L299" t="str">
        <f t="shared" si="30"/>
        <v>N/A</v>
      </c>
      <c r="M299" t="str">
        <f t="shared" si="31"/>
        <v>N/A</v>
      </c>
      <c r="N299" t="str">
        <f t="shared" si="32"/>
        <v>N/A</v>
      </c>
    </row>
    <row r="300" spans="1:14" x14ac:dyDescent="0.3">
      <c r="A300" s="1">
        <v>5</v>
      </c>
      <c r="B300" t="s">
        <v>612</v>
      </c>
      <c r="C300" t="s">
        <v>5729</v>
      </c>
      <c r="D300" t="s">
        <v>5730</v>
      </c>
      <c r="E300" t="s">
        <v>5731</v>
      </c>
      <c r="F300" t="s">
        <v>5732</v>
      </c>
      <c r="G300" t="s">
        <v>5733</v>
      </c>
      <c r="I300" t="str">
        <f t="shared" si="27"/>
        <v>N/A</v>
      </c>
      <c r="J300" t="str">
        <f t="shared" si="28"/>
        <v>(49.09M)</v>
      </c>
      <c r="K300" t="str">
        <f t="shared" si="29"/>
        <v>(15.68M)</v>
      </c>
      <c r="L300">
        <f t="shared" si="30"/>
        <v>33990000</v>
      </c>
      <c r="M300" t="str">
        <f t="shared" si="31"/>
        <v>(38.78M)</v>
      </c>
      <c r="N300" t="str">
        <f t="shared" si="32"/>
        <v>(74.9M)</v>
      </c>
    </row>
    <row r="301" spans="1:14" x14ac:dyDescent="0.3">
      <c r="A301" s="1">
        <v>6</v>
      </c>
      <c r="B301" t="s">
        <v>616</v>
      </c>
      <c r="C301" t="s">
        <v>5734</v>
      </c>
      <c r="D301" t="s">
        <v>5735</v>
      </c>
      <c r="E301" t="s">
        <v>261</v>
      </c>
      <c r="F301" t="s">
        <v>5736</v>
      </c>
      <c r="G301" t="s">
        <v>5737</v>
      </c>
      <c r="I301" t="str">
        <f t="shared" si="27"/>
        <v>N/A</v>
      </c>
      <c r="J301" t="str">
        <f t="shared" si="28"/>
        <v>(313.52M)</v>
      </c>
      <c r="K301" t="str">
        <f t="shared" si="29"/>
        <v>(142.72M)</v>
      </c>
      <c r="L301" t="str">
        <f t="shared" si="30"/>
        <v>N/A</v>
      </c>
      <c r="M301" t="str">
        <f t="shared" si="31"/>
        <v>(135.23M)</v>
      </c>
      <c r="N301" t="str">
        <f t="shared" si="32"/>
        <v>(379.3M)</v>
      </c>
    </row>
    <row r="302" spans="1:14" x14ac:dyDescent="0.3">
      <c r="A302" s="1">
        <v>7</v>
      </c>
      <c r="B302" t="s">
        <v>618</v>
      </c>
      <c r="C302" t="s">
        <v>5738</v>
      </c>
      <c r="D302" t="s">
        <v>5739</v>
      </c>
      <c r="E302" t="s">
        <v>5731</v>
      </c>
      <c r="F302" t="s">
        <v>5740</v>
      </c>
      <c r="G302" t="s">
        <v>5741</v>
      </c>
      <c r="I302" t="str">
        <f t="shared" si="27"/>
        <v>N/A</v>
      </c>
      <c r="J302">
        <f t="shared" si="28"/>
        <v>264430000</v>
      </c>
      <c r="K302">
        <f t="shared" si="29"/>
        <v>127030000</v>
      </c>
      <c r="L302">
        <f t="shared" si="30"/>
        <v>33990000</v>
      </c>
      <c r="M302">
        <f t="shared" si="31"/>
        <v>96450000</v>
      </c>
      <c r="N302">
        <f t="shared" si="32"/>
        <v>304400000</v>
      </c>
    </row>
    <row r="303" spans="1:14" x14ac:dyDescent="0.3">
      <c r="A303" s="1">
        <v>8</v>
      </c>
      <c r="B303" t="s">
        <v>2277</v>
      </c>
      <c r="C303" t="s">
        <v>5742</v>
      </c>
      <c r="D303" t="s">
        <v>5743</v>
      </c>
      <c r="E303" t="s">
        <v>5744</v>
      </c>
      <c r="F303" t="s">
        <v>5745</v>
      </c>
      <c r="G303" t="s">
        <v>5746</v>
      </c>
      <c r="I303" t="str">
        <f t="shared" si="27"/>
        <v>N/A</v>
      </c>
      <c r="J303" t="str">
        <f t="shared" si="28"/>
        <v>(12.24M)</v>
      </c>
      <c r="K303" t="str">
        <f t="shared" si="29"/>
        <v>(25.81M)</v>
      </c>
      <c r="L303" t="str">
        <f t="shared" si="30"/>
        <v>(64.91M)</v>
      </c>
      <c r="M303" t="str">
        <f t="shared" si="31"/>
        <v>(40.12M)</v>
      </c>
      <c r="N303" t="str">
        <f t="shared" si="32"/>
        <v>(6.34M)</v>
      </c>
    </row>
    <row r="304" spans="1:14" x14ac:dyDescent="0.3">
      <c r="A304" s="1">
        <v>9</v>
      </c>
      <c r="B304" t="s">
        <v>2282</v>
      </c>
      <c r="C304" t="s">
        <v>5747</v>
      </c>
      <c r="D304" t="s">
        <v>5748</v>
      </c>
      <c r="E304" t="s">
        <v>261</v>
      </c>
      <c r="F304" t="s">
        <v>5749</v>
      </c>
      <c r="G304" t="s">
        <v>5750</v>
      </c>
      <c r="I304" t="str">
        <f t="shared" si="27"/>
        <v>N/A</v>
      </c>
      <c r="J304">
        <f t="shared" si="28"/>
        <v>17400000</v>
      </c>
      <c r="K304">
        <f t="shared" si="29"/>
        <v>15540000</v>
      </c>
      <c r="L304" t="str">
        <f t="shared" si="30"/>
        <v>N/A</v>
      </c>
      <c r="M304">
        <f t="shared" si="31"/>
        <v>19210000</v>
      </c>
      <c r="N304">
        <f t="shared" si="32"/>
        <v>30840000</v>
      </c>
    </row>
    <row r="305" spans="1:14" x14ac:dyDescent="0.3">
      <c r="A305" s="1">
        <v>10</v>
      </c>
      <c r="B305" t="s">
        <v>620</v>
      </c>
      <c r="C305" t="s">
        <v>261</v>
      </c>
      <c r="D305" t="s">
        <v>261</v>
      </c>
      <c r="E305" t="s">
        <v>261</v>
      </c>
      <c r="F305" t="s">
        <v>261</v>
      </c>
      <c r="G305" t="s">
        <v>261</v>
      </c>
      <c r="I305" t="str">
        <f t="shared" si="27"/>
        <v>N/A</v>
      </c>
      <c r="J305" t="str">
        <f t="shared" si="28"/>
        <v>N/A</v>
      </c>
      <c r="K305" t="str">
        <f t="shared" si="29"/>
        <v>N/A</v>
      </c>
      <c r="L305" t="str">
        <f t="shared" si="30"/>
        <v>N/A</v>
      </c>
      <c r="M305" t="str">
        <f t="shared" si="31"/>
        <v>N/A</v>
      </c>
      <c r="N305" t="str">
        <f t="shared" si="32"/>
        <v>N/A</v>
      </c>
    </row>
    <row r="306" spans="1:14" x14ac:dyDescent="0.3">
      <c r="A306" s="1">
        <v>11</v>
      </c>
      <c r="B306" t="s">
        <v>621</v>
      </c>
      <c r="C306" t="s">
        <v>261</v>
      </c>
      <c r="D306" t="s">
        <v>261</v>
      </c>
      <c r="E306" t="s">
        <v>411</v>
      </c>
      <c r="F306" t="s">
        <v>261</v>
      </c>
      <c r="G306" t="s">
        <v>261</v>
      </c>
      <c r="I306" t="str">
        <f t="shared" si="27"/>
        <v>N/A</v>
      </c>
      <c r="J306" t="str">
        <f t="shared" si="28"/>
        <v>N/A</v>
      </c>
      <c r="K306" t="str">
        <f t="shared" si="29"/>
        <v>N/A</v>
      </c>
      <c r="L306">
        <f t="shared" si="30"/>
        <v>1270000</v>
      </c>
      <c r="M306" t="str">
        <f t="shared" si="31"/>
        <v>N/A</v>
      </c>
      <c r="N306" t="str">
        <f t="shared" si="32"/>
        <v>N/A</v>
      </c>
    </row>
    <row r="307" spans="1:14" x14ac:dyDescent="0.3">
      <c r="A307" s="1">
        <v>12</v>
      </c>
      <c r="B307" t="s">
        <v>624</v>
      </c>
      <c r="C307" t="s">
        <v>5751</v>
      </c>
      <c r="D307" t="s">
        <v>5752</v>
      </c>
      <c r="E307" t="s">
        <v>5753</v>
      </c>
      <c r="F307" t="s">
        <v>5754</v>
      </c>
      <c r="G307" t="s">
        <v>5755</v>
      </c>
      <c r="I307" t="str">
        <f t="shared" si="27"/>
        <v>N/A</v>
      </c>
      <c r="J307" t="str">
        <f t="shared" si="28"/>
        <v>(44.22M)</v>
      </c>
      <c r="K307" t="str">
        <f t="shared" si="29"/>
        <v>(26.28M)</v>
      </c>
      <c r="L307" t="str">
        <f t="shared" si="30"/>
        <v>(31.45M)</v>
      </c>
      <c r="M307" t="str">
        <f t="shared" si="31"/>
        <v>(60.14M)</v>
      </c>
      <c r="N307" t="str">
        <f t="shared" si="32"/>
        <v>(51.39M)</v>
      </c>
    </row>
    <row r="308" spans="1:14" x14ac:dyDescent="0.3">
      <c r="A308" s="1">
        <v>13</v>
      </c>
      <c r="B308" t="s">
        <v>2290</v>
      </c>
      <c r="C308" t="s">
        <v>261</v>
      </c>
      <c r="D308" t="s">
        <v>5756</v>
      </c>
      <c r="E308" t="s">
        <v>5757</v>
      </c>
      <c r="F308" t="s">
        <v>5758</v>
      </c>
      <c r="G308" t="s">
        <v>5759</v>
      </c>
      <c r="I308" t="str">
        <f t="shared" si="27"/>
        <v>N/A</v>
      </c>
      <c r="J308" t="str">
        <f t="shared" si="28"/>
        <v>N/A</v>
      </c>
      <c r="K308">
        <f t="shared" si="29"/>
        <v>0.40570000000000001</v>
      </c>
      <c r="L308">
        <f t="shared" si="30"/>
        <v>-0.19670000000000001</v>
      </c>
      <c r="M308">
        <f t="shared" si="31"/>
        <v>-0.91200000000000003</v>
      </c>
      <c r="N308">
        <f t="shared" si="32"/>
        <v>0.14550000000000002</v>
      </c>
    </row>
    <row r="309" spans="1:14" x14ac:dyDescent="0.3">
      <c r="A309" s="1">
        <v>14</v>
      </c>
      <c r="B309" t="s">
        <v>2295</v>
      </c>
      <c r="C309" t="s">
        <v>5760</v>
      </c>
      <c r="D309" t="s">
        <v>5761</v>
      </c>
      <c r="E309" t="s">
        <v>5762</v>
      </c>
      <c r="F309" t="s">
        <v>5763</v>
      </c>
      <c r="G309" t="s">
        <v>5764</v>
      </c>
      <c r="I309" t="str">
        <f t="shared" si="27"/>
        <v>N/A</v>
      </c>
      <c r="J309">
        <f t="shared" si="28"/>
        <v>-1.2861000000000002</v>
      </c>
      <c r="K309">
        <f t="shared" si="29"/>
        <v>-0.81840000000000002</v>
      </c>
      <c r="L309">
        <f t="shared" si="30"/>
        <v>-1.0023</v>
      </c>
      <c r="M309">
        <f t="shared" si="31"/>
        <v>-1.9421999999999999</v>
      </c>
      <c r="N309">
        <f t="shared" si="32"/>
        <v>-1.7033000000000003</v>
      </c>
    </row>
    <row r="310" spans="1:14" x14ac:dyDescent="0.3">
      <c r="I310" t="str">
        <f t="shared" si="27"/>
        <v>N/A</v>
      </c>
      <c r="J310">
        <f t="shared" si="28"/>
        <v>0</v>
      </c>
      <c r="K310">
        <f t="shared" si="29"/>
        <v>0</v>
      </c>
      <c r="L310">
        <f t="shared" si="30"/>
        <v>0</v>
      </c>
      <c r="M310">
        <f t="shared" si="31"/>
        <v>0</v>
      </c>
      <c r="N310">
        <f t="shared" si="32"/>
        <v>0</v>
      </c>
    </row>
    <row r="311" spans="1:14" x14ac:dyDescent="0.3">
      <c r="B311" s="1" t="s">
        <v>296</v>
      </c>
      <c r="C311" s="1" t="s">
        <v>248</v>
      </c>
      <c r="D311" s="1" t="s">
        <v>249</v>
      </c>
      <c r="E311" s="1" t="s">
        <v>250</v>
      </c>
      <c r="F311" s="1" t="s">
        <v>251</v>
      </c>
      <c r="G311" s="1" t="s">
        <v>252</v>
      </c>
      <c r="H311" s="1" t="s">
        <v>253</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630</v>
      </c>
      <c r="C312" t="s">
        <v>5765</v>
      </c>
      <c r="D312" t="s">
        <v>2144</v>
      </c>
      <c r="E312" t="s">
        <v>5766</v>
      </c>
      <c r="F312" t="s">
        <v>5767</v>
      </c>
      <c r="G312" t="s">
        <v>5768</v>
      </c>
      <c r="I312" t="str">
        <f t="shared" si="27"/>
        <v>pos_trend</v>
      </c>
      <c r="J312" t="str">
        <f t="shared" si="28"/>
        <v>(4.28M)</v>
      </c>
      <c r="K312" t="str">
        <f t="shared" si="29"/>
        <v>(4.29M)</v>
      </c>
      <c r="L312" t="str">
        <f t="shared" si="30"/>
        <v>(4.34M)</v>
      </c>
      <c r="M312" t="str">
        <f t="shared" si="31"/>
        <v>(4.54M)</v>
      </c>
      <c r="N312" t="str">
        <f t="shared" si="32"/>
        <v>(4.69M)</v>
      </c>
    </row>
    <row r="313" spans="1:14" x14ac:dyDescent="0.3">
      <c r="A313" s="1">
        <v>1</v>
      </c>
      <c r="B313" t="s">
        <v>636</v>
      </c>
      <c r="C313" t="s">
        <v>5765</v>
      </c>
      <c r="D313" t="s">
        <v>2144</v>
      </c>
      <c r="E313" t="s">
        <v>5766</v>
      </c>
      <c r="F313" t="s">
        <v>5767</v>
      </c>
      <c r="G313" t="s">
        <v>5768</v>
      </c>
      <c r="I313" t="str">
        <f t="shared" si="27"/>
        <v>pos_trend</v>
      </c>
      <c r="J313" t="str">
        <f t="shared" si="28"/>
        <v>(4.28M)</v>
      </c>
      <c r="K313" t="str">
        <f t="shared" si="29"/>
        <v>(4.29M)</v>
      </c>
      <c r="L313" t="str">
        <f t="shared" si="30"/>
        <v>(4.34M)</v>
      </c>
      <c r="M313" t="str">
        <f t="shared" si="31"/>
        <v>(4.54M)</v>
      </c>
      <c r="N313" t="str">
        <f t="shared" si="32"/>
        <v>(4.69M)</v>
      </c>
    </row>
    <row r="314" spans="1:14" x14ac:dyDescent="0.3">
      <c r="A314" s="1">
        <v>2</v>
      </c>
      <c r="B314" t="s">
        <v>374</v>
      </c>
      <c r="C314" t="s">
        <v>261</v>
      </c>
      <c r="D314" t="s">
        <v>261</v>
      </c>
      <c r="E314" t="s">
        <v>261</v>
      </c>
      <c r="F314" t="s">
        <v>261</v>
      </c>
      <c r="G314" t="s">
        <v>261</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637</v>
      </c>
      <c r="C315" t="s">
        <v>261</v>
      </c>
      <c r="D315" t="s">
        <v>5769</v>
      </c>
      <c r="E315" t="s">
        <v>4835</v>
      </c>
      <c r="F315" t="s">
        <v>5770</v>
      </c>
      <c r="G315" t="s">
        <v>5771</v>
      </c>
      <c r="I315" t="str">
        <f t="shared" si="27"/>
        <v>N/A</v>
      </c>
      <c r="J315" t="str">
        <f t="shared" si="28"/>
        <v>N/A</v>
      </c>
      <c r="K315">
        <f t="shared" si="29"/>
        <v>-2.0999999999999999E-3</v>
      </c>
      <c r="L315">
        <f t="shared" si="30"/>
        <v>-1.3000000000000001E-2</v>
      </c>
      <c r="M315">
        <f t="shared" si="31"/>
        <v>-4.5999999999999999E-2</v>
      </c>
      <c r="N315">
        <f t="shared" si="32"/>
        <v>-3.2100000000000004E-2</v>
      </c>
    </row>
    <row r="316" spans="1:14" x14ac:dyDescent="0.3">
      <c r="A316" s="1">
        <v>4</v>
      </c>
      <c r="B316" t="s">
        <v>2309</v>
      </c>
      <c r="C316" t="s">
        <v>261</v>
      </c>
      <c r="D316" t="s">
        <v>261</v>
      </c>
      <c r="E316" t="s">
        <v>261</v>
      </c>
      <c r="F316" t="s">
        <v>261</v>
      </c>
      <c r="G316" t="s">
        <v>261</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t="str">
        <f t="shared" ref="K316:K379" si="35">IF(TRIM(D316)="-", "N/A", IF(RIGHT(D316,1)="M",1000000*VALUE(LEFT(D316,LEN(D316)-1)),IF(RIGHT(D316,1)="B",1000000000*VALUE(LEFT(D316,LEN(D316)-1)),IF(RIGHT(D316,1)="%",0.01*VALUE(LEFT(D316,LEN(D316)-1)),D316))))</f>
        <v>N/A</v>
      </c>
      <c r="L316" t="str">
        <f t="shared" ref="L316:L379" si="36">IF(TRIM(E316)="-", "N/A", IF(RIGHT(E316,1)="M",1000000*VALUE(LEFT(E316,LEN(E316)-1)),IF(RIGHT(E316,1)="B",1000000000*VALUE(LEFT(E316,LEN(E316)-1)),IF(RIGHT(E316,1)="%",0.01*VALUE(LEFT(E316,LEN(E316)-1)),E316))))</f>
        <v>N/A</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2310</v>
      </c>
      <c r="C317" t="s">
        <v>5772</v>
      </c>
      <c r="D317" t="s">
        <v>5773</v>
      </c>
      <c r="E317" t="s">
        <v>5774</v>
      </c>
      <c r="F317" t="s">
        <v>5775</v>
      </c>
      <c r="G317" t="s">
        <v>5776</v>
      </c>
      <c r="I317" t="str">
        <f t="shared" si="33"/>
        <v>N/A</v>
      </c>
      <c r="J317">
        <f t="shared" si="34"/>
        <v>70210000</v>
      </c>
      <c r="K317">
        <f t="shared" si="35"/>
        <v>12080000</v>
      </c>
      <c r="L317">
        <f t="shared" si="36"/>
        <v>41460000</v>
      </c>
      <c r="M317">
        <f t="shared" si="37"/>
        <v>57310000</v>
      </c>
      <c r="N317">
        <f t="shared" si="38"/>
        <v>6750000</v>
      </c>
    </row>
    <row r="318" spans="1:14" x14ac:dyDescent="0.3">
      <c r="A318" s="1">
        <v>6</v>
      </c>
      <c r="B318" t="s">
        <v>642</v>
      </c>
      <c r="C318" t="s">
        <v>5777</v>
      </c>
      <c r="D318" t="s">
        <v>5778</v>
      </c>
      <c r="E318" t="s">
        <v>261</v>
      </c>
      <c r="F318" t="s">
        <v>5779</v>
      </c>
      <c r="G318" t="s">
        <v>261</v>
      </c>
      <c r="I318" t="str">
        <f t="shared" si="33"/>
        <v>N/A</v>
      </c>
      <c r="J318" t="str">
        <f t="shared" si="34"/>
        <v>257425</v>
      </c>
      <c r="K318" t="str">
        <f t="shared" si="35"/>
        <v>128950</v>
      </c>
      <c r="L318" t="str">
        <f t="shared" si="36"/>
        <v>N/A</v>
      </c>
      <c r="M318" t="str">
        <f t="shared" si="37"/>
        <v>(363,205)</v>
      </c>
      <c r="N318" t="str">
        <f t="shared" si="38"/>
        <v>N/A</v>
      </c>
    </row>
    <row r="319" spans="1:14" x14ac:dyDescent="0.3">
      <c r="A319" s="1">
        <v>7</v>
      </c>
      <c r="B319" t="s">
        <v>648</v>
      </c>
      <c r="C319" t="s">
        <v>261</v>
      </c>
      <c r="D319" t="s">
        <v>261</v>
      </c>
      <c r="E319" t="s">
        <v>261</v>
      </c>
      <c r="F319" t="s">
        <v>5780</v>
      </c>
      <c r="G319" t="s">
        <v>261</v>
      </c>
      <c r="I319" t="str">
        <f t="shared" si="33"/>
        <v>N/A</v>
      </c>
      <c r="J319" t="str">
        <f t="shared" si="34"/>
        <v>N/A</v>
      </c>
      <c r="K319" t="str">
        <f t="shared" si="35"/>
        <v>N/A</v>
      </c>
      <c r="L319" t="str">
        <f t="shared" si="36"/>
        <v>N/A</v>
      </c>
      <c r="M319" t="str">
        <f t="shared" si="37"/>
        <v>(390,205)</v>
      </c>
      <c r="N319" t="str">
        <f t="shared" si="38"/>
        <v>N/A</v>
      </c>
    </row>
    <row r="320" spans="1:14" x14ac:dyDescent="0.3">
      <c r="A320" s="1">
        <v>8</v>
      </c>
      <c r="B320" t="s">
        <v>650</v>
      </c>
      <c r="C320" t="s">
        <v>5777</v>
      </c>
      <c r="D320" t="s">
        <v>5778</v>
      </c>
      <c r="E320" t="s">
        <v>261</v>
      </c>
      <c r="F320" t="s">
        <v>5781</v>
      </c>
      <c r="G320" t="s">
        <v>261</v>
      </c>
      <c r="I320" t="str">
        <f t="shared" si="33"/>
        <v>N/A</v>
      </c>
      <c r="J320" t="str">
        <f t="shared" si="34"/>
        <v>257425</v>
      </c>
      <c r="K320" t="str">
        <f t="shared" si="35"/>
        <v>128950</v>
      </c>
      <c r="L320" t="str">
        <f t="shared" si="36"/>
        <v>N/A</v>
      </c>
      <c r="M320" t="str">
        <f t="shared" si="37"/>
        <v>27000</v>
      </c>
      <c r="N320" t="str">
        <f t="shared" si="38"/>
        <v>N/A</v>
      </c>
    </row>
    <row r="321" spans="1:14" x14ac:dyDescent="0.3">
      <c r="A321" s="1">
        <v>9</v>
      </c>
      <c r="B321" t="s">
        <v>652</v>
      </c>
      <c r="C321" t="s">
        <v>261</v>
      </c>
      <c r="D321" t="s">
        <v>261</v>
      </c>
      <c r="E321" t="s">
        <v>261</v>
      </c>
      <c r="F321" t="s">
        <v>261</v>
      </c>
      <c r="G321" t="s">
        <v>261</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654</v>
      </c>
      <c r="C322" t="s">
        <v>5782</v>
      </c>
      <c r="D322" t="s">
        <v>3162</v>
      </c>
      <c r="E322" t="s">
        <v>5783</v>
      </c>
      <c r="F322" t="s">
        <v>5784</v>
      </c>
      <c r="G322" t="s">
        <v>5785</v>
      </c>
      <c r="I322" t="str">
        <f t="shared" si="33"/>
        <v>N/A</v>
      </c>
      <c r="J322" t="str">
        <f t="shared" si="34"/>
        <v>(46.91M)</v>
      </c>
      <c r="K322">
        <f t="shared" si="35"/>
        <v>1610000</v>
      </c>
      <c r="L322" t="str">
        <f t="shared" si="36"/>
        <v>(8.99M)</v>
      </c>
      <c r="M322" t="str">
        <f t="shared" si="37"/>
        <v>(10.13M)</v>
      </c>
      <c r="N322">
        <f t="shared" si="38"/>
        <v>45980000</v>
      </c>
    </row>
    <row r="323" spans="1:14" x14ac:dyDescent="0.3">
      <c r="A323" s="1">
        <v>11</v>
      </c>
      <c r="B323" t="s">
        <v>660</v>
      </c>
      <c r="C323" t="s">
        <v>5782</v>
      </c>
      <c r="D323" t="s">
        <v>3362</v>
      </c>
      <c r="E323" t="s">
        <v>5786</v>
      </c>
      <c r="F323" t="s">
        <v>5784</v>
      </c>
      <c r="G323" t="s">
        <v>5785</v>
      </c>
      <c r="I323" t="str">
        <f t="shared" si="33"/>
        <v>N/A</v>
      </c>
      <c r="J323" t="str">
        <f t="shared" si="34"/>
        <v>(46.91M)</v>
      </c>
      <c r="K323">
        <f t="shared" si="35"/>
        <v>9110000</v>
      </c>
      <c r="L323">
        <f t="shared" si="36"/>
        <v>32009999.999999996</v>
      </c>
      <c r="M323" t="str">
        <f t="shared" si="37"/>
        <v>(10.13M)</v>
      </c>
      <c r="N323">
        <f t="shared" si="38"/>
        <v>45980000</v>
      </c>
    </row>
    <row r="324" spans="1:14" x14ac:dyDescent="0.3">
      <c r="A324" s="1">
        <v>12</v>
      </c>
      <c r="B324" t="s">
        <v>661</v>
      </c>
      <c r="C324" t="s">
        <v>261</v>
      </c>
      <c r="D324" t="s">
        <v>5787</v>
      </c>
      <c r="E324" t="s">
        <v>5788</v>
      </c>
      <c r="F324" t="s">
        <v>261</v>
      </c>
      <c r="G324" t="s">
        <v>261</v>
      </c>
      <c r="I324" t="str">
        <f t="shared" si="33"/>
        <v>N/A</v>
      </c>
      <c r="J324" t="str">
        <f t="shared" si="34"/>
        <v>N/A</v>
      </c>
      <c r="K324" t="str">
        <f t="shared" si="35"/>
        <v>(7.5M)</v>
      </c>
      <c r="L324" t="str">
        <f t="shared" si="36"/>
        <v>(41M)</v>
      </c>
      <c r="M324" t="str">
        <f t="shared" si="37"/>
        <v>N/A</v>
      </c>
      <c r="N324" t="str">
        <f t="shared" si="38"/>
        <v>N/A</v>
      </c>
    </row>
    <row r="325" spans="1:14" x14ac:dyDescent="0.3">
      <c r="A325" s="1">
        <v>13</v>
      </c>
      <c r="B325" t="s">
        <v>662</v>
      </c>
      <c r="C325" t="s">
        <v>261</v>
      </c>
      <c r="D325" t="s">
        <v>5789</v>
      </c>
      <c r="E325" t="s">
        <v>5790</v>
      </c>
      <c r="F325" t="s">
        <v>261</v>
      </c>
      <c r="G325" t="s">
        <v>261</v>
      </c>
      <c r="I325" t="str">
        <f t="shared" si="33"/>
        <v>N/A</v>
      </c>
      <c r="J325" t="str">
        <f t="shared" si="34"/>
        <v>N/A</v>
      </c>
      <c r="K325">
        <f t="shared" si="35"/>
        <v>37500000</v>
      </c>
      <c r="L325" t="str">
        <f t="shared" si="36"/>
        <v>(27.5M)</v>
      </c>
      <c r="M325" t="str">
        <f t="shared" si="37"/>
        <v>N/A</v>
      </c>
      <c r="N325" t="str">
        <f t="shared" si="38"/>
        <v>N/A</v>
      </c>
    </row>
    <row r="326" spans="1:14" x14ac:dyDescent="0.3">
      <c r="A326" s="1">
        <v>14</v>
      </c>
      <c r="B326" t="s">
        <v>668</v>
      </c>
      <c r="C326" t="s">
        <v>261</v>
      </c>
      <c r="D326" t="s">
        <v>5791</v>
      </c>
      <c r="E326" t="s">
        <v>5792</v>
      </c>
      <c r="F326" t="s">
        <v>261</v>
      </c>
      <c r="G326" t="s">
        <v>261</v>
      </c>
      <c r="I326" t="str">
        <f t="shared" si="33"/>
        <v>N/A</v>
      </c>
      <c r="J326" t="str">
        <f t="shared" si="34"/>
        <v>N/A</v>
      </c>
      <c r="K326" t="str">
        <f t="shared" si="35"/>
        <v>(45M)</v>
      </c>
      <c r="L326" t="str">
        <f t="shared" si="36"/>
        <v>(13.5M)</v>
      </c>
      <c r="M326" t="str">
        <f t="shared" si="37"/>
        <v>N/A</v>
      </c>
      <c r="N326" t="str">
        <f t="shared" si="38"/>
        <v>N/A</v>
      </c>
    </row>
    <row r="327" spans="1:14" x14ac:dyDescent="0.3">
      <c r="A327" s="1">
        <v>15</v>
      </c>
      <c r="B327" t="s">
        <v>674</v>
      </c>
      <c r="C327" t="s">
        <v>5793</v>
      </c>
      <c r="D327" t="s">
        <v>5794</v>
      </c>
      <c r="E327" t="s">
        <v>261</v>
      </c>
      <c r="F327" t="s">
        <v>5795</v>
      </c>
      <c r="G327" t="s">
        <v>261</v>
      </c>
      <c r="I327" t="str">
        <f t="shared" si="33"/>
        <v>N/A</v>
      </c>
      <c r="J327" t="str">
        <f t="shared" si="34"/>
        <v>12167</v>
      </c>
      <c r="K327" t="str">
        <f t="shared" si="35"/>
        <v>14566</v>
      </c>
      <c r="L327" t="str">
        <f t="shared" si="36"/>
        <v>N/A</v>
      </c>
      <c r="M327" t="str">
        <f t="shared" si="37"/>
        <v>1001</v>
      </c>
      <c r="N327" t="str">
        <f t="shared" si="38"/>
        <v>N/A</v>
      </c>
    </row>
    <row r="328" spans="1:14" x14ac:dyDescent="0.3">
      <c r="A328" s="1">
        <v>16</v>
      </c>
      <c r="B328" t="s">
        <v>620</v>
      </c>
      <c r="C328" t="s">
        <v>261</v>
      </c>
      <c r="D328" t="s">
        <v>261</v>
      </c>
      <c r="E328" t="s">
        <v>261</v>
      </c>
      <c r="F328" t="s">
        <v>261</v>
      </c>
      <c r="G328" t="s">
        <v>261</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621</v>
      </c>
      <c r="C329" t="s">
        <v>5793</v>
      </c>
      <c r="D329" t="s">
        <v>5794</v>
      </c>
      <c r="E329" t="s">
        <v>261</v>
      </c>
      <c r="F329" t="s">
        <v>5795</v>
      </c>
      <c r="G329" t="s">
        <v>261</v>
      </c>
      <c r="I329" t="str">
        <f t="shared" si="33"/>
        <v>N/A</v>
      </c>
      <c r="J329" t="str">
        <f t="shared" si="34"/>
        <v>12167</v>
      </c>
      <c r="K329" t="str">
        <f t="shared" si="35"/>
        <v>14566</v>
      </c>
      <c r="L329" t="str">
        <f t="shared" si="36"/>
        <v>N/A</v>
      </c>
      <c r="M329" t="str">
        <f t="shared" si="37"/>
        <v>1001</v>
      </c>
      <c r="N329" t="str">
        <f t="shared" si="38"/>
        <v>N/A</v>
      </c>
    </row>
    <row r="330" spans="1:14" x14ac:dyDescent="0.3">
      <c r="A330" s="1">
        <v>18</v>
      </c>
      <c r="B330" t="s">
        <v>680</v>
      </c>
      <c r="C330" t="s">
        <v>5796</v>
      </c>
      <c r="D330" t="s">
        <v>3376</v>
      </c>
      <c r="E330" t="s">
        <v>622</v>
      </c>
      <c r="F330" t="s">
        <v>5797</v>
      </c>
      <c r="G330" t="s">
        <v>5798</v>
      </c>
      <c r="I330" t="str">
        <f t="shared" si="33"/>
        <v>N/A</v>
      </c>
      <c r="J330">
        <f t="shared" si="34"/>
        <v>19290000</v>
      </c>
      <c r="K330">
        <f t="shared" si="35"/>
        <v>9550000</v>
      </c>
      <c r="L330">
        <f t="shared" si="36"/>
        <v>28130000</v>
      </c>
      <c r="M330">
        <f t="shared" si="37"/>
        <v>42280000</v>
      </c>
      <c r="N330">
        <f t="shared" si="38"/>
        <v>48050000</v>
      </c>
    </row>
    <row r="331" spans="1:14" x14ac:dyDescent="0.3">
      <c r="A331" s="1">
        <v>19</v>
      </c>
      <c r="B331" t="s">
        <v>686</v>
      </c>
      <c r="C331" t="s">
        <v>261</v>
      </c>
      <c r="D331" t="s">
        <v>5799</v>
      </c>
      <c r="E331" t="s">
        <v>5800</v>
      </c>
      <c r="F331" t="s">
        <v>5801</v>
      </c>
      <c r="G331" t="s">
        <v>5802</v>
      </c>
      <c r="I331" t="str">
        <f t="shared" si="33"/>
        <v>N/A</v>
      </c>
      <c r="J331" t="str">
        <f t="shared" si="34"/>
        <v>N/A</v>
      </c>
      <c r="K331">
        <f t="shared" si="35"/>
        <v>-0.50480000000000003</v>
      </c>
      <c r="L331">
        <f t="shared" si="36"/>
        <v>1.9446000000000001</v>
      </c>
      <c r="M331">
        <f t="shared" si="37"/>
        <v>0.50309999999999999</v>
      </c>
      <c r="N331">
        <f t="shared" si="38"/>
        <v>0.13640000000000002</v>
      </c>
    </row>
    <row r="332" spans="1:14" x14ac:dyDescent="0.3">
      <c r="A332" s="1">
        <v>20</v>
      </c>
      <c r="B332" t="s">
        <v>2335</v>
      </c>
      <c r="C332" t="s">
        <v>5803</v>
      </c>
      <c r="D332" t="s">
        <v>5804</v>
      </c>
      <c r="E332" t="s">
        <v>5805</v>
      </c>
      <c r="F332" t="s">
        <v>5806</v>
      </c>
      <c r="G332" t="s">
        <v>5807</v>
      </c>
      <c r="I332" t="str">
        <f t="shared" si="33"/>
        <v>N/A</v>
      </c>
      <c r="J332">
        <f t="shared" si="34"/>
        <v>0.56100000000000005</v>
      </c>
      <c r="K332">
        <f t="shared" si="35"/>
        <v>0.2974</v>
      </c>
      <c r="L332">
        <f t="shared" si="36"/>
        <v>0.89639999999999997</v>
      </c>
      <c r="M332">
        <f t="shared" si="37"/>
        <v>1.3653999999999999</v>
      </c>
      <c r="N332">
        <f t="shared" si="38"/>
        <v>1.5926</v>
      </c>
    </row>
    <row r="333" spans="1:14" x14ac:dyDescent="0.3">
      <c r="A333" s="1">
        <v>21</v>
      </c>
      <c r="B333" t="s">
        <v>691</v>
      </c>
      <c r="C333" t="s">
        <v>261</v>
      </c>
      <c r="D333" t="s">
        <v>261</v>
      </c>
      <c r="E333" t="s">
        <v>261</v>
      </c>
      <c r="F333" t="s">
        <v>261</v>
      </c>
      <c r="G333" t="s">
        <v>261</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692</v>
      </c>
      <c r="C334" t="s">
        <v>693</v>
      </c>
      <c r="D334" t="s">
        <v>261</v>
      </c>
      <c r="E334" t="s">
        <v>261</v>
      </c>
      <c r="F334" t="s">
        <v>693</v>
      </c>
      <c r="G334" t="s">
        <v>693</v>
      </c>
      <c r="I334" t="str">
        <f t="shared" si="33"/>
        <v>N/A</v>
      </c>
      <c r="J334" t="str">
        <f t="shared" si="34"/>
        <v>0</v>
      </c>
      <c r="K334" t="str">
        <f t="shared" si="35"/>
        <v>N/A</v>
      </c>
      <c r="L334" t="str">
        <f t="shared" si="36"/>
        <v>N/A</v>
      </c>
      <c r="M334" t="str">
        <f t="shared" si="37"/>
        <v>0</v>
      </c>
      <c r="N334" t="str">
        <f t="shared" si="38"/>
        <v>0</v>
      </c>
    </row>
    <row r="335" spans="1:14" x14ac:dyDescent="0.3">
      <c r="A335" s="1">
        <v>23</v>
      </c>
      <c r="B335" t="s">
        <v>694</v>
      </c>
      <c r="C335" t="s">
        <v>5808</v>
      </c>
      <c r="D335" t="s">
        <v>5809</v>
      </c>
      <c r="E335" t="s">
        <v>5498</v>
      </c>
      <c r="F335" t="s">
        <v>5810</v>
      </c>
      <c r="G335" t="s">
        <v>5543</v>
      </c>
      <c r="I335" t="str">
        <f t="shared" si="33"/>
        <v>N/A</v>
      </c>
      <c r="J335" t="str">
        <f t="shared" si="34"/>
        <v>(13.85M)</v>
      </c>
      <c r="K335" t="str">
        <f t="shared" si="35"/>
        <v>(5.52M)</v>
      </c>
      <c r="L335">
        <f t="shared" si="36"/>
        <v>6370000</v>
      </c>
      <c r="M335" t="str">
        <f t="shared" si="37"/>
        <v>(7.46M)</v>
      </c>
      <c r="N335">
        <f t="shared" si="38"/>
        <v>6740000</v>
      </c>
    </row>
    <row r="336" spans="1:14" x14ac:dyDescent="0.3">
      <c r="A336" s="1">
        <v>24</v>
      </c>
      <c r="B336" t="s">
        <v>700</v>
      </c>
      <c r="C336" t="s">
        <v>2830</v>
      </c>
      <c r="D336" t="s">
        <v>3253</v>
      </c>
      <c r="E336" t="s">
        <v>5811</v>
      </c>
      <c r="F336" t="s">
        <v>1983</v>
      </c>
      <c r="G336" t="s">
        <v>5812</v>
      </c>
      <c r="I336" t="str">
        <f t="shared" si="33"/>
        <v>N/A</v>
      </c>
      <c r="J336">
        <f t="shared" si="34"/>
        <v>10790000</v>
      </c>
      <c r="K336">
        <f t="shared" si="35"/>
        <v>10870000</v>
      </c>
      <c r="L336">
        <f t="shared" si="36"/>
        <v>7880000</v>
      </c>
      <c r="M336">
        <f t="shared" si="37"/>
        <v>9950000</v>
      </c>
      <c r="N336">
        <f t="shared" si="38"/>
        <v>9090000</v>
      </c>
    </row>
    <row r="337" spans="1:14" x14ac:dyDescent="0.3">
      <c r="A337" s="1">
        <v>25</v>
      </c>
      <c r="B337" t="s">
        <v>706</v>
      </c>
      <c r="C337" t="s">
        <v>261</v>
      </c>
      <c r="D337" t="s">
        <v>5813</v>
      </c>
      <c r="E337" t="s">
        <v>5814</v>
      </c>
      <c r="F337" t="s">
        <v>3387</v>
      </c>
      <c r="G337" t="s">
        <v>5815</v>
      </c>
      <c r="I337" t="str">
        <f t="shared" si="33"/>
        <v>N/A</v>
      </c>
      <c r="J337" t="str">
        <f t="shared" si="34"/>
        <v>N/A</v>
      </c>
      <c r="K337">
        <f t="shared" si="35"/>
        <v>7.4999999999999997E-3</v>
      </c>
      <c r="L337">
        <f t="shared" si="36"/>
        <v>-0.27489999999999998</v>
      </c>
      <c r="M337">
        <f t="shared" si="37"/>
        <v>0.26179999999999998</v>
      </c>
      <c r="N337">
        <f t="shared" si="38"/>
        <v>-8.6099999999999996E-2</v>
      </c>
    </row>
    <row r="338" spans="1:14" x14ac:dyDescent="0.3">
      <c r="A338" s="1">
        <v>26</v>
      </c>
      <c r="B338" t="s">
        <v>711</v>
      </c>
      <c r="C338" t="s">
        <v>261</v>
      </c>
      <c r="D338" t="s">
        <v>261</v>
      </c>
      <c r="E338" t="s">
        <v>261</v>
      </c>
      <c r="F338" t="s">
        <v>261</v>
      </c>
      <c r="G338" t="s">
        <v>5816</v>
      </c>
      <c r="I338" t="str">
        <f t="shared" si="33"/>
        <v>N/A</v>
      </c>
      <c r="J338" t="str">
        <f t="shared" si="34"/>
        <v>N/A</v>
      </c>
      <c r="K338" t="str">
        <f t="shared" si="35"/>
        <v>N/A</v>
      </c>
      <c r="L338" t="str">
        <f t="shared" si="36"/>
        <v>N/A</v>
      </c>
      <c r="M338" t="str">
        <f t="shared" si="37"/>
        <v>N/A</v>
      </c>
      <c r="N338">
        <f t="shared" si="38"/>
        <v>3.49E-2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2354</v>
      </c>
      <c r="C340" t="s">
        <v>2355</v>
      </c>
      <c r="I340" t="str">
        <f t="shared" si="33"/>
        <v>N/A</v>
      </c>
      <c r="J340" t="str">
        <f t="shared" si="34"/>
        <v>American National</v>
      </c>
      <c r="K340">
        <f t="shared" si="35"/>
        <v>0</v>
      </c>
      <c r="L340">
        <f t="shared" si="36"/>
        <v>0</v>
      </c>
      <c r="M340">
        <f t="shared" si="37"/>
        <v>0</v>
      </c>
      <c r="N340">
        <f t="shared" si="38"/>
        <v>0</v>
      </c>
    </row>
    <row r="341" spans="1:14" x14ac:dyDescent="0.3">
      <c r="A341" s="1">
        <v>1</v>
      </c>
      <c r="B341" t="s">
        <v>2356</v>
      </c>
      <c r="C341" t="s">
        <v>2357</v>
      </c>
      <c r="I341" t="str">
        <f t="shared" si="33"/>
        <v>N/A</v>
      </c>
      <c r="J341" t="str">
        <f t="shared" si="34"/>
        <v>American River Bankshares</v>
      </c>
      <c r="K341">
        <f t="shared" si="35"/>
        <v>0</v>
      </c>
      <c r="L341">
        <f t="shared" si="36"/>
        <v>0</v>
      </c>
      <c r="M341">
        <f t="shared" si="37"/>
        <v>0</v>
      </c>
      <c r="N341">
        <f t="shared" si="38"/>
        <v>0</v>
      </c>
    </row>
    <row r="342" spans="1:14" x14ac:dyDescent="0.3">
      <c r="A342" s="1">
        <v>2</v>
      </c>
      <c r="B342" t="s">
        <v>2358</v>
      </c>
      <c r="C342" t="s">
        <v>2359</v>
      </c>
      <c r="I342" t="str">
        <f t="shared" si="33"/>
        <v>N/A</v>
      </c>
      <c r="J342" t="str">
        <f t="shared" si="34"/>
        <v>Access National</v>
      </c>
      <c r="K342">
        <f t="shared" si="35"/>
        <v>0</v>
      </c>
      <c r="L342">
        <f t="shared" si="36"/>
        <v>0</v>
      </c>
      <c r="M342">
        <f t="shared" si="37"/>
        <v>0</v>
      </c>
      <c r="N342">
        <f t="shared" si="38"/>
        <v>0</v>
      </c>
    </row>
    <row r="343" spans="1:14" x14ac:dyDescent="0.3">
      <c r="A343" s="1">
        <v>3</v>
      </c>
      <c r="B343" t="s">
        <v>2360</v>
      </c>
      <c r="C343" t="s">
        <v>2361</v>
      </c>
      <c r="I343" t="str">
        <f t="shared" si="33"/>
        <v>N/A</v>
      </c>
      <c r="J343" t="str">
        <f t="shared" si="34"/>
        <v>Arrow Financial</v>
      </c>
      <c r="K343">
        <f t="shared" si="35"/>
        <v>0</v>
      </c>
      <c r="L343">
        <f t="shared" si="36"/>
        <v>0</v>
      </c>
      <c r="M343">
        <f t="shared" si="37"/>
        <v>0</v>
      </c>
      <c r="N343">
        <f t="shared" si="38"/>
        <v>0</v>
      </c>
    </row>
    <row r="344" spans="1:14" x14ac:dyDescent="0.3">
      <c r="A344" s="1">
        <v>4</v>
      </c>
      <c r="B344" t="s">
        <v>2362</v>
      </c>
      <c r="C344" t="s">
        <v>2363</v>
      </c>
      <c r="I344" t="str">
        <f t="shared" si="33"/>
        <v>N/A</v>
      </c>
      <c r="J344" t="str">
        <f t="shared" si="34"/>
        <v>AmeriServ Financial</v>
      </c>
      <c r="K344">
        <f t="shared" si="35"/>
        <v>0</v>
      </c>
      <c r="L344">
        <f t="shared" si="36"/>
        <v>0</v>
      </c>
      <c r="M344">
        <f t="shared" si="37"/>
        <v>0</v>
      </c>
      <c r="N344">
        <f t="shared" si="38"/>
        <v>0</v>
      </c>
    </row>
    <row r="345" spans="1:14" x14ac:dyDescent="0.3">
      <c r="A345" s="1">
        <v>5</v>
      </c>
      <c r="B345" t="s">
        <v>2364</v>
      </c>
      <c r="C345" t="s">
        <v>2365</v>
      </c>
      <c r="I345" t="str">
        <f t="shared" si="33"/>
        <v>N/A</v>
      </c>
      <c r="J345" t="str">
        <f t="shared" si="34"/>
        <v>Ames National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122</v>
      </c>
      <c r="C348" t="s">
        <v>2366</v>
      </c>
      <c r="I348" t="str">
        <f t="shared" si="33"/>
        <v>N/A</v>
      </c>
      <c r="J348">
        <f t="shared" si="34"/>
        <v>317910000</v>
      </c>
      <c r="K348">
        <f t="shared" si="35"/>
        <v>0</v>
      </c>
      <c r="L348">
        <f t="shared" si="36"/>
        <v>0</v>
      </c>
      <c r="M348">
        <f t="shared" si="37"/>
        <v>0</v>
      </c>
      <c r="N348">
        <f t="shared" si="38"/>
        <v>0</v>
      </c>
    </row>
    <row r="349" spans="1:14" x14ac:dyDescent="0.3">
      <c r="A349" s="1">
        <v>1</v>
      </c>
      <c r="B349" t="s">
        <v>123</v>
      </c>
      <c r="I349" t="str">
        <f t="shared" si="33"/>
        <v>N/A</v>
      </c>
      <c r="J349">
        <f t="shared" si="34"/>
        <v>0</v>
      </c>
      <c r="K349">
        <f t="shared" si="35"/>
        <v>0</v>
      </c>
      <c r="L349">
        <f t="shared" si="36"/>
        <v>0</v>
      </c>
      <c r="M349">
        <f t="shared" si="37"/>
        <v>0</v>
      </c>
      <c r="N349">
        <f t="shared" si="38"/>
        <v>0</v>
      </c>
    </row>
    <row r="350" spans="1:14" x14ac:dyDescent="0.3">
      <c r="A350" s="1">
        <v>2</v>
      </c>
      <c r="B350" t="s">
        <v>124</v>
      </c>
      <c r="C350" t="s">
        <v>2367</v>
      </c>
      <c r="I350" t="str">
        <f t="shared" si="33"/>
        <v>N/A</v>
      </c>
      <c r="J350" t="str">
        <f t="shared" si="34"/>
        <v>19.57</v>
      </c>
      <c r="K350">
        <f t="shared" si="35"/>
        <v>0</v>
      </c>
      <c r="L350">
        <f t="shared" si="36"/>
        <v>0</v>
      </c>
      <c r="M350">
        <f t="shared" si="37"/>
        <v>0</v>
      </c>
      <c r="N350">
        <f t="shared" si="38"/>
        <v>0</v>
      </c>
    </row>
    <row r="351" spans="1:14" x14ac:dyDescent="0.3">
      <c r="A351" s="1">
        <v>3</v>
      </c>
      <c r="B351" t="s">
        <v>125</v>
      </c>
      <c r="C351" t="s">
        <v>2368</v>
      </c>
      <c r="I351" t="str">
        <f t="shared" si="33"/>
        <v>N/A</v>
      </c>
      <c r="J351" t="str">
        <f t="shared" si="34"/>
        <v>15.59</v>
      </c>
      <c r="K351">
        <f t="shared" si="35"/>
        <v>0</v>
      </c>
      <c r="L351">
        <f t="shared" si="36"/>
        <v>0</v>
      </c>
      <c r="M351">
        <f t="shared" si="37"/>
        <v>0</v>
      </c>
      <c r="N351">
        <f t="shared" si="38"/>
        <v>0</v>
      </c>
    </row>
    <row r="352" spans="1:14" x14ac:dyDescent="0.3">
      <c r="A352" s="1">
        <v>4</v>
      </c>
      <c r="B352" t="s">
        <v>127</v>
      </c>
      <c r="C352" t="s">
        <v>2369</v>
      </c>
      <c r="I352" t="str">
        <f t="shared" si="33"/>
        <v>N/A</v>
      </c>
      <c r="J352" t="str">
        <f t="shared" si="34"/>
        <v>4.52</v>
      </c>
      <c r="K352">
        <f t="shared" si="35"/>
        <v>0</v>
      </c>
      <c r="L352">
        <f t="shared" si="36"/>
        <v>0</v>
      </c>
      <c r="M352">
        <f t="shared" si="37"/>
        <v>0</v>
      </c>
      <c r="N352">
        <f t="shared" si="38"/>
        <v>0</v>
      </c>
    </row>
    <row r="353" spans="1:14" x14ac:dyDescent="0.3">
      <c r="A353" s="1">
        <v>5</v>
      </c>
      <c r="B353" t="s">
        <v>129</v>
      </c>
      <c r="C353" t="s">
        <v>2370</v>
      </c>
      <c r="I353" t="str">
        <f t="shared" si="33"/>
        <v>N/A</v>
      </c>
      <c r="J353" t="str">
        <f t="shared" si="34"/>
        <v>5.02</v>
      </c>
      <c r="K353">
        <f t="shared" si="35"/>
        <v>0</v>
      </c>
      <c r="L353">
        <f t="shared" si="36"/>
        <v>0</v>
      </c>
      <c r="M353">
        <f t="shared" si="37"/>
        <v>0</v>
      </c>
      <c r="N353">
        <f t="shared" si="38"/>
        <v>0</v>
      </c>
    </row>
    <row r="354" spans="1:14" x14ac:dyDescent="0.3">
      <c r="A354" s="1">
        <v>6</v>
      </c>
      <c r="B354" t="s">
        <v>131</v>
      </c>
      <c r="C354" t="s">
        <v>2371</v>
      </c>
      <c r="I354" t="str">
        <f t="shared" si="33"/>
        <v>N/A</v>
      </c>
      <c r="J354" t="str">
        <f t="shared" si="34"/>
        <v>1.56</v>
      </c>
      <c r="K354">
        <f t="shared" si="35"/>
        <v>0</v>
      </c>
      <c r="L354">
        <f t="shared" si="36"/>
        <v>0</v>
      </c>
      <c r="M354">
        <f t="shared" si="37"/>
        <v>0</v>
      </c>
      <c r="N354">
        <f t="shared" si="38"/>
        <v>0</v>
      </c>
    </row>
    <row r="355" spans="1:14" x14ac:dyDescent="0.3">
      <c r="A355" s="1">
        <v>7</v>
      </c>
      <c r="B355" t="s">
        <v>133</v>
      </c>
      <c r="I355" t="str">
        <f t="shared" si="33"/>
        <v>N/A</v>
      </c>
      <c r="J355">
        <f t="shared" si="34"/>
        <v>0</v>
      </c>
      <c r="K355">
        <f t="shared" si="35"/>
        <v>0</v>
      </c>
      <c r="L355">
        <f t="shared" si="36"/>
        <v>0</v>
      </c>
      <c r="M355">
        <f t="shared" si="37"/>
        <v>0</v>
      </c>
      <c r="N355">
        <f t="shared" si="38"/>
        <v>0</v>
      </c>
    </row>
    <row r="356" spans="1:14" x14ac:dyDescent="0.3">
      <c r="A356" s="1">
        <v>8</v>
      </c>
      <c r="B356" t="s">
        <v>134</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122</v>
      </c>
      <c r="C359" t="s">
        <v>2372</v>
      </c>
      <c r="I359" t="str">
        <f t="shared" si="33"/>
        <v>N/A</v>
      </c>
      <c r="J359">
        <f t="shared" si="34"/>
        <v>91370000</v>
      </c>
      <c r="K359">
        <f t="shared" si="35"/>
        <v>0</v>
      </c>
      <c r="L359">
        <f t="shared" si="36"/>
        <v>0</v>
      </c>
      <c r="M359">
        <f t="shared" si="37"/>
        <v>0</v>
      </c>
      <c r="N359">
        <f t="shared" si="38"/>
        <v>0</v>
      </c>
    </row>
    <row r="360" spans="1:14" x14ac:dyDescent="0.3">
      <c r="A360" s="1">
        <v>1</v>
      </c>
      <c r="B360" t="s">
        <v>123</v>
      </c>
      <c r="I360" t="str">
        <f t="shared" si="33"/>
        <v>N/A</v>
      </c>
      <c r="J360">
        <f t="shared" si="34"/>
        <v>0</v>
      </c>
      <c r="K360">
        <f t="shared" si="35"/>
        <v>0</v>
      </c>
      <c r="L360">
        <f t="shared" si="36"/>
        <v>0</v>
      </c>
      <c r="M360">
        <f t="shared" si="37"/>
        <v>0</v>
      </c>
      <c r="N360">
        <f t="shared" si="38"/>
        <v>0</v>
      </c>
    </row>
    <row r="361" spans="1:14" x14ac:dyDescent="0.3">
      <c r="A361" s="1">
        <v>2</v>
      </c>
      <c r="B361" t="s">
        <v>124</v>
      </c>
      <c r="C361" t="s">
        <v>2373</v>
      </c>
      <c r="I361" t="str">
        <f t="shared" si="33"/>
        <v>N/A</v>
      </c>
      <c r="J361" t="str">
        <f t="shared" si="34"/>
        <v>15.16</v>
      </c>
      <c r="K361">
        <f t="shared" si="35"/>
        <v>0</v>
      </c>
      <c r="L361">
        <f t="shared" si="36"/>
        <v>0</v>
      </c>
      <c r="M361">
        <f t="shared" si="37"/>
        <v>0</v>
      </c>
      <c r="N361">
        <f t="shared" si="38"/>
        <v>0</v>
      </c>
    </row>
    <row r="362" spans="1:14" x14ac:dyDescent="0.3">
      <c r="A362" s="1">
        <v>3</v>
      </c>
      <c r="B362" t="s">
        <v>125</v>
      </c>
      <c r="C362" t="s">
        <v>2374</v>
      </c>
      <c r="I362" t="str">
        <f t="shared" si="33"/>
        <v>N/A</v>
      </c>
      <c r="J362" t="str">
        <f t="shared" si="34"/>
        <v>16.25</v>
      </c>
      <c r="K362">
        <f t="shared" si="35"/>
        <v>0</v>
      </c>
      <c r="L362">
        <f t="shared" si="36"/>
        <v>0</v>
      </c>
      <c r="M362">
        <f t="shared" si="37"/>
        <v>0</v>
      </c>
      <c r="N362">
        <f t="shared" si="38"/>
        <v>0</v>
      </c>
    </row>
    <row r="363" spans="1:14" x14ac:dyDescent="0.3">
      <c r="A363" s="1">
        <v>4</v>
      </c>
      <c r="B363" t="s">
        <v>127</v>
      </c>
      <c r="C363" t="s">
        <v>2375</v>
      </c>
      <c r="I363" t="str">
        <f t="shared" si="33"/>
        <v>N/A</v>
      </c>
      <c r="J363" t="str">
        <f t="shared" si="34"/>
        <v>1.18</v>
      </c>
      <c r="K363">
        <f t="shared" si="35"/>
        <v>0</v>
      </c>
      <c r="L363">
        <f t="shared" si="36"/>
        <v>0</v>
      </c>
      <c r="M363">
        <f t="shared" si="37"/>
        <v>0</v>
      </c>
      <c r="N363">
        <f t="shared" si="38"/>
        <v>0</v>
      </c>
    </row>
    <row r="364" spans="1:14" x14ac:dyDescent="0.3">
      <c r="A364" s="1">
        <v>5</v>
      </c>
      <c r="B364" t="s">
        <v>129</v>
      </c>
      <c r="C364" t="s">
        <v>2376</v>
      </c>
      <c r="I364" t="str">
        <f t="shared" si="33"/>
        <v>N/A</v>
      </c>
      <c r="J364" t="str">
        <f t="shared" si="34"/>
        <v>3.96</v>
      </c>
      <c r="K364">
        <f t="shared" si="35"/>
        <v>0</v>
      </c>
      <c r="L364">
        <f t="shared" si="36"/>
        <v>0</v>
      </c>
      <c r="M364">
        <f t="shared" si="37"/>
        <v>0</v>
      </c>
      <c r="N364">
        <f t="shared" si="38"/>
        <v>0</v>
      </c>
    </row>
    <row r="365" spans="1:14" x14ac:dyDescent="0.3">
      <c r="A365" s="1">
        <v>6</v>
      </c>
      <c r="B365" t="s">
        <v>131</v>
      </c>
      <c r="C365" t="s">
        <v>2377</v>
      </c>
      <c r="I365" t="str">
        <f t="shared" si="33"/>
        <v>N/A</v>
      </c>
      <c r="J365" t="str">
        <f t="shared" si="34"/>
        <v>1.10</v>
      </c>
      <c r="K365">
        <f t="shared" si="35"/>
        <v>0</v>
      </c>
      <c r="L365">
        <f t="shared" si="36"/>
        <v>0</v>
      </c>
      <c r="M365">
        <f t="shared" si="37"/>
        <v>0</v>
      </c>
      <c r="N365">
        <f t="shared" si="38"/>
        <v>0</v>
      </c>
    </row>
    <row r="366" spans="1:14" x14ac:dyDescent="0.3">
      <c r="A366" s="1">
        <v>7</v>
      </c>
      <c r="B366" t="s">
        <v>133</v>
      </c>
      <c r="I366" t="str">
        <f t="shared" si="33"/>
        <v>N/A</v>
      </c>
      <c r="J366">
        <f t="shared" si="34"/>
        <v>0</v>
      </c>
      <c r="K366">
        <f t="shared" si="35"/>
        <v>0</v>
      </c>
      <c r="L366">
        <f t="shared" si="36"/>
        <v>0</v>
      </c>
      <c r="M366">
        <f t="shared" si="37"/>
        <v>0</v>
      </c>
      <c r="N366">
        <f t="shared" si="38"/>
        <v>0</v>
      </c>
    </row>
    <row r="367" spans="1:14" x14ac:dyDescent="0.3">
      <c r="A367" s="1">
        <v>8</v>
      </c>
      <c r="B367" t="s">
        <v>134</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122</v>
      </c>
      <c r="C370" t="s">
        <v>2378</v>
      </c>
      <c r="I370" t="str">
        <f t="shared" si="33"/>
        <v>N/A</v>
      </c>
      <c r="J370">
        <f t="shared" si="34"/>
        <v>537100000</v>
      </c>
      <c r="K370">
        <f t="shared" si="35"/>
        <v>0</v>
      </c>
      <c r="L370">
        <f t="shared" si="36"/>
        <v>0</v>
      </c>
      <c r="M370">
        <f t="shared" si="37"/>
        <v>0</v>
      </c>
      <c r="N370">
        <f t="shared" si="38"/>
        <v>0</v>
      </c>
    </row>
    <row r="371" spans="1:14" x14ac:dyDescent="0.3">
      <c r="A371" s="1">
        <v>1</v>
      </c>
      <c r="B371" t="s">
        <v>123</v>
      </c>
      <c r="I371" t="str">
        <f t="shared" si="33"/>
        <v>N/A</v>
      </c>
      <c r="J371">
        <f t="shared" si="34"/>
        <v>0</v>
      </c>
      <c r="K371">
        <f t="shared" si="35"/>
        <v>0</v>
      </c>
      <c r="L371">
        <f t="shared" si="36"/>
        <v>0</v>
      </c>
      <c r="M371">
        <f t="shared" si="37"/>
        <v>0</v>
      </c>
      <c r="N371">
        <f t="shared" si="38"/>
        <v>0</v>
      </c>
    </row>
    <row r="372" spans="1:14" x14ac:dyDescent="0.3">
      <c r="A372" s="1">
        <v>2</v>
      </c>
      <c r="B372" t="s">
        <v>124</v>
      </c>
      <c r="C372" t="s">
        <v>2379</v>
      </c>
      <c r="I372" t="str">
        <f t="shared" si="33"/>
        <v>N/A</v>
      </c>
      <c r="J372" t="str">
        <f t="shared" si="34"/>
        <v>19.06</v>
      </c>
      <c r="K372">
        <f t="shared" si="35"/>
        <v>0</v>
      </c>
      <c r="L372">
        <f t="shared" si="36"/>
        <v>0</v>
      </c>
      <c r="M372">
        <f t="shared" si="37"/>
        <v>0</v>
      </c>
      <c r="N372">
        <f t="shared" si="38"/>
        <v>0</v>
      </c>
    </row>
    <row r="373" spans="1:14" x14ac:dyDescent="0.3">
      <c r="A373" s="1">
        <v>3</v>
      </c>
      <c r="B373" t="s">
        <v>125</v>
      </c>
      <c r="C373" t="s">
        <v>2380</v>
      </c>
      <c r="I373" t="str">
        <f t="shared" si="33"/>
        <v>N/A</v>
      </c>
      <c r="J373" t="str">
        <f t="shared" si="34"/>
        <v>14.38</v>
      </c>
      <c r="K373">
        <f t="shared" si="35"/>
        <v>0</v>
      </c>
      <c r="L373">
        <f t="shared" si="36"/>
        <v>0</v>
      </c>
      <c r="M373">
        <f t="shared" si="37"/>
        <v>0</v>
      </c>
      <c r="N373">
        <f t="shared" si="38"/>
        <v>0</v>
      </c>
    </row>
    <row r="374" spans="1:14" x14ac:dyDescent="0.3">
      <c r="A374" s="1">
        <v>4</v>
      </c>
      <c r="B374" t="s">
        <v>127</v>
      </c>
      <c r="C374" t="s">
        <v>2381</v>
      </c>
      <c r="I374" t="str">
        <f t="shared" si="33"/>
        <v>N/A</v>
      </c>
      <c r="J374" t="str">
        <f t="shared" si="34"/>
        <v>2.55</v>
      </c>
      <c r="K374">
        <f t="shared" si="35"/>
        <v>0</v>
      </c>
      <c r="L374">
        <f t="shared" si="36"/>
        <v>0</v>
      </c>
      <c r="M374">
        <f t="shared" si="37"/>
        <v>0</v>
      </c>
      <c r="N374">
        <f t="shared" si="38"/>
        <v>0</v>
      </c>
    </row>
    <row r="375" spans="1:14" x14ac:dyDescent="0.3">
      <c r="A375" s="1">
        <v>5</v>
      </c>
      <c r="B375" t="s">
        <v>129</v>
      </c>
      <c r="C375" t="s">
        <v>2382</v>
      </c>
      <c r="I375" t="str">
        <f t="shared" si="33"/>
        <v>N/A</v>
      </c>
      <c r="J375" t="str">
        <f t="shared" si="34"/>
        <v>7.43</v>
      </c>
      <c r="K375">
        <f t="shared" si="35"/>
        <v>0</v>
      </c>
      <c r="L375">
        <f t="shared" si="36"/>
        <v>0</v>
      </c>
      <c r="M375">
        <f t="shared" si="37"/>
        <v>0</v>
      </c>
      <c r="N375">
        <f t="shared" si="38"/>
        <v>0</v>
      </c>
    </row>
    <row r="376" spans="1:14" x14ac:dyDescent="0.3">
      <c r="A376" s="1">
        <v>6</v>
      </c>
      <c r="B376" t="s">
        <v>131</v>
      </c>
      <c r="C376" t="s">
        <v>2383</v>
      </c>
      <c r="I376" t="str">
        <f t="shared" si="33"/>
        <v>N/A</v>
      </c>
      <c r="J376" t="str">
        <f t="shared" si="34"/>
        <v>2.30</v>
      </c>
      <c r="K376">
        <f t="shared" si="35"/>
        <v>0</v>
      </c>
      <c r="L376">
        <f t="shared" si="36"/>
        <v>0</v>
      </c>
      <c r="M376">
        <f t="shared" si="37"/>
        <v>0</v>
      </c>
      <c r="N376">
        <f t="shared" si="38"/>
        <v>0</v>
      </c>
    </row>
    <row r="377" spans="1:14" x14ac:dyDescent="0.3">
      <c r="A377" s="1">
        <v>7</v>
      </c>
      <c r="B377" t="s">
        <v>133</v>
      </c>
      <c r="I377" t="str">
        <f t="shared" si="33"/>
        <v>N/A</v>
      </c>
      <c r="J377">
        <f t="shared" si="34"/>
        <v>0</v>
      </c>
      <c r="K377">
        <f t="shared" si="35"/>
        <v>0</v>
      </c>
      <c r="L377">
        <f t="shared" si="36"/>
        <v>0</v>
      </c>
      <c r="M377">
        <f t="shared" si="37"/>
        <v>0</v>
      </c>
      <c r="N377">
        <f t="shared" si="38"/>
        <v>0</v>
      </c>
    </row>
    <row r="378" spans="1:14" x14ac:dyDescent="0.3">
      <c r="A378" s="1">
        <v>8</v>
      </c>
      <c r="B378" t="s">
        <v>134</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122</v>
      </c>
      <c r="C381" t="s">
        <v>2384</v>
      </c>
      <c r="I381" t="str">
        <f t="shared" si="39"/>
        <v>N/A</v>
      </c>
      <c r="J381">
        <f t="shared" si="40"/>
        <v>434850000</v>
      </c>
      <c r="K381">
        <f t="shared" si="41"/>
        <v>0</v>
      </c>
      <c r="L381">
        <f t="shared" si="42"/>
        <v>0</v>
      </c>
      <c r="M381">
        <f t="shared" si="43"/>
        <v>0</v>
      </c>
      <c r="N381">
        <f t="shared" si="44"/>
        <v>0</v>
      </c>
    </row>
    <row r="382" spans="1:14" x14ac:dyDescent="0.3">
      <c r="A382" s="1">
        <v>1</v>
      </c>
      <c r="B382" t="s">
        <v>123</v>
      </c>
      <c r="I382" t="str">
        <f t="shared" si="39"/>
        <v>N/A</v>
      </c>
      <c r="J382">
        <f t="shared" si="40"/>
        <v>0</v>
      </c>
      <c r="K382">
        <f t="shared" si="41"/>
        <v>0</v>
      </c>
      <c r="L382">
        <f t="shared" si="42"/>
        <v>0</v>
      </c>
      <c r="M382">
        <f t="shared" si="43"/>
        <v>0</v>
      </c>
      <c r="N382">
        <f t="shared" si="44"/>
        <v>0</v>
      </c>
    </row>
    <row r="383" spans="1:14" x14ac:dyDescent="0.3">
      <c r="A383" s="1">
        <v>2</v>
      </c>
      <c r="B383" t="s">
        <v>124</v>
      </c>
      <c r="C383" t="s">
        <v>2385</v>
      </c>
      <c r="I383" t="str">
        <f t="shared" si="39"/>
        <v>N/A</v>
      </c>
      <c r="J383" t="str">
        <f t="shared" si="40"/>
        <v>16.35</v>
      </c>
      <c r="K383">
        <f t="shared" si="41"/>
        <v>0</v>
      </c>
      <c r="L383">
        <f t="shared" si="42"/>
        <v>0</v>
      </c>
      <c r="M383">
        <f t="shared" si="43"/>
        <v>0</v>
      </c>
      <c r="N383">
        <f t="shared" si="44"/>
        <v>0</v>
      </c>
    </row>
    <row r="384" spans="1:14" x14ac:dyDescent="0.3">
      <c r="A384" s="1">
        <v>3</v>
      </c>
      <c r="B384" t="s">
        <v>125</v>
      </c>
      <c r="C384" t="s">
        <v>2386</v>
      </c>
      <c r="I384" t="str">
        <f t="shared" si="39"/>
        <v>N/A</v>
      </c>
      <c r="J384" t="str">
        <f t="shared" si="40"/>
        <v>13.31</v>
      </c>
      <c r="K384">
        <f t="shared" si="41"/>
        <v>0</v>
      </c>
      <c r="L384">
        <f t="shared" si="42"/>
        <v>0</v>
      </c>
      <c r="M384">
        <f t="shared" si="43"/>
        <v>0</v>
      </c>
      <c r="N384">
        <f t="shared" si="44"/>
        <v>0</v>
      </c>
    </row>
    <row r="385" spans="1:14" x14ac:dyDescent="0.3">
      <c r="A385" s="1">
        <v>4</v>
      </c>
      <c r="B385" t="s">
        <v>127</v>
      </c>
      <c r="C385" t="s">
        <v>967</v>
      </c>
      <c r="I385" t="str">
        <f t="shared" si="39"/>
        <v>N/A</v>
      </c>
      <c r="J385" t="str">
        <f t="shared" si="40"/>
        <v>2.13</v>
      </c>
      <c r="K385">
        <f t="shared" si="41"/>
        <v>0</v>
      </c>
      <c r="L385">
        <f t="shared" si="42"/>
        <v>0</v>
      </c>
      <c r="M385">
        <f t="shared" si="43"/>
        <v>0</v>
      </c>
      <c r="N385">
        <f t="shared" si="44"/>
        <v>0</v>
      </c>
    </row>
    <row r="386" spans="1:14" x14ac:dyDescent="0.3">
      <c r="A386" s="1">
        <v>5</v>
      </c>
      <c r="B386" t="s">
        <v>129</v>
      </c>
      <c r="C386" t="s">
        <v>2387</v>
      </c>
      <c r="I386" t="str">
        <f t="shared" si="39"/>
        <v>N/A</v>
      </c>
      <c r="J386" t="str">
        <f t="shared" si="40"/>
        <v>4.42</v>
      </c>
      <c r="K386">
        <f t="shared" si="41"/>
        <v>0</v>
      </c>
      <c r="L386">
        <f t="shared" si="42"/>
        <v>0</v>
      </c>
      <c r="M386">
        <f t="shared" si="43"/>
        <v>0</v>
      </c>
      <c r="N386">
        <f t="shared" si="44"/>
        <v>0</v>
      </c>
    </row>
    <row r="387" spans="1:14" x14ac:dyDescent="0.3">
      <c r="A387" s="1">
        <v>6</v>
      </c>
      <c r="B387" t="s">
        <v>131</v>
      </c>
      <c r="C387" t="s">
        <v>2388</v>
      </c>
      <c r="I387" t="str">
        <f t="shared" si="39"/>
        <v>N/A</v>
      </c>
      <c r="J387" t="str">
        <f t="shared" si="40"/>
        <v>1.84</v>
      </c>
      <c r="K387">
        <f t="shared" si="41"/>
        <v>0</v>
      </c>
      <c r="L387">
        <f t="shared" si="42"/>
        <v>0</v>
      </c>
      <c r="M387">
        <f t="shared" si="43"/>
        <v>0</v>
      </c>
      <c r="N387">
        <f t="shared" si="44"/>
        <v>0</v>
      </c>
    </row>
    <row r="388" spans="1:14" x14ac:dyDescent="0.3">
      <c r="A388" s="1">
        <v>7</v>
      </c>
      <c r="B388" t="s">
        <v>133</v>
      </c>
      <c r="I388" t="str">
        <f t="shared" si="39"/>
        <v>N/A</v>
      </c>
      <c r="J388">
        <f t="shared" si="40"/>
        <v>0</v>
      </c>
      <c r="K388">
        <f t="shared" si="41"/>
        <v>0</v>
      </c>
      <c r="L388">
        <f t="shared" si="42"/>
        <v>0</v>
      </c>
      <c r="M388">
        <f t="shared" si="43"/>
        <v>0</v>
      </c>
      <c r="N388">
        <f t="shared" si="44"/>
        <v>0</v>
      </c>
    </row>
    <row r="389" spans="1:14" x14ac:dyDescent="0.3">
      <c r="A389" s="1">
        <v>8</v>
      </c>
      <c r="B389" t="s">
        <v>134</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#VALUE!</v>
      </c>
      <c r="AB499" t="e">
        <f ca="1">(INDIRECT("N" &amp; MATCH("Intangible Assets",B145:B403,0) +144))/(INDIRECT("N" &amp; MATCH("Sales/Revenue",B145:B403,0) +144))</f>
        <v>#VALUE!</v>
      </c>
      <c r="AK499" t="str">
        <f>K476</f>
        <v>12-13</v>
      </c>
      <c r="AL499" t="str">
        <f>L476</f>
        <v>13-14</v>
      </c>
      <c r="AM499" t="str">
        <f>M476</f>
        <v>14-15</v>
      </c>
      <c r="AN499" t="str">
        <f>N476</f>
        <v>15-16</v>
      </c>
    </row>
    <row r="500" spans="3:40" x14ac:dyDescent="0.3">
      <c r="C500" t="s">
        <v>1247</v>
      </c>
      <c r="AK500" t="e">
        <f ca="1">Y499-X499</f>
        <v>#N/A</v>
      </c>
      <c r="AL500" t="e">
        <f ca="1">Z499-Y499</f>
        <v>#N/A</v>
      </c>
      <c r="AM500" t="e">
        <f ca="1">AA499-Z499</f>
        <v>#VALUE!</v>
      </c>
      <c r="AN500" t="e">
        <f ca="1">AB499-AA499</f>
        <v>#VALUE!</v>
      </c>
    </row>
    <row r="501" spans="3:40" x14ac:dyDescent="0.3">
      <c r="C501" t="s">
        <v>2389</v>
      </c>
    </row>
    <row r="502" spans="3:40" x14ac:dyDescent="0.3">
      <c r="C502" t="s">
        <v>1248</v>
      </c>
    </row>
    <row r="503" spans="3:40" x14ac:dyDescent="0.3">
      <c r="C503" t="s">
        <v>2390</v>
      </c>
    </row>
    <row r="504" spans="3:40" x14ac:dyDescent="0.3">
      <c r="C504" t="s">
        <v>750</v>
      </c>
    </row>
    <row r="505" spans="3:40" x14ac:dyDescent="0.3">
      <c r="C505" t="s">
        <v>2391</v>
      </c>
    </row>
    <row r="506" spans="3:40" x14ac:dyDescent="0.3">
      <c r="C506" t="s">
        <v>748</v>
      </c>
    </row>
    <row r="507" spans="3:40" x14ac:dyDescent="0.3">
      <c r="C507" t="s">
        <v>752</v>
      </c>
    </row>
    <row r="508" spans="3:40" x14ac:dyDescent="0.3">
      <c r="C508" t="s">
        <v>754</v>
      </c>
    </row>
    <row r="509" spans="3:40" x14ac:dyDescent="0.3">
      <c r="C509" t="s">
        <v>747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19" zoomScale="53" workbookViewId="0"/>
  </sheetViews>
  <sheetFormatPr defaultRowHeight="14.4" x14ac:dyDescent="0.3"/>
  <cols>
    <col min="1" max="1" width="0" hidden="1" customWidth="1"/>
    <col min="2" max="7" width="20.6640625" customWidth="1"/>
  </cols>
  <sheetData>
    <row r="1" spans="1:16" x14ac:dyDescent="0.3">
      <c r="B1" t="s">
        <v>0</v>
      </c>
      <c r="C1" t="s">
        <v>5817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City Holding</v>
      </c>
    </row>
    <row r="2" spans="1:16" x14ac:dyDescent="0.3">
      <c r="B2" t="s">
        <v>2</v>
      </c>
      <c r="C2" t="s">
        <v>5818</v>
      </c>
      <c r="K2" t="str">
        <f>LEFT(C1,FIND("(",C1) - 2)</f>
        <v>City Holding Company</v>
      </c>
    </row>
    <row r="3" spans="1:16" x14ac:dyDescent="0.3">
      <c r="J3">
        <f ca="1">RANDBETWEEN(1,6)</f>
        <v>2</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$65.01, down 1.14%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$65.01, down 1.14% after opening up a fraction over yesterday's closing price</v>
      </c>
    </row>
    <row r="5" spans="1:16" x14ac:dyDescent="0.3">
      <c r="J5">
        <f ca="1">RANDBETWEEN(1,2)</f>
        <v>2</v>
      </c>
      <c r="K5" t="str">
        <f>"The one year target estimate for " &amp; D1 &amp; " is " &amp; TEXT(C23,"$####.00")</f>
        <v>The one year target estimate for City Holding is $68.67</v>
      </c>
      <c r="L5" t="str">
        <f>D1 &amp; " is expected to be trading at " &amp; TEXT(C23, "$####.00") &amp; ", based on target estimates"</f>
        <v>City Holding is expected to be trading at $68.67, based on target estimates</v>
      </c>
    </row>
    <row r="6" spans="1:16" x14ac:dyDescent="0.3">
      <c r="K6" t="str">
        <f>" which would be " &amp; IF(OR(LEFT(ABS((C23-C2)/C2*100),1)="8",LEFT(ABS((C23-C2)/C2*100),2)="18"), "an ", "a ")  &amp;TEXT(ABS((C23-C2)/C2),"####.00%")&amp;IF((C23-C2)&gt;0," increase over"," decrease from")&amp;" the current price"</f>
        <v xml:space="preserve"> which would be a 5.63% increase over the current price</v>
      </c>
    </row>
    <row r="7" spans="1:16" x14ac:dyDescent="0.3">
      <c r="A7" s="1">
        <v>0</v>
      </c>
      <c r="B7" t="s">
        <v>5</v>
      </c>
      <c r="C7" t="s">
        <v>5819</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2.41% over last quarter based on the average of 5 analyst estimates (Yahoo Finance)</v>
      </c>
    </row>
    <row r="8" spans="1:16" x14ac:dyDescent="0.3">
      <c r="A8" s="1">
        <v>1</v>
      </c>
      <c r="B8" t="s">
        <v>6</v>
      </c>
      <c r="C8" t="s">
        <v>5820</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8</v>
      </c>
      <c r="C9" t="s">
        <v>5821</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10</v>
      </c>
      <c r="C10" t="s">
        <v>5822</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$0.03 in the 2 months leading up to the earnings report</v>
      </c>
    </row>
    <row r="11" spans="1:16" x14ac:dyDescent="0.3">
      <c r="A11" s="1">
        <v>4</v>
      </c>
      <c r="B11" t="s">
        <v>12</v>
      </c>
      <c r="C11" t="s">
        <v>5823</v>
      </c>
      <c r="K11" t="str">
        <f>IF(B145="Interest Income",U42, K42)</f>
        <v>City Holding has managed to increase net loans, total assets, retained earnings, and real estate mortgage loans each year since 2012</v>
      </c>
    </row>
    <row r="12" spans="1:16" x14ac:dyDescent="0.3">
      <c r="A12" s="1">
        <v>5</v>
      </c>
      <c r="B12" t="s">
        <v>14</v>
      </c>
      <c r="C12" t="s">
        <v>5824</v>
      </c>
      <c r="D12" t="str">
        <f>LEFT(C12,FIND("-",C12)-2)</f>
        <v>46.10</v>
      </c>
      <c r="E12" t="str">
        <f>TRIM(RIGHT(C12,FIND("-",C12)-1))</f>
        <v>74.90</v>
      </c>
      <c r="K12" t="str">
        <f ca="1">D78</f>
        <v>There are some indications that City Holding may be overvalued. The company has a higher forward p/e, price/book than the comparable average</v>
      </c>
    </row>
    <row r="13" spans="1:16" x14ac:dyDescent="0.3">
      <c r="A13" s="1">
        <v>6</v>
      </c>
      <c r="B13" t="s">
        <v>16</v>
      </c>
      <c r="C13" t="s">
        <v>5825</v>
      </c>
      <c r="K13" t="str">
        <f ca="1">D89</f>
        <v>There are some indications that City Holding may be undervalued. The company has a lower trailing p/e, peg ratio, and price/sales than the comparable average</v>
      </c>
    </row>
    <row r="14" spans="1:16" x14ac:dyDescent="0.3">
      <c r="A14" s="1">
        <v>7</v>
      </c>
      <c r="B14" t="s">
        <v>18</v>
      </c>
      <c r="C14" t="s">
        <v>5826</v>
      </c>
    </row>
    <row r="16" spans="1:16" x14ac:dyDescent="0.3">
      <c r="A16" s="1">
        <v>0</v>
      </c>
      <c r="B16" t="s">
        <v>20</v>
      </c>
      <c r="C16" t="s">
        <v>2849</v>
      </c>
    </row>
    <row r="17" spans="1:23" x14ac:dyDescent="0.3">
      <c r="A17" s="1">
        <v>1</v>
      </c>
      <c r="B17" t="s">
        <v>22</v>
      </c>
      <c r="C17" t="s">
        <v>5827</v>
      </c>
      <c r="K17" t="str">
        <f ca="1">K2 &amp; IF(J3=1, K3,IF(J3=2,L3,IF(J3=3,M3,IF(J3=4,N3,IF(J3=5,O3,IF(J3=6,P3)))))) &amp; ". " &amp; IF(J4=1,K4,IF(J4=2,L4)) &amp; ". " &amp; IF(J5=1,K5,IF(J5=2,L5)) &amp; K6 &amp; ". " &amp; K7 &amp; ". " &amp; K8 &amp; ". " &amp; K9 &amp; "."</f>
        <v>City Holding Company is slated to report earnings between Jul 24, 2017 and Jul 28, 2017. The stock is currently trading at $65.01, down 1.14% after opening up slightly over yesterday's close. City Holding is expected to be trading at $68.67, based on target estimates which would be a 5.63% increase over the current price. Earnings are expected to increase by 2.41% over last quarter based on the average of 5 analyst estimates (Yahoo Finance). The stock is trading near the middle of its 52 week range. Over the last 4 quarters, there have been positive earnings surprises 4 times, and a negative earnings surprise 0 times.</v>
      </c>
    </row>
    <row r="18" spans="1:23" x14ac:dyDescent="0.3">
      <c r="A18" s="1">
        <v>2</v>
      </c>
      <c r="B18" t="s">
        <v>24</v>
      </c>
      <c r="C18" t="s">
        <v>5828</v>
      </c>
    </row>
    <row r="19" spans="1:23" x14ac:dyDescent="0.3">
      <c r="A19" s="1">
        <v>3</v>
      </c>
      <c r="B19" t="s">
        <v>26</v>
      </c>
      <c r="C19" t="s">
        <v>2640</v>
      </c>
    </row>
    <row r="20" spans="1:23" x14ac:dyDescent="0.3">
      <c r="A20" s="1">
        <v>4</v>
      </c>
      <c r="B20" t="s">
        <v>28</v>
      </c>
      <c r="C20" t="s">
        <v>770</v>
      </c>
    </row>
    <row r="21" spans="1:23" x14ac:dyDescent="0.3">
      <c r="A21" s="1">
        <v>5</v>
      </c>
      <c r="B21" t="s">
        <v>30</v>
      </c>
      <c r="C21" t="s">
        <v>5829</v>
      </c>
    </row>
    <row r="22" spans="1:23" x14ac:dyDescent="0.3">
      <c r="A22" s="1">
        <v>6</v>
      </c>
      <c r="B22" t="s">
        <v>32</v>
      </c>
      <c r="C22" t="s">
        <v>5830</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5831</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5</v>
      </c>
      <c r="D27">
        <v>5</v>
      </c>
      <c r="E27">
        <v>5</v>
      </c>
      <c r="F27">
        <v>5</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0.83</v>
      </c>
      <c r="D28">
        <v>0.85</v>
      </c>
      <c r="E28">
        <v>3.68</v>
      </c>
      <c r="F28">
        <v>3.82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0.81</v>
      </c>
      <c r="D29">
        <v>0.8</v>
      </c>
      <c r="E29">
        <v>3.59</v>
      </c>
      <c r="F29">
        <v>3.62</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0.86</v>
      </c>
      <c r="D30">
        <v>0.87</v>
      </c>
      <c r="E30">
        <v>3.72</v>
      </c>
      <c r="F30">
        <v>4.21</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0.83</v>
      </c>
      <c r="D31">
        <v>0.88</v>
      </c>
      <c r="E31">
        <v>3.45</v>
      </c>
      <c r="F31">
        <v>3.68</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12</v>
      </c>
      <c r="U33" t="str">
        <f>IF(I231="pos_trend",B231,"")</f>
        <v>Net Loans</v>
      </c>
      <c r="V33" t="str">
        <f t="shared" si="1"/>
        <v>net loans</v>
      </c>
      <c r="W33" t="str">
        <f t="shared" si="3"/>
        <v>, net loans</v>
      </c>
    </row>
    <row r="34" spans="1:23" x14ac:dyDescent="0.3">
      <c r="A34" s="1">
        <v>0</v>
      </c>
      <c r="B34" t="s">
        <v>41</v>
      </c>
      <c r="C34" t="s">
        <v>5832</v>
      </c>
      <c r="D34" t="s">
        <v>5832</v>
      </c>
      <c r="E34" t="s">
        <v>5833</v>
      </c>
      <c r="F34" t="s">
        <v>5833</v>
      </c>
      <c r="J34">
        <f>IF(K34 &lt;&gt; "",13, 0)</f>
        <v>13</v>
      </c>
      <c r="K34" t="str">
        <f>IF(I196="pos_trend",B196,"")</f>
        <v>Other After Tax Income (Expense)</v>
      </c>
      <c r="L34" t="str">
        <f t="shared" si="0"/>
        <v>other after tax income (expense)</v>
      </c>
      <c r="M34" t="str">
        <f t="shared" si="2"/>
        <v>, other after tax income (expense)</v>
      </c>
      <c r="T34">
        <f>IF(U34 &lt;&gt; "",13, 0)</f>
        <v>13</v>
      </c>
      <c r="U34" t="str">
        <f>IF(I251="pos_trend",B251,"")</f>
        <v>Total Assets</v>
      </c>
      <c r="V34" t="str">
        <f t="shared" si="1"/>
        <v>total assets</v>
      </c>
      <c r="W34" t="str">
        <f t="shared" si="3"/>
        <v>, net loans, total assets</v>
      </c>
    </row>
    <row r="35" spans="1:23" x14ac:dyDescent="0.3">
      <c r="A35" s="1">
        <v>1</v>
      </c>
      <c r="B35" t="s">
        <v>42</v>
      </c>
      <c r="C35" t="s">
        <v>5834</v>
      </c>
      <c r="D35" t="s">
        <v>5835</v>
      </c>
      <c r="E35" t="s">
        <v>5836</v>
      </c>
      <c r="F35" t="s">
        <v>5837</v>
      </c>
      <c r="J35">
        <f>IF(K35 &lt;&gt; "",14, 0)</f>
        <v>0</v>
      </c>
      <c r="K35" t="str">
        <f>IF(I201="pos_trend",B201,"")</f>
        <v/>
      </c>
      <c r="L35" t="str">
        <f t="shared" si="0"/>
        <v/>
      </c>
      <c r="M35" t="str">
        <f t="shared" si="2"/>
        <v>, other after tax income (expense)</v>
      </c>
      <c r="T35">
        <f>IF(U35 &lt;&gt; "",14, 0)</f>
        <v>14</v>
      </c>
      <c r="U35" t="str">
        <f>IF(I279="pos_trend",B279,"")</f>
        <v>Retained Earnings</v>
      </c>
      <c r="V35" t="str">
        <f t="shared" si="1"/>
        <v>retained earnings</v>
      </c>
      <c r="W35" t="str">
        <f t="shared" si="3"/>
        <v>, net loans, total assets, retained earnings</v>
      </c>
    </row>
    <row r="36" spans="1:23" x14ac:dyDescent="0.3">
      <c r="A36" s="1">
        <v>2</v>
      </c>
      <c r="B36" t="s">
        <v>43</v>
      </c>
      <c r="C36" t="s">
        <v>5838</v>
      </c>
      <c r="D36" t="s">
        <v>5839</v>
      </c>
      <c r="E36" t="s">
        <v>5840</v>
      </c>
      <c r="F36" t="s">
        <v>5841</v>
      </c>
      <c r="J36">
        <f>IF(K36 &lt;&gt; "",15, 0)</f>
        <v>0</v>
      </c>
      <c r="K36" t="str">
        <f>IF(I202="pos_trend",B202,"")</f>
        <v/>
      </c>
      <c r="L36" t="str">
        <f t="shared" si="0"/>
        <v/>
      </c>
      <c r="M36" t="str">
        <f t="shared" si="2"/>
        <v>, other after tax income (expense)</v>
      </c>
      <c r="T36">
        <f>IF(U36 &lt;&gt; "",15, 0)</f>
        <v>0</v>
      </c>
      <c r="U36" t="str">
        <f>IF(I336="pos_trend",B336,"")</f>
        <v/>
      </c>
      <c r="V36" t="str">
        <f t="shared" si="1"/>
        <v/>
      </c>
      <c r="W36" t="str">
        <f t="shared" si="3"/>
        <v>, net loans, total assets, retained earnings</v>
      </c>
    </row>
    <row r="37" spans="1:23" x14ac:dyDescent="0.3">
      <c r="A37" s="1">
        <v>3</v>
      </c>
      <c r="B37" t="s">
        <v>44</v>
      </c>
      <c r="C37" t="s">
        <v>5842</v>
      </c>
      <c r="D37" t="s">
        <v>5843</v>
      </c>
      <c r="E37" t="s">
        <v>5844</v>
      </c>
      <c r="F37" t="s">
        <v>5845</v>
      </c>
      <c r="J37">
        <f>IF(K37 &lt;&gt; "",16, 0)</f>
        <v>0</v>
      </c>
      <c r="K37" t="str">
        <f>IF(I203="pos_trend",B203,"")</f>
        <v/>
      </c>
      <c r="L37" t="str">
        <f t="shared" si="0"/>
        <v/>
      </c>
      <c r="M37" t="str">
        <f t="shared" si="2"/>
        <v>, other after tax income (expense)</v>
      </c>
      <c r="T37">
        <f>IF(U37 &lt;&gt; "",16, 0)</f>
        <v>16</v>
      </c>
      <c r="U37" t="str">
        <f>IF(I235="pos_trend",B235,"")</f>
        <v>Real Estate Mortgage Loans</v>
      </c>
      <c r="V37" t="str">
        <f t="shared" si="1"/>
        <v>real estate mortgage loans</v>
      </c>
      <c r="W37" t="str">
        <f t="shared" si="3"/>
        <v>, net loans, total assets, retained earnings, real estate mortgage loans</v>
      </c>
    </row>
    <row r="38" spans="1:23" x14ac:dyDescent="0.3">
      <c r="A38" s="1">
        <v>4</v>
      </c>
      <c r="B38" t="s">
        <v>60</v>
      </c>
      <c r="C38" t="s">
        <v>5846</v>
      </c>
      <c r="D38" t="s">
        <v>5847</v>
      </c>
      <c r="E38" t="s">
        <v>5848</v>
      </c>
      <c r="F38" t="s">
        <v>5836</v>
      </c>
      <c r="J38">
        <f>IF(K38 &lt;&gt; "",17, 0)</f>
        <v>0</v>
      </c>
      <c r="K38" t="str">
        <f>IF(I351="pos_trend",B351,"")</f>
        <v/>
      </c>
      <c r="L38" t="str">
        <f t="shared" si="0"/>
        <v/>
      </c>
      <c r="M38" t="str">
        <f t="shared" si="2"/>
        <v>, other after tax income (expense)</v>
      </c>
      <c r="T38">
        <f>IF(U38 &lt;&gt; "",17, 0)</f>
        <v>0</v>
      </c>
      <c r="U38" t="str">
        <f>IF(I236="pos_trend",B236,"")</f>
        <v/>
      </c>
      <c r="V38" t="str">
        <f t="shared" si="1"/>
        <v/>
      </c>
      <c r="W38" t="str">
        <f t="shared" si="3"/>
        <v>, net loans, total assets, retained earnings, real estate mortgage loans</v>
      </c>
    </row>
    <row r="39" spans="1:23" x14ac:dyDescent="0.3">
      <c r="A39" s="1">
        <v>5</v>
      </c>
      <c r="B39" t="s">
        <v>64</v>
      </c>
      <c r="C39" t="s">
        <v>5849</v>
      </c>
      <c r="D39" t="s">
        <v>5850</v>
      </c>
      <c r="E39" t="s">
        <v>5851</v>
      </c>
      <c r="F39" t="s">
        <v>5852</v>
      </c>
      <c r="K39" t="str">
        <f>IF(I352="pos_trend",B352,"")</f>
        <v/>
      </c>
      <c r="M39" t="str">
        <f t="shared" si="2"/>
        <v>, other after tax income (expense)</v>
      </c>
      <c r="W39" t="str">
        <f t="shared" si="3"/>
        <v>, net loans, total assets, retained earnings, real estate mortgage loans</v>
      </c>
    </row>
    <row r="40" spans="1:23" x14ac:dyDescent="0.3">
      <c r="J40">
        <f>MAX(J22:J39)</f>
        <v>13</v>
      </c>
      <c r="K40" t="str">
        <f>VLOOKUP(J40,J22:K39,2,FALSE)</f>
        <v>Other After Tax Income (Expense)</v>
      </c>
      <c r="M40" t="str">
        <f>IF(IFERROR(FIND(",",M39),TRUE)=TRUE,M39,IF(NOT(EXACT(K40,UPPER(K40))),SUBSTITUTE(M39,LOWER(K40),"and "&amp;LOWER(K40)),SUBSTITUTE(M39,K40,"and "&amp;K40)))</f>
        <v>, and other after tax income (expense)</v>
      </c>
      <c r="T40">
        <f>MAX(T22:T39)</f>
        <v>16</v>
      </c>
      <c r="U40" t="str">
        <f>VLOOKUP(T40,T22:U39,2,FALSE)</f>
        <v>Real Estate Mortgage Loans</v>
      </c>
      <c r="W40" t="str">
        <f>IF(IFERROR(FIND(",",W39),TRUE)=TRUE,W39,IF(NOT(EXACT(U40,UPPER(U40))),SUBSTITUTE(W39,LOWER(U40),"and "&amp;LOWER(U40)),SUBSTITUTE(W39,U40,"and "&amp;U40)))</f>
        <v>, net loans, total assets, retained earnings, and real estate mortgage loans</v>
      </c>
    </row>
    <row r="41" spans="1:23" x14ac:dyDescent="0.3">
      <c r="B41" s="1" t="s">
        <v>69</v>
      </c>
      <c r="C41" s="1" t="s">
        <v>70</v>
      </c>
      <c r="D41" s="1" t="s">
        <v>71</v>
      </c>
      <c r="E41" s="1" t="s">
        <v>72</v>
      </c>
      <c r="F41" s="1" t="s">
        <v>73</v>
      </c>
    </row>
    <row r="42" spans="1:23" x14ac:dyDescent="0.3">
      <c r="A42" s="1">
        <v>0</v>
      </c>
      <c r="B42" t="s">
        <v>74</v>
      </c>
      <c r="C42" t="s">
        <v>3068</v>
      </c>
      <c r="D42" t="s">
        <v>3068</v>
      </c>
      <c r="E42" t="s">
        <v>5853</v>
      </c>
      <c r="F42" t="s">
        <v>3069</v>
      </c>
      <c r="K42" t="str">
        <f>SUBSTITUTE(IF(M40&lt;&gt;"", D1 &amp; " has managed to increase " &amp; M40 &amp; " each year since " &amp; C144, "No positive trends")," , "," ")</f>
        <v>City Holding has managed to increase and other after tax income (expense) each year since 2012</v>
      </c>
      <c r="U42" t="str">
        <f>SUBSTITUTE(IF(W40&lt;&gt;"", D1 &amp; " has managed to increase " &amp; W40 &amp; " each year since " &amp; C144, "No positive trends")," , "," ")</f>
        <v>City Holding has managed to increase net loans, total assets, retained earnings, and real estate mortgage loans each year since 2012</v>
      </c>
    </row>
    <row r="43" spans="1:23" x14ac:dyDescent="0.3">
      <c r="A43" s="1">
        <v>1</v>
      </c>
      <c r="B43" t="s">
        <v>78</v>
      </c>
      <c r="C43" t="s">
        <v>1764</v>
      </c>
      <c r="D43" t="s">
        <v>4287</v>
      </c>
      <c r="E43" t="s">
        <v>794</v>
      </c>
      <c r="F43" t="s">
        <v>3110</v>
      </c>
    </row>
    <row r="44" spans="1:23" x14ac:dyDescent="0.3">
      <c r="A44" s="1">
        <v>2</v>
      </c>
      <c r="B44" t="s">
        <v>83</v>
      </c>
      <c r="C44" t="s">
        <v>1293</v>
      </c>
      <c r="D44" t="s">
        <v>5854</v>
      </c>
      <c r="E44" t="s">
        <v>2432</v>
      </c>
      <c r="F44" t="s">
        <v>5855</v>
      </c>
    </row>
    <row r="45" spans="1:23" x14ac:dyDescent="0.3">
      <c r="A45" s="1">
        <v>3</v>
      </c>
      <c r="B45" t="s">
        <v>88</v>
      </c>
      <c r="C45" t="s">
        <v>4082</v>
      </c>
      <c r="D45" t="s">
        <v>5856</v>
      </c>
      <c r="E45" t="s">
        <v>5857</v>
      </c>
      <c r="F45" t="s">
        <v>5858</v>
      </c>
    </row>
    <row r="47" spans="1:23" x14ac:dyDescent="0.3">
      <c r="B47" s="1" t="s">
        <v>93</v>
      </c>
      <c r="C47" s="1" t="s">
        <v>37</v>
      </c>
      <c r="D47" s="1" t="s">
        <v>38</v>
      </c>
      <c r="E47" s="1" t="s">
        <v>39</v>
      </c>
      <c r="F47" s="1" t="s">
        <v>40</v>
      </c>
    </row>
    <row r="48" spans="1:23" x14ac:dyDescent="0.3">
      <c r="A48" s="1">
        <v>0</v>
      </c>
      <c r="B48" t="s">
        <v>94</v>
      </c>
      <c r="C48">
        <v>0.83</v>
      </c>
      <c r="D48">
        <v>0.85</v>
      </c>
      <c r="E48">
        <v>3.68</v>
      </c>
      <c r="F48">
        <v>3.82</v>
      </c>
    </row>
    <row r="49" spans="1:14" x14ac:dyDescent="0.3">
      <c r="A49" s="1">
        <v>1</v>
      </c>
      <c r="B49" t="s">
        <v>95</v>
      </c>
      <c r="C49">
        <v>0.83</v>
      </c>
      <c r="D49">
        <v>0.85</v>
      </c>
      <c r="E49">
        <v>3.68</v>
      </c>
      <c r="F49">
        <v>3.82</v>
      </c>
    </row>
    <row r="50" spans="1:14" x14ac:dyDescent="0.3">
      <c r="A50" s="1">
        <v>2</v>
      </c>
      <c r="B50" t="s">
        <v>96</v>
      </c>
      <c r="C50">
        <v>0.84</v>
      </c>
      <c r="D50">
        <v>0.85</v>
      </c>
      <c r="E50">
        <v>3.68</v>
      </c>
      <c r="F50">
        <v>3.82</v>
      </c>
    </row>
    <row r="51" spans="1:14" x14ac:dyDescent="0.3">
      <c r="A51" s="1">
        <v>3</v>
      </c>
      <c r="B51" t="s">
        <v>97</v>
      </c>
      <c r="C51">
        <v>0.84</v>
      </c>
      <c r="D51">
        <v>0.85</v>
      </c>
      <c r="E51">
        <v>3.68</v>
      </c>
      <c r="F51">
        <v>3.82</v>
      </c>
    </row>
    <row r="52" spans="1:14" x14ac:dyDescent="0.3">
      <c r="A52" s="1">
        <v>4</v>
      </c>
      <c r="B52" t="s">
        <v>98</v>
      </c>
      <c r="C52">
        <v>0.82</v>
      </c>
      <c r="D52">
        <v>0.85</v>
      </c>
      <c r="E52">
        <v>3.44</v>
      </c>
      <c r="F52">
        <v>3.79</v>
      </c>
    </row>
    <row r="54" spans="1:14" x14ac:dyDescent="0.3">
      <c r="B54" s="1" t="s">
        <v>99</v>
      </c>
      <c r="C54" s="1" t="s">
        <v>37</v>
      </c>
      <c r="D54" s="1" t="s">
        <v>38</v>
      </c>
      <c r="E54" s="1" t="s">
        <v>39</v>
      </c>
      <c r="F54" s="1" t="s">
        <v>40</v>
      </c>
    </row>
    <row r="55" spans="1:14" x14ac:dyDescent="0.3">
      <c r="A55" s="1">
        <v>0</v>
      </c>
      <c r="B55" t="s">
        <v>100</v>
      </c>
    </row>
    <row r="56" spans="1:14" x14ac:dyDescent="0.3">
      <c r="A56" s="1">
        <v>1</v>
      </c>
      <c r="B56" t="s">
        <v>101</v>
      </c>
    </row>
    <row r="57" spans="1:14" x14ac:dyDescent="0.3">
      <c r="A57" s="1">
        <v>2</v>
      </c>
      <c r="B57" t="s">
        <v>102</v>
      </c>
    </row>
    <row r="58" spans="1:14" x14ac:dyDescent="0.3">
      <c r="A58" s="1">
        <v>3</v>
      </c>
      <c r="B58" t="s">
        <v>103</v>
      </c>
    </row>
    <row r="60" spans="1:14" x14ac:dyDescent="0.3">
      <c r="B60" s="1" t="s">
        <v>104</v>
      </c>
      <c r="C60" s="1" t="s">
        <v>5859</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CHCO</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F61">
        <v>0.19</v>
      </c>
      <c r="I61" t="str">
        <f t="shared" si="4"/>
        <v>N/A</v>
      </c>
      <c r="J61">
        <f t="shared" si="5"/>
        <v>0</v>
      </c>
      <c r="K61">
        <f t="shared" si="6"/>
        <v>0</v>
      </c>
      <c r="L61">
        <f t="shared" si="7"/>
        <v>0</v>
      </c>
      <c r="M61">
        <f t="shared" si="8"/>
        <v>0.19</v>
      </c>
      <c r="N61">
        <f t="shared" si="9"/>
        <v>0</v>
      </c>
    </row>
    <row r="62" spans="1:14" x14ac:dyDescent="0.3">
      <c r="A62" s="1">
        <v>1</v>
      </c>
      <c r="B62" t="s">
        <v>111</v>
      </c>
      <c r="C62" t="s">
        <v>5860</v>
      </c>
      <c r="F62">
        <v>0.22</v>
      </c>
      <c r="I62" t="str">
        <f t="shared" si="4"/>
        <v>N/A</v>
      </c>
      <c r="J62">
        <f t="shared" si="5"/>
        <v>-3.4000000000000002E-2</v>
      </c>
      <c r="K62">
        <f t="shared" si="6"/>
        <v>0</v>
      </c>
      <c r="L62">
        <f t="shared" si="7"/>
        <v>0</v>
      </c>
      <c r="M62">
        <f t="shared" si="8"/>
        <v>0.22</v>
      </c>
      <c r="N62">
        <f t="shared" si="9"/>
        <v>0</v>
      </c>
    </row>
    <row r="63" spans="1:14" x14ac:dyDescent="0.3">
      <c r="A63" s="1">
        <v>2</v>
      </c>
      <c r="B63" t="s">
        <v>113</v>
      </c>
      <c r="C63" t="s">
        <v>4151</v>
      </c>
      <c r="F63">
        <v>0.08</v>
      </c>
      <c r="I63" t="str">
        <f t="shared" si="4"/>
        <v>N/A</v>
      </c>
      <c r="J63">
        <f t="shared" si="5"/>
        <v>6.7000000000000004E-2</v>
      </c>
      <c r="K63">
        <f t="shared" si="6"/>
        <v>0</v>
      </c>
      <c r="L63">
        <f t="shared" si="7"/>
        <v>0</v>
      </c>
      <c r="M63">
        <f t="shared" si="8"/>
        <v>0.08</v>
      </c>
      <c r="N63">
        <f t="shared" si="9"/>
        <v>0</v>
      </c>
    </row>
    <row r="64" spans="1:14" x14ac:dyDescent="0.3">
      <c r="A64" s="1">
        <v>3</v>
      </c>
      <c r="B64" t="s">
        <v>115</v>
      </c>
      <c r="C64" t="s">
        <v>5861</v>
      </c>
      <c r="F64">
        <v>0.12</v>
      </c>
      <c r="I64" t="str">
        <f t="shared" si="4"/>
        <v>N/A</v>
      </c>
      <c r="J64">
        <f t="shared" si="5"/>
        <v>3.7999999999999999E-2</v>
      </c>
      <c r="K64">
        <f t="shared" si="6"/>
        <v>0</v>
      </c>
      <c r="L64">
        <f t="shared" si="7"/>
        <v>0</v>
      </c>
      <c r="M64">
        <f t="shared" si="8"/>
        <v>0.12</v>
      </c>
      <c r="N64">
        <f t="shared" si="9"/>
        <v>0</v>
      </c>
    </row>
    <row r="65" spans="1:14" x14ac:dyDescent="0.3">
      <c r="A65" s="1">
        <v>4</v>
      </c>
      <c r="B65" t="s">
        <v>117</v>
      </c>
      <c r="C65" t="s">
        <v>5862</v>
      </c>
      <c r="F65">
        <v>0.08</v>
      </c>
      <c r="I65" t="str">
        <f t="shared" si="4"/>
        <v>N/A</v>
      </c>
      <c r="J65">
        <f t="shared" si="5"/>
        <v>0.1</v>
      </c>
      <c r="K65">
        <f t="shared" si="6"/>
        <v>0</v>
      </c>
      <c r="L65">
        <f t="shared" si="7"/>
        <v>0</v>
      </c>
      <c r="M65">
        <f t="shared" si="8"/>
        <v>0.08</v>
      </c>
      <c r="N65">
        <f t="shared" si="9"/>
        <v>0</v>
      </c>
    </row>
    <row r="66" spans="1:14" x14ac:dyDescent="0.3">
      <c r="A66" s="1">
        <v>5</v>
      </c>
      <c r="B66" t="s">
        <v>119</v>
      </c>
      <c r="C66" t="s">
        <v>5863</v>
      </c>
      <c r="I66" t="str">
        <f t="shared" si="4"/>
        <v>N/A</v>
      </c>
      <c r="J66">
        <f t="shared" si="5"/>
        <v>6.1100000000000002E-2</v>
      </c>
      <c r="K66">
        <f t="shared" si="6"/>
        <v>0</v>
      </c>
      <c r="L66">
        <f t="shared" si="7"/>
        <v>0</v>
      </c>
      <c r="M66">
        <f t="shared" si="8"/>
        <v>0</v>
      </c>
      <c r="N66">
        <f t="shared" si="9"/>
        <v>0</v>
      </c>
    </row>
    <row r="67" spans="1:14" x14ac:dyDescent="0.3">
      <c r="D67" t="s">
        <v>121</v>
      </c>
      <c r="E67" t="str">
        <f>C1</f>
        <v>City Holding Company (CHCO)</v>
      </c>
      <c r="I67" t="str">
        <f t="shared" si="4"/>
        <v>N/A</v>
      </c>
      <c r="J67">
        <f t="shared" si="5"/>
        <v>0</v>
      </c>
      <c r="K67" t="str">
        <f t="shared" si="6"/>
        <v>Comp Average</v>
      </c>
      <c r="L67" t="str">
        <f t="shared" si="7"/>
        <v>City Holding Company (CHCO)</v>
      </c>
      <c r="M67">
        <f t="shared" si="8"/>
        <v>0</v>
      </c>
      <c r="N67">
        <f t="shared" si="9"/>
        <v>0</v>
      </c>
    </row>
    <row r="68" spans="1:14" x14ac:dyDescent="0.3">
      <c r="A68" s="1">
        <v>0</v>
      </c>
      <c r="B68" t="s">
        <v>122</v>
      </c>
      <c r="C68" t="s">
        <v>2849</v>
      </c>
      <c r="D68">
        <f ca="1">AVERAGE(VALUE(INDIRECT("J"&amp;(MATCH(B68,B69:B500,0)+68))),VALUE(INDIRECT("J"&amp;(MATCH(B68,B69:B500,0)+79))),VALUE(INDIRECT("J"&amp;(MATCH(B68,B69:B500,0)+90))),VALUE(INDIRECT("J"&amp;(MATCH(B68,B69:B500,0)+101))))</f>
        <v>4327500000</v>
      </c>
      <c r="E68" t="str">
        <f t="shared" ref="E68:E76" ca="1" si="10">IF(AND(C68&lt;&gt;"",D68&lt;&gt;0),IF(VALUE(J68)&gt;VALUE(K68),"above average","below average"),"no data")</f>
        <v>below average</v>
      </c>
      <c r="I68" t="str">
        <f t="shared" ca="1" si="4"/>
        <v>N/A</v>
      </c>
      <c r="J68">
        <f t="shared" si="5"/>
        <v>1010000000</v>
      </c>
      <c r="K68">
        <f t="shared" ca="1" si="6"/>
        <v>4327500000</v>
      </c>
      <c r="L68" t="str">
        <f t="shared" ca="1" si="7"/>
        <v>below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5828</v>
      </c>
      <c r="D70">
        <f ca="1">AVERAGE(VALUE(INDIRECT("J"&amp;(MATCH(B70,B71:B502,0)+70))),VALUE(INDIRECT("J"&amp;(MATCH(B70,B71:B502,0)+81))),VALUE(INDIRECT("J"&amp;(MATCH(B70,B71:B502,0)+92))),VALUE(INDIRECT("J"&amp;(MATCH(B70,B71:B502,0)+103))))</f>
        <v>19.32</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17.51</v>
      </c>
      <c r="K70">
        <f t="shared" ca="1" si="6"/>
        <v>19.32</v>
      </c>
      <c r="L70" t="str">
        <f t="shared" ca="1" si="7"/>
        <v>below average</v>
      </c>
      <c r="M70" t="str">
        <f t="shared" ca="1" si="8"/>
        <v/>
      </c>
      <c r="N70" t="str">
        <f t="shared" ca="1" si="9"/>
        <v/>
      </c>
    </row>
    <row r="71" spans="1:14" x14ac:dyDescent="0.3">
      <c r="A71" s="1">
        <v>3</v>
      </c>
      <c r="B71" t="s">
        <v>125</v>
      </c>
      <c r="C71" t="s">
        <v>5864</v>
      </c>
      <c r="D71">
        <f ca="1">AVERAGE(VALUE(INDIRECT("J"&amp;(MATCH(B71,B72:B503,0)+71))),VALUE(INDIRECT("J"&amp;(MATCH(B71,B72:B503,0)+82))),VALUE(INDIRECT("J"&amp;(MATCH(B71,B72:B503,0)+93))),VALUE(INDIRECT("J"&amp;(MATCH(B71,B72:B503,0)+104))))</f>
        <v>15.280000000000001</v>
      </c>
      <c r="E71" t="str">
        <f t="shared" ca="1" si="10"/>
        <v>above average</v>
      </c>
      <c r="F71" t="str">
        <f t="shared" ca="1" si="11"/>
        <v>forward p/e</v>
      </c>
      <c r="G71" t="str">
        <f t="shared" ref="G71:G76" ca="1" si="12">IF(F71&lt;&gt;"", G70 &amp; ", " &amp; IFERROR(LEFT(F71,FIND("(",F71) - 2),F71),G70)</f>
        <v>, forward p/e</v>
      </c>
      <c r="I71" t="str">
        <f t="shared" ca="1" si="4"/>
        <v>N/A</v>
      </c>
      <c r="J71" t="str">
        <f t="shared" si="5"/>
        <v>17.02</v>
      </c>
      <c r="K71">
        <f t="shared" ca="1" si="6"/>
        <v>15.280000000000001</v>
      </c>
      <c r="L71" t="str">
        <f t="shared" ca="1" si="7"/>
        <v>above average</v>
      </c>
      <c r="M71" t="str">
        <f t="shared" ca="1" si="8"/>
        <v>forward p/e</v>
      </c>
      <c r="N71" t="str">
        <f t="shared" ca="1" si="9"/>
        <v>, forward p/e</v>
      </c>
    </row>
    <row r="72" spans="1:14" x14ac:dyDescent="0.3">
      <c r="A72" s="1">
        <v>4</v>
      </c>
      <c r="B72" t="s">
        <v>127</v>
      </c>
      <c r="C72" t="s">
        <v>132</v>
      </c>
      <c r="D72">
        <f ca="1">AVERAGE(VALUE(INDIRECT("J"&amp;(MATCH(B72,B73:B504,0)+72))),VALUE(INDIRECT("J"&amp;(MATCH(B72,B73:B504,0)+83))),VALUE(INDIRECT("J"&amp;(MATCH(B72,B73:B504,0)+94))),VALUE(INDIRECT("J"&amp;(MATCH(B72,B73:B504,0)+105))))</f>
        <v>1.9</v>
      </c>
      <c r="E72" t="str">
        <f t="shared" ca="1" si="10"/>
        <v>below average</v>
      </c>
      <c r="F72" t="str">
        <f t="shared" ca="1" si="11"/>
        <v/>
      </c>
      <c r="G72" t="str">
        <f t="shared" ca="1" si="12"/>
        <v>, forward p/e</v>
      </c>
      <c r="I72" t="str">
        <f t="shared" ca="1" si="4"/>
        <v>N/A</v>
      </c>
      <c r="J72" t="str">
        <f t="shared" si="5"/>
        <v>1.79</v>
      </c>
      <c r="K72">
        <f t="shared" ca="1" si="6"/>
        <v>1.9</v>
      </c>
      <c r="L72" t="str">
        <f t="shared" ca="1" si="7"/>
        <v>below average</v>
      </c>
      <c r="M72" t="str">
        <f t="shared" ca="1" si="8"/>
        <v/>
      </c>
      <c r="N72" t="str">
        <f t="shared" ca="1" si="9"/>
        <v>, forward p/e</v>
      </c>
    </row>
    <row r="73" spans="1:14" x14ac:dyDescent="0.3">
      <c r="A73" s="1">
        <v>5</v>
      </c>
      <c r="B73" t="s">
        <v>129</v>
      </c>
      <c r="C73" t="s">
        <v>5865</v>
      </c>
      <c r="D73">
        <f ca="1">AVERAGE(VALUE(INDIRECT("J"&amp;(MATCH(B73,B74:B505,0)+73))),VALUE(INDIRECT("J"&amp;(MATCH(B73,B74:B505,0)+84))),VALUE(INDIRECT("J"&amp;(MATCH(B73,B74:B505,0)+95))),VALUE(INDIRECT("J"&amp;(MATCH(B73,B74:B505,0)+106))))</f>
        <v>5.8224999999999998</v>
      </c>
      <c r="E73" t="str">
        <f t="shared" ca="1" si="10"/>
        <v>below average</v>
      </c>
      <c r="F73" t="str">
        <f t="shared" ca="1" si="11"/>
        <v/>
      </c>
      <c r="G73" t="str">
        <f t="shared" ca="1" si="12"/>
        <v>, forward p/e</v>
      </c>
      <c r="I73" t="str">
        <f t="shared" ca="1" si="4"/>
        <v>N/A</v>
      </c>
      <c r="J73" t="str">
        <f t="shared" si="5"/>
        <v>5.64</v>
      </c>
      <c r="K73">
        <f t="shared" ca="1" si="6"/>
        <v>5.8224999999999998</v>
      </c>
      <c r="L73" t="str">
        <f t="shared" ca="1" si="7"/>
        <v>below average</v>
      </c>
      <c r="M73" t="str">
        <f t="shared" ca="1" si="8"/>
        <v/>
      </c>
      <c r="N73" t="str">
        <f t="shared" ca="1" si="9"/>
        <v>, forward p/e</v>
      </c>
    </row>
    <row r="74" spans="1:14" x14ac:dyDescent="0.3">
      <c r="A74" s="1">
        <v>6</v>
      </c>
      <c r="B74" t="s">
        <v>131</v>
      </c>
      <c r="C74" t="s">
        <v>5866</v>
      </c>
      <c r="D74">
        <f ca="1">AVERAGE(VALUE(INDIRECT("J"&amp;(MATCH(B74,B75:B506,0)+74))),VALUE(INDIRECT("J"&amp;(MATCH(B74,B75:B506,0)+85))),VALUE(INDIRECT("J"&amp;(MATCH(B74,B75:B506,0)+96))),VALUE(INDIRECT("J"&amp;(MATCH(B74,B75:B506,0)+107))))</f>
        <v>1.9050000000000002</v>
      </c>
      <c r="E74" t="str">
        <f t="shared" ca="1" si="10"/>
        <v>above average</v>
      </c>
      <c r="F74" t="str">
        <f t="shared" ca="1" si="11"/>
        <v>price/book (mrq)</v>
      </c>
      <c r="G74" t="str">
        <f t="shared" ca="1" si="12"/>
        <v>, forward p/e, price/book</v>
      </c>
      <c r="I74" t="str">
        <f t="shared" ca="1" si="4"/>
        <v>N/A</v>
      </c>
      <c r="J74" t="str">
        <f t="shared" si="5"/>
        <v>2.10</v>
      </c>
      <c r="K74">
        <f t="shared" ca="1" si="6"/>
        <v>1.9050000000000002</v>
      </c>
      <c r="L74" t="str">
        <f t="shared" ca="1" si="7"/>
        <v>above average</v>
      </c>
      <c r="M74" t="str">
        <f t="shared" ca="1" si="8"/>
        <v>price/book (mrq)</v>
      </c>
      <c r="N74" t="str">
        <f t="shared" ca="1" si="9"/>
        <v>, forward p/e, price/book</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forward p/e, price/book</v>
      </c>
      <c r="I75" t="str">
        <f t="shared" ca="1" si="4"/>
        <v>N/A</v>
      </c>
      <c r="J75">
        <f t="shared" si="5"/>
        <v>0</v>
      </c>
      <c r="K75">
        <f t="shared" ca="1" si="6"/>
        <v>0</v>
      </c>
      <c r="L75" t="str">
        <f t="shared" ca="1" si="7"/>
        <v>no data</v>
      </c>
      <c r="M75" t="str">
        <f t="shared" ca="1" si="8"/>
        <v/>
      </c>
      <c r="N75" t="str">
        <f t="shared" ca="1" si="9"/>
        <v>, forward p/e, price/book</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forward p/e, price/book</v>
      </c>
      <c r="I76" t="str">
        <f t="shared" ca="1" si="4"/>
        <v>N/A</v>
      </c>
      <c r="J76">
        <f t="shared" si="5"/>
        <v>0</v>
      </c>
      <c r="K76">
        <f t="shared" ca="1" si="6"/>
        <v>0</v>
      </c>
      <c r="L76" t="str">
        <f t="shared" ca="1" si="7"/>
        <v>no data</v>
      </c>
      <c r="M76" t="str">
        <f t="shared" ca="1" si="8"/>
        <v/>
      </c>
      <c r="N76" t="str">
        <f t="shared" ca="1" si="9"/>
        <v>, forward p/e,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forward p/e, price/book</v>
      </c>
      <c r="I77" t="str">
        <f t="shared" ca="1" si="4"/>
        <v>N/A</v>
      </c>
      <c r="J77">
        <f t="shared" si="5"/>
        <v>0</v>
      </c>
      <c r="K77">
        <f t="shared" si="6"/>
        <v>0</v>
      </c>
      <c r="L77">
        <f t="shared" si="7"/>
        <v>0</v>
      </c>
      <c r="M77" t="str">
        <f t="shared" ca="1" si="8"/>
        <v>price/book</v>
      </c>
      <c r="N77" t="str">
        <f t="shared" ca="1" si="9"/>
        <v>forward p/e, price/book</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There are some indications that City Holding may be overvalued. The company has a higher forward p/e, price/book than the comparable average</v>
      </c>
      <c r="I78" t="str">
        <f t="shared" ca="1" si="4"/>
        <v>N/A</v>
      </c>
      <c r="J78" t="str">
        <f t="shared" si="5"/>
        <v>Dec 31, 2016</v>
      </c>
      <c r="K78" t="str">
        <f t="shared" ca="1" si="6"/>
        <v>There are some indications that City Holding may be overvalued. The company has a higher forward p/e, price/book than the comparable average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5867</v>
      </c>
      <c r="F81" t="str">
        <f t="shared" ref="F81:F87" ca="1" si="13">IF(E70="below average",LOWER(TRIM(IF(ISNUMBER(VALUE(RIGHT(B70,1))),REPLACE(B70,LEN(B70),1,""),B70))),"")</f>
        <v>trailing p/e</v>
      </c>
      <c r="G81" t="str">
        <f ca="1">IFERROR(LEFT(F81,FIND("(",F81) - 2),F81)</f>
        <v>trailing p/e</v>
      </c>
      <c r="I81" t="str">
        <f t="shared" ca="1" si="4"/>
        <v>N/A</v>
      </c>
      <c r="J81">
        <f t="shared" si="5"/>
        <v>0.31370000000000003</v>
      </c>
      <c r="K81">
        <f t="shared" si="6"/>
        <v>0</v>
      </c>
      <c r="L81">
        <f t="shared" si="7"/>
        <v>0</v>
      </c>
      <c r="M81" t="str">
        <f t="shared" ca="1" si="8"/>
        <v>trailing p/e</v>
      </c>
      <c r="N81" t="str">
        <f t="shared" ca="1" si="9"/>
        <v>trailing p/e</v>
      </c>
    </row>
    <row r="82" spans="1:14" x14ac:dyDescent="0.3">
      <c r="A82" s="1">
        <v>1</v>
      </c>
      <c r="B82" t="s">
        <v>141</v>
      </c>
      <c r="C82" t="s">
        <v>5868</v>
      </c>
      <c r="F82" t="str">
        <f t="shared" ca="1" si="13"/>
        <v/>
      </c>
      <c r="G82" t="str">
        <f t="shared" ref="G82:G87" ca="1" si="14">IF(F82&lt;&gt;"", G81 &amp; ", " &amp; IFERROR(LEFT(F82,FIND("(",F82) - 2),F82),G81)</f>
        <v>trailing p/e</v>
      </c>
      <c r="I82" t="str">
        <f t="shared" ca="1" si="4"/>
        <v>N/A</v>
      </c>
      <c r="J82">
        <f t="shared" si="5"/>
        <v>0.47670000000000001</v>
      </c>
      <c r="K82">
        <f t="shared" si="6"/>
        <v>0</v>
      </c>
      <c r="L82">
        <f t="shared" si="7"/>
        <v>0</v>
      </c>
      <c r="M82" t="str">
        <f t="shared" ca="1" si="8"/>
        <v/>
      </c>
      <c r="N82" t="str">
        <f t="shared" ca="1" si="9"/>
        <v>trailing p/e</v>
      </c>
    </row>
    <row r="83" spans="1:14" x14ac:dyDescent="0.3">
      <c r="F83" t="str">
        <f t="shared" ca="1" si="13"/>
        <v>peg ratio (5 yr expected)</v>
      </c>
      <c r="G83" t="str">
        <f t="shared" ca="1" si="14"/>
        <v>trailing p/e, peg ratio</v>
      </c>
      <c r="I83" t="str">
        <f t="shared" ca="1" si="4"/>
        <v>N/A</v>
      </c>
      <c r="J83">
        <f t="shared" si="5"/>
        <v>0</v>
      </c>
      <c r="K83">
        <f t="shared" si="6"/>
        <v>0</v>
      </c>
      <c r="L83">
        <f t="shared" si="7"/>
        <v>0</v>
      </c>
      <c r="M83" t="str">
        <f t="shared" ca="1" si="8"/>
        <v>peg ratio (5 yr expected)</v>
      </c>
      <c r="N83" t="str">
        <f t="shared" ca="1" si="9"/>
        <v>trailing p/e, peg ratio</v>
      </c>
    </row>
    <row r="84" spans="1:14" x14ac:dyDescent="0.3">
      <c r="A84" s="1">
        <v>0</v>
      </c>
      <c r="B84" t="s">
        <v>143</v>
      </c>
      <c r="C84" t="s">
        <v>5869</v>
      </c>
      <c r="F84" t="str">
        <f t="shared" ca="1" si="13"/>
        <v>price/sales (ttm)</v>
      </c>
      <c r="G84" t="str">
        <f t="shared" ca="1" si="14"/>
        <v>trailing p/e, peg ratio, price/sales</v>
      </c>
      <c r="I84" t="str">
        <f t="shared" ca="1" si="4"/>
        <v>N/A</v>
      </c>
      <c r="J84">
        <f t="shared" si="5"/>
        <v>1.4199999999999999E-2</v>
      </c>
      <c r="K84">
        <f t="shared" si="6"/>
        <v>0</v>
      </c>
      <c r="L84">
        <f t="shared" si="7"/>
        <v>0</v>
      </c>
      <c r="M84" t="str">
        <f t="shared" ca="1" si="8"/>
        <v>price/sales (ttm)</v>
      </c>
      <c r="N84" t="str">
        <f t="shared" ca="1" si="9"/>
        <v>trailing p/e, peg ratio, price/sales</v>
      </c>
    </row>
    <row r="85" spans="1:14" x14ac:dyDescent="0.3">
      <c r="A85" s="1">
        <v>1</v>
      </c>
      <c r="B85" t="s">
        <v>145</v>
      </c>
      <c r="C85" t="s">
        <v>5870</v>
      </c>
      <c r="F85" t="str">
        <f t="shared" ca="1" si="13"/>
        <v/>
      </c>
      <c r="G85" t="str">
        <f t="shared" ca="1" si="14"/>
        <v>trailing p/e, peg ratio, price/sales</v>
      </c>
      <c r="I85" t="str">
        <f t="shared" ca="1" si="4"/>
        <v>N/A</v>
      </c>
      <c r="J85">
        <f t="shared" si="5"/>
        <v>0.1255</v>
      </c>
      <c r="K85">
        <f t="shared" si="6"/>
        <v>0</v>
      </c>
      <c r="L85">
        <f t="shared" si="7"/>
        <v>0</v>
      </c>
      <c r="M85" t="str">
        <f t="shared" ca="1" si="8"/>
        <v/>
      </c>
      <c r="N85" t="str">
        <f t="shared" ca="1" si="9"/>
        <v>trailing p/e, peg ratio, price/sales</v>
      </c>
    </row>
    <row r="86" spans="1:14" x14ac:dyDescent="0.3">
      <c r="F86" t="str">
        <f t="shared" ca="1" si="13"/>
        <v/>
      </c>
      <c r="G86" t="str">
        <f t="shared" ca="1" si="14"/>
        <v>trailing p/e, peg ratio, price/sales</v>
      </c>
      <c r="I86" t="str">
        <f t="shared" ca="1" si="4"/>
        <v>N/A</v>
      </c>
      <c r="J86">
        <f t="shared" si="5"/>
        <v>0</v>
      </c>
      <c r="K86">
        <f t="shared" si="6"/>
        <v>0</v>
      </c>
      <c r="L86">
        <f t="shared" si="7"/>
        <v>0</v>
      </c>
      <c r="M86" t="str">
        <f t="shared" ca="1" si="8"/>
        <v/>
      </c>
      <c r="N86" t="str">
        <f t="shared" ca="1" si="9"/>
        <v>trailing p/e, peg ratio, price/sales</v>
      </c>
    </row>
    <row r="87" spans="1:14" x14ac:dyDescent="0.3">
      <c r="A87" s="1">
        <v>0</v>
      </c>
      <c r="B87" t="s">
        <v>147</v>
      </c>
      <c r="C87" t="s">
        <v>5871</v>
      </c>
      <c r="F87" t="str">
        <f t="shared" ca="1" si="13"/>
        <v/>
      </c>
      <c r="G87" t="str">
        <f t="shared" ca="1" si="14"/>
        <v>trailing p/e, peg ratio, price/sales</v>
      </c>
      <c r="I87" t="str">
        <f t="shared" ca="1" si="4"/>
        <v>N/A</v>
      </c>
      <c r="J87">
        <f t="shared" si="5"/>
        <v>179940000</v>
      </c>
      <c r="K87">
        <f t="shared" si="6"/>
        <v>0</v>
      </c>
      <c r="L87">
        <f t="shared" si="7"/>
        <v>0</v>
      </c>
      <c r="M87" t="str">
        <f t="shared" ca="1" si="8"/>
        <v/>
      </c>
      <c r="N87" t="str">
        <f t="shared" ca="1" si="9"/>
        <v>trailing p/e, peg ratio, price/sales</v>
      </c>
    </row>
    <row r="88" spans="1:14" x14ac:dyDescent="0.3">
      <c r="A88" s="1">
        <v>1</v>
      </c>
      <c r="B88" t="s">
        <v>149</v>
      </c>
      <c r="C88" t="s">
        <v>3093</v>
      </c>
      <c r="F88" t="str">
        <f ca="1">IF(F87="",IF(F86="",IF(F85="",IF(F84="",IF(F83="",IF(F82="",IFERROR(LEFT(F81,FIND("(",F81) - 2),F81),IFERROR(LEFT(F82,FIND("(",F82) - 2),F82)),IFERROR(LEFT(F83,FIND("(",F83) - 2),F83)),IFERROR(LEFT(F84,FIND("(",F84) - 2),F84)),IFERROR(LEFT(F85,FIND("(",F85) - 2),F85)),IFERROR(LEFT(F86,FIND("(",F86) - 2),F86)),IFERROR(LEFT(F87,FIND("(",F87) - 2),F87))</f>
        <v>price/sales</v>
      </c>
      <c r="G88" t="str">
        <f ca="1">TRIM(IF(LEFT(G87,1)=",",REPLACE(G87,1,1,""),SUBSTITUTE(G87,F88, "and " &amp; F88)))</f>
        <v>trailing p/e, peg ratio, and price/sales</v>
      </c>
      <c r="I88" t="str">
        <f t="shared" ca="1" si="4"/>
        <v>N/A</v>
      </c>
      <c r="J88" t="str">
        <f t="shared" si="5"/>
        <v>12.01</v>
      </c>
      <c r="K88">
        <f t="shared" si="6"/>
        <v>0</v>
      </c>
      <c r="L88">
        <f t="shared" si="7"/>
        <v>0</v>
      </c>
      <c r="M88" t="str">
        <f t="shared" ca="1" si="8"/>
        <v>price/sales</v>
      </c>
      <c r="N88" t="str">
        <f t="shared" ca="1" si="9"/>
        <v>trailing p/e, peg ratio, and price/sales</v>
      </c>
    </row>
    <row r="89" spans="1:14" x14ac:dyDescent="0.3">
      <c r="A89" s="1">
        <v>2</v>
      </c>
      <c r="B89" t="s">
        <v>151</v>
      </c>
      <c r="C89" t="s">
        <v>68</v>
      </c>
      <c r="D89" t="str">
        <f ca="1">IF(COUNTIF(E70:E76,"=below average")&gt;0,"There are some indications that "&amp;D1&amp;" may be undervalued. The company has a lower " &amp; G88 &amp; " than the comparable average", "Inconclusive")</f>
        <v>There are some indications that City Holding may be undervalued. The company has a lower trailing p/e, peg ratio, and price/sales than the comparable average</v>
      </c>
      <c r="I89" t="str">
        <f t="shared" ca="1" si="4"/>
        <v>N/A</v>
      </c>
      <c r="J89">
        <f t="shared" si="5"/>
        <v>0.157</v>
      </c>
      <c r="K89" t="str">
        <f t="shared" ca="1" si="6"/>
        <v>There are some indications that City Holding may be undervalued. The company has a lower trailing p/e, peg ratio, and price/sales than the comparable average</v>
      </c>
      <c r="L89">
        <f t="shared" si="7"/>
        <v>0</v>
      </c>
      <c r="M89">
        <f t="shared" si="8"/>
        <v>0</v>
      </c>
      <c r="N89">
        <f t="shared" si="9"/>
        <v>0</v>
      </c>
    </row>
    <row r="90" spans="1:14" x14ac:dyDescent="0.3">
      <c r="A90" s="1">
        <v>3</v>
      </c>
      <c r="B90" t="s">
        <v>153</v>
      </c>
      <c r="I90" t="str">
        <f t="shared" si="4"/>
        <v>N/A</v>
      </c>
      <c r="J90">
        <f t="shared" si="5"/>
        <v>0</v>
      </c>
      <c r="K90">
        <f t="shared" si="6"/>
        <v>0</v>
      </c>
      <c r="L90">
        <f t="shared" si="7"/>
        <v>0</v>
      </c>
      <c r="M90">
        <f t="shared" si="8"/>
        <v>0</v>
      </c>
      <c r="N90">
        <f t="shared" si="9"/>
        <v>0</v>
      </c>
    </row>
    <row r="91" spans="1:14" x14ac:dyDescent="0.3">
      <c r="A91" s="1">
        <v>4</v>
      </c>
      <c r="B91" t="s">
        <v>155</v>
      </c>
      <c r="I91" t="str">
        <f t="shared" si="4"/>
        <v>N/A</v>
      </c>
      <c r="J91">
        <f t="shared" si="5"/>
        <v>0</v>
      </c>
      <c r="K91">
        <f t="shared" si="6"/>
        <v>0</v>
      </c>
      <c r="L91">
        <f t="shared" si="7"/>
        <v>0</v>
      </c>
      <c r="M91">
        <f t="shared" si="8"/>
        <v>0</v>
      </c>
      <c r="N91">
        <f t="shared" si="9"/>
        <v>0</v>
      </c>
    </row>
    <row r="92" spans="1:14" x14ac:dyDescent="0.3">
      <c r="A92" s="1">
        <v>5</v>
      </c>
      <c r="B92" t="s">
        <v>157</v>
      </c>
      <c r="C92" t="s">
        <v>2592</v>
      </c>
      <c r="I92" t="str">
        <f t="shared" si="4"/>
        <v>N/A</v>
      </c>
      <c r="J92">
        <f t="shared" si="5"/>
        <v>55780000</v>
      </c>
      <c r="K92">
        <f t="shared" si="6"/>
        <v>0</v>
      </c>
      <c r="L92">
        <f t="shared" si="7"/>
        <v>0</v>
      </c>
      <c r="M92">
        <f t="shared" si="8"/>
        <v>0</v>
      </c>
      <c r="N92">
        <f t="shared" si="9"/>
        <v>0</v>
      </c>
    </row>
    <row r="93" spans="1:14" x14ac:dyDescent="0.3">
      <c r="A93" s="1">
        <v>6</v>
      </c>
      <c r="B93" t="s">
        <v>159</v>
      </c>
      <c r="C93" t="s">
        <v>2640</v>
      </c>
      <c r="I93" t="str">
        <f t="shared" si="4"/>
        <v>N/A</v>
      </c>
      <c r="J93" t="str">
        <f t="shared" si="5"/>
        <v>3.71</v>
      </c>
      <c r="K93">
        <f t="shared" si="6"/>
        <v>0</v>
      </c>
      <c r="L93">
        <f t="shared" si="7"/>
        <v>0</v>
      </c>
      <c r="M93">
        <f t="shared" si="8"/>
        <v>0</v>
      </c>
      <c r="N93">
        <f t="shared" si="9"/>
        <v>0</v>
      </c>
    </row>
    <row r="94" spans="1:14" x14ac:dyDescent="0.3">
      <c r="A94" s="1">
        <v>7</v>
      </c>
      <c r="B94" t="s">
        <v>160</v>
      </c>
      <c r="C94" t="s">
        <v>5872</v>
      </c>
      <c r="I94" t="str">
        <f t="shared" si="4"/>
        <v>N/A</v>
      </c>
      <c r="J94">
        <f t="shared" si="5"/>
        <v>0.37</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5873</v>
      </c>
      <c r="I96" t="str">
        <f t="shared" si="4"/>
        <v>N/A</v>
      </c>
      <c r="J96">
        <f t="shared" si="5"/>
        <v>206380000</v>
      </c>
      <c r="K96">
        <f t="shared" si="6"/>
        <v>0</v>
      </c>
      <c r="L96">
        <f t="shared" si="7"/>
        <v>0</v>
      </c>
      <c r="M96">
        <f t="shared" si="8"/>
        <v>0</v>
      </c>
      <c r="N96">
        <f t="shared" si="9"/>
        <v>0</v>
      </c>
    </row>
    <row r="97" spans="1:14" x14ac:dyDescent="0.3">
      <c r="A97" s="1">
        <v>1</v>
      </c>
      <c r="B97" t="s">
        <v>164</v>
      </c>
      <c r="C97" t="s">
        <v>3026</v>
      </c>
      <c r="I97" t="str">
        <f t="shared" si="4"/>
        <v>N/A</v>
      </c>
      <c r="J97" t="str">
        <f t="shared" si="5"/>
        <v>13.23</v>
      </c>
      <c r="K97">
        <f t="shared" si="6"/>
        <v>0</v>
      </c>
      <c r="L97">
        <f t="shared" si="7"/>
        <v>0</v>
      </c>
      <c r="M97">
        <f t="shared" si="8"/>
        <v>0</v>
      </c>
      <c r="N97">
        <f t="shared" si="9"/>
        <v>0</v>
      </c>
    </row>
    <row r="98" spans="1:14" x14ac:dyDescent="0.3">
      <c r="A98" s="1">
        <v>2</v>
      </c>
      <c r="B98" t="s">
        <v>166</v>
      </c>
      <c r="C98" t="s">
        <v>5874</v>
      </c>
      <c r="I98" t="str">
        <f t="shared" si="4"/>
        <v>N/A</v>
      </c>
      <c r="J98">
        <f t="shared" si="5"/>
        <v>218690000</v>
      </c>
      <c r="K98">
        <f t="shared" si="6"/>
        <v>0</v>
      </c>
      <c r="L98">
        <f t="shared" si="7"/>
        <v>0</v>
      </c>
      <c r="M98">
        <f t="shared" si="8"/>
        <v>0</v>
      </c>
      <c r="N98">
        <f t="shared" si="9"/>
        <v>0</v>
      </c>
    </row>
    <row r="99" spans="1:14" x14ac:dyDescent="0.3">
      <c r="A99" s="1">
        <v>3</v>
      </c>
      <c r="B99" t="s">
        <v>168</v>
      </c>
      <c r="I99" t="str">
        <f t="shared" si="4"/>
        <v>N/A</v>
      </c>
      <c r="J99">
        <f t="shared" si="5"/>
        <v>0</v>
      </c>
      <c r="K99">
        <f t="shared" si="6"/>
        <v>0</v>
      </c>
      <c r="L99">
        <f t="shared" si="7"/>
        <v>0</v>
      </c>
      <c r="M99">
        <f t="shared" si="8"/>
        <v>0</v>
      </c>
      <c r="N99">
        <f t="shared" si="9"/>
        <v>0</v>
      </c>
    </row>
    <row r="100" spans="1:14" x14ac:dyDescent="0.3">
      <c r="A100" s="1">
        <v>4</v>
      </c>
      <c r="B100" t="s">
        <v>170</v>
      </c>
      <c r="I100" t="str">
        <f t="shared" si="4"/>
        <v>N/A</v>
      </c>
      <c r="J100">
        <f t="shared" si="5"/>
        <v>0</v>
      </c>
      <c r="K100">
        <f t="shared" si="6"/>
        <v>0</v>
      </c>
      <c r="L100">
        <f t="shared" si="7"/>
        <v>0</v>
      </c>
      <c r="M100">
        <f t="shared" si="8"/>
        <v>0</v>
      </c>
      <c r="N100">
        <f t="shared" si="9"/>
        <v>0</v>
      </c>
    </row>
    <row r="101" spans="1:14" x14ac:dyDescent="0.3">
      <c r="A101" s="1">
        <v>5</v>
      </c>
      <c r="B101" t="s">
        <v>172</v>
      </c>
      <c r="C101" t="s">
        <v>5875</v>
      </c>
      <c r="I101" t="str">
        <f t="shared" si="4"/>
        <v>N/A</v>
      </c>
      <c r="J101" t="str">
        <f t="shared" si="5"/>
        <v>30.90</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2818</v>
      </c>
      <c r="I103" t="str">
        <f t="shared" si="4"/>
        <v>N/A</v>
      </c>
      <c r="J103">
        <f t="shared" si="5"/>
        <v>70850000</v>
      </c>
      <c r="K103">
        <f t="shared" si="6"/>
        <v>0</v>
      </c>
      <c r="L103">
        <f t="shared" si="7"/>
        <v>0</v>
      </c>
      <c r="M103">
        <f t="shared" si="8"/>
        <v>0</v>
      </c>
      <c r="N103">
        <f t="shared" si="9"/>
        <v>0</v>
      </c>
    </row>
    <row r="104" spans="1:14" x14ac:dyDescent="0.3">
      <c r="A104" s="1">
        <v>1</v>
      </c>
      <c r="B104" t="s">
        <v>176</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5827</v>
      </c>
      <c r="I106" t="str">
        <f t="shared" si="4"/>
        <v>N/A</v>
      </c>
      <c r="J106" t="str">
        <f t="shared" si="5"/>
        <v>0.58</v>
      </c>
      <c r="K106">
        <f t="shared" si="6"/>
        <v>0</v>
      </c>
      <c r="L106">
        <f t="shared" si="7"/>
        <v>0</v>
      </c>
      <c r="M106">
        <f t="shared" si="8"/>
        <v>0</v>
      </c>
      <c r="N106">
        <f t="shared" si="9"/>
        <v>0</v>
      </c>
    </row>
    <row r="107" spans="1:14" x14ac:dyDescent="0.3">
      <c r="A107" s="1">
        <v>1</v>
      </c>
      <c r="B107" t="s">
        <v>178</v>
      </c>
      <c r="C107" t="s">
        <v>5876</v>
      </c>
      <c r="I107" t="str">
        <f t="shared" si="4"/>
        <v>N/A</v>
      </c>
      <c r="J107">
        <f t="shared" si="5"/>
        <v>0.40659999999999996</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5877</v>
      </c>
      <c r="I109" t="str">
        <f t="shared" si="4"/>
        <v>N/A</v>
      </c>
      <c r="J109" t="str">
        <f t="shared" si="5"/>
        <v>74.90</v>
      </c>
      <c r="K109">
        <f t="shared" si="6"/>
        <v>0</v>
      </c>
      <c r="L109">
        <f t="shared" si="7"/>
        <v>0</v>
      </c>
      <c r="M109">
        <f t="shared" si="8"/>
        <v>0</v>
      </c>
      <c r="N109">
        <f t="shared" si="9"/>
        <v>0</v>
      </c>
    </row>
    <row r="110" spans="1:14" x14ac:dyDescent="0.3">
      <c r="A110" s="1">
        <v>4</v>
      </c>
      <c r="B110" t="s">
        <v>184</v>
      </c>
      <c r="C110" t="s">
        <v>5878</v>
      </c>
      <c r="I110" t="str">
        <f t="shared" si="4"/>
        <v>N/A</v>
      </c>
      <c r="J110" t="str">
        <f t="shared" si="5"/>
        <v>46.10</v>
      </c>
      <c r="K110">
        <f t="shared" si="6"/>
        <v>0</v>
      </c>
      <c r="L110">
        <f t="shared" si="7"/>
        <v>0</v>
      </c>
      <c r="M110">
        <f t="shared" si="8"/>
        <v>0</v>
      </c>
      <c r="N110">
        <f t="shared" si="9"/>
        <v>0</v>
      </c>
    </row>
    <row r="111" spans="1:14" x14ac:dyDescent="0.3">
      <c r="A111" s="1">
        <v>5</v>
      </c>
      <c r="B111" t="s">
        <v>186</v>
      </c>
      <c r="C111" t="s">
        <v>5879</v>
      </c>
      <c r="I111" t="str">
        <f t="shared" si="4"/>
        <v>N/A</v>
      </c>
      <c r="J111" t="str">
        <f t="shared" si="5"/>
        <v>65.58</v>
      </c>
      <c r="K111">
        <f t="shared" si="6"/>
        <v>0</v>
      </c>
      <c r="L111">
        <f t="shared" si="7"/>
        <v>0</v>
      </c>
      <c r="M111">
        <f t="shared" si="8"/>
        <v>0</v>
      </c>
      <c r="N111">
        <f t="shared" si="9"/>
        <v>0</v>
      </c>
    </row>
    <row r="112" spans="1:14" x14ac:dyDescent="0.3">
      <c r="A112" s="1">
        <v>6</v>
      </c>
      <c r="B112" t="s">
        <v>188</v>
      </c>
      <c r="C112" t="s">
        <v>5880</v>
      </c>
      <c r="I112" t="str">
        <f t="shared" si="4"/>
        <v>N/A</v>
      </c>
      <c r="J112" t="str">
        <f t="shared" si="5"/>
        <v>65.81</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5881</v>
      </c>
      <c r="I114" t="str">
        <f t="shared" si="4"/>
        <v>N/A</v>
      </c>
      <c r="J114" t="str">
        <f t="shared" si="5"/>
        <v>52.42k</v>
      </c>
      <c r="K114">
        <f t="shared" si="6"/>
        <v>0</v>
      </c>
      <c r="L114">
        <f t="shared" si="7"/>
        <v>0</v>
      </c>
      <c r="M114">
        <f t="shared" si="8"/>
        <v>0</v>
      </c>
      <c r="N114">
        <f t="shared" si="9"/>
        <v>0</v>
      </c>
    </row>
    <row r="115" spans="1:14" x14ac:dyDescent="0.3">
      <c r="A115" s="1">
        <v>1</v>
      </c>
      <c r="B115" t="s">
        <v>192</v>
      </c>
      <c r="C115" t="s">
        <v>5882</v>
      </c>
      <c r="I115" t="str">
        <f t="shared" si="4"/>
        <v>N/A</v>
      </c>
      <c r="J115" t="str">
        <f t="shared" si="5"/>
        <v>35.38k</v>
      </c>
      <c r="K115">
        <f t="shared" si="6"/>
        <v>0</v>
      </c>
      <c r="L115">
        <f t="shared" si="7"/>
        <v>0</v>
      </c>
      <c r="M115">
        <f t="shared" si="8"/>
        <v>0</v>
      </c>
      <c r="N115">
        <f t="shared" si="9"/>
        <v>0</v>
      </c>
    </row>
    <row r="116" spans="1:14" x14ac:dyDescent="0.3">
      <c r="A116" s="1">
        <v>2</v>
      </c>
      <c r="B116" t="s">
        <v>194</v>
      </c>
      <c r="C116" t="s">
        <v>5883</v>
      </c>
      <c r="I116" t="str">
        <f t="shared" si="4"/>
        <v>N/A</v>
      </c>
      <c r="J116">
        <f t="shared" si="5"/>
        <v>15600000</v>
      </c>
      <c r="K116">
        <f t="shared" si="6"/>
        <v>0</v>
      </c>
      <c r="L116">
        <f t="shared" si="7"/>
        <v>0</v>
      </c>
      <c r="M116">
        <f t="shared" si="8"/>
        <v>0</v>
      </c>
      <c r="N116">
        <f t="shared" si="9"/>
        <v>0</v>
      </c>
    </row>
    <row r="117" spans="1:14" x14ac:dyDescent="0.3">
      <c r="A117" s="1">
        <v>3</v>
      </c>
      <c r="B117" t="s">
        <v>196</v>
      </c>
      <c r="C117" t="s">
        <v>5884</v>
      </c>
      <c r="I117" t="str">
        <f t="shared" si="4"/>
        <v>N/A</v>
      </c>
      <c r="J117">
        <f t="shared" si="5"/>
        <v>15030000</v>
      </c>
      <c r="K117">
        <f t="shared" si="6"/>
        <v>0</v>
      </c>
      <c r="L117">
        <f t="shared" si="7"/>
        <v>0</v>
      </c>
      <c r="M117">
        <f t="shared" si="8"/>
        <v>0</v>
      </c>
      <c r="N117">
        <f t="shared" si="9"/>
        <v>0</v>
      </c>
    </row>
    <row r="118" spans="1:14" x14ac:dyDescent="0.3">
      <c r="A118" s="1">
        <v>4</v>
      </c>
      <c r="B118" t="s">
        <v>198</v>
      </c>
      <c r="C118" t="s">
        <v>5885</v>
      </c>
      <c r="I118" t="str">
        <f t="shared" si="4"/>
        <v>N/A</v>
      </c>
      <c r="J118">
        <f t="shared" si="5"/>
        <v>3.4599999999999999E-2</v>
      </c>
      <c r="K118">
        <f t="shared" si="6"/>
        <v>0</v>
      </c>
      <c r="L118">
        <f t="shared" si="7"/>
        <v>0</v>
      </c>
      <c r="M118">
        <f t="shared" si="8"/>
        <v>0</v>
      </c>
      <c r="N118">
        <f t="shared" si="9"/>
        <v>0</v>
      </c>
    </row>
    <row r="119" spans="1:14" x14ac:dyDescent="0.3">
      <c r="A119" s="1">
        <v>5</v>
      </c>
      <c r="B119" t="s">
        <v>200</v>
      </c>
      <c r="C119" t="s">
        <v>5886</v>
      </c>
      <c r="I119" t="str">
        <f t="shared" si="4"/>
        <v>N/A</v>
      </c>
      <c r="J119">
        <f t="shared" si="5"/>
        <v>0.67</v>
      </c>
      <c r="K119">
        <f t="shared" si="6"/>
        <v>0</v>
      </c>
      <c r="L119">
        <f t="shared" si="7"/>
        <v>0</v>
      </c>
      <c r="M119">
        <f t="shared" si="8"/>
        <v>0</v>
      </c>
      <c r="N119">
        <f t="shared" si="9"/>
        <v>0</v>
      </c>
    </row>
    <row r="120" spans="1:14" x14ac:dyDescent="0.3">
      <c r="A120" s="1">
        <v>6</v>
      </c>
      <c r="B120" t="s">
        <v>202</v>
      </c>
      <c r="C120" t="s">
        <v>5887</v>
      </c>
      <c r="I120" t="str">
        <f t="shared" si="4"/>
        <v>N/A</v>
      </c>
      <c r="J120" t="str">
        <f t="shared" si="5"/>
        <v>704.24k</v>
      </c>
      <c r="K120">
        <f t="shared" si="6"/>
        <v>0</v>
      </c>
      <c r="L120">
        <f t="shared" si="7"/>
        <v>0</v>
      </c>
      <c r="M120">
        <f t="shared" si="8"/>
        <v>0</v>
      </c>
      <c r="N120">
        <f t="shared" si="9"/>
        <v>0</v>
      </c>
    </row>
    <row r="121" spans="1:14" x14ac:dyDescent="0.3">
      <c r="A121" s="1">
        <v>7</v>
      </c>
      <c r="B121" t="s">
        <v>204</v>
      </c>
      <c r="C121" t="s">
        <v>3090</v>
      </c>
      <c r="I121" t="str">
        <f t="shared" si="4"/>
        <v>N/A</v>
      </c>
      <c r="J121" t="str">
        <f t="shared" si="5"/>
        <v>13.66</v>
      </c>
      <c r="K121">
        <f t="shared" si="6"/>
        <v>0</v>
      </c>
      <c r="L121">
        <f t="shared" si="7"/>
        <v>0</v>
      </c>
      <c r="M121">
        <f t="shared" si="8"/>
        <v>0</v>
      </c>
      <c r="N121">
        <f t="shared" si="9"/>
        <v>0</v>
      </c>
    </row>
    <row r="122" spans="1:14" x14ac:dyDescent="0.3">
      <c r="A122" s="1">
        <v>8</v>
      </c>
      <c r="B122" t="s">
        <v>206</v>
      </c>
      <c r="C122" t="s">
        <v>4770</v>
      </c>
      <c r="I122" t="str">
        <f t="shared" si="4"/>
        <v>N/A</v>
      </c>
      <c r="J122">
        <f t="shared" si="5"/>
        <v>5.33E-2</v>
      </c>
      <c r="K122">
        <f t="shared" si="6"/>
        <v>0</v>
      </c>
      <c r="L122">
        <f t="shared" si="7"/>
        <v>0</v>
      </c>
      <c r="M122">
        <f t="shared" si="8"/>
        <v>0</v>
      </c>
      <c r="N122">
        <f t="shared" si="9"/>
        <v>0</v>
      </c>
    </row>
    <row r="123" spans="1:14" x14ac:dyDescent="0.3">
      <c r="A123" s="1">
        <v>9</v>
      </c>
      <c r="B123" t="s">
        <v>208</v>
      </c>
      <c r="C123" t="s">
        <v>5888</v>
      </c>
      <c r="I123" t="str">
        <f t="shared" si="4"/>
        <v>N/A</v>
      </c>
      <c r="J123" t="str">
        <f t="shared" si="5"/>
        <v>744.52k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C125" t="s">
        <v>1343</v>
      </c>
      <c r="I125" t="str">
        <f t="shared" si="15"/>
        <v>N/A</v>
      </c>
      <c r="J125" t="str">
        <f t="shared" si="16"/>
        <v>1.76</v>
      </c>
      <c r="K125">
        <f t="shared" si="17"/>
        <v>0</v>
      </c>
      <c r="L125">
        <f t="shared" si="18"/>
        <v>0</v>
      </c>
      <c r="M125">
        <f t="shared" si="19"/>
        <v>0</v>
      </c>
      <c r="N125">
        <f t="shared" si="20"/>
        <v>0</v>
      </c>
    </row>
    <row r="126" spans="1:14" x14ac:dyDescent="0.3">
      <c r="A126" s="1">
        <v>1</v>
      </c>
      <c r="B126" t="s">
        <v>212</v>
      </c>
      <c r="C126" t="s">
        <v>3614</v>
      </c>
      <c r="I126" t="str">
        <f t="shared" si="15"/>
        <v>N/A</v>
      </c>
      <c r="J126">
        <f t="shared" si="16"/>
        <v>2.6800000000000001E-2</v>
      </c>
      <c r="K126">
        <f t="shared" si="17"/>
        <v>0</v>
      </c>
      <c r="L126">
        <f t="shared" si="18"/>
        <v>0</v>
      </c>
      <c r="M126">
        <f t="shared" si="19"/>
        <v>0</v>
      </c>
      <c r="N126">
        <f t="shared" si="20"/>
        <v>0</v>
      </c>
    </row>
    <row r="127" spans="1:14" x14ac:dyDescent="0.3">
      <c r="A127" s="1">
        <v>2</v>
      </c>
      <c r="B127" t="s">
        <v>214</v>
      </c>
      <c r="C127" t="s">
        <v>5889</v>
      </c>
      <c r="I127" t="str">
        <f t="shared" si="15"/>
        <v>N/A</v>
      </c>
      <c r="J127" t="str">
        <f t="shared" si="16"/>
        <v>1.73</v>
      </c>
      <c r="K127">
        <f t="shared" si="17"/>
        <v>0</v>
      </c>
      <c r="L127">
        <f t="shared" si="18"/>
        <v>0</v>
      </c>
      <c r="M127">
        <f t="shared" si="19"/>
        <v>0</v>
      </c>
      <c r="N127">
        <f t="shared" si="20"/>
        <v>0</v>
      </c>
    </row>
    <row r="128" spans="1:14" x14ac:dyDescent="0.3">
      <c r="A128" s="1">
        <v>3</v>
      </c>
      <c r="B128" t="s">
        <v>216</v>
      </c>
      <c r="C128" t="s">
        <v>5890</v>
      </c>
      <c r="I128" t="str">
        <f t="shared" si="15"/>
        <v>N/A</v>
      </c>
      <c r="J128">
        <f t="shared" si="16"/>
        <v>2.63E-2</v>
      </c>
      <c r="K128">
        <f t="shared" si="17"/>
        <v>0</v>
      </c>
      <c r="L128">
        <f t="shared" si="18"/>
        <v>0</v>
      </c>
      <c r="M128">
        <f t="shared" si="19"/>
        <v>0</v>
      </c>
      <c r="N128">
        <f t="shared" si="20"/>
        <v>0</v>
      </c>
    </row>
    <row r="129" spans="1:14" x14ac:dyDescent="0.3">
      <c r="A129" s="1">
        <v>4</v>
      </c>
      <c r="B129" t="s">
        <v>218</v>
      </c>
      <c r="C129" t="s">
        <v>5891</v>
      </c>
      <c r="I129" t="str">
        <f t="shared" si="15"/>
        <v>N/A</v>
      </c>
      <c r="J129" t="str">
        <f t="shared" si="16"/>
        <v>3.42</v>
      </c>
      <c r="K129">
        <f t="shared" si="17"/>
        <v>0</v>
      </c>
      <c r="L129">
        <f t="shared" si="18"/>
        <v>0</v>
      </c>
      <c r="M129">
        <f t="shared" si="19"/>
        <v>0</v>
      </c>
      <c r="N129">
        <f t="shared" si="20"/>
        <v>0</v>
      </c>
    </row>
    <row r="130" spans="1:14" x14ac:dyDescent="0.3">
      <c r="A130" s="1">
        <v>5</v>
      </c>
      <c r="B130" t="s">
        <v>220</v>
      </c>
      <c r="C130" t="s">
        <v>5892</v>
      </c>
      <c r="I130" t="str">
        <f t="shared" si="15"/>
        <v>N/A</v>
      </c>
      <c r="J130">
        <f t="shared" si="16"/>
        <v>0.46360000000000001</v>
      </c>
      <c r="K130">
        <f t="shared" si="17"/>
        <v>0</v>
      </c>
      <c r="L130">
        <f t="shared" si="18"/>
        <v>0</v>
      </c>
      <c r="M130">
        <f t="shared" si="19"/>
        <v>0</v>
      </c>
      <c r="N130">
        <f t="shared" si="20"/>
        <v>0</v>
      </c>
    </row>
    <row r="131" spans="1:14" x14ac:dyDescent="0.3">
      <c r="A131" s="1">
        <v>6</v>
      </c>
      <c r="B131" t="s">
        <v>222</v>
      </c>
      <c r="C131" t="s">
        <v>4878</v>
      </c>
      <c r="I131" t="str">
        <f t="shared" si="15"/>
        <v>N/A</v>
      </c>
      <c r="J131" t="str">
        <f t="shared" si="16"/>
        <v>Jul 31, 2017</v>
      </c>
      <c r="K131">
        <f t="shared" si="17"/>
        <v>0</v>
      </c>
      <c r="L131">
        <f t="shared" si="18"/>
        <v>0</v>
      </c>
      <c r="M131">
        <f t="shared" si="19"/>
        <v>0</v>
      </c>
      <c r="N131">
        <f t="shared" si="20"/>
        <v>0</v>
      </c>
    </row>
    <row r="132" spans="1:14" x14ac:dyDescent="0.3">
      <c r="A132" s="1">
        <v>7</v>
      </c>
      <c r="B132" t="s">
        <v>224</v>
      </c>
      <c r="C132" t="s">
        <v>5893</v>
      </c>
      <c r="I132" t="str">
        <f t="shared" si="15"/>
        <v>N/A</v>
      </c>
      <c r="J132" t="str">
        <f t="shared" si="16"/>
        <v>Jul 12, 2017</v>
      </c>
      <c r="K132">
        <f t="shared" si="17"/>
        <v>0</v>
      </c>
      <c r="L132">
        <f t="shared" si="18"/>
        <v>0</v>
      </c>
      <c r="M132">
        <f t="shared" si="19"/>
        <v>0</v>
      </c>
      <c r="N132">
        <f t="shared" si="20"/>
        <v>0</v>
      </c>
    </row>
    <row r="133" spans="1:14" x14ac:dyDescent="0.3">
      <c r="A133" s="1">
        <v>8</v>
      </c>
      <c r="B133" t="s">
        <v>226</v>
      </c>
      <c r="C133" t="s">
        <v>5894</v>
      </c>
      <c r="I133" t="str">
        <f t="shared" si="15"/>
        <v>N/A</v>
      </c>
      <c r="J133" t="str">
        <f t="shared" si="16"/>
        <v>11/10</v>
      </c>
      <c r="K133">
        <f t="shared" si="17"/>
        <v>0</v>
      </c>
      <c r="L133">
        <f t="shared" si="18"/>
        <v>0</v>
      </c>
      <c r="M133">
        <f t="shared" si="19"/>
        <v>0</v>
      </c>
      <c r="N133">
        <f t="shared" si="20"/>
        <v>0</v>
      </c>
    </row>
    <row r="134" spans="1:14" x14ac:dyDescent="0.3">
      <c r="A134" s="1">
        <v>9</v>
      </c>
      <c r="B134" t="s">
        <v>227</v>
      </c>
      <c r="C134" t="s">
        <v>5895</v>
      </c>
      <c r="I134" t="str">
        <f t="shared" si="15"/>
        <v>N/A</v>
      </c>
      <c r="J134" t="str">
        <f t="shared" si="16"/>
        <v>Oct 30, 1996</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5896</v>
      </c>
      <c r="C138" t="s">
        <v>5897</v>
      </c>
      <c r="D138" t="s">
        <v>5898</v>
      </c>
      <c r="E138" t="s">
        <v>5899</v>
      </c>
      <c r="F138">
        <v>54</v>
      </c>
      <c r="I138" t="str">
        <f t="shared" si="15"/>
        <v>N/A</v>
      </c>
      <c r="J138" t="str">
        <f t="shared" si="16"/>
        <v>CEO, Pres, Director, CEO of City National Bank and Pres of City National Bank</v>
      </c>
      <c r="K138">
        <f t="shared" si="17"/>
        <v>1030000</v>
      </c>
      <c r="L138" t="str">
        <f t="shared" si="18"/>
        <v>81.13k</v>
      </c>
      <c r="M138">
        <f t="shared" si="19"/>
        <v>54</v>
      </c>
      <c r="N138">
        <f t="shared" si="20"/>
        <v>0</v>
      </c>
    </row>
    <row r="139" spans="1:14" x14ac:dyDescent="0.3">
      <c r="A139" s="1">
        <v>1</v>
      </c>
      <c r="B139" t="s">
        <v>5900</v>
      </c>
      <c r="C139" t="s">
        <v>5901</v>
      </c>
      <c r="D139" t="s">
        <v>5902</v>
      </c>
      <c r="E139" t="s">
        <v>5903</v>
      </c>
      <c r="F139">
        <v>52</v>
      </c>
      <c r="I139" t="str">
        <f t="shared" si="15"/>
        <v>neg_trend</v>
      </c>
      <c r="J139" t="str">
        <f t="shared" si="16"/>
        <v>CFO, Chief Accounting Officer, SVP, CFO of City National Bank and SVP of City National Bank</v>
      </c>
      <c r="K139" t="str">
        <f t="shared" si="17"/>
        <v>335.18k</v>
      </c>
      <c r="L139" t="str">
        <f t="shared" si="18"/>
        <v>17.07k</v>
      </c>
      <c r="M139">
        <f t="shared" si="19"/>
        <v>52</v>
      </c>
      <c r="N139">
        <f t="shared" si="20"/>
        <v>0</v>
      </c>
    </row>
    <row r="140" spans="1:14" x14ac:dyDescent="0.3">
      <c r="A140" s="1">
        <v>2</v>
      </c>
      <c r="B140" t="s">
        <v>5904</v>
      </c>
      <c r="C140" t="s">
        <v>5905</v>
      </c>
      <c r="D140" t="s">
        <v>5906</v>
      </c>
      <c r="E140" t="s">
        <v>5907</v>
      </c>
      <c r="F140">
        <v>53</v>
      </c>
      <c r="I140" t="str">
        <f t="shared" si="15"/>
        <v>neg_trend</v>
      </c>
      <c r="J140" t="str">
        <f t="shared" si="16"/>
        <v>Chief Admin. Officer, Chief Information Officer &amp; SVP</v>
      </c>
      <c r="K140" t="str">
        <f t="shared" si="17"/>
        <v>300.29k</v>
      </c>
      <c r="L140" t="str">
        <f t="shared" si="18"/>
        <v>16.14k</v>
      </c>
      <c r="M140">
        <f t="shared" si="19"/>
        <v>53</v>
      </c>
      <c r="N140">
        <f t="shared" si="20"/>
        <v>0</v>
      </c>
    </row>
    <row r="141" spans="1:14" x14ac:dyDescent="0.3">
      <c r="A141" s="1">
        <v>3</v>
      </c>
      <c r="B141" t="s">
        <v>5908</v>
      </c>
      <c r="C141" t="s">
        <v>5909</v>
      </c>
      <c r="D141" t="s">
        <v>5910</v>
      </c>
      <c r="E141" t="s">
        <v>5911</v>
      </c>
      <c r="F141">
        <v>61</v>
      </c>
      <c r="I141" t="str">
        <f t="shared" si="15"/>
        <v>neg_trend</v>
      </c>
      <c r="J141" t="str">
        <f t="shared" si="16"/>
        <v>Exec. VP of Retail Banking and Exec. VP of Retail Banking for City National Bank</v>
      </c>
      <c r="K141" t="str">
        <f t="shared" si="17"/>
        <v>593.52k</v>
      </c>
      <c r="L141" t="str">
        <f t="shared" si="18"/>
        <v>150.4k</v>
      </c>
      <c r="M141">
        <f t="shared" si="19"/>
        <v>61</v>
      </c>
      <c r="N141">
        <f t="shared" si="20"/>
        <v>0</v>
      </c>
    </row>
    <row r="142" spans="1:14" x14ac:dyDescent="0.3">
      <c r="A142" s="1">
        <v>4</v>
      </c>
      <c r="B142" t="s">
        <v>5912</v>
      </c>
      <c r="C142" t="s">
        <v>5913</v>
      </c>
      <c r="D142" t="s">
        <v>5914</v>
      </c>
      <c r="E142" t="s">
        <v>5915</v>
      </c>
      <c r="F142">
        <v>67</v>
      </c>
      <c r="I142" t="str">
        <f t="shared" si="15"/>
        <v>neg_trend</v>
      </c>
      <c r="J142" t="str">
        <f t="shared" si="16"/>
        <v>Exec. VP of Commercial Banking and Exec. VP of Commercial Banking for City National Bank</v>
      </c>
      <c r="K142" t="str">
        <f t="shared" si="17"/>
        <v>460.27k</v>
      </c>
      <c r="L142" t="str">
        <f t="shared" si="18"/>
        <v>146.19k</v>
      </c>
      <c r="M142">
        <f t="shared" si="19"/>
        <v>67</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1863</v>
      </c>
      <c r="C145" t="s">
        <v>5916</v>
      </c>
      <c r="D145" t="s">
        <v>5917</v>
      </c>
      <c r="E145" t="s">
        <v>5918</v>
      </c>
      <c r="F145" t="s">
        <v>5919</v>
      </c>
      <c r="G145" t="s">
        <v>5920</v>
      </c>
      <c r="I145" t="str">
        <f t="shared" si="15"/>
        <v>N/A</v>
      </c>
      <c r="J145">
        <f t="shared" si="16"/>
        <v>112210000</v>
      </c>
      <c r="K145">
        <f t="shared" si="17"/>
        <v>138540000</v>
      </c>
      <c r="L145">
        <f t="shared" si="18"/>
        <v>129570000</v>
      </c>
      <c r="M145">
        <f t="shared" si="19"/>
        <v>127070000</v>
      </c>
      <c r="N145">
        <f t="shared" si="20"/>
        <v>132150000</v>
      </c>
    </row>
    <row r="146" spans="1:14" x14ac:dyDescent="0.3">
      <c r="A146" s="1">
        <v>1</v>
      </c>
      <c r="B146" t="s">
        <v>1869</v>
      </c>
      <c r="C146" t="s">
        <v>5921</v>
      </c>
      <c r="D146" t="s">
        <v>5922</v>
      </c>
      <c r="E146" t="s">
        <v>5923</v>
      </c>
      <c r="F146" t="s">
        <v>5924</v>
      </c>
      <c r="G146" t="s">
        <v>5925</v>
      </c>
      <c r="I146" t="str">
        <f t="shared" si="15"/>
        <v>N/A</v>
      </c>
      <c r="J146">
        <f t="shared" si="16"/>
        <v>96430000</v>
      </c>
      <c r="K146">
        <f t="shared" si="17"/>
        <v>126590000</v>
      </c>
      <c r="L146">
        <f t="shared" si="18"/>
        <v>116660000</v>
      </c>
      <c r="M146">
        <f t="shared" si="19"/>
        <v>115110000</v>
      </c>
      <c r="N146">
        <f t="shared" si="20"/>
        <v>118140000</v>
      </c>
    </row>
    <row r="147" spans="1:14" x14ac:dyDescent="0.3">
      <c r="A147" s="1">
        <v>2</v>
      </c>
      <c r="B147" t="s">
        <v>1875</v>
      </c>
      <c r="C147" t="s">
        <v>5926</v>
      </c>
      <c r="D147" t="s">
        <v>3258</v>
      </c>
      <c r="E147" t="s">
        <v>261</v>
      </c>
      <c r="F147" t="s">
        <v>261</v>
      </c>
      <c r="G147" t="s">
        <v>261</v>
      </c>
      <c r="I147" t="str">
        <f t="shared" si="15"/>
        <v>N/A</v>
      </c>
      <c r="J147" t="str">
        <f t="shared" si="16"/>
        <v>53000</v>
      </c>
      <c r="K147" t="str">
        <f t="shared" si="17"/>
        <v>22000</v>
      </c>
      <c r="L147" t="str">
        <f t="shared" si="18"/>
        <v>N/A</v>
      </c>
      <c r="M147" t="str">
        <f t="shared" si="19"/>
        <v>N/A</v>
      </c>
      <c r="N147" t="str">
        <f t="shared" si="20"/>
        <v>N/A</v>
      </c>
    </row>
    <row r="148" spans="1:14" x14ac:dyDescent="0.3">
      <c r="A148" s="1">
        <v>3</v>
      </c>
      <c r="B148" t="s">
        <v>1879</v>
      </c>
      <c r="C148" t="s">
        <v>261</v>
      </c>
      <c r="D148" t="s">
        <v>261</v>
      </c>
      <c r="E148" t="s">
        <v>261</v>
      </c>
      <c r="F148" t="s">
        <v>261</v>
      </c>
      <c r="G148" t="s">
        <v>261</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1880</v>
      </c>
      <c r="C149" t="s">
        <v>261</v>
      </c>
      <c r="D149" t="s">
        <v>261</v>
      </c>
      <c r="E149" t="s">
        <v>261</v>
      </c>
      <c r="F149" t="s">
        <v>261</v>
      </c>
      <c r="G149" t="s">
        <v>261</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1883</v>
      </c>
      <c r="C150" t="s">
        <v>5927</v>
      </c>
      <c r="D150" t="s">
        <v>5928</v>
      </c>
      <c r="E150" t="s">
        <v>5929</v>
      </c>
      <c r="F150" t="s">
        <v>3229</v>
      </c>
      <c r="G150" t="s">
        <v>5930</v>
      </c>
      <c r="I150" t="str">
        <f t="shared" si="15"/>
        <v>N/A</v>
      </c>
      <c r="J150">
        <f t="shared" si="16"/>
        <v>15730000</v>
      </c>
      <c r="K150">
        <f t="shared" si="17"/>
        <v>11920000</v>
      </c>
      <c r="L150">
        <f t="shared" si="18"/>
        <v>12910000</v>
      </c>
      <c r="M150">
        <f t="shared" si="19"/>
        <v>11970000</v>
      </c>
      <c r="N150">
        <f t="shared" si="20"/>
        <v>14010000</v>
      </c>
    </row>
    <row r="151" spans="1:14" x14ac:dyDescent="0.3">
      <c r="A151" s="1">
        <v>6</v>
      </c>
      <c r="B151" t="s">
        <v>1888</v>
      </c>
      <c r="C151" t="s">
        <v>261</v>
      </c>
      <c r="D151" t="s">
        <v>5931</v>
      </c>
      <c r="E151" t="s">
        <v>5932</v>
      </c>
      <c r="F151" t="s">
        <v>5933</v>
      </c>
      <c r="G151" t="s">
        <v>5849</v>
      </c>
      <c r="I151" t="str">
        <f t="shared" si="15"/>
        <v>N/A</v>
      </c>
      <c r="J151" t="str">
        <f t="shared" si="16"/>
        <v>N/A</v>
      </c>
      <c r="K151">
        <f t="shared" si="17"/>
        <v>0.2346</v>
      </c>
      <c r="L151">
        <f t="shared" si="18"/>
        <v>-6.480000000000001E-2</v>
      </c>
      <c r="M151">
        <f t="shared" si="19"/>
        <v>-1.9199999999999998E-2</v>
      </c>
      <c r="N151">
        <f t="shared" si="20"/>
        <v>0.04</v>
      </c>
    </row>
    <row r="152" spans="1:14" x14ac:dyDescent="0.3">
      <c r="A152" s="1">
        <v>7</v>
      </c>
      <c r="B152" t="s">
        <v>282</v>
      </c>
      <c r="C152" t="s">
        <v>5934</v>
      </c>
      <c r="D152" t="s">
        <v>5935</v>
      </c>
      <c r="E152" t="s">
        <v>5936</v>
      </c>
      <c r="F152" t="s">
        <v>5937</v>
      </c>
      <c r="G152" t="s">
        <v>5938</v>
      </c>
      <c r="I152" t="str">
        <f t="shared" si="15"/>
        <v>N/A</v>
      </c>
      <c r="J152">
        <f t="shared" si="16"/>
        <v>14450000</v>
      </c>
      <c r="K152">
        <f t="shared" si="17"/>
        <v>13300000</v>
      </c>
      <c r="L152">
        <f t="shared" si="18"/>
        <v>11960000</v>
      </c>
      <c r="M152">
        <f t="shared" si="19"/>
        <v>11830000</v>
      </c>
      <c r="N152">
        <f t="shared" si="20"/>
        <v>13210000</v>
      </c>
    </row>
    <row r="153" spans="1:14" x14ac:dyDescent="0.3">
      <c r="A153" s="1">
        <v>8</v>
      </c>
      <c r="B153" t="s">
        <v>1898</v>
      </c>
      <c r="C153" t="s">
        <v>5939</v>
      </c>
      <c r="D153" t="s">
        <v>3906</v>
      </c>
      <c r="E153" t="s">
        <v>1827</v>
      </c>
      <c r="F153" t="s">
        <v>3248</v>
      </c>
      <c r="G153" t="s">
        <v>5940</v>
      </c>
      <c r="I153" t="str">
        <f t="shared" si="15"/>
        <v>N/A</v>
      </c>
      <c r="J153">
        <f t="shared" si="16"/>
        <v>13480000</v>
      </c>
      <c r="K153">
        <f t="shared" si="17"/>
        <v>12360000</v>
      </c>
      <c r="L153">
        <f t="shared" si="18"/>
        <v>11010000</v>
      </c>
      <c r="M153">
        <f t="shared" si="19"/>
        <v>10890000</v>
      </c>
      <c r="N153">
        <f t="shared" si="20"/>
        <v>12050000</v>
      </c>
    </row>
    <row r="154" spans="1:14" x14ac:dyDescent="0.3">
      <c r="A154" s="1">
        <v>9</v>
      </c>
      <c r="B154" t="s">
        <v>1903</v>
      </c>
      <c r="C154" t="s">
        <v>5941</v>
      </c>
      <c r="D154" t="s">
        <v>5942</v>
      </c>
      <c r="E154" t="s">
        <v>5943</v>
      </c>
      <c r="F154" t="s">
        <v>5944</v>
      </c>
      <c r="G154" t="s">
        <v>5945</v>
      </c>
      <c r="I154" t="str">
        <f t="shared" si="15"/>
        <v>N/A</v>
      </c>
      <c r="J154" t="str">
        <f t="shared" si="16"/>
        <v>973000</v>
      </c>
      <c r="K154" t="str">
        <f t="shared" si="17"/>
        <v>943000</v>
      </c>
      <c r="L154" t="str">
        <f t="shared" si="18"/>
        <v>606000</v>
      </c>
      <c r="M154" t="str">
        <f t="shared" si="19"/>
        <v>944000</v>
      </c>
      <c r="N154">
        <f t="shared" si="20"/>
        <v>1160000</v>
      </c>
    </row>
    <row r="155" spans="1:14" x14ac:dyDescent="0.3">
      <c r="A155" s="1">
        <v>10</v>
      </c>
      <c r="B155" t="s">
        <v>1909</v>
      </c>
      <c r="C155" t="s">
        <v>5941</v>
      </c>
      <c r="D155" t="s">
        <v>5942</v>
      </c>
      <c r="E155" t="s">
        <v>5943</v>
      </c>
      <c r="F155" t="s">
        <v>5944</v>
      </c>
      <c r="G155" t="s">
        <v>5945</v>
      </c>
      <c r="I155" t="str">
        <f t="shared" si="15"/>
        <v>N/A</v>
      </c>
      <c r="J155" t="str">
        <f t="shared" si="16"/>
        <v>973000</v>
      </c>
      <c r="K155" t="str">
        <f t="shared" si="17"/>
        <v>943000</v>
      </c>
      <c r="L155" t="str">
        <f t="shared" si="18"/>
        <v>606000</v>
      </c>
      <c r="M155" t="str">
        <f t="shared" si="19"/>
        <v>944000</v>
      </c>
      <c r="N155">
        <f t="shared" si="20"/>
        <v>1160000</v>
      </c>
    </row>
    <row r="156" spans="1:14" x14ac:dyDescent="0.3">
      <c r="A156" s="1">
        <v>11</v>
      </c>
      <c r="B156" t="s">
        <v>1911</v>
      </c>
      <c r="C156" t="s">
        <v>261</v>
      </c>
      <c r="D156" t="s">
        <v>261</v>
      </c>
      <c r="E156" t="s">
        <v>261</v>
      </c>
      <c r="F156" t="s">
        <v>261</v>
      </c>
      <c r="G156" t="s">
        <v>261</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1912</v>
      </c>
      <c r="C157" t="s">
        <v>261</v>
      </c>
      <c r="D157" t="s">
        <v>261</v>
      </c>
      <c r="E157" t="s">
        <v>261</v>
      </c>
      <c r="F157" t="s">
        <v>261</v>
      </c>
      <c r="G157" t="s">
        <v>261</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1914</v>
      </c>
      <c r="C158" t="s">
        <v>261</v>
      </c>
      <c r="D158" t="s">
        <v>5946</v>
      </c>
      <c r="E158" t="s">
        <v>5947</v>
      </c>
      <c r="F158" t="s">
        <v>5948</v>
      </c>
      <c r="G158" t="s">
        <v>5949</v>
      </c>
      <c r="I158" t="str">
        <f t="shared" si="15"/>
        <v>N/A</v>
      </c>
      <c r="J158" t="str">
        <f t="shared" si="16"/>
        <v>N/A</v>
      </c>
      <c r="K158">
        <f t="shared" si="17"/>
        <v>-7.9500000000000001E-2</v>
      </c>
      <c r="L158">
        <f t="shared" si="18"/>
        <v>-0.1008</v>
      </c>
      <c r="M158">
        <f t="shared" si="19"/>
        <v>-1.0900000000000002E-2</v>
      </c>
      <c r="N158">
        <f t="shared" si="20"/>
        <v>0.1164</v>
      </c>
    </row>
    <row r="159" spans="1:14" x14ac:dyDescent="0.3">
      <c r="I159" t="str">
        <f t="shared" si="15"/>
        <v>N/A</v>
      </c>
      <c r="J159">
        <f t="shared" si="16"/>
        <v>0</v>
      </c>
      <c r="K159">
        <f t="shared" si="17"/>
        <v>0</v>
      </c>
      <c r="L159">
        <f t="shared" si="18"/>
        <v>0</v>
      </c>
      <c r="M159">
        <f t="shared" si="19"/>
        <v>0</v>
      </c>
      <c r="N159">
        <f t="shared" si="20"/>
        <v>0</v>
      </c>
    </row>
    <row r="160" spans="1:14" x14ac:dyDescent="0.3">
      <c r="B160" s="1" t="s">
        <v>296</v>
      </c>
      <c r="C160" s="1" t="s">
        <v>248</v>
      </c>
      <c r="D160" s="1" t="s">
        <v>249</v>
      </c>
      <c r="E160" s="1" t="s">
        <v>250</v>
      </c>
      <c r="F160" s="1" t="s">
        <v>251</v>
      </c>
      <c r="G160" s="1" t="s">
        <v>252</v>
      </c>
      <c r="H160" s="1" t="s">
        <v>253</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1919</v>
      </c>
      <c r="C161" t="s">
        <v>5950</v>
      </c>
      <c r="D161" t="s">
        <v>5951</v>
      </c>
      <c r="E161" t="s">
        <v>5952</v>
      </c>
      <c r="F161" t="s">
        <v>5953</v>
      </c>
      <c r="G161" t="s">
        <v>5954</v>
      </c>
      <c r="I161" t="str">
        <f t="shared" si="15"/>
        <v>N/A</v>
      </c>
      <c r="J161">
        <f t="shared" si="16"/>
        <v>97760000</v>
      </c>
      <c r="K161">
        <f t="shared" si="17"/>
        <v>125240000</v>
      </c>
      <c r="L161">
        <f t="shared" si="18"/>
        <v>117610000</v>
      </c>
      <c r="M161">
        <f t="shared" si="19"/>
        <v>115240000</v>
      </c>
      <c r="N161">
        <f t="shared" si="20"/>
        <v>118950000</v>
      </c>
    </row>
    <row r="162" spans="1:14" x14ac:dyDescent="0.3">
      <c r="A162" s="1">
        <v>1</v>
      </c>
      <c r="B162" t="s">
        <v>1925</v>
      </c>
      <c r="C162" t="s">
        <v>261</v>
      </c>
      <c r="D162" t="s">
        <v>5955</v>
      </c>
      <c r="E162" t="s">
        <v>5956</v>
      </c>
      <c r="F162" t="s">
        <v>5957</v>
      </c>
      <c r="G162" t="s">
        <v>5958</v>
      </c>
      <c r="I162" t="str">
        <f t="shared" si="15"/>
        <v>N/A</v>
      </c>
      <c r="J162" t="str">
        <f t="shared" si="16"/>
        <v>N/A</v>
      </c>
      <c r="K162">
        <f t="shared" si="17"/>
        <v>0.28100000000000003</v>
      </c>
      <c r="L162">
        <f t="shared" si="18"/>
        <v>-6.0900000000000003E-2</v>
      </c>
      <c r="M162">
        <f t="shared" si="19"/>
        <v>-2.01E-2</v>
      </c>
      <c r="N162">
        <f t="shared" si="20"/>
        <v>3.2100000000000004E-2</v>
      </c>
    </row>
    <row r="163" spans="1:14" x14ac:dyDescent="0.3">
      <c r="A163" s="1">
        <v>2</v>
      </c>
      <c r="B163" t="s">
        <v>1930</v>
      </c>
      <c r="C163" t="s">
        <v>5959</v>
      </c>
      <c r="D163" t="s">
        <v>5960</v>
      </c>
      <c r="E163" t="s">
        <v>5961</v>
      </c>
      <c r="F163" t="s">
        <v>5962</v>
      </c>
      <c r="G163" t="s">
        <v>5963</v>
      </c>
      <c r="I163" t="str">
        <f t="shared" si="15"/>
        <v>N/A</v>
      </c>
      <c r="J163">
        <f t="shared" si="16"/>
        <v>6380000</v>
      </c>
      <c r="K163">
        <f t="shared" si="17"/>
        <v>6850000</v>
      </c>
      <c r="L163">
        <f t="shared" si="18"/>
        <v>4050000</v>
      </c>
      <c r="M163">
        <f t="shared" si="19"/>
        <v>6990000</v>
      </c>
      <c r="N163">
        <f t="shared" si="20"/>
        <v>4400000</v>
      </c>
    </row>
    <row r="164" spans="1:14" x14ac:dyDescent="0.3">
      <c r="A164" s="1">
        <v>3</v>
      </c>
      <c r="B164" t="s">
        <v>1935</v>
      </c>
      <c r="C164" t="s">
        <v>261</v>
      </c>
      <c r="D164" t="s">
        <v>3358</v>
      </c>
      <c r="E164" t="s">
        <v>5964</v>
      </c>
      <c r="F164" t="s">
        <v>5965</v>
      </c>
      <c r="G164" t="s">
        <v>5966</v>
      </c>
      <c r="I164" t="str">
        <f t="shared" si="15"/>
        <v>N/A</v>
      </c>
      <c r="J164" t="str">
        <f t="shared" si="16"/>
        <v>N/A</v>
      </c>
      <c r="K164">
        <f t="shared" si="17"/>
        <v>7.4200000000000002E-2</v>
      </c>
      <c r="L164">
        <f t="shared" si="18"/>
        <v>-0.40799999999999997</v>
      </c>
      <c r="M164">
        <f t="shared" si="19"/>
        <v>0.72370000000000001</v>
      </c>
      <c r="N164">
        <f t="shared" si="20"/>
        <v>-0.37109999999999999</v>
      </c>
    </row>
    <row r="165" spans="1:14" x14ac:dyDescent="0.3">
      <c r="A165" s="1">
        <v>4</v>
      </c>
      <c r="B165" t="s">
        <v>1940</v>
      </c>
      <c r="C165" t="s">
        <v>5967</v>
      </c>
      <c r="D165" t="s">
        <v>5968</v>
      </c>
      <c r="E165" t="s">
        <v>4425</v>
      </c>
      <c r="F165" t="s">
        <v>5969</v>
      </c>
      <c r="G165" t="s">
        <v>5970</v>
      </c>
      <c r="I165" t="str">
        <f t="shared" si="15"/>
        <v>N/A</v>
      </c>
      <c r="J165">
        <f t="shared" si="16"/>
        <v>91390000</v>
      </c>
      <c r="K165">
        <f t="shared" si="17"/>
        <v>118390000</v>
      </c>
      <c r="L165">
        <f t="shared" si="18"/>
        <v>113550000</v>
      </c>
      <c r="M165">
        <f t="shared" si="19"/>
        <v>108260000</v>
      </c>
      <c r="N165">
        <f t="shared" si="20"/>
        <v>114550000</v>
      </c>
    </row>
    <row r="166" spans="1:14" x14ac:dyDescent="0.3">
      <c r="A166" s="1">
        <v>5</v>
      </c>
      <c r="B166" t="s">
        <v>1946</v>
      </c>
      <c r="C166" t="s">
        <v>261</v>
      </c>
      <c r="D166" t="s">
        <v>5971</v>
      </c>
      <c r="E166" t="s">
        <v>2531</v>
      </c>
      <c r="F166" t="s">
        <v>4361</v>
      </c>
      <c r="G166" t="s">
        <v>5972</v>
      </c>
      <c r="I166" t="str">
        <f t="shared" si="15"/>
        <v>N/A</v>
      </c>
      <c r="J166" t="str">
        <f t="shared" si="16"/>
        <v>N/A</v>
      </c>
      <c r="K166">
        <f t="shared" si="17"/>
        <v>0.29550000000000004</v>
      </c>
      <c r="L166">
        <f t="shared" si="18"/>
        <v>-4.0899999999999999E-2</v>
      </c>
      <c r="M166">
        <f t="shared" si="19"/>
        <v>-4.6600000000000003E-2</v>
      </c>
      <c r="N166">
        <f t="shared" si="20"/>
        <v>5.8099999999999999E-2</v>
      </c>
    </row>
    <row r="167" spans="1:14" x14ac:dyDescent="0.3">
      <c r="A167" s="1">
        <v>6</v>
      </c>
      <c r="B167" t="s">
        <v>1951</v>
      </c>
      <c r="C167" t="s">
        <v>261</v>
      </c>
      <c r="D167" t="s">
        <v>261</v>
      </c>
      <c r="E167" t="s">
        <v>261</v>
      </c>
      <c r="F167" t="s">
        <v>261</v>
      </c>
      <c r="G167" t="s">
        <v>5973</v>
      </c>
      <c r="I167" t="str">
        <f t="shared" si="15"/>
        <v>N/A</v>
      </c>
      <c r="J167" t="str">
        <f t="shared" si="16"/>
        <v>N/A</v>
      </c>
      <c r="K167" t="str">
        <f t="shared" si="17"/>
        <v>N/A</v>
      </c>
      <c r="L167" t="str">
        <f t="shared" si="18"/>
        <v>N/A</v>
      </c>
      <c r="M167" t="str">
        <f t="shared" si="19"/>
        <v>N/A</v>
      </c>
      <c r="N167">
        <f t="shared" si="20"/>
        <v>3.5000000000000003E-2</v>
      </c>
    </row>
    <row r="168" spans="1:14" x14ac:dyDescent="0.3">
      <c r="A168" s="1">
        <v>7</v>
      </c>
      <c r="B168" t="s">
        <v>1953</v>
      </c>
      <c r="C168" t="s">
        <v>5974</v>
      </c>
      <c r="D168" t="s">
        <v>5975</v>
      </c>
      <c r="E168" t="s">
        <v>5976</v>
      </c>
      <c r="F168" t="s">
        <v>5977</v>
      </c>
      <c r="G168" t="s">
        <v>5978</v>
      </c>
      <c r="I168" t="str">
        <f t="shared" si="15"/>
        <v>N/A</v>
      </c>
      <c r="J168">
        <f t="shared" si="16"/>
        <v>54490000</v>
      </c>
      <c r="K168">
        <f t="shared" si="17"/>
        <v>57360000</v>
      </c>
      <c r="L168">
        <f t="shared" si="18"/>
        <v>58140000</v>
      </c>
      <c r="M168">
        <f t="shared" si="19"/>
        <v>55010000</v>
      </c>
      <c r="N168">
        <f t="shared" si="20"/>
        <v>57940000</v>
      </c>
    </row>
    <row r="169" spans="1:14" x14ac:dyDescent="0.3">
      <c r="A169" s="1">
        <v>8</v>
      </c>
      <c r="B169" t="s">
        <v>1958</v>
      </c>
      <c r="C169" t="s">
        <v>2166</v>
      </c>
      <c r="D169" t="s">
        <v>5979</v>
      </c>
      <c r="E169" t="s">
        <v>5945</v>
      </c>
      <c r="F169" t="s">
        <v>5980</v>
      </c>
      <c r="G169" t="s">
        <v>5981</v>
      </c>
      <c r="I169" t="str">
        <f t="shared" si="15"/>
        <v>N/A</v>
      </c>
      <c r="J169">
        <f t="shared" si="16"/>
        <v>1530000</v>
      </c>
      <c r="K169" t="str">
        <f t="shared" si="17"/>
        <v>764000</v>
      </c>
      <c r="L169">
        <f t="shared" si="18"/>
        <v>1160000</v>
      </c>
      <c r="M169">
        <f t="shared" si="19"/>
        <v>2130000</v>
      </c>
      <c r="N169">
        <f t="shared" si="20"/>
        <v>3510000</v>
      </c>
    </row>
    <row r="170" spans="1:14" x14ac:dyDescent="0.3">
      <c r="A170" s="1">
        <v>9</v>
      </c>
      <c r="B170" t="s">
        <v>268</v>
      </c>
      <c r="C170" t="s">
        <v>261</v>
      </c>
      <c r="D170" t="s">
        <v>261</v>
      </c>
      <c r="E170" t="s">
        <v>261</v>
      </c>
      <c r="F170" t="s">
        <v>261</v>
      </c>
      <c r="G170" t="s">
        <v>261</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269</v>
      </c>
      <c r="C171" t="s">
        <v>5982</v>
      </c>
      <c r="D171" t="s">
        <v>5983</v>
      </c>
      <c r="E171" t="s">
        <v>5984</v>
      </c>
      <c r="F171" t="s">
        <v>5985</v>
      </c>
      <c r="G171" t="s">
        <v>5986</v>
      </c>
      <c r="I171" t="str">
        <f t="shared" si="15"/>
        <v>N/A</v>
      </c>
      <c r="J171">
        <f t="shared" si="16"/>
        <v>48660000</v>
      </c>
      <c r="K171">
        <f t="shared" si="17"/>
        <v>50940000</v>
      </c>
      <c r="L171">
        <f t="shared" si="18"/>
        <v>46260000</v>
      </c>
      <c r="M171">
        <f t="shared" si="19"/>
        <v>47330000</v>
      </c>
      <c r="N171">
        <f t="shared" si="20"/>
        <v>48790000</v>
      </c>
    </row>
    <row r="172" spans="1:14" x14ac:dyDescent="0.3">
      <c r="A172" s="1">
        <v>11</v>
      </c>
      <c r="B172" t="s">
        <v>270</v>
      </c>
      <c r="C172" t="s">
        <v>5987</v>
      </c>
      <c r="D172" t="s">
        <v>3218</v>
      </c>
      <c r="E172" t="s">
        <v>5988</v>
      </c>
      <c r="F172" t="s">
        <v>5989</v>
      </c>
      <c r="G172" t="s">
        <v>2519</v>
      </c>
      <c r="I172" t="str">
        <f t="shared" si="15"/>
        <v>N/A</v>
      </c>
      <c r="J172">
        <f t="shared" si="16"/>
        <v>44890000</v>
      </c>
      <c r="K172">
        <f t="shared" si="17"/>
        <v>46950000</v>
      </c>
      <c r="L172">
        <f t="shared" si="18"/>
        <v>41650000</v>
      </c>
      <c r="M172">
        <f t="shared" si="19"/>
        <v>42210000</v>
      </c>
      <c r="N172">
        <f t="shared" si="20"/>
        <v>43220000</v>
      </c>
    </row>
    <row r="173" spans="1:14" x14ac:dyDescent="0.3">
      <c r="A173" s="1">
        <v>12</v>
      </c>
      <c r="B173" t="s">
        <v>1967</v>
      </c>
      <c r="C173" t="s">
        <v>5990</v>
      </c>
      <c r="D173" t="s">
        <v>5991</v>
      </c>
      <c r="E173" t="s">
        <v>5992</v>
      </c>
      <c r="F173" t="s">
        <v>5993</v>
      </c>
      <c r="G173" t="s">
        <v>3094</v>
      </c>
      <c r="I173" t="str">
        <f t="shared" si="15"/>
        <v>N/A</v>
      </c>
      <c r="J173">
        <f t="shared" si="16"/>
        <v>4300000</v>
      </c>
      <c r="K173">
        <f t="shared" si="17"/>
        <v>5660000</v>
      </c>
      <c r="L173">
        <f t="shared" si="18"/>
        <v>10730000</v>
      </c>
      <c r="M173">
        <f t="shared" si="19"/>
        <v>5540000</v>
      </c>
      <c r="N173">
        <f t="shared" si="20"/>
        <v>5630000</v>
      </c>
    </row>
    <row r="174" spans="1:14" x14ac:dyDescent="0.3">
      <c r="A174" s="1">
        <v>13</v>
      </c>
      <c r="B174" t="s">
        <v>1972</v>
      </c>
      <c r="C174" t="s">
        <v>5994</v>
      </c>
      <c r="D174" t="s">
        <v>5995</v>
      </c>
      <c r="E174" t="s">
        <v>5996</v>
      </c>
      <c r="F174" t="s">
        <v>5997</v>
      </c>
      <c r="G174" t="s">
        <v>5998</v>
      </c>
      <c r="I174" t="str">
        <f t="shared" si="15"/>
        <v>N/A</v>
      </c>
      <c r="J174">
        <f t="shared" si="16"/>
        <v>81350000</v>
      </c>
      <c r="K174">
        <f t="shared" si="17"/>
        <v>96730000</v>
      </c>
      <c r="L174">
        <f t="shared" si="18"/>
        <v>94460000</v>
      </c>
      <c r="M174">
        <f t="shared" si="19"/>
        <v>91240000</v>
      </c>
      <c r="N174">
        <f t="shared" si="20"/>
        <v>94810000</v>
      </c>
    </row>
    <row r="175" spans="1:14" x14ac:dyDescent="0.3">
      <c r="A175" s="1">
        <v>14</v>
      </c>
      <c r="B175" t="s">
        <v>1978</v>
      </c>
      <c r="C175" t="s">
        <v>5999</v>
      </c>
      <c r="D175" t="s">
        <v>158</v>
      </c>
      <c r="E175" t="s">
        <v>6000</v>
      </c>
      <c r="F175" t="s">
        <v>6001</v>
      </c>
      <c r="G175" t="s">
        <v>257</v>
      </c>
      <c r="I175" t="str">
        <f t="shared" si="15"/>
        <v>N/A</v>
      </c>
      <c r="J175">
        <f t="shared" si="16"/>
        <v>44110000</v>
      </c>
      <c r="K175">
        <f t="shared" si="17"/>
        <v>52230000</v>
      </c>
      <c r="L175">
        <f t="shared" si="18"/>
        <v>52550000</v>
      </c>
      <c r="M175">
        <f t="shared" si="19"/>
        <v>48550000</v>
      </c>
      <c r="N175">
        <f t="shared" si="20"/>
        <v>51680000</v>
      </c>
    </row>
    <row r="176" spans="1:14" x14ac:dyDescent="0.3">
      <c r="A176" s="1">
        <v>15</v>
      </c>
      <c r="B176" t="s">
        <v>1984</v>
      </c>
      <c r="C176" t="s">
        <v>6002</v>
      </c>
      <c r="D176" t="s">
        <v>5019</v>
      </c>
      <c r="E176" t="s">
        <v>6003</v>
      </c>
      <c r="F176" t="s">
        <v>6004</v>
      </c>
      <c r="G176" t="s">
        <v>291</v>
      </c>
      <c r="I176" t="str">
        <f t="shared" si="15"/>
        <v>pos_trend</v>
      </c>
      <c r="J176">
        <f t="shared" si="16"/>
        <v>8189999.9999999991</v>
      </c>
      <c r="K176">
        <f t="shared" si="17"/>
        <v>9910000</v>
      </c>
      <c r="L176">
        <f t="shared" si="18"/>
        <v>9990000</v>
      </c>
      <c r="M176">
        <f t="shared" si="19"/>
        <v>10280000</v>
      </c>
      <c r="N176">
        <f t="shared" si="20"/>
        <v>11100000</v>
      </c>
    </row>
    <row r="177" spans="1:14" x14ac:dyDescent="0.3">
      <c r="A177" s="1">
        <v>16</v>
      </c>
      <c r="B177" t="s">
        <v>294</v>
      </c>
      <c r="C177" t="s">
        <v>5503</v>
      </c>
      <c r="D177" t="s">
        <v>6005</v>
      </c>
      <c r="E177" t="s">
        <v>6006</v>
      </c>
      <c r="F177" t="s">
        <v>6007</v>
      </c>
      <c r="G177" t="s">
        <v>6008</v>
      </c>
      <c r="I177" t="str">
        <f t="shared" si="15"/>
        <v>N/A</v>
      </c>
      <c r="J177">
        <f t="shared" si="16"/>
        <v>24450000</v>
      </c>
      <c r="K177">
        <f t="shared" si="17"/>
        <v>28840000</v>
      </c>
      <c r="L177">
        <f t="shared" si="18"/>
        <v>25840000</v>
      </c>
      <c r="M177">
        <f t="shared" si="19"/>
        <v>26180000</v>
      </c>
      <c r="N177">
        <f t="shared" si="20"/>
        <v>25760000</v>
      </c>
    </row>
    <row r="178" spans="1:14" x14ac:dyDescent="0.3">
      <c r="A178" s="1">
        <v>17</v>
      </c>
      <c r="B178" t="s">
        <v>297</v>
      </c>
      <c r="C178" t="s">
        <v>6009</v>
      </c>
      <c r="D178" t="s">
        <v>6010</v>
      </c>
      <c r="E178" t="s">
        <v>5329</v>
      </c>
      <c r="F178" t="s">
        <v>6011</v>
      </c>
      <c r="G178" t="s">
        <v>6012</v>
      </c>
      <c r="I178" t="str">
        <f t="shared" si="15"/>
        <v>N/A</v>
      </c>
      <c r="J178">
        <f t="shared" si="16"/>
        <v>64530000</v>
      </c>
      <c r="K178">
        <f t="shared" si="17"/>
        <v>79020000</v>
      </c>
      <c r="L178">
        <f t="shared" si="18"/>
        <v>77230000</v>
      </c>
      <c r="M178">
        <f t="shared" si="19"/>
        <v>72030000</v>
      </c>
      <c r="N178">
        <f t="shared" si="20"/>
        <v>77680000</v>
      </c>
    </row>
    <row r="179" spans="1:14" x14ac:dyDescent="0.3">
      <c r="A179" s="1">
        <v>18</v>
      </c>
      <c r="B179" t="s">
        <v>303</v>
      </c>
      <c r="C179" t="s">
        <v>261</v>
      </c>
      <c r="D179" t="s">
        <v>6013</v>
      </c>
      <c r="E179" t="s">
        <v>6014</v>
      </c>
      <c r="F179" t="s">
        <v>6015</v>
      </c>
      <c r="G179" t="s">
        <v>6016</v>
      </c>
      <c r="I179" t="str">
        <f t="shared" si="15"/>
        <v>N/A</v>
      </c>
      <c r="J179" t="str">
        <f t="shared" si="16"/>
        <v>N/A</v>
      </c>
      <c r="K179">
        <f t="shared" si="17"/>
        <v>0.22450000000000001</v>
      </c>
      <c r="L179">
        <f t="shared" si="18"/>
        <v>-2.2599999999999999E-2</v>
      </c>
      <c r="M179">
        <f t="shared" si="19"/>
        <v>-6.7400000000000002E-2</v>
      </c>
      <c r="N179">
        <f t="shared" si="20"/>
        <v>7.85E-2</v>
      </c>
    </row>
    <row r="180" spans="1:14" x14ac:dyDescent="0.3">
      <c r="A180" s="1">
        <v>19</v>
      </c>
      <c r="B180" t="s">
        <v>2001</v>
      </c>
      <c r="C180" t="s">
        <v>261</v>
      </c>
      <c r="D180" t="s">
        <v>261</v>
      </c>
      <c r="E180" t="s">
        <v>261</v>
      </c>
      <c r="F180" t="s">
        <v>261</v>
      </c>
      <c r="G180" t="s">
        <v>6017</v>
      </c>
      <c r="I180" t="str">
        <f t="shared" si="15"/>
        <v>N/A</v>
      </c>
      <c r="J180" t="str">
        <f t="shared" si="16"/>
        <v>N/A</v>
      </c>
      <c r="K180" t="str">
        <f t="shared" si="17"/>
        <v>N/A</v>
      </c>
      <c r="L180" t="str">
        <f t="shared" si="18"/>
        <v>N/A</v>
      </c>
      <c r="M180" t="str">
        <f t="shared" si="19"/>
        <v>N/A</v>
      </c>
      <c r="N180">
        <f t="shared" si="20"/>
        <v>0.40860000000000002</v>
      </c>
    </row>
    <row r="181" spans="1:14" x14ac:dyDescent="0.3">
      <c r="A181" s="1">
        <v>20</v>
      </c>
      <c r="B181" t="s">
        <v>308</v>
      </c>
      <c r="C181" t="s">
        <v>261</v>
      </c>
      <c r="D181" t="s">
        <v>261</v>
      </c>
      <c r="E181" t="s">
        <v>261</v>
      </c>
      <c r="F181" t="s">
        <v>6018</v>
      </c>
      <c r="G181" t="s">
        <v>261</v>
      </c>
      <c r="I181" t="str">
        <f t="shared" si="15"/>
        <v>N/A</v>
      </c>
      <c r="J181" t="str">
        <f t="shared" si="16"/>
        <v>N/A</v>
      </c>
      <c r="K181" t="str">
        <f t="shared" si="17"/>
        <v>N/A</v>
      </c>
      <c r="L181" t="str">
        <f t="shared" si="18"/>
        <v>N/A</v>
      </c>
      <c r="M181">
        <f t="shared" si="19"/>
        <v>11080000</v>
      </c>
      <c r="N181" t="str">
        <f t="shared" si="20"/>
        <v>N/A</v>
      </c>
    </row>
    <row r="182" spans="1:14" x14ac:dyDescent="0.3">
      <c r="A182" s="1">
        <v>21</v>
      </c>
      <c r="B182" t="s">
        <v>312</v>
      </c>
      <c r="C182" t="s">
        <v>261</v>
      </c>
      <c r="D182" t="s">
        <v>261</v>
      </c>
      <c r="E182" t="s">
        <v>261</v>
      </c>
      <c r="F182" t="s">
        <v>261</v>
      </c>
      <c r="G182" t="s">
        <v>261</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313</v>
      </c>
      <c r="C183" t="s">
        <v>261</v>
      </c>
      <c r="D183" t="s">
        <v>261</v>
      </c>
      <c r="E183" t="s">
        <v>261</v>
      </c>
      <c r="F183" t="s">
        <v>6018</v>
      </c>
      <c r="G183" t="s">
        <v>261</v>
      </c>
      <c r="I183" t="str">
        <f t="shared" si="15"/>
        <v>N/A</v>
      </c>
      <c r="J183" t="str">
        <f t="shared" si="16"/>
        <v>N/A</v>
      </c>
      <c r="K183" t="str">
        <f t="shared" si="17"/>
        <v>N/A</v>
      </c>
      <c r="L183" t="str">
        <f t="shared" si="18"/>
        <v>N/A</v>
      </c>
      <c r="M183">
        <f t="shared" si="19"/>
        <v>11080000</v>
      </c>
      <c r="N183" t="str">
        <f t="shared" si="20"/>
        <v>N/A</v>
      </c>
    </row>
    <row r="184" spans="1:14" x14ac:dyDescent="0.3">
      <c r="A184" s="1">
        <v>23</v>
      </c>
      <c r="B184" t="s">
        <v>314</v>
      </c>
      <c r="C184" t="s">
        <v>261</v>
      </c>
      <c r="D184" t="s">
        <v>261</v>
      </c>
      <c r="E184" t="s">
        <v>261</v>
      </c>
      <c r="F184" t="s">
        <v>261</v>
      </c>
      <c r="G184" t="s">
        <v>261</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315</v>
      </c>
      <c r="C185" t="s">
        <v>951</v>
      </c>
      <c r="D185" t="s">
        <v>3646</v>
      </c>
      <c r="E185" t="s">
        <v>261</v>
      </c>
      <c r="F185" t="s">
        <v>6019</v>
      </c>
      <c r="G185" t="s">
        <v>6020</v>
      </c>
      <c r="I185" t="str">
        <f t="shared" si="15"/>
        <v>N/A</v>
      </c>
      <c r="J185">
        <f t="shared" si="16"/>
        <v>5280000</v>
      </c>
      <c r="K185">
        <f t="shared" si="17"/>
        <v>5530000</v>
      </c>
      <c r="L185" t="str">
        <f t="shared" si="18"/>
        <v>N/A</v>
      </c>
      <c r="M185" t="str">
        <f t="shared" si="19"/>
        <v>598000</v>
      </c>
      <c r="N185" t="str">
        <f t="shared" si="20"/>
        <v>465000</v>
      </c>
    </row>
    <row r="186" spans="1:14" x14ac:dyDescent="0.3">
      <c r="A186" s="1">
        <v>25</v>
      </c>
      <c r="B186" t="s">
        <v>319</v>
      </c>
      <c r="C186" t="s">
        <v>6021</v>
      </c>
      <c r="D186" t="s">
        <v>6022</v>
      </c>
      <c r="E186" t="s">
        <v>5329</v>
      </c>
      <c r="F186" t="s">
        <v>6023</v>
      </c>
      <c r="G186" t="s">
        <v>6024</v>
      </c>
      <c r="I186" t="str">
        <f t="shared" si="15"/>
        <v>N/A</v>
      </c>
      <c r="J186">
        <f t="shared" si="16"/>
        <v>59240000</v>
      </c>
      <c r="K186">
        <f t="shared" si="17"/>
        <v>73490000</v>
      </c>
      <c r="L186">
        <f t="shared" si="18"/>
        <v>77230000</v>
      </c>
      <c r="M186">
        <f t="shared" si="19"/>
        <v>82510000</v>
      </c>
      <c r="N186">
        <f t="shared" si="20"/>
        <v>77210000</v>
      </c>
    </row>
    <row r="187" spans="1:14" x14ac:dyDescent="0.3">
      <c r="A187" s="1">
        <v>26</v>
      </c>
      <c r="B187" t="s">
        <v>323</v>
      </c>
      <c r="C187" t="s">
        <v>261</v>
      </c>
      <c r="D187" t="s">
        <v>6025</v>
      </c>
      <c r="E187" t="s">
        <v>6026</v>
      </c>
      <c r="F187" t="s">
        <v>6027</v>
      </c>
      <c r="G187" t="s">
        <v>6028</v>
      </c>
      <c r="I187" t="str">
        <f t="shared" si="15"/>
        <v>N/A</v>
      </c>
      <c r="J187" t="str">
        <f t="shared" si="16"/>
        <v>N/A</v>
      </c>
      <c r="K187">
        <f t="shared" si="17"/>
        <v>0.24050000000000002</v>
      </c>
      <c r="L187">
        <f t="shared" si="18"/>
        <v>5.0900000000000001E-2</v>
      </c>
      <c r="M187">
        <f t="shared" si="19"/>
        <v>6.83E-2</v>
      </c>
      <c r="N187">
        <f t="shared" si="20"/>
        <v>-6.4200000000000007E-2</v>
      </c>
    </row>
    <row r="188" spans="1:14" x14ac:dyDescent="0.3">
      <c r="A188" s="1">
        <v>27</v>
      </c>
      <c r="B188" t="s">
        <v>327</v>
      </c>
      <c r="C188" t="s">
        <v>261</v>
      </c>
      <c r="D188" t="s">
        <v>261</v>
      </c>
      <c r="E188" t="s">
        <v>261</v>
      </c>
      <c r="F188" t="s">
        <v>261</v>
      </c>
      <c r="G188" t="s">
        <v>6029</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0.40620000000000001</v>
      </c>
    </row>
    <row r="189" spans="1:14" x14ac:dyDescent="0.3">
      <c r="A189" s="1">
        <v>28</v>
      </c>
      <c r="B189" t="s">
        <v>329</v>
      </c>
      <c r="C189" t="s">
        <v>6030</v>
      </c>
      <c r="D189" t="s">
        <v>6031</v>
      </c>
      <c r="E189" t="s">
        <v>6032</v>
      </c>
      <c r="F189" t="s">
        <v>195</v>
      </c>
      <c r="G189" t="s">
        <v>6033</v>
      </c>
      <c r="I189" t="str">
        <f t="shared" si="21"/>
        <v>N/A</v>
      </c>
      <c r="J189">
        <f t="shared" si="22"/>
        <v>20300000</v>
      </c>
      <c r="K189">
        <f t="shared" si="23"/>
        <v>25280000</v>
      </c>
      <c r="L189">
        <f t="shared" si="24"/>
        <v>24270000</v>
      </c>
      <c r="M189">
        <f t="shared" si="25"/>
        <v>28410000</v>
      </c>
      <c r="N189">
        <f t="shared" si="26"/>
        <v>25080000</v>
      </c>
    </row>
    <row r="190" spans="1:14" x14ac:dyDescent="0.3">
      <c r="A190" s="1">
        <v>29</v>
      </c>
      <c r="B190" t="s">
        <v>330</v>
      </c>
      <c r="C190" t="s">
        <v>6034</v>
      </c>
      <c r="D190" t="s">
        <v>6035</v>
      </c>
      <c r="E190" t="s">
        <v>6036</v>
      </c>
      <c r="F190" t="s">
        <v>6037</v>
      </c>
      <c r="G190" t="s">
        <v>6038</v>
      </c>
      <c r="I190" t="str">
        <f t="shared" si="21"/>
        <v>N/A</v>
      </c>
      <c r="J190">
        <f t="shared" si="22"/>
        <v>17770000</v>
      </c>
      <c r="K190">
        <f t="shared" si="23"/>
        <v>20590000</v>
      </c>
      <c r="L190">
        <f t="shared" si="24"/>
        <v>19690000</v>
      </c>
      <c r="M190">
        <f t="shared" si="25"/>
        <v>21790000</v>
      </c>
      <c r="N190">
        <f t="shared" si="26"/>
        <v>21270000</v>
      </c>
    </row>
    <row r="191" spans="1:14" x14ac:dyDescent="0.3">
      <c r="A191" s="1">
        <v>30</v>
      </c>
      <c r="B191" t="s">
        <v>331</v>
      </c>
      <c r="C191" t="s">
        <v>261</v>
      </c>
      <c r="D191" t="s">
        <v>261</v>
      </c>
      <c r="E191" t="s">
        <v>261</v>
      </c>
      <c r="F191" t="s">
        <v>261</v>
      </c>
      <c r="G191" t="s">
        <v>261</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332</v>
      </c>
      <c r="C192" t="s">
        <v>579</v>
      </c>
      <c r="D192" t="s">
        <v>1988</v>
      </c>
      <c r="E192" t="s">
        <v>6039</v>
      </c>
      <c r="F192" t="s">
        <v>6040</v>
      </c>
      <c r="G192" t="s">
        <v>952</v>
      </c>
      <c r="I192" t="str">
        <f t="shared" si="21"/>
        <v>N/A</v>
      </c>
      <c r="J192">
        <f t="shared" si="22"/>
        <v>2530000</v>
      </c>
      <c r="K192">
        <f t="shared" si="23"/>
        <v>4690000</v>
      </c>
      <c r="L192">
        <f t="shared" si="24"/>
        <v>4590000</v>
      </c>
      <c r="M192">
        <f t="shared" si="25"/>
        <v>6630000</v>
      </c>
      <c r="N192">
        <f t="shared" si="26"/>
        <v>3820000</v>
      </c>
    </row>
    <row r="193" spans="1:14" x14ac:dyDescent="0.3">
      <c r="A193" s="1">
        <v>32</v>
      </c>
      <c r="B193" t="s">
        <v>333</v>
      </c>
      <c r="C193" t="s">
        <v>261</v>
      </c>
      <c r="D193" t="s">
        <v>261</v>
      </c>
      <c r="E193" t="s">
        <v>261</v>
      </c>
      <c r="F193" t="s">
        <v>261</v>
      </c>
      <c r="G193" t="s">
        <v>261</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334</v>
      </c>
      <c r="C194" t="s">
        <v>261</v>
      </c>
      <c r="D194" t="s">
        <v>261</v>
      </c>
      <c r="E194" t="s">
        <v>261</v>
      </c>
      <c r="F194" t="s">
        <v>261</v>
      </c>
      <c r="G194" t="s">
        <v>261</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335</v>
      </c>
      <c r="C195" t="s">
        <v>261</v>
      </c>
      <c r="D195" t="s">
        <v>261</v>
      </c>
      <c r="E195" t="s">
        <v>261</v>
      </c>
      <c r="F195" t="s">
        <v>261</v>
      </c>
      <c r="G195" t="s">
        <v>261</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336</v>
      </c>
      <c r="C196" t="s">
        <v>6041</v>
      </c>
      <c r="D196" t="s">
        <v>6042</v>
      </c>
      <c r="E196" t="s">
        <v>6043</v>
      </c>
      <c r="F196" t="s">
        <v>6044</v>
      </c>
      <c r="G196" t="s">
        <v>6045</v>
      </c>
      <c r="I196" t="str">
        <f t="shared" si="21"/>
        <v>pos_trend</v>
      </c>
      <c r="J196" t="str">
        <f t="shared" si="22"/>
        <v>(308,000)</v>
      </c>
      <c r="K196" t="str">
        <f t="shared" si="23"/>
        <v>(437,000)</v>
      </c>
      <c r="L196" t="str">
        <f t="shared" si="24"/>
        <v>(562,000)</v>
      </c>
      <c r="M196" t="str">
        <f t="shared" si="25"/>
        <v>(613,000)</v>
      </c>
      <c r="N196" t="str">
        <f t="shared" si="26"/>
        <v>(623,000)</v>
      </c>
    </row>
    <row r="197" spans="1:14" x14ac:dyDescent="0.3">
      <c r="A197" s="1">
        <v>36</v>
      </c>
      <c r="B197" t="s">
        <v>337</v>
      </c>
      <c r="C197" t="s">
        <v>6046</v>
      </c>
      <c r="D197" t="s">
        <v>5224</v>
      </c>
      <c r="E197" t="s">
        <v>6047</v>
      </c>
      <c r="F197" t="s">
        <v>6048</v>
      </c>
      <c r="G197" t="s">
        <v>6049</v>
      </c>
      <c r="I197" t="str">
        <f t="shared" si="21"/>
        <v>N/A</v>
      </c>
      <c r="J197">
        <f t="shared" si="22"/>
        <v>38640000</v>
      </c>
      <c r="K197">
        <f t="shared" si="23"/>
        <v>47780000</v>
      </c>
      <c r="L197">
        <f t="shared" si="24"/>
        <v>52400000</v>
      </c>
      <c r="M197">
        <f t="shared" si="25"/>
        <v>53480000</v>
      </c>
      <c r="N197">
        <f t="shared" si="26"/>
        <v>51510000</v>
      </c>
    </row>
    <row r="198" spans="1:14" x14ac:dyDescent="0.3">
      <c r="A198" s="1">
        <v>37</v>
      </c>
      <c r="B198" t="s">
        <v>338</v>
      </c>
      <c r="C198" t="s">
        <v>261</v>
      </c>
      <c r="D198" t="s">
        <v>261</v>
      </c>
      <c r="E198" t="s">
        <v>261</v>
      </c>
      <c r="F198" t="s">
        <v>261</v>
      </c>
      <c r="G198" t="s">
        <v>261</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344</v>
      </c>
      <c r="C199" t="s">
        <v>6046</v>
      </c>
      <c r="D199" t="s">
        <v>5224</v>
      </c>
      <c r="E199" t="s">
        <v>6047</v>
      </c>
      <c r="F199" t="s">
        <v>6048</v>
      </c>
      <c r="G199" t="s">
        <v>6049</v>
      </c>
      <c r="I199" t="str">
        <f t="shared" si="21"/>
        <v>N/A</v>
      </c>
      <c r="J199">
        <f t="shared" si="22"/>
        <v>38640000</v>
      </c>
      <c r="K199">
        <f t="shared" si="23"/>
        <v>47780000</v>
      </c>
      <c r="L199">
        <f t="shared" si="24"/>
        <v>52400000</v>
      </c>
      <c r="M199">
        <f t="shared" si="25"/>
        <v>53480000</v>
      </c>
      <c r="N199">
        <f t="shared" si="26"/>
        <v>51510000</v>
      </c>
    </row>
    <row r="200" spans="1:14" x14ac:dyDescent="0.3">
      <c r="A200" s="1">
        <v>39</v>
      </c>
      <c r="B200" t="s">
        <v>350</v>
      </c>
      <c r="C200" t="s">
        <v>261</v>
      </c>
      <c r="D200" t="s">
        <v>6050</v>
      </c>
      <c r="E200" t="s">
        <v>6051</v>
      </c>
      <c r="F200" t="s">
        <v>2220</v>
      </c>
      <c r="G200" t="s">
        <v>6052</v>
      </c>
      <c r="I200" t="str">
        <f t="shared" si="21"/>
        <v>neg_trend</v>
      </c>
      <c r="J200" t="str">
        <f t="shared" si="22"/>
        <v>N/A</v>
      </c>
      <c r="K200">
        <f t="shared" si="23"/>
        <v>0.2366</v>
      </c>
      <c r="L200">
        <f t="shared" si="24"/>
        <v>9.6700000000000008E-2</v>
      </c>
      <c r="M200">
        <f t="shared" si="25"/>
        <v>2.07E-2</v>
      </c>
      <c r="N200">
        <f t="shared" si="26"/>
        <v>-3.7000000000000005E-2</v>
      </c>
    </row>
    <row r="201" spans="1:14" x14ac:dyDescent="0.3">
      <c r="A201" s="1">
        <v>40</v>
      </c>
      <c r="B201" t="s">
        <v>355</v>
      </c>
      <c r="C201" t="s">
        <v>261</v>
      </c>
      <c r="D201" t="s">
        <v>261</v>
      </c>
      <c r="E201" t="s">
        <v>261</v>
      </c>
      <c r="F201" t="s">
        <v>261</v>
      </c>
      <c r="G201" t="s">
        <v>6053</v>
      </c>
      <c r="I201" t="str">
        <f t="shared" si="21"/>
        <v>N/A</v>
      </c>
      <c r="J201" t="str">
        <f t="shared" si="22"/>
        <v>N/A</v>
      </c>
      <c r="K201" t="str">
        <f t="shared" si="23"/>
        <v>N/A</v>
      </c>
      <c r="L201" t="str">
        <f t="shared" si="24"/>
        <v>N/A</v>
      </c>
      <c r="M201" t="str">
        <f t="shared" si="25"/>
        <v>N/A</v>
      </c>
      <c r="N201">
        <f t="shared" si="26"/>
        <v>0.27100000000000002</v>
      </c>
    </row>
    <row r="202" spans="1:14" x14ac:dyDescent="0.3">
      <c r="A202" s="1">
        <v>41</v>
      </c>
      <c r="B202" t="s">
        <v>357</v>
      </c>
      <c r="C202" t="s">
        <v>261</v>
      </c>
      <c r="D202" t="s">
        <v>261</v>
      </c>
      <c r="E202" t="s">
        <v>261</v>
      </c>
      <c r="F202" t="s">
        <v>261</v>
      </c>
      <c r="G202" t="s">
        <v>261</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361</v>
      </c>
      <c r="C203" t="s">
        <v>261</v>
      </c>
      <c r="D203" t="s">
        <v>261</v>
      </c>
      <c r="E203" t="s">
        <v>261</v>
      </c>
      <c r="F203" t="s">
        <v>261</v>
      </c>
      <c r="G203" t="s">
        <v>261</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365</v>
      </c>
      <c r="C204" t="s">
        <v>261</v>
      </c>
      <c r="D204" t="s">
        <v>261</v>
      </c>
      <c r="E204" t="s">
        <v>261</v>
      </c>
      <c r="F204" t="s">
        <v>261</v>
      </c>
      <c r="G204" t="s">
        <v>261</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366</v>
      </c>
      <c r="C205" t="s">
        <v>261</v>
      </c>
      <c r="D205" t="s">
        <v>261</v>
      </c>
      <c r="E205" t="s">
        <v>261</v>
      </c>
      <c r="F205" t="s">
        <v>261</v>
      </c>
      <c r="G205" t="s">
        <v>261</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370</v>
      </c>
      <c r="C206" t="s">
        <v>261</v>
      </c>
      <c r="D206" t="s">
        <v>261</v>
      </c>
      <c r="E206" t="s">
        <v>261</v>
      </c>
      <c r="F206" t="s">
        <v>261</v>
      </c>
      <c r="G206" t="s">
        <v>261</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374</v>
      </c>
      <c r="C207" t="s">
        <v>261</v>
      </c>
      <c r="D207" t="s">
        <v>261</v>
      </c>
      <c r="E207" t="s">
        <v>261</v>
      </c>
      <c r="F207" t="s">
        <v>261</v>
      </c>
      <c r="G207" t="s">
        <v>261</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375</v>
      </c>
      <c r="C208" t="s">
        <v>6046</v>
      </c>
      <c r="D208" t="s">
        <v>5224</v>
      </c>
      <c r="E208" t="s">
        <v>6047</v>
      </c>
      <c r="F208" t="s">
        <v>6048</v>
      </c>
      <c r="G208" t="s">
        <v>6049</v>
      </c>
      <c r="I208" t="str">
        <f t="shared" si="21"/>
        <v>N/A</v>
      </c>
      <c r="J208">
        <f t="shared" si="22"/>
        <v>38640000</v>
      </c>
      <c r="K208">
        <f t="shared" si="23"/>
        <v>47780000</v>
      </c>
      <c r="L208">
        <f t="shared" si="24"/>
        <v>52400000</v>
      </c>
      <c r="M208">
        <f t="shared" si="25"/>
        <v>53480000</v>
      </c>
      <c r="N208">
        <f t="shared" si="26"/>
        <v>51510000</v>
      </c>
    </row>
    <row r="209" spans="1:14" x14ac:dyDescent="0.3">
      <c r="A209" s="1">
        <v>48</v>
      </c>
      <c r="B209" t="s">
        <v>379</v>
      </c>
      <c r="C209" t="s">
        <v>6054</v>
      </c>
      <c r="D209" t="s">
        <v>6055</v>
      </c>
      <c r="E209" t="s">
        <v>6056</v>
      </c>
      <c r="F209" t="s">
        <v>6057</v>
      </c>
      <c r="G209" t="s">
        <v>6058</v>
      </c>
      <c r="I209" t="str">
        <f t="shared" si="21"/>
        <v>N/A</v>
      </c>
      <c r="J209" t="str">
        <f t="shared" si="22"/>
        <v>2.63</v>
      </c>
      <c r="K209" t="str">
        <f t="shared" si="23"/>
        <v>3.07</v>
      </c>
      <c r="L209" t="str">
        <f t="shared" si="24"/>
        <v>3.40</v>
      </c>
      <c r="M209" t="str">
        <f t="shared" si="25"/>
        <v>3.54</v>
      </c>
      <c r="N209" t="str">
        <f t="shared" si="26"/>
        <v>3.46</v>
      </c>
    </row>
    <row r="210" spans="1:14" x14ac:dyDescent="0.3">
      <c r="A210" s="1">
        <v>49</v>
      </c>
      <c r="B210" t="s">
        <v>2040</v>
      </c>
      <c r="C210" t="s">
        <v>261</v>
      </c>
      <c r="D210" t="s">
        <v>6059</v>
      </c>
      <c r="E210" t="s">
        <v>6060</v>
      </c>
      <c r="F210" t="s">
        <v>6061</v>
      </c>
      <c r="G210" t="s">
        <v>6014</v>
      </c>
      <c r="I210" t="str">
        <f t="shared" si="21"/>
        <v>neg_trend</v>
      </c>
      <c r="J210" t="str">
        <f t="shared" si="22"/>
        <v>N/A</v>
      </c>
      <c r="K210">
        <f t="shared" si="23"/>
        <v>0.1673</v>
      </c>
      <c r="L210">
        <f t="shared" si="24"/>
        <v>0.1075</v>
      </c>
      <c r="M210">
        <f t="shared" si="25"/>
        <v>4.1200000000000001E-2</v>
      </c>
      <c r="N210">
        <f t="shared" si="26"/>
        <v>-2.2599999999999999E-2</v>
      </c>
    </row>
    <row r="211" spans="1:14" x14ac:dyDescent="0.3">
      <c r="A211" s="1">
        <v>50</v>
      </c>
      <c r="B211" t="s">
        <v>390</v>
      </c>
      <c r="C211" t="s">
        <v>6062</v>
      </c>
      <c r="D211" t="s">
        <v>6063</v>
      </c>
      <c r="E211" t="s">
        <v>6064</v>
      </c>
      <c r="F211" t="s">
        <v>6065</v>
      </c>
      <c r="G211" t="s">
        <v>6066</v>
      </c>
      <c r="I211" t="str">
        <f t="shared" si="21"/>
        <v>N/A</v>
      </c>
      <c r="J211">
        <f t="shared" si="22"/>
        <v>14710000</v>
      </c>
      <c r="K211">
        <f t="shared" si="23"/>
        <v>15560000</v>
      </c>
      <c r="L211">
        <f t="shared" si="24"/>
        <v>15400000</v>
      </c>
      <c r="M211">
        <f t="shared" si="25"/>
        <v>15120000</v>
      </c>
      <c r="N211">
        <f t="shared" si="26"/>
        <v>14900000</v>
      </c>
    </row>
    <row r="212" spans="1:14" x14ac:dyDescent="0.3">
      <c r="A212" s="1">
        <v>51</v>
      </c>
      <c r="B212" t="s">
        <v>396</v>
      </c>
      <c r="C212" t="s">
        <v>205</v>
      </c>
      <c r="D212" t="s">
        <v>744</v>
      </c>
      <c r="E212" t="s">
        <v>2650</v>
      </c>
      <c r="F212" t="s">
        <v>6067</v>
      </c>
      <c r="G212" t="s">
        <v>6068</v>
      </c>
      <c r="I212" t="str">
        <f t="shared" si="21"/>
        <v>N/A</v>
      </c>
      <c r="J212" t="str">
        <f t="shared" si="22"/>
        <v>2.61</v>
      </c>
      <c r="K212" t="str">
        <f t="shared" si="23"/>
        <v>3.04</v>
      </c>
      <c r="L212" t="str">
        <f t="shared" si="24"/>
        <v>3.38</v>
      </c>
      <c r="M212" t="str">
        <f t="shared" si="25"/>
        <v>3.53</v>
      </c>
      <c r="N212" t="str">
        <f t="shared" si="26"/>
        <v>3.45</v>
      </c>
    </row>
    <row r="213" spans="1:14" x14ac:dyDescent="0.3">
      <c r="A213" s="1">
        <v>52</v>
      </c>
      <c r="B213" t="s">
        <v>399</v>
      </c>
      <c r="C213" t="s">
        <v>261</v>
      </c>
      <c r="D213" t="s">
        <v>6069</v>
      </c>
      <c r="E213" t="s">
        <v>4285</v>
      </c>
      <c r="F213" t="s">
        <v>924</v>
      </c>
      <c r="G213" t="s">
        <v>6070</v>
      </c>
      <c r="I213" t="str">
        <f t="shared" si="21"/>
        <v>neg_trend</v>
      </c>
      <c r="J213" t="str">
        <f t="shared" si="22"/>
        <v>N/A</v>
      </c>
      <c r="K213">
        <f t="shared" si="23"/>
        <v>0.1648</v>
      </c>
      <c r="L213">
        <f t="shared" si="24"/>
        <v>0.1118</v>
      </c>
      <c r="M213">
        <f t="shared" si="25"/>
        <v>4.4400000000000002E-2</v>
      </c>
      <c r="N213">
        <f t="shared" si="26"/>
        <v>-2.2700000000000001E-2</v>
      </c>
    </row>
    <row r="214" spans="1:14" x14ac:dyDescent="0.3">
      <c r="A214" s="1">
        <v>53</v>
      </c>
      <c r="B214" t="s">
        <v>404</v>
      </c>
      <c r="C214" t="s">
        <v>6071</v>
      </c>
      <c r="D214" t="s">
        <v>4581</v>
      </c>
      <c r="E214" t="s">
        <v>6072</v>
      </c>
      <c r="F214" t="s">
        <v>3731</v>
      </c>
      <c r="G214" t="s">
        <v>6073</v>
      </c>
      <c r="I214" t="str">
        <f t="shared" si="21"/>
        <v>N/A</v>
      </c>
      <c r="J214">
        <f t="shared" si="22"/>
        <v>14800000</v>
      </c>
      <c r="K214">
        <f t="shared" si="23"/>
        <v>15710000</v>
      </c>
      <c r="L214">
        <f t="shared" si="24"/>
        <v>15490000</v>
      </c>
      <c r="M214">
        <f t="shared" si="25"/>
        <v>15170000</v>
      </c>
      <c r="N214">
        <f t="shared" si="26"/>
        <v>14910000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247</v>
      </c>
      <c r="C216" s="1" t="s">
        <v>248</v>
      </c>
      <c r="D216" s="1" t="s">
        <v>249</v>
      </c>
      <c r="E216" s="1" t="s">
        <v>250</v>
      </c>
      <c r="F216" s="1" t="s">
        <v>251</v>
      </c>
      <c r="G216" s="1" t="s">
        <v>252</v>
      </c>
      <c r="H216" s="1" t="s">
        <v>253</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2045</v>
      </c>
      <c r="C217" t="s">
        <v>6074</v>
      </c>
      <c r="D217" t="s">
        <v>6075</v>
      </c>
      <c r="E217" t="s">
        <v>6076</v>
      </c>
      <c r="F217" t="s">
        <v>6077</v>
      </c>
      <c r="G217" t="s">
        <v>4465</v>
      </c>
      <c r="I217" t="str">
        <f t="shared" si="21"/>
        <v>N/A</v>
      </c>
      <c r="J217">
        <f t="shared" si="22"/>
        <v>58720000</v>
      </c>
      <c r="K217">
        <f t="shared" si="23"/>
        <v>76000000</v>
      </c>
      <c r="L217">
        <f t="shared" si="24"/>
        <v>138500000</v>
      </c>
      <c r="M217">
        <f t="shared" si="25"/>
        <v>58830000</v>
      </c>
      <c r="N217">
        <f t="shared" si="26"/>
        <v>62260000</v>
      </c>
    </row>
    <row r="218" spans="1:14" x14ac:dyDescent="0.3">
      <c r="A218" s="1">
        <v>1</v>
      </c>
      <c r="B218" t="s">
        <v>2051</v>
      </c>
      <c r="C218" t="s">
        <v>261</v>
      </c>
      <c r="D218" t="s">
        <v>6078</v>
      </c>
      <c r="E218" t="s">
        <v>6079</v>
      </c>
      <c r="F218" t="s">
        <v>6080</v>
      </c>
      <c r="G218" t="s">
        <v>6081</v>
      </c>
      <c r="I218" t="str">
        <f t="shared" si="21"/>
        <v>N/A</v>
      </c>
      <c r="J218" t="str">
        <f t="shared" si="22"/>
        <v>N/A</v>
      </c>
      <c r="K218">
        <f t="shared" si="23"/>
        <v>0.29430000000000001</v>
      </c>
      <c r="L218">
        <f t="shared" si="24"/>
        <v>0.82240000000000002</v>
      </c>
      <c r="M218">
        <f t="shared" si="25"/>
        <v>-0.57530000000000003</v>
      </c>
      <c r="N218">
        <f t="shared" si="26"/>
        <v>5.8400000000000001E-2</v>
      </c>
    </row>
    <row r="219" spans="1:14" x14ac:dyDescent="0.3">
      <c r="A219" s="1">
        <v>2</v>
      </c>
      <c r="B219" t="s">
        <v>2056</v>
      </c>
      <c r="C219" t="s">
        <v>6082</v>
      </c>
      <c r="D219" t="s">
        <v>6083</v>
      </c>
      <c r="E219" t="s">
        <v>6084</v>
      </c>
      <c r="F219" t="s">
        <v>6085</v>
      </c>
      <c r="G219" t="s">
        <v>6086</v>
      </c>
      <c r="I219" t="str">
        <f t="shared" si="21"/>
        <v>N/A</v>
      </c>
      <c r="J219">
        <f t="shared" si="22"/>
        <v>428320000</v>
      </c>
      <c r="K219">
        <f t="shared" si="23"/>
        <v>380000000</v>
      </c>
      <c r="L219">
        <f t="shared" si="24"/>
        <v>364410000</v>
      </c>
      <c r="M219">
        <f t="shared" si="25"/>
        <v>482600000</v>
      </c>
      <c r="N219">
        <f t="shared" si="26"/>
        <v>565480000</v>
      </c>
    </row>
    <row r="220" spans="1:14" x14ac:dyDescent="0.3">
      <c r="A220" s="1">
        <v>3</v>
      </c>
      <c r="B220" t="s">
        <v>2062</v>
      </c>
      <c r="C220" t="s">
        <v>261</v>
      </c>
      <c r="D220" t="s">
        <v>261</v>
      </c>
      <c r="E220" t="s">
        <v>261</v>
      </c>
      <c r="F220" t="s">
        <v>261</v>
      </c>
      <c r="G220" t="s">
        <v>261</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2063</v>
      </c>
      <c r="C221" t="s">
        <v>2953</v>
      </c>
      <c r="D221" t="s">
        <v>261</v>
      </c>
      <c r="E221" t="s">
        <v>261</v>
      </c>
      <c r="F221" t="s">
        <v>261</v>
      </c>
      <c r="G221" t="s">
        <v>261</v>
      </c>
      <c r="I221" t="str">
        <f t="shared" si="21"/>
        <v>N/A</v>
      </c>
      <c r="J221">
        <f t="shared" si="22"/>
        <v>10000000</v>
      </c>
      <c r="K221" t="str">
        <f t="shared" si="23"/>
        <v>N/A</v>
      </c>
      <c r="L221" t="str">
        <f t="shared" si="24"/>
        <v>N/A</v>
      </c>
      <c r="M221" t="str">
        <f t="shared" si="25"/>
        <v>N/A</v>
      </c>
      <c r="N221" t="str">
        <f t="shared" si="26"/>
        <v>N/A</v>
      </c>
    </row>
    <row r="222" spans="1:14" x14ac:dyDescent="0.3">
      <c r="A222" s="1">
        <v>5</v>
      </c>
      <c r="B222" t="s">
        <v>2069</v>
      </c>
      <c r="C222" t="s">
        <v>2953</v>
      </c>
      <c r="D222" t="s">
        <v>261</v>
      </c>
      <c r="E222" t="s">
        <v>261</v>
      </c>
      <c r="F222" t="s">
        <v>261</v>
      </c>
      <c r="G222" t="s">
        <v>261</v>
      </c>
      <c r="I222" t="str">
        <f t="shared" si="21"/>
        <v>N/A</v>
      </c>
      <c r="J222">
        <f t="shared" si="22"/>
        <v>10000000</v>
      </c>
      <c r="K222" t="str">
        <f t="shared" si="23"/>
        <v>N/A</v>
      </c>
      <c r="L222" t="str">
        <f t="shared" si="24"/>
        <v>N/A</v>
      </c>
      <c r="M222" t="str">
        <f t="shared" si="25"/>
        <v>N/A</v>
      </c>
      <c r="N222" t="str">
        <f t="shared" si="26"/>
        <v>N/A</v>
      </c>
    </row>
    <row r="223" spans="1:14" x14ac:dyDescent="0.3">
      <c r="A223" s="1">
        <v>6</v>
      </c>
      <c r="B223" t="s">
        <v>2070</v>
      </c>
      <c r="C223" t="s">
        <v>261</v>
      </c>
      <c r="D223" t="s">
        <v>261</v>
      </c>
      <c r="E223" t="s">
        <v>261</v>
      </c>
      <c r="F223" t="s">
        <v>261</v>
      </c>
      <c r="G223" t="s">
        <v>261</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2071</v>
      </c>
      <c r="C224" t="s">
        <v>6087</v>
      </c>
      <c r="D224" t="s">
        <v>6088</v>
      </c>
      <c r="E224" t="s">
        <v>1910</v>
      </c>
      <c r="F224" t="s">
        <v>2316</v>
      </c>
      <c r="G224" t="s">
        <v>539</v>
      </c>
      <c r="I224" t="str">
        <f t="shared" si="21"/>
        <v>N/A</v>
      </c>
      <c r="J224">
        <f t="shared" si="22"/>
        <v>3890000</v>
      </c>
      <c r="K224">
        <f t="shared" si="23"/>
        <v>2370000</v>
      </c>
      <c r="L224">
        <f t="shared" si="24"/>
        <v>1830000</v>
      </c>
      <c r="M224" t="str">
        <f t="shared" si="25"/>
        <v>5000</v>
      </c>
      <c r="N224" t="str">
        <f t="shared" si="26"/>
        <v>3000</v>
      </c>
    </row>
    <row r="225" spans="1:14" x14ac:dyDescent="0.3">
      <c r="A225" s="1">
        <v>8</v>
      </c>
      <c r="B225" t="s">
        <v>2077</v>
      </c>
      <c r="C225" t="s">
        <v>261</v>
      </c>
      <c r="D225" t="s">
        <v>261</v>
      </c>
      <c r="E225" t="s">
        <v>6089</v>
      </c>
      <c r="F225" t="s">
        <v>6090</v>
      </c>
      <c r="G225" t="s">
        <v>6091</v>
      </c>
      <c r="I225" t="str">
        <f t="shared" si="21"/>
        <v>N/A</v>
      </c>
      <c r="J225" t="str">
        <f t="shared" si="22"/>
        <v>N/A</v>
      </c>
      <c r="K225" t="str">
        <f t="shared" si="23"/>
        <v>N/A</v>
      </c>
      <c r="L225">
        <f t="shared" si="24"/>
        <v>86740000</v>
      </c>
      <c r="M225">
        <f t="shared" si="25"/>
        <v>84940000</v>
      </c>
      <c r="N225">
        <f t="shared" si="26"/>
        <v>71170000</v>
      </c>
    </row>
    <row r="226" spans="1:14" x14ac:dyDescent="0.3">
      <c r="A226" s="1">
        <v>9</v>
      </c>
      <c r="B226" t="s">
        <v>2078</v>
      </c>
      <c r="C226" t="s">
        <v>6092</v>
      </c>
      <c r="D226" t="s">
        <v>6093</v>
      </c>
      <c r="E226" t="s">
        <v>2068</v>
      </c>
      <c r="F226" t="s">
        <v>6094</v>
      </c>
      <c r="G226" t="s">
        <v>6095</v>
      </c>
      <c r="I226" t="str">
        <f t="shared" si="21"/>
        <v>N/A</v>
      </c>
      <c r="J226">
        <f t="shared" si="22"/>
        <v>48930000</v>
      </c>
      <c r="K226">
        <f t="shared" si="23"/>
        <v>41550000</v>
      </c>
      <c r="L226">
        <f t="shared" si="24"/>
        <v>42100000</v>
      </c>
      <c r="M226">
        <f t="shared" si="25"/>
        <v>50700000</v>
      </c>
      <c r="N226">
        <f t="shared" si="26"/>
        <v>82370000</v>
      </c>
    </row>
    <row r="227" spans="1:14" x14ac:dyDescent="0.3">
      <c r="A227" s="1">
        <v>10</v>
      </c>
      <c r="B227" t="s">
        <v>2084</v>
      </c>
      <c r="C227" t="s">
        <v>6096</v>
      </c>
      <c r="D227" t="s">
        <v>6097</v>
      </c>
      <c r="E227" t="s">
        <v>6098</v>
      </c>
      <c r="F227" t="s">
        <v>6099</v>
      </c>
      <c r="G227" t="s">
        <v>6100</v>
      </c>
      <c r="I227" t="str">
        <f t="shared" si="21"/>
        <v>N/A</v>
      </c>
      <c r="J227">
        <f t="shared" si="22"/>
        <v>289750000</v>
      </c>
      <c r="K227">
        <f t="shared" si="23"/>
        <v>280310000</v>
      </c>
      <c r="L227">
        <f t="shared" si="24"/>
        <v>189030000</v>
      </c>
      <c r="M227">
        <f t="shared" si="25"/>
        <v>289430000</v>
      </c>
      <c r="N227">
        <f t="shared" si="26"/>
        <v>331760000</v>
      </c>
    </row>
    <row r="228" spans="1:14" x14ac:dyDescent="0.3">
      <c r="A228" s="1">
        <v>11</v>
      </c>
      <c r="B228" t="s">
        <v>2088</v>
      </c>
      <c r="C228" t="s">
        <v>6101</v>
      </c>
      <c r="D228" t="s">
        <v>6102</v>
      </c>
      <c r="E228" t="s">
        <v>6103</v>
      </c>
      <c r="F228" t="s">
        <v>6104</v>
      </c>
      <c r="G228" t="s">
        <v>6105</v>
      </c>
      <c r="I228" t="str">
        <f t="shared" si="21"/>
        <v>N/A</v>
      </c>
      <c r="J228">
        <f t="shared" si="22"/>
        <v>59470000</v>
      </c>
      <c r="K228">
        <f t="shared" si="23"/>
        <v>45900000</v>
      </c>
      <c r="L228">
        <f t="shared" si="24"/>
        <v>34990000</v>
      </c>
      <c r="M228">
        <f t="shared" si="25"/>
        <v>46250000</v>
      </c>
      <c r="N228">
        <f t="shared" si="26"/>
        <v>54310000</v>
      </c>
    </row>
    <row r="229" spans="1:14" x14ac:dyDescent="0.3">
      <c r="A229" s="1">
        <v>12</v>
      </c>
      <c r="B229" t="s">
        <v>437</v>
      </c>
      <c r="C229" t="s">
        <v>6106</v>
      </c>
      <c r="D229" t="s">
        <v>6107</v>
      </c>
      <c r="E229" t="s">
        <v>6108</v>
      </c>
      <c r="F229" t="s">
        <v>6109</v>
      </c>
      <c r="G229" t="s">
        <v>6110</v>
      </c>
      <c r="I229" t="str">
        <f t="shared" si="21"/>
        <v>N/A</v>
      </c>
      <c r="J229">
        <f t="shared" si="22"/>
        <v>16280000.000000002</v>
      </c>
      <c r="K229">
        <f t="shared" si="23"/>
        <v>9880000</v>
      </c>
      <c r="L229">
        <f t="shared" si="24"/>
        <v>9730000</v>
      </c>
      <c r="M229">
        <f t="shared" si="25"/>
        <v>11280000</v>
      </c>
      <c r="N229">
        <f t="shared" si="26"/>
        <v>25880000</v>
      </c>
    </row>
    <row r="230" spans="1:14" x14ac:dyDescent="0.3">
      <c r="A230" s="1">
        <v>13</v>
      </c>
      <c r="B230" t="s">
        <v>2095</v>
      </c>
      <c r="C230" t="s">
        <v>261</v>
      </c>
      <c r="D230" t="s">
        <v>6111</v>
      </c>
      <c r="E230" t="s">
        <v>6112</v>
      </c>
      <c r="F230" t="s">
        <v>6113</v>
      </c>
      <c r="G230" t="s">
        <v>6114</v>
      </c>
      <c r="I230" t="str">
        <f t="shared" si="21"/>
        <v>N/A</v>
      </c>
      <c r="J230" t="str">
        <f t="shared" si="22"/>
        <v>N/A</v>
      </c>
      <c r="K230">
        <f t="shared" si="23"/>
        <v>-0.1128</v>
      </c>
      <c r="L230">
        <f t="shared" si="24"/>
        <v>-4.0999999999999995E-2</v>
      </c>
      <c r="M230">
        <f t="shared" si="25"/>
        <v>0.32429999999999998</v>
      </c>
      <c r="N230">
        <f t="shared" si="26"/>
        <v>0.17170000000000002</v>
      </c>
    </row>
    <row r="231" spans="1:14" x14ac:dyDescent="0.3">
      <c r="A231" s="1">
        <v>14</v>
      </c>
      <c r="B231" t="s">
        <v>2100</v>
      </c>
      <c r="C231" t="s">
        <v>1535</v>
      </c>
      <c r="D231" t="s">
        <v>5105</v>
      </c>
      <c r="E231" t="s">
        <v>6115</v>
      </c>
      <c r="F231" t="s">
        <v>1601</v>
      </c>
      <c r="G231" t="s">
        <v>6116</v>
      </c>
      <c r="I231" t="str">
        <f t="shared" si="21"/>
        <v>pos_trend</v>
      </c>
      <c r="J231">
        <f t="shared" si="22"/>
        <v>2130000000</v>
      </c>
      <c r="K231">
        <f t="shared" si="23"/>
        <v>2590000000</v>
      </c>
      <c r="L231">
        <f t="shared" si="24"/>
        <v>2630000000</v>
      </c>
      <c r="M231">
        <f t="shared" si="25"/>
        <v>2840000000</v>
      </c>
      <c r="N231">
        <f t="shared" si="26"/>
        <v>3030000000</v>
      </c>
    </row>
    <row r="232" spans="1:14" x14ac:dyDescent="0.3">
      <c r="A232" s="1">
        <v>15</v>
      </c>
      <c r="B232" t="s">
        <v>2106</v>
      </c>
      <c r="C232" t="s">
        <v>5165</v>
      </c>
      <c r="D232" t="s">
        <v>1565</v>
      </c>
      <c r="E232" t="s">
        <v>1563</v>
      </c>
      <c r="F232" t="s">
        <v>6117</v>
      </c>
      <c r="G232" t="s">
        <v>6118</v>
      </c>
      <c r="I232" t="str">
        <f t="shared" si="21"/>
        <v>pos_trend</v>
      </c>
      <c r="J232">
        <f t="shared" si="22"/>
        <v>2150000000</v>
      </c>
      <c r="K232">
        <f t="shared" si="23"/>
        <v>2610000000</v>
      </c>
      <c r="L232">
        <f t="shared" si="24"/>
        <v>2650000000</v>
      </c>
      <c r="M232">
        <f t="shared" si="25"/>
        <v>2860000000</v>
      </c>
      <c r="N232">
        <f t="shared" si="26"/>
        <v>3050000000</v>
      </c>
    </row>
    <row r="233" spans="1:14" x14ac:dyDescent="0.3">
      <c r="A233" s="1">
        <v>16</v>
      </c>
      <c r="B233" t="s">
        <v>2112</v>
      </c>
      <c r="C233" t="s">
        <v>6119</v>
      </c>
      <c r="D233" t="s">
        <v>6120</v>
      </c>
      <c r="E233" t="s">
        <v>2568</v>
      </c>
      <c r="F233" t="s">
        <v>6121</v>
      </c>
      <c r="G233" t="s">
        <v>6122</v>
      </c>
      <c r="I233" t="str">
        <f t="shared" si="21"/>
        <v>N/A</v>
      </c>
      <c r="J233">
        <f t="shared" si="22"/>
        <v>108740000</v>
      </c>
      <c r="K233">
        <f t="shared" si="23"/>
        <v>164480000</v>
      </c>
      <c r="L233">
        <f t="shared" si="24"/>
        <v>132639999.99999999</v>
      </c>
      <c r="M233">
        <f t="shared" si="25"/>
        <v>165890000</v>
      </c>
      <c r="N233">
        <f t="shared" si="26"/>
        <v>185670000</v>
      </c>
    </row>
    <row r="234" spans="1:14" x14ac:dyDescent="0.3">
      <c r="A234" s="1">
        <v>17</v>
      </c>
      <c r="B234" t="s">
        <v>2118</v>
      </c>
      <c r="C234" t="s">
        <v>6123</v>
      </c>
      <c r="D234" t="s">
        <v>6124</v>
      </c>
      <c r="E234" t="s">
        <v>6125</v>
      </c>
      <c r="F234" t="s">
        <v>6126</v>
      </c>
      <c r="G234" t="s">
        <v>6127</v>
      </c>
      <c r="I234" t="str">
        <f t="shared" si="21"/>
        <v>N/A</v>
      </c>
      <c r="J234">
        <f t="shared" si="22"/>
        <v>179670000</v>
      </c>
      <c r="K234">
        <f t="shared" si="23"/>
        <v>189790000</v>
      </c>
      <c r="L234">
        <f t="shared" si="24"/>
        <v>185310000</v>
      </c>
      <c r="M234">
        <f t="shared" si="25"/>
        <v>183120000</v>
      </c>
      <c r="N234">
        <f t="shared" si="26"/>
        <v>174510000</v>
      </c>
    </row>
    <row r="235" spans="1:14" x14ac:dyDescent="0.3">
      <c r="A235" s="1">
        <v>18</v>
      </c>
      <c r="B235" t="s">
        <v>2124</v>
      </c>
      <c r="C235" t="s">
        <v>4104</v>
      </c>
      <c r="D235" t="s">
        <v>6128</v>
      </c>
      <c r="E235" t="s">
        <v>5214</v>
      </c>
      <c r="F235" t="s">
        <v>6129</v>
      </c>
      <c r="G235" t="s">
        <v>1599</v>
      </c>
      <c r="I235" t="str">
        <f t="shared" si="21"/>
        <v>pos_trend</v>
      </c>
      <c r="J235">
        <f t="shared" si="22"/>
        <v>1850000000</v>
      </c>
      <c r="K235">
        <f t="shared" si="23"/>
        <v>2250000000</v>
      </c>
      <c r="L235">
        <f t="shared" si="24"/>
        <v>2330000000</v>
      </c>
      <c r="M235">
        <f t="shared" si="25"/>
        <v>2510000000</v>
      </c>
      <c r="N235">
        <f t="shared" si="26"/>
        <v>2680000000</v>
      </c>
    </row>
    <row r="236" spans="1:14" x14ac:dyDescent="0.3">
      <c r="A236" s="1">
        <v>19</v>
      </c>
      <c r="B236" t="s">
        <v>2130</v>
      </c>
      <c r="C236" t="s">
        <v>261</v>
      </c>
      <c r="D236" t="s">
        <v>261</v>
      </c>
      <c r="E236" t="s">
        <v>261</v>
      </c>
      <c r="F236" t="s">
        <v>261</v>
      </c>
      <c r="G236" t="s">
        <v>261</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2131</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2132</v>
      </c>
      <c r="C238" t="s">
        <v>261</v>
      </c>
      <c r="D238" t="s">
        <v>261</v>
      </c>
      <c r="E238" t="s">
        <v>261</v>
      </c>
      <c r="F238" t="s">
        <v>261</v>
      </c>
      <c r="G238" t="s">
        <v>261</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2133</v>
      </c>
      <c r="C239" t="s">
        <v>5512</v>
      </c>
      <c r="D239" t="s">
        <v>6130</v>
      </c>
      <c r="E239" t="s">
        <v>6131</v>
      </c>
      <c r="F239" t="s">
        <v>2208</v>
      </c>
      <c r="G239" t="s">
        <v>3378</v>
      </c>
      <c r="I239" t="str">
        <f t="shared" si="21"/>
        <v>N/A</v>
      </c>
      <c r="J239">
        <f t="shared" si="22"/>
        <v>4550000</v>
      </c>
      <c r="K239">
        <f t="shared" si="23"/>
        <v>3910000</v>
      </c>
      <c r="L239">
        <f t="shared" si="24"/>
        <v>2800000</v>
      </c>
      <c r="M239">
        <f t="shared" si="25"/>
        <v>3360000</v>
      </c>
      <c r="N239">
        <f t="shared" si="26"/>
        <v>5070000</v>
      </c>
    </row>
    <row r="240" spans="1:14" x14ac:dyDescent="0.3">
      <c r="A240" s="1">
        <v>23</v>
      </c>
      <c r="B240" t="s">
        <v>2134</v>
      </c>
      <c r="C240" t="s">
        <v>261</v>
      </c>
      <c r="D240" t="s">
        <v>261</v>
      </c>
      <c r="E240" t="s">
        <v>261</v>
      </c>
      <c r="F240" t="s">
        <v>261</v>
      </c>
      <c r="G240" t="s">
        <v>261</v>
      </c>
      <c r="I240" t="str">
        <f t="shared" si="21"/>
        <v>N/A</v>
      </c>
      <c r="J240" t="str">
        <f t="shared" si="22"/>
        <v>N/A</v>
      </c>
      <c r="K240" t="str">
        <f t="shared" si="23"/>
        <v>N/A</v>
      </c>
      <c r="L240" t="str">
        <f t="shared" si="24"/>
        <v>N/A</v>
      </c>
      <c r="M240" t="str">
        <f t="shared" si="25"/>
        <v>N/A</v>
      </c>
      <c r="N240" t="str">
        <f t="shared" si="26"/>
        <v>N/A</v>
      </c>
    </row>
    <row r="241" spans="1:14" x14ac:dyDescent="0.3">
      <c r="A241" s="1">
        <v>24</v>
      </c>
      <c r="B241" t="s">
        <v>2140</v>
      </c>
      <c r="C241" t="s">
        <v>6132</v>
      </c>
      <c r="D241" t="s">
        <v>6133</v>
      </c>
      <c r="E241" t="s">
        <v>6134</v>
      </c>
      <c r="F241" t="s">
        <v>6135</v>
      </c>
      <c r="G241" t="s">
        <v>6136</v>
      </c>
      <c r="I241" t="str">
        <f t="shared" si="21"/>
        <v>N/A</v>
      </c>
      <c r="J241" t="str">
        <f t="shared" si="22"/>
        <v>(18.81M)</v>
      </c>
      <c r="K241" t="str">
        <f t="shared" si="23"/>
        <v>(20.58M)</v>
      </c>
      <c r="L241" t="str">
        <f t="shared" si="24"/>
        <v>(20.15M)</v>
      </c>
      <c r="M241" t="str">
        <f t="shared" si="25"/>
        <v>(20.04M)</v>
      </c>
      <c r="N241" t="str">
        <f t="shared" si="26"/>
        <v>(19.73M)</v>
      </c>
    </row>
    <row r="242" spans="1:14" x14ac:dyDescent="0.3">
      <c r="A242" s="1">
        <v>25</v>
      </c>
      <c r="B242" t="s">
        <v>2146</v>
      </c>
      <c r="C242" t="s">
        <v>261</v>
      </c>
      <c r="D242" t="s">
        <v>261</v>
      </c>
      <c r="E242" t="s">
        <v>261</v>
      </c>
      <c r="F242" t="s">
        <v>261</v>
      </c>
      <c r="G242" t="s">
        <v>261</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2147</v>
      </c>
      <c r="C243" t="s">
        <v>261</v>
      </c>
      <c r="D243" t="s">
        <v>6137</v>
      </c>
      <c r="E243" t="s">
        <v>6138</v>
      </c>
      <c r="F243" t="s">
        <v>6139</v>
      </c>
      <c r="G243" t="s">
        <v>6140</v>
      </c>
      <c r="I243" t="str">
        <f t="shared" si="21"/>
        <v>N/A</v>
      </c>
      <c r="J243" t="str">
        <f t="shared" si="22"/>
        <v>N/A</v>
      </c>
      <c r="K243">
        <f t="shared" si="23"/>
        <v>0.21530000000000002</v>
      </c>
      <c r="L243">
        <f t="shared" si="24"/>
        <v>1.7899999999999999E-2</v>
      </c>
      <c r="M243">
        <f t="shared" si="25"/>
        <v>8.0299999999999996E-2</v>
      </c>
      <c r="N243">
        <f t="shared" si="26"/>
        <v>6.4399999999999999E-2</v>
      </c>
    </row>
    <row r="244" spans="1:14" x14ac:dyDescent="0.3">
      <c r="A244" s="1">
        <v>27</v>
      </c>
      <c r="B244" t="s">
        <v>2152</v>
      </c>
      <c r="C244" t="s">
        <v>261</v>
      </c>
      <c r="D244" t="s">
        <v>261</v>
      </c>
      <c r="E244" t="s">
        <v>261</v>
      </c>
      <c r="F244" t="s">
        <v>261</v>
      </c>
      <c r="G244" t="s">
        <v>261</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2153</v>
      </c>
      <c r="C245" t="s">
        <v>261</v>
      </c>
      <c r="D245" t="s">
        <v>261</v>
      </c>
      <c r="E245" t="s">
        <v>261</v>
      </c>
      <c r="F245" t="s">
        <v>261</v>
      </c>
      <c r="G245" t="s">
        <v>261</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440</v>
      </c>
      <c r="C246" t="s">
        <v>6141</v>
      </c>
      <c r="D246" t="s">
        <v>6142</v>
      </c>
      <c r="E246" t="s">
        <v>6143</v>
      </c>
      <c r="F246" t="s">
        <v>6144</v>
      </c>
      <c r="G246" t="s">
        <v>6145</v>
      </c>
      <c r="I246" t="str">
        <f t="shared" si="21"/>
        <v>N/A</v>
      </c>
      <c r="J246">
        <f t="shared" si="22"/>
        <v>72730000</v>
      </c>
      <c r="K246">
        <f t="shared" si="23"/>
        <v>82550000</v>
      </c>
      <c r="L246">
        <f t="shared" si="24"/>
        <v>77990000</v>
      </c>
      <c r="M246">
        <f t="shared" si="25"/>
        <v>77270000</v>
      </c>
      <c r="N246">
        <f t="shared" si="26"/>
        <v>75170000</v>
      </c>
    </row>
    <row r="247" spans="1:14" x14ac:dyDescent="0.3">
      <c r="A247" s="1">
        <v>30</v>
      </c>
      <c r="B247" t="s">
        <v>443</v>
      </c>
      <c r="C247" t="s">
        <v>6146</v>
      </c>
      <c r="D247" t="s">
        <v>6147</v>
      </c>
      <c r="E247" t="s">
        <v>6148</v>
      </c>
      <c r="F247" t="s">
        <v>6149</v>
      </c>
      <c r="G247" t="s">
        <v>6150</v>
      </c>
      <c r="I247" t="str">
        <f t="shared" si="21"/>
        <v>pos_trend</v>
      </c>
      <c r="J247">
        <f t="shared" si="22"/>
        <v>182520000</v>
      </c>
      <c r="K247">
        <f t="shared" si="23"/>
        <v>186540000</v>
      </c>
      <c r="L247">
        <f t="shared" si="24"/>
        <v>196120000</v>
      </c>
      <c r="M247">
        <f t="shared" si="25"/>
        <v>207670000</v>
      </c>
      <c r="N247">
        <f t="shared" si="26"/>
        <v>213650000</v>
      </c>
    </row>
    <row r="248" spans="1:14" x14ac:dyDescent="0.3">
      <c r="A248" s="1">
        <v>31</v>
      </c>
      <c r="B248" t="s">
        <v>449</v>
      </c>
      <c r="C248" t="s">
        <v>6151</v>
      </c>
      <c r="D248" t="s">
        <v>6152</v>
      </c>
      <c r="E248" t="s">
        <v>6153</v>
      </c>
      <c r="F248" t="s">
        <v>6154</v>
      </c>
      <c r="G248" t="s">
        <v>6155</v>
      </c>
      <c r="I248" t="str">
        <f t="shared" si="21"/>
        <v>N/A</v>
      </c>
      <c r="J248">
        <f t="shared" si="22"/>
        <v>117460000</v>
      </c>
      <c r="K248">
        <f t="shared" si="23"/>
        <v>111400000</v>
      </c>
      <c r="L248">
        <f t="shared" si="24"/>
        <v>121930000</v>
      </c>
      <c r="M248">
        <f t="shared" si="25"/>
        <v>127880000</v>
      </c>
      <c r="N248">
        <f t="shared" si="26"/>
        <v>134510000</v>
      </c>
    </row>
    <row r="249" spans="1:14" x14ac:dyDescent="0.3">
      <c r="A249" s="1">
        <v>32</v>
      </c>
      <c r="B249" t="s">
        <v>454</v>
      </c>
      <c r="C249" t="s">
        <v>6156</v>
      </c>
      <c r="D249" t="s">
        <v>6157</v>
      </c>
      <c r="E249" t="s">
        <v>1492</v>
      </c>
      <c r="F249" t="s">
        <v>6158</v>
      </c>
      <c r="G249" t="s">
        <v>6159</v>
      </c>
      <c r="I249" t="str">
        <f t="shared" si="21"/>
        <v>N/A</v>
      </c>
      <c r="J249">
        <f t="shared" si="22"/>
        <v>65060000</v>
      </c>
      <c r="K249">
        <f t="shared" si="23"/>
        <v>75140000</v>
      </c>
      <c r="L249">
        <f t="shared" si="24"/>
        <v>74200000</v>
      </c>
      <c r="M249">
        <f t="shared" si="25"/>
        <v>79790000</v>
      </c>
      <c r="N249">
        <f t="shared" si="26"/>
        <v>79140000</v>
      </c>
    </row>
    <row r="250" spans="1:14" x14ac:dyDescent="0.3">
      <c r="A250" s="1">
        <v>33</v>
      </c>
      <c r="B250" t="s">
        <v>2169</v>
      </c>
      <c r="C250" t="s">
        <v>6160</v>
      </c>
      <c r="D250" t="s">
        <v>6161</v>
      </c>
      <c r="E250" t="s">
        <v>3871</v>
      </c>
      <c r="F250" t="s">
        <v>2867</v>
      </c>
      <c r="G250" t="s">
        <v>6162</v>
      </c>
      <c r="I250" t="str">
        <f t="shared" si="21"/>
        <v>N/A</v>
      </c>
      <c r="J250">
        <f t="shared" si="22"/>
        <v>6690000</v>
      </c>
      <c r="K250">
        <f t="shared" si="23"/>
        <v>6870000</v>
      </c>
      <c r="L250">
        <f t="shared" si="24"/>
        <v>6830000</v>
      </c>
      <c r="M250">
        <f t="shared" si="25"/>
        <v>7430000</v>
      </c>
      <c r="N250">
        <f t="shared" si="26"/>
        <v>8410000</v>
      </c>
    </row>
    <row r="251" spans="1:14" x14ac:dyDescent="0.3">
      <c r="A251" s="1">
        <v>34</v>
      </c>
      <c r="B251" t="s">
        <v>459</v>
      </c>
      <c r="C251" t="s">
        <v>1556</v>
      </c>
      <c r="D251" t="s">
        <v>2785</v>
      </c>
      <c r="E251" t="s">
        <v>6163</v>
      </c>
      <c r="F251" t="s">
        <v>5153</v>
      </c>
      <c r="G251" t="s">
        <v>729</v>
      </c>
      <c r="I251" t="str">
        <f t="shared" si="21"/>
        <v>pos_trend</v>
      </c>
      <c r="J251">
        <f t="shared" si="22"/>
        <v>2920000000</v>
      </c>
      <c r="K251">
        <f t="shared" si="23"/>
        <v>3370000000</v>
      </c>
      <c r="L251">
        <f t="shared" si="24"/>
        <v>3460000000</v>
      </c>
      <c r="M251">
        <f t="shared" si="25"/>
        <v>3720000000</v>
      </c>
      <c r="N251">
        <f t="shared" si="26"/>
        <v>3990000000</v>
      </c>
    </row>
    <row r="252" spans="1:14" x14ac:dyDescent="0.3">
      <c r="A252" s="1">
        <v>35</v>
      </c>
      <c r="B252" t="s">
        <v>2175</v>
      </c>
      <c r="C252" t="s">
        <v>261</v>
      </c>
      <c r="D252" t="s">
        <v>6164</v>
      </c>
      <c r="E252" t="s">
        <v>1949</v>
      </c>
      <c r="F252" t="s">
        <v>6165</v>
      </c>
      <c r="G252" t="s">
        <v>6166</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0.1532</v>
      </c>
      <c r="L252">
        <f t="shared" ref="L252:L315" si="30">IF(TRIM(E252)="-", "N/A", IF(RIGHT(E252,1)="M",1000000*VALUE(LEFT(E252,LEN(E252)-1)),IF(RIGHT(E252,1)="B",1000000000*VALUE(LEFT(E252,LEN(E252)-1)),IF(RIGHT(E252,1)="%",0.01*VALUE(LEFT(E252,LEN(E252)-1)),E252))))</f>
        <v>2.7999999999999997E-2</v>
      </c>
      <c r="M252">
        <f t="shared" ref="M252:M315" si="31">IF(TRIM(F252)="-", "N/A", IF(RIGHT(F252,1)="M",1000000*VALUE(LEFT(F252,LEN(F252)-1)),IF(RIGHT(F252,1)="B",1000000000*VALUE(LEFT(F252,LEN(F252)-1)),IF(RIGHT(F252,1)="%",0.01*VALUE(LEFT(F252,LEN(F252)-1)),F252))))</f>
        <v>7.3300000000000004E-2</v>
      </c>
      <c r="N252">
        <f t="shared" ref="N252:N315" si="32">IF(TRIM(G252)="-", "N/A", IF(RIGHT(G252,1)="M",1000000*VALUE(LEFT(G252,LEN(G252)-1)),IF(RIGHT(G252,1)="B",1000000000*VALUE(LEFT(G252,LEN(G252)-1)),IF(RIGHT(G252,1)="%",0.01*VALUE(LEFT(G252,LEN(G252)-1)),G252))))</f>
        <v>7.2599999999999998E-2</v>
      </c>
    </row>
    <row r="253" spans="1:14" x14ac:dyDescent="0.3">
      <c r="A253" s="1">
        <v>36</v>
      </c>
      <c r="B253" t="s">
        <v>470</v>
      </c>
      <c r="C253" t="s">
        <v>261</v>
      </c>
      <c r="D253" t="s">
        <v>261</v>
      </c>
      <c r="E253" t="s">
        <v>261</v>
      </c>
      <c r="F253" t="s">
        <v>261</v>
      </c>
      <c r="G253" t="s">
        <v>6167</v>
      </c>
      <c r="I253" t="str">
        <f t="shared" si="27"/>
        <v>N/A</v>
      </c>
      <c r="J253" t="str">
        <f t="shared" si="28"/>
        <v>N/A</v>
      </c>
      <c r="K253" t="str">
        <f t="shared" si="29"/>
        <v>N/A</v>
      </c>
      <c r="L253" t="str">
        <f t="shared" si="30"/>
        <v>N/A</v>
      </c>
      <c r="M253" t="str">
        <f t="shared" si="31"/>
        <v>N/A</v>
      </c>
      <c r="N253">
        <f t="shared" si="32"/>
        <v>1.34E-2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296</v>
      </c>
      <c r="C255" s="1" t="s">
        <v>248</v>
      </c>
      <c r="D255" s="1" t="s">
        <v>249</v>
      </c>
      <c r="E255" s="1" t="s">
        <v>250</v>
      </c>
      <c r="F255" s="1" t="s">
        <v>251</v>
      </c>
      <c r="G255" s="1" t="s">
        <v>252</v>
      </c>
      <c r="H255" s="1" t="s">
        <v>253</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2180</v>
      </c>
      <c r="C256" t="s">
        <v>6168</v>
      </c>
      <c r="D256" t="s">
        <v>5152</v>
      </c>
      <c r="E256" t="s">
        <v>6169</v>
      </c>
      <c r="F256" t="s">
        <v>6170</v>
      </c>
      <c r="G256" t="s">
        <v>6171</v>
      </c>
      <c r="I256" t="str">
        <f t="shared" si="27"/>
        <v>pos_trend</v>
      </c>
      <c r="J256">
        <f t="shared" si="28"/>
        <v>2410000000</v>
      </c>
      <c r="K256">
        <f t="shared" si="29"/>
        <v>2790000000</v>
      </c>
      <c r="L256">
        <f t="shared" si="30"/>
        <v>2870000000</v>
      </c>
      <c r="M256">
        <f t="shared" si="31"/>
        <v>3080000000</v>
      </c>
      <c r="N256">
        <f t="shared" si="32"/>
        <v>3230000000</v>
      </c>
    </row>
    <row r="257" spans="1:14" x14ac:dyDescent="0.3">
      <c r="A257" s="1">
        <v>1</v>
      </c>
      <c r="B257" t="s">
        <v>2186</v>
      </c>
      <c r="C257" t="s">
        <v>6172</v>
      </c>
      <c r="D257" t="s">
        <v>6173</v>
      </c>
      <c r="E257" t="s">
        <v>2724</v>
      </c>
      <c r="F257" t="s">
        <v>6174</v>
      </c>
      <c r="G257" t="s">
        <v>6175</v>
      </c>
      <c r="I257" t="str">
        <f t="shared" si="27"/>
        <v>N/A</v>
      </c>
      <c r="J257">
        <f t="shared" si="28"/>
        <v>983100000</v>
      </c>
      <c r="K257">
        <f t="shared" si="29"/>
        <v>1090000000</v>
      </c>
      <c r="L257">
        <f t="shared" si="30"/>
        <v>1190000000</v>
      </c>
      <c r="M257">
        <f t="shared" si="31"/>
        <v>621070000</v>
      </c>
      <c r="N257">
        <f t="shared" si="32"/>
        <v>672290000</v>
      </c>
    </row>
    <row r="258" spans="1:14" x14ac:dyDescent="0.3">
      <c r="A258" s="1">
        <v>2</v>
      </c>
      <c r="B258" t="s">
        <v>2192</v>
      </c>
      <c r="C258" t="s">
        <v>3382</v>
      </c>
      <c r="D258" t="s">
        <v>6176</v>
      </c>
      <c r="E258" t="s">
        <v>6176</v>
      </c>
      <c r="F258" t="s">
        <v>6177</v>
      </c>
      <c r="G258" t="s">
        <v>5150</v>
      </c>
      <c r="I258" t="str">
        <f t="shared" si="27"/>
        <v>N/A</v>
      </c>
      <c r="J258">
        <f t="shared" si="28"/>
        <v>1430000000</v>
      </c>
      <c r="K258">
        <f t="shared" si="29"/>
        <v>1690000000</v>
      </c>
      <c r="L258">
        <f t="shared" si="30"/>
        <v>1690000000</v>
      </c>
      <c r="M258">
        <f t="shared" si="31"/>
        <v>2460000000</v>
      </c>
      <c r="N258">
        <f t="shared" si="32"/>
        <v>2560000000</v>
      </c>
    </row>
    <row r="259" spans="1:14" x14ac:dyDescent="0.3">
      <c r="A259" s="1">
        <v>3</v>
      </c>
      <c r="B259" t="s">
        <v>2198</v>
      </c>
      <c r="C259" t="s">
        <v>261</v>
      </c>
      <c r="D259" t="s">
        <v>261</v>
      </c>
      <c r="E259" t="s">
        <v>261</v>
      </c>
      <c r="F259" t="s">
        <v>261</v>
      </c>
      <c r="G259" t="s">
        <v>261</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2199</v>
      </c>
      <c r="C260" t="s">
        <v>261</v>
      </c>
      <c r="D260" t="s">
        <v>6178</v>
      </c>
      <c r="E260" t="s">
        <v>3670</v>
      </c>
      <c r="F260" t="s">
        <v>6179</v>
      </c>
      <c r="G260" t="s">
        <v>6180</v>
      </c>
      <c r="I260" t="str">
        <f t="shared" si="27"/>
        <v>N/A</v>
      </c>
      <c r="J260" t="str">
        <f t="shared" si="28"/>
        <v>N/A</v>
      </c>
      <c r="K260">
        <f t="shared" si="29"/>
        <v>0.156</v>
      </c>
      <c r="L260">
        <f t="shared" si="30"/>
        <v>3.15E-2</v>
      </c>
      <c r="M260">
        <f t="shared" si="31"/>
        <v>7.3499999999999996E-2</v>
      </c>
      <c r="N260">
        <f t="shared" si="32"/>
        <v>4.7899999999999998E-2</v>
      </c>
    </row>
    <row r="261" spans="1:14" x14ac:dyDescent="0.3">
      <c r="A261" s="1">
        <v>5</v>
      </c>
      <c r="B261" t="s">
        <v>472</v>
      </c>
      <c r="C261" t="s">
        <v>6181</v>
      </c>
      <c r="D261" t="s">
        <v>6182</v>
      </c>
      <c r="E261" t="s">
        <v>6183</v>
      </c>
      <c r="F261" t="s">
        <v>6184</v>
      </c>
      <c r="G261" t="s">
        <v>6185</v>
      </c>
      <c r="I261" t="str">
        <f t="shared" si="27"/>
        <v>N/A</v>
      </c>
      <c r="J261">
        <f t="shared" si="28"/>
        <v>131139999.99999999</v>
      </c>
      <c r="K261">
        <f t="shared" si="29"/>
        <v>154290000</v>
      </c>
      <c r="L261">
        <f t="shared" si="30"/>
        <v>151430000</v>
      </c>
      <c r="M261">
        <f t="shared" si="31"/>
        <v>171360000</v>
      </c>
      <c r="N261">
        <f t="shared" si="32"/>
        <v>264800000</v>
      </c>
    </row>
    <row r="262" spans="1:14" x14ac:dyDescent="0.3">
      <c r="A262" s="1">
        <v>6</v>
      </c>
      <c r="B262" t="s">
        <v>478</v>
      </c>
      <c r="C262" t="s">
        <v>6186</v>
      </c>
      <c r="D262" t="s">
        <v>6187</v>
      </c>
      <c r="E262" t="s">
        <v>6188</v>
      </c>
      <c r="F262" t="s">
        <v>6189</v>
      </c>
      <c r="G262" t="s">
        <v>6190</v>
      </c>
      <c r="I262" t="str">
        <f t="shared" si="27"/>
        <v>N/A</v>
      </c>
      <c r="J262">
        <f t="shared" si="28"/>
        <v>114650000</v>
      </c>
      <c r="K262">
        <f t="shared" si="29"/>
        <v>137800000</v>
      </c>
      <c r="L262">
        <f t="shared" si="30"/>
        <v>134930000</v>
      </c>
      <c r="M262">
        <f t="shared" si="31"/>
        <v>154870000</v>
      </c>
      <c r="N262">
        <f t="shared" si="32"/>
        <v>248310000</v>
      </c>
    </row>
    <row r="263" spans="1:14" x14ac:dyDescent="0.3">
      <c r="A263" s="1">
        <v>7</v>
      </c>
      <c r="B263" t="s">
        <v>483</v>
      </c>
      <c r="C263" t="s">
        <v>261</v>
      </c>
      <c r="D263" t="s">
        <v>261</v>
      </c>
      <c r="E263" t="s">
        <v>261</v>
      </c>
      <c r="F263" t="s">
        <v>261</v>
      </c>
      <c r="G263" t="s">
        <v>261</v>
      </c>
      <c r="I263" t="str">
        <f t="shared" si="27"/>
        <v>N/A</v>
      </c>
      <c r="J263" t="str">
        <f t="shared" si="28"/>
        <v>N/A</v>
      </c>
      <c r="K263" t="str">
        <f t="shared" si="29"/>
        <v>N/A</v>
      </c>
      <c r="L263" t="str">
        <f t="shared" si="30"/>
        <v>N/A</v>
      </c>
      <c r="M263" t="str">
        <f t="shared" si="31"/>
        <v>N/A</v>
      </c>
      <c r="N263" t="str">
        <f t="shared" si="32"/>
        <v>N/A</v>
      </c>
    </row>
    <row r="264" spans="1:14" x14ac:dyDescent="0.3">
      <c r="A264" s="1">
        <v>8</v>
      </c>
      <c r="B264" t="s">
        <v>482</v>
      </c>
      <c r="C264" t="s">
        <v>6186</v>
      </c>
      <c r="D264" t="s">
        <v>6187</v>
      </c>
      <c r="E264" t="s">
        <v>6188</v>
      </c>
      <c r="F264" t="s">
        <v>6189</v>
      </c>
      <c r="G264" t="s">
        <v>6190</v>
      </c>
      <c r="I264" t="str">
        <f t="shared" si="27"/>
        <v>N/A</v>
      </c>
      <c r="J264">
        <f t="shared" si="28"/>
        <v>114650000</v>
      </c>
      <c r="K264">
        <f t="shared" si="29"/>
        <v>137800000</v>
      </c>
      <c r="L264">
        <f t="shared" si="30"/>
        <v>134930000</v>
      </c>
      <c r="M264">
        <f t="shared" si="31"/>
        <v>154870000</v>
      </c>
      <c r="N264">
        <f t="shared" si="32"/>
        <v>248310000</v>
      </c>
    </row>
    <row r="265" spans="1:14" x14ac:dyDescent="0.3">
      <c r="A265" s="1">
        <v>9</v>
      </c>
      <c r="B265" t="s">
        <v>484</v>
      </c>
      <c r="C265" t="s">
        <v>6191</v>
      </c>
      <c r="D265" t="s">
        <v>6191</v>
      </c>
      <c r="E265" t="s">
        <v>6191</v>
      </c>
      <c r="F265" t="s">
        <v>6191</v>
      </c>
      <c r="G265" t="s">
        <v>6191</v>
      </c>
      <c r="I265" t="str">
        <f t="shared" si="27"/>
        <v>N/A</v>
      </c>
      <c r="J265">
        <f t="shared" si="28"/>
        <v>16500000</v>
      </c>
      <c r="K265">
        <f t="shared" si="29"/>
        <v>16500000</v>
      </c>
      <c r="L265">
        <f t="shared" si="30"/>
        <v>16500000</v>
      </c>
      <c r="M265">
        <f t="shared" si="31"/>
        <v>16500000</v>
      </c>
      <c r="N265">
        <f t="shared" si="32"/>
        <v>16500000</v>
      </c>
    </row>
    <row r="266" spans="1:14" x14ac:dyDescent="0.3">
      <c r="A266" s="1">
        <v>10</v>
      </c>
      <c r="B266" t="s">
        <v>488</v>
      </c>
      <c r="C266" t="s">
        <v>6191</v>
      </c>
      <c r="D266" t="s">
        <v>6191</v>
      </c>
      <c r="E266" t="s">
        <v>6191</v>
      </c>
      <c r="F266" t="s">
        <v>6191</v>
      </c>
      <c r="G266" t="s">
        <v>6191</v>
      </c>
      <c r="I266" t="str">
        <f t="shared" si="27"/>
        <v>N/A</v>
      </c>
      <c r="J266">
        <f t="shared" si="28"/>
        <v>16500000</v>
      </c>
      <c r="K266">
        <f t="shared" si="29"/>
        <v>16500000</v>
      </c>
      <c r="L266">
        <f t="shared" si="30"/>
        <v>16500000</v>
      </c>
      <c r="M266">
        <f t="shared" si="31"/>
        <v>16500000</v>
      </c>
      <c r="N266">
        <f t="shared" si="32"/>
        <v>16500000</v>
      </c>
    </row>
    <row r="267" spans="1:14" x14ac:dyDescent="0.3">
      <c r="A267" s="1">
        <v>11</v>
      </c>
      <c r="B267" t="s">
        <v>489</v>
      </c>
      <c r="C267" t="s">
        <v>261</v>
      </c>
      <c r="D267" t="s">
        <v>261</v>
      </c>
      <c r="E267" t="s">
        <v>261</v>
      </c>
      <c r="F267" t="s">
        <v>261</v>
      </c>
      <c r="G267" t="s">
        <v>261</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2215</v>
      </c>
      <c r="C268" t="s">
        <v>261</v>
      </c>
      <c r="D268" t="s">
        <v>852</v>
      </c>
      <c r="E268" t="s">
        <v>852</v>
      </c>
      <c r="F268" t="s">
        <v>852</v>
      </c>
      <c r="G268" t="s">
        <v>852</v>
      </c>
      <c r="I268" t="str">
        <f t="shared" si="27"/>
        <v>N/A</v>
      </c>
      <c r="J268" t="str">
        <f t="shared" si="28"/>
        <v>N/A</v>
      </c>
      <c r="K268">
        <f t="shared" si="29"/>
        <v>0</v>
      </c>
      <c r="L268">
        <f t="shared" si="30"/>
        <v>0</v>
      </c>
      <c r="M268">
        <f t="shared" si="31"/>
        <v>0</v>
      </c>
      <c r="N268">
        <f t="shared" si="32"/>
        <v>0</v>
      </c>
    </row>
    <row r="269" spans="1:14" x14ac:dyDescent="0.3">
      <c r="A269" s="1">
        <v>13</v>
      </c>
      <c r="B269" t="s">
        <v>495</v>
      </c>
      <c r="C269" t="s">
        <v>6192</v>
      </c>
      <c r="D269" t="s">
        <v>6193</v>
      </c>
      <c r="E269" t="s">
        <v>6194</v>
      </c>
      <c r="F269" t="s">
        <v>6195</v>
      </c>
      <c r="G269" t="s">
        <v>6196</v>
      </c>
      <c r="I269" t="str">
        <f t="shared" si="27"/>
        <v>N/A</v>
      </c>
      <c r="J269">
        <f t="shared" si="28"/>
        <v>4.4900000000000002E-2</v>
      </c>
      <c r="K269">
        <f t="shared" si="29"/>
        <v>4.58E-2</v>
      </c>
      <c r="L269">
        <f t="shared" si="30"/>
        <v>4.3700000000000003E-2</v>
      </c>
      <c r="M269">
        <f t="shared" si="31"/>
        <v>4.6100000000000002E-2</v>
      </c>
      <c r="N269">
        <f t="shared" si="32"/>
        <v>6.6400000000000001E-2</v>
      </c>
    </row>
    <row r="270" spans="1:14" x14ac:dyDescent="0.3">
      <c r="A270" s="1">
        <v>14</v>
      </c>
      <c r="B270" t="s">
        <v>503</v>
      </c>
      <c r="C270" t="s">
        <v>6197</v>
      </c>
      <c r="D270" t="s">
        <v>6198</v>
      </c>
      <c r="E270" t="s">
        <v>6199</v>
      </c>
      <c r="F270" t="s">
        <v>6200</v>
      </c>
      <c r="G270" t="s">
        <v>4829</v>
      </c>
      <c r="I270" t="str">
        <f t="shared" si="27"/>
        <v>N/A</v>
      </c>
      <c r="J270">
        <f t="shared" si="28"/>
        <v>39540000</v>
      </c>
      <c r="K270">
        <f t="shared" si="29"/>
        <v>38390000</v>
      </c>
      <c r="L270">
        <f t="shared" si="30"/>
        <v>33070000</v>
      </c>
      <c r="M270">
        <f t="shared" si="31"/>
        <v>30650000</v>
      </c>
      <c r="N270">
        <f t="shared" si="32"/>
        <v>39310000</v>
      </c>
    </row>
    <row r="271" spans="1:14" x14ac:dyDescent="0.3">
      <c r="A271" s="1">
        <v>15</v>
      </c>
      <c r="B271" t="s">
        <v>509</v>
      </c>
      <c r="C271" t="s">
        <v>6197</v>
      </c>
      <c r="D271" t="s">
        <v>6198</v>
      </c>
      <c r="E271" t="s">
        <v>6199</v>
      </c>
      <c r="F271" t="s">
        <v>6200</v>
      </c>
      <c r="G271" t="s">
        <v>4829</v>
      </c>
      <c r="I271" t="str">
        <f t="shared" si="27"/>
        <v>N/A</v>
      </c>
      <c r="J271">
        <f t="shared" si="28"/>
        <v>39540000</v>
      </c>
      <c r="K271">
        <f t="shared" si="29"/>
        <v>38390000</v>
      </c>
      <c r="L271">
        <f t="shared" si="30"/>
        <v>33070000</v>
      </c>
      <c r="M271">
        <f t="shared" si="31"/>
        <v>30650000</v>
      </c>
      <c r="N271">
        <f t="shared" si="32"/>
        <v>39310000</v>
      </c>
    </row>
    <row r="272" spans="1:14" x14ac:dyDescent="0.3">
      <c r="A272" s="1">
        <v>16</v>
      </c>
      <c r="B272" t="s">
        <v>514</v>
      </c>
      <c r="C272" t="s">
        <v>5105</v>
      </c>
      <c r="D272" t="s">
        <v>6201</v>
      </c>
      <c r="E272" t="s">
        <v>6202</v>
      </c>
      <c r="F272" t="s">
        <v>6203</v>
      </c>
      <c r="G272" t="s">
        <v>6204</v>
      </c>
      <c r="I272" t="str">
        <f t="shared" si="27"/>
        <v>pos_trend</v>
      </c>
      <c r="J272">
        <f t="shared" si="28"/>
        <v>2590000000</v>
      </c>
      <c r="K272">
        <f t="shared" si="29"/>
        <v>2980000000</v>
      </c>
      <c r="L272">
        <f t="shared" si="30"/>
        <v>3070000000</v>
      </c>
      <c r="M272">
        <f t="shared" si="31"/>
        <v>3300000000</v>
      </c>
      <c r="N272">
        <f t="shared" si="32"/>
        <v>3550000000</v>
      </c>
    </row>
    <row r="273" spans="1:14" x14ac:dyDescent="0.3">
      <c r="A273" s="1">
        <v>17</v>
      </c>
      <c r="B273" t="s">
        <v>525</v>
      </c>
      <c r="C273" t="s">
        <v>261</v>
      </c>
      <c r="D273" t="s">
        <v>261</v>
      </c>
      <c r="E273" t="s">
        <v>261</v>
      </c>
      <c r="F273" t="s">
        <v>261</v>
      </c>
      <c r="G273" t="s">
        <v>261</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526</v>
      </c>
      <c r="C274" t="s">
        <v>261</v>
      </c>
      <c r="D274" t="s">
        <v>261</v>
      </c>
      <c r="E274" t="s">
        <v>261</v>
      </c>
      <c r="F274" t="s">
        <v>261</v>
      </c>
      <c r="G274" t="s">
        <v>261</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527</v>
      </c>
      <c r="C275" t="s">
        <v>261</v>
      </c>
      <c r="D275" t="s">
        <v>261</v>
      </c>
      <c r="E275" t="s">
        <v>261</v>
      </c>
      <c r="F275" t="s">
        <v>261</v>
      </c>
      <c r="G275" t="s">
        <v>261</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528</v>
      </c>
      <c r="C276" t="s">
        <v>6205</v>
      </c>
      <c r="D276" t="s">
        <v>6206</v>
      </c>
      <c r="E276" t="s">
        <v>6207</v>
      </c>
      <c r="F276" t="s">
        <v>6208</v>
      </c>
      <c r="G276" t="s">
        <v>6209</v>
      </c>
      <c r="I276" t="str">
        <f t="shared" si="27"/>
        <v>pos_trend</v>
      </c>
      <c r="J276">
        <f t="shared" si="28"/>
        <v>333270000</v>
      </c>
      <c r="K276">
        <f t="shared" si="29"/>
        <v>387620000</v>
      </c>
      <c r="L276">
        <f t="shared" si="30"/>
        <v>390850000</v>
      </c>
      <c r="M276">
        <f t="shared" si="31"/>
        <v>419270000</v>
      </c>
      <c r="N276">
        <f t="shared" si="32"/>
        <v>442440000</v>
      </c>
    </row>
    <row r="277" spans="1:14" x14ac:dyDescent="0.3">
      <c r="A277" s="1">
        <v>21</v>
      </c>
      <c r="B277" t="s">
        <v>534</v>
      </c>
      <c r="C277" t="s">
        <v>6104</v>
      </c>
      <c r="D277" t="s">
        <v>6104</v>
      </c>
      <c r="E277" t="s">
        <v>6104</v>
      </c>
      <c r="F277" t="s">
        <v>6104</v>
      </c>
      <c r="G277" t="s">
        <v>6210</v>
      </c>
      <c r="I277" t="str">
        <f t="shared" si="27"/>
        <v>N/A</v>
      </c>
      <c r="J277">
        <f t="shared" si="28"/>
        <v>46250000</v>
      </c>
      <c r="K277">
        <f t="shared" si="29"/>
        <v>46250000</v>
      </c>
      <c r="L277">
        <f t="shared" si="30"/>
        <v>46250000</v>
      </c>
      <c r="M277">
        <f t="shared" si="31"/>
        <v>46250000</v>
      </c>
      <c r="N277">
        <f t="shared" si="32"/>
        <v>46520000</v>
      </c>
    </row>
    <row r="278" spans="1:14" x14ac:dyDescent="0.3">
      <c r="A278" s="1">
        <v>22</v>
      </c>
      <c r="B278" t="s">
        <v>540</v>
      </c>
      <c r="C278" t="s">
        <v>6211</v>
      </c>
      <c r="D278" t="s">
        <v>6212</v>
      </c>
      <c r="E278" t="s">
        <v>6213</v>
      </c>
      <c r="F278" t="s">
        <v>6214</v>
      </c>
      <c r="G278" t="s">
        <v>6215</v>
      </c>
      <c r="I278" t="str">
        <f t="shared" si="27"/>
        <v>N/A</v>
      </c>
      <c r="J278">
        <f t="shared" si="28"/>
        <v>103520000</v>
      </c>
      <c r="K278">
        <f t="shared" si="29"/>
        <v>107600000</v>
      </c>
      <c r="L278">
        <f t="shared" si="30"/>
        <v>107370000</v>
      </c>
      <c r="M278">
        <f t="shared" si="31"/>
        <v>106270000</v>
      </c>
      <c r="N278">
        <f t="shared" si="32"/>
        <v>112870000</v>
      </c>
    </row>
    <row r="279" spans="1:14" x14ac:dyDescent="0.3">
      <c r="A279" s="1">
        <v>23</v>
      </c>
      <c r="B279" t="s">
        <v>546</v>
      </c>
      <c r="C279" t="s">
        <v>6216</v>
      </c>
      <c r="D279" t="s">
        <v>6217</v>
      </c>
      <c r="E279" t="s">
        <v>6218</v>
      </c>
      <c r="F279" t="s">
        <v>6219</v>
      </c>
      <c r="G279" t="s">
        <v>6220</v>
      </c>
      <c r="I279" t="str">
        <f t="shared" si="27"/>
        <v>pos_trend</v>
      </c>
      <c r="J279">
        <f t="shared" si="28"/>
        <v>309270000</v>
      </c>
      <c r="K279">
        <f t="shared" si="29"/>
        <v>333970000</v>
      </c>
      <c r="L279">
        <f t="shared" si="30"/>
        <v>362210000</v>
      </c>
      <c r="M279">
        <f t="shared" si="31"/>
        <v>390690000</v>
      </c>
      <c r="N279">
        <f t="shared" si="32"/>
        <v>417020000</v>
      </c>
    </row>
    <row r="280" spans="1:14" x14ac:dyDescent="0.3">
      <c r="A280" s="1">
        <v>24</v>
      </c>
      <c r="B280" t="s">
        <v>552</v>
      </c>
      <c r="C280" t="s">
        <v>261</v>
      </c>
      <c r="D280" t="s">
        <v>261</v>
      </c>
      <c r="E280" t="s">
        <v>261</v>
      </c>
      <c r="F280" t="s">
        <v>261</v>
      </c>
      <c r="G280" t="s">
        <v>261</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553</v>
      </c>
      <c r="C281" t="s">
        <v>261</v>
      </c>
      <c r="D281" t="s">
        <v>261</v>
      </c>
      <c r="E281" t="s">
        <v>261</v>
      </c>
      <c r="F281" t="s">
        <v>261</v>
      </c>
      <c r="G281" t="s">
        <v>261</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554</v>
      </c>
      <c r="C282" t="s">
        <v>6221</v>
      </c>
      <c r="D282" t="s">
        <v>6222</v>
      </c>
      <c r="E282" t="s">
        <v>863</v>
      </c>
      <c r="F282" t="s">
        <v>6223</v>
      </c>
      <c r="G282" t="s">
        <v>6224</v>
      </c>
      <c r="I282" t="str">
        <f t="shared" si="27"/>
        <v>N/A</v>
      </c>
      <c r="J282">
        <f t="shared" si="28"/>
        <v>3570000</v>
      </c>
      <c r="K282" t="str">
        <f t="shared" si="29"/>
        <v>(2.11M)</v>
      </c>
      <c r="L282">
        <f t="shared" si="30"/>
        <v>1190000</v>
      </c>
      <c r="M282" t="str">
        <f t="shared" si="31"/>
        <v>927000</v>
      </c>
      <c r="N282" t="str">
        <f t="shared" si="32"/>
        <v>(2.35M)</v>
      </c>
    </row>
    <row r="283" spans="1:14" x14ac:dyDescent="0.3">
      <c r="A283" s="1">
        <v>27</v>
      </c>
      <c r="B283" t="s">
        <v>555</v>
      </c>
      <c r="C283" t="s">
        <v>261</v>
      </c>
      <c r="D283" t="s">
        <v>261</v>
      </c>
      <c r="E283" t="s">
        <v>261</v>
      </c>
      <c r="F283" t="s">
        <v>261</v>
      </c>
      <c r="G283" t="s">
        <v>261</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556</v>
      </c>
      <c r="C284" t="s">
        <v>6225</v>
      </c>
      <c r="D284" t="s">
        <v>6226</v>
      </c>
      <c r="E284" t="s">
        <v>6227</v>
      </c>
      <c r="F284" t="s">
        <v>6228</v>
      </c>
      <c r="G284" t="s">
        <v>6229</v>
      </c>
      <c r="I284" t="str">
        <f t="shared" si="27"/>
        <v>N/A</v>
      </c>
      <c r="J284" t="str">
        <f t="shared" si="28"/>
        <v>(5M)</v>
      </c>
      <c r="K284" t="str">
        <f t="shared" si="29"/>
        <v>(2.88M)</v>
      </c>
      <c r="L284" t="str">
        <f t="shared" si="30"/>
        <v>(5.35M)</v>
      </c>
      <c r="M284" t="str">
        <f t="shared" si="31"/>
        <v>(4.76M)</v>
      </c>
      <c r="N284" t="str">
        <f t="shared" si="32"/>
        <v>(4.66M)</v>
      </c>
    </row>
    <row r="285" spans="1:14" x14ac:dyDescent="0.3">
      <c r="A285" s="1">
        <v>29</v>
      </c>
      <c r="B285" t="s">
        <v>563</v>
      </c>
      <c r="C285" t="s">
        <v>6230</v>
      </c>
      <c r="D285" t="s">
        <v>6231</v>
      </c>
      <c r="E285" t="s">
        <v>6232</v>
      </c>
      <c r="F285" t="s">
        <v>6233</v>
      </c>
      <c r="G285" t="s">
        <v>6234</v>
      </c>
      <c r="I285" t="str">
        <f t="shared" si="27"/>
        <v>N/A</v>
      </c>
      <c r="J285" t="str">
        <f t="shared" si="28"/>
        <v>(124.35M)</v>
      </c>
      <c r="K285" t="str">
        <f t="shared" si="29"/>
        <v>(95.2M)</v>
      </c>
      <c r="L285" t="str">
        <f t="shared" si="30"/>
        <v>(120.82M)</v>
      </c>
      <c r="M285" t="str">
        <f t="shared" si="31"/>
        <v>(120.1M)</v>
      </c>
      <c r="N285" t="str">
        <f t="shared" si="32"/>
        <v>(126.96M)</v>
      </c>
    </row>
    <row r="286" spans="1:14" x14ac:dyDescent="0.3">
      <c r="A286" s="1">
        <v>30</v>
      </c>
      <c r="B286" t="s">
        <v>564</v>
      </c>
      <c r="C286" t="s">
        <v>5856</v>
      </c>
      <c r="D286" t="s">
        <v>5857</v>
      </c>
      <c r="E286" t="s">
        <v>6235</v>
      </c>
      <c r="F286" t="s">
        <v>6235</v>
      </c>
      <c r="G286" t="s">
        <v>6236</v>
      </c>
      <c r="I286" t="str">
        <f t="shared" si="27"/>
        <v>N/A</v>
      </c>
      <c r="J286">
        <f t="shared" si="28"/>
        <v>0.114</v>
      </c>
      <c r="K286">
        <f t="shared" si="29"/>
        <v>0.115</v>
      </c>
      <c r="L286">
        <f t="shared" si="30"/>
        <v>0.1128</v>
      </c>
      <c r="M286">
        <f t="shared" si="31"/>
        <v>0.1128</v>
      </c>
      <c r="N286">
        <f t="shared" si="32"/>
        <v>0.1109</v>
      </c>
    </row>
    <row r="287" spans="1:14" x14ac:dyDescent="0.3">
      <c r="A287" s="1">
        <v>31</v>
      </c>
      <c r="B287" t="s">
        <v>570</v>
      </c>
      <c r="C287" t="s">
        <v>6205</v>
      </c>
      <c r="D287" t="s">
        <v>6206</v>
      </c>
      <c r="E287" t="s">
        <v>6207</v>
      </c>
      <c r="F287" t="s">
        <v>6208</v>
      </c>
      <c r="G287" t="s">
        <v>6209</v>
      </c>
      <c r="I287" t="str">
        <f t="shared" si="27"/>
        <v>pos_trend</v>
      </c>
      <c r="J287">
        <f t="shared" si="28"/>
        <v>333270000</v>
      </c>
      <c r="K287">
        <f t="shared" si="29"/>
        <v>387620000</v>
      </c>
      <c r="L287">
        <f t="shared" si="30"/>
        <v>390850000</v>
      </c>
      <c r="M287">
        <f t="shared" si="31"/>
        <v>419270000</v>
      </c>
      <c r="N287">
        <f t="shared" si="32"/>
        <v>442440000</v>
      </c>
    </row>
    <row r="288" spans="1:14" x14ac:dyDescent="0.3">
      <c r="A288" s="1">
        <v>32</v>
      </c>
      <c r="B288" t="s">
        <v>571</v>
      </c>
      <c r="C288" t="s">
        <v>5856</v>
      </c>
      <c r="D288" t="s">
        <v>5857</v>
      </c>
      <c r="E288" t="s">
        <v>6235</v>
      </c>
      <c r="F288" t="s">
        <v>6235</v>
      </c>
      <c r="G288" t="s">
        <v>6236</v>
      </c>
      <c r="I288" t="str">
        <f t="shared" si="27"/>
        <v>N/A</v>
      </c>
      <c r="J288">
        <f t="shared" si="28"/>
        <v>0.114</v>
      </c>
      <c r="K288">
        <f t="shared" si="29"/>
        <v>0.115</v>
      </c>
      <c r="L288">
        <f t="shared" si="30"/>
        <v>0.1128</v>
      </c>
      <c r="M288">
        <f t="shared" si="31"/>
        <v>0.1128</v>
      </c>
      <c r="N288">
        <f t="shared" si="32"/>
        <v>0.1109</v>
      </c>
    </row>
    <row r="289" spans="1:14" x14ac:dyDescent="0.3">
      <c r="A289" s="1">
        <v>33</v>
      </c>
      <c r="B289" t="s">
        <v>572</v>
      </c>
      <c r="C289" t="s">
        <v>261</v>
      </c>
      <c r="D289" t="s">
        <v>261</v>
      </c>
      <c r="E289" t="s">
        <v>261</v>
      </c>
      <c r="F289" t="s">
        <v>261</v>
      </c>
      <c r="G289" t="s">
        <v>6237</v>
      </c>
      <c r="I289" t="str">
        <f t="shared" si="27"/>
        <v>N/A</v>
      </c>
      <c r="J289" t="str">
        <f t="shared" si="28"/>
        <v>N/A</v>
      </c>
      <c r="K289" t="str">
        <f t="shared" si="29"/>
        <v>N/A</v>
      </c>
      <c r="L289" t="str">
        <f t="shared" si="30"/>
        <v>N/A</v>
      </c>
      <c r="M289" t="str">
        <f t="shared" si="31"/>
        <v>N/A</v>
      </c>
      <c r="N289">
        <f t="shared" si="32"/>
        <v>0.1195</v>
      </c>
    </row>
    <row r="290" spans="1:14" x14ac:dyDescent="0.3">
      <c r="A290" s="1">
        <v>34</v>
      </c>
      <c r="B290" t="s">
        <v>574</v>
      </c>
      <c r="C290" t="s">
        <v>261</v>
      </c>
      <c r="D290" t="s">
        <v>261</v>
      </c>
      <c r="E290" t="s">
        <v>261</v>
      </c>
      <c r="F290" t="s">
        <v>261</v>
      </c>
      <c r="G290" t="s">
        <v>261</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580</v>
      </c>
      <c r="C291" t="s">
        <v>6205</v>
      </c>
      <c r="D291" t="s">
        <v>6206</v>
      </c>
      <c r="E291" t="s">
        <v>6207</v>
      </c>
      <c r="F291" t="s">
        <v>6208</v>
      </c>
      <c r="G291" t="s">
        <v>6209</v>
      </c>
      <c r="I291" t="str">
        <f t="shared" si="27"/>
        <v>pos_trend</v>
      </c>
      <c r="J291">
        <f t="shared" si="28"/>
        <v>333270000</v>
      </c>
      <c r="K291">
        <f t="shared" si="29"/>
        <v>387620000</v>
      </c>
      <c r="L291">
        <f t="shared" si="30"/>
        <v>390850000</v>
      </c>
      <c r="M291">
        <f t="shared" si="31"/>
        <v>419270000</v>
      </c>
      <c r="N291">
        <f t="shared" si="32"/>
        <v>442440000</v>
      </c>
    </row>
    <row r="292" spans="1:14" x14ac:dyDescent="0.3">
      <c r="A292" s="1">
        <v>36</v>
      </c>
      <c r="B292" t="s">
        <v>586</v>
      </c>
      <c r="C292" t="s">
        <v>1556</v>
      </c>
      <c r="D292" t="s">
        <v>2785</v>
      </c>
      <c r="E292" t="s">
        <v>6163</v>
      </c>
      <c r="F292" t="s">
        <v>5153</v>
      </c>
      <c r="G292" t="s">
        <v>729</v>
      </c>
      <c r="I292" t="str">
        <f t="shared" si="27"/>
        <v>pos_trend</v>
      </c>
      <c r="J292">
        <f t="shared" si="28"/>
        <v>2920000000</v>
      </c>
      <c r="K292">
        <f t="shared" si="29"/>
        <v>3370000000</v>
      </c>
      <c r="L292">
        <f t="shared" si="30"/>
        <v>3460000000</v>
      </c>
      <c r="M292">
        <f t="shared" si="31"/>
        <v>3720000000</v>
      </c>
      <c r="N292">
        <f t="shared" si="32"/>
        <v>3990000000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296</v>
      </c>
      <c r="C294" s="1" t="s">
        <v>248</v>
      </c>
      <c r="D294" s="1" t="s">
        <v>249</v>
      </c>
      <c r="E294" s="1" t="s">
        <v>250</v>
      </c>
      <c r="F294" s="1" t="s">
        <v>251</v>
      </c>
      <c r="G294" s="1" t="s">
        <v>252</v>
      </c>
      <c r="H294" s="1" t="s">
        <v>253</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587</v>
      </c>
      <c r="C295" t="s">
        <v>6238</v>
      </c>
      <c r="D295" t="s">
        <v>6239</v>
      </c>
      <c r="E295" t="s">
        <v>5252</v>
      </c>
      <c r="F295" t="s">
        <v>6240</v>
      </c>
      <c r="G295" t="s">
        <v>5809</v>
      </c>
      <c r="I295" t="str">
        <f t="shared" si="27"/>
        <v>N/A</v>
      </c>
      <c r="J295" t="str">
        <f t="shared" si="28"/>
        <v>(7.51M)</v>
      </c>
      <c r="K295" t="str">
        <f t="shared" si="29"/>
        <v>(6.62M)</v>
      </c>
      <c r="L295" t="str">
        <f t="shared" si="30"/>
        <v>(1.67M)</v>
      </c>
      <c r="M295" t="str">
        <f t="shared" si="31"/>
        <v>(3.01M)</v>
      </c>
      <c r="N295" t="str">
        <f t="shared" si="32"/>
        <v>(5.52M)</v>
      </c>
    </row>
    <row r="296" spans="1:14" x14ac:dyDescent="0.3">
      <c r="A296" s="1">
        <v>1</v>
      </c>
      <c r="B296" t="s">
        <v>593</v>
      </c>
      <c r="C296" t="s">
        <v>6238</v>
      </c>
      <c r="D296" t="s">
        <v>6239</v>
      </c>
      <c r="E296" t="s">
        <v>5252</v>
      </c>
      <c r="F296" t="s">
        <v>6240</v>
      </c>
      <c r="G296" t="s">
        <v>5809</v>
      </c>
      <c r="I296" t="str">
        <f t="shared" si="27"/>
        <v>N/A</v>
      </c>
      <c r="J296" t="str">
        <f t="shared" si="28"/>
        <v>(7.51M)</v>
      </c>
      <c r="K296" t="str">
        <f t="shared" si="29"/>
        <v>(6.62M)</v>
      </c>
      <c r="L296" t="str">
        <f t="shared" si="30"/>
        <v>(1.67M)</v>
      </c>
      <c r="M296" t="str">
        <f t="shared" si="31"/>
        <v>(3.01M)</v>
      </c>
      <c r="N296" t="str">
        <f t="shared" si="32"/>
        <v>(5.52M)</v>
      </c>
    </row>
    <row r="297" spans="1:14" x14ac:dyDescent="0.3">
      <c r="A297" s="1">
        <v>2</v>
      </c>
      <c r="B297" t="s">
        <v>598</v>
      </c>
      <c r="C297" t="s">
        <v>261</v>
      </c>
      <c r="D297" t="s">
        <v>261</v>
      </c>
      <c r="E297" t="s">
        <v>261</v>
      </c>
      <c r="F297" t="s">
        <v>261</v>
      </c>
      <c r="G297" t="s">
        <v>261</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608</v>
      </c>
      <c r="C298" t="s">
        <v>261</v>
      </c>
      <c r="D298" t="s">
        <v>6241</v>
      </c>
      <c r="E298" t="s">
        <v>261</v>
      </c>
      <c r="F298" t="s">
        <v>261</v>
      </c>
      <c r="G298" t="s">
        <v>261</v>
      </c>
      <c r="I298" t="str">
        <f t="shared" si="27"/>
        <v>N/A</v>
      </c>
      <c r="J298" t="str">
        <f t="shared" si="28"/>
        <v>N/A</v>
      </c>
      <c r="K298" t="str">
        <f t="shared" si="29"/>
        <v>(21.85M)</v>
      </c>
      <c r="L298" t="str">
        <f t="shared" si="30"/>
        <v>N/A</v>
      </c>
      <c r="M298" t="str">
        <f t="shared" si="31"/>
        <v>N/A</v>
      </c>
      <c r="N298" t="str">
        <f t="shared" si="32"/>
        <v>N/A</v>
      </c>
    </row>
    <row r="299" spans="1:14" x14ac:dyDescent="0.3">
      <c r="A299" s="1">
        <v>4</v>
      </c>
      <c r="B299" t="s">
        <v>609</v>
      </c>
      <c r="C299" t="s">
        <v>6242</v>
      </c>
      <c r="D299" t="s">
        <v>261</v>
      </c>
      <c r="E299" t="s">
        <v>261</v>
      </c>
      <c r="F299" t="s">
        <v>6243</v>
      </c>
      <c r="G299" t="s">
        <v>6244</v>
      </c>
      <c r="I299" t="str">
        <f t="shared" si="27"/>
        <v>N/A</v>
      </c>
      <c r="J299">
        <f t="shared" si="28"/>
        <v>20270000</v>
      </c>
      <c r="K299" t="str">
        <f t="shared" si="29"/>
        <v>N/A</v>
      </c>
      <c r="L299" t="str">
        <f t="shared" si="30"/>
        <v>N/A</v>
      </c>
      <c r="M299">
        <f t="shared" si="31"/>
        <v>20170000</v>
      </c>
      <c r="N299" t="str">
        <f t="shared" si="32"/>
        <v>836000</v>
      </c>
    </row>
    <row r="300" spans="1:14" x14ac:dyDescent="0.3">
      <c r="A300" s="1">
        <v>5</v>
      </c>
      <c r="B300" t="s">
        <v>612</v>
      </c>
      <c r="C300" t="s">
        <v>6245</v>
      </c>
      <c r="D300" t="s">
        <v>6246</v>
      </c>
      <c r="E300" t="s">
        <v>6247</v>
      </c>
      <c r="F300" t="s">
        <v>6248</v>
      </c>
      <c r="G300" t="s">
        <v>6249</v>
      </c>
      <c r="I300" t="str">
        <f t="shared" si="27"/>
        <v>N/A</v>
      </c>
      <c r="J300">
        <f t="shared" si="28"/>
        <v>11770000</v>
      </c>
      <c r="K300">
        <f t="shared" si="29"/>
        <v>39750000</v>
      </c>
      <c r="L300">
        <f t="shared" si="30"/>
        <v>20680000</v>
      </c>
      <c r="M300" t="str">
        <f t="shared" si="31"/>
        <v>(116.36M)</v>
      </c>
      <c r="N300" t="str">
        <f t="shared" si="32"/>
        <v>(73.1M)</v>
      </c>
    </row>
    <row r="301" spans="1:14" x14ac:dyDescent="0.3">
      <c r="A301" s="1">
        <v>6</v>
      </c>
      <c r="B301" t="s">
        <v>616</v>
      </c>
      <c r="C301" t="s">
        <v>6250</v>
      </c>
      <c r="D301" t="s">
        <v>6251</v>
      </c>
      <c r="E301" t="s">
        <v>6252</v>
      </c>
      <c r="F301" t="s">
        <v>6253</v>
      </c>
      <c r="G301" t="s">
        <v>6254</v>
      </c>
      <c r="I301" t="str">
        <f t="shared" si="27"/>
        <v>N/A</v>
      </c>
      <c r="J301" t="str">
        <f t="shared" si="28"/>
        <v>(171.2M)</v>
      </c>
      <c r="K301" t="str">
        <f t="shared" si="29"/>
        <v>(80.78M)</v>
      </c>
      <c r="L301" t="str">
        <f t="shared" si="30"/>
        <v>(41.52M)</v>
      </c>
      <c r="M301" t="str">
        <f t="shared" si="31"/>
        <v>(185.66M)</v>
      </c>
      <c r="N301" t="str">
        <f t="shared" si="32"/>
        <v>(196.15M)</v>
      </c>
    </row>
    <row r="302" spans="1:14" x14ac:dyDescent="0.3">
      <c r="A302" s="1">
        <v>7</v>
      </c>
      <c r="B302" t="s">
        <v>618</v>
      </c>
      <c r="C302" t="s">
        <v>6255</v>
      </c>
      <c r="D302" t="s">
        <v>6256</v>
      </c>
      <c r="E302" t="s">
        <v>6257</v>
      </c>
      <c r="F302" t="s">
        <v>1647</v>
      </c>
      <c r="G302" t="s">
        <v>6258</v>
      </c>
      <c r="I302" t="str">
        <f t="shared" si="27"/>
        <v>N/A</v>
      </c>
      <c r="J302">
        <f t="shared" si="28"/>
        <v>182970000</v>
      </c>
      <c r="K302">
        <f t="shared" si="29"/>
        <v>120530000</v>
      </c>
      <c r="L302">
        <f t="shared" si="30"/>
        <v>62200000</v>
      </c>
      <c r="M302">
        <f t="shared" si="31"/>
        <v>69310000</v>
      </c>
      <c r="N302">
        <f t="shared" si="32"/>
        <v>123050000</v>
      </c>
    </row>
    <row r="303" spans="1:14" x14ac:dyDescent="0.3">
      <c r="A303" s="1">
        <v>8</v>
      </c>
      <c r="B303" t="s">
        <v>2277</v>
      </c>
      <c r="C303" t="s">
        <v>6259</v>
      </c>
      <c r="D303" t="s">
        <v>6260</v>
      </c>
      <c r="E303" t="s">
        <v>6261</v>
      </c>
      <c r="F303" t="s">
        <v>6262</v>
      </c>
      <c r="G303" t="s">
        <v>6263</v>
      </c>
      <c r="I303" t="str">
        <f t="shared" si="27"/>
        <v>N/A</v>
      </c>
      <c r="J303" t="str">
        <f t="shared" si="28"/>
        <v>(153.13M)</v>
      </c>
      <c r="K303" t="str">
        <f t="shared" si="29"/>
        <v>(107.24M)</v>
      </c>
      <c r="L303" t="str">
        <f t="shared" si="30"/>
        <v>(52.48M)</v>
      </c>
      <c r="M303" t="str">
        <f t="shared" si="31"/>
        <v>(117.98M)</v>
      </c>
      <c r="N303" t="str">
        <f t="shared" si="32"/>
        <v>(201.49M)</v>
      </c>
    </row>
    <row r="304" spans="1:14" x14ac:dyDescent="0.3">
      <c r="A304" s="1">
        <v>9</v>
      </c>
      <c r="B304" t="s">
        <v>2282</v>
      </c>
      <c r="C304" t="s">
        <v>6264</v>
      </c>
      <c r="D304" t="s">
        <v>5610</v>
      </c>
      <c r="E304" t="s">
        <v>6265</v>
      </c>
      <c r="F304" t="s">
        <v>6266</v>
      </c>
      <c r="G304" t="s">
        <v>6267</v>
      </c>
      <c r="I304" t="str">
        <f t="shared" si="27"/>
        <v>N/A</v>
      </c>
      <c r="J304">
        <f t="shared" si="28"/>
        <v>47660000</v>
      </c>
      <c r="K304">
        <f t="shared" si="29"/>
        <v>27830000</v>
      </c>
      <c r="L304">
        <f t="shared" si="30"/>
        <v>8320000</v>
      </c>
      <c r="M304">
        <f t="shared" si="31"/>
        <v>18670000</v>
      </c>
      <c r="N304">
        <f t="shared" si="32"/>
        <v>16570000</v>
      </c>
    </row>
    <row r="305" spans="1:14" x14ac:dyDescent="0.3">
      <c r="A305" s="1">
        <v>10</v>
      </c>
      <c r="B305" t="s">
        <v>620</v>
      </c>
      <c r="C305" t="s">
        <v>261</v>
      </c>
      <c r="D305" t="s">
        <v>261</v>
      </c>
      <c r="E305" t="s">
        <v>261</v>
      </c>
      <c r="F305" t="s">
        <v>261</v>
      </c>
      <c r="G305" t="s">
        <v>261</v>
      </c>
      <c r="I305" t="str">
        <f t="shared" si="27"/>
        <v>N/A</v>
      </c>
      <c r="J305" t="str">
        <f t="shared" si="28"/>
        <v>N/A</v>
      </c>
      <c r="K305" t="str">
        <f t="shared" si="29"/>
        <v>N/A</v>
      </c>
      <c r="L305" t="str">
        <f t="shared" si="30"/>
        <v>N/A</v>
      </c>
      <c r="M305" t="str">
        <f t="shared" si="31"/>
        <v>N/A</v>
      </c>
      <c r="N305" t="str">
        <f t="shared" si="32"/>
        <v>N/A</v>
      </c>
    </row>
    <row r="306" spans="1:14" x14ac:dyDescent="0.3">
      <c r="A306" s="1">
        <v>11</v>
      </c>
      <c r="B306" t="s">
        <v>621</v>
      </c>
      <c r="C306" t="s">
        <v>261</v>
      </c>
      <c r="D306" t="s">
        <v>261</v>
      </c>
      <c r="E306" t="s">
        <v>261</v>
      </c>
      <c r="F306" t="s">
        <v>6268</v>
      </c>
      <c r="G306" t="s">
        <v>261</v>
      </c>
      <c r="I306" t="str">
        <f t="shared" si="27"/>
        <v>N/A</v>
      </c>
      <c r="J306" t="str">
        <f t="shared" si="28"/>
        <v>N/A</v>
      </c>
      <c r="K306" t="str">
        <f t="shared" si="29"/>
        <v>N/A</v>
      </c>
      <c r="L306" t="str">
        <f t="shared" si="30"/>
        <v>N/A</v>
      </c>
      <c r="M306">
        <f t="shared" si="31"/>
        <v>15250000</v>
      </c>
      <c r="N306" t="str">
        <f t="shared" si="32"/>
        <v>N/A</v>
      </c>
    </row>
    <row r="307" spans="1:14" x14ac:dyDescent="0.3">
      <c r="A307" s="1">
        <v>12</v>
      </c>
      <c r="B307" t="s">
        <v>624</v>
      </c>
      <c r="C307" t="s">
        <v>6269</v>
      </c>
      <c r="D307" t="s">
        <v>6270</v>
      </c>
      <c r="E307" t="s">
        <v>2942</v>
      </c>
      <c r="F307" t="s">
        <v>6271</v>
      </c>
      <c r="G307" t="s">
        <v>6272</v>
      </c>
      <c r="I307" t="str">
        <f t="shared" si="27"/>
        <v>N/A</v>
      </c>
      <c r="J307" t="str">
        <f t="shared" si="28"/>
        <v>(80.94M)</v>
      </c>
      <c r="K307" t="str">
        <f t="shared" si="29"/>
        <v>(68.14M)</v>
      </c>
      <c r="L307" t="str">
        <f t="shared" si="30"/>
        <v>(25.16M)</v>
      </c>
      <c r="M307" t="str">
        <f t="shared" si="31"/>
        <v>(183.26M)</v>
      </c>
      <c r="N307" t="str">
        <f t="shared" si="32"/>
        <v>(262.7M)</v>
      </c>
    </row>
    <row r="308" spans="1:14" x14ac:dyDescent="0.3">
      <c r="A308" s="1">
        <v>13</v>
      </c>
      <c r="B308" t="s">
        <v>2290</v>
      </c>
      <c r="C308" t="s">
        <v>261</v>
      </c>
      <c r="D308" t="s">
        <v>6273</v>
      </c>
      <c r="E308" t="s">
        <v>6274</v>
      </c>
      <c r="F308" t="s">
        <v>6275</v>
      </c>
      <c r="G308" t="s">
        <v>6276</v>
      </c>
      <c r="I308" t="str">
        <f t="shared" si="27"/>
        <v>N/A</v>
      </c>
      <c r="J308" t="str">
        <f t="shared" si="28"/>
        <v>N/A</v>
      </c>
      <c r="K308">
        <f t="shared" si="29"/>
        <v>0.15820000000000001</v>
      </c>
      <c r="L308">
        <f t="shared" si="30"/>
        <v>0.63080000000000003</v>
      </c>
      <c r="M308">
        <f t="shared" si="31"/>
        <v>-6.2852999999999994</v>
      </c>
      <c r="N308">
        <f t="shared" si="32"/>
        <v>-0.4335</v>
      </c>
    </row>
    <row r="309" spans="1:14" x14ac:dyDescent="0.3">
      <c r="A309" s="1">
        <v>14</v>
      </c>
      <c r="B309" t="s">
        <v>2295</v>
      </c>
      <c r="C309" t="s">
        <v>6277</v>
      </c>
      <c r="D309" t="s">
        <v>6278</v>
      </c>
      <c r="E309" t="s">
        <v>6279</v>
      </c>
      <c r="F309" t="s">
        <v>6280</v>
      </c>
      <c r="G309" t="s">
        <v>6281</v>
      </c>
      <c r="I309" t="str">
        <f t="shared" si="27"/>
        <v>N/A</v>
      </c>
      <c r="J309">
        <f t="shared" si="28"/>
        <v>-0.72129999999999994</v>
      </c>
      <c r="K309">
        <f t="shared" si="29"/>
        <v>-0.49180000000000001</v>
      </c>
      <c r="L309">
        <f t="shared" si="30"/>
        <v>-0.19409999999999999</v>
      </c>
      <c r="M309">
        <f t="shared" si="31"/>
        <v>-1.4421999999999999</v>
      </c>
      <c r="N309">
        <f t="shared" si="32"/>
        <v>-1.9879</v>
      </c>
    </row>
    <row r="310" spans="1:14" x14ac:dyDescent="0.3">
      <c r="I310" t="str">
        <f t="shared" si="27"/>
        <v>N/A</v>
      </c>
      <c r="J310">
        <f t="shared" si="28"/>
        <v>0</v>
      </c>
      <c r="K310">
        <f t="shared" si="29"/>
        <v>0</v>
      </c>
      <c r="L310">
        <f t="shared" si="30"/>
        <v>0</v>
      </c>
      <c r="M310">
        <f t="shared" si="31"/>
        <v>0</v>
      </c>
      <c r="N310">
        <f t="shared" si="32"/>
        <v>0</v>
      </c>
    </row>
    <row r="311" spans="1:14" x14ac:dyDescent="0.3">
      <c r="B311" s="1" t="s">
        <v>296</v>
      </c>
      <c r="C311" s="1" t="s">
        <v>248</v>
      </c>
      <c r="D311" s="1" t="s">
        <v>249</v>
      </c>
      <c r="E311" s="1" t="s">
        <v>250</v>
      </c>
      <c r="F311" s="1" t="s">
        <v>251</v>
      </c>
      <c r="G311" s="1" t="s">
        <v>252</v>
      </c>
      <c r="H311" s="1" t="s">
        <v>253</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630</v>
      </c>
      <c r="C312" t="s">
        <v>6282</v>
      </c>
      <c r="D312" t="s">
        <v>6283</v>
      </c>
      <c r="E312" t="s">
        <v>6284</v>
      </c>
      <c r="F312" t="s">
        <v>6285</v>
      </c>
      <c r="G312" t="s">
        <v>6286</v>
      </c>
      <c r="I312" t="str">
        <f t="shared" si="27"/>
        <v>pos_trend</v>
      </c>
      <c r="J312" t="str">
        <f t="shared" si="28"/>
        <v>(20.71M)</v>
      </c>
      <c r="K312" t="str">
        <f t="shared" si="29"/>
        <v>(22.88M)</v>
      </c>
      <c r="L312" t="str">
        <f t="shared" si="30"/>
        <v>(24.49M)</v>
      </c>
      <c r="M312" t="str">
        <f t="shared" si="31"/>
        <v>(25.3M)</v>
      </c>
      <c r="N312" t="str">
        <f t="shared" si="32"/>
        <v>(25.72M)</v>
      </c>
    </row>
    <row r="313" spans="1:14" x14ac:dyDescent="0.3">
      <c r="A313" s="1">
        <v>1</v>
      </c>
      <c r="B313" t="s">
        <v>636</v>
      </c>
      <c r="C313" t="s">
        <v>6282</v>
      </c>
      <c r="D313" t="s">
        <v>6283</v>
      </c>
      <c r="E313" t="s">
        <v>6284</v>
      </c>
      <c r="F313" t="s">
        <v>6285</v>
      </c>
      <c r="G313" t="s">
        <v>6286</v>
      </c>
      <c r="I313" t="str">
        <f t="shared" si="27"/>
        <v>pos_trend</v>
      </c>
      <c r="J313" t="str">
        <f t="shared" si="28"/>
        <v>(20.71M)</v>
      </c>
      <c r="K313" t="str">
        <f t="shared" si="29"/>
        <v>(22.88M)</v>
      </c>
      <c r="L313" t="str">
        <f t="shared" si="30"/>
        <v>(24.49M)</v>
      </c>
      <c r="M313" t="str">
        <f t="shared" si="31"/>
        <v>(25.3M)</v>
      </c>
      <c r="N313" t="str">
        <f t="shared" si="32"/>
        <v>(25.72M)</v>
      </c>
    </row>
    <row r="314" spans="1:14" x14ac:dyDescent="0.3">
      <c r="A314" s="1">
        <v>2</v>
      </c>
      <c r="B314" t="s">
        <v>374</v>
      </c>
      <c r="C314" t="s">
        <v>261</v>
      </c>
      <c r="D314" t="s">
        <v>261</v>
      </c>
      <c r="E314" t="s">
        <v>261</v>
      </c>
      <c r="F314" t="s">
        <v>261</v>
      </c>
      <c r="G314" t="s">
        <v>261</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637</v>
      </c>
      <c r="C315" t="s">
        <v>261</v>
      </c>
      <c r="D315" t="s">
        <v>6287</v>
      </c>
      <c r="E315" t="s">
        <v>6288</v>
      </c>
      <c r="F315" t="s">
        <v>6289</v>
      </c>
      <c r="G315" t="s">
        <v>6290</v>
      </c>
      <c r="I315" t="str">
        <f t="shared" si="27"/>
        <v>N/A</v>
      </c>
      <c r="J315" t="str">
        <f t="shared" si="28"/>
        <v>N/A</v>
      </c>
      <c r="K315">
        <f t="shared" si="29"/>
        <v>-0.10470000000000002</v>
      </c>
      <c r="L315">
        <f t="shared" si="30"/>
        <v>-7.0300000000000001E-2</v>
      </c>
      <c r="M315">
        <f t="shared" si="31"/>
        <v>-3.3399999999999999E-2</v>
      </c>
      <c r="N315">
        <f t="shared" si="32"/>
        <v>-1.6399999999999998E-2</v>
      </c>
    </row>
    <row r="316" spans="1:14" x14ac:dyDescent="0.3">
      <c r="A316" s="1">
        <v>4</v>
      </c>
      <c r="B316" t="s">
        <v>2309</v>
      </c>
      <c r="C316" t="s">
        <v>261</v>
      </c>
      <c r="D316" t="s">
        <v>5496</v>
      </c>
      <c r="E316" t="s">
        <v>261</v>
      </c>
      <c r="F316" t="s">
        <v>261</v>
      </c>
      <c r="G316" t="s">
        <v>261</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f t="shared" ref="K316:K379" si="35">IF(TRIM(D316)="-", "N/A", IF(RIGHT(D316,1)="M",1000000*VALUE(LEFT(D316,LEN(D316)-1)),IF(RIGHT(D316,1)="B",1000000000*VALUE(LEFT(D316,LEN(D316)-1)),IF(RIGHT(D316,1)="%",0.01*VALUE(LEFT(D316,LEN(D316)-1)),D316))))</f>
        <v>6030000</v>
      </c>
      <c r="L316" t="str">
        <f t="shared" ref="L316:L379" si="36">IF(TRIM(E316)="-", "N/A", IF(RIGHT(E316,1)="M",1000000*VALUE(LEFT(E316,LEN(E316)-1)),IF(RIGHT(E316,1)="B",1000000000*VALUE(LEFT(E316,LEN(E316)-1)),IF(RIGHT(E316,1)="%",0.01*VALUE(LEFT(E316,LEN(E316)-1)),E316))))</f>
        <v>N/A</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2310</v>
      </c>
      <c r="C317" t="s">
        <v>6291</v>
      </c>
      <c r="D317" t="s">
        <v>261</v>
      </c>
      <c r="E317" t="s">
        <v>6292</v>
      </c>
      <c r="F317" t="s">
        <v>6293</v>
      </c>
      <c r="G317" t="s">
        <v>6294</v>
      </c>
      <c r="I317" t="str">
        <f t="shared" si="33"/>
        <v>N/A</v>
      </c>
      <c r="J317">
        <f t="shared" si="34"/>
        <v>65530000</v>
      </c>
      <c r="K317" t="str">
        <f t="shared" si="35"/>
        <v>N/A</v>
      </c>
      <c r="L317">
        <f t="shared" si="36"/>
        <v>88440000</v>
      </c>
      <c r="M317">
        <f t="shared" si="37"/>
        <v>70770000</v>
      </c>
      <c r="N317">
        <f t="shared" si="38"/>
        <v>148270000</v>
      </c>
    </row>
    <row r="318" spans="1:14" x14ac:dyDescent="0.3">
      <c r="A318" s="1">
        <v>6</v>
      </c>
      <c r="B318" t="s">
        <v>642</v>
      </c>
      <c r="C318" t="s">
        <v>6295</v>
      </c>
      <c r="D318" t="s">
        <v>6296</v>
      </c>
      <c r="E318" t="s">
        <v>6297</v>
      </c>
      <c r="F318" t="s">
        <v>6298</v>
      </c>
      <c r="G318" t="s">
        <v>6299</v>
      </c>
      <c r="I318" t="str">
        <f t="shared" si="33"/>
        <v>N/A</v>
      </c>
      <c r="J318" t="str">
        <f t="shared" si="34"/>
        <v>(7.37M)</v>
      </c>
      <c r="K318">
        <f t="shared" si="35"/>
        <v>3430000</v>
      </c>
      <c r="L318" t="str">
        <f t="shared" si="36"/>
        <v>(27.38M)</v>
      </c>
      <c r="M318" t="str">
        <f t="shared" si="37"/>
        <v>(2.18M)</v>
      </c>
      <c r="N318" t="str">
        <f t="shared" si="38"/>
        <v>(2M)</v>
      </c>
    </row>
    <row r="319" spans="1:14" x14ac:dyDescent="0.3">
      <c r="A319" s="1">
        <v>7</v>
      </c>
      <c r="B319" t="s">
        <v>648</v>
      </c>
      <c r="C319" t="s">
        <v>6300</v>
      </c>
      <c r="D319" t="s">
        <v>261</v>
      </c>
      <c r="E319" t="s">
        <v>6301</v>
      </c>
      <c r="F319" t="s">
        <v>6302</v>
      </c>
      <c r="G319" t="s">
        <v>6303</v>
      </c>
      <c r="I319" t="str">
        <f t="shared" si="33"/>
        <v>N/A</v>
      </c>
      <c r="J319" t="str">
        <f t="shared" si="34"/>
        <v>(7.92M)</v>
      </c>
      <c r="K319" t="str">
        <f t="shared" si="35"/>
        <v>N/A</v>
      </c>
      <c r="L319" t="str">
        <f t="shared" si="36"/>
        <v>(27.96M)</v>
      </c>
      <c r="M319" t="str">
        <f t="shared" si="37"/>
        <v>(7.06M)</v>
      </c>
      <c r="N319" t="str">
        <f t="shared" si="38"/>
        <v>(10.02M)</v>
      </c>
    </row>
    <row r="320" spans="1:14" x14ac:dyDescent="0.3">
      <c r="A320" s="1">
        <v>8</v>
      </c>
      <c r="B320" t="s">
        <v>650</v>
      </c>
      <c r="C320" t="s">
        <v>6304</v>
      </c>
      <c r="D320" t="s">
        <v>6296</v>
      </c>
      <c r="E320" t="s">
        <v>6305</v>
      </c>
      <c r="F320" t="s">
        <v>5557</v>
      </c>
      <c r="G320" t="s">
        <v>2565</v>
      </c>
      <c r="I320" t="str">
        <f t="shared" si="33"/>
        <v>N/A</v>
      </c>
      <c r="J320" t="str">
        <f t="shared" si="34"/>
        <v>544000</v>
      </c>
      <c r="K320">
        <f t="shared" si="35"/>
        <v>3430000</v>
      </c>
      <c r="L320" t="str">
        <f t="shared" si="36"/>
        <v>580000</v>
      </c>
      <c r="M320">
        <f t="shared" si="37"/>
        <v>4880000</v>
      </c>
      <c r="N320">
        <f t="shared" si="38"/>
        <v>8020000</v>
      </c>
    </row>
    <row r="321" spans="1:14" x14ac:dyDescent="0.3">
      <c r="A321" s="1">
        <v>9</v>
      </c>
      <c r="B321" t="s">
        <v>652</v>
      </c>
      <c r="C321" t="s">
        <v>261</v>
      </c>
      <c r="D321" t="s">
        <v>261</v>
      </c>
      <c r="E321" t="s">
        <v>261</v>
      </c>
      <c r="F321" t="s">
        <v>261</v>
      </c>
      <c r="G321" t="s">
        <v>3150</v>
      </c>
      <c r="I321" t="str">
        <f t="shared" si="33"/>
        <v>N/A</v>
      </c>
      <c r="J321" t="str">
        <f t="shared" si="34"/>
        <v>N/A</v>
      </c>
      <c r="K321" t="str">
        <f t="shared" si="35"/>
        <v>N/A</v>
      </c>
      <c r="L321" t="str">
        <f t="shared" si="36"/>
        <v>N/A</v>
      </c>
      <c r="M321" t="str">
        <f t="shared" si="37"/>
        <v>N/A</v>
      </c>
      <c r="N321">
        <f t="shared" si="38"/>
        <v>6860000</v>
      </c>
    </row>
    <row r="322" spans="1:14" x14ac:dyDescent="0.3">
      <c r="A322" s="1">
        <v>10</v>
      </c>
      <c r="B322" t="s">
        <v>654</v>
      </c>
      <c r="C322" t="s">
        <v>6306</v>
      </c>
      <c r="D322" t="s">
        <v>6307</v>
      </c>
      <c r="E322" t="s">
        <v>6308</v>
      </c>
      <c r="F322" t="s">
        <v>6309</v>
      </c>
      <c r="G322" t="s">
        <v>6310</v>
      </c>
      <c r="I322" t="str">
        <f t="shared" si="33"/>
        <v>N/A</v>
      </c>
      <c r="J322" t="str">
        <f t="shared" si="34"/>
        <v>(74.4M)</v>
      </c>
      <c r="K322">
        <f t="shared" si="35"/>
        <v>23150000</v>
      </c>
      <c r="L322" t="str">
        <f t="shared" si="36"/>
        <v>(2.87M)</v>
      </c>
      <c r="M322">
        <f t="shared" si="37"/>
        <v>14780000</v>
      </c>
      <c r="N322">
        <f t="shared" si="38"/>
        <v>93440000</v>
      </c>
    </row>
    <row r="323" spans="1:14" x14ac:dyDescent="0.3">
      <c r="A323" s="1">
        <v>11</v>
      </c>
      <c r="B323" t="s">
        <v>660</v>
      </c>
      <c r="C323" t="s">
        <v>6306</v>
      </c>
      <c r="D323" t="s">
        <v>6307</v>
      </c>
      <c r="E323" t="s">
        <v>6308</v>
      </c>
      <c r="F323" t="s">
        <v>6309</v>
      </c>
      <c r="G323" t="s">
        <v>6310</v>
      </c>
      <c r="I323" t="str">
        <f t="shared" si="33"/>
        <v>N/A</v>
      </c>
      <c r="J323" t="str">
        <f t="shared" si="34"/>
        <v>(74.4M)</v>
      </c>
      <c r="K323">
        <f t="shared" si="35"/>
        <v>23150000</v>
      </c>
      <c r="L323" t="str">
        <f t="shared" si="36"/>
        <v>(2.87M)</v>
      </c>
      <c r="M323">
        <f t="shared" si="37"/>
        <v>14780000</v>
      </c>
      <c r="N323">
        <f t="shared" si="38"/>
        <v>93440000</v>
      </c>
    </row>
    <row r="324" spans="1:14" x14ac:dyDescent="0.3">
      <c r="A324" s="1">
        <v>12</v>
      </c>
      <c r="B324" t="s">
        <v>661</v>
      </c>
      <c r="C324" t="s">
        <v>261</v>
      </c>
      <c r="D324" t="s">
        <v>261</v>
      </c>
      <c r="E324" t="s">
        <v>261</v>
      </c>
      <c r="F324" t="s">
        <v>261</v>
      </c>
      <c r="G324" t="s">
        <v>261</v>
      </c>
      <c r="I324" t="str">
        <f t="shared" si="33"/>
        <v>N/A</v>
      </c>
      <c r="J324" t="str">
        <f t="shared" si="34"/>
        <v>N/A</v>
      </c>
      <c r="K324" t="str">
        <f t="shared" si="35"/>
        <v>N/A</v>
      </c>
      <c r="L324" t="str">
        <f t="shared" si="36"/>
        <v>N/A</v>
      </c>
      <c r="M324" t="str">
        <f t="shared" si="37"/>
        <v>N/A</v>
      </c>
      <c r="N324" t="str">
        <f t="shared" si="38"/>
        <v>N/A</v>
      </c>
    </row>
    <row r="325" spans="1:14" x14ac:dyDescent="0.3">
      <c r="A325" s="1">
        <v>13</v>
      </c>
      <c r="B325" t="s">
        <v>662</v>
      </c>
      <c r="C325" t="s">
        <v>261</v>
      </c>
      <c r="D325" t="s">
        <v>261</v>
      </c>
      <c r="E325" t="s">
        <v>261</v>
      </c>
      <c r="F325" t="s">
        <v>261</v>
      </c>
      <c r="G325" t="s">
        <v>261</v>
      </c>
      <c r="I325" t="str">
        <f t="shared" si="33"/>
        <v>N/A</v>
      </c>
      <c r="J325" t="str">
        <f t="shared" si="34"/>
        <v>N/A</v>
      </c>
      <c r="K325" t="str">
        <f t="shared" si="35"/>
        <v>N/A</v>
      </c>
      <c r="L325" t="str">
        <f t="shared" si="36"/>
        <v>N/A</v>
      </c>
      <c r="M325" t="str">
        <f t="shared" si="37"/>
        <v>N/A</v>
      </c>
      <c r="N325" t="str">
        <f t="shared" si="38"/>
        <v>N/A</v>
      </c>
    </row>
    <row r="326" spans="1:14" x14ac:dyDescent="0.3">
      <c r="A326" s="1">
        <v>14</v>
      </c>
      <c r="B326" t="s">
        <v>668</v>
      </c>
      <c r="C326" t="s">
        <v>261</v>
      </c>
      <c r="D326" t="s">
        <v>261</v>
      </c>
      <c r="E326" t="s">
        <v>261</v>
      </c>
      <c r="F326" t="s">
        <v>261</v>
      </c>
      <c r="G326" t="s">
        <v>261</v>
      </c>
      <c r="I326" t="str">
        <f t="shared" si="33"/>
        <v>N/A</v>
      </c>
      <c r="J326" t="str">
        <f t="shared" si="34"/>
        <v>N/A</v>
      </c>
      <c r="K326" t="str">
        <f t="shared" si="35"/>
        <v>N/A</v>
      </c>
      <c r="L326" t="str">
        <f t="shared" si="36"/>
        <v>N/A</v>
      </c>
      <c r="M326" t="str">
        <f t="shared" si="37"/>
        <v>N/A</v>
      </c>
      <c r="N326" t="str">
        <f t="shared" si="38"/>
        <v>N/A</v>
      </c>
    </row>
    <row r="327" spans="1:14" x14ac:dyDescent="0.3">
      <c r="A327" s="1">
        <v>15</v>
      </c>
      <c r="B327" t="s">
        <v>674</v>
      </c>
      <c r="C327" t="s">
        <v>261</v>
      </c>
      <c r="D327" t="s">
        <v>261</v>
      </c>
      <c r="E327" t="s">
        <v>261</v>
      </c>
      <c r="F327" t="s">
        <v>261</v>
      </c>
      <c r="G327" t="s">
        <v>261</v>
      </c>
      <c r="I327" t="str">
        <f t="shared" si="33"/>
        <v>N/A</v>
      </c>
      <c r="J327" t="str">
        <f t="shared" si="34"/>
        <v>N/A</v>
      </c>
      <c r="K327" t="str">
        <f t="shared" si="35"/>
        <v>N/A</v>
      </c>
      <c r="L327" t="str">
        <f t="shared" si="36"/>
        <v>N/A</v>
      </c>
      <c r="M327" t="str">
        <f t="shared" si="37"/>
        <v>N/A</v>
      </c>
      <c r="N327" t="str">
        <f t="shared" si="38"/>
        <v>N/A</v>
      </c>
    </row>
    <row r="328" spans="1:14" x14ac:dyDescent="0.3">
      <c r="A328" s="1">
        <v>16</v>
      </c>
      <c r="B328" t="s">
        <v>620</v>
      </c>
      <c r="C328" t="s">
        <v>261</v>
      </c>
      <c r="D328" t="s">
        <v>261</v>
      </c>
      <c r="E328" t="s">
        <v>261</v>
      </c>
      <c r="F328" t="s">
        <v>261</v>
      </c>
      <c r="G328" t="s">
        <v>261</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621</v>
      </c>
      <c r="C329" t="s">
        <v>261</v>
      </c>
      <c r="D329" t="s">
        <v>261</v>
      </c>
      <c r="E329" t="s">
        <v>261</v>
      </c>
      <c r="F329" t="s">
        <v>261</v>
      </c>
      <c r="G329" t="s">
        <v>261</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680</v>
      </c>
      <c r="C330" t="s">
        <v>3490</v>
      </c>
      <c r="D330" t="s">
        <v>3458</v>
      </c>
      <c r="E330" t="s">
        <v>6311</v>
      </c>
      <c r="F330" t="s">
        <v>6312</v>
      </c>
      <c r="G330" t="s">
        <v>6313</v>
      </c>
      <c r="I330" t="str">
        <f t="shared" si="33"/>
        <v>N/A</v>
      </c>
      <c r="J330" t="str">
        <f t="shared" si="34"/>
        <v>(36.95M)</v>
      </c>
      <c r="K330" t="str">
        <f t="shared" si="35"/>
        <v>(2.33M)</v>
      </c>
      <c r="L330">
        <f t="shared" si="36"/>
        <v>33710000</v>
      </c>
      <c r="M330">
        <f t="shared" si="37"/>
        <v>58070000</v>
      </c>
      <c r="N330">
        <f t="shared" si="38"/>
        <v>213990000</v>
      </c>
    </row>
    <row r="331" spans="1:14" x14ac:dyDescent="0.3">
      <c r="A331" s="1">
        <v>19</v>
      </c>
      <c r="B331" t="s">
        <v>686</v>
      </c>
      <c r="C331" t="s">
        <v>261</v>
      </c>
      <c r="D331" t="s">
        <v>6314</v>
      </c>
      <c r="E331" t="s">
        <v>6315</v>
      </c>
      <c r="F331" t="s">
        <v>6316</v>
      </c>
      <c r="G331" t="s">
        <v>6317</v>
      </c>
      <c r="I331" t="str">
        <f t="shared" si="33"/>
        <v>N/A</v>
      </c>
      <c r="J331" t="str">
        <f t="shared" si="34"/>
        <v>N/A</v>
      </c>
      <c r="K331">
        <f t="shared" si="35"/>
        <v>0.93709999999999993</v>
      </c>
      <c r="L331">
        <f t="shared" si="36"/>
        <v>15.4985</v>
      </c>
      <c r="M331">
        <f t="shared" si="37"/>
        <v>0.72270000000000001</v>
      </c>
      <c r="N331">
        <f t="shared" si="38"/>
        <v>2.6850000000000001</v>
      </c>
    </row>
    <row r="332" spans="1:14" x14ac:dyDescent="0.3">
      <c r="A332" s="1">
        <v>20</v>
      </c>
      <c r="B332" t="s">
        <v>2335</v>
      </c>
      <c r="C332" t="s">
        <v>6318</v>
      </c>
      <c r="D332" t="s">
        <v>6319</v>
      </c>
      <c r="E332" t="s">
        <v>6320</v>
      </c>
      <c r="F332" t="s">
        <v>6321</v>
      </c>
      <c r="G332" t="s">
        <v>6322</v>
      </c>
      <c r="I332" t="str">
        <f t="shared" si="33"/>
        <v>pos_trend</v>
      </c>
      <c r="J332">
        <f t="shared" si="34"/>
        <v>-0.32929999999999998</v>
      </c>
      <c r="K332">
        <f t="shared" si="35"/>
        <v>-1.6799999999999999E-2</v>
      </c>
      <c r="L332">
        <f t="shared" si="36"/>
        <v>0.26019999999999999</v>
      </c>
      <c r="M332">
        <f t="shared" si="37"/>
        <v>0.45700000000000002</v>
      </c>
      <c r="N332">
        <f t="shared" si="38"/>
        <v>1.6193000000000002</v>
      </c>
    </row>
    <row r="333" spans="1:14" x14ac:dyDescent="0.3">
      <c r="A333" s="1">
        <v>21</v>
      </c>
      <c r="B333" t="s">
        <v>691</v>
      </c>
      <c r="C333" t="s">
        <v>261</v>
      </c>
      <c r="D333" t="s">
        <v>261</v>
      </c>
      <c r="E333" t="s">
        <v>261</v>
      </c>
      <c r="F333" t="s">
        <v>261</v>
      </c>
      <c r="G333" t="s">
        <v>261</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692</v>
      </c>
      <c r="C334" t="s">
        <v>693</v>
      </c>
      <c r="D334" t="s">
        <v>693</v>
      </c>
      <c r="E334" t="s">
        <v>261</v>
      </c>
      <c r="F334" t="s">
        <v>693</v>
      </c>
      <c r="G334" t="s">
        <v>693</v>
      </c>
      <c r="I334" t="str">
        <f t="shared" si="33"/>
        <v>N/A</v>
      </c>
      <c r="J334" t="str">
        <f t="shared" si="34"/>
        <v>0</v>
      </c>
      <c r="K334" t="str">
        <f t="shared" si="35"/>
        <v>0</v>
      </c>
      <c r="L334" t="str">
        <f t="shared" si="36"/>
        <v>N/A</v>
      </c>
      <c r="M334" t="str">
        <f t="shared" si="37"/>
        <v>0</v>
      </c>
      <c r="N334" t="str">
        <f t="shared" si="38"/>
        <v>0</v>
      </c>
    </row>
    <row r="335" spans="1:14" x14ac:dyDescent="0.3">
      <c r="A335" s="1">
        <v>23</v>
      </c>
      <c r="B335" t="s">
        <v>694</v>
      </c>
      <c r="C335" t="s">
        <v>6323</v>
      </c>
      <c r="D335" t="s">
        <v>6324</v>
      </c>
      <c r="E335" t="s">
        <v>6325</v>
      </c>
      <c r="F335" t="s">
        <v>6326</v>
      </c>
      <c r="G335" t="s">
        <v>6327</v>
      </c>
      <c r="I335" t="str">
        <f t="shared" si="33"/>
        <v>N/A</v>
      </c>
      <c r="J335" t="str">
        <f t="shared" si="34"/>
        <v>(61.41M)</v>
      </c>
      <c r="K335" t="str">
        <f t="shared" si="35"/>
        <v>882000</v>
      </c>
      <c r="L335">
        <f t="shared" si="36"/>
        <v>62350000</v>
      </c>
      <c r="M335" t="str">
        <f t="shared" si="37"/>
        <v>(78.12M)</v>
      </c>
      <c r="N335">
        <f t="shared" si="38"/>
        <v>18030000</v>
      </c>
    </row>
    <row r="336" spans="1:14" x14ac:dyDescent="0.3">
      <c r="A336" s="1">
        <v>24</v>
      </c>
      <c r="B336" t="s">
        <v>700</v>
      </c>
      <c r="C336" t="s">
        <v>6328</v>
      </c>
      <c r="D336" t="s">
        <v>6329</v>
      </c>
      <c r="E336" t="s">
        <v>6330</v>
      </c>
      <c r="F336" t="s">
        <v>6331</v>
      </c>
      <c r="G336" t="s">
        <v>6332</v>
      </c>
      <c r="I336" t="str">
        <f t="shared" si="33"/>
        <v>N/A</v>
      </c>
      <c r="J336">
        <f t="shared" si="34"/>
        <v>48970000</v>
      </c>
      <c r="K336">
        <f t="shared" si="35"/>
        <v>64720000</v>
      </c>
      <c r="L336">
        <f t="shared" si="36"/>
        <v>52120000</v>
      </c>
      <c r="M336">
        <f t="shared" si="37"/>
        <v>44060000</v>
      </c>
      <c r="N336">
        <f t="shared" si="38"/>
        <v>61220000</v>
      </c>
    </row>
    <row r="337" spans="1:14" x14ac:dyDescent="0.3">
      <c r="A337" s="1">
        <v>25</v>
      </c>
      <c r="B337" t="s">
        <v>706</v>
      </c>
      <c r="C337" t="s">
        <v>261</v>
      </c>
      <c r="D337" t="s">
        <v>6333</v>
      </c>
      <c r="E337" t="s">
        <v>6334</v>
      </c>
      <c r="F337" t="s">
        <v>6335</v>
      </c>
      <c r="G337" t="s">
        <v>6336</v>
      </c>
      <c r="I337" t="str">
        <f t="shared" si="33"/>
        <v>N/A</v>
      </c>
      <c r="J337" t="str">
        <f t="shared" si="34"/>
        <v>N/A</v>
      </c>
      <c r="K337">
        <f t="shared" si="35"/>
        <v>0.32150000000000001</v>
      </c>
      <c r="L337">
        <f t="shared" si="36"/>
        <v>-0.19460000000000002</v>
      </c>
      <c r="M337">
        <f t="shared" si="37"/>
        <v>-0.1547</v>
      </c>
      <c r="N337">
        <f t="shared" si="38"/>
        <v>0.38950000000000001</v>
      </c>
    </row>
    <row r="338" spans="1:14" x14ac:dyDescent="0.3">
      <c r="A338" s="1">
        <v>26</v>
      </c>
      <c r="B338" t="s">
        <v>711</v>
      </c>
      <c r="C338" t="s">
        <v>261</v>
      </c>
      <c r="D338" t="s">
        <v>261</v>
      </c>
      <c r="E338" t="s">
        <v>261</v>
      </c>
      <c r="F338" t="s">
        <v>261</v>
      </c>
      <c r="G338" t="s">
        <v>6337</v>
      </c>
      <c r="I338" t="str">
        <f t="shared" si="33"/>
        <v>N/A</v>
      </c>
      <c r="J338" t="str">
        <f t="shared" si="34"/>
        <v>N/A</v>
      </c>
      <c r="K338" t="str">
        <f t="shared" si="35"/>
        <v>N/A</v>
      </c>
      <c r="L338" t="str">
        <f t="shared" si="36"/>
        <v>N/A</v>
      </c>
      <c r="M338" t="str">
        <f t="shared" si="37"/>
        <v>N/A</v>
      </c>
      <c r="N338">
        <f t="shared" si="38"/>
        <v>3.5200000000000002E-2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6338</v>
      </c>
      <c r="C340" t="s">
        <v>6339</v>
      </c>
      <c r="I340" t="str">
        <f t="shared" si="33"/>
        <v>N/A</v>
      </c>
      <c r="J340" t="str">
        <f t="shared" si="34"/>
        <v>CVB Financial</v>
      </c>
      <c r="K340">
        <f t="shared" si="35"/>
        <v>0</v>
      </c>
      <c r="L340">
        <f t="shared" si="36"/>
        <v>0</v>
      </c>
      <c r="M340">
        <f t="shared" si="37"/>
        <v>0</v>
      </c>
      <c r="N340">
        <f t="shared" si="38"/>
        <v>0</v>
      </c>
    </row>
    <row r="341" spans="1:14" x14ac:dyDescent="0.3">
      <c r="A341" s="1">
        <v>1</v>
      </c>
      <c r="B341" t="s">
        <v>6340</v>
      </c>
      <c r="C341" t="s">
        <v>6341</v>
      </c>
      <c r="I341" t="str">
        <f t="shared" si="33"/>
        <v>N/A</v>
      </c>
      <c r="J341" t="str">
        <f t="shared" si="34"/>
        <v>East West Bancorp</v>
      </c>
      <c r="K341">
        <f t="shared" si="35"/>
        <v>0</v>
      </c>
      <c r="L341">
        <f t="shared" si="36"/>
        <v>0</v>
      </c>
      <c r="M341">
        <f t="shared" si="37"/>
        <v>0</v>
      </c>
      <c r="N341">
        <f t="shared" si="38"/>
        <v>0</v>
      </c>
    </row>
    <row r="342" spans="1:14" x14ac:dyDescent="0.3">
      <c r="A342" s="1">
        <v>2</v>
      </c>
      <c r="B342" t="s">
        <v>6342</v>
      </c>
      <c r="C342" t="s">
        <v>6343</v>
      </c>
      <c r="I342" t="str">
        <f t="shared" si="33"/>
        <v>N/A</v>
      </c>
      <c r="J342" t="str">
        <f t="shared" si="34"/>
        <v>First Horizon National</v>
      </c>
      <c r="K342">
        <f t="shared" si="35"/>
        <v>0</v>
      </c>
      <c r="L342">
        <f t="shared" si="36"/>
        <v>0</v>
      </c>
      <c r="M342">
        <f t="shared" si="37"/>
        <v>0</v>
      </c>
      <c r="N342">
        <f t="shared" si="38"/>
        <v>0</v>
      </c>
    </row>
    <row r="343" spans="1:14" x14ac:dyDescent="0.3">
      <c r="A343" s="1">
        <v>3</v>
      </c>
      <c r="B343" t="s">
        <v>6344</v>
      </c>
      <c r="C343" t="s">
        <v>6345</v>
      </c>
      <c r="I343" t="str">
        <f t="shared" si="33"/>
        <v>N/A</v>
      </c>
      <c r="J343" t="str">
        <f t="shared" si="34"/>
        <v>First Midwest Bancorp</v>
      </c>
      <c r="K343">
        <f t="shared" si="35"/>
        <v>0</v>
      </c>
      <c r="L343">
        <f t="shared" si="36"/>
        <v>0</v>
      </c>
      <c r="M343">
        <f t="shared" si="37"/>
        <v>0</v>
      </c>
      <c r="N343">
        <f t="shared" si="38"/>
        <v>0</v>
      </c>
    </row>
    <row r="344" spans="1:14" x14ac:dyDescent="0.3">
      <c r="A344" s="1">
        <v>4</v>
      </c>
      <c r="B344" t="s">
        <v>6346</v>
      </c>
      <c r="C344" t="s">
        <v>6347</v>
      </c>
      <c r="I344" t="str">
        <f t="shared" si="33"/>
        <v>N/A</v>
      </c>
      <c r="J344" t="str">
        <f t="shared" si="34"/>
        <v>Banc of California</v>
      </c>
      <c r="K344">
        <f t="shared" si="35"/>
        <v>0</v>
      </c>
      <c r="L344">
        <f t="shared" si="36"/>
        <v>0</v>
      </c>
      <c r="M344">
        <f t="shared" si="37"/>
        <v>0</v>
      </c>
      <c r="N344">
        <f t="shared" si="38"/>
        <v>0</v>
      </c>
    </row>
    <row r="345" spans="1:14" x14ac:dyDescent="0.3">
      <c r="A345" s="1">
        <v>5</v>
      </c>
      <c r="B345" t="s">
        <v>6348</v>
      </c>
      <c r="C345" t="s">
        <v>6349</v>
      </c>
      <c r="I345" t="str">
        <f t="shared" si="33"/>
        <v>N/A</v>
      </c>
      <c r="J345" t="str">
        <f t="shared" si="34"/>
        <v>First Merchants</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122</v>
      </c>
      <c r="C348" t="s">
        <v>1559</v>
      </c>
      <c r="I348" t="str">
        <f t="shared" si="33"/>
        <v>N/A</v>
      </c>
      <c r="J348">
        <f t="shared" si="34"/>
        <v>2360000000</v>
      </c>
      <c r="K348">
        <f t="shared" si="35"/>
        <v>0</v>
      </c>
      <c r="L348">
        <f t="shared" si="36"/>
        <v>0</v>
      </c>
      <c r="M348">
        <f t="shared" si="37"/>
        <v>0</v>
      </c>
      <c r="N348">
        <f t="shared" si="38"/>
        <v>0</v>
      </c>
    </row>
    <row r="349" spans="1:14" x14ac:dyDescent="0.3">
      <c r="A349" s="1">
        <v>1</v>
      </c>
      <c r="B349" t="s">
        <v>123</v>
      </c>
      <c r="I349" t="str">
        <f t="shared" si="33"/>
        <v>N/A</v>
      </c>
      <c r="J349">
        <f t="shared" si="34"/>
        <v>0</v>
      </c>
      <c r="K349">
        <f t="shared" si="35"/>
        <v>0</v>
      </c>
      <c r="L349">
        <f t="shared" si="36"/>
        <v>0</v>
      </c>
      <c r="M349">
        <f t="shared" si="37"/>
        <v>0</v>
      </c>
      <c r="N349">
        <f t="shared" si="38"/>
        <v>0</v>
      </c>
    </row>
    <row r="350" spans="1:14" x14ac:dyDescent="0.3">
      <c r="A350" s="1">
        <v>2</v>
      </c>
      <c r="B350" t="s">
        <v>124</v>
      </c>
      <c r="C350" t="s">
        <v>6350</v>
      </c>
      <c r="I350" t="str">
        <f t="shared" si="33"/>
        <v>N/A</v>
      </c>
      <c r="J350" t="str">
        <f t="shared" si="34"/>
        <v>21.85</v>
      </c>
      <c r="K350">
        <f t="shared" si="35"/>
        <v>0</v>
      </c>
      <c r="L350">
        <f t="shared" si="36"/>
        <v>0</v>
      </c>
      <c r="M350">
        <f t="shared" si="37"/>
        <v>0</v>
      </c>
      <c r="N350">
        <f t="shared" si="38"/>
        <v>0</v>
      </c>
    </row>
    <row r="351" spans="1:14" x14ac:dyDescent="0.3">
      <c r="A351" s="1">
        <v>3</v>
      </c>
      <c r="B351" t="s">
        <v>125</v>
      </c>
      <c r="C351" t="s">
        <v>6351</v>
      </c>
      <c r="I351" t="str">
        <f t="shared" si="33"/>
        <v>N/A</v>
      </c>
      <c r="J351" t="str">
        <f t="shared" si="34"/>
        <v>18.62</v>
      </c>
      <c r="K351">
        <f t="shared" si="35"/>
        <v>0</v>
      </c>
      <c r="L351">
        <f t="shared" si="36"/>
        <v>0</v>
      </c>
      <c r="M351">
        <f t="shared" si="37"/>
        <v>0</v>
      </c>
      <c r="N351">
        <f t="shared" si="38"/>
        <v>0</v>
      </c>
    </row>
    <row r="352" spans="1:14" x14ac:dyDescent="0.3">
      <c r="A352" s="1">
        <v>4</v>
      </c>
      <c r="B352" t="s">
        <v>127</v>
      </c>
      <c r="C352" t="s">
        <v>6352</v>
      </c>
      <c r="I352" t="str">
        <f t="shared" si="33"/>
        <v>N/A</v>
      </c>
      <c r="J352" t="str">
        <f t="shared" si="34"/>
        <v>2.05</v>
      </c>
      <c r="K352">
        <f t="shared" si="35"/>
        <v>0</v>
      </c>
      <c r="L352">
        <f t="shared" si="36"/>
        <v>0</v>
      </c>
      <c r="M352">
        <f t="shared" si="37"/>
        <v>0</v>
      </c>
      <c r="N352">
        <f t="shared" si="38"/>
        <v>0</v>
      </c>
    </row>
    <row r="353" spans="1:14" x14ac:dyDescent="0.3">
      <c r="A353" s="1">
        <v>5</v>
      </c>
      <c r="B353" t="s">
        <v>129</v>
      </c>
      <c r="C353" t="s">
        <v>6353</v>
      </c>
      <c r="I353" t="str">
        <f t="shared" si="33"/>
        <v>N/A</v>
      </c>
      <c r="J353" t="str">
        <f t="shared" si="34"/>
        <v>7.69</v>
      </c>
      <c r="K353">
        <f t="shared" si="35"/>
        <v>0</v>
      </c>
      <c r="L353">
        <f t="shared" si="36"/>
        <v>0</v>
      </c>
      <c r="M353">
        <f t="shared" si="37"/>
        <v>0</v>
      </c>
      <c r="N353">
        <f t="shared" si="38"/>
        <v>0</v>
      </c>
    </row>
    <row r="354" spans="1:14" x14ac:dyDescent="0.3">
      <c r="A354" s="1">
        <v>6</v>
      </c>
      <c r="B354" t="s">
        <v>131</v>
      </c>
      <c r="C354" t="s">
        <v>6354</v>
      </c>
      <c r="I354" t="str">
        <f t="shared" si="33"/>
        <v>N/A</v>
      </c>
      <c r="J354" t="str">
        <f t="shared" si="34"/>
        <v>2.25</v>
      </c>
      <c r="K354">
        <f t="shared" si="35"/>
        <v>0</v>
      </c>
      <c r="L354">
        <f t="shared" si="36"/>
        <v>0</v>
      </c>
      <c r="M354">
        <f t="shared" si="37"/>
        <v>0</v>
      </c>
      <c r="N354">
        <f t="shared" si="38"/>
        <v>0</v>
      </c>
    </row>
    <row r="355" spans="1:14" x14ac:dyDescent="0.3">
      <c r="A355" s="1">
        <v>7</v>
      </c>
      <c r="B355" t="s">
        <v>133</v>
      </c>
      <c r="I355" t="str">
        <f t="shared" si="33"/>
        <v>N/A</v>
      </c>
      <c r="J355">
        <f t="shared" si="34"/>
        <v>0</v>
      </c>
      <c r="K355">
        <f t="shared" si="35"/>
        <v>0</v>
      </c>
      <c r="L355">
        <f t="shared" si="36"/>
        <v>0</v>
      </c>
      <c r="M355">
        <f t="shared" si="37"/>
        <v>0</v>
      </c>
      <c r="N355">
        <f t="shared" si="38"/>
        <v>0</v>
      </c>
    </row>
    <row r="356" spans="1:14" x14ac:dyDescent="0.3">
      <c r="A356" s="1">
        <v>8</v>
      </c>
      <c r="B356" t="s">
        <v>134</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122</v>
      </c>
      <c r="C359" t="s">
        <v>6355</v>
      </c>
      <c r="I359" t="str">
        <f t="shared" si="33"/>
        <v>N/A</v>
      </c>
      <c r="J359">
        <f t="shared" si="34"/>
        <v>8240000000</v>
      </c>
      <c r="K359">
        <f t="shared" si="35"/>
        <v>0</v>
      </c>
      <c r="L359">
        <f t="shared" si="36"/>
        <v>0</v>
      </c>
      <c r="M359">
        <f t="shared" si="37"/>
        <v>0</v>
      </c>
      <c r="N359">
        <f t="shared" si="38"/>
        <v>0</v>
      </c>
    </row>
    <row r="360" spans="1:14" x14ac:dyDescent="0.3">
      <c r="A360" s="1">
        <v>1</v>
      </c>
      <c r="B360" t="s">
        <v>123</v>
      </c>
      <c r="I360" t="str">
        <f t="shared" si="33"/>
        <v>N/A</v>
      </c>
      <c r="J360">
        <f t="shared" si="34"/>
        <v>0</v>
      </c>
      <c r="K360">
        <f t="shared" si="35"/>
        <v>0</v>
      </c>
      <c r="L360">
        <f t="shared" si="36"/>
        <v>0</v>
      </c>
      <c r="M360">
        <f t="shared" si="37"/>
        <v>0</v>
      </c>
      <c r="N360">
        <f t="shared" si="38"/>
        <v>0</v>
      </c>
    </row>
    <row r="361" spans="1:14" x14ac:dyDescent="0.3">
      <c r="A361" s="1">
        <v>2</v>
      </c>
      <c r="B361" t="s">
        <v>124</v>
      </c>
      <c r="C361" t="s">
        <v>6356</v>
      </c>
      <c r="I361" t="str">
        <f t="shared" si="33"/>
        <v>N/A</v>
      </c>
      <c r="J361" t="str">
        <f t="shared" si="34"/>
        <v>16.81</v>
      </c>
      <c r="K361">
        <f t="shared" si="35"/>
        <v>0</v>
      </c>
      <c r="L361">
        <f t="shared" si="36"/>
        <v>0</v>
      </c>
      <c r="M361">
        <f t="shared" si="37"/>
        <v>0</v>
      </c>
      <c r="N361">
        <f t="shared" si="38"/>
        <v>0</v>
      </c>
    </row>
    <row r="362" spans="1:14" x14ac:dyDescent="0.3">
      <c r="A362" s="1">
        <v>3</v>
      </c>
      <c r="B362" t="s">
        <v>125</v>
      </c>
      <c r="C362" t="s">
        <v>6357</v>
      </c>
      <c r="I362" t="str">
        <f t="shared" si="33"/>
        <v>N/A</v>
      </c>
      <c r="J362" t="str">
        <f t="shared" si="34"/>
        <v>15.00</v>
      </c>
      <c r="K362">
        <f t="shared" si="35"/>
        <v>0</v>
      </c>
      <c r="L362">
        <f t="shared" si="36"/>
        <v>0</v>
      </c>
      <c r="M362">
        <f t="shared" si="37"/>
        <v>0</v>
      </c>
      <c r="N362">
        <f t="shared" si="38"/>
        <v>0</v>
      </c>
    </row>
    <row r="363" spans="1:14" x14ac:dyDescent="0.3">
      <c r="A363" s="1">
        <v>4</v>
      </c>
      <c r="B363" t="s">
        <v>127</v>
      </c>
      <c r="C363" t="s">
        <v>6358</v>
      </c>
      <c r="I363" t="str">
        <f t="shared" si="33"/>
        <v>N/A</v>
      </c>
      <c r="J363" t="str">
        <f t="shared" si="34"/>
        <v>1.51</v>
      </c>
      <c r="K363">
        <f t="shared" si="35"/>
        <v>0</v>
      </c>
      <c r="L363">
        <f t="shared" si="36"/>
        <v>0</v>
      </c>
      <c r="M363">
        <f t="shared" si="37"/>
        <v>0</v>
      </c>
      <c r="N363">
        <f t="shared" si="38"/>
        <v>0</v>
      </c>
    </row>
    <row r="364" spans="1:14" x14ac:dyDescent="0.3">
      <c r="A364" s="1">
        <v>5</v>
      </c>
      <c r="B364" t="s">
        <v>129</v>
      </c>
      <c r="C364" t="s">
        <v>6359</v>
      </c>
      <c r="I364" t="str">
        <f t="shared" si="33"/>
        <v>N/A</v>
      </c>
      <c r="J364" t="str">
        <f t="shared" si="34"/>
        <v>7.34</v>
      </c>
      <c r="K364">
        <f t="shared" si="35"/>
        <v>0</v>
      </c>
      <c r="L364">
        <f t="shared" si="36"/>
        <v>0</v>
      </c>
      <c r="M364">
        <f t="shared" si="37"/>
        <v>0</v>
      </c>
      <c r="N364">
        <f t="shared" si="38"/>
        <v>0</v>
      </c>
    </row>
    <row r="365" spans="1:14" x14ac:dyDescent="0.3">
      <c r="A365" s="1">
        <v>6</v>
      </c>
      <c r="B365" t="s">
        <v>131</v>
      </c>
      <c r="C365" t="s">
        <v>6360</v>
      </c>
      <c r="I365" t="str">
        <f t="shared" si="33"/>
        <v>N/A</v>
      </c>
      <c r="J365" t="str">
        <f t="shared" si="34"/>
        <v>2.31</v>
      </c>
      <c r="K365">
        <f t="shared" si="35"/>
        <v>0</v>
      </c>
      <c r="L365">
        <f t="shared" si="36"/>
        <v>0</v>
      </c>
      <c r="M365">
        <f t="shared" si="37"/>
        <v>0</v>
      </c>
      <c r="N365">
        <f t="shared" si="38"/>
        <v>0</v>
      </c>
    </row>
    <row r="366" spans="1:14" x14ac:dyDescent="0.3">
      <c r="A366" s="1">
        <v>7</v>
      </c>
      <c r="B366" t="s">
        <v>133</v>
      </c>
      <c r="I366" t="str">
        <f t="shared" si="33"/>
        <v>N/A</v>
      </c>
      <c r="J366">
        <f t="shared" si="34"/>
        <v>0</v>
      </c>
      <c r="K366">
        <f t="shared" si="35"/>
        <v>0</v>
      </c>
      <c r="L366">
        <f t="shared" si="36"/>
        <v>0</v>
      </c>
      <c r="M366">
        <f t="shared" si="37"/>
        <v>0</v>
      </c>
      <c r="N366">
        <f t="shared" si="38"/>
        <v>0</v>
      </c>
    </row>
    <row r="367" spans="1:14" x14ac:dyDescent="0.3">
      <c r="A367" s="1">
        <v>8</v>
      </c>
      <c r="B367" t="s">
        <v>134</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122</v>
      </c>
      <c r="C370" t="s">
        <v>1575</v>
      </c>
      <c r="I370" t="str">
        <f t="shared" si="33"/>
        <v>N/A</v>
      </c>
      <c r="J370">
        <f t="shared" si="34"/>
        <v>4120000000</v>
      </c>
      <c r="K370">
        <f t="shared" si="35"/>
        <v>0</v>
      </c>
      <c r="L370">
        <f t="shared" si="36"/>
        <v>0</v>
      </c>
      <c r="M370">
        <f t="shared" si="37"/>
        <v>0</v>
      </c>
      <c r="N370">
        <f t="shared" si="38"/>
        <v>0</v>
      </c>
    </row>
    <row r="371" spans="1:14" x14ac:dyDescent="0.3">
      <c r="A371" s="1">
        <v>1</v>
      </c>
      <c r="B371" t="s">
        <v>123</v>
      </c>
      <c r="I371" t="str">
        <f t="shared" si="33"/>
        <v>N/A</v>
      </c>
      <c r="J371">
        <f t="shared" si="34"/>
        <v>0</v>
      </c>
      <c r="K371">
        <f t="shared" si="35"/>
        <v>0</v>
      </c>
      <c r="L371">
        <f t="shared" si="36"/>
        <v>0</v>
      </c>
      <c r="M371">
        <f t="shared" si="37"/>
        <v>0</v>
      </c>
      <c r="N371">
        <f t="shared" si="38"/>
        <v>0</v>
      </c>
    </row>
    <row r="372" spans="1:14" x14ac:dyDescent="0.3">
      <c r="A372" s="1">
        <v>2</v>
      </c>
      <c r="B372" t="s">
        <v>124</v>
      </c>
      <c r="C372" t="s">
        <v>6361</v>
      </c>
      <c r="I372" t="str">
        <f t="shared" si="33"/>
        <v>N/A</v>
      </c>
      <c r="J372" t="str">
        <f t="shared" si="34"/>
        <v>18.16</v>
      </c>
      <c r="K372">
        <f t="shared" si="35"/>
        <v>0</v>
      </c>
      <c r="L372">
        <f t="shared" si="36"/>
        <v>0</v>
      </c>
      <c r="M372">
        <f t="shared" si="37"/>
        <v>0</v>
      </c>
      <c r="N372">
        <f t="shared" si="38"/>
        <v>0</v>
      </c>
    </row>
    <row r="373" spans="1:14" x14ac:dyDescent="0.3">
      <c r="A373" s="1">
        <v>3</v>
      </c>
      <c r="B373" t="s">
        <v>125</v>
      </c>
      <c r="C373" t="s">
        <v>6362</v>
      </c>
      <c r="I373" t="str">
        <f t="shared" si="33"/>
        <v>N/A</v>
      </c>
      <c r="J373" t="str">
        <f t="shared" si="34"/>
        <v>13.45</v>
      </c>
      <c r="K373">
        <f t="shared" si="35"/>
        <v>0</v>
      </c>
      <c r="L373">
        <f t="shared" si="36"/>
        <v>0</v>
      </c>
      <c r="M373">
        <f t="shared" si="37"/>
        <v>0</v>
      </c>
      <c r="N373">
        <f t="shared" si="38"/>
        <v>0</v>
      </c>
    </row>
    <row r="374" spans="1:14" x14ac:dyDescent="0.3">
      <c r="A374" s="1">
        <v>4</v>
      </c>
      <c r="B374" t="s">
        <v>127</v>
      </c>
      <c r="C374" t="s">
        <v>3016</v>
      </c>
      <c r="I374" t="str">
        <f t="shared" si="33"/>
        <v>N/A</v>
      </c>
      <c r="J374" t="str">
        <f t="shared" si="34"/>
        <v>1.55</v>
      </c>
      <c r="K374">
        <f t="shared" si="35"/>
        <v>0</v>
      </c>
      <c r="L374">
        <f t="shared" si="36"/>
        <v>0</v>
      </c>
      <c r="M374">
        <f t="shared" si="37"/>
        <v>0</v>
      </c>
      <c r="N374">
        <f t="shared" si="38"/>
        <v>0</v>
      </c>
    </row>
    <row r="375" spans="1:14" x14ac:dyDescent="0.3">
      <c r="A375" s="1">
        <v>5</v>
      </c>
      <c r="B375" t="s">
        <v>129</v>
      </c>
      <c r="C375" t="s">
        <v>6363</v>
      </c>
      <c r="I375" t="str">
        <f t="shared" si="33"/>
        <v>N/A</v>
      </c>
      <c r="J375" t="str">
        <f t="shared" si="34"/>
        <v>3.22</v>
      </c>
      <c r="K375">
        <f t="shared" si="35"/>
        <v>0</v>
      </c>
      <c r="L375">
        <f t="shared" si="36"/>
        <v>0</v>
      </c>
      <c r="M375">
        <f t="shared" si="37"/>
        <v>0</v>
      </c>
      <c r="N375">
        <f t="shared" si="38"/>
        <v>0</v>
      </c>
    </row>
    <row r="376" spans="1:14" x14ac:dyDescent="0.3">
      <c r="A376" s="1">
        <v>6</v>
      </c>
      <c r="B376" t="s">
        <v>131</v>
      </c>
      <c r="C376" t="s">
        <v>745</v>
      </c>
      <c r="I376" t="str">
        <f t="shared" si="33"/>
        <v>N/A</v>
      </c>
      <c r="J376" t="str">
        <f t="shared" si="34"/>
        <v>1.75</v>
      </c>
      <c r="K376">
        <f t="shared" si="35"/>
        <v>0</v>
      </c>
      <c r="L376">
        <f t="shared" si="36"/>
        <v>0</v>
      </c>
      <c r="M376">
        <f t="shared" si="37"/>
        <v>0</v>
      </c>
      <c r="N376">
        <f t="shared" si="38"/>
        <v>0</v>
      </c>
    </row>
    <row r="377" spans="1:14" x14ac:dyDescent="0.3">
      <c r="A377" s="1">
        <v>7</v>
      </c>
      <c r="B377" t="s">
        <v>133</v>
      </c>
      <c r="I377" t="str">
        <f t="shared" si="33"/>
        <v>N/A</v>
      </c>
      <c r="J377">
        <f t="shared" si="34"/>
        <v>0</v>
      </c>
      <c r="K377">
        <f t="shared" si="35"/>
        <v>0</v>
      </c>
      <c r="L377">
        <f t="shared" si="36"/>
        <v>0</v>
      </c>
      <c r="M377">
        <f t="shared" si="37"/>
        <v>0</v>
      </c>
      <c r="N377">
        <f t="shared" si="38"/>
        <v>0</v>
      </c>
    </row>
    <row r="378" spans="1:14" x14ac:dyDescent="0.3">
      <c r="A378" s="1">
        <v>8</v>
      </c>
      <c r="B378" t="s">
        <v>134</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122</v>
      </c>
      <c r="C381" t="s">
        <v>5105</v>
      </c>
      <c r="I381" t="str">
        <f t="shared" si="39"/>
        <v>N/A</v>
      </c>
      <c r="J381">
        <f t="shared" si="40"/>
        <v>2590000000</v>
      </c>
      <c r="K381">
        <f t="shared" si="41"/>
        <v>0</v>
      </c>
      <c r="L381">
        <f t="shared" si="42"/>
        <v>0</v>
      </c>
      <c r="M381">
        <f t="shared" si="43"/>
        <v>0</v>
      </c>
      <c r="N381">
        <f t="shared" si="44"/>
        <v>0</v>
      </c>
    </row>
    <row r="382" spans="1:14" x14ac:dyDescent="0.3">
      <c r="A382" s="1">
        <v>1</v>
      </c>
      <c r="B382" t="s">
        <v>123</v>
      </c>
      <c r="I382" t="str">
        <f t="shared" si="39"/>
        <v>N/A</v>
      </c>
      <c r="J382">
        <f t="shared" si="40"/>
        <v>0</v>
      </c>
      <c r="K382">
        <f t="shared" si="41"/>
        <v>0</v>
      </c>
      <c r="L382">
        <f t="shared" si="42"/>
        <v>0</v>
      </c>
      <c r="M382">
        <f t="shared" si="43"/>
        <v>0</v>
      </c>
      <c r="N382">
        <f t="shared" si="44"/>
        <v>0</v>
      </c>
    </row>
    <row r="383" spans="1:14" x14ac:dyDescent="0.3">
      <c r="A383" s="1">
        <v>2</v>
      </c>
      <c r="B383" t="s">
        <v>124</v>
      </c>
      <c r="C383" t="s">
        <v>6364</v>
      </c>
      <c r="I383" t="str">
        <f t="shared" si="39"/>
        <v>N/A</v>
      </c>
      <c r="J383" t="str">
        <f t="shared" si="40"/>
        <v>20.46</v>
      </c>
      <c r="K383">
        <f t="shared" si="41"/>
        <v>0</v>
      </c>
      <c r="L383">
        <f t="shared" si="42"/>
        <v>0</v>
      </c>
      <c r="M383">
        <f t="shared" si="43"/>
        <v>0</v>
      </c>
      <c r="N383">
        <f t="shared" si="44"/>
        <v>0</v>
      </c>
    </row>
    <row r="384" spans="1:14" x14ac:dyDescent="0.3">
      <c r="A384" s="1">
        <v>3</v>
      </c>
      <c r="B384" t="s">
        <v>125</v>
      </c>
      <c r="C384" t="s">
        <v>6365</v>
      </c>
      <c r="I384" t="str">
        <f t="shared" si="39"/>
        <v>N/A</v>
      </c>
      <c r="J384" t="str">
        <f t="shared" si="40"/>
        <v>14.05</v>
      </c>
      <c r="K384">
        <f t="shared" si="41"/>
        <v>0</v>
      </c>
      <c r="L384">
        <f t="shared" si="42"/>
        <v>0</v>
      </c>
      <c r="M384">
        <f t="shared" si="43"/>
        <v>0</v>
      </c>
      <c r="N384">
        <f t="shared" si="44"/>
        <v>0</v>
      </c>
    </row>
    <row r="385" spans="1:14" x14ac:dyDescent="0.3">
      <c r="A385" s="1">
        <v>4</v>
      </c>
      <c r="B385" t="s">
        <v>127</v>
      </c>
      <c r="C385" t="s">
        <v>6366</v>
      </c>
      <c r="I385" t="str">
        <f t="shared" si="39"/>
        <v>N/A</v>
      </c>
      <c r="J385" t="str">
        <f t="shared" si="40"/>
        <v>2.49</v>
      </c>
      <c r="K385">
        <f t="shared" si="41"/>
        <v>0</v>
      </c>
      <c r="L385">
        <f t="shared" si="42"/>
        <v>0</v>
      </c>
      <c r="M385">
        <f t="shared" si="43"/>
        <v>0</v>
      </c>
      <c r="N385">
        <f t="shared" si="44"/>
        <v>0</v>
      </c>
    </row>
    <row r="386" spans="1:14" x14ac:dyDescent="0.3">
      <c r="A386" s="1">
        <v>5</v>
      </c>
      <c r="B386" t="s">
        <v>129</v>
      </c>
      <c r="C386" t="s">
        <v>6367</v>
      </c>
      <c r="I386" t="str">
        <f t="shared" si="39"/>
        <v>N/A</v>
      </c>
      <c r="J386" t="str">
        <f t="shared" si="40"/>
        <v>5.04</v>
      </c>
      <c r="K386">
        <f t="shared" si="41"/>
        <v>0</v>
      </c>
      <c r="L386">
        <f t="shared" si="42"/>
        <v>0</v>
      </c>
      <c r="M386">
        <f t="shared" si="43"/>
        <v>0</v>
      </c>
      <c r="N386">
        <f t="shared" si="44"/>
        <v>0</v>
      </c>
    </row>
    <row r="387" spans="1:14" x14ac:dyDescent="0.3">
      <c r="A387" s="1">
        <v>6</v>
      </c>
      <c r="B387" t="s">
        <v>131</v>
      </c>
      <c r="C387" t="s">
        <v>6368</v>
      </c>
      <c r="I387" t="str">
        <f t="shared" si="39"/>
        <v>N/A</v>
      </c>
      <c r="J387" t="str">
        <f t="shared" si="40"/>
        <v>1.31</v>
      </c>
      <c r="K387">
        <f t="shared" si="41"/>
        <v>0</v>
      </c>
      <c r="L387">
        <f t="shared" si="42"/>
        <v>0</v>
      </c>
      <c r="M387">
        <f t="shared" si="43"/>
        <v>0</v>
      </c>
      <c r="N387">
        <f t="shared" si="44"/>
        <v>0</v>
      </c>
    </row>
    <row r="388" spans="1:14" x14ac:dyDescent="0.3">
      <c r="A388" s="1">
        <v>7</v>
      </c>
      <c r="B388" t="s">
        <v>133</v>
      </c>
      <c r="I388" t="str">
        <f t="shared" si="39"/>
        <v>N/A</v>
      </c>
      <c r="J388">
        <f t="shared" si="40"/>
        <v>0</v>
      </c>
      <c r="K388">
        <f t="shared" si="41"/>
        <v>0</v>
      </c>
      <c r="L388">
        <f t="shared" si="42"/>
        <v>0</v>
      </c>
      <c r="M388">
        <f t="shared" si="43"/>
        <v>0</v>
      </c>
      <c r="N388">
        <f t="shared" si="44"/>
        <v>0</v>
      </c>
    </row>
    <row r="389" spans="1:14" x14ac:dyDescent="0.3">
      <c r="A389" s="1">
        <v>8</v>
      </c>
      <c r="B389" t="s">
        <v>134</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12-13</v>
      </c>
      <c r="AL499" t="str">
        <f>L476</f>
        <v>13-14</v>
      </c>
      <c r="AM499" t="str">
        <f>M476</f>
        <v>14-15</v>
      </c>
      <c r="AN499" t="str">
        <f>N476</f>
        <v>15-16</v>
      </c>
    </row>
    <row r="500" spans="3:40" x14ac:dyDescent="0.3">
      <c r="C500" t="s">
        <v>3036</v>
      </c>
      <c r="AK500" t="e">
        <f ca="1">Y499-X499</f>
        <v>#N/A</v>
      </c>
      <c r="AL500" t="e">
        <f ca="1">Z499-Y499</f>
        <v>#N/A</v>
      </c>
      <c r="AM500" t="e">
        <f ca="1">AA499-Z499</f>
        <v>#N/A</v>
      </c>
      <c r="AN500" t="e">
        <f ca="1">AB499-AA499</f>
        <v>#N/A</v>
      </c>
    </row>
    <row r="501" spans="3:40" x14ac:dyDescent="0.3">
      <c r="C501" t="s">
        <v>6369</v>
      </c>
    </row>
    <row r="502" spans="3:40" x14ac:dyDescent="0.3">
      <c r="C502" t="s">
        <v>3568</v>
      </c>
    </row>
    <row r="503" spans="3:40" x14ac:dyDescent="0.3">
      <c r="C503" t="s">
        <v>754</v>
      </c>
    </row>
    <row r="504" spans="3:40" x14ac:dyDescent="0.3">
      <c r="C504" t="s">
        <v>3037</v>
      </c>
    </row>
    <row r="505" spans="3:40" x14ac:dyDescent="0.3">
      <c r="C505" t="s">
        <v>750</v>
      </c>
    </row>
    <row r="506" spans="3:40" x14ac:dyDescent="0.3">
      <c r="C506" t="s">
        <v>752</v>
      </c>
    </row>
    <row r="507" spans="3:40" x14ac:dyDescent="0.3">
      <c r="C507" t="s">
        <v>748</v>
      </c>
    </row>
    <row r="508" spans="3:40" x14ac:dyDescent="0.3">
      <c r="C508" t="s">
        <v>752</v>
      </c>
    </row>
    <row r="509" spans="3:40" x14ac:dyDescent="0.3">
      <c r="C509" t="s">
        <v>2391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C463" zoomScale="66" workbookViewId="0">
      <selection activeCell="F33" sqref="F33"/>
    </sheetView>
  </sheetViews>
  <sheetFormatPr defaultRowHeight="14.4" x14ac:dyDescent="0.3"/>
  <cols>
    <col min="1" max="1" width="0" hidden="1" customWidth="1"/>
    <col min="2" max="7" width="20.6640625" customWidth="1"/>
  </cols>
  <sheetData>
    <row r="1" spans="1:16" x14ac:dyDescent="0.3">
      <c r="B1" t="s">
        <v>0</v>
      </c>
      <c r="C1" t="s">
        <v>6370</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Core Laboratories N.V.</v>
      </c>
    </row>
    <row r="2" spans="1:16" x14ac:dyDescent="0.3">
      <c r="B2" t="s">
        <v>2</v>
      </c>
      <c r="C2" t="s">
        <v>6371</v>
      </c>
      <c r="K2" t="str">
        <f>LEFT(C1,FIND("(",C1) - 2)</f>
        <v>Core Laboratories N.V.</v>
      </c>
    </row>
    <row r="3" spans="1:16" x14ac:dyDescent="0.3">
      <c r="J3">
        <f ca="1">RANDBETWEEN(1,6)</f>
        <v>5</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$105.69, down 2.02%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$105.69, down 2.02% after opening up a fraction over yesterday's closing price</v>
      </c>
    </row>
    <row r="5" spans="1:16" x14ac:dyDescent="0.3">
      <c r="J5">
        <f ca="1">RANDBETWEEN(1,2)</f>
        <v>2</v>
      </c>
      <c r="K5" t="str">
        <f>"The one year target estimate for " &amp; D1 &amp; " is " &amp; TEXT(C23,"$####.00")</f>
        <v>The one year target estimate for Core Laboratories N.V. is $121.00</v>
      </c>
      <c r="L5" t="str">
        <f>D1 &amp; " is expected to be trading at " &amp; TEXT(C23, "$####.00") &amp; ", based on target estimates"</f>
        <v>Core Laboratories N.V. is expected to be trading at $121.00, based on target estimates</v>
      </c>
    </row>
    <row r="6" spans="1:16" x14ac:dyDescent="0.3">
      <c r="K6" t="str">
        <f>" which would be " &amp; IF(OR(LEFT(ABS((C23-C2)/C2*100),1)="8",LEFT(ABS((C23-C2)/C2*100),2)="18"), "an ", "a ")  &amp;TEXT(ABS((C23-C2)/C2),"####.00%")&amp;IF((C23-C2)&gt;0," increase over"," decrease from")&amp;" the current price"</f>
        <v xml:space="preserve"> which would be a 14.49% increase over the current price</v>
      </c>
    </row>
    <row r="7" spans="1:16" x14ac:dyDescent="0.3">
      <c r="A7" s="1">
        <v>0</v>
      </c>
      <c r="B7" t="s">
        <v>5</v>
      </c>
      <c r="C7" t="s">
        <v>6372</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17.65% over last quarter based on the average of 16 analyst estimates (Yahoo Finance)</v>
      </c>
    </row>
    <row r="8" spans="1:16" x14ac:dyDescent="0.3">
      <c r="A8" s="1">
        <v>1</v>
      </c>
      <c r="B8" t="s">
        <v>6</v>
      </c>
      <c r="C8" t="s">
        <v>6373</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8</v>
      </c>
      <c r="C9" t="s">
        <v>6374</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10</v>
      </c>
      <c r="C10" t="s">
        <v>6375</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$0.08 in the 2 months leading up to the earnings report</v>
      </c>
    </row>
    <row r="11" spans="1:16" x14ac:dyDescent="0.3">
      <c r="A11" s="1">
        <v>4</v>
      </c>
      <c r="B11" t="s">
        <v>12</v>
      </c>
      <c r="C11" t="s">
        <v>6376</v>
      </c>
      <c r="K11" t="str">
        <f>IF(B145="Interest Income",U42, K42)</f>
        <v>No positive trends</v>
      </c>
    </row>
    <row r="12" spans="1:16" x14ac:dyDescent="0.3">
      <c r="A12" s="1">
        <v>5</v>
      </c>
      <c r="B12" t="s">
        <v>14</v>
      </c>
      <c r="C12" t="s">
        <v>6377</v>
      </c>
      <c r="D12" t="str">
        <f>LEFT(C12,FIND("-",C12)-2)</f>
        <v>96.30</v>
      </c>
      <c r="E12" t="str">
        <f>TRIM(RIGHT(C12,FIND("-",C12)-1))</f>
        <v>125.83</v>
      </c>
      <c r="K12" t="str">
        <f ca="1">D78</f>
        <v>There are some indications that Core Laboratories N.V. may be overvalued. The company has a higher trailing p/e, price/sales, and price/book than the comparable average</v>
      </c>
    </row>
    <row r="13" spans="1:16" x14ac:dyDescent="0.3">
      <c r="A13" s="1">
        <v>6</v>
      </c>
      <c r="B13" t="s">
        <v>16</v>
      </c>
      <c r="C13" t="s">
        <v>6378</v>
      </c>
      <c r="K13" t="str">
        <f ca="1">D89</f>
        <v>There are some indications that Core Laboratories N.V. may be undervalued. The company has a lower forward p/e, peg ratio than the comparable average</v>
      </c>
    </row>
    <row r="14" spans="1:16" x14ac:dyDescent="0.3">
      <c r="A14" s="1">
        <v>7</v>
      </c>
      <c r="B14" t="s">
        <v>18</v>
      </c>
      <c r="C14" t="s">
        <v>6379</v>
      </c>
    </row>
    <row r="16" spans="1:16" x14ac:dyDescent="0.3">
      <c r="A16" s="1">
        <v>0</v>
      </c>
      <c r="B16" t="s">
        <v>20</v>
      </c>
      <c r="C16" t="s">
        <v>6380</v>
      </c>
    </row>
    <row r="17" spans="1:23" x14ac:dyDescent="0.3">
      <c r="A17" s="1">
        <v>1</v>
      </c>
      <c r="B17" t="s">
        <v>22</v>
      </c>
      <c r="C17" t="s">
        <v>6381</v>
      </c>
      <c r="K17" t="str">
        <f ca="1">K2 &amp; IF(J3=1, K3,IF(J3=2,L3,IF(J3=3,M3,IF(J3=4,N3,IF(J3=5,O3,IF(J3=6,P3)))))) &amp; ". " &amp; IF(J4=1,K4,IF(J4=2,L4)) &amp; ". " &amp; IF(J5=1,K5,IF(J5=2,L5)) &amp; K6 &amp; ". " &amp; K7 &amp; ". " &amp; K8 &amp; ". " &amp; K9 &amp; "."</f>
        <v>Core Laboratories N.V. plans to report earnings on Jul 24, 2017. The stock is currently trading at $105.69, down 2.02% after opening up slightly over yesterday's close. Core Laboratories N.V. is expected to be trading at $121.00, based on target estimates which would be a 14.49% increase over the current price. Earnings are expected to increase by 17.65% over last quarter based on the average of 16 analyst estimates (Yahoo Finance). The stock is trading in the low end of its 52-week range. Over the last 4 quarters, there have been positive earnings surprises 4 times, and a negative earnings surprise 0 times.</v>
      </c>
    </row>
    <row r="18" spans="1:23" x14ac:dyDescent="0.3">
      <c r="A18" s="1">
        <v>2</v>
      </c>
      <c r="B18" t="s">
        <v>24</v>
      </c>
      <c r="C18" t="s">
        <v>6382</v>
      </c>
    </row>
    <row r="19" spans="1:23" x14ac:dyDescent="0.3">
      <c r="A19" s="1">
        <v>3</v>
      </c>
      <c r="B19" t="s">
        <v>26</v>
      </c>
      <c r="C19" t="s">
        <v>6358</v>
      </c>
    </row>
    <row r="20" spans="1:23" x14ac:dyDescent="0.3">
      <c r="A20" s="1">
        <v>4</v>
      </c>
      <c r="B20" t="s">
        <v>28</v>
      </c>
      <c r="C20" t="s">
        <v>29</v>
      </c>
    </row>
    <row r="21" spans="1:23" x14ac:dyDescent="0.3">
      <c r="A21" s="1">
        <v>5</v>
      </c>
      <c r="B21" t="s">
        <v>30</v>
      </c>
      <c r="C21" t="s">
        <v>6383</v>
      </c>
    </row>
    <row r="22" spans="1:23" x14ac:dyDescent="0.3">
      <c r="A22" s="1">
        <v>6</v>
      </c>
      <c r="B22" t="s">
        <v>32</v>
      </c>
      <c r="C22" t="s">
        <v>6384</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6385</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16</v>
      </c>
      <c r="D27">
        <v>16</v>
      </c>
      <c r="E27">
        <v>18</v>
      </c>
      <c r="F27">
        <v>19</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0.51</v>
      </c>
      <c r="D28">
        <v>0.6</v>
      </c>
      <c r="E28">
        <v>2.1800000000000002</v>
      </c>
      <c r="F28">
        <v>3</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0.5</v>
      </c>
      <c r="D29">
        <v>0.55000000000000004</v>
      </c>
      <c r="E29">
        <v>2</v>
      </c>
      <c r="F29">
        <v>1.99</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0.52</v>
      </c>
      <c r="D30">
        <v>0.7</v>
      </c>
      <c r="E30">
        <v>2.54</v>
      </c>
      <c r="F30">
        <v>3.5</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0.35</v>
      </c>
      <c r="D31">
        <v>0.38</v>
      </c>
      <c r="E31">
        <v>1.51</v>
      </c>
      <c r="F31">
        <v>2.1800000000000002</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6386</v>
      </c>
      <c r="D34" t="s">
        <v>6386</v>
      </c>
      <c r="E34" t="s">
        <v>6387</v>
      </c>
      <c r="F34" t="s">
        <v>6388</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6389</v>
      </c>
      <c r="D35" t="s">
        <v>6390</v>
      </c>
      <c r="E35" t="s">
        <v>6391</v>
      </c>
      <c r="F35" t="s">
        <v>6392</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6393</v>
      </c>
      <c r="D36" t="s">
        <v>6394</v>
      </c>
      <c r="E36" t="s">
        <v>6395</v>
      </c>
      <c r="F36" t="s">
        <v>6396</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6397</v>
      </c>
      <c r="D37" t="s">
        <v>6398</v>
      </c>
      <c r="E37" t="s">
        <v>6399</v>
      </c>
      <c r="F37" t="s">
        <v>6400</v>
      </c>
      <c r="J37">
        <f>IF(K37 &lt;&gt; "",16, 0)</f>
        <v>0</v>
      </c>
      <c r="K37" t="str">
        <f>IF(I203="pos_trend",B203,"")</f>
        <v/>
      </c>
      <c r="L37" t="str">
        <f t="shared" si="0"/>
        <v/>
      </c>
      <c r="M37" t="str">
        <f t="shared" si="2"/>
        <v/>
      </c>
      <c r="T37">
        <f>IF(U37 &lt;&gt; "",16, 0)</f>
        <v>16</v>
      </c>
      <c r="U37" t="str">
        <f>IF(I235="pos_trend",B235,"")</f>
        <v>Total Investments and Advances</v>
      </c>
      <c r="V37" t="str">
        <f t="shared" si="1"/>
        <v>total investments and advances</v>
      </c>
      <c r="W37" t="str">
        <f t="shared" si="3"/>
        <v>, total investments and advances</v>
      </c>
    </row>
    <row r="38" spans="1:23" x14ac:dyDescent="0.3">
      <c r="A38" s="1">
        <v>4</v>
      </c>
      <c r="B38" t="s">
        <v>60</v>
      </c>
      <c r="C38" t="s">
        <v>6401</v>
      </c>
      <c r="D38" t="s">
        <v>6402</v>
      </c>
      <c r="E38" t="s">
        <v>6403</v>
      </c>
      <c r="F38" t="s">
        <v>6391</v>
      </c>
      <c r="J38">
        <f>IF(K38 &lt;&gt; "",17, 0)</f>
        <v>0</v>
      </c>
      <c r="K38" t="str">
        <f>IF(I351="pos_trend",B351,"")</f>
        <v/>
      </c>
      <c r="L38" t="str">
        <f t="shared" si="0"/>
        <v/>
      </c>
      <c r="M38" t="str">
        <f t="shared" si="2"/>
        <v/>
      </c>
      <c r="T38">
        <f>IF(U38 &lt;&gt; "",17, 0)</f>
        <v>0</v>
      </c>
      <c r="U38" t="str">
        <f>IF(I236="pos_trend",B236,"")</f>
        <v/>
      </c>
      <c r="V38" t="str">
        <f t="shared" si="1"/>
        <v/>
      </c>
      <c r="W38" t="str">
        <f t="shared" si="3"/>
        <v>, total investments and advances</v>
      </c>
    </row>
    <row r="39" spans="1:23" x14ac:dyDescent="0.3">
      <c r="A39" s="1">
        <v>5</v>
      </c>
      <c r="B39" t="s">
        <v>64</v>
      </c>
      <c r="C39" t="s">
        <v>6404</v>
      </c>
      <c r="D39" t="s">
        <v>4654</v>
      </c>
      <c r="E39" t="s">
        <v>6405</v>
      </c>
      <c r="F39" t="s">
        <v>6406</v>
      </c>
      <c r="K39" t="str">
        <f>IF(I352="pos_trend",B352,"")</f>
        <v/>
      </c>
      <c r="M39" t="str">
        <f t="shared" si="2"/>
        <v/>
      </c>
      <c r="W39" t="str">
        <f t="shared" si="3"/>
        <v>, total investments and advances</v>
      </c>
    </row>
    <row r="40" spans="1:23" x14ac:dyDescent="0.3">
      <c r="J40">
        <f>MAX(J22:J39)</f>
        <v>0</v>
      </c>
      <c r="K40" t="str">
        <f>VLOOKUP(J40,J22:K39,2,FALSE)</f>
        <v/>
      </c>
      <c r="M40" t="str">
        <f>IF(IFERROR(FIND(",",M39),TRUE)=TRUE,M39,IF(NOT(EXACT(K40,UPPER(K40))),SUBSTITUTE(M39,LOWER(K40),"and "&amp;LOWER(K40)),SUBSTITUTE(M39,K40,"and "&amp;K40)))</f>
        <v/>
      </c>
      <c r="T40">
        <f>MAX(T22:T39)</f>
        <v>16</v>
      </c>
      <c r="U40" t="str">
        <f>VLOOKUP(T40,T22:U39,2,FALSE)</f>
        <v>Total Investments and Advances</v>
      </c>
      <c r="W40" t="str">
        <f>IF(IFERROR(FIND(",",W39),TRUE)=TRUE,W39,IF(NOT(EXACT(U40,UPPER(U40))),SUBSTITUTE(W39,LOWER(U40),"and "&amp;LOWER(U40)),SUBSTITUTE(W39,U40,"and "&amp;U40)))</f>
        <v>, and total investments and advances</v>
      </c>
    </row>
    <row r="41" spans="1:23" x14ac:dyDescent="0.3">
      <c r="B41" s="1" t="s">
        <v>69</v>
      </c>
      <c r="C41" s="1" t="s">
        <v>70</v>
      </c>
      <c r="D41" s="1" t="s">
        <v>71</v>
      </c>
      <c r="E41" s="1" t="s">
        <v>72</v>
      </c>
      <c r="F41" s="1" t="s">
        <v>73</v>
      </c>
    </row>
    <row r="42" spans="1:23" x14ac:dyDescent="0.3">
      <c r="A42" s="1">
        <v>0</v>
      </c>
      <c r="B42" t="s">
        <v>74</v>
      </c>
      <c r="C42">
        <v>0.35</v>
      </c>
      <c r="D42">
        <v>0.38</v>
      </c>
      <c r="E42" t="s">
        <v>6407</v>
      </c>
      <c r="F42" t="s">
        <v>76</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Core Laboratories N.V. has managed to increase and total investments and advances each year since 2012</v>
      </c>
    </row>
    <row r="43" spans="1:23" x14ac:dyDescent="0.3">
      <c r="A43" s="1">
        <v>1</v>
      </c>
      <c r="B43" t="s">
        <v>78</v>
      </c>
      <c r="C43">
        <v>0.35</v>
      </c>
      <c r="D43">
        <v>0.38</v>
      </c>
      <c r="E43" t="s">
        <v>6408</v>
      </c>
      <c r="F43" t="s">
        <v>817</v>
      </c>
    </row>
    <row r="44" spans="1:23" x14ac:dyDescent="0.3">
      <c r="A44" s="1">
        <v>2</v>
      </c>
      <c r="B44" t="s">
        <v>83</v>
      </c>
      <c r="E44" t="s">
        <v>1234</v>
      </c>
      <c r="F44" t="s">
        <v>1287</v>
      </c>
    </row>
    <row r="45" spans="1:23" x14ac:dyDescent="0.3">
      <c r="A45" s="1">
        <v>3</v>
      </c>
      <c r="B45" t="s">
        <v>88</v>
      </c>
      <c r="E45" t="s">
        <v>1313</v>
      </c>
      <c r="F45" t="s">
        <v>5391</v>
      </c>
    </row>
    <row r="47" spans="1:23" x14ac:dyDescent="0.3">
      <c r="B47" s="1" t="s">
        <v>93</v>
      </c>
      <c r="C47" s="1" t="s">
        <v>37</v>
      </c>
      <c r="D47" s="1" t="s">
        <v>38</v>
      </c>
      <c r="E47" s="1" t="s">
        <v>39</v>
      </c>
      <c r="F47" s="1" t="s">
        <v>40</v>
      </c>
    </row>
    <row r="48" spans="1:23" x14ac:dyDescent="0.3">
      <c r="A48" s="1">
        <v>0</v>
      </c>
      <c r="B48" t="s">
        <v>94</v>
      </c>
      <c r="C48">
        <v>0.51</v>
      </c>
      <c r="D48">
        <v>0.6</v>
      </c>
      <c r="E48">
        <v>2.1800000000000002</v>
      </c>
      <c r="F48">
        <v>3</v>
      </c>
    </row>
    <row r="49" spans="1:14" x14ac:dyDescent="0.3">
      <c r="A49" s="1">
        <v>1</v>
      </c>
      <c r="B49" t="s">
        <v>95</v>
      </c>
      <c r="C49">
        <v>0.51</v>
      </c>
      <c r="D49">
        <v>0.6</v>
      </c>
      <c r="E49">
        <v>2.19</v>
      </c>
      <c r="F49">
        <v>3.04</v>
      </c>
    </row>
    <row r="50" spans="1:14" x14ac:dyDescent="0.3">
      <c r="A50" s="1">
        <v>2</v>
      </c>
      <c r="B50" t="s">
        <v>96</v>
      </c>
      <c r="C50">
        <v>0.51</v>
      </c>
      <c r="D50">
        <v>0.6</v>
      </c>
      <c r="E50">
        <v>2.21</v>
      </c>
      <c r="F50">
        <v>3.2</v>
      </c>
    </row>
    <row r="51" spans="1:14" x14ac:dyDescent="0.3">
      <c r="A51" s="1">
        <v>3</v>
      </c>
      <c r="B51" t="s">
        <v>97</v>
      </c>
      <c r="C51">
        <v>0.51</v>
      </c>
      <c r="D51">
        <v>0.6</v>
      </c>
      <c r="E51">
        <v>2.21</v>
      </c>
      <c r="F51">
        <v>3.22</v>
      </c>
    </row>
    <row r="52" spans="1:14" x14ac:dyDescent="0.3">
      <c r="A52" s="1">
        <v>4</v>
      </c>
      <c r="B52" t="s">
        <v>98</v>
      </c>
      <c r="C52">
        <v>0.49</v>
      </c>
      <c r="D52">
        <v>0.57999999999999996</v>
      </c>
      <c r="E52">
        <v>2.12</v>
      </c>
      <c r="F52">
        <v>3.08</v>
      </c>
    </row>
    <row r="54" spans="1:14" x14ac:dyDescent="0.3">
      <c r="B54" s="1" t="s">
        <v>99</v>
      </c>
      <c r="C54" s="1" t="s">
        <v>37</v>
      </c>
      <c r="D54" s="1" t="s">
        <v>38</v>
      </c>
      <c r="E54" s="1" t="s">
        <v>39</v>
      </c>
      <c r="F54" s="1" t="s">
        <v>40</v>
      </c>
    </row>
    <row r="55" spans="1:14" x14ac:dyDescent="0.3">
      <c r="A55" s="1">
        <v>0</v>
      </c>
      <c r="B55" t="s">
        <v>100</v>
      </c>
      <c r="D55">
        <v>1</v>
      </c>
    </row>
    <row r="56" spans="1:14" x14ac:dyDescent="0.3">
      <c r="A56" s="1">
        <v>1</v>
      </c>
      <c r="B56" t="s">
        <v>101</v>
      </c>
      <c r="D56">
        <v>1</v>
      </c>
    </row>
    <row r="57" spans="1:14" x14ac:dyDescent="0.3">
      <c r="A57" s="1">
        <v>2</v>
      </c>
      <c r="B57" t="s">
        <v>102</v>
      </c>
      <c r="E57">
        <v>1</v>
      </c>
      <c r="F57">
        <v>2</v>
      </c>
    </row>
    <row r="58" spans="1:14" x14ac:dyDescent="0.3">
      <c r="A58" s="1">
        <v>3</v>
      </c>
      <c r="B58" t="s">
        <v>103</v>
      </c>
    </row>
    <row r="60" spans="1:14" x14ac:dyDescent="0.3">
      <c r="B60" s="1" t="s">
        <v>104</v>
      </c>
      <c r="C60" s="1" t="s">
        <v>6409</v>
      </c>
      <c r="D60" s="1" t="s">
        <v>106</v>
      </c>
      <c r="E60" s="1" t="s">
        <v>107</v>
      </c>
      <c r="F60" s="1" t="s">
        <v>108</v>
      </c>
      <c r="I60" t="e">
        <f t="shared" ref="I60:I123" si="4">IF(AND(K60&gt; J60, L60&gt; K60, M60&gt; L60, N60&gt; M60), "pos_trend", IF(AND(K60&lt; J60, L60&lt; K60, M60&lt; L60, N60&lt; M60), "neg_trend", "N/A"))</f>
        <v>#VALUE!</v>
      </c>
      <c r="J60" t="e">
        <f t="shared" ref="J60:J123" si="5">IF(TRIM(C60)="-", "N/A", IF(RIGHT(C60,1)="M",1000000*VALUE(LEFT(C60,LEN(C60)-1)),IF(RIGHT(C60,1)="B",1000000000*VALUE(LEFT(C60,LEN(C60)-1)),IF(RIGHT(C60,1)="%",0.01*VALUE(LEFT(C60,LEN(C60)-1)),C60))))</f>
        <v>#VALUE!</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C61" t="s">
        <v>6321</v>
      </c>
      <c r="F61">
        <v>0.19</v>
      </c>
      <c r="I61" t="str">
        <f t="shared" si="4"/>
        <v>N/A</v>
      </c>
      <c r="J61">
        <f t="shared" si="5"/>
        <v>0.45700000000000002</v>
      </c>
      <c r="K61">
        <f t="shared" si="6"/>
        <v>0</v>
      </c>
      <c r="L61">
        <f t="shared" si="7"/>
        <v>0</v>
      </c>
      <c r="M61">
        <f t="shared" si="8"/>
        <v>0.19</v>
      </c>
      <c r="N61">
        <f t="shared" si="9"/>
        <v>0</v>
      </c>
    </row>
    <row r="62" spans="1:14" x14ac:dyDescent="0.3">
      <c r="A62" s="1">
        <v>1</v>
      </c>
      <c r="B62" t="s">
        <v>111</v>
      </c>
      <c r="C62" t="s">
        <v>6410</v>
      </c>
      <c r="F62">
        <v>0.22</v>
      </c>
      <c r="I62" t="str">
        <f t="shared" si="4"/>
        <v>N/A</v>
      </c>
      <c r="J62">
        <f t="shared" si="5"/>
        <v>0.57899999999999996</v>
      </c>
      <c r="K62">
        <f t="shared" si="6"/>
        <v>0</v>
      </c>
      <c r="L62">
        <f t="shared" si="7"/>
        <v>0</v>
      </c>
      <c r="M62">
        <f t="shared" si="8"/>
        <v>0.22</v>
      </c>
      <c r="N62">
        <f t="shared" si="9"/>
        <v>0</v>
      </c>
    </row>
    <row r="63" spans="1:14" x14ac:dyDescent="0.3">
      <c r="A63" s="1">
        <v>2</v>
      </c>
      <c r="B63" t="s">
        <v>113</v>
      </c>
      <c r="C63" t="s">
        <v>6411</v>
      </c>
      <c r="F63">
        <v>0.08</v>
      </c>
      <c r="I63" t="str">
        <f t="shared" si="4"/>
        <v>N/A</v>
      </c>
      <c r="J63">
        <f t="shared" si="5"/>
        <v>0.44400000000000001</v>
      </c>
      <c r="K63">
        <f t="shared" si="6"/>
        <v>0</v>
      </c>
      <c r="L63">
        <f t="shared" si="7"/>
        <v>0</v>
      </c>
      <c r="M63">
        <f t="shared" si="8"/>
        <v>0.08</v>
      </c>
      <c r="N63">
        <f t="shared" si="9"/>
        <v>0</v>
      </c>
    </row>
    <row r="64" spans="1:14" x14ac:dyDescent="0.3">
      <c r="A64" s="1">
        <v>3</v>
      </c>
      <c r="B64" t="s">
        <v>115</v>
      </c>
      <c r="C64" t="s">
        <v>6412</v>
      </c>
      <c r="F64">
        <v>0.12</v>
      </c>
      <c r="I64" t="str">
        <f t="shared" si="4"/>
        <v>N/A</v>
      </c>
      <c r="J64">
        <f t="shared" si="5"/>
        <v>0.376</v>
      </c>
      <c r="K64">
        <f t="shared" si="6"/>
        <v>0</v>
      </c>
      <c r="L64">
        <f t="shared" si="7"/>
        <v>0</v>
      </c>
      <c r="M64">
        <f t="shared" si="8"/>
        <v>0.12</v>
      </c>
      <c r="N64">
        <f t="shared" si="9"/>
        <v>0</v>
      </c>
    </row>
    <row r="65" spans="1:14" x14ac:dyDescent="0.3">
      <c r="A65" s="1">
        <v>4</v>
      </c>
      <c r="B65" t="s">
        <v>117</v>
      </c>
      <c r="C65" t="s">
        <v>6413</v>
      </c>
      <c r="F65">
        <v>0.08</v>
      </c>
      <c r="I65" t="str">
        <f t="shared" si="4"/>
        <v>N/A</v>
      </c>
      <c r="J65">
        <f t="shared" si="5"/>
        <v>0.39740000000000003</v>
      </c>
      <c r="K65">
        <f t="shared" si="6"/>
        <v>0</v>
      </c>
      <c r="L65">
        <f t="shared" si="7"/>
        <v>0</v>
      </c>
      <c r="M65">
        <f t="shared" si="8"/>
        <v>0.08</v>
      </c>
      <c r="N65">
        <f t="shared" si="9"/>
        <v>0</v>
      </c>
    </row>
    <row r="66" spans="1:14" x14ac:dyDescent="0.3">
      <c r="A66" s="1">
        <v>5</v>
      </c>
      <c r="B66" t="s">
        <v>119</v>
      </c>
      <c r="C66" t="s">
        <v>6414</v>
      </c>
      <c r="I66" t="str">
        <f t="shared" si="4"/>
        <v>N/A</v>
      </c>
      <c r="J66">
        <f t="shared" si="5"/>
        <v>-0.2329</v>
      </c>
      <c r="K66">
        <f t="shared" si="6"/>
        <v>0</v>
      </c>
      <c r="L66">
        <f t="shared" si="7"/>
        <v>0</v>
      </c>
      <c r="M66">
        <f t="shared" si="8"/>
        <v>0</v>
      </c>
      <c r="N66">
        <f t="shared" si="9"/>
        <v>0</v>
      </c>
    </row>
    <row r="67" spans="1:14" x14ac:dyDescent="0.3">
      <c r="D67" t="s">
        <v>121</v>
      </c>
      <c r="E67" t="str">
        <f>C1</f>
        <v>Core Laboratories N.V. (CLB)</v>
      </c>
      <c r="I67" t="str">
        <f t="shared" si="4"/>
        <v>N/A</v>
      </c>
      <c r="J67">
        <f t="shared" si="5"/>
        <v>0</v>
      </c>
      <c r="K67" t="str">
        <f t="shared" si="6"/>
        <v>Comp Average</v>
      </c>
      <c r="L67" t="str">
        <f t="shared" si="7"/>
        <v>Core Laboratories N.V. (CLB)</v>
      </c>
      <c r="M67">
        <f t="shared" si="8"/>
        <v>0</v>
      </c>
      <c r="N67">
        <f t="shared" si="9"/>
        <v>0</v>
      </c>
    </row>
    <row r="68" spans="1:14" x14ac:dyDescent="0.3">
      <c r="A68" s="1">
        <v>0</v>
      </c>
      <c r="B68" t="s">
        <v>122</v>
      </c>
      <c r="C68" t="s">
        <v>6380</v>
      </c>
      <c r="D68">
        <f ca="1">AVERAGE(VALUE(INDIRECT("J"&amp;(MATCH(B68,B69:B500,0)+68))),VALUE(INDIRECT("J"&amp;(MATCH(B68,B69:B500,0)+79))),VALUE(INDIRECT("J"&amp;(MATCH(B68,B69:B500,0)+90))),VALUE(INDIRECT("J"&amp;(MATCH(B68,B69:B500,0)+101))))</f>
        <v>11197500000</v>
      </c>
      <c r="E68" t="str">
        <f t="shared" ref="E68:E76" ca="1" si="10">IF(AND(C68&lt;&gt;"",D68&lt;&gt;0),IF(VALUE(J68)&gt;VALUE(K68),"above average","below average"),"no data")</f>
        <v>below average</v>
      </c>
      <c r="I68" t="str">
        <f t="shared" ca="1" si="4"/>
        <v>N/A</v>
      </c>
      <c r="J68">
        <f t="shared" si="5"/>
        <v>4670000000</v>
      </c>
      <c r="K68">
        <f t="shared" ca="1" si="6"/>
        <v>11197500000</v>
      </c>
      <c r="L68" t="str">
        <f t="shared" ca="1" si="7"/>
        <v>below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6382</v>
      </c>
      <c r="D70">
        <f ca="1">AVERAGE(VALUE(INDIRECT("J"&amp;(MATCH(B70,B71:B502,0)+70))),VALUE(INDIRECT("J"&amp;(MATCH(B70,B71:B502,0)+81))),VALUE(INDIRECT("J"&amp;(MATCH(B70,B71:B502,0)+92))),VALUE(INDIRECT("J"&amp;(MATCH(B70,B71:B502,0)+103))))</f>
        <v>-76.50500000000001</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t="str">
        <f t="shared" si="5"/>
        <v>69.99</v>
      </c>
      <c r="K70">
        <f t="shared" ca="1" si="6"/>
        <v>-76.50500000000001</v>
      </c>
      <c r="L70" t="str">
        <f t="shared" ca="1" si="7"/>
        <v>above average</v>
      </c>
      <c r="M70" t="str">
        <f t="shared" ca="1" si="8"/>
        <v>trailing p/e</v>
      </c>
      <c r="N70" t="str">
        <f t="shared" ca="1" si="9"/>
        <v>trailing p/e</v>
      </c>
    </row>
    <row r="71" spans="1:14" x14ac:dyDescent="0.3">
      <c r="A71" s="1">
        <v>3</v>
      </c>
      <c r="B71" t="s">
        <v>125</v>
      </c>
      <c r="C71" t="s">
        <v>6415</v>
      </c>
      <c r="D71">
        <f ca="1">AVERAGE(VALUE(INDIRECT("J"&amp;(MATCH(B71,B72:B503,0)+71))),VALUE(INDIRECT("J"&amp;(MATCH(B71,B72:B503,0)+82))),VALUE(INDIRECT("J"&amp;(MATCH(B71,B72:B503,0)+93))),VALUE(INDIRECT("J"&amp;(MATCH(B71,B72:B503,0)+104))))</f>
        <v>41.44</v>
      </c>
      <c r="E71" t="str">
        <f t="shared" ca="1" si="10"/>
        <v>below average</v>
      </c>
      <c r="F71" t="str">
        <f t="shared" ca="1" si="11"/>
        <v/>
      </c>
      <c r="G71" t="str">
        <f t="shared" ref="G71:G76" ca="1" si="12">IF(F71&lt;&gt;"", G70 &amp; ", " &amp; IFERROR(LEFT(F71,FIND("(",F71) - 2),F71),G70)</f>
        <v>trailing p/e</v>
      </c>
      <c r="I71" t="str">
        <f t="shared" ca="1" si="4"/>
        <v>N/A</v>
      </c>
      <c r="J71" t="str">
        <f t="shared" si="5"/>
        <v>35.23</v>
      </c>
      <c r="K71">
        <f t="shared" ca="1" si="6"/>
        <v>41.44</v>
      </c>
      <c r="L71" t="str">
        <f t="shared" ca="1" si="7"/>
        <v>below average</v>
      </c>
      <c r="M71" t="str">
        <f t="shared" ca="1" si="8"/>
        <v/>
      </c>
      <c r="N71" t="str">
        <f t="shared" ca="1" si="9"/>
        <v>trailing p/e</v>
      </c>
    </row>
    <row r="72" spans="1:14" x14ac:dyDescent="0.3">
      <c r="A72" s="1">
        <v>4</v>
      </c>
      <c r="B72" t="s">
        <v>127</v>
      </c>
      <c r="C72" t="s">
        <v>746</v>
      </c>
      <c r="D72">
        <f ca="1">AVERAGE(VALUE(INDIRECT("J"&amp;(MATCH(B72,B73:B504,0)+72))),VALUE(INDIRECT("J"&amp;(MATCH(B72,B73:B504,0)+83))),VALUE(INDIRECT("J"&amp;(MATCH(B72,B73:B504,0)+94))),VALUE(INDIRECT("J"&amp;(MATCH(B72,B73:B504,0)+105))))</f>
        <v>1.4175</v>
      </c>
      <c r="E72" t="str">
        <f t="shared" ca="1" si="10"/>
        <v>below average</v>
      </c>
      <c r="F72" t="str">
        <f t="shared" ca="1" si="11"/>
        <v/>
      </c>
      <c r="G72" t="str">
        <f t="shared" ca="1" si="12"/>
        <v>trailing p/e</v>
      </c>
      <c r="I72" t="str">
        <f t="shared" ca="1" si="4"/>
        <v>N/A</v>
      </c>
      <c r="J72" t="str">
        <f t="shared" si="5"/>
        <v>1.25</v>
      </c>
      <c r="K72">
        <f t="shared" ca="1" si="6"/>
        <v>1.4175</v>
      </c>
      <c r="L72" t="str">
        <f t="shared" ca="1" si="7"/>
        <v>below average</v>
      </c>
      <c r="M72" t="str">
        <f t="shared" ca="1" si="8"/>
        <v/>
      </c>
      <c r="N72" t="str">
        <f t="shared" ca="1" si="9"/>
        <v>trailing p/e</v>
      </c>
    </row>
    <row r="73" spans="1:14" x14ac:dyDescent="0.3">
      <c r="A73" s="1">
        <v>5</v>
      </c>
      <c r="B73" t="s">
        <v>129</v>
      </c>
      <c r="C73" t="s">
        <v>6416</v>
      </c>
      <c r="D73">
        <f ca="1">AVERAGE(VALUE(INDIRECT("J"&amp;(MATCH(B73,B74:B505,0)+73))),VALUE(INDIRECT("J"&amp;(MATCH(B73,B74:B505,0)+84))),VALUE(INDIRECT("J"&amp;(MATCH(B73,B74:B505,0)+95))),VALUE(INDIRECT("J"&amp;(MATCH(B73,B74:B505,0)+106))))</f>
        <v>1.9475</v>
      </c>
      <c r="E73" t="str">
        <f t="shared" ca="1" si="10"/>
        <v>above average</v>
      </c>
      <c r="F73" t="str">
        <f t="shared" ca="1" si="11"/>
        <v>price/sales (ttm)</v>
      </c>
      <c r="G73" t="str">
        <f t="shared" ca="1" si="12"/>
        <v>trailing p/e, price/sales</v>
      </c>
      <c r="I73" t="str">
        <f t="shared" ca="1" si="4"/>
        <v>N/A</v>
      </c>
      <c r="J73" t="str">
        <f t="shared" si="5"/>
        <v>7.80</v>
      </c>
      <c r="K73">
        <f t="shared" ca="1" si="6"/>
        <v>1.9475</v>
      </c>
      <c r="L73" t="str">
        <f t="shared" ca="1" si="7"/>
        <v>above average</v>
      </c>
      <c r="M73" t="str">
        <f t="shared" ca="1" si="8"/>
        <v>price/sales (ttm)</v>
      </c>
      <c r="N73" t="str">
        <f t="shared" ca="1" si="9"/>
        <v>trailing p/e, price/sales</v>
      </c>
    </row>
    <row r="74" spans="1:14" x14ac:dyDescent="0.3">
      <c r="A74" s="1">
        <v>6</v>
      </c>
      <c r="B74" t="s">
        <v>131</v>
      </c>
      <c r="C74" t="s">
        <v>6417</v>
      </c>
      <c r="D74">
        <f ca="1">AVERAGE(VALUE(INDIRECT("J"&amp;(MATCH(B74,B75:B506,0)+74))),VALUE(INDIRECT("J"&amp;(MATCH(B74,B75:B506,0)+85))),VALUE(INDIRECT("J"&amp;(MATCH(B74,B75:B506,0)+96))),VALUE(INDIRECT("J"&amp;(MATCH(B74,B75:B506,0)+107))))</f>
        <v>1.8474999999999999</v>
      </c>
      <c r="E74" t="str">
        <f t="shared" ca="1" si="10"/>
        <v>above average</v>
      </c>
      <c r="F74" t="str">
        <f t="shared" ca="1" si="11"/>
        <v>price/book (mrq)</v>
      </c>
      <c r="G74" t="str">
        <f t="shared" ca="1" si="12"/>
        <v>trailing p/e, price/sales, price/book</v>
      </c>
      <c r="I74" t="str">
        <f t="shared" ca="1" si="4"/>
        <v>N/A</v>
      </c>
      <c r="J74" t="str">
        <f t="shared" si="5"/>
        <v>31.25</v>
      </c>
      <c r="K74">
        <f t="shared" ca="1" si="6"/>
        <v>1.8474999999999999</v>
      </c>
      <c r="L74" t="str">
        <f t="shared" ca="1" si="7"/>
        <v>above average</v>
      </c>
      <c r="M74" t="str">
        <f t="shared" ca="1" si="8"/>
        <v>price/book (mrq)</v>
      </c>
      <c r="N74" t="str">
        <f t="shared" ca="1" si="9"/>
        <v>trailing p/e, price/sales, price/book</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trailing p/e, price/sales, price/book</v>
      </c>
      <c r="I75" t="str">
        <f t="shared" ca="1" si="4"/>
        <v>N/A</v>
      </c>
      <c r="J75">
        <f t="shared" si="5"/>
        <v>0</v>
      </c>
      <c r="K75">
        <f t="shared" ca="1" si="6"/>
        <v>0</v>
      </c>
      <c r="L75" t="str">
        <f t="shared" ca="1" si="7"/>
        <v>no data</v>
      </c>
      <c r="M75" t="str">
        <f t="shared" ca="1" si="8"/>
        <v/>
      </c>
      <c r="N75" t="str">
        <f t="shared" ca="1" si="9"/>
        <v>trailing p/e, price/sales, price/book</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trailing p/e, price/sales, price/book</v>
      </c>
      <c r="I76" t="str">
        <f t="shared" ca="1" si="4"/>
        <v>N/A</v>
      </c>
      <c r="J76">
        <f t="shared" si="5"/>
        <v>0</v>
      </c>
      <c r="K76">
        <f t="shared" ca="1" si="6"/>
        <v>0</v>
      </c>
      <c r="L76" t="str">
        <f t="shared" ca="1" si="7"/>
        <v>no data</v>
      </c>
      <c r="M76" t="str">
        <f t="shared" ca="1" si="8"/>
        <v/>
      </c>
      <c r="N76" t="str">
        <f t="shared" ca="1" si="9"/>
        <v>trailing p/e,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price/sales, and price/book</v>
      </c>
      <c r="I77" t="str">
        <f t="shared" ca="1" si="4"/>
        <v>N/A</v>
      </c>
      <c r="J77">
        <f t="shared" si="5"/>
        <v>0</v>
      </c>
      <c r="K77">
        <f t="shared" si="6"/>
        <v>0</v>
      </c>
      <c r="L77">
        <f t="shared" si="7"/>
        <v>0</v>
      </c>
      <c r="M77" t="str">
        <f t="shared" ca="1" si="8"/>
        <v>price/book</v>
      </c>
      <c r="N77" t="str">
        <f t="shared" ca="1" si="9"/>
        <v>trailing p/e, price/sales, and price/book</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There are some indications that Core Laboratories N.V. may be overvalued. The company has a higher trailing p/e, price/sales, and price/book than the comparable average</v>
      </c>
      <c r="I78" t="str">
        <f t="shared" ca="1" si="4"/>
        <v>N/A</v>
      </c>
      <c r="J78" t="str">
        <f t="shared" si="5"/>
        <v>Dec 31, 2016</v>
      </c>
      <c r="K78" t="str">
        <f t="shared" ca="1" si="6"/>
        <v>There are some indications that Core Laboratories N.V. may be overvalued. The company has a higher trailing p/e, price/sales, and price/book than the comparable average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2435</v>
      </c>
      <c r="F81" t="str">
        <f t="shared" ref="F81:F87" ca="1" si="13">IF(E70="below average",LOWER(TRIM(IF(ISNUMBER(VALUE(RIGHT(B70,1))),REPLACE(B70,LEN(B70),1,""),B70))),"")</f>
        <v/>
      </c>
      <c r="G81" t="str">
        <f ca="1">IFERROR(LEFT(F81,FIND("(",F81) - 2),F81)</f>
        <v/>
      </c>
      <c r="I81" t="str">
        <f t="shared" ca="1" si="4"/>
        <v>N/A</v>
      </c>
      <c r="J81">
        <f t="shared" si="5"/>
        <v>0.111</v>
      </c>
      <c r="K81">
        <f t="shared" si="6"/>
        <v>0</v>
      </c>
      <c r="L81">
        <f t="shared" si="7"/>
        <v>0</v>
      </c>
      <c r="M81" t="str">
        <f t="shared" ca="1" si="8"/>
        <v/>
      </c>
      <c r="N81" t="str">
        <f t="shared" ca="1" si="9"/>
        <v/>
      </c>
    </row>
    <row r="82" spans="1:14" x14ac:dyDescent="0.3">
      <c r="A82" s="1">
        <v>1</v>
      </c>
      <c r="B82" t="s">
        <v>141</v>
      </c>
      <c r="C82" t="s">
        <v>6418</v>
      </c>
      <c r="F82" t="str">
        <f t="shared" ca="1" si="13"/>
        <v>forward p/e</v>
      </c>
      <c r="G82" t="str">
        <f t="shared" ref="G82:G87" ca="1" si="14">IF(F82&lt;&gt;"", G81 &amp; ", " &amp; IFERROR(LEFT(F82,FIND("(",F82) - 2),F82),G81)</f>
        <v>, forward p/e</v>
      </c>
      <c r="I82" t="str">
        <f t="shared" ca="1" si="4"/>
        <v>N/A</v>
      </c>
      <c r="J82">
        <f t="shared" si="5"/>
        <v>0.1467</v>
      </c>
      <c r="K82">
        <f t="shared" si="6"/>
        <v>0</v>
      </c>
      <c r="L82">
        <f t="shared" si="7"/>
        <v>0</v>
      </c>
      <c r="M82" t="str">
        <f t="shared" ca="1" si="8"/>
        <v>forward p/e</v>
      </c>
      <c r="N82" t="str">
        <f t="shared" ca="1" si="9"/>
        <v>, forward p/e</v>
      </c>
    </row>
    <row r="83" spans="1:14" x14ac:dyDescent="0.3">
      <c r="F83" t="str">
        <f t="shared" ca="1" si="13"/>
        <v>peg ratio (5 yr expected)</v>
      </c>
      <c r="G83" t="str">
        <f t="shared" ca="1" si="14"/>
        <v>, forward p/e, peg ratio</v>
      </c>
      <c r="I83" t="str">
        <f t="shared" ca="1" si="4"/>
        <v>N/A</v>
      </c>
      <c r="J83">
        <f t="shared" si="5"/>
        <v>0</v>
      </c>
      <c r="K83">
        <f t="shared" si="6"/>
        <v>0</v>
      </c>
      <c r="L83">
        <f t="shared" si="7"/>
        <v>0</v>
      </c>
      <c r="M83" t="str">
        <f t="shared" ca="1" si="8"/>
        <v>peg ratio (5 yr expected)</v>
      </c>
      <c r="N83" t="str">
        <f t="shared" ca="1" si="9"/>
        <v>, forward p/e, peg ratio</v>
      </c>
    </row>
    <row r="84" spans="1:14" x14ac:dyDescent="0.3">
      <c r="A84" s="1">
        <v>0</v>
      </c>
      <c r="B84" t="s">
        <v>143</v>
      </c>
      <c r="C84" t="s">
        <v>6419</v>
      </c>
      <c r="F84" t="str">
        <f t="shared" ca="1" si="13"/>
        <v/>
      </c>
      <c r="G84" t="str">
        <f t="shared" ca="1" si="14"/>
        <v>, forward p/e, peg ratio</v>
      </c>
      <c r="I84" t="str">
        <f t="shared" ca="1" si="4"/>
        <v>N/A</v>
      </c>
      <c r="J84">
        <f t="shared" si="5"/>
        <v>9.4100000000000003E-2</v>
      </c>
      <c r="K84">
        <f t="shared" si="6"/>
        <v>0</v>
      </c>
      <c r="L84">
        <f t="shared" si="7"/>
        <v>0</v>
      </c>
      <c r="M84" t="str">
        <f t="shared" ca="1" si="8"/>
        <v/>
      </c>
      <c r="N84" t="str">
        <f t="shared" ca="1" si="9"/>
        <v>, forward p/e, peg ratio</v>
      </c>
    </row>
    <row r="85" spans="1:14" x14ac:dyDescent="0.3">
      <c r="A85" s="1">
        <v>1</v>
      </c>
      <c r="B85" t="s">
        <v>145</v>
      </c>
      <c r="C85" t="s">
        <v>6420</v>
      </c>
      <c r="F85" t="str">
        <f t="shared" ca="1" si="13"/>
        <v/>
      </c>
      <c r="G85" t="str">
        <f t="shared" ca="1" si="14"/>
        <v>, forward p/e, peg ratio</v>
      </c>
      <c r="I85" t="str">
        <f t="shared" ca="1" si="4"/>
        <v>N/A</v>
      </c>
      <c r="J85">
        <f t="shared" si="5"/>
        <v>1.0597000000000001</v>
      </c>
      <c r="K85">
        <f t="shared" si="6"/>
        <v>0</v>
      </c>
      <c r="L85">
        <f t="shared" si="7"/>
        <v>0</v>
      </c>
      <c r="M85" t="str">
        <f t="shared" ca="1" si="8"/>
        <v/>
      </c>
      <c r="N85" t="str">
        <f t="shared" ca="1" si="9"/>
        <v>, forward p/e, peg ratio</v>
      </c>
    </row>
    <row r="86" spans="1:14" x14ac:dyDescent="0.3">
      <c r="F86" t="str">
        <f t="shared" ca="1" si="13"/>
        <v/>
      </c>
      <c r="G86" t="str">
        <f t="shared" ca="1" si="14"/>
        <v>, forward p/e, peg ratio</v>
      </c>
      <c r="I86" t="str">
        <f t="shared" ca="1" si="4"/>
        <v>N/A</v>
      </c>
      <c r="J86">
        <f t="shared" si="5"/>
        <v>0</v>
      </c>
      <c r="K86">
        <f t="shared" si="6"/>
        <v>0</v>
      </c>
      <c r="L86">
        <f t="shared" si="7"/>
        <v>0</v>
      </c>
      <c r="M86" t="str">
        <f t="shared" ca="1" si="8"/>
        <v/>
      </c>
      <c r="N86" t="str">
        <f t="shared" ca="1" si="9"/>
        <v>, forward p/e, peg ratio</v>
      </c>
    </row>
    <row r="87" spans="1:14" x14ac:dyDescent="0.3">
      <c r="A87" s="1">
        <v>0</v>
      </c>
      <c r="B87" t="s">
        <v>147</v>
      </c>
      <c r="C87" t="s">
        <v>6421</v>
      </c>
      <c r="F87" t="str">
        <f t="shared" ca="1" si="13"/>
        <v/>
      </c>
      <c r="G87" t="str">
        <f t="shared" ca="1" si="14"/>
        <v>, forward p/e, peg ratio</v>
      </c>
      <c r="I87" t="str">
        <f t="shared" ca="1" si="4"/>
        <v>N/A</v>
      </c>
      <c r="J87">
        <f t="shared" si="5"/>
        <v>598900000</v>
      </c>
      <c r="K87">
        <f t="shared" si="6"/>
        <v>0</v>
      </c>
      <c r="L87">
        <f t="shared" si="7"/>
        <v>0</v>
      </c>
      <c r="M87" t="str">
        <f t="shared" ca="1" si="8"/>
        <v/>
      </c>
      <c r="N87" t="str">
        <f t="shared" ca="1" si="9"/>
        <v>, forward p/e, peg ratio</v>
      </c>
    </row>
    <row r="88" spans="1:14" x14ac:dyDescent="0.3">
      <c r="A88" s="1">
        <v>1</v>
      </c>
      <c r="B88" t="s">
        <v>149</v>
      </c>
      <c r="C88" t="s">
        <v>6422</v>
      </c>
      <c r="F88" t="str">
        <f ca="1">IF(F87="",IF(F86="",IF(F85="",IF(F84="",IF(F83="",IF(F82="",IFERROR(LEFT(F81,FIND("(",F81) - 2),F81),IFERROR(LEFT(F82,FIND("(",F82) - 2),F82)),IFERROR(LEFT(F83,FIND("(",F83) - 2),F83)),IFERROR(LEFT(F84,FIND("(",F84) - 2),F84)),IFERROR(LEFT(F85,FIND("(",F85) - 2),F85)),IFERROR(LEFT(F86,FIND("(",F86) - 2),F86)),IFERROR(LEFT(F87,FIND("(",F87) - 2),F87))</f>
        <v>peg ratio</v>
      </c>
      <c r="G88" t="str">
        <f ca="1">TRIM(IF(LEFT(G87,1)=",",REPLACE(G87,1,1,""),SUBSTITUTE(G87,F88, "and " &amp; F88)))</f>
        <v>forward p/e, peg ratio</v>
      </c>
      <c r="I88" t="str">
        <f t="shared" ca="1" si="4"/>
        <v>N/A</v>
      </c>
      <c r="J88" t="str">
        <f t="shared" si="5"/>
        <v>13.64</v>
      </c>
      <c r="K88">
        <f t="shared" si="6"/>
        <v>0</v>
      </c>
      <c r="L88">
        <f t="shared" si="7"/>
        <v>0</v>
      </c>
      <c r="M88" t="str">
        <f t="shared" ca="1" si="8"/>
        <v>peg ratio</v>
      </c>
      <c r="N88" t="str">
        <f t="shared" ca="1" si="9"/>
        <v>forward p/e, peg ratio</v>
      </c>
    </row>
    <row r="89" spans="1:14" x14ac:dyDescent="0.3">
      <c r="A89" s="1">
        <v>2</v>
      </c>
      <c r="B89" t="s">
        <v>151</v>
      </c>
      <c r="C89" t="s">
        <v>3679</v>
      </c>
      <c r="D89" t="str">
        <f ca="1">IF(COUNTIF(E70:E76,"=below average")&gt;0,"There are some indications that "&amp;D1&amp;" may be undervalued. The company has a lower " &amp; G88 &amp; " than the comparable average", "Inconclusive")</f>
        <v>There are some indications that Core Laboratories N.V. may be undervalued. The company has a lower forward p/e, peg ratio than the comparable average</v>
      </c>
      <c r="I89" t="str">
        <f t="shared" ca="1" si="4"/>
        <v>N/A</v>
      </c>
      <c r="J89">
        <f t="shared" si="5"/>
        <v>2.7000000000000003E-2</v>
      </c>
      <c r="K89" t="str">
        <f t="shared" ca="1" si="6"/>
        <v>There are some indications that Core Laboratories N.V. may be undervalued. The company has a lower forward p/e, peg ratio than the comparable average</v>
      </c>
      <c r="L89">
        <f t="shared" si="7"/>
        <v>0</v>
      </c>
      <c r="M89">
        <f t="shared" si="8"/>
        <v>0</v>
      </c>
      <c r="N89">
        <f t="shared" si="9"/>
        <v>0</v>
      </c>
    </row>
    <row r="90" spans="1:14" x14ac:dyDescent="0.3">
      <c r="A90" s="1">
        <v>3</v>
      </c>
      <c r="B90" t="s">
        <v>153</v>
      </c>
      <c r="C90" t="s">
        <v>6423</v>
      </c>
      <c r="I90" t="str">
        <f t="shared" si="4"/>
        <v>N/A</v>
      </c>
      <c r="J90">
        <f t="shared" si="5"/>
        <v>152100000</v>
      </c>
      <c r="K90">
        <f t="shared" si="6"/>
        <v>0</v>
      </c>
      <c r="L90">
        <f t="shared" si="7"/>
        <v>0</v>
      </c>
      <c r="M90">
        <f t="shared" si="8"/>
        <v>0</v>
      </c>
      <c r="N90">
        <f t="shared" si="9"/>
        <v>0</v>
      </c>
    </row>
    <row r="91" spans="1:14" x14ac:dyDescent="0.3">
      <c r="A91" s="1">
        <v>4</v>
      </c>
      <c r="B91" t="s">
        <v>155</v>
      </c>
      <c r="C91" t="s">
        <v>6424</v>
      </c>
      <c r="I91" t="str">
        <f t="shared" si="4"/>
        <v>N/A</v>
      </c>
      <c r="J91">
        <f t="shared" si="5"/>
        <v>114340000</v>
      </c>
      <c r="K91">
        <f t="shared" si="6"/>
        <v>0</v>
      </c>
      <c r="L91">
        <f t="shared" si="7"/>
        <v>0</v>
      </c>
      <c r="M91">
        <f t="shared" si="8"/>
        <v>0</v>
      </c>
      <c r="N91">
        <f t="shared" si="9"/>
        <v>0</v>
      </c>
    </row>
    <row r="92" spans="1:14" x14ac:dyDescent="0.3">
      <c r="A92" s="1">
        <v>5</v>
      </c>
      <c r="B92" t="s">
        <v>157</v>
      </c>
      <c r="C92" t="s">
        <v>6425</v>
      </c>
      <c r="I92" t="str">
        <f t="shared" si="4"/>
        <v>N/A</v>
      </c>
      <c r="J92">
        <f t="shared" si="5"/>
        <v>66470000</v>
      </c>
      <c r="K92">
        <f t="shared" si="6"/>
        <v>0</v>
      </c>
      <c r="L92">
        <f t="shared" si="7"/>
        <v>0</v>
      </c>
      <c r="M92">
        <f t="shared" si="8"/>
        <v>0</v>
      </c>
      <c r="N92">
        <f t="shared" si="9"/>
        <v>0</v>
      </c>
    </row>
    <row r="93" spans="1:14" x14ac:dyDescent="0.3">
      <c r="A93" s="1">
        <v>6</v>
      </c>
      <c r="B93" t="s">
        <v>159</v>
      </c>
      <c r="C93" t="s">
        <v>6358</v>
      </c>
      <c r="I93" t="str">
        <f t="shared" si="4"/>
        <v>N/A</v>
      </c>
      <c r="J93" t="str">
        <f t="shared" si="5"/>
        <v>1.51</v>
      </c>
      <c r="K93">
        <f t="shared" si="6"/>
        <v>0</v>
      </c>
      <c r="L93">
        <f t="shared" si="7"/>
        <v>0</v>
      </c>
      <c r="M93">
        <f t="shared" si="8"/>
        <v>0</v>
      </c>
      <c r="N93">
        <f t="shared" si="9"/>
        <v>0</v>
      </c>
    </row>
    <row r="94" spans="1:14" x14ac:dyDescent="0.3">
      <c r="A94" s="1">
        <v>7</v>
      </c>
      <c r="B94" t="s">
        <v>160</v>
      </c>
      <c r="C94" t="s">
        <v>3609</v>
      </c>
      <c r="I94" t="str">
        <f t="shared" si="4"/>
        <v>N/A</v>
      </c>
      <c r="J94">
        <f t="shared" si="5"/>
        <v>0.17100000000000001</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6426</v>
      </c>
      <c r="I96" t="str">
        <f t="shared" si="4"/>
        <v>N/A</v>
      </c>
      <c r="J96">
        <f t="shared" si="5"/>
        <v>14340000</v>
      </c>
      <c r="K96">
        <f t="shared" si="6"/>
        <v>0</v>
      </c>
      <c r="L96">
        <f t="shared" si="7"/>
        <v>0</v>
      </c>
      <c r="M96">
        <f t="shared" si="8"/>
        <v>0</v>
      </c>
      <c r="N96">
        <f t="shared" si="9"/>
        <v>0</v>
      </c>
    </row>
    <row r="97" spans="1:14" x14ac:dyDescent="0.3">
      <c r="A97" s="1">
        <v>1</v>
      </c>
      <c r="B97" t="s">
        <v>164</v>
      </c>
      <c r="C97" t="s">
        <v>1288</v>
      </c>
      <c r="I97" t="str">
        <f t="shared" si="4"/>
        <v>N/A</v>
      </c>
      <c r="J97" t="str">
        <f t="shared" si="5"/>
        <v>0.32</v>
      </c>
      <c r="K97">
        <f t="shared" si="6"/>
        <v>0</v>
      </c>
      <c r="L97">
        <f t="shared" si="7"/>
        <v>0</v>
      </c>
      <c r="M97">
        <f t="shared" si="8"/>
        <v>0</v>
      </c>
      <c r="N97">
        <f t="shared" si="9"/>
        <v>0</v>
      </c>
    </row>
    <row r="98" spans="1:14" x14ac:dyDescent="0.3">
      <c r="A98" s="1">
        <v>2</v>
      </c>
      <c r="B98" t="s">
        <v>166</v>
      </c>
      <c r="C98" t="s">
        <v>6427</v>
      </c>
      <c r="I98" t="str">
        <f t="shared" si="4"/>
        <v>N/A</v>
      </c>
      <c r="J98">
        <f t="shared" si="5"/>
        <v>219410000</v>
      </c>
      <c r="K98">
        <f t="shared" si="6"/>
        <v>0</v>
      </c>
      <c r="L98">
        <f t="shared" si="7"/>
        <v>0</v>
      </c>
      <c r="M98">
        <f t="shared" si="8"/>
        <v>0</v>
      </c>
      <c r="N98">
        <f t="shared" si="9"/>
        <v>0</v>
      </c>
    </row>
    <row r="99" spans="1:14" x14ac:dyDescent="0.3">
      <c r="A99" s="1">
        <v>3</v>
      </c>
      <c r="B99" t="s">
        <v>168</v>
      </c>
      <c r="C99" t="s">
        <v>6428</v>
      </c>
      <c r="I99" t="str">
        <f t="shared" si="4"/>
        <v>N/A</v>
      </c>
      <c r="J99" t="str">
        <f t="shared" si="5"/>
        <v>143.08</v>
      </c>
      <c r="K99">
        <f t="shared" si="6"/>
        <v>0</v>
      </c>
      <c r="L99">
        <f t="shared" si="7"/>
        <v>0</v>
      </c>
      <c r="M99">
        <f t="shared" si="8"/>
        <v>0</v>
      </c>
      <c r="N99">
        <f t="shared" si="9"/>
        <v>0</v>
      </c>
    </row>
    <row r="100" spans="1:14" x14ac:dyDescent="0.3">
      <c r="A100" s="1">
        <v>4</v>
      </c>
      <c r="B100" t="s">
        <v>170</v>
      </c>
      <c r="C100" t="s">
        <v>6429</v>
      </c>
      <c r="I100" t="str">
        <f t="shared" si="4"/>
        <v>N/A</v>
      </c>
      <c r="J100" t="str">
        <f t="shared" si="5"/>
        <v>1.85</v>
      </c>
      <c r="K100">
        <f t="shared" si="6"/>
        <v>0</v>
      </c>
      <c r="L100">
        <f t="shared" si="7"/>
        <v>0</v>
      </c>
      <c r="M100">
        <f t="shared" si="8"/>
        <v>0</v>
      </c>
      <c r="N100">
        <f t="shared" si="9"/>
        <v>0</v>
      </c>
    </row>
    <row r="101" spans="1:14" x14ac:dyDescent="0.3">
      <c r="A101" s="1">
        <v>5</v>
      </c>
      <c r="B101" t="s">
        <v>172</v>
      </c>
      <c r="C101" t="s">
        <v>2650</v>
      </c>
      <c r="I101" t="str">
        <f t="shared" si="4"/>
        <v>N/A</v>
      </c>
      <c r="J101" t="str">
        <f t="shared" si="5"/>
        <v>3.38</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6430</v>
      </c>
      <c r="I103" t="str">
        <f t="shared" si="4"/>
        <v>N/A</v>
      </c>
      <c r="J103">
        <f t="shared" si="5"/>
        <v>115550000</v>
      </c>
      <c r="K103">
        <f t="shared" si="6"/>
        <v>0</v>
      </c>
      <c r="L103">
        <f t="shared" si="7"/>
        <v>0</v>
      </c>
      <c r="M103">
        <f t="shared" si="8"/>
        <v>0</v>
      </c>
      <c r="N103">
        <f t="shared" si="9"/>
        <v>0</v>
      </c>
    </row>
    <row r="104" spans="1:14" x14ac:dyDescent="0.3">
      <c r="A104" s="1">
        <v>1</v>
      </c>
      <c r="B104" t="s">
        <v>176</v>
      </c>
      <c r="C104" t="s">
        <v>6431</v>
      </c>
      <c r="I104" t="str">
        <f t="shared" si="4"/>
        <v>N/A</v>
      </c>
      <c r="J104">
        <f t="shared" si="5"/>
        <v>86620000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6381</v>
      </c>
      <c r="I106" t="str">
        <f t="shared" si="4"/>
        <v>N/A</v>
      </c>
      <c r="J106" t="str">
        <f t="shared" si="5"/>
        <v>1.70</v>
      </c>
      <c r="K106">
        <f t="shared" si="6"/>
        <v>0</v>
      </c>
      <c r="L106">
        <f t="shared" si="7"/>
        <v>0</v>
      </c>
      <c r="M106">
        <f t="shared" si="8"/>
        <v>0</v>
      </c>
      <c r="N106">
        <f t="shared" si="9"/>
        <v>0</v>
      </c>
    </row>
    <row r="107" spans="1:14" x14ac:dyDescent="0.3">
      <c r="A107" s="1">
        <v>1</v>
      </c>
      <c r="B107" t="s">
        <v>178</v>
      </c>
      <c r="C107" t="s">
        <v>6432</v>
      </c>
      <c r="I107" t="str">
        <f t="shared" si="4"/>
        <v>N/A</v>
      </c>
      <c r="J107">
        <f t="shared" si="5"/>
        <v>-9.1400000000000009E-2</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6433</v>
      </c>
      <c r="I109" t="str">
        <f t="shared" si="4"/>
        <v>N/A</v>
      </c>
      <c r="J109" t="str">
        <f t="shared" si="5"/>
        <v>125.83</v>
      </c>
      <c r="K109">
        <f t="shared" si="6"/>
        <v>0</v>
      </c>
      <c r="L109">
        <f t="shared" si="7"/>
        <v>0</v>
      </c>
      <c r="M109">
        <f t="shared" si="8"/>
        <v>0</v>
      </c>
      <c r="N109">
        <f t="shared" si="9"/>
        <v>0</v>
      </c>
    </row>
    <row r="110" spans="1:14" x14ac:dyDescent="0.3">
      <c r="A110" s="1">
        <v>4</v>
      </c>
      <c r="B110" t="s">
        <v>184</v>
      </c>
      <c r="C110" t="s">
        <v>6434</v>
      </c>
      <c r="I110" t="str">
        <f t="shared" si="4"/>
        <v>N/A</v>
      </c>
      <c r="J110" t="str">
        <f t="shared" si="5"/>
        <v>96.30</v>
      </c>
      <c r="K110">
        <f t="shared" si="6"/>
        <v>0</v>
      </c>
      <c r="L110">
        <f t="shared" si="7"/>
        <v>0</v>
      </c>
      <c r="M110">
        <f t="shared" si="8"/>
        <v>0</v>
      </c>
      <c r="N110">
        <f t="shared" si="9"/>
        <v>0</v>
      </c>
    </row>
    <row r="111" spans="1:14" x14ac:dyDescent="0.3">
      <c r="A111" s="1">
        <v>5</v>
      </c>
      <c r="B111" t="s">
        <v>186</v>
      </c>
      <c r="C111" t="s">
        <v>6435</v>
      </c>
      <c r="I111" t="str">
        <f t="shared" si="4"/>
        <v>N/A</v>
      </c>
      <c r="J111" t="str">
        <f t="shared" si="5"/>
        <v>103.54</v>
      </c>
      <c r="K111">
        <f t="shared" si="6"/>
        <v>0</v>
      </c>
      <c r="L111">
        <f t="shared" si="7"/>
        <v>0</v>
      </c>
      <c r="M111">
        <f t="shared" si="8"/>
        <v>0</v>
      </c>
      <c r="N111">
        <f t="shared" si="9"/>
        <v>0</v>
      </c>
    </row>
    <row r="112" spans="1:14" x14ac:dyDescent="0.3">
      <c r="A112" s="1">
        <v>6</v>
      </c>
      <c r="B112" t="s">
        <v>188</v>
      </c>
      <c r="C112" t="s">
        <v>6436</v>
      </c>
      <c r="I112" t="str">
        <f t="shared" si="4"/>
        <v>N/A</v>
      </c>
      <c r="J112" t="str">
        <f t="shared" si="5"/>
        <v>111.27</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6437</v>
      </c>
      <c r="I114" t="str">
        <f t="shared" si="4"/>
        <v>N/A</v>
      </c>
      <c r="J114" t="str">
        <f t="shared" si="5"/>
        <v>731.91k</v>
      </c>
      <c r="K114">
        <f t="shared" si="6"/>
        <v>0</v>
      </c>
      <c r="L114">
        <f t="shared" si="7"/>
        <v>0</v>
      </c>
      <c r="M114">
        <f t="shared" si="8"/>
        <v>0</v>
      </c>
      <c r="N114">
        <f t="shared" si="9"/>
        <v>0</v>
      </c>
    </row>
    <row r="115" spans="1:14" x14ac:dyDescent="0.3">
      <c r="A115" s="1">
        <v>1</v>
      </c>
      <c r="B115" t="s">
        <v>192</v>
      </c>
      <c r="C115" t="s">
        <v>6438</v>
      </c>
      <c r="I115" t="str">
        <f t="shared" si="4"/>
        <v>N/A</v>
      </c>
      <c r="J115">
        <f t="shared" si="5"/>
        <v>1630000</v>
      </c>
      <c r="K115">
        <f t="shared" si="6"/>
        <v>0</v>
      </c>
      <c r="L115">
        <f t="shared" si="7"/>
        <v>0</v>
      </c>
      <c r="M115">
        <f t="shared" si="8"/>
        <v>0</v>
      </c>
      <c r="N115">
        <f t="shared" si="9"/>
        <v>0</v>
      </c>
    </row>
    <row r="116" spans="1:14" x14ac:dyDescent="0.3">
      <c r="A116" s="1">
        <v>2</v>
      </c>
      <c r="B116" t="s">
        <v>194</v>
      </c>
      <c r="C116" t="s">
        <v>6439</v>
      </c>
      <c r="I116" t="str">
        <f t="shared" si="4"/>
        <v>N/A</v>
      </c>
      <c r="J116">
        <f t="shared" si="5"/>
        <v>44180000</v>
      </c>
      <c r="K116">
        <f t="shared" si="6"/>
        <v>0</v>
      </c>
      <c r="L116">
        <f t="shared" si="7"/>
        <v>0</v>
      </c>
      <c r="M116">
        <f t="shared" si="8"/>
        <v>0</v>
      </c>
      <c r="N116">
        <f t="shared" si="9"/>
        <v>0</v>
      </c>
    </row>
    <row r="117" spans="1:14" x14ac:dyDescent="0.3">
      <c r="A117" s="1">
        <v>3</v>
      </c>
      <c r="B117" t="s">
        <v>196</v>
      </c>
      <c r="C117" t="s">
        <v>2660</v>
      </c>
      <c r="I117" t="str">
        <f t="shared" si="4"/>
        <v>N/A</v>
      </c>
      <c r="J117">
        <f t="shared" si="5"/>
        <v>43450000</v>
      </c>
      <c r="K117">
        <f t="shared" si="6"/>
        <v>0</v>
      </c>
      <c r="L117">
        <f t="shared" si="7"/>
        <v>0</v>
      </c>
      <c r="M117">
        <f t="shared" si="8"/>
        <v>0</v>
      </c>
      <c r="N117">
        <f t="shared" si="9"/>
        <v>0</v>
      </c>
    </row>
    <row r="118" spans="1:14" x14ac:dyDescent="0.3">
      <c r="A118" s="1">
        <v>4</v>
      </c>
      <c r="B118" t="s">
        <v>198</v>
      </c>
      <c r="C118" t="s">
        <v>6440</v>
      </c>
      <c r="I118" t="str">
        <f t="shared" si="4"/>
        <v>N/A</v>
      </c>
      <c r="J118">
        <f t="shared" si="5"/>
        <v>1.3999999999999999E-2</v>
      </c>
      <c r="K118">
        <f t="shared" si="6"/>
        <v>0</v>
      </c>
      <c r="L118">
        <f t="shared" si="7"/>
        <v>0</v>
      </c>
      <c r="M118">
        <f t="shared" si="8"/>
        <v>0</v>
      </c>
      <c r="N118">
        <f t="shared" si="9"/>
        <v>0</v>
      </c>
    </row>
    <row r="119" spans="1:14" x14ac:dyDescent="0.3">
      <c r="A119" s="1">
        <v>5</v>
      </c>
      <c r="B119" t="s">
        <v>200</v>
      </c>
      <c r="C119" t="s">
        <v>6441</v>
      </c>
      <c r="I119" t="str">
        <f t="shared" si="4"/>
        <v>N/A</v>
      </c>
      <c r="J119">
        <f t="shared" si="5"/>
        <v>1.0880000000000001</v>
      </c>
      <c r="K119">
        <f t="shared" si="6"/>
        <v>0</v>
      </c>
      <c r="L119">
        <f t="shared" si="7"/>
        <v>0</v>
      </c>
      <c r="M119">
        <f t="shared" si="8"/>
        <v>0</v>
      </c>
      <c r="N119">
        <f t="shared" si="9"/>
        <v>0</v>
      </c>
    </row>
    <row r="120" spans="1:14" x14ac:dyDescent="0.3">
      <c r="A120" s="1">
        <v>6</v>
      </c>
      <c r="B120" t="s">
        <v>202</v>
      </c>
      <c r="C120" t="s">
        <v>6442</v>
      </c>
      <c r="I120" t="str">
        <f t="shared" si="4"/>
        <v>N/A</v>
      </c>
      <c r="J120">
        <f t="shared" si="5"/>
        <v>6590000</v>
      </c>
      <c r="K120">
        <f t="shared" si="6"/>
        <v>0</v>
      </c>
      <c r="L120">
        <f t="shared" si="7"/>
        <v>0</v>
      </c>
      <c r="M120">
        <f t="shared" si="8"/>
        <v>0</v>
      </c>
      <c r="N120">
        <f t="shared" si="9"/>
        <v>0</v>
      </c>
    </row>
    <row r="121" spans="1:14" x14ac:dyDescent="0.3">
      <c r="A121" s="1">
        <v>7</v>
      </c>
      <c r="B121" t="s">
        <v>204</v>
      </c>
      <c r="C121" t="s">
        <v>6443</v>
      </c>
      <c r="I121" t="str">
        <f t="shared" si="4"/>
        <v>N/A</v>
      </c>
      <c r="J121" t="str">
        <f t="shared" si="5"/>
        <v>10.07</v>
      </c>
      <c r="K121">
        <f t="shared" si="6"/>
        <v>0</v>
      </c>
      <c r="L121">
        <f t="shared" si="7"/>
        <v>0</v>
      </c>
      <c r="M121">
        <f t="shared" si="8"/>
        <v>0</v>
      </c>
      <c r="N121">
        <f t="shared" si="9"/>
        <v>0</v>
      </c>
    </row>
    <row r="122" spans="1:14" x14ac:dyDescent="0.3">
      <c r="A122" s="1">
        <v>8</v>
      </c>
      <c r="B122" t="s">
        <v>206</v>
      </c>
      <c r="C122" t="s">
        <v>6444</v>
      </c>
      <c r="I122" t="str">
        <f t="shared" si="4"/>
        <v>N/A</v>
      </c>
      <c r="J122">
        <f t="shared" si="5"/>
        <v>0.1709</v>
      </c>
      <c r="K122">
        <f t="shared" si="6"/>
        <v>0</v>
      </c>
      <c r="L122">
        <f t="shared" si="7"/>
        <v>0</v>
      </c>
      <c r="M122">
        <f t="shared" si="8"/>
        <v>0</v>
      </c>
      <c r="N122">
        <f t="shared" si="9"/>
        <v>0</v>
      </c>
    </row>
    <row r="123" spans="1:14" x14ac:dyDescent="0.3">
      <c r="A123" s="1">
        <v>9</v>
      </c>
      <c r="B123" t="s">
        <v>208</v>
      </c>
      <c r="C123" t="s">
        <v>6445</v>
      </c>
      <c r="I123" t="str">
        <f t="shared" si="4"/>
        <v>N/A</v>
      </c>
      <c r="J123">
        <f t="shared" si="5"/>
        <v>6890000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C125" t="s">
        <v>6446</v>
      </c>
      <c r="I125" t="str">
        <f t="shared" si="15"/>
        <v>N/A</v>
      </c>
      <c r="J125" t="str">
        <f t="shared" si="16"/>
        <v>2.2</v>
      </c>
      <c r="K125">
        <f t="shared" si="17"/>
        <v>0</v>
      </c>
      <c r="L125">
        <f t="shared" si="18"/>
        <v>0</v>
      </c>
      <c r="M125">
        <f t="shared" si="19"/>
        <v>0</v>
      </c>
      <c r="N125">
        <f t="shared" si="20"/>
        <v>0</v>
      </c>
    </row>
    <row r="126" spans="1:14" x14ac:dyDescent="0.3">
      <c r="A126" s="1">
        <v>1</v>
      </c>
      <c r="B126" t="s">
        <v>212</v>
      </c>
      <c r="C126" t="s">
        <v>2517</v>
      </c>
      <c r="I126" t="str">
        <f t="shared" si="15"/>
        <v>N/A</v>
      </c>
      <c r="J126">
        <f t="shared" si="16"/>
        <v>2.0199999999999999E-2</v>
      </c>
      <c r="K126">
        <f t="shared" si="17"/>
        <v>0</v>
      </c>
      <c r="L126">
        <f t="shared" si="18"/>
        <v>0</v>
      </c>
      <c r="M126">
        <f t="shared" si="19"/>
        <v>0</v>
      </c>
      <c r="N126">
        <f t="shared" si="20"/>
        <v>0</v>
      </c>
    </row>
    <row r="127" spans="1:14" x14ac:dyDescent="0.3">
      <c r="A127" s="1">
        <v>2</v>
      </c>
      <c r="B127" t="s">
        <v>214</v>
      </c>
      <c r="C127" t="s">
        <v>6447</v>
      </c>
      <c r="I127" t="str">
        <f t="shared" si="15"/>
        <v>N/A</v>
      </c>
      <c r="J127" t="str">
        <f t="shared" si="16"/>
        <v>2.20</v>
      </c>
      <c r="K127">
        <f t="shared" si="17"/>
        <v>0</v>
      </c>
      <c r="L127">
        <f t="shared" si="18"/>
        <v>0</v>
      </c>
      <c r="M127">
        <f t="shared" si="19"/>
        <v>0</v>
      </c>
      <c r="N127">
        <f t="shared" si="20"/>
        <v>0</v>
      </c>
    </row>
    <row r="128" spans="1:14" x14ac:dyDescent="0.3">
      <c r="A128" s="1">
        <v>3</v>
      </c>
      <c r="B128" t="s">
        <v>216</v>
      </c>
      <c r="C128" t="s">
        <v>6448</v>
      </c>
      <c r="I128" t="str">
        <f t="shared" si="15"/>
        <v>N/A</v>
      </c>
      <c r="J128">
        <f t="shared" si="16"/>
        <v>2.0400000000000001E-2</v>
      </c>
      <c r="K128">
        <f t="shared" si="17"/>
        <v>0</v>
      </c>
      <c r="L128">
        <f t="shared" si="18"/>
        <v>0</v>
      </c>
      <c r="M128">
        <f t="shared" si="19"/>
        <v>0</v>
      </c>
      <c r="N128">
        <f t="shared" si="20"/>
        <v>0</v>
      </c>
    </row>
    <row r="129" spans="1:14" x14ac:dyDescent="0.3">
      <c r="A129" s="1">
        <v>4</v>
      </c>
      <c r="B129" t="s">
        <v>218</v>
      </c>
      <c r="C129" t="s">
        <v>980</v>
      </c>
      <c r="I129" t="str">
        <f t="shared" si="15"/>
        <v>N/A</v>
      </c>
      <c r="J129" t="str">
        <f t="shared" si="16"/>
        <v>1.46</v>
      </c>
      <c r="K129">
        <f t="shared" si="17"/>
        <v>0</v>
      </c>
      <c r="L129">
        <f t="shared" si="18"/>
        <v>0</v>
      </c>
      <c r="M129">
        <f t="shared" si="19"/>
        <v>0</v>
      </c>
      <c r="N129">
        <f t="shared" si="20"/>
        <v>0</v>
      </c>
    </row>
    <row r="130" spans="1:14" x14ac:dyDescent="0.3">
      <c r="A130" s="1">
        <v>5</v>
      </c>
      <c r="B130" t="s">
        <v>220</v>
      </c>
      <c r="C130" t="s">
        <v>6449</v>
      </c>
      <c r="I130" t="str">
        <f t="shared" si="15"/>
        <v>N/A</v>
      </c>
      <c r="J130">
        <f t="shared" si="16"/>
        <v>1.4569999999999999</v>
      </c>
      <c r="K130">
        <f t="shared" si="17"/>
        <v>0</v>
      </c>
      <c r="L130">
        <f t="shared" si="18"/>
        <v>0</v>
      </c>
      <c r="M130">
        <f t="shared" si="19"/>
        <v>0</v>
      </c>
      <c r="N130">
        <f t="shared" si="20"/>
        <v>0</v>
      </c>
    </row>
    <row r="131" spans="1:14" x14ac:dyDescent="0.3">
      <c r="A131" s="1">
        <v>6</v>
      </c>
      <c r="B131" t="s">
        <v>222</v>
      </c>
      <c r="C131" t="s">
        <v>6450</v>
      </c>
      <c r="I131" t="str">
        <f t="shared" si="15"/>
        <v>N/A</v>
      </c>
      <c r="J131" t="str">
        <f t="shared" si="16"/>
        <v>Aug 14, 2017</v>
      </c>
      <c r="K131">
        <f t="shared" si="17"/>
        <v>0</v>
      </c>
      <c r="L131">
        <f t="shared" si="18"/>
        <v>0</v>
      </c>
      <c r="M131">
        <f t="shared" si="19"/>
        <v>0</v>
      </c>
      <c r="N131">
        <f t="shared" si="20"/>
        <v>0</v>
      </c>
    </row>
    <row r="132" spans="1:14" x14ac:dyDescent="0.3">
      <c r="A132" s="1">
        <v>7</v>
      </c>
      <c r="B132" t="s">
        <v>224</v>
      </c>
      <c r="C132" t="s">
        <v>6451</v>
      </c>
      <c r="I132" t="str">
        <f t="shared" si="15"/>
        <v>N/A</v>
      </c>
      <c r="J132" t="str">
        <f t="shared" si="16"/>
        <v>Apr 26, 2017</v>
      </c>
      <c r="K132">
        <f t="shared" si="17"/>
        <v>0</v>
      </c>
      <c r="L132">
        <f t="shared" si="18"/>
        <v>0</v>
      </c>
      <c r="M132">
        <f t="shared" si="19"/>
        <v>0</v>
      </c>
      <c r="N132">
        <f t="shared" si="20"/>
        <v>0</v>
      </c>
    </row>
    <row r="133" spans="1:14" x14ac:dyDescent="0.3">
      <c r="A133" s="1">
        <v>8</v>
      </c>
      <c r="B133" t="s">
        <v>226</v>
      </c>
      <c r="C133" t="s">
        <v>2478</v>
      </c>
      <c r="I133" t="str">
        <f t="shared" si="15"/>
        <v>N/A</v>
      </c>
      <c r="J133" t="str">
        <f t="shared" si="16"/>
        <v>2/1</v>
      </c>
      <c r="K133">
        <f t="shared" si="17"/>
        <v>0</v>
      </c>
      <c r="L133">
        <f t="shared" si="18"/>
        <v>0</v>
      </c>
      <c r="M133">
        <f t="shared" si="19"/>
        <v>0</v>
      </c>
      <c r="N133">
        <f t="shared" si="20"/>
        <v>0</v>
      </c>
    </row>
    <row r="134" spans="1:14" x14ac:dyDescent="0.3">
      <c r="A134" s="1">
        <v>9</v>
      </c>
      <c r="B134" t="s">
        <v>227</v>
      </c>
      <c r="C134" t="s">
        <v>6452</v>
      </c>
      <c r="I134" t="str">
        <f t="shared" si="15"/>
        <v>N/A</v>
      </c>
      <c r="J134" t="str">
        <f t="shared" si="16"/>
        <v>Jul 9, 2010</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6453</v>
      </c>
      <c r="C138" t="s">
        <v>6454</v>
      </c>
      <c r="F138">
        <v>62</v>
      </c>
      <c r="I138" t="str">
        <f t="shared" si="15"/>
        <v>N/A</v>
      </c>
      <c r="J138" t="str">
        <f t="shared" si="16"/>
        <v>Chairman of Supervisory Board, Chief Exec. Officer and Pres</v>
      </c>
      <c r="K138">
        <f t="shared" si="17"/>
        <v>0</v>
      </c>
      <c r="L138">
        <f t="shared" si="18"/>
        <v>0</v>
      </c>
      <c r="M138">
        <f t="shared" si="19"/>
        <v>62</v>
      </c>
      <c r="N138">
        <f t="shared" si="20"/>
        <v>0</v>
      </c>
    </row>
    <row r="139" spans="1:14" x14ac:dyDescent="0.3">
      <c r="A139" s="1">
        <v>1</v>
      </c>
      <c r="B139" t="s">
        <v>6455</v>
      </c>
      <c r="C139" t="s">
        <v>6456</v>
      </c>
      <c r="F139">
        <v>64</v>
      </c>
      <c r="I139" t="str">
        <f t="shared" si="15"/>
        <v>N/A</v>
      </c>
      <c r="J139" t="str">
        <f t="shared" si="16"/>
        <v>Chief Financial Officer, Exec. VP and Supervisory Director</v>
      </c>
      <c r="K139">
        <f t="shared" si="17"/>
        <v>0</v>
      </c>
      <c r="L139">
        <f t="shared" si="18"/>
        <v>0</v>
      </c>
      <c r="M139">
        <f t="shared" si="19"/>
        <v>64</v>
      </c>
      <c r="N139">
        <f t="shared" si="20"/>
        <v>0</v>
      </c>
    </row>
    <row r="140" spans="1:14" x14ac:dyDescent="0.3">
      <c r="A140" s="1">
        <v>2</v>
      </c>
      <c r="B140" t="s">
        <v>6457</v>
      </c>
      <c r="C140" t="s">
        <v>6458</v>
      </c>
      <c r="F140">
        <v>63</v>
      </c>
      <c r="I140" t="str">
        <f t="shared" si="15"/>
        <v>N/A</v>
      </c>
      <c r="J140" t="str">
        <f t="shared" si="16"/>
        <v>Chief Operating Officer and Sr. VP</v>
      </c>
      <c r="K140">
        <f t="shared" si="17"/>
        <v>0</v>
      </c>
      <c r="L140">
        <f t="shared" si="18"/>
        <v>0</v>
      </c>
      <c r="M140">
        <f t="shared" si="19"/>
        <v>63</v>
      </c>
      <c r="N140">
        <f t="shared" si="20"/>
        <v>0</v>
      </c>
    </row>
    <row r="141" spans="1:14" x14ac:dyDescent="0.3">
      <c r="A141" s="1">
        <v>3</v>
      </c>
      <c r="B141" t="s">
        <v>6459</v>
      </c>
      <c r="C141" t="s">
        <v>6460</v>
      </c>
      <c r="F141">
        <v>47</v>
      </c>
      <c r="I141" t="str">
        <f t="shared" si="15"/>
        <v>N/A</v>
      </c>
      <c r="J141" t="str">
        <f t="shared" si="16"/>
        <v>Chief Accounting Officer and VP</v>
      </c>
      <c r="K141">
        <f t="shared" si="17"/>
        <v>0</v>
      </c>
      <c r="L141">
        <f t="shared" si="18"/>
        <v>0</v>
      </c>
      <c r="M141">
        <f t="shared" si="19"/>
        <v>47</v>
      </c>
      <c r="N141">
        <f t="shared" si="20"/>
        <v>0</v>
      </c>
    </row>
    <row r="142" spans="1:14" x14ac:dyDescent="0.3">
      <c r="A142" s="1">
        <v>4</v>
      </c>
      <c r="B142" t="s">
        <v>6461</v>
      </c>
      <c r="C142" t="s">
        <v>6462</v>
      </c>
      <c r="I142" t="str">
        <f t="shared" si="15"/>
        <v>N/A</v>
      </c>
      <c r="J142" t="str">
        <f t="shared" si="16"/>
        <v>VP of Corp. Devel. &amp; Investor Relations</v>
      </c>
      <c r="K142">
        <f t="shared" si="17"/>
        <v>0</v>
      </c>
      <c r="L142">
        <f t="shared" si="18"/>
        <v>0</v>
      </c>
      <c r="M142">
        <f t="shared" si="19"/>
        <v>0</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254</v>
      </c>
      <c r="C145" t="s">
        <v>6463</v>
      </c>
      <c r="D145" t="s">
        <v>2940</v>
      </c>
      <c r="E145" t="s">
        <v>6173</v>
      </c>
      <c r="F145" t="s">
        <v>6464</v>
      </c>
      <c r="G145" t="s">
        <v>6403</v>
      </c>
      <c r="I145" t="str">
        <f t="shared" si="15"/>
        <v>N/A</v>
      </c>
      <c r="J145">
        <f t="shared" si="16"/>
        <v>981080000</v>
      </c>
      <c r="K145">
        <f t="shared" si="17"/>
        <v>1070000000.0000001</v>
      </c>
      <c r="L145">
        <f t="shared" si="18"/>
        <v>1090000000</v>
      </c>
      <c r="M145">
        <f t="shared" si="19"/>
        <v>797520000</v>
      </c>
      <c r="N145">
        <f t="shared" si="20"/>
        <v>594740000</v>
      </c>
    </row>
    <row r="146" spans="1:14" x14ac:dyDescent="0.3">
      <c r="A146" s="1">
        <v>1</v>
      </c>
      <c r="B146" t="s">
        <v>271</v>
      </c>
      <c r="C146" t="s">
        <v>261</v>
      </c>
      <c r="D146" t="s">
        <v>6465</v>
      </c>
      <c r="E146" t="s">
        <v>2933</v>
      </c>
      <c r="F146" t="s">
        <v>6466</v>
      </c>
      <c r="G146" t="s">
        <v>1562</v>
      </c>
      <c r="I146" t="str">
        <f t="shared" si="15"/>
        <v>N/A</v>
      </c>
      <c r="J146" t="str">
        <f t="shared" si="16"/>
        <v>N/A</v>
      </c>
      <c r="K146">
        <f t="shared" si="17"/>
        <v>9.4200000000000006E-2</v>
      </c>
      <c r="L146">
        <f t="shared" si="18"/>
        <v>1.0900000000000002E-2</v>
      </c>
      <c r="M146">
        <f t="shared" si="19"/>
        <v>-0.2651</v>
      </c>
      <c r="N146">
        <f t="shared" si="20"/>
        <v>-0.25430000000000003</v>
      </c>
    </row>
    <row r="147" spans="1:14" x14ac:dyDescent="0.3">
      <c r="A147" s="1">
        <v>2</v>
      </c>
      <c r="B147" t="s">
        <v>4152</v>
      </c>
      <c r="C147" t="s">
        <v>6467</v>
      </c>
      <c r="D147" t="s">
        <v>6468</v>
      </c>
      <c r="E147" t="s">
        <v>6469</v>
      </c>
      <c r="F147" t="s">
        <v>6470</v>
      </c>
      <c r="G147" t="s">
        <v>6471</v>
      </c>
      <c r="I147" t="str">
        <f t="shared" si="15"/>
        <v>N/A</v>
      </c>
      <c r="J147">
        <f t="shared" si="16"/>
        <v>644740000</v>
      </c>
      <c r="K147">
        <f t="shared" si="17"/>
        <v>688440000</v>
      </c>
      <c r="L147">
        <f t="shared" si="18"/>
        <v>691970000</v>
      </c>
      <c r="M147">
        <f t="shared" si="19"/>
        <v>560110000</v>
      </c>
      <c r="N147">
        <f t="shared" si="20"/>
        <v>469520000</v>
      </c>
    </row>
    <row r="148" spans="1:14" x14ac:dyDescent="0.3">
      <c r="A148" s="1">
        <v>3</v>
      </c>
      <c r="B148" t="s">
        <v>4158</v>
      </c>
      <c r="C148" t="s">
        <v>6472</v>
      </c>
      <c r="D148" t="s">
        <v>6473</v>
      </c>
      <c r="E148" t="s">
        <v>6474</v>
      </c>
      <c r="F148" t="s">
        <v>6475</v>
      </c>
      <c r="G148" t="s">
        <v>6476</v>
      </c>
      <c r="I148" t="str">
        <f t="shared" si="15"/>
        <v>N/A</v>
      </c>
      <c r="J148">
        <f t="shared" si="16"/>
        <v>621820000</v>
      </c>
      <c r="K148">
        <f t="shared" si="17"/>
        <v>662970000</v>
      </c>
      <c r="L148">
        <f t="shared" si="18"/>
        <v>665270000</v>
      </c>
      <c r="M148">
        <f t="shared" si="19"/>
        <v>532650000</v>
      </c>
      <c r="N148">
        <f t="shared" si="20"/>
        <v>442640000</v>
      </c>
    </row>
    <row r="149" spans="1:14" x14ac:dyDescent="0.3">
      <c r="A149" s="1">
        <v>4</v>
      </c>
      <c r="B149" t="s">
        <v>288</v>
      </c>
      <c r="C149" t="s">
        <v>6477</v>
      </c>
      <c r="D149" t="s">
        <v>6478</v>
      </c>
      <c r="E149" t="s">
        <v>6479</v>
      </c>
      <c r="F149" t="s">
        <v>1865</v>
      </c>
      <c r="G149" t="s">
        <v>6480</v>
      </c>
      <c r="I149" t="str">
        <f t="shared" si="15"/>
        <v>N/A</v>
      </c>
      <c r="J149">
        <f t="shared" si="16"/>
        <v>22920000</v>
      </c>
      <c r="K149">
        <f t="shared" si="17"/>
        <v>25470000</v>
      </c>
      <c r="L149">
        <f t="shared" si="18"/>
        <v>26700000</v>
      </c>
      <c r="M149">
        <f t="shared" si="19"/>
        <v>27460000</v>
      </c>
      <c r="N149">
        <f t="shared" si="20"/>
        <v>26870000</v>
      </c>
    </row>
    <row r="150" spans="1:14" x14ac:dyDescent="0.3">
      <c r="A150" s="1">
        <v>5</v>
      </c>
      <c r="B150" t="s">
        <v>4168</v>
      </c>
      <c r="C150" t="s">
        <v>6481</v>
      </c>
      <c r="D150" t="s">
        <v>6482</v>
      </c>
      <c r="E150" t="s">
        <v>6483</v>
      </c>
      <c r="F150" t="s">
        <v>6484</v>
      </c>
      <c r="G150" t="s">
        <v>6485</v>
      </c>
      <c r="I150" t="str">
        <f t="shared" si="15"/>
        <v>N/A</v>
      </c>
      <c r="J150">
        <f t="shared" si="16"/>
        <v>21760000</v>
      </c>
      <c r="K150">
        <f t="shared" si="17"/>
        <v>24170000</v>
      </c>
      <c r="L150">
        <f t="shared" si="18"/>
        <v>25300000</v>
      </c>
      <c r="M150">
        <f t="shared" si="19"/>
        <v>26550000</v>
      </c>
      <c r="N150">
        <f t="shared" si="20"/>
        <v>26030000</v>
      </c>
    </row>
    <row r="151" spans="1:14" x14ac:dyDescent="0.3">
      <c r="A151" s="1">
        <v>6</v>
      </c>
      <c r="B151" t="s">
        <v>4174</v>
      </c>
      <c r="C151" t="s">
        <v>5945</v>
      </c>
      <c r="D151" t="s">
        <v>6486</v>
      </c>
      <c r="E151" t="s">
        <v>6487</v>
      </c>
      <c r="F151" t="s">
        <v>6488</v>
      </c>
      <c r="G151" t="s">
        <v>6489</v>
      </c>
      <c r="I151" t="str">
        <f t="shared" si="15"/>
        <v>N/A</v>
      </c>
      <c r="J151">
        <f t="shared" si="16"/>
        <v>1160000</v>
      </c>
      <c r="K151">
        <f t="shared" si="17"/>
        <v>1300000</v>
      </c>
      <c r="L151">
        <f t="shared" si="18"/>
        <v>1400000</v>
      </c>
      <c r="M151" t="str">
        <f t="shared" si="19"/>
        <v>912000</v>
      </c>
      <c r="N151" t="str">
        <f t="shared" si="20"/>
        <v>843000</v>
      </c>
    </row>
    <row r="152" spans="1:14" x14ac:dyDescent="0.3">
      <c r="A152" s="1">
        <v>7</v>
      </c>
      <c r="B152" t="s">
        <v>4180</v>
      </c>
      <c r="C152" t="s">
        <v>261</v>
      </c>
      <c r="D152" t="s">
        <v>2835</v>
      </c>
      <c r="E152" t="s">
        <v>6490</v>
      </c>
      <c r="F152" t="s">
        <v>6491</v>
      </c>
      <c r="G152" t="s">
        <v>6492</v>
      </c>
      <c r="I152" t="str">
        <f t="shared" si="15"/>
        <v>N/A</v>
      </c>
      <c r="J152" t="str">
        <f t="shared" si="16"/>
        <v>N/A</v>
      </c>
      <c r="K152">
        <f t="shared" si="17"/>
        <v>6.7799999999999999E-2</v>
      </c>
      <c r="L152">
        <f t="shared" si="18"/>
        <v>5.1000000000000004E-3</v>
      </c>
      <c r="M152">
        <f t="shared" si="19"/>
        <v>-0.19059999999999999</v>
      </c>
      <c r="N152">
        <f t="shared" si="20"/>
        <v>-0.16170000000000001</v>
      </c>
    </row>
    <row r="153" spans="1:14" x14ac:dyDescent="0.3">
      <c r="A153" s="1">
        <v>8</v>
      </c>
      <c r="B153" t="s">
        <v>4184</v>
      </c>
      <c r="C153" t="s">
        <v>6493</v>
      </c>
      <c r="D153" t="s">
        <v>6494</v>
      </c>
      <c r="E153" t="s">
        <v>6495</v>
      </c>
      <c r="F153" t="s">
        <v>6496</v>
      </c>
      <c r="G153" t="s">
        <v>6497</v>
      </c>
      <c r="I153" t="str">
        <f t="shared" si="15"/>
        <v>N/A</v>
      </c>
      <c r="J153">
        <f t="shared" si="16"/>
        <v>336340000</v>
      </c>
      <c r="K153">
        <f t="shared" si="17"/>
        <v>385070000</v>
      </c>
      <c r="L153">
        <f t="shared" si="18"/>
        <v>393260000</v>
      </c>
      <c r="M153">
        <f t="shared" si="19"/>
        <v>237410000</v>
      </c>
      <c r="N153">
        <f t="shared" si="20"/>
        <v>125230000</v>
      </c>
    </row>
    <row r="154" spans="1:14" x14ac:dyDescent="0.3">
      <c r="A154" s="1">
        <v>9</v>
      </c>
      <c r="B154" t="s">
        <v>4187</v>
      </c>
      <c r="C154" t="s">
        <v>261</v>
      </c>
      <c r="D154" t="s">
        <v>6498</v>
      </c>
      <c r="E154" t="s">
        <v>2221</v>
      </c>
      <c r="F154" t="s">
        <v>6499</v>
      </c>
      <c r="G154" t="s">
        <v>6500</v>
      </c>
      <c r="I154" t="str">
        <f t="shared" si="15"/>
        <v>neg_trend</v>
      </c>
      <c r="J154" t="str">
        <f t="shared" si="16"/>
        <v>N/A</v>
      </c>
      <c r="K154">
        <f t="shared" si="17"/>
        <v>0.1449</v>
      </c>
      <c r="L154">
        <f t="shared" si="18"/>
        <v>2.1299999999999999E-2</v>
      </c>
      <c r="M154">
        <f t="shared" si="19"/>
        <v>-0.39630000000000004</v>
      </c>
      <c r="N154">
        <f t="shared" si="20"/>
        <v>-0.47250000000000003</v>
      </c>
    </row>
    <row r="155" spans="1:14" x14ac:dyDescent="0.3">
      <c r="A155" s="1">
        <v>10</v>
      </c>
      <c r="B155" t="s">
        <v>4191</v>
      </c>
      <c r="C155" t="s">
        <v>261</v>
      </c>
      <c r="D155" t="s">
        <v>261</v>
      </c>
      <c r="E155" t="s">
        <v>261</v>
      </c>
      <c r="F155" t="s">
        <v>261</v>
      </c>
      <c r="G155" t="s">
        <v>6501</v>
      </c>
      <c r="I155" t="str">
        <f t="shared" si="15"/>
        <v>N/A</v>
      </c>
      <c r="J155" t="str">
        <f t="shared" si="16"/>
        <v>N/A</v>
      </c>
      <c r="K155" t="str">
        <f t="shared" si="17"/>
        <v>N/A</v>
      </c>
      <c r="L155" t="str">
        <f t="shared" si="18"/>
        <v>N/A</v>
      </c>
      <c r="M155" t="str">
        <f t="shared" si="19"/>
        <v>N/A</v>
      </c>
      <c r="N155">
        <f t="shared" si="20"/>
        <v>0.21059999999999998</v>
      </c>
    </row>
    <row r="156" spans="1:14" x14ac:dyDescent="0.3">
      <c r="I156" t="str">
        <f t="shared" si="15"/>
        <v>N/A</v>
      </c>
      <c r="J156">
        <f t="shared" si="16"/>
        <v>0</v>
      </c>
      <c r="K156">
        <f t="shared" si="17"/>
        <v>0</v>
      </c>
      <c r="L156">
        <f t="shared" si="18"/>
        <v>0</v>
      </c>
      <c r="M156">
        <f t="shared" si="19"/>
        <v>0</v>
      </c>
      <c r="N156">
        <f t="shared" si="20"/>
        <v>0</v>
      </c>
    </row>
    <row r="157" spans="1:14" x14ac:dyDescent="0.3">
      <c r="B157" s="1" t="s">
        <v>296</v>
      </c>
      <c r="C157" s="1" t="s">
        <v>248</v>
      </c>
      <c r="D157" s="1" t="s">
        <v>249</v>
      </c>
      <c r="E157" s="1" t="s">
        <v>250</v>
      </c>
      <c r="F157" s="1" t="s">
        <v>251</v>
      </c>
      <c r="G157" s="1" t="s">
        <v>252</v>
      </c>
      <c r="H157" s="1" t="s">
        <v>253</v>
      </c>
      <c r="I157" t="str">
        <f t="shared" si="15"/>
        <v>pos_trend</v>
      </c>
      <c r="J157" t="str">
        <f t="shared" si="16"/>
        <v>2012</v>
      </c>
      <c r="K157" t="str">
        <f t="shared" si="17"/>
        <v>2013</v>
      </c>
      <c r="L157" t="str">
        <f t="shared" si="18"/>
        <v>2014</v>
      </c>
      <c r="M157" t="str">
        <f t="shared" si="19"/>
        <v>2015</v>
      </c>
      <c r="N157" t="str">
        <f t="shared" si="20"/>
        <v>2016</v>
      </c>
    </row>
    <row r="158" spans="1:14" x14ac:dyDescent="0.3">
      <c r="A158" s="1">
        <v>0</v>
      </c>
      <c r="B158" t="s">
        <v>4193</v>
      </c>
      <c r="C158" t="s">
        <v>6502</v>
      </c>
      <c r="D158" t="s">
        <v>6503</v>
      </c>
      <c r="E158" t="s">
        <v>6504</v>
      </c>
      <c r="F158" t="s">
        <v>6505</v>
      </c>
      <c r="G158" t="s">
        <v>6506</v>
      </c>
      <c r="I158" t="str">
        <f t="shared" si="15"/>
        <v>N/A</v>
      </c>
      <c r="J158">
        <f t="shared" si="16"/>
        <v>43190000</v>
      </c>
      <c r="K158">
        <f t="shared" si="17"/>
        <v>51990000</v>
      </c>
      <c r="L158">
        <f t="shared" si="18"/>
        <v>45660000</v>
      </c>
      <c r="M158">
        <f t="shared" si="19"/>
        <v>49730000</v>
      </c>
      <c r="N158">
        <f t="shared" si="20"/>
        <v>39390000</v>
      </c>
    </row>
    <row r="159" spans="1:14" x14ac:dyDescent="0.3">
      <c r="A159" s="1">
        <v>1</v>
      </c>
      <c r="B159" t="s">
        <v>4195</v>
      </c>
      <c r="C159" t="s">
        <v>261</v>
      </c>
      <c r="D159" t="s">
        <v>261</v>
      </c>
      <c r="E159" t="s">
        <v>261</v>
      </c>
      <c r="F159" t="s">
        <v>261</v>
      </c>
      <c r="G159" t="s">
        <v>261</v>
      </c>
      <c r="I159" t="str">
        <f t="shared" si="15"/>
        <v>N/A</v>
      </c>
      <c r="J159" t="str">
        <f t="shared" si="16"/>
        <v>N/A</v>
      </c>
      <c r="K159" t="str">
        <f t="shared" si="17"/>
        <v>N/A</v>
      </c>
      <c r="L159" t="str">
        <f t="shared" si="18"/>
        <v>N/A</v>
      </c>
      <c r="M159" t="str">
        <f t="shared" si="19"/>
        <v>N/A</v>
      </c>
      <c r="N159" t="str">
        <f t="shared" si="20"/>
        <v>N/A</v>
      </c>
    </row>
    <row r="160" spans="1:14" x14ac:dyDescent="0.3">
      <c r="A160" s="1">
        <v>2</v>
      </c>
      <c r="B160" t="s">
        <v>4201</v>
      </c>
      <c r="C160" t="s">
        <v>6502</v>
      </c>
      <c r="D160" t="s">
        <v>6503</v>
      </c>
      <c r="E160" t="s">
        <v>6504</v>
      </c>
      <c r="F160" t="s">
        <v>6505</v>
      </c>
      <c r="G160" t="s">
        <v>6506</v>
      </c>
      <c r="I160" t="str">
        <f t="shared" si="15"/>
        <v>N/A</v>
      </c>
      <c r="J160">
        <f t="shared" si="16"/>
        <v>43190000</v>
      </c>
      <c r="K160">
        <f t="shared" si="17"/>
        <v>51990000</v>
      </c>
      <c r="L160">
        <f t="shared" si="18"/>
        <v>45660000</v>
      </c>
      <c r="M160">
        <f t="shared" si="19"/>
        <v>49730000</v>
      </c>
      <c r="N160">
        <f t="shared" si="20"/>
        <v>39390000</v>
      </c>
    </row>
    <row r="161" spans="1:14" x14ac:dyDescent="0.3">
      <c r="A161" s="1">
        <v>3</v>
      </c>
      <c r="B161" t="s">
        <v>4207</v>
      </c>
      <c r="C161" t="s">
        <v>261</v>
      </c>
      <c r="D161" t="s">
        <v>6507</v>
      </c>
      <c r="E161" t="s">
        <v>6508</v>
      </c>
      <c r="F161" t="s">
        <v>6509</v>
      </c>
      <c r="G161" t="s">
        <v>6510</v>
      </c>
      <c r="I161" t="str">
        <f t="shared" si="15"/>
        <v>N/A</v>
      </c>
      <c r="J161" t="str">
        <f t="shared" si="16"/>
        <v>N/A</v>
      </c>
      <c r="K161">
        <f t="shared" si="17"/>
        <v>0.20379999999999998</v>
      </c>
      <c r="L161">
        <f t="shared" si="18"/>
        <v>-0.12180000000000001</v>
      </c>
      <c r="M161">
        <f t="shared" si="19"/>
        <v>8.9200000000000002E-2</v>
      </c>
      <c r="N161">
        <f t="shared" si="20"/>
        <v>-0.2079</v>
      </c>
    </row>
    <row r="162" spans="1:14" x14ac:dyDescent="0.3">
      <c r="A162" s="1">
        <v>4</v>
      </c>
      <c r="B162" t="s">
        <v>294</v>
      </c>
      <c r="C162" t="s">
        <v>261</v>
      </c>
      <c r="D162" t="s">
        <v>693</v>
      </c>
      <c r="E162" t="s">
        <v>693</v>
      </c>
      <c r="F162" t="s">
        <v>693</v>
      </c>
      <c r="G162" t="s">
        <v>693</v>
      </c>
      <c r="I162" t="str">
        <f t="shared" si="15"/>
        <v>N/A</v>
      </c>
      <c r="J162" t="str">
        <f t="shared" si="16"/>
        <v>N/A</v>
      </c>
      <c r="K162" t="str">
        <f t="shared" si="17"/>
        <v>0</v>
      </c>
      <c r="L162" t="str">
        <f t="shared" si="18"/>
        <v>0</v>
      </c>
      <c r="M162" t="str">
        <f t="shared" si="19"/>
        <v>0</v>
      </c>
      <c r="N162" t="str">
        <f t="shared" si="20"/>
        <v>0</v>
      </c>
    </row>
    <row r="163" spans="1:14" x14ac:dyDescent="0.3">
      <c r="A163" s="1">
        <v>5</v>
      </c>
      <c r="B163" t="s">
        <v>315</v>
      </c>
      <c r="C163" t="s">
        <v>6511</v>
      </c>
      <c r="D163" t="s">
        <v>6512</v>
      </c>
      <c r="E163" t="s">
        <v>6513</v>
      </c>
      <c r="F163" t="s">
        <v>6514</v>
      </c>
      <c r="G163" t="s">
        <v>261</v>
      </c>
      <c r="I163" t="str">
        <f t="shared" si="15"/>
        <v>N/A</v>
      </c>
      <c r="J163" t="str">
        <f t="shared" si="16"/>
        <v>(2.63M)</v>
      </c>
      <c r="K163" t="str">
        <f t="shared" si="17"/>
        <v>(1.61M)</v>
      </c>
      <c r="L163" t="str">
        <f t="shared" si="18"/>
        <v>(292,000)</v>
      </c>
      <c r="M163">
        <f t="shared" si="19"/>
        <v>22940000</v>
      </c>
      <c r="N163" t="str">
        <f t="shared" si="20"/>
        <v>N/A</v>
      </c>
    </row>
    <row r="164" spans="1:14" x14ac:dyDescent="0.3">
      <c r="A164" s="1">
        <v>6</v>
      </c>
      <c r="B164" t="s">
        <v>4215</v>
      </c>
      <c r="C164" t="s">
        <v>6515</v>
      </c>
      <c r="D164" t="s">
        <v>6516</v>
      </c>
      <c r="E164" t="s">
        <v>6517</v>
      </c>
      <c r="F164" t="s">
        <v>6518</v>
      </c>
      <c r="G164" t="s">
        <v>261</v>
      </c>
      <c r="I164" t="str">
        <f t="shared" si="15"/>
        <v>N/A</v>
      </c>
      <c r="J164">
        <f t="shared" si="16"/>
        <v>295790000</v>
      </c>
      <c r="K164">
        <f t="shared" si="17"/>
        <v>334690000</v>
      </c>
      <c r="L164">
        <f t="shared" si="18"/>
        <v>347890000</v>
      </c>
      <c r="M164">
        <f t="shared" si="19"/>
        <v>164740000</v>
      </c>
      <c r="N164" t="str">
        <f t="shared" si="20"/>
        <v>N/A</v>
      </c>
    </row>
    <row r="165" spans="1:14" x14ac:dyDescent="0.3">
      <c r="A165" s="1">
        <v>7</v>
      </c>
      <c r="B165" t="s">
        <v>4221</v>
      </c>
      <c r="C165" t="s">
        <v>4584</v>
      </c>
      <c r="D165" t="s">
        <v>6519</v>
      </c>
      <c r="E165" t="s">
        <v>1623</v>
      </c>
      <c r="F165" t="s">
        <v>6520</v>
      </c>
      <c r="G165" t="s">
        <v>6521</v>
      </c>
      <c r="I165" t="str">
        <f t="shared" si="15"/>
        <v>N/A</v>
      </c>
      <c r="J165" t="str">
        <f t="shared" si="16"/>
        <v>526000</v>
      </c>
      <c r="K165" t="str">
        <f t="shared" si="17"/>
        <v>(2.23M)</v>
      </c>
      <c r="L165" t="str">
        <f t="shared" si="18"/>
        <v>(2.13M)</v>
      </c>
      <c r="M165" t="str">
        <f t="shared" si="19"/>
        <v>(4.11M)</v>
      </c>
      <c r="N165" t="str">
        <f t="shared" si="20"/>
        <v>(162,000)</v>
      </c>
    </row>
    <row r="166" spans="1:14" x14ac:dyDescent="0.3">
      <c r="A166" s="1">
        <v>8</v>
      </c>
      <c r="B166" t="s">
        <v>312</v>
      </c>
      <c r="C166" t="s">
        <v>6522</v>
      </c>
      <c r="D166" t="s">
        <v>6523</v>
      </c>
      <c r="E166" t="s">
        <v>6524</v>
      </c>
      <c r="F166" t="s">
        <v>6525</v>
      </c>
      <c r="G166" t="s">
        <v>261</v>
      </c>
      <c r="I166" t="str">
        <f t="shared" si="15"/>
        <v>N/A</v>
      </c>
      <c r="J166" t="str">
        <f t="shared" si="16"/>
        <v>319000</v>
      </c>
      <c r="K166" t="str">
        <f t="shared" si="17"/>
        <v>776000</v>
      </c>
      <c r="L166" t="str">
        <f t="shared" si="18"/>
        <v>403000</v>
      </c>
      <c r="M166" t="str">
        <f t="shared" si="19"/>
        <v>56000</v>
      </c>
      <c r="N166" t="str">
        <f t="shared" si="20"/>
        <v>N/A</v>
      </c>
    </row>
    <row r="167" spans="1:14" x14ac:dyDescent="0.3">
      <c r="A167" s="1">
        <v>9</v>
      </c>
      <c r="B167" t="s">
        <v>314</v>
      </c>
      <c r="C167" t="s">
        <v>261</v>
      </c>
      <c r="D167" t="s">
        <v>261</v>
      </c>
      <c r="E167" t="s">
        <v>261</v>
      </c>
      <c r="F167" t="s">
        <v>261</v>
      </c>
      <c r="G167" t="s">
        <v>261</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4229</v>
      </c>
      <c r="C168" t="s">
        <v>6526</v>
      </c>
      <c r="D168" t="s">
        <v>6527</v>
      </c>
      <c r="E168" t="s">
        <v>6528</v>
      </c>
      <c r="F168" t="s">
        <v>2524</v>
      </c>
      <c r="G168" t="s">
        <v>6529</v>
      </c>
      <c r="I168" t="str">
        <f t="shared" si="15"/>
        <v>N/A</v>
      </c>
      <c r="J168">
        <f t="shared" si="16"/>
        <v>8820000</v>
      </c>
      <c r="K168">
        <f t="shared" si="17"/>
        <v>9320000</v>
      </c>
      <c r="L168">
        <f t="shared" si="18"/>
        <v>10600000</v>
      </c>
      <c r="M168">
        <f t="shared" si="19"/>
        <v>12380000</v>
      </c>
      <c r="N168">
        <f t="shared" si="20"/>
        <v>11570000</v>
      </c>
    </row>
    <row r="169" spans="1:14" x14ac:dyDescent="0.3">
      <c r="A169" s="1">
        <v>11</v>
      </c>
      <c r="B169" t="s">
        <v>4234</v>
      </c>
      <c r="C169" t="s">
        <v>261</v>
      </c>
      <c r="D169" t="s">
        <v>5649</v>
      </c>
      <c r="E169" t="s">
        <v>6530</v>
      </c>
      <c r="F169" t="s">
        <v>6531</v>
      </c>
      <c r="G169" t="s">
        <v>6532</v>
      </c>
      <c r="I169" t="str">
        <f t="shared" si="15"/>
        <v>N/A</v>
      </c>
      <c r="J169" t="str">
        <f t="shared" si="16"/>
        <v>N/A</v>
      </c>
      <c r="K169">
        <f t="shared" si="17"/>
        <v>5.6300000000000003E-2</v>
      </c>
      <c r="L169">
        <f t="shared" si="18"/>
        <v>0.13769999999999999</v>
      </c>
      <c r="M169">
        <f t="shared" si="19"/>
        <v>0.16789999999999999</v>
      </c>
      <c r="N169">
        <f t="shared" si="20"/>
        <v>-6.5299999999999997E-2</v>
      </c>
    </row>
    <row r="170" spans="1:14" x14ac:dyDescent="0.3">
      <c r="A170" s="1">
        <v>12</v>
      </c>
      <c r="B170" t="s">
        <v>4239</v>
      </c>
      <c r="C170" t="s">
        <v>6526</v>
      </c>
      <c r="D170" t="s">
        <v>6527</v>
      </c>
      <c r="E170" t="s">
        <v>6528</v>
      </c>
      <c r="F170" t="s">
        <v>2524</v>
      </c>
      <c r="G170" t="s">
        <v>6529</v>
      </c>
      <c r="I170" t="str">
        <f t="shared" si="15"/>
        <v>N/A</v>
      </c>
      <c r="J170">
        <f t="shared" si="16"/>
        <v>8820000</v>
      </c>
      <c r="K170">
        <f t="shared" si="17"/>
        <v>9320000</v>
      </c>
      <c r="L170">
        <f t="shared" si="18"/>
        <v>10600000</v>
      </c>
      <c r="M170">
        <f t="shared" si="19"/>
        <v>12380000</v>
      </c>
      <c r="N170">
        <f t="shared" si="20"/>
        <v>11570000</v>
      </c>
    </row>
    <row r="171" spans="1:14" x14ac:dyDescent="0.3">
      <c r="A171" s="1">
        <v>13</v>
      </c>
      <c r="B171" t="s">
        <v>1911</v>
      </c>
      <c r="C171" t="s">
        <v>261</v>
      </c>
      <c r="D171" t="s">
        <v>261</v>
      </c>
      <c r="E171" t="s">
        <v>261</v>
      </c>
      <c r="F171" t="s">
        <v>261</v>
      </c>
      <c r="G171" t="s">
        <v>261</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319</v>
      </c>
      <c r="C172" t="s">
        <v>6533</v>
      </c>
      <c r="D172" t="s">
        <v>6534</v>
      </c>
      <c r="E172" t="s">
        <v>6535</v>
      </c>
      <c r="F172" t="s">
        <v>6536</v>
      </c>
      <c r="G172" t="s">
        <v>6537</v>
      </c>
      <c r="I172" t="str">
        <f t="shared" si="15"/>
        <v>N/A</v>
      </c>
      <c r="J172">
        <f t="shared" si="16"/>
        <v>287810000</v>
      </c>
      <c r="K172">
        <f t="shared" si="17"/>
        <v>323930000</v>
      </c>
      <c r="L172">
        <f t="shared" si="18"/>
        <v>335570000</v>
      </c>
      <c r="M172">
        <f t="shared" si="19"/>
        <v>148310000</v>
      </c>
      <c r="N172">
        <f t="shared" si="20"/>
        <v>74100000</v>
      </c>
    </row>
    <row r="173" spans="1:14" x14ac:dyDescent="0.3">
      <c r="A173" s="1">
        <v>15</v>
      </c>
      <c r="B173" t="s">
        <v>323</v>
      </c>
      <c r="C173" t="s">
        <v>261</v>
      </c>
      <c r="D173" t="s">
        <v>5870</v>
      </c>
      <c r="E173" t="s">
        <v>6538</v>
      </c>
      <c r="F173" t="s">
        <v>6539</v>
      </c>
      <c r="G173" t="s">
        <v>6540</v>
      </c>
      <c r="I173" t="str">
        <f t="shared" si="15"/>
        <v>N/A</v>
      </c>
      <c r="J173" t="str">
        <f t="shared" si="16"/>
        <v>N/A</v>
      </c>
      <c r="K173">
        <f t="shared" si="17"/>
        <v>0.1255</v>
      </c>
      <c r="L173">
        <f t="shared" si="18"/>
        <v>3.5900000000000001E-2</v>
      </c>
      <c r="M173">
        <f t="shared" si="19"/>
        <v>-0.55799999999999994</v>
      </c>
      <c r="N173">
        <f t="shared" si="20"/>
        <v>-0.50039999999999996</v>
      </c>
    </row>
    <row r="174" spans="1:14" x14ac:dyDescent="0.3">
      <c r="A174" s="1">
        <v>16</v>
      </c>
      <c r="B174" t="s">
        <v>327</v>
      </c>
      <c r="C174" t="s">
        <v>261</v>
      </c>
      <c r="D174" t="s">
        <v>261</v>
      </c>
      <c r="E174" t="s">
        <v>261</v>
      </c>
      <c r="F174" t="s">
        <v>261</v>
      </c>
      <c r="G174" t="s">
        <v>3918</v>
      </c>
      <c r="I174" t="str">
        <f t="shared" si="15"/>
        <v>N/A</v>
      </c>
      <c r="J174" t="str">
        <f t="shared" si="16"/>
        <v>N/A</v>
      </c>
      <c r="K174" t="str">
        <f t="shared" si="17"/>
        <v>N/A</v>
      </c>
      <c r="L174" t="str">
        <f t="shared" si="18"/>
        <v>N/A</v>
      </c>
      <c r="M174" t="str">
        <f t="shared" si="19"/>
        <v>N/A</v>
      </c>
      <c r="N174">
        <f t="shared" si="20"/>
        <v>0.12460000000000002</v>
      </c>
    </row>
    <row r="175" spans="1:14" x14ac:dyDescent="0.3">
      <c r="A175" s="1">
        <v>17</v>
      </c>
      <c r="B175" t="s">
        <v>4249</v>
      </c>
      <c r="C175" t="s">
        <v>6541</v>
      </c>
      <c r="D175" t="s">
        <v>6542</v>
      </c>
      <c r="E175" t="s">
        <v>6543</v>
      </c>
      <c r="F175" t="s">
        <v>6544</v>
      </c>
      <c r="G175" t="s">
        <v>3782</v>
      </c>
      <c r="I175" t="str">
        <f t="shared" si="15"/>
        <v>N/A</v>
      </c>
      <c r="J175">
        <f t="shared" si="16"/>
        <v>71850000</v>
      </c>
      <c r="K175">
        <f t="shared" si="17"/>
        <v>80910000</v>
      </c>
      <c r="L175">
        <f t="shared" si="18"/>
        <v>77310000</v>
      </c>
      <c r="M175">
        <f t="shared" si="19"/>
        <v>33760000</v>
      </c>
      <c r="N175">
        <f t="shared" si="20"/>
        <v>10750000</v>
      </c>
    </row>
    <row r="176" spans="1:14" x14ac:dyDescent="0.3">
      <c r="A176" s="1">
        <v>18</v>
      </c>
      <c r="B176" t="s">
        <v>4255</v>
      </c>
      <c r="C176" t="s">
        <v>851</v>
      </c>
      <c r="D176" t="s">
        <v>6545</v>
      </c>
      <c r="E176" t="s">
        <v>3749</v>
      </c>
      <c r="F176" t="s">
        <v>6546</v>
      </c>
      <c r="G176" t="s">
        <v>6547</v>
      </c>
      <c r="I176" t="str">
        <f t="shared" si="15"/>
        <v>N/A</v>
      </c>
      <c r="J176">
        <f t="shared" si="16"/>
        <v>4340000</v>
      </c>
      <c r="K176">
        <f t="shared" si="17"/>
        <v>4900000</v>
      </c>
      <c r="L176">
        <f t="shared" si="18"/>
        <v>4730000</v>
      </c>
      <c r="M176">
        <f t="shared" si="19"/>
        <v>33870000</v>
      </c>
      <c r="N176">
        <f t="shared" si="20"/>
        <v>14660000</v>
      </c>
    </row>
    <row r="177" spans="1:14" x14ac:dyDescent="0.3">
      <c r="A177" s="1">
        <v>19</v>
      </c>
      <c r="B177" t="s">
        <v>4261</v>
      </c>
      <c r="C177" t="s">
        <v>6548</v>
      </c>
      <c r="D177" t="s">
        <v>6549</v>
      </c>
      <c r="E177" t="s">
        <v>6550</v>
      </c>
      <c r="F177" t="s">
        <v>261</v>
      </c>
      <c r="G177" t="s">
        <v>261</v>
      </c>
      <c r="I177" t="str">
        <f t="shared" si="15"/>
        <v>N/A</v>
      </c>
      <c r="J177">
        <f t="shared" si="16"/>
        <v>63900000</v>
      </c>
      <c r="K177">
        <f t="shared" si="17"/>
        <v>69220000</v>
      </c>
      <c r="L177">
        <f t="shared" si="18"/>
        <v>67900000</v>
      </c>
      <c r="M177" t="str">
        <f t="shared" si="19"/>
        <v>N/A</v>
      </c>
      <c r="N177" t="str">
        <f t="shared" si="20"/>
        <v>N/A</v>
      </c>
    </row>
    <row r="178" spans="1:14" x14ac:dyDescent="0.3">
      <c r="A178" s="1">
        <v>20</v>
      </c>
      <c r="B178" t="s">
        <v>4267</v>
      </c>
      <c r="C178" t="s">
        <v>6551</v>
      </c>
      <c r="D178" t="s">
        <v>6552</v>
      </c>
      <c r="E178" t="s">
        <v>6553</v>
      </c>
      <c r="F178" t="s">
        <v>6554</v>
      </c>
      <c r="G178" t="s">
        <v>6555</v>
      </c>
      <c r="I178" t="str">
        <f t="shared" si="15"/>
        <v>N/A</v>
      </c>
      <c r="J178" t="str">
        <f t="shared" si="16"/>
        <v>(35,000)</v>
      </c>
      <c r="K178" t="str">
        <f t="shared" si="17"/>
        <v>152000</v>
      </c>
      <c r="L178" t="str">
        <f t="shared" si="18"/>
        <v>206000</v>
      </c>
      <c r="M178" t="str">
        <f t="shared" si="19"/>
        <v>(107,000)</v>
      </c>
      <c r="N178" t="str">
        <f t="shared" si="20"/>
        <v>(3.92M)</v>
      </c>
    </row>
    <row r="179" spans="1:14" x14ac:dyDescent="0.3">
      <c r="A179" s="1">
        <v>21</v>
      </c>
      <c r="B179" t="s">
        <v>4271</v>
      </c>
      <c r="C179" t="s">
        <v>1835</v>
      </c>
      <c r="D179" t="s">
        <v>3381</v>
      </c>
      <c r="E179" t="s">
        <v>1956</v>
      </c>
      <c r="F179" t="s">
        <v>261</v>
      </c>
      <c r="G179" t="s">
        <v>261</v>
      </c>
      <c r="I179" t="str">
        <f t="shared" si="15"/>
        <v>N/A</v>
      </c>
      <c r="J179">
        <f t="shared" si="16"/>
        <v>3640000</v>
      </c>
      <c r="K179">
        <f t="shared" si="17"/>
        <v>6640000</v>
      </c>
      <c r="L179">
        <f t="shared" si="18"/>
        <v>4480000</v>
      </c>
      <c r="M179" t="str">
        <f t="shared" si="19"/>
        <v>N/A</v>
      </c>
      <c r="N179" t="str">
        <f t="shared" si="20"/>
        <v>N/A</v>
      </c>
    </row>
    <row r="180" spans="1:14" x14ac:dyDescent="0.3">
      <c r="A180" s="1">
        <v>22</v>
      </c>
      <c r="B180" t="s">
        <v>334</v>
      </c>
      <c r="C180" t="s">
        <v>261</v>
      </c>
      <c r="D180" t="s">
        <v>261</v>
      </c>
      <c r="E180" t="s">
        <v>261</v>
      </c>
      <c r="F180" t="s">
        <v>261</v>
      </c>
      <c r="G180" t="s">
        <v>261</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335</v>
      </c>
      <c r="C181" t="s">
        <v>6556</v>
      </c>
      <c r="D181" t="s">
        <v>6557</v>
      </c>
      <c r="E181" t="s">
        <v>6558</v>
      </c>
      <c r="F181" t="s">
        <v>6559</v>
      </c>
      <c r="G181" t="s">
        <v>6560</v>
      </c>
      <c r="I181" t="str">
        <f t="shared" si="15"/>
        <v>N/A</v>
      </c>
      <c r="J181" t="str">
        <f t="shared" si="16"/>
        <v>646000</v>
      </c>
      <c r="K181" t="str">
        <f t="shared" si="17"/>
        <v>177000</v>
      </c>
      <c r="L181" t="str">
        <f t="shared" si="18"/>
        <v>364000</v>
      </c>
      <c r="M181" t="str">
        <f t="shared" si="19"/>
        <v>383000</v>
      </c>
      <c r="N181" t="str">
        <f t="shared" si="20"/>
        <v>506000</v>
      </c>
    </row>
    <row r="182" spans="1:14" x14ac:dyDescent="0.3">
      <c r="A182" s="1">
        <v>24</v>
      </c>
      <c r="B182" t="s">
        <v>336</v>
      </c>
      <c r="C182" t="s">
        <v>261</v>
      </c>
      <c r="D182" t="s">
        <v>261</v>
      </c>
      <c r="E182" t="s">
        <v>261</v>
      </c>
      <c r="F182" t="s">
        <v>261</v>
      </c>
      <c r="G182" t="s">
        <v>261</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337</v>
      </c>
      <c r="C183" t="s">
        <v>6561</v>
      </c>
      <c r="D183" t="s">
        <v>6562</v>
      </c>
      <c r="E183" t="s">
        <v>6563</v>
      </c>
      <c r="F183" t="s">
        <v>6564</v>
      </c>
      <c r="G183" t="s">
        <v>6565</v>
      </c>
      <c r="I183" t="str">
        <f t="shared" si="15"/>
        <v>N/A</v>
      </c>
      <c r="J183">
        <f t="shared" si="16"/>
        <v>216610000</v>
      </c>
      <c r="K183">
        <f t="shared" si="17"/>
        <v>243190000</v>
      </c>
      <c r="L183">
        <f t="shared" si="18"/>
        <v>258630000</v>
      </c>
      <c r="M183">
        <f t="shared" si="19"/>
        <v>114930000</v>
      </c>
      <c r="N183">
        <f t="shared" si="20"/>
        <v>63860000</v>
      </c>
    </row>
    <row r="184" spans="1:14" x14ac:dyDescent="0.3">
      <c r="A184" s="1">
        <v>26</v>
      </c>
      <c r="B184" t="s">
        <v>338</v>
      </c>
      <c r="C184" t="s">
        <v>6566</v>
      </c>
      <c r="D184" t="s">
        <v>6559</v>
      </c>
      <c r="E184" t="s">
        <v>862</v>
      </c>
      <c r="F184" t="s">
        <v>6567</v>
      </c>
      <c r="G184" t="s">
        <v>6568</v>
      </c>
      <c r="I184" t="str">
        <f t="shared" si="15"/>
        <v>N/A</v>
      </c>
      <c r="J184" t="str">
        <f t="shared" si="16"/>
        <v>541000</v>
      </c>
      <c r="K184" t="str">
        <f t="shared" si="17"/>
        <v>383000</v>
      </c>
      <c r="L184">
        <f t="shared" si="18"/>
        <v>1140000</v>
      </c>
      <c r="M184" t="str">
        <f t="shared" si="19"/>
        <v>85000</v>
      </c>
      <c r="N184" t="str">
        <f t="shared" si="20"/>
        <v>(36,000)</v>
      </c>
    </row>
    <row r="185" spans="1:14" x14ac:dyDescent="0.3">
      <c r="A185" s="1">
        <v>27</v>
      </c>
      <c r="B185" t="s">
        <v>344</v>
      </c>
      <c r="C185" t="s">
        <v>6569</v>
      </c>
      <c r="D185" t="s">
        <v>6570</v>
      </c>
      <c r="E185" t="s">
        <v>6571</v>
      </c>
      <c r="F185" t="s">
        <v>6572</v>
      </c>
      <c r="G185" t="s">
        <v>6548</v>
      </c>
      <c r="I185" t="str">
        <f t="shared" si="15"/>
        <v>N/A</v>
      </c>
      <c r="J185">
        <f t="shared" si="16"/>
        <v>216070000</v>
      </c>
      <c r="K185">
        <f t="shared" si="17"/>
        <v>242810000</v>
      </c>
      <c r="L185">
        <f t="shared" si="18"/>
        <v>257490000</v>
      </c>
      <c r="M185">
        <f t="shared" si="19"/>
        <v>114850000</v>
      </c>
      <c r="N185">
        <f t="shared" si="20"/>
        <v>63900000</v>
      </c>
    </row>
    <row r="186" spans="1:14" x14ac:dyDescent="0.3">
      <c r="A186" s="1">
        <v>28</v>
      </c>
      <c r="B186" t="s">
        <v>350</v>
      </c>
      <c r="C186" t="s">
        <v>261</v>
      </c>
      <c r="D186" t="s">
        <v>6573</v>
      </c>
      <c r="E186" t="s">
        <v>2532</v>
      </c>
      <c r="F186" t="s">
        <v>6574</v>
      </c>
      <c r="G186" t="s">
        <v>6575</v>
      </c>
      <c r="I186" t="str">
        <f t="shared" si="15"/>
        <v>N/A</v>
      </c>
      <c r="J186" t="str">
        <f t="shared" si="16"/>
        <v>N/A</v>
      </c>
      <c r="K186">
        <f t="shared" si="17"/>
        <v>0.12380000000000001</v>
      </c>
      <c r="L186">
        <f t="shared" si="18"/>
        <v>6.0400000000000002E-2</v>
      </c>
      <c r="M186">
        <f t="shared" si="19"/>
        <v>-0.55400000000000005</v>
      </c>
      <c r="N186">
        <f t="shared" si="20"/>
        <v>-0.44369999999999998</v>
      </c>
    </row>
    <row r="187" spans="1:14" x14ac:dyDescent="0.3">
      <c r="A187" s="1">
        <v>29</v>
      </c>
      <c r="B187" t="s">
        <v>4284</v>
      </c>
      <c r="C187" t="s">
        <v>261</v>
      </c>
      <c r="D187" t="s">
        <v>261</v>
      </c>
      <c r="E187" t="s">
        <v>261</v>
      </c>
      <c r="F187" t="s">
        <v>261</v>
      </c>
      <c r="G187" t="s">
        <v>4188</v>
      </c>
      <c r="I187" t="str">
        <f t="shared" si="15"/>
        <v>N/A</v>
      </c>
      <c r="J187" t="str">
        <f t="shared" si="16"/>
        <v>N/A</v>
      </c>
      <c r="K187" t="str">
        <f t="shared" si="17"/>
        <v>N/A</v>
      </c>
      <c r="L187" t="str">
        <f t="shared" si="18"/>
        <v>N/A</v>
      </c>
      <c r="M187" t="str">
        <f t="shared" si="19"/>
        <v>N/A</v>
      </c>
      <c r="N187">
        <f t="shared" si="20"/>
        <v>0.10740000000000001</v>
      </c>
    </row>
    <row r="188" spans="1:14" x14ac:dyDescent="0.3">
      <c r="A188" s="1">
        <v>30</v>
      </c>
      <c r="B188" t="s">
        <v>357</v>
      </c>
      <c r="C188" t="s">
        <v>261</v>
      </c>
      <c r="D188" t="s">
        <v>261</v>
      </c>
      <c r="E188" t="s">
        <v>261</v>
      </c>
      <c r="F188" t="s">
        <v>261</v>
      </c>
      <c r="G188" t="s">
        <v>261</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t="str">
        <f t="shared" ref="N188:N251" si="26">IF(TRIM(G188)="-", "N/A", IF(RIGHT(G188,1)="M",1000000*VALUE(LEFT(G188,LEN(G188)-1)),IF(RIGHT(G188,1)="B",1000000000*VALUE(LEFT(G188,LEN(G188)-1)),IF(RIGHT(G188,1)="%",0.01*VALUE(LEFT(G188,LEN(G188)-1)),G188))))</f>
        <v>N/A</v>
      </c>
    </row>
    <row r="189" spans="1:14" x14ac:dyDescent="0.3">
      <c r="A189" s="1">
        <v>31</v>
      </c>
      <c r="B189" t="s">
        <v>361</v>
      </c>
      <c r="C189" t="s">
        <v>261</v>
      </c>
      <c r="D189" t="s">
        <v>261</v>
      </c>
      <c r="E189" t="s">
        <v>261</v>
      </c>
      <c r="F189" t="s">
        <v>261</v>
      </c>
      <c r="G189" t="s">
        <v>261</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365</v>
      </c>
      <c r="C190" t="s">
        <v>261</v>
      </c>
      <c r="D190" t="s">
        <v>261</v>
      </c>
      <c r="E190" t="s">
        <v>261</v>
      </c>
      <c r="F190" t="s">
        <v>261</v>
      </c>
      <c r="G190" t="s">
        <v>261</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366</v>
      </c>
      <c r="C191" t="s">
        <v>261</v>
      </c>
      <c r="D191" t="s">
        <v>261</v>
      </c>
      <c r="E191" t="s">
        <v>261</v>
      </c>
      <c r="F191" t="s">
        <v>261</v>
      </c>
      <c r="G191" t="s">
        <v>261</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370</v>
      </c>
      <c r="C192" t="s">
        <v>6569</v>
      </c>
      <c r="D192" t="s">
        <v>6570</v>
      </c>
      <c r="E192" t="s">
        <v>6571</v>
      </c>
      <c r="F192" t="s">
        <v>6572</v>
      </c>
      <c r="G192" t="s">
        <v>6548</v>
      </c>
      <c r="I192" t="str">
        <f t="shared" si="21"/>
        <v>N/A</v>
      </c>
      <c r="J192">
        <f t="shared" si="22"/>
        <v>216070000</v>
      </c>
      <c r="K192">
        <f t="shared" si="23"/>
        <v>242810000</v>
      </c>
      <c r="L192">
        <f t="shared" si="24"/>
        <v>257490000</v>
      </c>
      <c r="M192">
        <f t="shared" si="25"/>
        <v>114850000</v>
      </c>
      <c r="N192">
        <f t="shared" si="26"/>
        <v>63900000</v>
      </c>
    </row>
    <row r="193" spans="1:14" x14ac:dyDescent="0.3">
      <c r="A193" s="1">
        <v>35</v>
      </c>
      <c r="B193" t="s">
        <v>374</v>
      </c>
      <c r="C193" t="s">
        <v>261</v>
      </c>
      <c r="D193" t="s">
        <v>261</v>
      </c>
      <c r="E193" t="s">
        <v>261</v>
      </c>
      <c r="F193" t="s">
        <v>261</v>
      </c>
      <c r="G193" t="s">
        <v>261</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375</v>
      </c>
      <c r="C194" t="s">
        <v>6569</v>
      </c>
      <c r="D194" t="s">
        <v>6570</v>
      </c>
      <c r="E194" t="s">
        <v>6571</v>
      </c>
      <c r="F194" t="s">
        <v>6572</v>
      </c>
      <c r="G194" t="s">
        <v>6548</v>
      </c>
      <c r="I194" t="str">
        <f t="shared" si="21"/>
        <v>N/A</v>
      </c>
      <c r="J194">
        <f t="shared" si="22"/>
        <v>216070000</v>
      </c>
      <c r="K194">
        <f t="shared" si="23"/>
        <v>242810000</v>
      </c>
      <c r="L194">
        <f t="shared" si="24"/>
        <v>257490000</v>
      </c>
      <c r="M194">
        <f t="shared" si="25"/>
        <v>114850000</v>
      </c>
      <c r="N194">
        <f t="shared" si="26"/>
        <v>63900000</v>
      </c>
    </row>
    <row r="195" spans="1:14" x14ac:dyDescent="0.3">
      <c r="A195" s="1">
        <v>37</v>
      </c>
      <c r="B195" t="s">
        <v>379</v>
      </c>
      <c r="C195" t="s">
        <v>6576</v>
      </c>
      <c r="D195" t="s">
        <v>6577</v>
      </c>
      <c r="E195" t="s">
        <v>6578</v>
      </c>
      <c r="F195" t="s">
        <v>6579</v>
      </c>
      <c r="G195" t="s">
        <v>5549</v>
      </c>
      <c r="I195" t="str">
        <f t="shared" si="21"/>
        <v>N/A</v>
      </c>
      <c r="J195" t="str">
        <f t="shared" si="22"/>
        <v>4.58</v>
      </c>
      <c r="K195" t="str">
        <f t="shared" si="23"/>
        <v>5.31</v>
      </c>
      <c r="L195" t="str">
        <f t="shared" si="24"/>
        <v>5.80</v>
      </c>
      <c r="M195" t="str">
        <f t="shared" si="25"/>
        <v>2.69</v>
      </c>
      <c r="N195" t="str">
        <f t="shared" si="26"/>
        <v>1.47</v>
      </c>
    </row>
    <row r="196" spans="1:14" x14ac:dyDescent="0.3">
      <c r="A196" s="1">
        <v>38</v>
      </c>
      <c r="B196" t="s">
        <v>2040</v>
      </c>
      <c r="C196" t="s">
        <v>261</v>
      </c>
      <c r="D196" t="s">
        <v>6580</v>
      </c>
      <c r="E196" t="s">
        <v>2251</v>
      </c>
      <c r="F196" t="s">
        <v>6581</v>
      </c>
      <c r="G196" t="s">
        <v>6582</v>
      </c>
      <c r="I196" t="str">
        <f t="shared" si="21"/>
        <v>N/A</v>
      </c>
      <c r="J196" t="str">
        <f t="shared" si="22"/>
        <v>N/A</v>
      </c>
      <c r="K196">
        <f t="shared" si="23"/>
        <v>0.15939999999999999</v>
      </c>
      <c r="L196">
        <f t="shared" si="24"/>
        <v>9.2300000000000007E-2</v>
      </c>
      <c r="M196">
        <f t="shared" si="25"/>
        <v>-0.53620000000000001</v>
      </c>
      <c r="N196">
        <f t="shared" si="26"/>
        <v>-0.45350000000000001</v>
      </c>
    </row>
    <row r="197" spans="1:14" x14ac:dyDescent="0.3">
      <c r="A197" s="1">
        <v>39</v>
      </c>
      <c r="B197" t="s">
        <v>390</v>
      </c>
      <c r="C197" t="s">
        <v>6583</v>
      </c>
      <c r="D197" t="s">
        <v>6584</v>
      </c>
      <c r="E197" t="s">
        <v>6585</v>
      </c>
      <c r="F197" t="s">
        <v>6586</v>
      </c>
      <c r="G197" t="s">
        <v>6587</v>
      </c>
      <c r="I197" t="str">
        <f t="shared" si="21"/>
        <v>N/A</v>
      </c>
      <c r="J197">
        <f t="shared" si="22"/>
        <v>47210000</v>
      </c>
      <c r="K197">
        <f t="shared" si="23"/>
        <v>45690000</v>
      </c>
      <c r="L197">
        <f t="shared" si="24"/>
        <v>44360000</v>
      </c>
      <c r="M197">
        <f t="shared" si="25"/>
        <v>42750000</v>
      </c>
      <c r="N197">
        <f t="shared" si="26"/>
        <v>43480000</v>
      </c>
    </row>
    <row r="198" spans="1:14" x14ac:dyDescent="0.3">
      <c r="A198" s="1">
        <v>40</v>
      </c>
      <c r="B198" t="s">
        <v>396</v>
      </c>
      <c r="C198" t="s">
        <v>3083</v>
      </c>
      <c r="D198" t="s">
        <v>6588</v>
      </c>
      <c r="E198" t="s">
        <v>6589</v>
      </c>
      <c r="F198" t="s">
        <v>1839</v>
      </c>
      <c r="G198" t="s">
        <v>980</v>
      </c>
      <c r="I198" t="str">
        <f t="shared" si="21"/>
        <v>N/A</v>
      </c>
      <c r="J198" t="str">
        <f t="shared" si="22"/>
        <v>4.54</v>
      </c>
      <c r="K198" t="str">
        <f t="shared" si="23"/>
        <v>5.28</v>
      </c>
      <c r="L198" t="str">
        <f t="shared" si="24"/>
        <v>5.77</v>
      </c>
      <c r="M198" t="str">
        <f t="shared" si="25"/>
        <v>2.68</v>
      </c>
      <c r="N198" t="str">
        <f t="shared" si="26"/>
        <v>1.46</v>
      </c>
    </row>
    <row r="199" spans="1:14" x14ac:dyDescent="0.3">
      <c r="A199" s="1">
        <v>41</v>
      </c>
      <c r="B199" t="s">
        <v>399</v>
      </c>
      <c r="C199" t="s">
        <v>261</v>
      </c>
      <c r="D199" t="s">
        <v>3688</v>
      </c>
      <c r="E199" t="s">
        <v>6590</v>
      </c>
      <c r="F199" t="s">
        <v>6591</v>
      </c>
      <c r="G199" t="s">
        <v>6592</v>
      </c>
      <c r="I199" t="str">
        <f t="shared" si="21"/>
        <v>N/A</v>
      </c>
      <c r="J199" t="str">
        <f t="shared" si="22"/>
        <v>N/A</v>
      </c>
      <c r="K199">
        <f t="shared" si="23"/>
        <v>0.16300000000000001</v>
      </c>
      <c r="L199">
        <f t="shared" si="24"/>
        <v>9.2799999999999994E-2</v>
      </c>
      <c r="M199">
        <f t="shared" si="25"/>
        <v>-0.53549999999999998</v>
      </c>
      <c r="N199">
        <f t="shared" si="26"/>
        <v>-0.45520000000000005</v>
      </c>
    </row>
    <row r="200" spans="1:14" x14ac:dyDescent="0.3">
      <c r="A200" s="1">
        <v>42</v>
      </c>
      <c r="B200" t="s">
        <v>404</v>
      </c>
      <c r="C200" t="s">
        <v>6593</v>
      </c>
      <c r="D200" t="s">
        <v>6594</v>
      </c>
      <c r="E200" t="s">
        <v>6595</v>
      </c>
      <c r="F200" t="s">
        <v>6596</v>
      </c>
      <c r="G200" t="s">
        <v>6597</v>
      </c>
      <c r="I200" t="str">
        <f t="shared" si="21"/>
        <v>N/A</v>
      </c>
      <c r="J200">
        <f t="shared" si="22"/>
        <v>47550000</v>
      </c>
      <c r="K200">
        <f t="shared" si="23"/>
        <v>45990000</v>
      </c>
      <c r="L200">
        <f t="shared" si="24"/>
        <v>44600000</v>
      </c>
      <c r="M200">
        <f t="shared" si="25"/>
        <v>42910000</v>
      </c>
      <c r="N200">
        <f t="shared" si="26"/>
        <v>43670000</v>
      </c>
    </row>
    <row r="201" spans="1:14" x14ac:dyDescent="0.3">
      <c r="A201" s="1">
        <v>43</v>
      </c>
      <c r="B201" t="s">
        <v>155</v>
      </c>
      <c r="C201" t="s">
        <v>6598</v>
      </c>
      <c r="D201" t="s">
        <v>6599</v>
      </c>
      <c r="E201" t="s">
        <v>6600</v>
      </c>
      <c r="F201" t="s">
        <v>6601</v>
      </c>
      <c r="G201" t="s">
        <v>6602</v>
      </c>
      <c r="I201" t="str">
        <f t="shared" si="21"/>
        <v>N/A</v>
      </c>
      <c r="J201">
        <f t="shared" si="22"/>
        <v>316080000</v>
      </c>
      <c r="K201">
        <f t="shared" si="23"/>
        <v>358550000</v>
      </c>
      <c r="L201">
        <f t="shared" si="24"/>
        <v>374300000</v>
      </c>
      <c r="M201">
        <f t="shared" si="25"/>
        <v>215140000</v>
      </c>
      <c r="N201">
        <f t="shared" si="26"/>
        <v>112710000</v>
      </c>
    </row>
    <row r="202" spans="1:14" x14ac:dyDescent="0.3">
      <c r="A202" s="1">
        <v>44</v>
      </c>
      <c r="B202" t="s">
        <v>4314</v>
      </c>
      <c r="C202" t="s">
        <v>261</v>
      </c>
      <c r="D202" t="s">
        <v>6603</v>
      </c>
      <c r="E202" t="s">
        <v>6604</v>
      </c>
      <c r="F202" t="s">
        <v>6605</v>
      </c>
      <c r="G202" t="s">
        <v>6606</v>
      </c>
      <c r="I202" t="str">
        <f t="shared" si="21"/>
        <v>neg_trend</v>
      </c>
      <c r="J202" t="str">
        <f t="shared" si="22"/>
        <v>N/A</v>
      </c>
      <c r="K202">
        <f t="shared" si="23"/>
        <v>0.13439999999999999</v>
      </c>
      <c r="L202">
        <f t="shared" si="24"/>
        <v>4.3899999999999995E-2</v>
      </c>
      <c r="M202">
        <f t="shared" si="25"/>
        <v>-0.42520000000000002</v>
      </c>
      <c r="N202">
        <f t="shared" si="26"/>
        <v>-0.47610000000000002</v>
      </c>
    </row>
    <row r="203" spans="1:14" x14ac:dyDescent="0.3">
      <c r="A203" s="1">
        <v>45</v>
      </c>
      <c r="B203" t="s">
        <v>4318</v>
      </c>
      <c r="C203" t="s">
        <v>261</v>
      </c>
      <c r="D203" t="s">
        <v>261</v>
      </c>
      <c r="E203" t="s">
        <v>261</v>
      </c>
      <c r="F203" t="s">
        <v>261</v>
      </c>
      <c r="G203" t="s">
        <v>6607</v>
      </c>
      <c r="I203" t="str">
        <f t="shared" si="21"/>
        <v>N/A</v>
      </c>
      <c r="J203" t="str">
        <f t="shared" si="22"/>
        <v>N/A</v>
      </c>
      <c r="K203" t="str">
        <f t="shared" si="23"/>
        <v>N/A</v>
      </c>
      <c r="L203" t="str">
        <f t="shared" si="24"/>
        <v>N/A</v>
      </c>
      <c r="M203" t="str">
        <f t="shared" si="25"/>
        <v>N/A</v>
      </c>
      <c r="N203">
        <f t="shared" si="26"/>
        <v>0.1895</v>
      </c>
    </row>
    <row r="204" spans="1:14" x14ac:dyDescent="0.3">
      <c r="I204" t="str">
        <f t="shared" si="21"/>
        <v>N/A</v>
      </c>
      <c r="J204">
        <f t="shared" si="22"/>
        <v>0</v>
      </c>
      <c r="K204">
        <f t="shared" si="23"/>
        <v>0</v>
      </c>
      <c r="L204">
        <f t="shared" si="24"/>
        <v>0</v>
      </c>
      <c r="M204">
        <f t="shared" si="25"/>
        <v>0</v>
      </c>
      <c r="N204">
        <f t="shared" si="26"/>
        <v>0</v>
      </c>
    </row>
    <row r="205" spans="1:14" x14ac:dyDescent="0.3">
      <c r="B205" s="1" t="s">
        <v>247</v>
      </c>
      <c r="C205" s="1" t="s">
        <v>248</v>
      </c>
      <c r="D205" s="1" t="s">
        <v>249</v>
      </c>
      <c r="E205" s="1" t="s">
        <v>250</v>
      </c>
      <c r="F205" s="1" t="s">
        <v>251</v>
      </c>
      <c r="G205" s="1" t="s">
        <v>252</v>
      </c>
      <c r="H205" s="1" t="s">
        <v>253</v>
      </c>
      <c r="I205" t="str">
        <f t="shared" si="21"/>
        <v>pos_trend</v>
      </c>
      <c r="J205" t="str">
        <f t="shared" si="22"/>
        <v>2012</v>
      </c>
      <c r="K205" t="str">
        <f t="shared" si="23"/>
        <v>2013</v>
      </c>
      <c r="L205" t="str">
        <f t="shared" si="24"/>
        <v>2014</v>
      </c>
      <c r="M205" t="str">
        <f t="shared" si="25"/>
        <v>2015</v>
      </c>
      <c r="N205" t="str">
        <f t="shared" si="26"/>
        <v>2016</v>
      </c>
    </row>
    <row r="206" spans="1:14" x14ac:dyDescent="0.3">
      <c r="A206" s="1">
        <v>0</v>
      </c>
      <c r="B206" t="s">
        <v>410</v>
      </c>
      <c r="C206" t="s">
        <v>6608</v>
      </c>
      <c r="D206" t="s">
        <v>6609</v>
      </c>
      <c r="E206" t="s">
        <v>6610</v>
      </c>
      <c r="F206" t="s">
        <v>6611</v>
      </c>
      <c r="G206" t="s">
        <v>6612</v>
      </c>
      <c r="I206" t="str">
        <f t="shared" si="21"/>
        <v>N/A</v>
      </c>
      <c r="J206">
        <f t="shared" si="22"/>
        <v>19230000</v>
      </c>
      <c r="K206">
        <f t="shared" si="23"/>
        <v>25090000</v>
      </c>
      <c r="L206">
        <f t="shared" si="24"/>
        <v>23350000</v>
      </c>
      <c r="M206">
        <f t="shared" si="25"/>
        <v>22490000</v>
      </c>
      <c r="N206">
        <f t="shared" si="26"/>
        <v>14760000</v>
      </c>
    </row>
    <row r="207" spans="1:14" x14ac:dyDescent="0.3">
      <c r="A207" s="1">
        <v>1</v>
      </c>
      <c r="B207" t="s">
        <v>415</v>
      </c>
      <c r="C207" t="s">
        <v>6608</v>
      </c>
      <c r="D207" t="s">
        <v>6609</v>
      </c>
      <c r="E207" t="s">
        <v>6610</v>
      </c>
      <c r="F207" t="s">
        <v>6611</v>
      </c>
      <c r="G207" t="s">
        <v>6612</v>
      </c>
      <c r="I207" t="str">
        <f t="shared" si="21"/>
        <v>N/A</v>
      </c>
      <c r="J207">
        <f t="shared" si="22"/>
        <v>19230000</v>
      </c>
      <c r="K207">
        <f t="shared" si="23"/>
        <v>25090000</v>
      </c>
      <c r="L207">
        <f t="shared" si="24"/>
        <v>23350000</v>
      </c>
      <c r="M207">
        <f t="shared" si="25"/>
        <v>22490000</v>
      </c>
      <c r="N207">
        <f t="shared" si="26"/>
        <v>14760000</v>
      </c>
    </row>
    <row r="208" spans="1:14" x14ac:dyDescent="0.3">
      <c r="A208" s="1">
        <v>2</v>
      </c>
      <c r="B208" t="s">
        <v>4328</v>
      </c>
      <c r="C208" t="s">
        <v>261</v>
      </c>
      <c r="D208" t="s">
        <v>261</v>
      </c>
      <c r="E208" t="s">
        <v>261</v>
      </c>
      <c r="F208" t="s">
        <v>261</v>
      </c>
      <c r="G208" t="s">
        <v>261</v>
      </c>
      <c r="I208" t="str">
        <f t="shared" si="21"/>
        <v>N/A</v>
      </c>
      <c r="J208" t="str">
        <f t="shared" si="22"/>
        <v>N/A</v>
      </c>
      <c r="K208" t="str">
        <f t="shared" si="23"/>
        <v>N/A</v>
      </c>
      <c r="L208" t="str">
        <f t="shared" si="24"/>
        <v>N/A</v>
      </c>
      <c r="M208" t="str">
        <f t="shared" si="25"/>
        <v>N/A</v>
      </c>
      <c r="N208" t="str">
        <f t="shared" si="26"/>
        <v>N/A</v>
      </c>
    </row>
    <row r="209" spans="1:14" x14ac:dyDescent="0.3">
      <c r="A209" s="1">
        <v>3</v>
      </c>
      <c r="B209" t="s">
        <v>417</v>
      </c>
      <c r="C209" t="s">
        <v>261</v>
      </c>
      <c r="D209" t="s">
        <v>6613</v>
      </c>
      <c r="E209" t="s">
        <v>6614</v>
      </c>
      <c r="F209" t="s">
        <v>6615</v>
      </c>
      <c r="G209" t="s">
        <v>6616</v>
      </c>
      <c r="I209" t="str">
        <f t="shared" si="21"/>
        <v>N/A</v>
      </c>
      <c r="J209" t="str">
        <f t="shared" si="22"/>
        <v>N/A</v>
      </c>
      <c r="K209">
        <f t="shared" si="23"/>
        <v>0.3049</v>
      </c>
      <c r="L209">
        <f t="shared" si="24"/>
        <v>-6.93E-2</v>
      </c>
      <c r="M209">
        <f t="shared" si="25"/>
        <v>-3.6700000000000003E-2</v>
      </c>
      <c r="N209">
        <f t="shared" si="26"/>
        <v>-0.34360000000000002</v>
      </c>
    </row>
    <row r="210" spans="1:14" x14ac:dyDescent="0.3">
      <c r="A210" s="1">
        <v>4</v>
      </c>
      <c r="B210" t="s">
        <v>4338</v>
      </c>
      <c r="C210" t="s">
        <v>904</v>
      </c>
      <c r="D210" t="s">
        <v>5861</v>
      </c>
      <c r="E210" t="s">
        <v>5885</v>
      </c>
      <c r="F210" t="s">
        <v>3000</v>
      </c>
      <c r="G210" t="s">
        <v>6617</v>
      </c>
      <c r="I210" t="str">
        <f t="shared" si="21"/>
        <v>N/A</v>
      </c>
      <c r="J210">
        <f t="shared" si="22"/>
        <v>3.0200000000000001E-2</v>
      </c>
      <c r="K210">
        <f t="shared" si="23"/>
        <v>3.7999999999999999E-2</v>
      </c>
      <c r="L210">
        <f t="shared" si="24"/>
        <v>3.4599999999999999E-2</v>
      </c>
      <c r="M210">
        <f t="shared" si="25"/>
        <v>3.6000000000000004E-2</v>
      </c>
      <c r="N210">
        <f t="shared" si="26"/>
        <v>2.58E-2</v>
      </c>
    </row>
    <row r="211" spans="1:14" x14ac:dyDescent="0.3">
      <c r="A211" s="1">
        <v>5</v>
      </c>
      <c r="B211" t="s">
        <v>4344</v>
      </c>
      <c r="C211" t="s">
        <v>6618</v>
      </c>
      <c r="D211" t="s">
        <v>6619</v>
      </c>
      <c r="E211" t="s">
        <v>6620</v>
      </c>
      <c r="F211" t="s">
        <v>6621</v>
      </c>
      <c r="G211" t="s">
        <v>6622</v>
      </c>
      <c r="I211" t="str">
        <f t="shared" si="21"/>
        <v>N/A</v>
      </c>
      <c r="J211">
        <f t="shared" si="22"/>
        <v>202720000</v>
      </c>
      <c r="K211">
        <f t="shared" si="23"/>
        <v>218830000</v>
      </c>
      <c r="L211">
        <f t="shared" si="24"/>
        <v>208140000</v>
      </c>
      <c r="M211">
        <f t="shared" si="25"/>
        <v>152900000</v>
      </c>
      <c r="N211">
        <f t="shared" si="26"/>
        <v>120760000</v>
      </c>
    </row>
    <row r="212" spans="1:14" x14ac:dyDescent="0.3">
      <c r="A212" s="1">
        <v>6</v>
      </c>
      <c r="B212" t="s">
        <v>4350</v>
      </c>
      <c r="C212" t="s">
        <v>6623</v>
      </c>
      <c r="D212" t="s">
        <v>6624</v>
      </c>
      <c r="E212" t="s">
        <v>6625</v>
      </c>
      <c r="F212" t="s">
        <v>6626</v>
      </c>
      <c r="G212" t="s">
        <v>6627</v>
      </c>
      <c r="I212" t="str">
        <f t="shared" si="21"/>
        <v>N/A</v>
      </c>
      <c r="J212">
        <f t="shared" si="22"/>
        <v>184770000</v>
      </c>
      <c r="K212">
        <f t="shared" si="23"/>
        <v>201320000</v>
      </c>
      <c r="L212">
        <f t="shared" si="24"/>
        <v>197160000</v>
      </c>
      <c r="M212">
        <f t="shared" si="25"/>
        <v>145690000</v>
      </c>
      <c r="N212">
        <f t="shared" si="26"/>
        <v>114330000</v>
      </c>
    </row>
    <row r="213" spans="1:14" x14ac:dyDescent="0.3">
      <c r="A213" s="1">
        <v>7</v>
      </c>
      <c r="B213" t="s">
        <v>4352</v>
      </c>
      <c r="C213" t="s">
        <v>6628</v>
      </c>
      <c r="D213" t="s">
        <v>6629</v>
      </c>
      <c r="E213" t="s">
        <v>6630</v>
      </c>
      <c r="F213" t="s">
        <v>6631</v>
      </c>
      <c r="G213" t="s">
        <v>6632</v>
      </c>
      <c r="I213" t="str">
        <f t="shared" si="21"/>
        <v>N/A</v>
      </c>
      <c r="J213">
        <f t="shared" si="22"/>
        <v>188290000</v>
      </c>
      <c r="K213">
        <f t="shared" si="23"/>
        <v>204190000</v>
      </c>
      <c r="L213">
        <f t="shared" si="24"/>
        <v>200560000</v>
      </c>
      <c r="M213">
        <f t="shared" si="25"/>
        <v>149830000</v>
      </c>
      <c r="N213">
        <f t="shared" si="26"/>
        <v>117470000</v>
      </c>
    </row>
    <row r="214" spans="1:14" x14ac:dyDescent="0.3">
      <c r="A214" s="1">
        <v>8</v>
      </c>
      <c r="B214" t="s">
        <v>4354</v>
      </c>
      <c r="C214" t="s">
        <v>6633</v>
      </c>
      <c r="D214" t="s">
        <v>6308</v>
      </c>
      <c r="E214" t="s">
        <v>5248</v>
      </c>
      <c r="F214" t="s">
        <v>6634</v>
      </c>
      <c r="G214" t="s">
        <v>6635</v>
      </c>
      <c r="I214" t="str">
        <f t="shared" si="21"/>
        <v>N/A</v>
      </c>
      <c r="J214" t="str">
        <f t="shared" si="22"/>
        <v>(3.52M)</v>
      </c>
      <c r="K214" t="str">
        <f t="shared" si="23"/>
        <v>(2.87M)</v>
      </c>
      <c r="L214" t="str">
        <f t="shared" si="24"/>
        <v>(3.4M)</v>
      </c>
      <c r="M214" t="str">
        <f t="shared" si="25"/>
        <v>(4.14M)</v>
      </c>
      <c r="N214" t="str">
        <f t="shared" si="26"/>
        <v>(3.14M)</v>
      </c>
    </row>
    <row r="215" spans="1:14" x14ac:dyDescent="0.3">
      <c r="A215" s="1">
        <v>9</v>
      </c>
      <c r="B215" t="s">
        <v>4356</v>
      </c>
      <c r="C215" t="s">
        <v>6636</v>
      </c>
      <c r="D215" t="s">
        <v>6637</v>
      </c>
      <c r="E215" t="s">
        <v>6638</v>
      </c>
      <c r="F215" t="s">
        <v>6639</v>
      </c>
      <c r="G215" t="s">
        <v>6640</v>
      </c>
      <c r="I215" t="str">
        <f t="shared" si="21"/>
        <v>neg_trend</v>
      </c>
      <c r="J215">
        <f t="shared" si="22"/>
        <v>17940000</v>
      </c>
      <c r="K215">
        <f t="shared" si="23"/>
        <v>17510000</v>
      </c>
      <c r="L215">
        <f t="shared" si="24"/>
        <v>10980000</v>
      </c>
      <c r="M215">
        <f t="shared" si="25"/>
        <v>7210000</v>
      </c>
      <c r="N215">
        <f t="shared" si="26"/>
        <v>6430000</v>
      </c>
    </row>
    <row r="216" spans="1:14" x14ac:dyDescent="0.3">
      <c r="A216" s="1">
        <v>10</v>
      </c>
      <c r="B216" t="s">
        <v>4357</v>
      </c>
      <c r="C216" t="s">
        <v>261</v>
      </c>
      <c r="D216" t="s">
        <v>6641</v>
      </c>
      <c r="E216" t="s">
        <v>6642</v>
      </c>
      <c r="F216" t="s">
        <v>6643</v>
      </c>
      <c r="G216" t="s">
        <v>6644</v>
      </c>
      <c r="I216" t="str">
        <f t="shared" si="21"/>
        <v>N/A</v>
      </c>
      <c r="J216" t="str">
        <f t="shared" si="22"/>
        <v>N/A</v>
      </c>
      <c r="K216">
        <f t="shared" si="23"/>
        <v>7.9500000000000001E-2</v>
      </c>
      <c r="L216">
        <f t="shared" si="24"/>
        <v>-4.8800000000000003E-2</v>
      </c>
      <c r="M216">
        <f t="shared" si="25"/>
        <v>-0.26539999999999997</v>
      </c>
      <c r="N216">
        <f t="shared" si="26"/>
        <v>-0.2102</v>
      </c>
    </row>
    <row r="217" spans="1:14" x14ac:dyDescent="0.3">
      <c r="A217" s="1">
        <v>11</v>
      </c>
      <c r="B217" t="s">
        <v>4362</v>
      </c>
      <c r="C217" t="s">
        <v>6645</v>
      </c>
      <c r="D217" t="s">
        <v>6646</v>
      </c>
      <c r="E217" t="s">
        <v>6647</v>
      </c>
      <c r="F217" t="s">
        <v>6648</v>
      </c>
      <c r="G217" t="s">
        <v>6649</v>
      </c>
      <c r="I217" t="str">
        <f t="shared" si="21"/>
        <v>N/A</v>
      </c>
      <c r="J217" t="str">
        <f t="shared" si="22"/>
        <v>4.84</v>
      </c>
      <c r="K217" t="str">
        <f t="shared" si="23"/>
        <v>4.91</v>
      </c>
      <c r="L217" t="str">
        <f t="shared" si="24"/>
        <v>5.21</v>
      </c>
      <c r="M217" t="str">
        <f t="shared" si="25"/>
        <v>5.22</v>
      </c>
      <c r="N217" t="str">
        <f t="shared" si="26"/>
        <v>4.93</v>
      </c>
    </row>
    <row r="218" spans="1:14" x14ac:dyDescent="0.3">
      <c r="A218" s="1">
        <v>12</v>
      </c>
      <c r="B218" t="s">
        <v>4368</v>
      </c>
      <c r="C218" t="s">
        <v>6650</v>
      </c>
      <c r="D218" t="s">
        <v>6651</v>
      </c>
      <c r="E218" t="s">
        <v>6652</v>
      </c>
      <c r="F218" t="s">
        <v>6653</v>
      </c>
      <c r="G218" t="s">
        <v>6654</v>
      </c>
      <c r="I218" t="str">
        <f t="shared" si="21"/>
        <v>neg_trend</v>
      </c>
      <c r="J218">
        <f t="shared" si="22"/>
        <v>49270000</v>
      </c>
      <c r="K218">
        <f t="shared" si="23"/>
        <v>46820000</v>
      </c>
      <c r="L218">
        <f t="shared" si="24"/>
        <v>43370000</v>
      </c>
      <c r="M218">
        <f t="shared" si="25"/>
        <v>40910000</v>
      </c>
      <c r="N218">
        <f t="shared" si="26"/>
        <v>33720000</v>
      </c>
    </row>
    <row r="219" spans="1:14" x14ac:dyDescent="0.3">
      <c r="A219" s="1">
        <v>13</v>
      </c>
      <c r="B219" t="s">
        <v>4372</v>
      </c>
      <c r="C219" t="s">
        <v>6655</v>
      </c>
      <c r="D219" t="s">
        <v>6656</v>
      </c>
      <c r="E219" t="s">
        <v>6657</v>
      </c>
      <c r="F219" t="s">
        <v>6658</v>
      </c>
      <c r="G219" t="s">
        <v>6659</v>
      </c>
      <c r="I219" t="str">
        <f t="shared" si="21"/>
        <v>neg_trend</v>
      </c>
      <c r="J219">
        <f t="shared" si="22"/>
        <v>38570000</v>
      </c>
      <c r="K219">
        <f t="shared" si="23"/>
        <v>37140000</v>
      </c>
      <c r="L219">
        <f t="shared" si="24"/>
        <v>32250000</v>
      </c>
      <c r="M219">
        <f t="shared" si="25"/>
        <v>25780000</v>
      </c>
      <c r="N219">
        <f t="shared" si="26"/>
        <v>21640000</v>
      </c>
    </row>
    <row r="220" spans="1:14" x14ac:dyDescent="0.3">
      <c r="A220" s="1">
        <v>14</v>
      </c>
      <c r="B220" t="s">
        <v>4377</v>
      </c>
      <c r="C220" t="s">
        <v>5026</v>
      </c>
      <c r="D220" t="s">
        <v>3164</v>
      </c>
      <c r="E220" t="s">
        <v>1968</v>
      </c>
      <c r="F220" t="s">
        <v>5077</v>
      </c>
      <c r="G220" t="s">
        <v>6660</v>
      </c>
      <c r="I220" t="str">
        <f t="shared" si="21"/>
        <v>N/A</v>
      </c>
      <c r="J220">
        <f t="shared" si="22"/>
        <v>1880000</v>
      </c>
      <c r="K220">
        <f t="shared" si="23"/>
        <v>1360000</v>
      </c>
      <c r="L220">
        <f t="shared" si="24"/>
        <v>1980000</v>
      </c>
      <c r="M220">
        <f t="shared" si="25"/>
        <v>2490000</v>
      </c>
      <c r="N220" t="str">
        <f t="shared" si="26"/>
        <v>900000</v>
      </c>
    </row>
    <row r="221" spans="1:14" x14ac:dyDescent="0.3">
      <c r="A221" s="1">
        <v>15</v>
      </c>
      <c r="B221" t="s">
        <v>4378</v>
      </c>
      <c r="C221" t="s">
        <v>6526</v>
      </c>
      <c r="D221" t="s">
        <v>6265</v>
      </c>
      <c r="E221" t="s">
        <v>6661</v>
      </c>
      <c r="F221" t="s">
        <v>6662</v>
      </c>
      <c r="G221" t="s">
        <v>6663</v>
      </c>
      <c r="I221" t="str">
        <f t="shared" si="21"/>
        <v>N/A</v>
      </c>
      <c r="J221">
        <f t="shared" si="22"/>
        <v>8820000</v>
      </c>
      <c r="K221">
        <f t="shared" si="23"/>
        <v>8320000</v>
      </c>
      <c r="L221">
        <f t="shared" si="24"/>
        <v>9150000</v>
      </c>
      <c r="M221">
        <f t="shared" si="25"/>
        <v>12640000</v>
      </c>
      <c r="N221">
        <f t="shared" si="26"/>
        <v>11190000</v>
      </c>
    </row>
    <row r="222" spans="1:14" x14ac:dyDescent="0.3">
      <c r="A222" s="1">
        <v>16</v>
      </c>
      <c r="B222" t="s">
        <v>4384</v>
      </c>
      <c r="C222" t="s">
        <v>261</v>
      </c>
      <c r="D222" t="s">
        <v>261</v>
      </c>
      <c r="E222" t="s">
        <v>261</v>
      </c>
      <c r="F222" t="s">
        <v>261</v>
      </c>
      <c r="G222" t="s">
        <v>261</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4385</v>
      </c>
      <c r="C223" t="s">
        <v>6664</v>
      </c>
      <c r="D223" t="s">
        <v>6665</v>
      </c>
      <c r="E223" t="s">
        <v>6666</v>
      </c>
      <c r="F223" t="s">
        <v>6667</v>
      </c>
      <c r="G223" t="s">
        <v>3345</v>
      </c>
      <c r="I223" t="str">
        <f t="shared" si="21"/>
        <v>N/A</v>
      </c>
      <c r="J223">
        <f t="shared" si="22"/>
        <v>25700000</v>
      </c>
      <c r="K223">
        <f t="shared" si="23"/>
        <v>13130000</v>
      </c>
      <c r="L223">
        <f t="shared" si="24"/>
        <v>26960000</v>
      </c>
      <c r="M223">
        <f t="shared" si="25"/>
        <v>22250000</v>
      </c>
      <c r="N223">
        <f t="shared" si="26"/>
        <v>17220000</v>
      </c>
    </row>
    <row r="224" spans="1:14" x14ac:dyDescent="0.3">
      <c r="A224" s="1">
        <v>18</v>
      </c>
      <c r="B224" t="s">
        <v>4391</v>
      </c>
      <c r="C224" t="s">
        <v>6668</v>
      </c>
      <c r="D224" t="s">
        <v>693</v>
      </c>
      <c r="E224" t="s">
        <v>6669</v>
      </c>
      <c r="F224" t="s">
        <v>2566</v>
      </c>
      <c r="G224" t="s">
        <v>4927</v>
      </c>
      <c r="I224" t="str">
        <f t="shared" si="21"/>
        <v>N/A</v>
      </c>
      <c r="J224">
        <f t="shared" si="22"/>
        <v>10740000</v>
      </c>
      <c r="K224" t="str">
        <f t="shared" si="23"/>
        <v>0</v>
      </c>
      <c r="L224">
        <f t="shared" si="24"/>
        <v>12710000</v>
      </c>
      <c r="M224">
        <f t="shared" si="25"/>
        <v>10200000</v>
      </c>
      <c r="N224">
        <f t="shared" si="26"/>
        <v>6510000</v>
      </c>
    </row>
    <row r="225" spans="1:14" x14ac:dyDescent="0.3">
      <c r="A225" s="1">
        <v>19</v>
      </c>
      <c r="B225" t="s">
        <v>4392</v>
      </c>
      <c r="C225" t="s">
        <v>6670</v>
      </c>
      <c r="D225" t="s">
        <v>6671</v>
      </c>
      <c r="E225" t="s">
        <v>6672</v>
      </c>
      <c r="F225" t="s">
        <v>6673</v>
      </c>
      <c r="G225" t="s">
        <v>6674</v>
      </c>
      <c r="I225" t="str">
        <f t="shared" si="21"/>
        <v>N/A</v>
      </c>
      <c r="J225">
        <f t="shared" si="22"/>
        <v>296910000</v>
      </c>
      <c r="K225">
        <f t="shared" si="23"/>
        <v>303870000</v>
      </c>
      <c r="L225">
        <f t="shared" si="24"/>
        <v>301820000</v>
      </c>
      <c r="M225">
        <f t="shared" si="25"/>
        <v>238550000</v>
      </c>
      <c r="N225">
        <f t="shared" si="26"/>
        <v>186460000</v>
      </c>
    </row>
    <row r="226" spans="1:14" x14ac:dyDescent="0.3">
      <c r="I226" t="str">
        <f t="shared" si="21"/>
        <v>N/A</v>
      </c>
      <c r="J226">
        <f t="shared" si="22"/>
        <v>0</v>
      </c>
      <c r="K226">
        <f t="shared" si="23"/>
        <v>0</v>
      </c>
      <c r="L226">
        <f t="shared" si="24"/>
        <v>0</v>
      </c>
      <c r="M226">
        <f t="shared" si="25"/>
        <v>0</v>
      </c>
      <c r="N226">
        <f t="shared" si="26"/>
        <v>0</v>
      </c>
    </row>
    <row r="227" spans="1:14" x14ac:dyDescent="0.3">
      <c r="B227" s="1" t="s">
        <v>296</v>
      </c>
      <c r="C227" s="1" t="s">
        <v>248</v>
      </c>
      <c r="D227" s="1" t="s">
        <v>249</v>
      </c>
      <c r="E227" s="1" t="s">
        <v>250</v>
      </c>
      <c r="F227" s="1" t="s">
        <v>251</v>
      </c>
      <c r="G227" s="1" t="s">
        <v>252</v>
      </c>
      <c r="H227" s="1" t="s">
        <v>253</v>
      </c>
      <c r="I227" t="str">
        <f t="shared" si="21"/>
        <v>pos_trend</v>
      </c>
      <c r="J227" t="str">
        <f t="shared" si="22"/>
        <v>2012</v>
      </c>
      <c r="K227" t="str">
        <f t="shared" si="23"/>
        <v>2013</v>
      </c>
      <c r="L227" t="str">
        <f t="shared" si="24"/>
        <v>2014</v>
      </c>
      <c r="M227" t="str">
        <f t="shared" si="25"/>
        <v>2015</v>
      </c>
      <c r="N227" t="str">
        <f t="shared" si="26"/>
        <v>2016</v>
      </c>
    </row>
    <row r="228" spans="1:14" x14ac:dyDescent="0.3">
      <c r="A228" s="1">
        <v>0</v>
      </c>
      <c r="B228" t="s">
        <v>440</v>
      </c>
      <c r="C228" t="s">
        <v>6675</v>
      </c>
      <c r="D228" t="s">
        <v>6676</v>
      </c>
      <c r="E228" t="s">
        <v>6677</v>
      </c>
      <c r="F228" t="s">
        <v>6678</v>
      </c>
      <c r="G228" t="s">
        <v>6679</v>
      </c>
      <c r="I228" t="str">
        <f t="shared" si="21"/>
        <v>N/A</v>
      </c>
      <c r="J228">
        <f t="shared" si="22"/>
        <v>125420000</v>
      </c>
      <c r="K228">
        <f t="shared" si="23"/>
        <v>138820000</v>
      </c>
      <c r="L228">
        <f t="shared" si="24"/>
        <v>149010000</v>
      </c>
      <c r="M228">
        <f t="shared" si="25"/>
        <v>143210000</v>
      </c>
      <c r="N228">
        <f t="shared" si="26"/>
        <v>129880000</v>
      </c>
    </row>
    <row r="229" spans="1:14" x14ac:dyDescent="0.3">
      <c r="A229" s="1">
        <v>1</v>
      </c>
      <c r="B229" t="s">
        <v>4400</v>
      </c>
      <c r="C229" t="s">
        <v>6680</v>
      </c>
      <c r="D229" t="s">
        <v>6681</v>
      </c>
      <c r="E229" t="s">
        <v>6682</v>
      </c>
      <c r="F229" t="s">
        <v>6683</v>
      </c>
      <c r="G229" t="s">
        <v>6684</v>
      </c>
      <c r="I229" t="str">
        <f t="shared" si="21"/>
        <v>N/A</v>
      </c>
      <c r="J229">
        <f t="shared" si="22"/>
        <v>311480000</v>
      </c>
      <c r="K229">
        <f t="shared" si="23"/>
        <v>337150000</v>
      </c>
      <c r="L229">
        <f t="shared" si="24"/>
        <v>367200000</v>
      </c>
      <c r="M229">
        <f t="shared" si="25"/>
        <v>383490000</v>
      </c>
      <c r="N229">
        <f t="shared" si="26"/>
        <v>379150000</v>
      </c>
    </row>
    <row r="230" spans="1:14" x14ac:dyDescent="0.3">
      <c r="A230" s="1">
        <v>2</v>
      </c>
      <c r="B230" t="s">
        <v>4405</v>
      </c>
      <c r="C230" t="s">
        <v>6685</v>
      </c>
      <c r="D230" t="s">
        <v>6686</v>
      </c>
      <c r="E230" t="s">
        <v>6687</v>
      </c>
      <c r="F230" t="s">
        <v>6688</v>
      </c>
      <c r="G230" t="s">
        <v>6689</v>
      </c>
      <c r="I230" t="str">
        <f t="shared" si="21"/>
        <v>pos_trend</v>
      </c>
      <c r="J230">
        <f t="shared" si="22"/>
        <v>91590000</v>
      </c>
      <c r="K230">
        <f t="shared" si="23"/>
        <v>100990000</v>
      </c>
      <c r="L230">
        <f t="shared" si="24"/>
        <v>106840000</v>
      </c>
      <c r="M230">
        <f t="shared" si="25"/>
        <v>111740000</v>
      </c>
      <c r="N230">
        <f t="shared" si="26"/>
        <v>114520000</v>
      </c>
    </row>
    <row r="231" spans="1:14" x14ac:dyDescent="0.3">
      <c r="A231" s="1">
        <v>3</v>
      </c>
      <c r="B231" t="s">
        <v>4411</v>
      </c>
      <c r="C231" t="s">
        <v>6690</v>
      </c>
      <c r="D231" t="s">
        <v>6691</v>
      </c>
      <c r="E231" t="s">
        <v>6691</v>
      </c>
      <c r="F231" t="s">
        <v>6692</v>
      </c>
      <c r="G231" t="s">
        <v>5811</v>
      </c>
      <c r="I231" t="str">
        <f t="shared" si="21"/>
        <v>N/A</v>
      </c>
      <c r="J231">
        <f t="shared" si="22"/>
        <v>6790000</v>
      </c>
      <c r="K231">
        <f t="shared" si="23"/>
        <v>7480000</v>
      </c>
      <c r="L231">
        <f t="shared" si="24"/>
        <v>7480000</v>
      </c>
      <c r="M231">
        <f t="shared" si="25"/>
        <v>7890000</v>
      </c>
      <c r="N231">
        <f t="shared" si="26"/>
        <v>7880000</v>
      </c>
    </row>
    <row r="232" spans="1:14" x14ac:dyDescent="0.3">
      <c r="A232" s="1">
        <v>4</v>
      </c>
      <c r="B232" t="s">
        <v>4416</v>
      </c>
      <c r="C232" t="s">
        <v>261</v>
      </c>
      <c r="D232" t="s">
        <v>261</v>
      </c>
      <c r="E232" t="s">
        <v>261</v>
      </c>
      <c r="F232" t="s">
        <v>261</v>
      </c>
      <c r="G232" t="s">
        <v>261</v>
      </c>
      <c r="I232" t="str">
        <f t="shared" si="21"/>
        <v>N/A</v>
      </c>
      <c r="J232" t="str">
        <f t="shared" si="22"/>
        <v>N/A</v>
      </c>
      <c r="K232" t="str">
        <f t="shared" si="23"/>
        <v>N/A</v>
      </c>
      <c r="L232" t="str">
        <f t="shared" si="24"/>
        <v>N/A</v>
      </c>
      <c r="M232" t="str">
        <f t="shared" si="25"/>
        <v>N/A</v>
      </c>
      <c r="N232" t="str">
        <f t="shared" si="26"/>
        <v>N/A</v>
      </c>
    </row>
    <row r="233" spans="1:14" x14ac:dyDescent="0.3">
      <c r="A233" s="1">
        <v>5</v>
      </c>
      <c r="B233" t="s">
        <v>4422</v>
      </c>
      <c r="C233" t="s">
        <v>261</v>
      </c>
      <c r="D233" t="s">
        <v>261</v>
      </c>
      <c r="E233" t="s">
        <v>261</v>
      </c>
      <c r="F233" t="s">
        <v>261</v>
      </c>
      <c r="G233" t="s">
        <v>261</v>
      </c>
      <c r="I233" t="str">
        <f t="shared" si="21"/>
        <v>N/A</v>
      </c>
      <c r="J233" t="str">
        <f t="shared" si="22"/>
        <v>N/A</v>
      </c>
      <c r="K233" t="str">
        <f t="shared" si="23"/>
        <v>N/A</v>
      </c>
      <c r="L233" t="str">
        <f t="shared" si="24"/>
        <v>N/A</v>
      </c>
      <c r="M233" t="str">
        <f t="shared" si="25"/>
        <v>N/A</v>
      </c>
      <c r="N233" t="str">
        <f t="shared" si="26"/>
        <v>N/A</v>
      </c>
    </row>
    <row r="234" spans="1:14" x14ac:dyDescent="0.3">
      <c r="A234" s="1">
        <v>6</v>
      </c>
      <c r="B234" t="s">
        <v>4428</v>
      </c>
      <c r="C234" t="s">
        <v>6693</v>
      </c>
      <c r="D234" t="s">
        <v>6694</v>
      </c>
      <c r="E234" t="s">
        <v>6695</v>
      </c>
      <c r="F234" t="s">
        <v>6696</v>
      </c>
      <c r="G234" t="s">
        <v>6697</v>
      </c>
      <c r="I234" t="str">
        <f t="shared" si="21"/>
        <v>pos_trend</v>
      </c>
      <c r="J234">
        <f t="shared" si="22"/>
        <v>186060000</v>
      </c>
      <c r="K234">
        <f t="shared" si="23"/>
        <v>198320000</v>
      </c>
      <c r="L234">
        <f t="shared" si="24"/>
        <v>218180000</v>
      </c>
      <c r="M234">
        <f t="shared" si="25"/>
        <v>240280000</v>
      </c>
      <c r="N234">
        <f t="shared" si="26"/>
        <v>249270000</v>
      </c>
    </row>
    <row r="235" spans="1:14" x14ac:dyDescent="0.3">
      <c r="A235" s="1">
        <v>7</v>
      </c>
      <c r="B235" t="s">
        <v>4434</v>
      </c>
      <c r="C235" t="s">
        <v>1904</v>
      </c>
      <c r="D235" t="s">
        <v>6698</v>
      </c>
      <c r="E235" t="s">
        <v>6699</v>
      </c>
      <c r="F235" t="s">
        <v>453</v>
      </c>
      <c r="G235" t="s">
        <v>2214</v>
      </c>
      <c r="I235" t="str">
        <f t="shared" si="21"/>
        <v>pos_trend</v>
      </c>
      <c r="J235">
        <f t="shared" si="22"/>
        <v>1850000</v>
      </c>
      <c r="K235">
        <f t="shared" si="23"/>
        <v>1910000</v>
      </c>
      <c r="L235">
        <f t="shared" si="24"/>
        <v>2340000</v>
      </c>
      <c r="M235">
        <f t="shared" si="25"/>
        <v>2720000</v>
      </c>
      <c r="N235">
        <f t="shared" si="26"/>
        <v>3220000</v>
      </c>
    </row>
    <row r="236" spans="1:14" x14ac:dyDescent="0.3">
      <c r="A236" s="1">
        <v>8</v>
      </c>
      <c r="B236" t="s">
        <v>4440</v>
      </c>
      <c r="C236" t="s">
        <v>261</v>
      </c>
      <c r="D236" t="s">
        <v>261</v>
      </c>
      <c r="E236" t="s">
        <v>261</v>
      </c>
      <c r="F236" t="s">
        <v>261</v>
      </c>
      <c r="G236" t="s">
        <v>261</v>
      </c>
      <c r="I236" t="str">
        <f t="shared" si="21"/>
        <v>N/A</v>
      </c>
      <c r="J236" t="str">
        <f t="shared" si="22"/>
        <v>N/A</v>
      </c>
      <c r="K236" t="str">
        <f t="shared" si="23"/>
        <v>N/A</v>
      </c>
      <c r="L236" t="str">
        <f t="shared" si="24"/>
        <v>N/A</v>
      </c>
      <c r="M236" t="str">
        <f t="shared" si="25"/>
        <v>N/A</v>
      </c>
      <c r="N236" t="str">
        <f t="shared" si="26"/>
        <v>N/A</v>
      </c>
    </row>
    <row r="237" spans="1:14" x14ac:dyDescent="0.3">
      <c r="A237" s="1">
        <v>9</v>
      </c>
      <c r="B237" t="s">
        <v>4442</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454</v>
      </c>
      <c r="C238" t="s">
        <v>6700</v>
      </c>
      <c r="D238" t="s">
        <v>6701</v>
      </c>
      <c r="E238" t="s">
        <v>6702</v>
      </c>
      <c r="F238" t="s">
        <v>6703</v>
      </c>
      <c r="G238" t="s">
        <v>6704</v>
      </c>
      <c r="I238" t="str">
        <f t="shared" si="21"/>
        <v>pos_trend</v>
      </c>
      <c r="J238">
        <f t="shared" si="22"/>
        <v>172060000</v>
      </c>
      <c r="K238">
        <f t="shared" si="23"/>
        <v>174290000</v>
      </c>
      <c r="L238">
        <f t="shared" si="24"/>
        <v>175110000</v>
      </c>
      <c r="M238">
        <f t="shared" si="25"/>
        <v>188200000</v>
      </c>
      <c r="N238">
        <f t="shared" si="26"/>
        <v>188980000</v>
      </c>
    </row>
    <row r="239" spans="1:14" x14ac:dyDescent="0.3">
      <c r="A239" s="1">
        <v>11</v>
      </c>
      <c r="B239" t="s">
        <v>4451</v>
      </c>
      <c r="C239" t="s">
        <v>6705</v>
      </c>
      <c r="D239" t="s">
        <v>6705</v>
      </c>
      <c r="E239" t="s">
        <v>6706</v>
      </c>
      <c r="F239" t="s">
        <v>6707</v>
      </c>
      <c r="G239" t="s">
        <v>6708</v>
      </c>
      <c r="I239" t="str">
        <f t="shared" si="21"/>
        <v>N/A</v>
      </c>
      <c r="J239">
        <f t="shared" si="22"/>
        <v>163340000</v>
      </c>
      <c r="K239">
        <f t="shared" si="23"/>
        <v>163340000</v>
      </c>
      <c r="L239">
        <f t="shared" si="24"/>
        <v>164460000</v>
      </c>
      <c r="M239">
        <f t="shared" si="25"/>
        <v>178160000</v>
      </c>
      <c r="N239">
        <f t="shared" si="26"/>
        <v>179040000</v>
      </c>
    </row>
    <row r="240" spans="1:14" x14ac:dyDescent="0.3">
      <c r="A240" s="1">
        <v>12</v>
      </c>
      <c r="B240" t="s">
        <v>4457</v>
      </c>
      <c r="C240" t="s">
        <v>6709</v>
      </c>
      <c r="D240" t="s">
        <v>6710</v>
      </c>
      <c r="E240" t="s">
        <v>6711</v>
      </c>
      <c r="F240" t="s">
        <v>6712</v>
      </c>
      <c r="G240" t="s">
        <v>6713</v>
      </c>
      <c r="I240" t="str">
        <f t="shared" si="21"/>
        <v>N/A</v>
      </c>
      <c r="J240">
        <f t="shared" si="22"/>
        <v>8720000</v>
      </c>
      <c r="K240">
        <f t="shared" si="23"/>
        <v>10950000</v>
      </c>
      <c r="L240">
        <f t="shared" si="24"/>
        <v>10640000</v>
      </c>
      <c r="M240">
        <f t="shared" si="25"/>
        <v>10040000</v>
      </c>
      <c r="N240">
        <f t="shared" si="26"/>
        <v>9940000</v>
      </c>
    </row>
    <row r="241" spans="1:14" x14ac:dyDescent="0.3">
      <c r="A241" s="1">
        <v>13</v>
      </c>
      <c r="B241" t="s">
        <v>449</v>
      </c>
      <c r="C241" t="s">
        <v>6714</v>
      </c>
      <c r="D241" t="s">
        <v>6715</v>
      </c>
      <c r="E241" t="s">
        <v>6716</v>
      </c>
      <c r="F241" t="s">
        <v>6717</v>
      </c>
      <c r="G241" t="s">
        <v>2647</v>
      </c>
      <c r="I241" t="str">
        <f t="shared" si="21"/>
        <v>N/A</v>
      </c>
      <c r="J241">
        <f t="shared" si="22"/>
        <v>27060000</v>
      </c>
      <c r="K241">
        <f t="shared" si="23"/>
        <v>37670000</v>
      </c>
      <c r="L241">
        <f t="shared" si="24"/>
        <v>43500000</v>
      </c>
      <c r="M241">
        <f t="shared" si="25"/>
        <v>40890000</v>
      </c>
      <c r="N241">
        <f t="shared" si="26"/>
        <v>43900000</v>
      </c>
    </row>
    <row r="242" spans="1:14" x14ac:dyDescent="0.3">
      <c r="A242" s="1">
        <v>14</v>
      </c>
      <c r="B242" t="s">
        <v>4468</v>
      </c>
      <c r="C242" t="s">
        <v>953</v>
      </c>
      <c r="D242" t="s">
        <v>5413</v>
      </c>
      <c r="E242" t="s">
        <v>6718</v>
      </c>
      <c r="F242" t="s">
        <v>6717</v>
      </c>
      <c r="G242" t="s">
        <v>1989</v>
      </c>
      <c r="I242" t="str">
        <f t="shared" si="21"/>
        <v>N/A</v>
      </c>
      <c r="J242">
        <f t="shared" si="22"/>
        <v>3200000</v>
      </c>
      <c r="K242">
        <f t="shared" si="23"/>
        <v>3950000</v>
      </c>
      <c r="L242">
        <f t="shared" si="24"/>
        <v>41170000</v>
      </c>
      <c r="M242">
        <f t="shared" si="25"/>
        <v>40890000</v>
      </c>
      <c r="N242">
        <f t="shared" si="26"/>
        <v>4840000</v>
      </c>
    </row>
    <row r="243" spans="1:14" x14ac:dyDescent="0.3">
      <c r="A243" s="1">
        <v>15</v>
      </c>
      <c r="B243" t="s">
        <v>459</v>
      </c>
      <c r="C243" t="s">
        <v>6719</v>
      </c>
      <c r="D243" t="s">
        <v>6720</v>
      </c>
      <c r="E243" t="s">
        <v>6721</v>
      </c>
      <c r="F243" t="s">
        <v>6722</v>
      </c>
      <c r="G243" t="s">
        <v>6723</v>
      </c>
      <c r="I243" t="str">
        <f t="shared" si="21"/>
        <v>N/A</v>
      </c>
      <c r="J243">
        <f t="shared" si="22"/>
        <v>636520000</v>
      </c>
      <c r="K243">
        <f t="shared" si="23"/>
        <v>661010000</v>
      </c>
      <c r="L243">
        <f t="shared" si="24"/>
        <v>675650000</v>
      </c>
      <c r="M243">
        <f t="shared" si="25"/>
        <v>625260000</v>
      </c>
      <c r="N243">
        <f t="shared" si="26"/>
        <v>573050000</v>
      </c>
    </row>
    <row r="244" spans="1:14" x14ac:dyDescent="0.3">
      <c r="A244" s="1">
        <v>16</v>
      </c>
      <c r="B244" t="s">
        <v>4476</v>
      </c>
      <c r="C244" t="s">
        <v>261</v>
      </c>
      <c r="D244" t="s">
        <v>6724</v>
      </c>
      <c r="E244" t="s">
        <v>6725</v>
      </c>
      <c r="F244" t="s">
        <v>6726</v>
      </c>
      <c r="G244" t="s">
        <v>6727</v>
      </c>
      <c r="I244" t="str">
        <f t="shared" si="21"/>
        <v>neg_trend</v>
      </c>
      <c r="J244" t="str">
        <f t="shared" si="22"/>
        <v>N/A</v>
      </c>
      <c r="K244">
        <f t="shared" si="23"/>
        <v>3.85E-2</v>
      </c>
      <c r="L244">
        <f t="shared" si="24"/>
        <v>2.2200000000000001E-2</v>
      </c>
      <c r="M244">
        <f t="shared" si="25"/>
        <v>-7.46E-2</v>
      </c>
      <c r="N244">
        <f t="shared" si="26"/>
        <v>-8.3500000000000005E-2</v>
      </c>
    </row>
    <row r="245" spans="1:14" x14ac:dyDescent="0.3">
      <c r="I245" t="str">
        <f t="shared" si="21"/>
        <v>N/A</v>
      </c>
      <c r="J245">
        <f t="shared" si="22"/>
        <v>0</v>
      </c>
      <c r="K245">
        <f t="shared" si="23"/>
        <v>0</v>
      </c>
      <c r="L245">
        <f t="shared" si="24"/>
        <v>0</v>
      </c>
      <c r="M245">
        <f t="shared" si="25"/>
        <v>0</v>
      </c>
      <c r="N245">
        <f t="shared" si="26"/>
        <v>0</v>
      </c>
    </row>
    <row r="246" spans="1:14" x14ac:dyDescent="0.3">
      <c r="B246" s="1" t="s">
        <v>296</v>
      </c>
      <c r="C246" s="1" t="s">
        <v>248</v>
      </c>
      <c r="D246" s="1" t="s">
        <v>249</v>
      </c>
      <c r="E246" s="1" t="s">
        <v>250</v>
      </c>
      <c r="F246" s="1" t="s">
        <v>251</v>
      </c>
      <c r="G246" s="1" t="s">
        <v>252</v>
      </c>
      <c r="H246" s="1" t="s">
        <v>253</v>
      </c>
      <c r="I246" t="str">
        <f t="shared" si="21"/>
        <v>pos_trend</v>
      </c>
      <c r="J246" t="str">
        <f t="shared" si="22"/>
        <v>2012</v>
      </c>
      <c r="K246" t="str">
        <f t="shared" si="23"/>
        <v>2013</v>
      </c>
      <c r="L246" t="str">
        <f t="shared" si="24"/>
        <v>2014</v>
      </c>
      <c r="M246" t="str">
        <f t="shared" si="25"/>
        <v>2015</v>
      </c>
      <c r="N246" t="str">
        <f t="shared" si="26"/>
        <v>2016</v>
      </c>
    </row>
    <row r="247" spans="1:14" x14ac:dyDescent="0.3">
      <c r="A247" s="1">
        <v>0</v>
      </c>
      <c r="B247" t="s">
        <v>478</v>
      </c>
      <c r="C247" t="s">
        <v>261</v>
      </c>
      <c r="D247" t="s">
        <v>261</v>
      </c>
      <c r="E247" t="s">
        <v>261</v>
      </c>
      <c r="F247" t="s">
        <v>261</v>
      </c>
      <c r="G247" t="s">
        <v>261</v>
      </c>
      <c r="I247" t="str">
        <f t="shared" si="21"/>
        <v>N/A</v>
      </c>
      <c r="J247" t="str">
        <f t="shared" si="22"/>
        <v>N/A</v>
      </c>
      <c r="K247" t="str">
        <f t="shared" si="23"/>
        <v>N/A</v>
      </c>
      <c r="L247" t="str">
        <f t="shared" si="24"/>
        <v>N/A</v>
      </c>
      <c r="M247" t="str">
        <f t="shared" si="25"/>
        <v>N/A</v>
      </c>
      <c r="N247" t="str">
        <f t="shared" si="26"/>
        <v>N/A</v>
      </c>
    </row>
    <row r="248" spans="1:14" x14ac:dyDescent="0.3">
      <c r="A248" s="1">
        <v>1</v>
      </c>
      <c r="B248" t="s">
        <v>482</v>
      </c>
      <c r="C248" t="s">
        <v>261</v>
      </c>
      <c r="D248" t="s">
        <v>261</v>
      </c>
      <c r="E248" t="s">
        <v>261</v>
      </c>
      <c r="F248" t="s">
        <v>261</v>
      </c>
      <c r="G248" t="s">
        <v>261</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483</v>
      </c>
      <c r="C249" t="s">
        <v>261</v>
      </c>
      <c r="D249" t="s">
        <v>261</v>
      </c>
      <c r="E249" t="s">
        <v>261</v>
      </c>
      <c r="F249" t="s">
        <v>261</v>
      </c>
      <c r="G249" t="s">
        <v>261</v>
      </c>
      <c r="I249" t="str">
        <f t="shared" si="21"/>
        <v>N/A</v>
      </c>
      <c r="J249" t="str">
        <f t="shared" si="22"/>
        <v>N/A</v>
      </c>
      <c r="K249" t="str">
        <f t="shared" si="23"/>
        <v>N/A</v>
      </c>
      <c r="L249" t="str">
        <f t="shared" si="24"/>
        <v>N/A</v>
      </c>
      <c r="M249" t="str">
        <f t="shared" si="25"/>
        <v>N/A</v>
      </c>
      <c r="N249" t="str">
        <f t="shared" si="26"/>
        <v>N/A</v>
      </c>
    </row>
    <row r="250" spans="1:14" x14ac:dyDescent="0.3">
      <c r="A250" s="1">
        <v>3</v>
      </c>
      <c r="B250" t="s">
        <v>4484</v>
      </c>
      <c r="C250" t="s">
        <v>6728</v>
      </c>
      <c r="D250" t="s">
        <v>6729</v>
      </c>
      <c r="E250" t="s">
        <v>6730</v>
      </c>
      <c r="F250" t="s">
        <v>6731</v>
      </c>
      <c r="G250" t="s">
        <v>6654</v>
      </c>
      <c r="I250" t="str">
        <f t="shared" si="21"/>
        <v>N/A</v>
      </c>
      <c r="J250">
        <f t="shared" si="22"/>
        <v>55170000</v>
      </c>
      <c r="K250">
        <f t="shared" si="23"/>
        <v>50820000</v>
      </c>
      <c r="L250">
        <f t="shared" si="24"/>
        <v>47080000</v>
      </c>
      <c r="M250">
        <f t="shared" si="25"/>
        <v>33470000</v>
      </c>
      <c r="N250">
        <f t="shared" si="26"/>
        <v>33720000</v>
      </c>
    </row>
    <row r="251" spans="1:14" x14ac:dyDescent="0.3">
      <c r="A251" s="1">
        <v>4</v>
      </c>
      <c r="B251" t="s">
        <v>4488</v>
      </c>
      <c r="C251" t="s">
        <v>261</v>
      </c>
      <c r="D251" t="s">
        <v>2643</v>
      </c>
      <c r="E251" t="s">
        <v>6732</v>
      </c>
      <c r="F251" t="s">
        <v>6733</v>
      </c>
      <c r="G251" t="s">
        <v>6734</v>
      </c>
      <c r="I251" t="str">
        <f t="shared" si="21"/>
        <v>N/A</v>
      </c>
      <c r="J251" t="str">
        <f t="shared" si="22"/>
        <v>N/A</v>
      </c>
      <c r="K251">
        <f t="shared" si="23"/>
        <v>-7.8799999999999995E-2</v>
      </c>
      <c r="L251">
        <f t="shared" si="24"/>
        <v>-7.3499999999999996E-2</v>
      </c>
      <c r="M251">
        <f t="shared" si="25"/>
        <v>-0.28910000000000002</v>
      </c>
      <c r="N251">
        <f t="shared" si="26"/>
        <v>7.3000000000000001E-3</v>
      </c>
    </row>
    <row r="252" spans="1:14" x14ac:dyDescent="0.3">
      <c r="A252" s="1">
        <v>5</v>
      </c>
      <c r="B252" t="s">
        <v>4493</v>
      </c>
      <c r="C252" t="s">
        <v>6735</v>
      </c>
      <c r="D252" t="s">
        <v>6736</v>
      </c>
      <c r="E252" t="s">
        <v>5490</v>
      </c>
      <c r="F252" t="s">
        <v>6737</v>
      </c>
      <c r="G252" t="s">
        <v>6738</v>
      </c>
      <c r="I252" t="str">
        <f t="shared" ref="I252:I315" si="27">IF(AND(K252&gt; J252, L252&gt; K252, M252&gt; L252, N252&gt; M252), "pos_trend", IF(AND(K252&lt; J252, L252&lt; K252, M252&lt; L252, N252&lt; M252), "neg_trend", "N/A"))</f>
        <v>N/A</v>
      </c>
      <c r="J252">
        <f t="shared" ref="J252:J315" si="28">IF(TRIM(C252)="-", "N/A", IF(RIGHT(C252,1)="M",1000000*VALUE(LEFT(C252,LEN(C252)-1)),IF(RIGHT(C252,1)="B",1000000000*VALUE(LEFT(C252,LEN(C252)-1)),IF(RIGHT(C252,1)="%",0.01*VALUE(LEFT(C252,LEN(C252)-1)),C252))))</f>
        <v>9540000</v>
      </c>
      <c r="K252">
        <f t="shared" ref="K252:K315" si="29">IF(TRIM(D252)="-", "N/A", IF(RIGHT(D252,1)="M",1000000*VALUE(LEFT(D252,LEN(D252)-1)),IF(RIGHT(D252,1)="B",1000000000*VALUE(LEFT(D252,LEN(D252)-1)),IF(RIGHT(D252,1)="%",0.01*VALUE(LEFT(D252,LEN(D252)-1)),D252))))</f>
        <v>14460000</v>
      </c>
      <c r="L252">
        <f t="shared" ref="L252:L315" si="30">IF(TRIM(E252)="-", "N/A", IF(RIGHT(E252,1)="M",1000000*VALUE(LEFT(E252,LEN(E252)-1)),IF(RIGHT(E252,1)="B",1000000000*VALUE(LEFT(E252,LEN(E252)-1)),IF(RIGHT(E252,1)="%",0.01*VALUE(LEFT(E252,LEN(E252)-1)),E252))))</f>
        <v>8330000</v>
      </c>
      <c r="M252">
        <f t="shared" ref="M252:M315" si="31">IF(TRIM(F252)="-", "N/A", IF(RIGHT(F252,1)="M",1000000*VALUE(LEFT(F252,LEN(F252)-1)),IF(RIGHT(F252,1)="B",1000000000*VALUE(LEFT(F252,LEN(F252)-1)),IF(RIGHT(F252,1)="%",0.01*VALUE(LEFT(F252,LEN(F252)-1)),F252))))</f>
        <v>1730000</v>
      </c>
      <c r="N252">
        <f t="shared" ref="N252:N315" si="32">IF(TRIM(G252)="-", "N/A", IF(RIGHT(G252,1)="M",1000000*VALUE(LEFT(G252,LEN(G252)-1)),IF(RIGHT(G252,1)="B",1000000000*VALUE(LEFT(G252,LEN(G252)-1)),IF(RIGHT(G252,1)="%",0.01*VALUE(LEFT(G252,LEN(G252)-1)),G252))))</f>
        <v>15720000</v>
      </c>
    </row>
    <row r="253" spans="1:14" x14ac:dyDescent="0.3">
      <c r="A253" s="1">
        <v>6</v>
      </c>
      <c r="B253" t="s">
        <v>4499</v>
      </c>
      <c r="C253" t="s">
        <v>2235</v>
      </c>
      <c r="D253" t="s">
        <v>6739</v>
      </c>
      <c r="E253" t="s">
        <v>6740</v>
      </c>
      <c r="F253" t="s">
        <v>6741</v>
      </c>
      <c r="G253" t="s">
        <v>6742</v>
      </c>
      <c r="I253" t="str">
        <f t="shared" si="27"/>
        <v>N/A</v>
      </c>
      <c r="J253">
        <f t="shared" si="28"/>
        <v>75800000</v>
      </c>
      <c r="K253">
        <f t="shared" si="29"/>
        <v>70490000</v>
      </c>
      <c r="L253">
        <f t="shared" si="30"/>
        <v>76450000</v>
      </c>
      <c r="M253">
        <f t="shared" si="31"/>
        <v>85550000</v>
      </c>
      <c r="N253">
        <f t="shared" si="32"/>
        <v>54590000</v>
      </c>
    </row>
    <row r="254" spans="1:14" x14ac:dyDescent="0.3">
      <c r="A254" s="1">
        <v>7</v>
      </c>
      <c r="B254" t="s">
        <v>4505</v>
      </c>
      <c r="C254" t="s">
        <v>261</v>
      </c>
      <c r="D254" t="s">
        <v>261</v>
      </c>
      <c r="E254" t="s">
        <v>261</v>
      </c>
      <c r="F254" t="s">
        <v>261</v>
      </c>
      <c r="G254" t="s">
        <v>261</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4506</v>
      </c>
      <c r="C255" t="s">
        <v>5009</v>
      </c>
      <c r="D255" t="s">
        <v>6743</v>
      </c>
      <c r="E255" t="s">
        <v>6744</v>
      </c>
      <c r="F255" t="s">
        <v>3238</v>
      </c>
      <c r="G255" t="s">
        <v>4262</v>
      </c>
      <c r="I255" t="str">
        <f t="shared" si="27"/>
        <v>N/A</v>
      </c>
      <c r="J255">
        <f t="shared" si="28"/>
        <v>34920000</v>
      </c>
      <c r="K255">
        <f t="shared" si="29"/>
        <v>38970000</v>
      </c>
      <c r="L255">
        <f t="shared" si="30"/>
        <v>34620000</v>
      </c>
      <c r="M255">
        <f t="shared" si="31"/>
        <v>36480000</v>
      </c>
      <c r="N255">
        <f t="shared" si="32"/>
        <v>19410000</v>
      </c>
    </row>
    <row r="256" spans="1:14" x14ac:dyDescent="0.3">
      <c r="A256" s="1">
        <v>9</v>
      </c>
      <c r="B256" t="s">
        <v>4512</v>
      </c>
      <c r="C256" t="s">
        <v>6745</v>
      </c>
      <c r="D256" t="s">
        <v>2764</v>
      </c>
      <c r="E256" t="s">
        <v>6746</v>
      </c>
      <c r="F256" t="s">
        <v>6747</v>
      </c>
      <c r="G256" t="s">
        <v>6748</v>
      </c>
      <c r="I256" t="str">
        <f t="shared" si="27"/>
        <v>N/A</v>
      </c>
      <c r="J256">
        <f t="shared" si="28"/>
        <v>40880000</v>
      </c>
      <c r="K256">
        <f t="shared" si="29"/>
        <v>31520000</v>
      </c>
      <c r="L256">
        <f t="shared" si="30"/>
        <v>41830000</v>
      </c>
      <c r="M256">
        <f t="shared" si="31"/>
        <v>49080000</v>
      </c>
      <c r="N256">
        <f t="shared" si="32"/>
        <v>35170000</v>
      </c>
    </row>
    <row r="257" spans="1:14" x14ac:dyDescent="0.3">
      <c r="A257" s="1">
        <v>10</v>
      </c>
      <c r="B257" t="s">
        <v>4518</v>
      </c>
      <c r="C257" t="s">
        <v>6749</v>
      </c>
      <c r="D257" t="s">
        <v>6750</v>
      </c>
      <c r="E257" t="s">
        <v>6751</v>
      </c>
      <c r="F257" t="s">
        <v>6622</v>
      </c>
      <c r="G257" t="s">
        <v>6752</v>
      </c>
      <c r="I257" t="str">
        <f t="shared" si="27"/>
        <v>neg_trend</v>
      </c>
      <c r="J257">
        <f t="shared" si="28"/>
        <v>140510000</v>
      </c>
      <c r="K257">
        <f t="shared" si="29"/>
        <v>135780000</v>
      </c>
      <c r="L257">
        <f t="shared" si="30"/>
        <v>131870000</v>
      </c>
      <c r="M257">
        <f t="shared" si="31"/>
        <v>120760000</v>
      </c>
      <c r="N257">
        <f t="shared" si="32"/>
        <v>104020000</v>
      </c>
    </row>
    <row r="258" spans="1:14" x14ac:dyDescent="0.3">
      <c r="A258" s="1">
        <v>11</v>
      </c>
      <c r="B258" t="s">
        <v>484</v>
      </c>
      <c r="C258" t="s">
        <v>6753</v>
      </c>
      <c r="D258" t="s">
        <v>6754</v>
      </c>
      <c r="E258" t="s">
        <v>6755</v>
      </c>
      <c r="F258" t="s">
        <v>6756</v>
      </c>
      <c r="G258" t="s">
        <v>6757</v>
      </c>
      <c r="I258" t="str">
        <f t="shared" si="27"/>
        <v>N/A</v>
      </c>
      <c r="J258">
        <f t="shared" si="28"/>
        <v>234030000</v>
      </c>
      <c r="K258">
        <f t="shared" si="29"/>
        <v>267000000</v>
      </c>
      <c r="L258">
        <f t="shared" si="30"/>
        <v>356000000</v>
      </c>
      <c r="M258">
        <f t="shared" si="31"/>
        <v>430990000</v>
      </c>
      <c r="N258">
        <f t="shared" si="32"/>
        <v>216490000</v>
      </c>
    </row>
    <row r="259" spans="1:14" x14ac:dyDescent="0.3">
      <c r="A259" s="1">
        <v>12</v>
      </c>
      <c r="B259" t="s">
        <v>4524</v>
      </c>
      <c r="C259" t="s">
        <v>6758</v>
      </c>
      <c r="D259" t="s">
        <v>6754</v>
      </c>
      <c r="E259" t="s">
        <v>6755</v>
      </c>
      <c r="F259" t="s">
        <v>6756</v>
      </c>
      <c r="G259" t="s">
        <v>6757</v>
      </c>
      <c r="I259" t="str">
        <f t="shared" si="27"/>
        <v>N/A</v>
      </c>
      <c r="J259">
        <f t="shared" si="28"/>
        <v>233960000</v>
      </c>
      <c r="K259">
        <f t="shared" si="29"/>
        <v>267000000</v>
      </c>
      <c r="L259">
        <f t="shared" si="30"/>
        <v>356000000</v>
      </c>
      <c r="M259">
        <f t="shared" si="31"/>
        <v>430990000</v>
      </c>
      <c r="N259">
        <f t="shared" si="32"/>
        <v>216490000</v>
      </c>
    </row>
    <row r="260" spans="1:14" x14ac:dyDescent="0.3">
      <c r="A260" s="1">
        <v>13</v>
      </c>
      <c r="B260" t="s">
        <v>4525</v>
      </c>
      <c r="C260" t="s">
        <v>6758</v>
      </c>
      <c r="D260" t="s">
        <v>6754</v>
      </c>
      <c r="E260" t="s">
        <v>6755</v>
      </c>
      <c r="F260" t="s">
        <v>6756</v>
      </c>
      <c r="G260" t="s">
        <v>6757</v>
      </c>
      <c r="I260" t="str">
        <f t="shared" si="27"/>
        <v>N/A</v>
      </c>
      <c r="J260">
        <f t="shared" si="28"/>
        <v>233960000</v>
      </c>
      <c r="K260">
        <f t="shared" si="29"/>
        <v>267000000</v>
      </c>
      <c r="L260">
        <f t="shared" si="30"/>
        <v>356000000</v>
      </c>
      <c r="M260">
        <f t="shared" si="31"/>
        <v>430990000</v>
      </c>
      <c r="N260">
        <f t="shared" si="32"/>
        <v>216490000</v>
      </c>
    </row>
    <row r="261" spans="1:14" x14ac:dyDescent="0.3">
      <c r="A261" s="1">
        <v>14</v>
      </c>
      <c r="B261" t="s">
        <v>4526</v>
      </c>
      <c r="C261" t="s">
        <v>261</v>
      </c>
      <c r="D261" t="s">
        <v>261</v>
      </c>
      <c r="E261" t="s">
        <v>261</v>
      </c>
      <c r="F261" t="s">
        <v>261</v>
      </c>
      <c r="G261" t="s">
        <v>261</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489</v>
      </c>
      <c r="C262" t="s">
        <v>6759</v>
      </c>
      <c r="D262" t="s">
        <v>261</v>
      </c>
      <c r="E262" t="s">
        <v>261</v>
      </c>
      <c r="F262" t="s">
        <v>261</v>
      </c>
      <c r="G262" t="s">
        <v>261</v>
      </c>
      <c r="I262" t="str">
        <f t="shared" si="27"/>
        <v>N/A</v>
      </c>
      <c r="J262" t="str">
        <f t="shared" si="28"/>
        <v>73000</v>
      </c>
      <c r="K262" t="str">
        <f t="shared" si="29"/>
        <v>N/A</v>
      </c>
      <c r="L262" t="str">
        <f t="shared" si="30"/>
        <v>N/A</v>
      </c>
      <c r="M262" t="str">
        <f t="shared" si="31"/>
        <v>N/A</v>
      </c>
      <c r="N262" t="str">
        <f t="shared" si="32"/>
        <v>N/A</v>
      </c>
    </row>
    <row r="263" spans="1:14" x14ac:dyDescent="0.3">
      <c r="A263" s="1">
        <v>16</v>
      </c>
      <c r="B263" t="s">
        <v>4527</v>
      </c>
      <c r="C263" t="s">
        <v>261</v>
      </c>
      <c r="D263" t="s">
        <v>261</v>
      </c>
      <c r="E263" t="s">
        <v>261</v>
      </c>
      <c r="F263" t="s">
        <v>261</v>
      </c>
      <c r="G263" t="s">
        <v>261</v>
      </c>
      <c r="I263" t="str">
        <f t="shared" si="27"/>
        <v>N/A</v>
      </c>
      <c r="J263" t="str">
        <f t="shared" si="28"/>
        <v>N/A</v>
      </c>
      <c r="K263" t="str">
        <f t="shared" si="29"/>
        <v>N/A</v>
      </c>
      <c r="L263" t="str">
        <f t="shared" si="30"/>
        <v>N/A</v>
      </c>
      <c r="M263" t="str">
        <f t="shared" si="31"/>
        <v>N/A</v>
      </c>
      <c r="N263" t="str">
        <f t="shared" si="32"/>
        <v>N/A</v>
      </c>
    </row>
    <row r="264" spans="1:14" x14ac:dyDescent="0.3">
      <c r="A264" s="1">
        <v>17</v>
      </c>
      <c r="B264" t="s">
        <v>501</v>
      </c>
      <c r="C264" t="s">
        <v>6760</v>
      </c>
      <c r="D264" t="s">
        <v>931</v>
      </c>
      <c r="E264" t="s">
        <v>3937</v>
      </c>
      <c r="F264" t="s">
        <v>6761</v>
      </c>
      <c r="G264" t="s">
        <v>6762</v>
      </c>
      <c r="I264" t="str">
        <f t="shared" si="27"/>
        <v>N/A</v>
      </c>
      <c r="J264" t="str">
        <f t="shared" si="28"/>
        <v>(6.45M)</v>
      </c>
      <c r="K264">
        <f t="shared" si="29"/>
        <v>4420000</v>
      </c>
      <c r="L264">
        <f t="shared" si="30"/>
        <v>3330000</v>
      </c>
      <c r="M264" t="str">
        <f t="shared" si="31"/>
        <v>(6.81M)</v>
      </c>
      <c r="N264" t="str">
        <f t="shared" si="32"/>
        <v>(14.33M)</v>
      </c>
    </row>
    <row r="265" spans="1:14" x14ac:dyDescent="0.3">
      <c r="A265" s="1">
        <v>18</v>
      </c>
      <c r="B265" t="s">
        <v>4537</v>
      </c>
      <c r="C265" t="s">
        <v>3149</v>
      </c>
      <c r="D265" t="s">
        <v>2826</v>
      </c>
      <c r="E265" t="s">
        <v>6639</v>
      </c>
      <c r="F265" t="s">
        <v>5557</v>
      </c>
      <c r="G265" t="s">
        <v>4530</v>
      </c>
      <c r="I265" t="str">
        <f t="shared" si="27"/>
        <v>N/A</v>
      </c>
      <c r="J265">
        <f t="shared" si="28"/>
        <v>6780000</v>
      </c>
      <c r="K265">
        <f t="shared" si="29"/>
        <v>8870000</v>
      </c>
      <c r="L265">
        <f t="shared" si="30"/>
        <v>7210000</v>
      </c>
      <c r="M265">
        <f t="shared" si="31"/>
        <v>4880000</v>
      </c>
      <c r="N265">
        <f t="shared" si="32"/>
        <v>6280000</v>
      </c>
    </row>
    <row r="266" spans="1:14" x14ac:dyDescent="0.3">
      <c r="A266" s="1">
        <v>19</v>
      </c>
      <c r="B266" t="s">
        <v>4538</v>
      </c>
      <c r="C266" t="s">
        <v>6763</v>
      </c>
      <c r="D266" t="s">
        <v>3664</v>
      </c>
      <c r="E266" t="s">
        <v>3209</v>
      </c>
      <c r="F266" t="s">
        <v>1369</v>
      </c>
      <c r="G266" t="s">
        <v>5442</v>
      </c>
      <c r="I266" t="str">
        <f t="shared" si="27"/>
        <v>N/A</v>
      </c>
      <c r="J266">
        <f t="shared" si="28"/>
        <v>13220000</v>
      </c>
      <c r="K266">
        <f t="shared" si="29"/>
        <v>4450000</v>
      </c>
      <c r="L266">
        <f t="shared" si="30"/>
        <v>3880000</v>
      </c>
      <c r="M266">
        <f t="shared" si="31"/>
        <v>11690000</v>
      </c>
      <c r="N266">
        <f t="shared" si="32"/>
        <v>20610000</v>
      </c>
    </row>
    <row r="267" spans="1:14" x14ac:dyDescent="0.3">
      <c r="A267" s="1">
        <v>20</v>
      </c>
      <c r="B267" t="s">
        <v>503</v>
      </c>
      <c r="C267" t="s">
        <v>6764</v>
      </c>
      <c r="D267" t="s">
        <v>6765</v>
      </c>
      <c r="E267" t="s">
        <v>6766</v>
      </c>
      <c r="F267" t="s">
        <v>6767</v>
      </c>
      <c r="G267" t="s">
        <v>6768</v>
      </c>
      <c r="I267" t="str">
        <f t="shared" si="27"/>
        <v>N/A</v>
      </c>
      <c r="J267">
        <f t="shared" si="28"/>
        <v>67280000</v>
      </c>
      <c r="K267">
        <f t="shared" si="29"/>
        <v>79970000</v>
      </c>
      <c r="L267">
        <f t="shared" si="30"/>
        <v>86580000</v>
      </c>
      <c r="M267">
        <f t="shared" si="31"/>
        <v>92330000</v>
      </c>
      <c r="N267">
        <f t="shared" si="32"/>
        <v>90970000</v>
      </c>
    </row>
    <row r="268" spans="1:14" x14ac:dyDescent="0.3">
      <c r="A268" s="1">
        <v>21</v>
      </c>
      <c r="B268" t="s">
        <v>509</v>
      </c>
      <c r="C268" t="s">
        <v>6769</v>
      </c>
      <c r="D268" t="s">
        <v>6770</v>
      </c>
      <c r="E268" t="s">
        <v>6771</v>
      </c>
      <c r="F268" t="s">
        <v>6767</v>
      </c>
      <c r="G268" t="s">
        <v>6768</v>
      </c>
      <c r="I268" t="str">
        <f t="shared" si="27"/>
        <v>N/A</v>
      </c>
      <c r="J268">
        <f t="shared" si="28"/>
        <v>39170000</v>
      </c>
      <c r="K268">
        <f t="shared" si="29"/>
        <v>41960000</v>
      </c>
      <c r="L268">
        <f t="shared" si="30"/>
        <v>43880000</v>
      </c>
      <c r="M268">
        <f t="shared" si="31"/>
        <v>92330000</v>
      </c>
      <c r="N268">
        <f t="shared" si="32"/>
        <v>90970000</v>
      </c>
    </row>
    <row r="269" spans="1:14" x14ac:dyDescent="0.3">
      <c r="A269" s="1">
        <v>22</v>
      </c>
      <c r="B269" t="s">
        <v>4553</v>
      </c>
      <c r="C269" t="s">
        <v>1146</v>
      </c>
      <c r="D269" t="s">
        <v>6772</v>
      </c>
      <c r="E269" t="s">
        <v>2464</v>
      </c>
      <c r="F269" t="s">
        <v>261</v>
      </c>
      <c r="G269" t="s">
        <v>261</v>
      </c>
      <c r="I269" t="str">
        <f t="shared" si="27"/>
        <v>N/A</v>
      </c>
      <c r="J269">
        <f t="shared" si="28"/>
        <v>28110000</v>
      </c>
      <c r="K269">
        <f t="shared" si="29"/>
        <v>38010000</v>
      </c>
      <c r="L269">
        <f t="shared" si="30"/>
        <v>42710000</v>
      </c>
      <c r="M269" t="str">
        <f t="shared" si="31"/>
        <v>N/A</v>
      </c>
      <c r="N269" t="str">
        <f t="shared" si="32"/>
        <v>N/A</v>
      </c>
    </row>
    <row r="270" spans="1:14" x14ac:dyDescent="0.3">
      <c r="A270" s="1">
        <v>23</v>
      </c>
      <c r="B270" t="s">
        <v>514</v>
      </c>
      <c r="C270" t="s">
        <v>6773</v>
      </c>
      <c r="D270" t="s">
        <v>6774</v>
      </c>
      <c r="E270" t="s">
        <v>6775</v>
      </c>
      <c r="F270" t="s">
        <v>6776</v>
      </c>
      <c r="G270" t="s">
        <v>6777</v>
      </c>
      <c r="I270" t="str">
        <f t="shared" si="27"/>
        <v>N/A</v>
      </c>
      <c r="J270">
        <f t="shared" si="28"/>
        <v>448600000</v>
      </c>
      <c r="K270">
        <f t="shared" si="29"/>
        <v>491620000</v>
      </c>
      <c r="L270">
        <f t="shared" si="30"/>
        <v>581660000</v>
      </c>
      <c r="M270">
        <f t="shared" si="31"/>
        <v>648960000</v>
      </c>
      <c r="N270">
        <f t="shared" si="32"/>
        <v>417760000</v>
      </c>
    </row>
    <row r="271" spans="1:14" x14ac:dyDescent="0.3">
      <c r="A271" s="1">
        <v>24</v>
      </c>
      <c r="B271" t="s">
        <v>4562</v>
      </c>
      <c r="C271" t="s">
        <v>261</v>
      </c>
      <c r="D271" t="s">
        <v>261</v>
      </c>
      <c r="E271" t="s">
        <v>261</v>
      </c>
      <c r="F271" t="s">
        <v>261</v>
      </c>
      <c r="G271" t="s">
        <v>261</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4563</v>
      </c>
      <c r="C272" t="s">
        <v>6778</v>
      </c>
      <c r="D272" t="s">
        <v>6779</v>
      </c>
      <c r="E272" t="s">
        <v>6780</v>
      </c>
      <c r="F272" t="s">
        <v>6781</v>
      </c>
      <c r="G272" t="s">
        <v>6782</v>
      </c>
      <c r="I272" t="str">
        <f t="shared" si="27"/>
        <v>N/A</v>
      </c>
      <c r="J272">
        <f t="shared" si="28"/>
        <v>0.70480000000000009</v>
      </c>
      <c r="K272">
        <f t="shared" si="29"/>
        <v>0.74370000000000003</v>
      </c>
      <c r="L272">
        <f t="shared" si="30"/>
        <v>0.8609</v>
      </c>
      <c r="M272">
        <f t="shared" si="31"/>
        <v>1.0379</v>
      </c>
      <c r="N272">
        <f t="shared" si="32"/>
        <v>0.72900000000000009</v>
      </c>
    </row>
    <row r="273" spans="1:14" x14ac:dyDescent="0.3">
      <c r="A273" s="1">
        <v>26</v>
      </c>
      <c r="B273" t="s">
        <v>525</v>
      </c>
      <c r="C273" t="s">
        <v>261</v>
      </c>
      <c r="D273" t="s">
        <v>261</v>
      </c>
      <c r="E273" t="s">
        <v>261</v>
      </c>
      <c r="F273" t="s">
        <v>261</v>
      </c>
      <c r="G273" t="s">
        <v>261</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526</v>
      </c>
      <c r="C274" t="s">
        <v>261</v>
      </c>
      <c r="D274" t="s">
        <v>261</v>
      </c>
      <c r="E274" t="s">
        <v>261</v>
      </c>
      <c r="F274" t="s">
        <v>261</v>
      </c>
      <c r="G274" t="s">
        <v>261</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527</v>
      </c>
      <c r="C275" t="s">
        <v>261</v>
      </c>
      <c r="D275" t="s">
        <v>261</v>
      </c>
      <c r="E275" t="s">
        <v>261</v>
      </c>
      <c r="F275" t="s">
        <v>261</v>
      </c>
      <c r="G275" t="s">
        <v>261</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528</v>
      </c>
      <c r="C276" t="s">
        <v>6783</v>
      </c>
      <c r="D276" t="s">
        <v>6784</v>
      </c>
      <c r="E276" t="s">
        <v>6785</v>
      </c>
      <c r="F276" t="s">
        <v>6786</v>
      </c>
      <c r="G276" t="s">
        <v>6787</v>
      </c>
      <c r="I276" t="str">
        <f t="shared" si="27"/>
        <v>N/A</v>
      </c>
      <c r="J276">
        <f t="shared" si="28"/>
        <v>182230000</v>
      </c>
      <c r="K276">
        <f t="shared" si="29"/>
        <v>163320000</v>
      </c>
      <c r="L276">
        <f t="shared" si="30"/>
        <v>87570000</v>
      </c>
      <c r="M276" t="str">
        <f t="shared" si="31"/>
        <v>(29.06M)</v>
      </c>
      <c r="N276">
        <f t="shared" si="32"/>
        <v>151350000</v>
      </c>
    </row>
    <row r="277" spans="1:14" x14ac:dyDescent="0.3">
      <c r="A277" s="1">
        <v>30</v>
      </c>
      <c r="B277" t="s">
        <v>534</v>
      </c>
      <c r="C277" t="s">
        <v>1444</v>
      </c>
      <c r="D277" t="s">
        <v>238</v>
      </c>
      <c r="E277" t="s">
        <v>943</v>
      </c>
      <c r="F277" t="s">
        <v>862</v>
      </c>
      <c r="G277" t="s">
        <v>1431</v>
      </c>
      <c r="I277" t="str">
        <f t="shared" si="27"/>
        <v>N/A</v>
      </c>
      <c r="J277">
        <f t="shared" si="28"/>
        <v>1230000</v>
      </c>
      <c r="K277">
        <f t="shared" si="29"/>
        <v>1200000</v>
      </c>
      <c r="L277">
        <f t="shared" si="30"/>
        <v>1170000</v>
      </c>
      <c r="M277">
        <f t="shared" si="31"/>
        <v>1140000</v>
      </c>
      <c r="N277">
        <f t="shared" si="32"/>
        <v>1150000</v>
      </c>
    </row>
    <row r="278" spans="1:14" x14ac:dyDescent="0.3">
      <c r="A278" s="1">
        <v>31</v>
      </c>
      <c r="B278" t="s">
        <v>546</v>
      </c>
      <c r="C278" t="s">
        <v>6788</v>
      </c>
      <c r="D278" t="s">
        <v>6789</v>
      </c>
      <c r="E278" t="s">
        <v>6790</v>
      </c>
      <c r="F278" t="s">
        <v>6791</v>
      </c>
      <c r="G278" t="s">
        <v>6792</v>
      </c>
      <c r="I278" t="str">
        <f t="shared" si="27"/>
        <v>N/A</v>
      </c>
      <c r="J278">
        <f t="shared" si="28"/>
        <v>361260000</v>
      </c>
      <c r="K278">
        <f t="shared" si="29"/>
        <v>415930000</v>
      </c>
      <c r="L278">
        <f t="shared" si="30"/>
        <v>415910000</v>
      </c>
      <c r="M278">
        <f t="shared" si="31"/>
        <v>219210000</v>
      </c>
      <c r="N278">
        <f t="shared" si="32"/>
        <v>187960000</v>
      </c>
    </row>
    <row r="279" spans="1:14" x14ac:dyDescent="0.3">
      <c r="A279" s="1">
        <v>32</v>
      </c>
      <c r="B279" t="s">
        <v>552</v>
      </c>
      <c r="C279" t="s">
        <v>261</v>
      </c>
      <c r="D279" t="s">
        <v>261</v>
      </c>
      <c r="E279" t="s">
        <v>261</v>
      </c>
      <c r="F279" t="s">
        <v>261</v>
      </c>
      <c r="G279" t="s">
        <v>261</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553</v>
      </c>
      <c r="C280" t="s">
        <v>261</v>
      </c>
      <c r="D280" t="s">
        <v>261</v>
      </c>
      <c r="E280" t="s">
        <v>261</v>
      </c>
      <c r="F280" t="s">
        <v>261</v>
      </c>
      <c r="G280" t="s">
        <v>261</v>
      </c>
      <c r="I280" t="str">
        <f t="shared" si="27"/>
        <v>N/A</v>
      </c>
      <c r="J280" t="str">
        <f t="shared" si="28"/>
        <v>N/A</v>
      </c>
      <c r="K280" t="str">
        <f t="shared" si="29"/>
        <v>N/A</v>
      </c>
      <c r="L280" t="str">
        <f t="shared" si="30"/>
        <v>N/A</v>
      </c>
      <c r="M280" t="str">
        <f t="shared" si="31"/>
        <v>N/A</v>
      </c>
      <c r="N280" t="str">
        <f t="shared" si="32"/>
        <v>N/A</v>
      </c>
    </row>
    <row r="281" spans="1:14" x14ac:dyDescent="0.3">
      <c r="A281" s="1">
        <v>34</v>
      </c>
      <c r="B281" t="s">
        <v>554</v>
      </c>
      <c r="C281" t="s">
        <v>261</v>
      </c>
      <c r="D281" t="s">
        <v>261</v>
      </c>
      <c r="E281" t="s">
        <v>261</v>
      </c>
      <c r="F281" t="s">
        <v>261</v>
      </c>
      <c r="G281" t="s">
        <v>261</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555</v>
      </c>
      <c r="C282" t="s">
        <v>261</v>
      </c>
      <c r="D282" t="s">
        <v>261</v>
      </c>
      <c r="E282" t="s">
        <v>261</v>
      </c>
      <c r="F282" t="s">
        <v>261</v>
      </c>
      <c r="G282" t="s">
        <v>261</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563</v>
      </c>
      <c r="C283" t="s">
        <v>6793</v>
      </c>
      <c r="D283" t="s">
        <v>6794</v>
      </c>
      <c r="E283" t="s">
        <v>6795</v>
      </c>
      <c r="F283" t="s">
        <v>6796</v>
      </c>
      <c r="G283" t="s">
        <v>6797</v>
      </c>
      <c r="I283" t="str">
        <f t="shared" si="27"/>
        <v>N/A</v>
      </c>
      <c r="J283" t="str">
        <f t="shared" si="28"/>
        <v>(171.85M)</v>
      </c>
      <c r="K283" t="str">
        <f t="shared" si="29"/>
        <v>(245.18M)</v>
      </c>
      <c r="L283" t="str">
        <f t="shared" si="30"/>
        <v>(317.61M)</v>
      </c>
      <c r="M283" t="str">
        <f t="shared" si="31"/>
        <v>(238.88M)</v>
      </c>
      <c r="N283" t="str">
        <f t="shared" si="32"/>
        <v>(80.77M)</v>
      </c>
    </row>
    <row r="284" spans="1:14" x14ac:dyDescent="0.3">
      <c r="A284" s="1">
        <v>37</v>
      </c>
      <c r="B284" t="s">
        <v>564</v>
      </c>
      <c r="C284" t="s">
        <v>6798</v>
      </c>
      <c r="D284" t="s">
        <v>6799</v>
      </c>
      <c r="E284" t="s">
        <v>6800</v>
      </c>
      <c r="F284" t="s">
        <v>6801</v>
      </c>
      <c r="G284" t="s">
        <v>6802</v>
      </c>
      <c r="I284" t="str">
        <f t="shared" si="27"/>
        <v>N/A</v>
      </c>
      <c r="J284">
        <f t="shared" si="28"/>
        <v>0.2863</v>
      </c>
      <c r="K284">
        <f t="shared" si="29"/>
        <v>0.24710000000000001</v>
      </c>
      <c r="L284">
        <f t="shared" si="30"/>
        <v>0.12960000000000002</v>
      </c>
      <c r="M284">
        <f t="shared" si="31"/>
        <v>-4.6500000000000007E-2</v>
      </c>
      <c r="N284">
        <f t="shared" si="32"/>
        <v>0.2641</v>
      </c>
    </row>
    <row r="285" spans="1:14" x14ac:dyDescent="0.3">
      <c r="A285" s="1">
        <v>38</v>
      </c>
      <c r="B285" t="s">
        <v>570</v>
      </c>
      <c r="C285" t="s">
        <v>6783</v>
      </c>
      <c r="D285" t="s">
        <v>6784</v>
      </c>
      <c r="E285" t="s">
        <v>6785</v>
      </c>
      <c r="F285" t="s">
        <v>6786</v>
      </c>
      <c r="G285" t="s">
        <v>6787</v>
      </c>
      <c r="I285" t="str">
        <f t="shared" si="27"/>
        <v>N/A</v>
      </c>
      <c r="J285">
        <f t="shared" si="28"/>
        <v>182230000</v>
      </c>
      <c r="K285">
        <f t="shared" si="29"/>
        <v>163320000</v>
      </c>
      <c r="L285">
        <f t="shared" si="30"/>
        <v>87570000</v>
      </c>
      <c r="M285" t="str">
        <f t="shared" si="31"/>
        <v>(29.06M)</v>
      </c>
      <c r="N285">
        <f t="shared" si="32"/>
        <v>151350000</v>
      </c>
    </row>
    <row r="286" spans="1:14" x14ac:dyDescent="0.3">
      <c r="A286" s="1">
        <v>39</v>
      </c>
      <c r="B286" t="s">
        <v>571</v>
      </c>
      <c r="C286" t="s">
        <v>6798</v>
      </c>
      <c r="D286" t="s">
        <v>6799</v>
      </c>
      <c r="E286" t="s">
        <v>6800</v>
      </c>
      <c r="F286" t="s">
        <v>6801</v>
      </c>
      <c r="G286" t="s">
        <v>6802</v>
      </c>
      <c r="I286" t="str">
        <f t="shared" si="27"/>
        <v>N/A</v>
      </c>
      <c r="J286">
        <f t="shared" si="28"/>
        <v>0.2863</v>
      </c>
      <c r="K286">
        <f t="shared" si="29"/>
        <v>0.24710000000000001</v>
      </c>
      <c r="L286">
        <f t="shared" si="30"/>
        <v>0.12960000000000002</v>
      </c>
      <c r="M286">
        <f t="shared" si="31"/>
        <v>-4.6500000000000007E-2</v>
      </c>
      <c r="N286">
        <f t="shared" si="32"/>
        <v>0.2641</v>
      </c>
    </row>
    <row r="287" spans="1:14" x14ac:dyDescent="0.3">
      <c r="A287" s="1">
        <v>40</v>
      </c>
      <c r="B287" t="s">
        <v>574</v>
      </c>
      <c r="C287" t="s">
        <v>6803</v>
      </c>
      <c r="D287" t="s">
        <v>3284</v>
      </c>
      <c r="E287" t="s">
        <v>3870</v>
      </c>
      <c r="F287" t="s">
        <v>6804</v>
      </c>
      <c r="G287" t="s">
        <v>6805</v>
      </c>
      <c r="I287" t="str">
        <f t="shared" si="27"/>
        <v>N/A</v>
      </c>
      <c r="J287">
        <f t="shared" si="28"/>
        <v>5680000</v>
      </c>
      <c r="K287">
        <f t="shared" si="29"/>
        <v>6070000</v>
      </c>
      <c r="L287">
        <f t="shared" si="30"/>
        <v>6420000</v>
      </c>
      <c r="M287">
        <f t="shared" si="31"/>
        <v>5370000</v>
      </c>
      <c r="N287">
        <f t="shared" si="32"/>
        <v>3940000</v>
      </c>
    </row>
    <row r="288" spans="1:14" x14ac:dyDescent="0.3">
      <c r="A288" s="1">
        <v>41</v>
      </c>
      <c r="B288" t="s">
        <v>580</v>
      </c>
      <c r="C288" t="s">
        <v>6806</v>
      </c>
      <c r="D288" t="s">
        <v>6807</v>
      </c>
      <c r="E288" t="s">
        <v>6808</v>
      </c>
      <c r="F288" t="s">
        <v>6809</v>
      </c>
      <c r="G288" t="s">
        <v>6810</v>
      </c>
      <c r="I288" t="str">
        <f t="shared" si="27"/>
        <v>N/A</v>
      </c>
      <c r="J288">
        <f t="shared" si="28"/>
        <v>187910000</v>
      </c>
      <c r="K288">
        <f t="shared" si="29"/>
        <v>169390000</v>
      </c>
      <c r="L288">
        <f t="shared" si="30"/>
        <v>93990000</v>
      </c>
      <c r="M288" t="str">
        <f t="shared" si="31"/>
        <v>(23.7M)</v>
      </c>
      <c r="N288">
        <f t="shared" si="32"/>
        <v>155300000</v>
      </c>
    </row>
    <row r="289" spans="1:14" x14ac:dyDescent="0.3">
      <c r="A289" s="1">
        <v>42</v>
      </c>
      <c r="B289" t="s">
        <v>586</v>
      </c>
      <c r="C289" t="s">
        <v>6719</v>
      </c>
      <c r="D289" t="s">
        <v>6720</v>
      </c>
      <c r="E289" t="s">
        <v>6721</v>
      </c>
      <c r="F289" t="s">
        <v>6722</v>
      </c>
      <c r="G289" t="s">
        <v>6723</v>
      </c>
      <c r="I289" t="str">
        <f t="shared" si="27"/>
        <v>N/A</v>
      </c>
      <c r="J289">
        <f t="shared" si="28"/>
        <v>636520000</v>
      </c>
      <c r="K289">
        <f t="shared" si="29"/>
        <v>661010000</v>
      </c>
      <c r="L289">
        <f t="shared" si="30"/>
        <v>675650000</v>
      </c>
      <c r="M289">
        <f t="shared" si="31"/>
        <v>625260000</v>
      </c>
      <c r="N289">
        <f t="shared" si="32"/>
        <v>573050000</v>
      </c>
    </row>
    <row r="290" spans="1:14" x14ac:dyDescent="0.3">
      <c r="I290" t="str">
        <f t="shared" si="27"/>
        <v>N/A</v>
      </c>
      <c r="J290">
        <f t="shared" si="28"/>
        <v>0</v>
      </c>
      <c r="K290">
        <f t="shared" si="29"/>
        <v>0</v>
      </c>
      <c r="L290">
        <f t="shared" si="30"/>
        <v>0</v>
      </c>
      <c r="M290">
        <f t="shared" si="31"/>
        <v>0</v>
      </c>
      <c r="N290">
        <f t="shared" si="32"/>
        <v>0</v>
      </c>
    </row>
    <row r="291" spans="1:14" x14ac:dyDescent="0.3">
      <c r="B291" s="1" t="s">
        <v>247</v>
      </c>
      <c r="C291" s="1" t="s">
        <v>248</v>
      </c>
      <c r="D291" s="1" t="s">
        <v>249</v>
      </c>
      <c r="E291" s="1" t="s">
        <v>250</v>
      </c>
      <c r="F291" s="1" t="s">
        <v>251</v>
      </c>
      <c r="G291" s="1" t="s">
        <v>252</v>
      </c>
      <c r="H291" s="1" t="s">
        <v>253</v>
      </c>
      <c r="I291" t="str">
        <f t="shared" si="27"/>
        <v>pos_trend</v>
      </c>
      <c r="J291" t="str">
        <f t="shared" si="28"/>
        <v>2012</v>
      </c>
      <c r="K291" t="str">
        <f t="shared" si="29"/>
        <v>2013</v>
      </c>
      <c r="L291" t="str">
        <f t="shared" si="30"/>
        <v>2014</v>
      </c>
      <c r="M291" t="str">
        <f t="shared" si="31"/>
        <v>2015</v>
      </c>
      <c r="N291" t="str">
        <f t="shared" si="32"/>
        <v>2016</v>
      </c>
    </row>
    <row r="292" spans="1:14" x14ac:dyDescent="0.3">
      <c r="A292" s="1">
        <v>0</v>
      </c>
      <c r="B292" t="s">
        <v>4598</v>
      </c>
      <c r="C292" t="s">
        <v>6561</v>
      </c>
      <c r="D292" t="s">
        <v>6562</v>
      </c>
      <c r="E292" t="s">
        <v>6563</v>
      </c>
      <c r="F292" t="s">
        <v>6564</v>
      </c>
      <c r="G292" t="s">
        <v>6565</v>
      </c>
      <c r="I292" t="str">
        <f t="shared" si="27"/>
        <v>N/A</v>
      </c>
      <c r="J292">
        <f t="shared" si="28"/>
        <v>216610000</v>
      </c>
      <c r="K292">
        <f t="shared" si="29"/>
        <v>243190000</v>
      </c>
      <c r="L292">
        <f t="shared" si="30"/>
        <v>258630000</v>
      </c>
      <c r="M292">
        <f t="shared" si="31"/>
        <v>114930000</v>
      </c>
      <c r="N292">
        <f t="shared" si="32"/>
        <v>63860000</v>
      </c>
    </row>
    <row r="293" spans="1:14" x14ac:dyDescent="0.3">
      <c r="A293" s="1">
        <v>1</v>
      </c>
      <c r="B293" t="s">
        <v>350</v>
      </c>
      <c r="C293" t="s">
        <v>261</v>
      </c>
      <c r="D293" t="s">
        <v>6811</v>
      </c>
      <c r="E293" t="s">
        <v>6812</v>
      </c>
      <c r="F293" t="s">
        <v>6813</v>
      </c>
      <c r="G293" t="s">
        <v>6814</v>
      </c>
      <c r="I293" t="str">
        <f t="shared" si="27"/>
        <v>N/A</v>
      </c>
      <c r="J293" t="str">
        <f t="shared" si="28"/>
        <v>N/A</v>
      </c>
      <c r="K293">
        <f t="shared" si="29"/>
        <v>0.1227</v>
      </c>
      <c r="L293">
        <f t="shared" si="30"/>
        <v>6.3500000000000001E-2</v>
      </c>
      <c r="M293">
        <f t="shared" si="31"/>
        <v>-0.55559999999999998</v>
      </c>
      <c r="N293">
        <f t="shared" si="32"/>
        <v>-0.44439999999999996</v>
      </c>
    </row>
    <row r="294" spans="1:14" x14ac:dyDescent="0.3">
      <c r="A294" s="1">
        <v>2</v>
      </c>
      <c r="B294" t="s">
        <v>4599</v>
      </c>
      <c r="C294" t="s">
        <v>6477</v>
      </c>
      <c r="D294" t="s">
        <v>6478</v>
      </c>
      <c r="E294" t="s">
        <v>6479</v>
      </c>
      <c r="F294" t="s">
        <v>1865</v>
      </c>
      <c r="G294" t="s">
        <v>6480</v>
      </c>
      <c r="I294" t="str">
        <f t="shared" si="27"/>
        <v>N/A</v>
      </c>
      <c r="J294">
        <f t="shared" si="28"/>
        <v>22920000</v>
      </c>
      <c r="K294">
        <f t="shared" si="29"/>
        <v>25470000</v>
      </c>
      <c r="L294">
        <f t="shared" si="30"/>
        <v>26700000</v>
      </c>
      <c r="M294">
        <f t="shared" si="31"/>
        <v>27460000</v>
      </c>
      <c r="N294">
        <f t="shared" si="32"/>
        <v>26870000</v>
      </c>
    </row>
    <row r="295" spans="1:14" x14ac:dyDescent="0.3">
      <c r="A295" s="1">
        <v>3</v>
      </c>
      <c r="B295" t="s">
        <v>4600</v>
      </c>
      <c r="C295" t="s">
        <v>6481</v>
      </c>
      <c r="D295" t="s">
        <v>6482</v>
      </c>
      <c r="E295" t="s">
        <v>6483</v>
      </c>
      <c r="F295" t="s">
        <v>6484</v>
      </c>
      <c r="G295" t="s">
        <v>6485</v>
      </c>
      <c r="I295" t="str">
        <f t="shared" si="27"/>
        <v>N/A</v>
      </c>
      <c r="J295">
        <f t="shared" si="28"/>
        <v>21760000</v>
      </c>
      <c r="K295">
        <f t="shared" si="29"/>
        <v>24170000</v>
      </c>
      <c r="L295">
        <f t="shared" si="30"/>
        <v>25300000</v>
      </c>
      <c r="M295">
        <f t="shared" si="31"/>
        <v>26550000</v>
      </c>
      <c r="N295">
        <f t="shared" si="32"/>
        <v>26030000</v>
      </c>
    </row>
    <row r="296" spans="1:14" x14ac:dyDescent="0.3">
      <c r="A296" s="1">
        <v>4</v>
      </c>
      <c r="B296" t="s">
        <v>4601</v>
      </c>
      <c r="C296" t="s">
        <v>5945</v>
      </c>
      <c r="D296" t="s">
        <v>6486</v>
      </c>
      <c r="E296" t="s">
        <v>6487</v>
      </c>
      <c r="F296" t="s">
        <v>6488</v>
      </c>
      <c r="G296" t="s">
        <v>6489</v>
      </c>
      <c r="I296" t="str">
        <f t="shared" si="27"/>
        <v>N/A</v>
      </c>
      <c r="J296">
        <f t="shared" si="28"/>
        <v>1160000</v>
      </c>
      <c r="K296">
        <f t="shared" si="29"/>
        <v>1300000</v>
      </c>
      <c r="L296">
        <f t="shared" si="30"/>
        <v>1400000</v>
      </c>
      <c r="M296" t="str">
        <f t="shared" si="31"/>
        <v>912000</v>
      </c>
      <c r="N296" t="str">
        <f t="shared" si="32"/>
        <v>843000</v>
      </c>
    </row>
    <row r="297" spans="1:14" x14ac:dyDescent="0.3">
      <c r="A297" s="1">
        <v>5</v>
      </c>
      <c r="B297" t="s">
        <v>4602</v>
      </c>
      <c r="C297" t="s">
        <v>6815</v>
      </c>
      <c r="D297" t="s">
        <v>6690</v>
      </c>
      <c r="E297" t="s">
        <v>2209</v>
      </c>
      <c r="F297" t="s">
        <v>6554</v>
      </c>
      <c r="G297" t="s">
        <v>1464</v>
      </c>
      <c r="I297" t="str">
        <f t="shared" si="27"/>
        <v>N/A</v>
      </c>
      <c r="J297">
        <f t="shared" si="28"/>
        <v>3610000</v>
      </c>
      <c r="K297">
        <f t="shared" si="29"/>
        <v>6790000</v>
      </c>
      <c r="L297">
        <f t="shared" si="30"/>
        <v>4680000</v>
      </c>
      <c r="M297" t="str">
        <f t="shared" si="31"/>
        <v>(107,000)</v>
      </c>
      <c r="N297" t="str">
        <f t="shared" si="32"/>
        <v>(14.39M)</v>
      </c>
    </row>
    <row r="298" spans="1:14" x14ac:dyDescent="0.3">
      <c r="A298" s="1">
        <v>6</v>
      </c>
      <c r="B298" t="s">
        <v>501</v>
      </c>
      <c r="C298" t="s">
        <v>6815</v>
      </c>
      <c r="D298" t="s">
        <v>6690</v>
      </c>
      <c r="E298" t="s">
        <v>2209</v>
      </c>
      <c r="F298" t="s">
        <v>6554</v>
      </c>
      <c r="G298" t="s">
        <v>1464</v>
      </c>
      <c r="I298" t="str">
        <f t="shared" si="27"/>
        <v>N/A</v>
      </c>
      <c r="J298">
        <f t="shared" si="28"/>
        <v>3610000</v>
      </c>
      <c r="K298">
        <f t="shared" si="29"/>
        <v>6790000</v>
      </c>
      <c r="L298">
        <f t="shared" si="30"/>
        <v>4680000</v>
      </c>
      <c r="M298" t="str">
        <f t="shared" si="31"/>
        <v>(107,000)</v>
      </c>
      <c r="N298" t="str">
        <f t="shared" si="32"/>
        <v>(14.39M)</v>
      </c>
    </row>
    <row r="299" spans="1:14" x14ac:dyDescent="0.3">
      <c r="A299" s="1">
        <v>7</v>
      </c>
      <c r="B299" t="s">
        <v>4607</v>
      </c>
      <c r="C299" t="s">
        <v>261</v>
      </c>
      <c r="D299" t="s">
        <v>261</v>
      </c>
      <c r="E299" t="s">
        <v>261</v>
      </c>
      <c r="F299" t="s">
        <v>261</v>
      </c>
      <c r="G299" t="s">
        <v>261</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674</v>
      </c>
      <c r="C300" t="s">
        <v>6816</v>
      </c>
      <c r="D300" t="s">
        <v>6817</v>
      </c>
      <c r="E300" t="s">
        <v>6818</v>
      </c>
      <c r="F300" t="s">
        <v>6819</v>
      </c>
      <c r="G300" t="s">
        <v>6820</v>
      </c>
      <c r="I300" t="str">
        <f t="shared" si="27"/>
        <v>N/A</v>
      </c>
      <c r="J300">
        <f t="shared" si="28"/>
        <v>17490000</v>
      </c>
      <c r="K300">
        <f t="shared" si="29"/>
        <v>16129999.999999998</v>
      </c>
      <c r="L300">
        <f t="shared" si="30"/>
        <v>20110000</v>
      </c>
      <c r="M300">
        <f t="shared" si="31"/>
        <v>29820000</v>
      </c>
      <c r="N300">
        <f t="shared" si="32"/>
        <v>20340000</v>
      </c>
    </row>
    <row r="301" spans="1:14" x14ac:dyDescent="0.3">
      <c r="A301" s="1">
        <v>9</v>
      </c>
      <c r="B301" t="s">
        <v>4613</v>
      </c>
      <c r="C301" t="s">
        <v>6821</v>
      </c>
      <c r="D301" t="s">
        <v>6822</v>
      </c>
      <c r="E301" t="s">
        <v>1022</v>
      </c>
      <c r="F301" t="s">
        <v>6823</v>
      </c>
      <c r="G301" t="s">
        <v>6824</v>
      </c>
      <c r="I301" t="str">
        <f t="shared" si="27"/>
        <v>N/A</v>
      </c>
      <c r="J301">
        <f t="shared" si="28"/>
        <v>260620000</v>
      </c>
      <c r="K301">
        <f t="shared" si="29"/>
        <v>291590000</v>
      </c>
      <c r="L301">
        <f t="shared" si="30"/>
        <v>310120000</v>
      </c>
      <c r="M301">
        <f t="shared" si="31"/>
        <v>172100000</v>
      </c>
      <c r="N301">
        <f t="shared" si="32"/>
        <v>96690000</v>
      </c>
    </row>
    <row r="302" spans="1:14" x14ac:dyDescent="0.3">
      <c r="A302" s="1">
        <v>10</v>
      </c>
      <c r="B302" t="s">
        <v>4619</v>
      </c>
      <c r="C302" t="s">
        <v>261</v>
      </c>
      <c r="D302" t="s">
        <v>261</v>
      </c>
      <c r="E302" t="s">
        <v>261</v>
      </c>
      <c r="F302" t="s">
        <v>261</v>
      </c>
      <c r="G302" t="s">
        <v>261</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4620</v>
      </c>
      <c r="C303" t="s">
        <v>6825</v>
      </c>
      <c r="D303" t="s">
        <v>6826</v>
      </c>
      <c r="E303" t="s">
        <v>6827</v>
      </c>
      <c r="F303" t="s">
        <v>5606</v>
      </c>
      <c r="G303" t="s">
        <v>6828</v>
      </c>
      <c r="I303" t="str">
        <f t="shared" si="27"/>
        <v>N/A</v>
      </c>
      <c r="J303" t="str">
        <f t="shared" si="28"/>
        <v>(23.42M)</v>
      </c>
      <c r="K303">
        <f t="shared" si="29"/>
        <v>6550000</v>
      </c>
      <c r="L303" t="str">
        <f t="shared" si="30"/>
        <v>(6.67M)</v>
      </c>
      <c r="M303">
        <f t="shared" si="31"/>
        <v>47000000</v>
      </c>
      <c r="N303">
        <f t="shared" si="32"/>
        <v>35200000</v>
      </c>
    </row>
    <row r="304" spans="1:14" x14ac:dyDescent="0.3">
      <c r="A304" s="1">
        <v>12</v>
      </c>
      <c r="B304" t="s">
        <v>4626</v>
      </c>
      <c r="C304" t="s">
        <v>6829</v>
      </c>
      <c r="D304" t="s">
        <v>6830</v>
      </c>
      <c r="E304" t="s">
        <v>3606</v>
      </c>
      <c r="F304" t="s">
        <v>5143</v>
      </c>
      <c r="G304" t="s">
        <v>6831</v>
      </c>
      <c r="I304" t="str">
        <f t="shared" si="27"/>
        <v>N/A</v>
      </c>
      <c r="J304" t="str">
        <f t="shared" si="28"/>
        <v>(16.66M)</v>
      </c>
      <c r="K304" t="str">
        <f t="shared" si="29"/>
        <v>(16.31M)</v>
      </c>
      <c r="L304">
        <f t="shared" si="30"/>
        <v>3490000</v>
      </c>
      <c r="M304">
        <f t="shared" si="31"/>
        <v>49260000</v>
      </c>
      <c r="N304">
        <f t="shared" si="32"/>
        <v>31580000</v>
      </c>
    </row>
    <row r="305" spans="1:14" x14ac:dyDescent="0.3">
      <c r="A305" s="1">
        <v>13</v>
      </c>
      <c r="B305" t="s">
        <v>4484</v>
      </c>
      <c r="C305" t="s">
        <v>6832</v>
      </c>
      <c r="D305" t="s">
        <v>5746</v>
      </c>
      <c r="E305" t="s">
        <v>6833</v>
      </c>
      <c r="F305" t="s">
        <v>6834</v>
      </c>
      <c r="G305" t="s">
        <v>3460</v>
      </c>
      <c r="I305" t="str">
        <f t="shared" si="27"/>
        <v>N/A</v>
      </c>
      <c r="J305" t="str">
        <f t="shared" si="28"/>
        <v>(3.67M)</v>
      </c>
      <c r="K305" t="str">
        <f t="shared" si="29"/>
        <v>(6.34M)</v>
      </c>
      <c r="L305" t="str">
        <f t="shared" si="30"/>
        <v>(3.02M)</v>
      </c>
      <c r="M305" t="str">
        <f t="shared" si="31"/>
        <v>(13.35M)</v>
      </c>
      <c r="N305" t="str">
        <f t="shared" si="32"/>
        <v>(1.04M)</v>
      </c>
    </row>
    <row r="306" spans="1:14" x14ac:dyDescent="0.3">
      <c r="A306" s="1">
        <v>14</v>
      </c>
      <c r="B306" t="s">
        <v>4634</v>
      </c>
      <c r="C306" t="s">
        <v>6835</v>
      </c>
      <c r="D306" t="s">
        <v>197</v>
      </c>
      <c r="E306" t="s">
        <v>6836</v>
      </c>
      <c r="F306" t="s">
        <v>4911</v>
      </c>
      <c r="G306" t="s">
        <v>2247</v>
      </c>
      <c r="I306" t="str">
        <f t="shared" si="27"/>
        <v>N/A</v>
      </c>
      <c r="J306" t="str">
        <f t="shared" si="28"/>
        <v>(11.18M)</v>
      </c>
      <c r="K306">
        <f t="shared" si="29"/>
        <v>24910000</v>
      </c>
      <c r="L306" t="str">
        <f t="shared" si="30"/>
        <v>(7.41M)</v>
      </c>
      <c r="M306">
        <f t="shared" si="31"/>
        <v>17760000</v>
      </c>
      <c r="N306">
        <f t="shared" si="32"/>
        <v>5170000</v>
      </c>
    </row>
    <row r="307" spans="1:14" x14ac:dyDescent="0.3">
      <c r="A307" s="1">
        <v>15</v>
      </c>
      <c r="B307" t="s">
        <v>4639</v>
      </c>
      <c r="C307" t="s">
        <v>6837</v>
      </c>
      <c r="D307" t="s">
        <v>6838</v>
      </c>
      <c r="E307" t="s">
        <v>6839</v>
      </c>
      <c r="F307" t="s">
        <v>6840</v>
      </c>
      <c r="G307" t="s">
        <v>6841</v>
      </c>
      <c r="I307" t="str">
        <f t="shared" si="27"/>
        <v>N/A</v>
      </c>
      <c r="J307">
        <f t="shared" si="28"/>
        <v>237200000</v>
      </c>
      <c r="K307">
        <f t="shared" si="29"/>
        <v>298140000</v>
      </c>
      <c r="L307">
        <f t="shared" si="30"/>
        <v>303450000</v>
      </c>
      <c r="M307">
        <f t="shared" si="31"/>
        <v>219100000</v>
      </c>
      <c r="N307">
        <f t="shared" si="32"/>
        <v>131889999.99999999</v>
      </c>
    </row>
    <row r="308" spans="1:14" x14ac:dyDescent="0.3">
      <c r="A308" s="1">
        <v>16</v>
      </c>
      <c r="B308" t="s">
        <v>4645</v>
      </c>
      <c r="C308" t="s">
        <v>261</v>
      </c>
      <c r="D308" t="s">
        <v>6842</v>
      </c>
      <c r="E308" t="s">
        <v>6843</v>
      </c>
      <c r="F308" t="s">
        <v>6844</v>
      </c>
      <c r="G308" t="s">
        <v>4039</v>
      </c>
      <c r="I308" t="str">
        <f t="shared" si="27"/>
        <v>neg_trend</v>
      </c>
      <c r="J308" t="str">
        <f t="shared" si="28"/>
        <v>N/A</v>
      </c>
      <c r="K308">
        <f t="shared" si="29"/>
        <v>0.25690000000000002</v>
      </c>
      <c r="L308">
        <f t="shared" si="30"/>
        <v>1.78E-2</v>
      </c>
      <c r="M308">
        <f t="shared" si="31"/>
        <v>-0.27800000000000002</v>
      </c>
      <c r="N308">
        <f t="shared" si="32"/>
        <v>-0.39810000000000001</v>
      </c>
    </row>
    <row r="309" spans="1:14" x14ac:dyDescent="0.3">
      <c r="A309" s="1">
        <v>17</v>
      </c>
      <c r="B309" t="s">
        <v>4650</v>
      </c>
      <c r="C309" t="s">
        <v>6845</v>
      </c>
      <c r="D309" t="s">
        <v>6846</v>
      </c>
      <c r="E309" t="s">
        <v>6847</v>
      </c>
      <c r="F309" t="s">
        <v>6848</v>
      </c>
      <c r="G309" t="s">
        <v>6849</v>
      </c>
      <c r="I309" t="str">
        <f t="shared" si="27"/>
        <v>N/A</v>
      </c>
      <c r="J309">
        <f t="shared" si="28"/>
        <v>0.24180000000000001</v>
      </c>
      <c r="K309">
        <f t="shared" si="29"/>
        <v>0.2777</v>
      </c>
      <c r="L309">
        <f t="shared" si="30"/>
        <v>0.27960000000000002</v>
      </c>
      <c r="M309">
        <f t="shared" si="31"/>
        <v>0.2747</v>
      </c>
      <c r="N309">
        <f t="shared" si="32"/>
        <v>0.2218</v>
      </c>
    </row>
    <row r="310" spans="1:14" x14ac:dyDescent="0.3">
      <c r="I310" t="str">
        <f t="shared" si="27"/>
        <v>N/A</v>
      </c>
      <c r="J310">
        <f t="shared" si="28"/>
        <v>0</v>
      </c>
      <c r="K310">
        <f t="shared" si="29"/>
        <v>0</v>
      </c>
      <c r="L310">
        <f t="shared" si="30"/>
        <v>0</v>
      </c>
      <c r="M310">
        <f t="shared" si="31"/>
        <v>0</v>
      </c>
      <c r="N310">
        <f t="shared" si="32"/>
        <v>0</v>
      </c>
    </row>
    <row r="311" spans="1:14" x14ac:dyDescent="0.3">
      <c r="B311" s="1" t="s">
        <v>296</v>
      </c>
      <c r="C311" s="1" t="s">
        <v>248</v>
      </c>
      <c r="D311" s="1" t="s">
        <v>249</v>
      </c>
      <c r="E311" s="1" t="s">
        <v>250</v>
      </c>
      <c r="F311" s="1" t="s">
        <v>251</v>
      </c>
      <c r="G311" s="1" t="s">
        <v>252</v>
      </c>
      <c r="H311" s="1" t="s">
        <v>253</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587</v>
      </c>
      <c r="C312" t="s">
        <v>6850</v>
      </c>
      <c r="D312" t="s">
        <v>6851</v>
      </c>
      <c r="E312" t="s">
        <v>6852</v>
      </c>
      <c r="F312" t="s">
        <v>6853</v>
      </c>
      <c r="G312" t="s">
        <v>6854</v>
      </c>
      <c r="I312" t="str">
        <f t="shared" si="27"/>
        <v>N/A</v>
      </c>
      <c r="J312" t="str">
        <f t="shared" si="28"/>
        <v>(32.8M)</v>
      </c>
      <c r="K312" t="str">
        <f t="shared" si="29"/>
        <v>(38.95M)</v>
      </c>
      <c r="L312" t="str">
        <f t="shared" si="30"/>
        <v>(37.44M)</v>
      </c>
      <c r="M312" t="str">
        <f t="shared" si="31"/>
        <v>(24.26M)</v>
      </c>
      <c r="N312" t="str">
        <f t="shared" si="32"/>
        <v>(11.7M)</v>
      </c>
    </row>
    <row r="313" spans="1:14" x14ac:dyDescent="0.3">
      <c r="A313" s="1">
        <v>1</v>
      </c>
      <c r="B313" t="s">
        <v>593</v>
      </c>
      <c r="C313" t="s">
        <v>6855</v>
      </c>
      <c r="D313" t="s">
        <v>6856</v>
      </c>
      <c r="E313" t="s">
        <v>6857</v>
      </c>
      <c r="F313" t="s">
        <v>6858</v>
      </c>
      <c r="G313" t="s">
        <v>6859</v>
      </c>
      <c r="I313" t="str">
        <f t="shared" si="27"/>
        <v>N/A</v>
      </c>
      <c r="J313" t="str">
        <f t="shared" si="28"/>
        <v>(31.15M)</v>
      </c>
      <c r="K313" t="str">
        <f t="shared" si="29"/>
        <v>(35.42M)</v>
      </c>
      <c r="L313" t="str">
        <f t="shared" si="30"/>
        <v>(36.59M)</v>
      </c>
      <c r="M313" t="str">
        <f t="shared" si="31"/>
        <v>(22.8M)</v>
      </c>
      <c r="N313" t="str">
        <f t="shared" si="32"/>
        <v>(11.36M)</v>
      </c>
    </row>
    <row r="314" spans="1:14" x14ac:dyDescent="0.3">
      <c r="A314" s="1">
        <v>2</v>
      </c>
      <c r="B314" t="s">
        <v>598</v>
      </c>
      <c r="C314" t="s">
        <v>6860</v>
      </c>
      <c r="D314" t="s">
        <v>6861</v>
      </c>
      <c r="E314" t="s">
        <v>6862</v>
      </c>
      <c r="F314" t="s">
        <v>1149</v>
      </c>
      <c r="G314" t="s">
        <v>6863</v>
      </c>
      <c r="I314" t="str">
        <f t="shared" si="27"/>
        <v>N/A</v>
      </c>
      <c r="J314" t="str">
        <f t="shared" si="28"/>
        <v>(1.65M)</v>
      </c>
      <c r="K314" t="str">
        <f t="shared" si="29"/>
        <v>(3.53M)</v>
      </c>
      <c r="L314" t="str">
        <f t="shared" si="30"/>
        <v>(854,000)</v>
      </c>
      <c r="M314" t="str">
        <f t="shared" si="31"/>
        <v>(1.46M)</v>
      </c>
      <c r="N314" t="str">
        <f t="shared" si="32"/>
        <v>(348,000)</v>
      </c>
    </row>
    <row r="315" spans="1:14" x14ac:dyDescent="0.3">
      <c r="A315" s="1">
        <v>3</v>
      </c>
      <c r="B315" t="s">
        <v>603</v>
      </c>
      <c r="C315" t="s">
        <v>261</v>
      </c>
      <c r="D315" t="s">
        <v>6864</v>
      </c>
      <c r="E315" t="s">
        <v>6865</v>
      </c>
      <c r="F315" t="s">
        <v>2340</v>
      </c>
      <c r="G315" t="s">
        <v>6866</v>
      </c>
      <c r="I315" t="str">
        <f t="shared" si="27"/>
        <v>N/A</v>
      </c>
      <c r="J315" t="str">
        <f t="shared" si="28"/>
        <v>N/A</v>
      </c>
      <c r="K315">
        <f t="shared" si="29"/>
        <v>-0.18739999999999998</v>
      </c>
      <c r="L315">
        <f t="shared" si="30"/>
        <v>3.8700000000000005E-2</v>
      </c>
      <c r="M315">
        <f t="shared" si="31"/>
        <v>0.35210000000000002</v>
      </c>
      <c r="N315">
        <f t="shared" si="32"/>
        <v>0.51749999999999996</v>
      </c>
    </row>
    <row r="316" spans="1:14" x14ac:dyDescent="0.3">
      <c r="A316" s="1">
        <v>4</v>
      </c>
      <c r="B316" t="s">
        <v>4664</v>
      </c>
      <c r="C316" t="s">
        <v>6289</v>
      </c>
      <c r="D316" t="s">
        <v>6867</v>
      </c>
      <c r="E316" t="s">
        <v>6868</v>
      </c>
      <c r="F316" t="s">
        <v>6869</v>
      </c>
      <c r="G316" t="s">
        <v>6870</v>
      </c>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-3.3399999999999999E-2</v>
      </c>
      <c r="K316">
        <f t="shared" ref="K316:K379" si="35">IF(TRIM(D316)="-", "N/A", IF(RIGHT(D316,1)="M",1000000*VALUE(LEFT(D316,LEN(D316)-1)),IF(RIGHT(D316,1)="B",1000000000*VALUE(LEFT(D316,LEN(D316)-1)),IF(RIGHT(D316,1)="%",0.01*VALUE(LEFT(D316,LEN(D316)-1)),D316))))</f>
        <v>-3.6299999999999999E-2</v>
      </c>
      <c r="L316">
        <f t="shared" ref="L316:L379" si="36">IF(TRIM(E316)="-", "N/A", IF(RIGHT(E316,1)="M",1000000*VALUE(LEFT(E316,LEN(E316)-1)),IF(RIGHT(E316,1)="B",1000000000*VALUE(LEFT(E316,LEN(E316)-1)),IF(RIGHT(E316,1)="%",0.01*VALUE(LEFT(E316,LEN(E316)-1)),E316))))</f>
        <v>-3.4500000000000003E-2</v>
      </c>
      <c r="M316">
        <f t="shared" ref="M316:M379" si="37">IF(TRIM(F316)="-", "N/A", IF(RIGHT(F316,1)="M",1000000*VALUE(LEFT(F316,LEN(F316)-1)),IF(RIGHT(F316,1)="B",1000000000*VALUE(LEFT(F316,LEN(F316)-1)),IF(RIGHT(F316,1)="%",0.01*VALUE(LEFT(F316,LEN(F316)-1)),F316))))</f>
        <v>-3.04E-2</v>
      </c>
      <c r="N316">
        <f t="shared" ref="N316:N379" si="38">IF(TRIM(G316)="-", "N/A", IF(RIGHT(G316,1)="M",1000000*VALUE(LEFT(G316,LEN(G316)-1)),IF(RIGHT(G316,1)="B",1000000000*VALUE(LEFT(G316,LEN(G316)-1)),IF(RIGHT(G316,1)="%",0.01*VALUE(LEFT(G316,LEN(G316)-1)),G316))))</f>
        <v>-1.9699999999999999E-2</v>
      </c>
    </row>
    <row r="317" spans="1:14" x14ac:dyDescent="0.3">
      <c r="A317" s="1">
        <v>5</v>
      </c>
      <c r="B317" t="s">
        <v>608</v>
      </c>
      <c r="C317" t="s">
        <v>6871</v>
      </c>
      <c r="D317" t="s">
        <v>261</v>
      </c>
      <c r="E317" t="s">
        <v>6872</v>
      </c>
      <c r="F317" t="s">
        <v>6873</v>
      </c>
      <c r="G317" t="s">
        <v>6874</v>
      </c>
      <c r="I317" t="str">
        <f t="shared" si="33"/>
        <v>N/A</v>
      </c>
      <c r="J317" t="str">
        <f t="shared" si="34"/>
        <v>(556,000)</v>
      </c>
      <c r="K317" t="str">
        <f t="shared" si="35"/>
        <v>N/A</v>
      </c>
      <c r="L317" t="str">
        <f t="shared" si="36"/>
        <v>(1.2M)</v>
      </c>
      <c r="M317" t="str">
        <f t="shared" si="37"/>
        <v>(13.77M)</v>
      </c>
      <c r="N317" t="str">
        <f t="shared" si="38"/>
        <v>(1.24M)</v>
      </c>
    </row>
    <row r="318" spans="1:14" x14ac:dyDescent="0.3">
      <c r="A318" s="1">
        <v>6</v>
      </c>
      <c r="B318" t="s">
        <v>609</v>
      </c>
      <c r="C318" t="s">
        <v>6875</v>
      </c>
      <c r="D318" t="s">
        <v>1118</v>
      </c>
      <c r="E318" t="s">
        <v>261</v>
      </c>
      <c r="F318" t="s">
        <v>261</v>
      </c>
      <c r="G318" t="s">
        <v>261</v>
      </c>
      <c r="I318" t="str">
        <f t="shared" si="33"/>
        <v>N/A</v>
      </c>
      <c r="J318" t="str">
        <f t="shared" si="34"/>
        <v>667000</v>
      </c>
      <c r="K318">
        <f t="shared" si="35"/>
        <v>1040000</v>
      </c>
      <c r="L318" t="str">
        <f t="shared" si="36"/>
        <v>N/A</v>
      </c>
      <c r="M318" t="str">
        <f t="shared" si="37"/>
        <v>N/A</v>
      </c>
      <c r="N318" t="str">
        <f t="shared" si="38"/>
        <v>N/A</v>
      </c>
    </row>
    <row r="319" spans="1:14" x14ac:dyDescent="0.3">
      <c r="A319" s="1">
        <v>7</v>
      </c>
      <c r="B319" t="s">
        <v>612</v>
      </c>
      <c r="C319" t="s">
        <v>6876</v>
      </c>
      <c r="D319" t="s">
        <v>6877</v>
      </c>
      <c r="E319" t="s">
        <v>261</v>
      </c>
      <c r="F319" t="s">
        <v>261</v>
      </c>
      <c r="G319" t="s">
        <v>261</v>
      </c>
      <c r="I319" t="str">
        <f t="shared" si="33"/>
        <v>N/A</v>
      </c>
      <c r="J319" t="str">
        <f t="shared" si="34"/>
        <v>(322,000)</v>
      </c>
      <c r="K319" t="str">
        <f t="shared" si="35"/>
        <v>(98,000)</v>
      </c>
      <c r="L319" t="str">
        <f t="shared" si="36"/>
        <v>N/A</v>
      </c>
      <c r="M319" t="str">
        <f t="shared" si="37"/>
        <v>N/A</v>
      </c>
      <c r="N319" t="str">
        <f t="shared" si="38"/>
        <v>N/A</v>
      </c>
    </row>
    <row r="320" spans="1:14" x14ac:dyDescent="0.3">
      <c r="A320" s="1">
        <v>8</v>
      </c>
      <c r="B320" t="s">
        <v>616</v>
      </c>
      <c r="C320" t="s">
        <v>6876</v>
      </c>
      <c r="D320" t="s">
        <v>6877</v>
      </c>
      <c r="E320" t="s">
        <v>261</v>
      </c>
      <c r="F320" t="s">
        <v>261</v>
      </c>
      <c r="G320" t="s">
        <v>261</v>
      </c>
      <c r="I320" t="str">
        <f t="shared" si="33"/>
        <v>N/A</v>
      </c>
      <c r="J320" t="str">
        <f t="shared" si="34"/>
        <v>(322,000)</v>
      </c>
      <c r="K320" t="str">
        <f t="shared" si="35"/>
        <v>(98,000)</v>
      </c>
      <c r="L320" t="str">
        <f t="shared" si="36"/>
        <v>N/A</v>
      </c>
      <c r="M320" t="str">
        <f t="shared" si="37"/>
        <v>N/A</v>
      </c>
      <c r="N320" t="str">
        <f t="shared" si="38"/>
        <v>N/A</v>
      </c>
    </row>
    <row r="321" spans="1:14" x14ac:dyDescent="0.3">
      <c r="A321" s="1">
        <v>9</v>
      </c>
      <c r="B321" t="s">
        <v>618</v>
      </c>
      <c r="C321" t="s">
        <v>261</v>
      </c>
      <c r="D321" t="s">
        <v>261</v>
      </c>
      <c r="E321" t="s">
        <v>261</v>
      </c>
      <c r="F321" t="s">
        <v>261</v>
      </c>
      <c r="G321" t="s">
        <v>261</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620</v>
      </c>
      <c r="C322" t="s">
        <v>2304</v>
      </c>
      <c r="D322" t="s">
        <v>6878</v>
      </c>
      <c r="E322" t="s">
        <v>6879</v>
      </c>
      <c r="F322" t="s">
        <v>6880</v>
      </c>
      <c r="G322" t="s">
        <v>6881</v>
      </c>
      <c r="I322" t="str">
        <f t="shared" si="33"/>
        <v>N/A</v>
      </c>
      <c r="J322" t="str">
        <f t="shared" si="34"/>
        <v>(3.28M)</v>
      </c>
      <c r="K322" t="str">
        <f t="shared" si="35"/>
        <v>(6.58M)</v>
      </c>
      <c r="L322" t="str">
        <f t="shared" si="36"/>
        <v>(4.31M)</v>
      </c>
      <c r="M322" t="str">
        <f t="shared" si="37"/>
        <v>(2.94M)</v>
      </c>
      <c r="N322" t="str">
        <f t="shared" si="38"/>
        <v>(2.52M)</v>
      </c>
    </row>
    <row r="323" spans="1:14" x14ac:dyDescent="0.3">
      <c r="A323" s="1">
        <v>11</v>
      </c>
      <c r="B323" t="s">
        <v>621</v>
      </c>
      <c r="C323" t="s">
        <v>2015</v>
      </c>
      <c r="D323" t="s">
        <v>1167</v>
      </c>
      <c r="E323" t="s">
        <v>6882</v>
      </c>
      <c r="F323" t="s">
        <v>1570</v>
      </c>
      <c r="G323" t="s">
        <v>6883</v>
      </c>
      <c r="I323" t="str">
        <f t="shared" si="33"/>
        <v>N/A</v>
      </c>
      <c r="J323">
        <f t="shared" si="34"/>
        <v>2290000</v>
      </c>
      <c r="K323">
        <f t="shared" si="35"/>
        <v>1390000</v>
      </c>
      <c r="L323" t="str">
        <f t="shared" si="36"/>
        <v>884000</v>
      </c>
      <c r="M323">
        <f t="shared" si="37"/>
        <v>1320000</v>
      </c>
      <c r="N323" t="str">
        <f t="shared" si="38"/>
        <v>740000</v>
      </c>
    </row>
    <row r="324" spans="1:14" x14ac:dyDescent="0.3">
      <c r="A324" s="1">
        <v>12</v>
      </c>
      <c r="B324" t="s">
        <v>624</v>
      </c>
      <c r="C324" t="s">
        <v>6884</v>
      </c>
      <c r="D324" t="s">
        <v>6885</v>
      </c>
      <c r="E324" t="s">
        <v>6886</v>
      </c>
      <c r="F324" t="s">
        <v>5253</v>
      </c>
      <c r="G324" t="s">
        <v>6887</v>
      </c>
      <c r="I324" t="str">
        <f t="shared" si="33"/>
        <v>N/A</v>
      </c>
      <c r="J324" t="str">
        <f t="shared" si="34"/>
        <v>(34M)</v>
      </c>
      <c r="K324" t="str">
        <f t="shared" si="35"/>
        <v>(43.2M)</v>
      </c>
      <c r="L324" t="str">
        <f t="shared" si="36"/>
        <v>(42.07M)</v>
      </c>
      <c r="M324" t="str">
        <f t="shared" si="37"/>
        <v>(39.65M)</v>
      </c>
      <c r="N324" t="str">
        <f t="shared" si="38"/>
        <v>(14.72M)</v>
      </c>
    </row>
    <row r="325" spans="1:14" x14ac:dyDescent="0.3">
      <c r="A325" s="1">
        <v>13</v>
      </c>
      <c r="B325" t="s">
        <v>2290</v>
      </c>
      <c r="C325" t="s">
        <v>261</v>
      </c>
      <c r="D325" t="s">
        <v>6888</v>
      </c>
      <c r="E325" t="s">
        <v>6889</v>
      </c>
      <c r="F325" t="s">
        <v>6890</v>
      </c>
      <c r="G325" t="s">
        <v>6891</v>
      </c>
      <c r="I325" t="str">
        <f t="shared" si="33"/>
        <v>N/A</v>
      </c>
      <c r="J325" t="str">
        <f t="shared" si="34"/>
        <v>N/A</v>
      </c>
      <c r="K325">
        <f t="shared" si="35"/>
        <v>-0.27039999999999997</v>
      </c>
      <c r="L325">
        <f t="shared" si="36"/>
        <v>2.6200000000000001E-2</v>
      </c>
      <c r="M325">
        <f t="shared" si="37"/>
        <v>5.7300000000000004E-2</v>
      </c>
      <c r="N325">
        <f t="shared" si="38"/>
        <v>0.62880000000000003</v>
      </c>
    </row>
    <row r="326" spans="1:14" x14ac:dyDescent="0.3">
      <c r="A326" s="1">
        <v>14</v>
      </c>
      <c r="B326" t="s">
        <v>4697</v>
      </c>
      <c r="C326" t="s">
        <v>6892</v>
      </c>
      <c r="D326" t="s">
        <v>6893</v>
      </c>
      <c r="E326" t="s">
        <v>6894</v>
      </c>
      <c r="F326" t="s">
        <v>6895</v>
      </c>
      <c r="G326" t="s">
        <v>6896</v>
      </c>
      <c r="I326" t="str">
        <f t="shared" si="33"/>
        <v>N/A</v>
      </c>
      <c r="J326">
        <f t="shared" si="34"/>
        <v>-3.4700000000000002E-2</v>
      </c>
      <c r="K326">
        <f t="shared" si="35"/>
        <v>-4.02E-2</v>
      </c>
      <c r="L326">
        <f t="shared" si="36"/>
        <v>-3.8800000000000001E-2</v>
      </c>
      <c r="M326">
        <f t="shared" si="37"/>
        <v>-4.9700000000000001E-2</v>
      </c>
      <c r="N326">
        <f t="shared" si="38"/>
        <v>-2.4799999999999999E-2</v>
      </c>
    </row>
    <row r="327" spans="1:14" x14ac:dyDescent="0.3">
      <c r="I327" t="str">
        <f t="shared" si="33"/>
        <v>N/A</v>
      </c>
      <c r="J327">
        <f t="shared" si="34"/>
        <v>0</v>
      </c>
      <c r="K327">
        <f t="shared" si="35"/>
        <v>0</v>
      </c>
      <c r="L327">
        <f t="shared" si="36"/>
        <v>0</v>
      </c>
      <c r="M327">
        <f t="shared" si="37"/>
        <v>0</v>
      </c>
      <c r="N327">
        <f t="shared" si="38"/>
        <v>0</v>
      </c>
    </row>
    <row r="328" spans="1:14" x14ac:dyDescent="0.3">
      <c r="B328" s="1" t="s">
        <v>296</v>
      </c>
      <c r="C328" s="1" t="s">
        <v>248</v>
      </c>
      <c r="D328" s="1" t="s">
        <v>249</v>
      </c>
      <c r="E328" s="1" t="s">
        <v>250</v>
      </c>
      <c r="F328" s="1" t="s">
        <v>251</v>
      </c>
      <c r="G328" s="1" t="s">
        <v>252</v>
      </c>
      <c r="H328" s="1" t="s">
        <v>253</v>
      </c>
      <c r="I328" t="str">
        <f t="shared" si="33"/>
        <v>pos_trend</v>
      </c>
      <c r="J328" t="str">
        <f t="shared" si="34"/>
        <v>2012</v>
      </c>
      <c r="K328" t="str">
        <f t="shared" si="35"/>
        <v>2013</v>
      </c>
      <c r="L328" t="str">
        <f t="shared" si="36"/>
        <v>2014</v>
      </c>
      <c r="M328" t="str">
        <f t="shared" si="37"/>
        <v>2015</v>
      </c>
      <c r="N328" t="str">
        <f t="shared" si="38"/>
        <v>2016</v>
      </c>
    </row>
    <row r="329" spans="1:14" x14ac:dyDescent="0.3">
      <c r="A329" s="1">
        <v>0</v>
      </c>
      <c r="B329" t="s">
        <v>630</v>
      </c>
      <c r="C329" t="s">
        <v>6897</v>
      </c>
      <c r="D329" t="s">
        <v>6898</v>
      </c>
      <c r="E329" t="s">
        <v>6899</v>
      </c>
      <c r="F329" t="s">
        <v>6900</v>
      </c>
      <c r="G329" t="s">
        <v>6901</v>
      </c>
      <c r="I329" t="str">
        <f t="shared" si="33"/>
        <v>pos_trend</v>
      </c>
      <c r="J329" t="str">
        <f t="shared" si="34"/>
        <v>(52.95M)</v>
      </c>
      <c r="K329" t="str">
        <f t="shared" si="35"/>
        <v>(58.64M)</v>
      </c>
      <c r="L329" t="str">
        <f t="shared" si="36"/>
        <v>(89.09M)</v>
      </c>
      <c r="M329" t="str">
        <f t="shared" si="37"/>
        <v>(94.24M)</v>
      </c>
      <c r="N329" t="str">
        <f t="shared" si="38"/>
        <v>(95.15M)</v>
      </c>
    </row>
    <row r="330" spans="1:14" x14ac:dyDescent="0.3">
      <c r="A330" s="1">
        <v>1</v>
      </c>
      <c r="B330" t="s">
        <v>636</v>
      </c>
      <c r="C330" t="s">
        <v>6897</v>
      </c>
      <c r="D330" t="s">
        <v>6898</v>
      </c>
      <c r="E330" t="s">
        <v>6899</v>
      </c>
      <c r="F330" t="s">
        <v>6900</v>
      </c>
      <c r="G330" t="s">
        <v>6901</v>
      </c>
      <c r="I330" t="str">
        <f t="shared" si="33"/>
        <v>pos_trend</v>
      </c>
      <c r="J330" t="str">
        <f t="shared" si="34"/>
        <v>(52.95M)</v>
      </c>
      <c r="K330" t="str">
        <f t="shared" si="35"/>
        <v>(58.64M)</v>
      </c>
      <c r="L330" t="str">
        <f t="shared" si="36"/>
        <v>(89.09M)</v>
      </c>
      <c r="M330" t="str">
        <f t="shared" si="37"/>
        <v>(94.24M)</v>
      </c>
      <c r="N330" t="str">
        <f t="shared" si="38"/>
        <v>(95.15M)</v>
      </c>
    </row>
    <row r="331" spans="1:14" x14ac:dyDescent="0.3">
      <c r="A331" s="1">
        <v>2</v>
      </c>
      <c r="B331" t="s">
        <v>374</v>
      </c>
      <c r="C331" t="s">
        <v>261</v>
      </c>
      <c r="D331" t="s">
        <v>261</v>
      </c>
      <c r="E331" t="s">
        <v>261</v>
      </c>
      <c r="F331" t="s">
        <v>261</v>
      </c>
      <c r="G331" t="s">
        <v>261</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642</v>
      </c>
      <c r="C332" t="s">
        <v>6902</v>
      </c>
      <c r="D332" t="s">
        <v>6903</v>
      </c>
      <c r="E332" t="s">
        <v>6904</v>
      </c>
      <c r="F332" t="s">
        <v>6905</v>
      </c>
      <c r="G332" t="s">
        <v>6906</v>
      </c>
      <c r="I332" t="str">
        <f t="shared" si="33"/>
        <v>N/A</v>
      </c>
      <c r="J332" t="str">
        <f t="shared" si="34"/>
        <v>(175.73M)</v>
      </c>
      <c r="K332" t="str">
        <f t="shared" si="35"/>
        <v>(227.13M)</v>
      </c>
      <c r="L332" t="str">
        <f t="shared" si="36"/>
        <v>(264.37M)</v>
      </c>
      <c r="M332" t="str">
        <f t="shared" si="37"/>
        <v>(159.71M)</v>
      </c>
      <c r="N332">
        <f t="shared" si="38"/>
        <v>190040000</v>
      </c>
    </row>
    <row r="333" spans="1:14" x14ac:dyDescent="0.3">
      <c r="A333" s="1">
        <v>4</v>
      </c>
      <c r="B333" t="s">
        <v>648</v>
      </c>
      <c r="C333" t="s">
        <v>6902</v>
      </c>
      <c r="D333" t="s">
        <v>6907</v>
      </c>
      <c r="E333" t="s">
        <v>6904</v>
      </c>
      <c r="F333" t="s">
        <v>6905</v>
      </c>
      <c r="G333" t="s">
        <v>6908</v>
      </c>
      <c r="I333" t="str">
        <f t="shared" si="33"/>
        <v>N/A</v>
      </c>
      <c r="J333" t="str">
        <f t="shared" si="34"/>
        <v>(175.73M)</v>
      </c>
      <c r="K333" t="str">
        <f t="shared" si="35"/>
        <v>(227.22M)</v>
      </c>
      <c r="L333" t="str">
        <f t="shared" si="36"/>
        <v>(264.37M)</v>
      </c>
      <c r="M333" t="str">
        <f t="shared" si="37"/>
        <v>(159.71M)</v>
      </c>
      <c r="N333" t="str">
        <f t="shared" si="38"/>
        <v>(7.16M)</v>
      </c>
    </row>
    <row r="334" spans="1:14" x14ac:dyDescent="0.3">
      <c r="A334" s="1">
        <v>5</v>
      </c>
      <c r="B334" t="s">
        <v>650</v>
      </c>
      <c r="C334" t="s">
        <v>2316</v>
      </c>
      <c r="D334" t="s">
        <v>6909</v>
      </c>
      <c r="E334" t="s">
        <v>261</v>
      </c>
      <c r="F334" t="s">
        <v>261</v>
      </c>
      <c r="G334" t="s">
        <v>6910</v>
      </c>
      <c r="I334" t="str">
        <f t="shared" si="33"/>
        <v>N/A</v>
      </c>
      <c r="J334" t="str">
        <f t="shared" si="34"/>
        <v>5000</v>
      </c>
      <c r="K334" t="str">
        <f t="shared" si="35"/>
        <v>83000</v>
      </c>
      <c r="L334" t="str">
        <f t="shared" si="36"/>
        <v>N/A</v>
      </c>
      <c r="M334" t="str">
        <f t="shared" si="37"/>
        <v>N/A</v>
      </c>
      <c r="N334">
        <f t="shared" si="38"/>
        <v>197200000</v>
      </c>
    </row>
    <row r="335" spans="1:14" x14ac:dyDescent="0.3">
      <c r="A335" s="1">
        <v>6</v>
      </c>
      <c r="B335" t="s">
        <v>652</v>
      </c>
      <c r="C335" t="s">
        <v>261</v>
      </c>
      <c r="D335" t="s">
        <v>261</v>
      </c>
      <c r="E335" t="s">
        <v>261</v>
      </c>
      <c r="F335" t="s">
        <v>261</v>
      </c>
      <c r="G335" t="s">
        <v>6910</v>
      </c>
      <c r="I335" t="str">
        <f t="shared" si="33"/>
        <v>N/A</v>
      </c>
      <c r="J335" t="str">
        <f t="shared" si="34"/>
        <v>N/A</v>
      </c>
      <c r="K335" t="str">
        <f t="shared" si="35"/>
        <v>N/A</v>
      </c>
      <c r="L335" t="str">
        <f t="shared" si="36"/>
        <v>N/A</v>
      </c>
      <c r="M335" t="str">
        <f t="shared" si="37"/>
        <v>N/A</v>
      </c>
      <c r="N335">
        <f t="shared" si="38"/>
        <v>197200000</v>
      </c>
    </row>
    <row r="336" spans="1:14" x14ac:dyDescent="0.3">
      <c r="A336" s="1">
        <v>7</v>
      </c>
      <c r="B336" t="s">
        <v>653</v>
      </c>
      <c r="C336" t="s">
        <v>2316</v>
      </c>
      <c r="D336" t="s">
        <v>6909</v>
      </c>
      <c r="E336" t="s">
        <v>261</v>
      </c>
      <c r="F336" t="s">
        <v>261</v>
      </c>
      <c r="G336" t="s">
        <v>261</v>
      </c>
      <c r="I336" t="str">
        <f t="shared" si="33"/>
        <v>N/A</v>
      </c>
      <c r="J336" t="str">
        <f t="shared" si="34"/>
        <v>5000</v>
      </c>
      <c r="K336" t="str">
        <f t="shared" si="35"/>
        <v>83000</v>
      </c>
      <c r="L336" t="str">
        <f t="shared" si="36"/>
        <v>N/A</v>
      </c>
      <c r="M336" t="str">
        <f t="shared" si="37"/>
        <v>N/A</v>
      </c>
      <c r="N336" t="str">
        <f t="shared" si="38"/>
        <v>N/A</v>
      </c>
    </row>
    <row r="337" spans="1:14" x14ac:dyDescent="0.3">
      <c r="A337" s="1">
        <v>8</v>
      </c>
      <c r="B337" t="s">
        <v>654</v>
      </c>
      <c r="C337" t="s">
        <v>5149</v>
      </c>
      <c r="D337" t="s">
        <v>6911</v>
      </c>
      <c r="E337" t="s">
        <v>5067</v>
      </c>
      <c r="F337" t="s">
        <v>6912</v>
      </c>
      <c r="G337" t="s">
        <v>6913</v>
      </c>
      <c r="I337" t="str">
        <f t="shared" si="33"/>
        <v>N/A</v>
      </c>
      <c r="J337">
        <f t="shared" si="34"/>
        <v>8650000</v>
      </c>
      <c r="K337">
        <f t="shared" si="35"/>
        <v>32950000.000000004</v>
      </c>
      <c r="L337">
        <f t="shared" si="36"/>
        <v>87710000</v>
      </c>
      <c r="M337">
        <f t="shared" si="37"/>
        <v>74960000</v>
      </c>
      <c r="N337" t="str">
        <f t="shared" si="38"/>
        <v>(217.24M)</v>
      </c>
    </row>
    <row r="338" spans="1:14" x14ac:dyDescent="0.3">
      <c r="A338" s="1">
        <v>9</v>
      </c>
      <c r="B338" t="s">
        <v>660</v>
      </c>
      <c r="C338" t="s">
        <v>261</v>
      </c>
      <c r="D338" t="s">
        <v>261</v>
      </c>
      <c r="E338" t="s">
        <v>261</v>
      </c>
      <c r="F338" t="s">
        <v>261</v>
      </c>
      <c r="G338" t="s">
        <v>261</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661</v>
      </c>
      <c r="C339" t="s">
        <v>5149</v>
      </c>
      <c r="D339" t="s">
        <v>6911</v>
      </c>
      <c r="E339" t="s">
        <v>5067</v>
      </c>
      <c r="F339" t="s">
        <v>6912</v>
      </c>
      <c r="G339" t="s">
        <v>6913</v>
      </c>
      <c r="I339" t="str">
        <f t="shared" si="33"/>
        <v>N/A</v>
      </c>
      <c r="J339">
        <f t="shared" si="34"/>
        <v>8650000</v>
      </c>
      <c r="K339">
        <f t="shared" si="35"/>
        <v>32950000.000000004</v>
      </c>
      <c r="L339">
        <f t="shared" si="36"/>
        <v>87710000</v>
      </c>
      <c r="M339">
        <f t="shared" si="37"/>
        <v>74960000</v>
      </c>
      <c r="N339" t="str">
        <f t="shared" si="38"/>
        <v>(217.24M)</v>
      </c>
    </row>
    <row r="340" spans="1:14" x14ac:dyDescent="0.3">
      <c r="A340" s="1">
        <v>11</v>
      </c>
      <c r="B340" t="s">
        <v>662</v>
      </c>
      <c r="C340" t="s">
        <v>6914</v>
      </c>
      <c r="D340" t="s">
        <v>6393</v>
      </c>
      <c r="E340" t="s">
        <v>6915</v>
      </c>
      <c r="F340" t="s">
        <v>6916</v>
      </c>
      <c r="G340" t="s">
        <v>6917</v>
      </c>
      <c r="I340" t="str">
        <f t="shared" si="33"/>
        <v>N/A</v>
      </c>
      <c r="J340">
        <f t="shared" si="34"/>
        <v>120990000</v>
      </c>
      <c r="K340">
        <f t="shared" si="35"/>
        <v>167000000</v>
      </c>
      <c r="L340">
        <f t="shared" si="36"/>
        <v>215870000</v>
      </c>
      <c r="M340">
        <f t="shared" si="37"/>
        <v>214610000</v>
      </c>
      <c r="N340">
        <f t="shared" si="38"/>
        <v>99000000</v>
      </c>
    </row>
    <row r="341" spans="1:14" x14ac:dyDescent="0.3">
      <c r="A341" s="1">
        <v>12</v>
      </c>
      <c r="B341" t="s">
        <v>668</v>
      </c>
      <c r="C341" t="s">
        <v>6918</v>
      </c>
      <c r="D341" t="s">
        <v>6919</v>
      </c>
      <c r="E341" t="s">
        <v>6920</v>
      </c>
      <c r="F341" t="s">
        <v>6921</v>
      </c>
      <c r="G341" t="s">
        <v>6922</v>
      </c>
      <c r="I341" t="str">
        <f t="shared" si="33"/>
        <v>N/A</v>
      </c>
      <c r="J341" t="str">
        <f t="shared" si="34"/>
        <v>(112.35M)</v>
      </c>
      <c r="K341" t="str">
        <f t="shared" si="35"/>
        <v>(134.05M)</v>
      </c>
      <c r="L341" t="str">
        <f t="shared" si="36"/>
        <v>(128.16M)</v>
      </c>
      <c r="M341" t="str">
        <f t="shared" si="37"/>
        <v>(139.66M)</v>
      </c>
      <c r="N341" t="str">
        <f t="shared" si="38"/>
        <v>(316.24M)</v>
      </c>
    </row>
    <row r="342" spans="1:14" x14ac:dyDescent="0.3">
      <c r="A342" s="1">
        <v>13</v>
      </c>
      <c r="B342" t="s">
        <v>674</v>
      </c>
      <c r="C342" t="s">
        <v>6923</v>
      </c>
      <c r="D342" t="s">
        <v>3211</v>
      </c>
      <c r="E342" t="s">
        <v>5577</v>
      </c>
      <c r="F342" t="s">
        <v>5250</v>
      </c>
      <c r="G342" t="s">
        <v>6924</v>
      </c>
      <c r="I342" t="str">
        <f t="shared" si="33"/>
        <v>N/A</v>
      </c>
      <c r="J342">
        <f t="shared" si="34"/>
        <v>6730000</v>
      </c>
      <c r="K342">
        <f t="shared" si="35"/>
        <v>3740000</v>
      </c>
      <c r="L342">
        <f t="shared" si="36"/>
        <v>2630000</v>
      </c>
      <c r="M342" t="str">
        <f t="shared" si="37"/>
        <v>(1.32M)</v>
      </c>
      <c r="N342" t="str">
        <f t="shared" si="38"/>
        <v>(2.55M)</v>
      </c>
    </row>
    <row r="343" spans="1:14" x14ac:dyDescent="0.3">
      <c r="A343" s="1">
        <v>14</v>
      </c>
      <c r="B343" t="s">
        <v>620</v>
      </c>
      <c r="C343" t="s">
        <v>6925</v>
      </c>
      <c r="D343" t="s">
        <v>261</v>
      </c>
      <c r="E343" t="s">
        <v>6926</v>
      </c>
      <c r="F343" t="s">
        <v>5250</v>
      </c>
      <c r="G343" t="s">
        <v>6924</v>
      </c>
      <c r="I343" t="str">
        <f t="shared" si="33"/>
        <v>N/A</v>
      </c>
      <c r="J343" t="str">
        <f t="shared" si="34"/>
        <v>(300,000)</v>
      </c>
      <c r="K343" t="str">
        <f t="shared" si="35"/>
        <v>N/A</v>
      </c>
      <c r="L343" t="str">
        <f t="shared" si="36"/>
        <v>(394,000)</v>
      </c>
      <c r="M343" t="str">
        <f t="shared" si="37"/>
        <v>(1.32M)</v>
      </c>
      <c r="N343" t="str">
        <f t="shared" si="38"/>
        <v>(2.55M)</v>
      </c>
    </row>
    <row r="344" spans="1:14" x14ac:dyDescent="0.3">
      <c r="A344" s="1">
        <v>15</v>
      </c>
      <c r="B344" t="s">
        <v>621</v>
      </c>
      <c r="C344" t="s">
        <v>1825</v>
      </c>
      <c r="D344" t="s">
        <v>3211</v>
      </c>
      <c r="E344" t="s">
        <v>316</v>
      </c>
      <c r="F344" t="s">
        <v>261</v>
      </c>
      <c r="G344" t="s">
        <v>261</v>
      </c>
      <c r="I344" t="str">
        <f t="shared" si="33"/>
        <v>N/A</v>
      </c>
      <c r="J344">
        <f t="shared" si="34"/>
        <v>7030000</v>
      </c>
      <c r="K344">
        <f t="shared" si="35"/>
        <v>3740000</v>
      </c>
      <c r="L344">
        <f t="shared" si="36"/>
        <v>3020000</v>
      </c>
      <c r="M344" t="str">
        <f t="shared" si="37"/>
        <v>N/A</v>
      </c>
      <c r="N344" t="str">
        <f t="shared" si="38"/>
        <v>N/A</v>
      </c>
    </row>
    <row r="345" spans="1:14" x14ac:dyDescent="0.3">
      <c r="A345" s="1">
        <v>16</v>
      </c>
      <c r="B345" t="s">
        <v>680</v>
      </c>
      <c r="C345" t="s">
        <v>6927</v>
      </c>
      <c r="D345" t="s">
        <v>6928</v>
      </c>
      <c r="E345" t="s">
        <v>6929</v>
      </c>
      <c r="F345" t="s">
        <v>6930</v>
      </c>
      <c r="G345" t="s">
        <v>6931</v>
      </c>
      <c r="I345" t="str">
        <f t="shared" si="33"/>
        <v>N/A</v>
      </c>
      <c r="J345" t="str">
        <f t="shared" si="34"/>
        <v>(213.3M)</v>
      </c>
      <c r="K345" t="str">
        <f t="shared" si="35"/>
        <v>(249.08M)</v>
      </c>
      <c r="L345" t="str">
        <f t="shared" si="36"/>
        <v>(263.12M)</v>
      </c>
      <c r="M345" t="str">
        <f t="shared" si="37"/>
        <v>(180.3M)</v>
      </c>
      <c r="N345" t="str">
        <f t="shared" si="38"/>
        <v>(124.9M)</v>
      </c>
    </row>
    <row r="346" spans="1:14" x14ac:dyDescent="0.3">
      <c r="A346" s="1">
        <v>17</v>
      </c>
      <c r="B346" t="s">
        <v>686</v>
      </c>
      <c r="C346" t="s">
        <v>261</v>
      </c>
      <c r="D346" t="s">
        <v>6932</v>
      </c>
      <c r="E346" t="s">
        <v>6933</v>
      </c>
      <c r="F346" t="s">
        <v>6934</v>
      </c>
      <c r="G346" t="s">
        <v>6935</v>
      </c>
      <c r="I346" t="str">
        <f t="shared" si="33"/>
        <v>N/A</v>
      </c>
      <c r="J346" t="str">
        <f t="shared" si="34"/>
        <v>N/A</v>
      </c>
      <c r="K346">
        <f t="shared" si="35"/>
        <v>-0.16769999999999999</v>
      </c>
      <c r="L346">
        <f t="shared" si="36"/>
        <v>-5.6399999999999999E-2</v>
      </c>
      <c r="M346">
        <f t="shared" si="37"/>
        <v>0.31480000000000002</v>
      </c>
      <c r="N346">
        <f t="shared" si="38"/>
        <v>0.30730000000000002</v>
      </c>
    </row>
    <row r="347" spans="1:14" x14ac:dyDescent="0.3">
      <c r="A347" s="1">
        <v>18</v>
      </c>
      <c r="B347" t="s">
        <v>4746</v>
      </c>
      <c r="C347" t="s">
        <v>6936</v>
      </c>
      <c r="D347" t="s">
        <v>6937</v>
      </c>
      <c r="E347" t="s">
        <v>6938</v>
      </c>
      <c r="F347" t="s">
        <v>6939</v>
      </c>
      <c r="G347" t="s">
        <v>6940</v>
      </c>
      <c r="I347" t="str">
        <f t="shared" si="33"/>
        <v>N/A</v>
      </c>
      <c r="J347">
        <f t="shared" si="34"/>
        <v>-0.21739999999999998</v>
      </c>
      <c r="K347">
        <f t="shared" si="35"/>
        <v>-0.23199999999999998</v>
      </c>
      <c r="L347">
        <f t="shared" si="36"/>
        <v>-0.24249999999999999</v>
      </c>
      <c r="M347">
        <f t="shared" si="37"/>
        <v>-0.2261</v>
      </c>
      <c r="N347">
        <f t="shared" si="38"/>
        <v>-0.21</v>
      </c>
    </row>
    <row r="348" spans="1:14" x14ac:dyDescent="0.3">
      <c r="A348" s="1">
        <v>19</v>
      </c>
      <c r="B348" t="s">
        <v>691</v>
      </c>
      <c r="C348" t="s">
        <v>261</v>
      </c>
      <c r="D348" t="s">
        <v>261</v>
      </c>
      <c r="E348" t="s">
        <v>261</v>
      </c>
      <c r="F348" t="s">
        <v>261</v>
      </c>
      <c r="G348" t="s">
        <v>261</v>
      </c>
      <c r="I348" t="str">
        <f t="shared" si="33"/>
        <v>N/A</v>
      </c>
      <c r="J348" t="str">
        <f t="shared" si="34"/>
        <v>N/A</v>
      </c>
      <c r="K348" t="str">
        <f t="shared" si="35"/>
        <v>N/A</v>
      </c>
      <c r="L348" t="str">
        <f t="shared" si="36"/>
        <v>N/A</v>
      </c>
      <c r="M348" t="str">
        <f t="shared" si="37"/>
        <v>N/A</v>
      </c>
      <c r="N348" t="str">
        <f t="shared" si="38"/>
        <v>N/A</v>
      </c>
    </row>
    <row r="349" spans="1:14" x14ac:dyDescent="0.3">
      <c r="A349" s="1">
        <v>20</v>
      </c>
      <c r="B349" t="s">
        <v>692</v>
      </c>
      <c r="C349" t="s">
        <v>693</v>
      </c>
      <c r="D349" t="s">
        <v>693</v>
      </c>
      <c r="E349" t="s">
        <v>261</v>
      </c>
      <c r="F349" t="s">
        <v>693</v>
      </c>
      <c r="G349" t="s">
        <v>693</v>
      </c>
      <c r="I349" t="str">
        <f t="shared" si="33"/>
        <v>N/A</v>
      </c>
      <c r="J349" t="str">
        <f t="shared" si="34"/>
        <v>0</v>
      </c>
      <c r="K349" t="str">
        <f t="shared" si="35"/>
        <v>0</v>
      </c>
      <c r="L349" t="str">
        <f t="shared" si="36"/>
        <v>N/A</v>
      </c>
      <c r="M349" t="str">
        <f t="shared" si="37"/>
        <v>0</v>
      </c>
      <c r="N349" t="str">
        <f t="shared" si="38"/>
        <v>0</v>
      </c>
    </row>
    <row r="350" spans="1:14" x14ac:dyDescent="0.3">
      <c r="A350" s="1">
        <v>21</v>
      </c>
      <c r="B350" t="s">
        <v>694</v>
      </c>
      <c r="C350" t="s">
        <v>6941</v>
      </c>
      <c r="D350" t="s">
        <v>4930</v>
      </c>
      <c r="E350" t="s">
        <v>910</v>
      </c>
      <c r="F350" t="s">
        <v>1609</v>
      </c>
      <c r="G350" t="s">
        <v>2342</v>
      </c>
      <c r="I350" t="str">
        <f t="shared" si="33"/>
        <v>N/A</v>
      </c>
      <c r="J350" t="str">
        <f t="shared" si="34"/>
        <v>(10.11M)</v>
      </c>
      <c r="K350">
        <f t="shared" si="35"/>
        <v>5860000</v>
      </c>
      <c r="L350" t="str">
        <f t="shared" si="36"/>
        <v>(1.74M)</v>
      </c>
      <c r="M350" t="str">
        <f t="shared" si="37"/>
        <v>(856,000)</v>
      </c>
      <c r="N350" t="str">
        <f t="shared" si="38"/>
        <v>(7.73M)</v>
      </c>
    </row>
    <row r="351" spans="1:14" x14ac:dyDescent="0.3">
      <c r="A351" s="1">
        <v>22</v>
      </c>
      <c r="B351" t="s">
        <v>700</v>
      </c>
      <c r="C351" t="s">
        <v>6942</v>
      </c>
      <c r="D351" t="s">
        <v>6943</v>
      </c>
      <c r="E351" t="s">
        <v>6944</v>
      </c>
      <c r="F351" t="s">
        <v>5837</v>
      </c>
      <c r="G351" t="s">
        <v>6256</v>
      </c>
      <c r="I351" t="str">
        <f t="shared" si="33"/>
        <v>N/A</v>
      </c>
      <c r="J351">
        <f t="shared" si="34"/>
        <v>206050000</v>
      </c>
      <c r="K351">
        <f t="shared" si="35"/>
        <v>262720000.00000003</v>
      </c>
      <c r="L351">
        <f t="shared" si="36"/>
        <v>266860000</v>
      </c>
      <c r="M351">
        <f t="shared" si="37"/>
        <v>196300000</v>
      </c>
      <c r="N351">
        <f t="shared" si="38"/>
        <v>120530000</v>
      </c>
    </row>
    <row r="352" spans="1:14" x14ac:dyDescent="0.3">
      <c r="A352" s="1">
        <v>23</v>
      </c>
      <c r="B352" t="s">
        <v>706</v>
      </c>
      <c r="C352" t="s">
        <v>261</v>
      </c>
      <c r="D352" t="s">
        <v>6945</v>
      </c>
      <c r="E352" t="s">
        <v>6946</v>
      </c>
      <c r="F352" t="s">
        <v>6947</v>
      </c>
      <c r="G352" t="s">
        <v>6948</v>
      </c>
      <c r="I352" t="str">
        <f t="shared" si="33"/>
        <v>neg_trend</v>
      </c>
      <c r="J352" t="str">
        <f t="shared" si="34"/>
        <v>N/A</v>
      </c>
      <c r="K352">
        <f t="shared" si="35"/>
        <v>0.27500000000000002</v>
      </c>
      <c r="L352">
        <f t="shared" si="36"/>
        <v>1.5800000000000002E-2</v>
      </c>
      <c r="M352">
        <f t="shared" si="37"/>
        <v>-0.26440000000000002</v>
      </c>
      <c r="N352">
        <f t="shared" si="38"/>
        <v>-0.38600000000000001</v>
      </c>
    </row>
    <row r="353" spans="1:14" x14ac:dyDescent="0.3">
      <c r="A353" s="1">
        <v>24</v>
      </c>
      <c r="B353" t="s">
        <v>711</v>
      </c>
      <c r="C353" t="s">
        <v>261</v>
      </c>
      <c r="D353" t="s">
        <v>261</v>
      </c>
      <c r="E353" t="s">
        <v>261</v>
      </c>
      <c r="F353" t="s">
        <v>261</v>
      </c>
      <c r="G353" t="s">
        <v>6949</v>
      </c>
      <c r="I353" t="str">
        <f t="shared" si="33"/>
        <v>N/A</v>
      </c>
      <c r="J353" t="str">
        <f t="shared" si="34"/>
        <v>N/A</v>
      </c>
      <c r="K353" t="str">
        <f t="shared" si="35"/>
        <v>N/A</v>
      </c>
      <c r="L353" t="str">
        <f t="shared" si="36"/>
        <v>N/A</v>
      </c>
      <c r="M353" t="str">
        <f t="shared" si="37"/>
        <v>N/A</v>
      </c>
      <c r="N353">
        <f t="shared" si="38"/>
        <v>4.7999999999999996E-3</v>
      </c>
    </row>
    <row r="354" spans="1:14" x14ac:dyDescent="0.3">
      <c r="I354" t="str">
        <f t="shared" si="33"/>
        <v>N/A</v>
      </c>
      <c r="J354">
        <f t="shared" si="34"/>
        <v>0</v>
      </c>
      <c r="K354">
        <f t="shared" si="35"/>
        <v>0</v>
      </c>
      <c r="L354">
        <f t="shared" si="36"/>
        <v>0</v>
      </c>
      <c r="M354">
        <f t="shared" si="37"/>
        <v>0</v>
      </c>
      <c r="N354">
        <f t="shared" si="38"/>
        <v>0</v>
      </c>
    </row>
    <row r="355" spans="1:14" x14ac:dyDescent="0.3">
      <c r="A355" s="1">
        <v>0</v>
      </c>
      <c r="B355" t="s">
        <v>6950</v>
      </c>
      <c r="C355" t="s">
        <v>6951</v>
      </c>
      <c r="I355" t="str">
        <f t="shared" si="33"/>
        <v>N/A</v>
      </c>
      <c r="J355" t="str">
        <f t="shared" si="34"/>
        <v>Frank's International</v>
      </c>
      <c r="K355">
        <f t="shared" si="35"/>
        <v>0</v>
      </c>
      <c r="L355">
        <f t="shared" si="36"/>
        <v>0</v>
      </c>
      <c r="M355">
        <f t="shared" si="37"/>
        <v>0</v>
      </c>
      <c r="N355">
        <f t="shared" si="38"/>
        <v>0</v>
      </c>
    </row>
    <row r="356" spans="1:14" x14ac:dyDescent="0.3">
      <c r="A356" s="1">
        <v>1</v>
      </c>
      <c r="B356" t="s">
        <v>6952</v>
      </c>
      <c r="C356" t="s">
        <v>6953</v>
      </c>
      <c r="I356" t="str">
        <f t="shared" si="33"/>
        <v>N/A</v>
      </c>
      <c r="J356" t="str">
        <f t="shared" si="34"/>
        <v>Halliburton</v>
      </c>
      <c r="K356">
        <f t="shared" si="35"/>
        <v>0</v>
      </c>
      <c r="L356">
        <f t="shared" si="36"/>
        <v>0</v>
      </c>
      <c r="M356">
        <f t="shared" si="37"/>
        <v>0</v>
      </c>
      <c r="N356">
        <f t="shared" si="38"/>
        <v>0</v>
      </c>
    </row>
    <row r="357" spans="1:14" x14ac:dyDescent="0.3">
      <c r="A357" s="1">
        <v>2</v>
      </c>
      <c r="B357" t="s">
        <v>6954</v>
      </c>
      <c r="C357" t="s">
        <v>6955</v>
      </c>
      <c r="I357" t="str">
        <f t="shared" si="33"/>
        <v>N/A</v>
      </c>
      <c r="J357" t="str">
        <f t="shared" si="34"/>
        <v>Oceaneering International</v>
      </c>
      <c r="K357">
        <f t="shared" si="35"/>
        <v>0</v>
      </c>
      <c r="L357">
        <f t="shared" si="36"/>
        <v>0</v>
      </c>
      <c r="M357">
        <f t="shared" si="37"/>
        <v>0</v>
      </c>
      <c r="N357">
        <f t="shared" si="38"/>
        <v>0</v>
      </c>
    </row>
    <row r="358" spans="1:14" x14ac:dyDescent="0.3">
      <c r="A358" s="1">
        <v>3</v>
      </c>
      <c r="B358" t="s">
        <v>6956</v>
      </c>
      <c r="C358" t="s">
        <v>6957</v>
      </c>
      <c r="I358" t="str">
        <f t="shared" si="33"/>
        <v>N/A</v>
      </c>
      <c r="J358" t="str">
        <f t="shared" si="34"/>
        <v>C&amp;J Energy Services</v>
      </c>
      <c r="K358">
        <f t="shared" si="35"/>
        <v>0</v>
      </c>
      <c r="L358">
        <f t="shared" si="36"/>
        <v>0</v>
      </c>
      <c r="M358">
        <f t="shared" si="37"/>
        <v>0</v>
      </c>
      <c r="N358">
        <f t="shared" si="38"/>
        <v>0</v>
      </c>
    </row>
    <row r="359" spans="1:14" x14ac:dyDescent="0.3">
      <c r="A359" s="1">
        <v>4</v>
      </c>
      <c r="B359" t="s">
        <v>6958</v>
      </c>
      <c r="C359" t="s">
        <v>6959</v>
      </c>
      <c r="I359" t="str">
        <f t="shared" si="33"/>
        <v>N/A</v>
      </c>
      <c r="J359" t="str">
        <f t="shared" si="34"/>
        <v>Nabors Industries</v>
      </c>
      <c r="K359">
        <f t="shared" si="35"/>
        <v>0</v>
      </c>
      <c r="L359">
        <f t="shared" si="36"/>
        <v>0</v>
      </c>
      <c r="M359">
        <f t="shared" si="37"/>
        <v>0</v>
      </c>
      <c r="N359">
        <f t="shared" si="38"/>
        <v>0</v>
      </c>
    </row>
    <row r="360" spans="1:14" x14ac:dyDescent="0.3">
      <c r="A360" s="1">
        <v>5</v>
      </c>
      <c r="B360" t="s">
        <v>6960</v>
      </c>
      <c r="C360" t="s">
        <v>6961</v>
      </c>
      <c r="I360" t="str">
        <f t="shared" si="33"/>
        <v>N/A</v>
      </c>
      <c r="J360" t="str">
        <f t="shared" si="34"/>
        <v>Cheniere Energy Partners</v>
      </c>
      <c r="K360">
        <f t="shared" si="35"/>
        <v>0</v>
      </c>
      <c r="L360">
        <f t="shared" si="36"/>
        <v>0</v>
      </c>
      <c r="M360">
        <f t="shared" si="37"/>
        <v>0</v>
      </c>
      <c r="N360">
        <f t="shared" si="38"/>
        <v>0</v>
      </c>
    </row>
    <row r="361" spans="1:14" x14ac:dyDescent="0.3">
      <c r="I361" t="str">
        <f t="shared" si="33"/>
        <v>N/A</v>
      </c>
      <c r="J361">
        <f t="shared" si="34"/>
        <v>0</v>
      </c>
      <c r="K361">
        <f t="shared" si="35"/>
        <v>0</v>
      </c>
      <c r="L361">
        <f t="shared" si="36"/>
        <v>0</v>
      </c>
      <c r="M361">
        <f t="shared" si="37"/>
        <v>0</v>
      </c>
      <c r="N361">
        <f t="shared" si="38"/>
        <v>0</v>
      </c>
    </row>
    <row r="362" spans="1:14" x14ac:dyDescent="0.3">
      <c r="I362" t="str">
        <f t="shared" si="33"/>
        <v>N/A</v>
      </c>
      <c r="J362">
        <f t="shared" si="34"/>
        <v>0</v>
      </c>
      <c r="K362">
        <f t="shared" si="35"/>
        <v>0</v>
      </c>
      <c r="L362">
        <f t="shared" si="36"/>
        <v>0</v>
      </c>
      <c r="M362">
        <f t="shared" si="37"/>
        <v>0</v>
      </c>
      <c r="N362">
        <f t="shared" si="38"/>
        <v>0</v>
      </c>
    </row>
    <row r="363" spans="1:14" x14ac:dyDescent="0.3">
      <c r="A363" s="1">
        <v>0</v>
      </c>
      <c r="B363" t="s">
        <v>122</v>
      </c>
      <c r="C363" t="s">
        <v>6962</v>
      </c>
      <c r="I363" t="str">
        <f t="shared" si="33"/>
        <v>N/A</v>
      </c>
      <c r="J363">
        <f t="shared" si="34"/>
        <v>1890000000</v>
      </c>
      <c r="K363">
        <f t="shared" si="35"/>
        <v>0</v>
      </c>
      <c r="L363">
        <f t="shared" si="36"/>
        <v>0</v>
      </c>
      <c r="M363">
        <f t="shared" si="37"/>
        <v>0</v>
      </c>
      <c r="N363">
        <f t="shared" si="38"/>
        <v>0</v>
      </c>
    </row>
    <row r="364" spans="1:14" x14ac:dyDescent="0.3">
      <c r="A364" s="1">
        <v>1</v>
      </c>
      <c r="B364" t="s">
        <v>123</v>
      </c>
      <c r="I364" t="str">
        <f t="shared" si="33"/>
        <v>N/A</v>
      </c>
      <c r="J364">
        <f t="shared" si="34"/>
        <v>0</v>
      </c>
      <c r="K364">
        <f t="shared" si="35"/>
        <v>0</v>
      </c>
      <c r="L364">
        <f t="shared" si="36"/>
        <v>0</v>
      </c>
      <c r="M364">
        <f t="shared" si="37"/>
        <v>0</v>
      </c>
      <c r="N364">
        <f t="shared" si="38"/>
        <v>0</v>
      </c>
    </row>
    <row r="365" spans="1:14" x14ac:dyDescent="0.3">
      <c r="A365" s="1">
        <v>2</v>
      </c>
      <c r="B365" t="s">
        <v>124</v>
      </c>
      <c r="C365" t="s">
        <v>6963</v>
      </c>
      <c r="I365" t="str">
        <f t="shared" si="33"/>
        <v>N/A</v>
      </c>
      <c r="J365" t="str">
        <f t="shared" si="34"/>
        <v>-10.12</v>
      </c>
      <c r="K365">
        <f t="shared" si="35"/>
        <v>0</v>
      </c>
      <c r="L365">
        <f t="shared" si="36"/>
        <v>0</v>
      </c>
      <c r="M365">
        <f t="shared" si="37"/>
        <v>0</v>
      </c>
      <c r="N365">
        <f t="shared" si="38"/>
        <v>0</v>
      </c>
    </row>
    <row r="366" spans="1:14" x14ac:dyDescent="0.3">
      <c r="A366" s="1">
        <v>3</v>
      </c>
      <c r="B366" t="s">
        <v>125</v>
      </c>
      <c r="C366" t="s">
        <v>6964</v>
      </c>
      <c r="I366" t="str">
        <f t="shared" si="33"/>
        <v>N/A</v>
      </c>
      <c r="J366" t="str">
        <f t="shared" si="34"/>
        <v>-40.33</v>
      </c>
      <c r="K366">
        <f t="shared" si="35"/>
        <v>0</v>
      </c>
      <c r="L366">
        <f t="shared" si="36"/>
        <v>0</v>
      </c>
      <c r="M366">
        <f t="shared" si="37"/>
        <v>0</v>
      </c>
      <c r="N366">
        <f t="shared" si="38"/>
        <v>0</v>
      </c>
    </row>
    <row r="367" spans="1:14" x14ac:dyDescent="0.3">
      <c r="A367" s="1">
        <v>4</v>
      </c>
      <c r="B367" t="s">
        <v>127</v>
      </c>
      <c r="C367" t="s">
        <v>4085</v>
      </c>
      <c r="I367" t="str">
        <f t="shared" si="33"/>
        <v>N/A</v>
      </c>
      <c r="J367" t="str">
        <f t="shared" si="34"/>
        <v>0.33</v>
      </c>
      <c r="K367">
        <f t="shared" si="35"/>
        <v>0</v>
      </c>
      <c r="L367">
        <f t="shared" si="36"/>
        <v>0</v>
      </c>
      <c r="M367">
        <f t="shared" si="37"/>
        <v>0</v>
      </c>
      <c r="N367">
        <f t="shared" si="38"/>
        <v>0</v>
      </c>
    </row>
    <row r="368" spans="1:14" x14ac:dyDescent="0.3">
      <c r="A368" s="1">
        <v>5</v>
      </c>
      <c r="B368" t="s">
        <v>129</v>
      </c>
      <c r="C368" t="s">
        <v>6965</v>
      </c>
      <c r="I368" t="str">
        <f t="shared" si="33"/>
        <v>N/A</v>
      </c>
      <c r="J368" t="str">
        <f t="shared" si="34"/>
        <v>4.24</v>
      </c>
      <c r="K368">
        <f t="shared" si="35"/>
        <v>0</v>
      </c>
      <c r="L368">
        <f t="shared" si="36"/>
        <v>0</v>
      </c>
      <c r="M368">
        <f t="shared" si="37"/>
        <v>0</v>
      </c>
      <c r="N368">
        <f t="shared" si="38"/>
        <v>0</v>
      </c>
    </row>
    <row r="369" spans="1:14" x14ac:dyDescent="0.3">
      <c r="A369" s="1">
        <v>6</v>
      </c>
      <c r="B369" t="s">
        <v>131</v>
      </c>
      <c r="C369" t="s">
        <v>6966</v>
      </c>
      <c r="I369" t="str">
        <f t="shared" si="33"/>
        <v>N/A</v>
      </c>
      <c r="J369" t="str">
        <f t="shared" si="34"/>
        <v>1.48</v>
      </c>
      <c r="K369">
        <f t="shared" si="35"/>
        <v>0</v>
      </c>
      <c r="L369">
        <f t="shared" si="36"/>
        <v>0</v>
      </c>
      <c r="M369">
        <f t="shared" si="37"/>
        <v>0</v>
      </c>
      <c r="N369">
        <f t="shared" si="38"/>
        <v>0</v>
      </c>
    </row>
    <row r="370" spans="1:14" x14ac:dyDescent="0.3">
      <c r="A370" s="1">
        <v>7</v>
      </c>
      <c r="B370" t="s">
        <v>133</v>
      </c>
      <c r="I370" t="str">
        <f t="shared" si="33"/>
        <v>N/A</v>
      </c>
      <c r="J370">
        <f t="shared" si="34"/>
        <v>0</v>
      </c>
      <c r="K370">
        <f t="shared" si="35"/>
        <v>0</v>
      </c>
      <c r="L370">
        <f t="shared" si="36"/>
        <v>0</v>
      </c>
      <c r="M370">
        <f t="shared" si="37"/>
        <v>0</v>
      </c>
      <c r="N370">
        <f t="shared" si="38"/>
        <v>0</v>
      </c>
    </row>
    <row r="371" spans="1:14" x14ac:dyDescent="0.3">
      <c r="A371" s="1">
        <v>8</v>
      </c>
      <c r="B371" t="s">
        <v>134</v>
      </c>
      <c r="I371" t="str">
        <f t="shared" si="33"/>
        <v>N/A</v>
      </c>
      <c r="J371">
        <f t="shared" si="34"/>
        <v>0</v>
      </c>
      <c r="K371">
        <f t="shared" si="35"/>
        <v>0</v>
      </c>
      <c r="L371">
        <f t="shared" si="36"/>
        <v>0</v>
      </c>
      <c r="M371">
        <f t="shared" si="37"/>
        <v>0</v>
      </c>
      <c r="N371">
        <f t="shared" si="38"/>
        <v>0</v>
      </c>
    </row>
    <row r="372" spans="1:14" x14ac:dyDescent="0.3">
      <c r="I372" t="str">
        <f t="shared" si="33"/>
        <v>N/A</v>
      </c>
      <c r="J372">
        <f t="shared" si="34"/>
        <v>0</v>
      </c>
      <c r="K372">
        <f t="shared" si="35"/>
        <v>0</v>
      </c>
      <c r="L372">
        <f t="shared" si="36"/>
        <v>0</v>
      </c>
      <c r="M372">
        <f t="shared" si="37"/>
        <v>0</v>
      </c>
      <c r="N372">
        <f t="shared" si="38"/>
        <v>0</v>
      </c>
    </row>
    <row r="373" spans="1:14" x14ac:dyDescent="0.3">
      <c r="I373" t="str">
        <f t="shared" si="33"/>
        <v>N/A</v>
      </c>
      <c r="J373">
        <f t="shared" si="34"/>
        <v>0</v>
      </c>
      <c r="K373">
        <f t="shared" si="35"/>
        <v>0</v>
      </c>
      <c r="L373">
        <f t="shared" si="36"/>
        <v>0</v>
      </c>
      <c r="M373">
        <f t="shared" si="37"/>
        <v>0</v>
      </c>
      <c r="N373">
        <f t="shared" si="38"/>
        <v>0</v>
      </c>
    </row>
    <row r="374" spans="1:14" x14ac:dyDescent="0.3">
      <c r="A374" s="1">
        <v>0</v>
      </c>
      <c r="B374" t="s">
        <v>122</v>
      </c>
      <c r="C374" t="s">
        <v>6967</v>
      </c>
      <c r="I374" t="str">
        <f t="shared" si="33"/>
        <v>N/A</v>
      </c>
      <c r="J374">
        <f t="shared" si="34"/>
        <v>38520000000</v>
      </c>
      <c r="K374">
        <f t="shared" si="35"/>
        <v>0</v>
      </c>
      <c r="L374">
        <f t="shared" si="36"/>
        <v>0</v>
      </c>
      <c r="M374">
        <f t="shared" si="37"/>
        <v>0</v>
      </c>
      <c r="N374">
        <f t="shared" si="38"/>
        <v>0</v>
      </c>
    </row>
    <row r="375" spans="1:14" x14ac:dyDescent="0.3">
      <c r="A375" s="1">
        <v>1</v>
      </c>
      <c r="B375" t="s">
        <v>123</v>
      </c>
      <c r="I375" t="str">
        <f t="shared" si="33"/>
        <v>N/A</v>
      </c>
      <c r="J375">
        <f t="shared" si="34"/>
        <v>0</v>
      </c>
      <c r="K375">
        <f t="shared" si="35"/>
        <v>0</v>
      </c>
      <c r="L375">
        <f t="shared" si="36"/>
        <v>0</v>
      </c>
      <c r="M375">
        <f t="shared" si="37"/>
        <v>0</v>
      </c>
      <c r="N375">
        <f t="shared" si="38"/>
        <v>0</v>
      </c>
    </row>
    <row r="376" spans="1:14" x14ac:dyDescent="0.3">
      <c r="A376" s="1">
        <v>2</v>
      </c>
      <c r="B376" t="s">
        <v>124</v>
      </c>
      <c r="C376" t="s">
        <v>6968</v>
      </c>
      <c r="I376" t="str">
        <f t="shared" si="33"/>
        <v>N/A</v>
      </c>
      <c r="J376" t="str">
        <f t="shared" si="34"/>
        <v>-11.32</v>
      </c>
      <c r="K376">
        <f t="shared" si="35"/>
        <v>0</v>
      </c>
      <c r="L376">
        <f t="shared" si="36"/>
        <v>0</v>
      </c>
      <c r="M376">
        <f t="shared" si="37"/>
        <v>0</v>
      </c>
      <c r="N376">
        <f t="shared" si="38"/>
        <v>0</v>
      </c>
    </row>
    <row r="377" spans="1:14" x14ac:dyDescent="0.3">
      <c r="A377" s="1">
        <v>3</v>
      </c>
      <c r="B377" t="s">
        <v>125</v>
      </c>
      <c r="C377" t="s">
        <v>6969</v>
      </c>
      <c r="I377" t="str">
        <f t="shared" si="33"/>
        <v>N/A</v>
      </c>
      <c r="J377" t="str">
        <f t="shared" si="34"/>
        <v>18.73</v>
      </c>
      <c r="K377">
        <f t="shared" si="35"/>
        <v>0</v>
      </c>
      <c r="L377">
        <f t="shared" si="36"/>
        <v>0</v>
      </c>
      <c r="M377">
        <f t="shared" si="37"/>
        <v>0</v>
      </c>
      <c r="N377">
        <f t="shared" si="38"/>
        <v>0</v>
      </c>
    </row>
    <row r="378" spans="1:14" x14ac:dyDescent="0.3">
      <c r="A378" s="1">
        <v>4</v>
      </c>
      <c r="B378" t="s">
        <v>127</v>
      </c>
      <c r="C378" t="s">
        <v>6447</v>
      </c>
      <c r="I378" t="str">
        <f t="shared" si="33"/>
        <v>N/A</v>
      </c>
      <c r="J378" t="str">
        <f t="shared" si="34"/>
        <v>2.20</v>
      </c>
      <c r="K378">
        <f t="shared" si="35"/>
        <v>0</v>
      </c>
      <c r="L378">
        <f t="shared" si="36"/>
        <v>0</v>
      </c>
      <c r="M378">
        <f t="shared" si="37"/>
        <v>0</v>
      </c>
      <c r="N378">
        <f t="shared" si="38"/>
        <v>0</v>
      </c>
    </row>
    <row r="379" spans="1:14" x14ac:dyDescent="0.3">
      <c r="A379" s="1">
        <v>5</v>
      </c>
      <c r="B379" t="s">
        <v>129</v>
      </c>
      <c r="C379" t="s">
        <v>4096</v>
      </c>
      <c r="I379" t="str">
        <f t="shared" si="33"/>
        <v>N/A</v>
      </c>
      <c r="J379" t="str">
        <f t="shared" si="34"/>
        <v>2.41</v>
      </c>
      <c r="K379">
        <f t="shared" si="35"/>
        <v>0</v>
      </c>
      <c r="L379">
        <f t="shared" si="36"/>
        <v>0</v>
      </c>
      <c r="M379">
        <f t="shared" si="37"/>
        <v>0</v>
      </c>
      <c r="N379">
        <f t="shared" si="38"/>
        <v>0</v>
      </c>
    </row>
    <row r="380" spans="1:14" x14ac:dyDescent="0.3">
      <c r="A380" s="1">
        <v>6</v>
      </c>
      <c r="B380" t="s">
        <v>131</v>
      </c>
      <c r="C380" t="s">
        <v>6970</v>
      </c>
      <c r="I380" t="str">
        <f t="shared" ref="I380:I443" si="39">IF(AND(K380&gt; J380, L380&gt; K380, M380&gt; L380, N380&gt; M380), "pos_trend", IF(AND(K380&lt; J380, L380&lt; K380, M380&lt; L380, N380&lt; M380), "neg_trend", "N/A"))</f>
        <v>N/A</v>
      </c>
      <c r="J380" t="str">
        <f t="shared" ref="J380:J399" si="40">IF(TRIM(C380)="-", "N/A", IF(RIGHT(C380,1)="M",1000000*VALUE(LEFT(C380,LEN(C380)-1)),IF(RIGHT(C380,1)="B",1000000000*VALUE(LEFT(C380,LEN(C380)-1)),IF(RIGHT(C380,1)="%",0.01*VALUE(LEFT(C380,LEN(C380)-1)),C380))))</f>
        <v>4.30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7</v>
      </c>
      <c r="B381" t="s">
        <v>133</v>
      </c>
      <c r="I381" t="str">
        <f t="shared" si="39"/>
        <v>N/A</v>
      </c>
      <c r="J381">
        <f t="shared" si="40"/>
        <v>0</v>
      </c>
      <c r="K381">
        <f t="shared" si="41"/>
        <v>0</v>
      </c>
      <c r="L381">
        <f t="shared" si="42"/>
        <v>0</v>
      </c>
      <c r="M381">
        <f t="shared" si="43"/>
        <v>0</v>
      </c>
      <c r="N381">
        <f t="shared" si="44"/>
        <v>0</v>
      </c>
    </row>
    <row r="382" spans="1:14" x14ac:dyDescent="0.3">
      <c r="A382" s="1">
        <v>8</v>
      </c>
      <c r="B382" t="s">
        <v>134</v>
      </c>
      <c r="I382" t="str">
        <f t="shared" si="39"/>
        <v>N/A</v>
      </c>
      <c r="J382">
        <f t="shared" si="40"/>
        <v>0</v>
      </c>
      <c r="K382">
        <f t="shared" si="41"/>
        <v>0</v>
      </c>
      <c r="L382">
        <f t="shared" si="42"/>
        <v>0</v>
      </c>
      <c r="M382">
        <f t="shared" si="43"/>
        <v>0</v>
      </c>
      <c r="N382">
        <f t="shared" si="44"/>
        <v>0</v>
      </c>
    </row>
    <row r="383" spans="1:14" x14ac:dyDescent="0.3">
      <c r="I383" t="str">
        <f t="shared" si="39"/>
        <v>N/A</v>
      </c>
      <c r="J383">
        <f t="shared" si="40"/>
        <v>0</v>
      </c>
      <c r="K383">
        <f t="shared" si="41"/>
        <v>0</v>
      </c>
      <c r="L383">
        <f t="shared" si="42"/>
        <v>0</v>
      </c>
      <c r="M383">
        <f t="shared" si="43"/>
        <v>0</v>
      </c>
      <c r="N383">
        <f t="shared" si="44"/>
        <v>0</v>
      </c>
    </row>
    <row r="384" spans="1:14" x14ac:dyDescent="0.3">
      <c r="I384" t="str">
        <f t="shared" si="39"/>
        <v>N/A</v>
      </c>
      <c r="J384">
        <f t="shared" si="40"/>
        <v>0</v>
      </c>
      <c r="K384">
        <f t="shared" si="41"/>
        <v>0</v>
      </c>
      <c r="L384">
        <f t="shared" si="42"/>
        <v>0</v>
      </c>
      <c r="M384">
        <f t="shared" si="43"/>
        <v>0</v>
      </c>
      <c r="N384">
        <f t="shared" si="44"/>
        <v>0</v>
      </c>
    </row>
    <row r="385" spans="1:14" x14ac:dyDescent="0.3">
      <c r="A385" s="1">
        <v>0</v>
      </c>
      <c r="B385" t="s">
        <v>122</v>
      </c>
      <c r="C385" t="s">
        <v>6971</v>
      </c>
      <c r="I385" t="str">
        <f t="shared" si="39"/>
        <v>N/A</v>
      </c>
      <c r="J385">
        <f t="shared" si="40"/>
        <v>2400000000</v>
      </c>
      <c r="K385">
        <f t="shared" si="41"/>
        <v>0</v>
      </c>
      <c r="L385">
        <f t="shared" si="42"/>
        <v>0</v>
      </c>
      <c r="M385">
        <f t="shared" si="43"/>
        <v>0</v>
      </c>
      <c r="N385">
        <f t="shared" si="44"/>
        <v>0</v>
      </c>
    </row>
    <row r="386" spans="1:14" x14ac:dyDescent="0.3">
      <c r="A386" s="1">
        <v>1</v>
      </c>
      <c r="B386" t="s">
        <v>123</v>
      </c>
      <c r="I386" t="str">
        <f t="shared" si="39"/>
        <v>N/A</v>
      </c>
      <c r="J386">
        <f t="shared" si="40"/>
        <v>0</v>
      </c>
      <c r="K386">
        <f t="shared" si="41"/>
        <v>0</v>
      </c>
      <c r="L386">
        <f t="shared" si="42"/>
        <v>0</v>
      </c>
      <c r="M386">
        <f t="shared" si="43"/>
        <v>0</v>
      </c>
      <c r="N386">
        <f t="shared" si="44"/>
        <v>0</v>
      </c>
    </row>
    <row r="387" spans="1:14" x14ac:dyDescent="0.3">
      <c r="A387" s="1">
        <v>2</v>
      </c>
      <c r="B387" t="s">
        <v>124</v>
      </c>
      <c r="C387" t="s">
        <v>6972</v>
      </c>
      <c r="I387" t="str">
        <f t="shared" si="39"/>
        <v>N/A</v>
      </c>
      <c r="J387" t="str">
        <f t="shared" si="40"/>
        <v>-271.67</v>
      </c>
      <c r="K387">
        <f t="shared" si="41"/>
        <v>0</v>
      </c>
      <c r="L387">
        <f t="shared" si="42"/>
        <v>0</v>
      </c>
      <c r="M387">
        <f t="shared" si="43"/>
        <v>0</v>
      </c>
      <c r="N387">
        <f t="shared" si="44"/>
        <v>0</v>
      </c>
    </row>
    <row r="388" spans="1:14" x14ac:dyDescent="0.3">
      <c r="A388" s="1">
        <v>3</v>
      </c>
      <c r="B388" t="s">
        <v>125</v>
      </c>
      <c r="C388" t="s">
        <v>6973</v>
      </c>
      <c r="I388" t="str">
        <f t="shared" si="39"/>
        <v>N/A</v>
      </c>
      <c r="J388" t="str">
        <f t="shared" si="40"/>
        <v>174.64</v>
      </c>
      <c r="K388">
        <f t="shared" si="41"/>
        <v>0</v>
      </c>
      <c r="L388">
        <f t="shared" si="42"/>
        <v>0</v>
      </c>
      <c r="M388">
        <f t="shared" si="43"/>
        <v>0</v>
      </c>
      <c r="N388">
        <f t="shared" si="44"/>
        <v>0</v>
      </c>
    </row>
    <row r="389" spans="1:14" x14ac:dyDescent="0.3">
      <c r="A389" s="1">
        <v>4</v>
      </c>
      <c r="B389" t="s">
        <v>127</v>
      </c>
      <c r="C389" t="s">
        <v>6974</v>
      </c>
      <c r="I389" t="str">
        <f t="shared" si="39"/>
        <v>N/A</v>
      </c>
      <c r="J389" t="str">
        <f t="shared" si="40"/>
        <v>3.14</v>
      </c>
      <c r="K389">
        <f t="shared" si="41"/>
        <v>0</v>
      </c>
      <c r="L389">
        <f t="shared" si="42"/>
        <v>0</v>
      </c>
      <c r="M389">
        <f t="shared" si="43"/>
        <v>0</v>
      </c>
      <c r="N389">
        <f t="shared" si="44"/>
        <v>0</v>
      </c>
    </row>
    <row r="390" spans="1:14" x14ac:dyDescent="0.3">
      <c r="A390" s="1">
        <v>5</v>
      </c>
      <c r="B390" t="s">
        <v>129</v>
      </c>
      <c r="C390" t="s">
        <v>3070</v>
      </c>
      <c r="I390" t="str">
        <f t="shared" si="39"/>
        <v>N/A</v>
      </c>
      <c r="J390" t="str">
        <f t="shared" si="40"/>
        <v>1.14</v>
      </c>
      <c r="K390">
        <f t="shared" si="41"/>
        <v>0</v>
      </c>
      <c r="L390">
        <f t="shared" si="42"/>
        <v>0</v>
      </c>
      <c r="M390">
        <f t="shared" si="43"/>
        <v>0</v>
      </c>
      <c r="N390">
        <f t="shared" si="44"/>
        <v>0</v>
      </c>
    </row>
    <row r="391" spans="1:14" x14ac:dyDescent="0.3">
      <c r="A391" s="1">
        <v>6</v>
      </c>
      <c r="B391" t="s">
        <v>131</v>
      </c>
      <c r="C391" t="s">
        <v>1705</v>
      </c>
      <c r="I391" t="str">
        <f t="shared" si="39"/>
        <v>N/A</v>
      </c>
      <c r="J391" t="str">
        <f t="shared" si="40"/>
        <v>1.61</v>
      </c>
      <c r="K391">
        <f t="shared" si="41"/>
        <v>0</v>
      </c>
      <c r="L391">
        <f t="shared" si="42"/>
        <v>0</v>
      </c>
      <c r="M391">
        <f t="shared" si="43"/>
        <v>0</v>
      </c>
      <c r="N391">
        <f t="shared" si="44"/>
        <v>0</v>
      </c>
    </row>
    <row r="392" spans="1:14" x14ac:dyDescent="0.3">
      <c r="A392" s="1">
        <v>7</v>
      </c>
      <c r="B392" t="s">
        <v>133</v>
      </c>
      <c r="I392" t="str">
        <f t="shared" si="39"/>
        <v>N/A</v>
      </c>
      <c r="J392">
        <f t="shared" si="40"/>
        <v>0</v>
      </c>
      <c r="K392">
        <f t="shared" si="41"/>
        <v>0</v>
      </c>
      <c r="L392">
        <f t="shared" si="42"/>
        <v>0</v>
      </c>
      <c r="M392">
        <f t="shared" si="43"/>
        <v>0</v>
      </c>
      <c r="N392">
        <f t="shared" si="44"/>
        <v>0</v>
      </c>
    </row>
    <row r="393" spans="1:14" x14ac:dyDescent="0.3">
      <c r="A393" s="1">
        <v>8</v>
      </c>
      <c r="B393" t="s">
        <v>134</v>
      </c>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A396" s="1">
        <v>0</v>
      </c>
      <c r="B396" t="s">
        <v>122</v>
      </c>
      <c r="C396" t="s">
        <v>6975</v>
      </c>
      <c r="I396" t="str">
        <f t="shared" si="39"/>
        <v>N/A</v>
      </c>
      <c r="J396">
        <f t="shared" si="40"/>
        <v>1980000000</v>
      </c>
      <c r="K396">
        <f t="shared" si="41"/>
        <v>0</v>
      </c>
      <c r="L396">
        <f t="shared" si="42"/>
        <v>0</v>
      </c>
      <c r="M396">
        <f t="shared" si="43"/>
        <v>0</v>
      </c>
      <c r="N396">
        <f t="shared" si="44"/>
        <v>0</v>
      </c>
    </row>
    <row r="397" spans="1:14" x14ac:dyDescent="0.3">
      <c r="A397" s="1">
        <v>1</v>
      </c>
      <c r="B397" t="s">
        <v>123</v>
      </c>
      <c r="I397" t="str">
        <f t="shared" si="39"/>
        <v>N/A</v>
      </c>
      <c r="J397">
        <f t="shared" si="40"/>
        <v>0</v>
      </c>
      <c r="K397">
        <f t="shared" si="41"/>
        <v>0</v>
      </c>
      <c r="L397">
        <f t="shared" si="42"/>
        <v>0</v>
      </c>
      <c r="M397">
        <f t="shared" si="43"/>
        <v>0</v>
      </c>
      <c r="N397">
        <f t="shared" si="44"/>
        <v>0</v>
      </c>
    </row>
    <row r="398" spans="1:14" x14ac:dyDescent="0.3">
      <c r="A398" s="1">
        <v>2</v>
      </c>
      <c r="B398" t="s">
        <v>124</v>
      </c>
      <c r="C398" t="s">
        <v>6976</v>
      </c>
      <c r="I398" t="str">
        <f t="shared" si="39"/>
        <v>N/A</v>
      </c>
      <c r="J398" t="str">
        <f t="shared" si="40"/>
        <v>-12.91</v>
      </c>
      <c r="K398">
        <f t="shared" si="41"/>
        <v>0</v>
      </c>
      <c r="L398">
        <f t="shared" si="42"/>
        <v>0</v>
      </c>
      <c r="M398">
        <f t="shared" si="43"/>
        <v>0</v>
      </c>
      <c r="N398">
        <f t="shared" si="44"/>
        <v>0</v>
      </c>
    </row>
    <row r="399" spans="1:14" x14ac:dyDescent="0.3">
      <c r="A399" s="1">
        <v>3</v>
      </c>
      <c r="B399" t="s">
        <v>125</v>
      </c>
      <c r="C399" t="s">
        <v>6977</v>
      </c>
      <c r="I399" t="str">
        <f t="shared" si="39"/>
        <v>N/A</v>
      </c>
      <c r="J399" t="str">
        <f t="shared" si="40"/>
        <v>12.72</v>
      </c>
      <c r="K399">
        <f t="shared" si="41"/>
        <v>0</v>
      </c>
      <c r="L399">
        <f t="shared" si="42"/>
        <v>0</v>
      </c>
      <c r="M399">
        <f t="shared" si="43"/>
        <v>0</v>
      </c>
      <c r="N399">
        <f t="shared" si="44"/>
        <v>0</v>
      </c>
    </row>
    <row r="400" spans="1:14" x14ac:dyDescent="0.3">
      <c r="A400" s="1">
        <v>4</v>
      </c>
      <c r="B400" t="s">
        <v>127</v>
      </c>
    </row>
    <row r="401" spans="1:3" x14ac:dyDescent="0.3">
      <c r="A401" s="1">
        <v>5</v>
      </c>
      <c r="B401" t="s">
        <v>129</v>
      </c>
      <c r="C401" t="s">
        <v>215</v>
      </c>
    </row>
    <row r="402" spans="1:3" x14ac:dyDescent="0.3">
      <c r="A402" s="1">
        <v>6</v>
      </c>
      <c r="B402" t="s">
        <v>131</v>
      </c>
      <c r="C402" t="s">
        <v>2473</v>
      </c>
    </row>
    <row r="403" spans="1:3" x14ac:dyDescent="0.3">
      <c r="A403" s="1">
        <v>7</v>
      </c>
      <c r="B403" t="s">
        <v>133</v>
      </c>
    </row>
    <row r="404" spans="1:3" x14ac:dyDescent="0.3">
      <c r="A404" s="1">
        <v>8</v>
      </c>
      <c r="B404" t="s">
        <v>134</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1.7052231586094868E-2</v>
      </c>
      <c r="AL454">
        <f ca="1">Z455-Y455</f>
        <v>9.1048615279087919E-4</v>
      </c>
      <c r="AM454">
        <f ca="1">AA455-Z455</f>
        <v>-6.3103666319719531E-2</v>
      </c>
      <c r="AN454">
        <f ca="1">AB455-AA455</f>
        <v>-8.7122725723307176E-2</v>
      </c>
    </row>
    <row r="455" spans="2:40" x14ac:dyDescent="0.3">
      <c r="X455">
        <f ca="1">(INDIRECT("J" &amp; MATCH("Gross Income",B145:B403,0) +144))/(INDIRECT("J" &amp; MATCH("Sales/Revenue",B145:B403,0) +144))</f>
        <v>0.3428262730868023</v>
      </c>
      <c r="Y455">
        <f ca="1">(INDIRECT("K" &amp; MATCH("Gross Income",B145:B403,0) +144))/(INDIRECT("K" &amp; MATCH("Sales/Revenue",B145:B403,0) +144))</f>
        <v>0.35987850467289717</v>
      </c>
      <c r="Z455">
        <f ca="1">(INDIRECT("L" &amp; MATCH("Gross Income",B145:B403,0) +144))/(INDIRECT("L" &amp; MATCH("Sales/Revenue",B145:B403,0) +144))</f>
        <v>0.36078899082568805</v>
      </c>
      <c r="AA455">
        <f ca="1">(INDIRECT("M" &amp; MATCH("Gross Income",B145:B403,0) +144))/(INDIRECT("M" &amp; MATCH("Sales/Revenue",B145:B403,0) +144))</f>
        <v>0.29768532450596852</v>
      </c>
      <c r="AB455">
        <f ca="1">(INDIRECT("N" &amp; MATCH("Gross Income",B145:B403,0) +144))/(INDIRECT("N" &amp; MATCH("Sales/Revenue",B145:B403,0) +144))</f>
        <v>0.21056259878266134</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0.2754413503485954</v>
      </c>
      <c r="R462">
        <f ca="1">Y455-Y463-Y471</f>
        <v>0.28748598130841119</v>
      </c>
      <c r="S462">
        <f ca="1">Z455-Z463-Z471</f>
        <v>0.29440366972477061</v>
      </c>
      <c r="T462">
        <f ca="1">AA455-AA463-AA471</f>
        <v>0.20089778312769585</v>
      </c>
      <c r="U462">
        <f ca="1">AB455-AB463-AB471</f>
        <v>9.9152570871305121E-2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f ca="1">(INDIRECT("J" &amp; MATCH("SG&amp;A Expense",B145:B403,0) +144))/(INDIRECT("J" &amp; MATCH("Sales/Revenue",B145:B403,0) +144))</f>
        <v>4.4022913523871651E-2</v>
      </c>
      <c r="Y463">
        <f ca="1">(INDIRECT("K" &amp; MATCH("SG&amp;A Expense",B145:B403,0) +144))/(INDIRECT("K" &amp; MATCH("Sales/Revenue",B145:B403,0) +144))</f>
        <v>4.8588785046728963E-2</v>
      </c>
      <c r="Z463">
        <f ca="1">(INDIRECT("L" &amp; MATCH("SG&amp;A Expense",B145:B403,0) +144))/(INDIRECT("L" &amp; MATCH("Sales/Revenue",B145:B403,0) +144))</f>
        <v>4.1889908256880735E-2</v>
      </c>
      <c r="AA463">
        <f ca="1">(INDIRECT("M" &amp; MATCH("SG&amp;A Expense",B145:B403,0) +144))/(INDIRECT("M" &amp; MATCH("Sales/Revenue",B145:B403,0) +144))</f>
        <v>6.2355802989266726E-2</v>
      </c>
      <c r="AB463">
        <f ca="1">(INDIRECT("N" &amp; MATCH("SG&amp;A Expense",B145:B403,0) +144))/(INDIRECT("N" &amp; MATCH("Sales/Revenue",B145:B403,0) +144))</f>
        <v>6.6230621784309107E-2</v>
      </c>
      <c r="AE463">
        <f ca="1">R462-Q462</f>
        <v>1.2044630959815783E-2</v>
      </c>
      <c r="AF463">
        <f ca="1">S462-R462</f>
        <v>6.9176884163594243E-3</v>
      </c>
      <c r="AG463">
        <f ca="1">T462-S462</f>
        <v>-9.3505886597074761E-2</v>
      </c>
      <c r="AH463">
        <f ca="1">U462-T462</f>
        <v>-0.10174521225639073</v>
      </c>
      <c r="AK463">
        <f ca="1">Y463-X463</f>
        <v>4.5658715228573121E-3</v>
      </c>
      <c r="AL463">
        <f ca="1">Z463-Y463</f>
        <v>-6.6988767898482279E-3</v>
      </c>
      <c r="AM463">
        <f ca="1">AA463-Z463</f>
        <v>2.046589473238599E-2</v>
      </c>
      <c r="AN463">
        <f ca="1">AB463-AA463</f>
        <v>3.8748187950423812E-3</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f ca="1">Q462*(1/Q490)</f>
        <v>0.59537763285449896</v>
      </c>
      <c r="K467">
        <f ca="1">R462*(1/R490)</f>
        <v>0.63925602660016623</v>
      </c>
      <c r="L467">
        <f ca="1">S462*(1/S490)</f>
        <v>0.64950310684720791</v>
      </c>
      <c r="M467">
        <f ca="1">T462*(1/T490)</f>
        <v>0.35667853962600171</v>
      </c>
      <c r="N467">
        <f ca="1">U462*(1/U490)</f>
        <v>0.14694742088213308</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2.3362009214335223E-2</v>
      </c>
      <c r="Y471">
        <f ca="1">(INDIRECT("K" &amp; MATCH("Depreciation &amp; Amortization Expense",B145:B403,0) +144))/(INDIRECT("K" &amp; MATCH("Sales/Revenue",B145:B403,0) +144))</f>
        <v>2.3803738317757006E-2</v>
      </c>
      <c r="Z471">
        <f ca="1">(INDIRECT("L" &amp; MATCH("Depreciation &amp; Amortization Expense",B145:B403,0) +144))/(INDIRECT("L" &amp; MATCH("Sales/Revenue",B145:B403,0) +144))</f>
        <v>2.4495412844036696E-2</v>
      </c>
      <c r="AA471">
        <f ca="1">(INDIRECT("M" &amp; MATCH("Depreciation &amp; Amortization Expense",B145:B403,0) +144))/(INDIRECT("M" &amp; MATCH("Sales/Revenue",B145:B403,0) +144))</f>
        <v>3.4431738389005921E-2</v>
      </c>
      <c r="AB471">
        <f ca="1">(INDIRECT("N" &amp; MATCH("Depreciation &amp; Amortization Expense",B145:B403,0) +144))/(INDIRECT("N" &amp; MATCH("Sales/Revenue",B145:B403,0) +144))</f>
        <v>4.5179406127047114E-2</v>
      </c>
    </row>
    <row r="472" spans="4:40" x14ac:dyDescent="0.3">
      <c r="Q472">
        <f ca="1">K467-J467</f>
        <v>4.3878393745667266E-2</v>
      </c>
      <c r="R472">
        <f ca="1">L467-K467</f>
        <v>1.0247080247041684E-2</v>
      </c>
      <c r="S472">
        <f ca="1">M467-L467</f>
        <v>-0.2928245672212062</v>
      </c>
      <c r="T472">
        <f ca="1">N467-M467</f>
        <v>-0.20973111874386863</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4.4172910342178337E-4</v>
      </c>
      <c r="AL474">
        <f ca="1">Z471-Y471</f>
        <v>6.9167452627968973E-4</v>
      </c>
      <c r="AM474">
        <f ca="1">AA471-Z471</f>
        <v>9.9363255449692253E-3</v>
      </c>
      <c r="AN474">
        <f ca="1">AB471-AA471</f>
        <v>1.0747667738041193E-2</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f ca="1">J467*(1-J487)</f>
        <v>0.44674526107938434</v>
      </c>
      <c r="E477">
        <f ca="1">K467*(1-K487)</f>
        <v>0.47958509426225543</v>
      </c>
      <c r="F477">
        <f ca="1">L467*(1-L487)</f>
        <v>0.49986790349065746</v>
      </c>
      <c r="G477">
        <f ca="1">M467*(1-M487)</f>
        <v>0.27548733540663811</v>
      </c>
      <c r="H477">
        <f ca="1">N467*(1-N487)</f>
        <v>0.12562913782568327</v>
      </c>
      <c r="K477">
        <f ca="1">E477-D477</f>
        <v>3.2839833182871092E-2</v>
      </c>
      <c r="L477">
        <f ca="1">F477-E477</f>
        <v>2.0282809228402032E-2</v>
      </c>
      <c r="M477">
        <f ca="1">G477-F477</f>
        <v>-0.22438056808401935</v>
      </c>
      <c r="N477">
        <f ca="1">H477-G477</f>
        <v>-0.14985819758095484</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f ca="1">K487-J487</f>
        <v>1.3232394282300386E-4</v>
      </c>
      <c r="R481">
        <f ca="1">L487-K487</f>
        <v>-1.9392063675299193E-2</v>
      </c>
      <c r="S481">
        <f ca="1">M487-L487</f>
        <v>-2.7528097469954604E-3</v>
      </c>
      <c r="T481">
        <f ca="1">N487-M487</f>
        <v>-8.2557088769183634E-2</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f ca="1">(INDIRECT("J" &amp; MATCH("Total Current Assets",B145:B403,0) +144) - INDIRECT("J" &amp; MATCH("Total Current Liabilities",B145:B403,0) +144))/(INDIRECT("J" &amp; MATCH("Sales/Revenue",B145:B403,0) +144))</f>
        <v>0.15941615362661557</v>
      </c>
      <c r="Y483">
        <f ca="1">(INDIRECT("K" &amp; MATCH("Total Current Assets",B145:B403,0) +144) - INDIRECT("K" &amp; MATCH("Total Current Liabilities",B145:B403,0) +144))/(INDIRECT("K" &amp; MATCH("Sales/Revenue",B145:B403,0) +144))</f>
        <v>0.15709345794392521</v>
      </c>
      <c r="Z483">
        <f ca="1">(INDIRECT("L" &amp; MATCH("Total Current Assets",B145:B403,0) +144) - INDIRECT("L" &amp; MATCH("Total Current Liabilities",B145:B403,0) +144))/(INDIRECT("L" &amp; MATCH("Sales/Revenue",B145:B403,0) +144))</f>
        <v>0.15591743119266055</v>
      </c>
      <c r="AA483">
        <f ca="1">(INDIRECT("M" &amp; MATCH("Total Current Assets",B145:B403,0) +144) - INDIRECT("M" &amp; MATCH("Total Current Liabilities",B145:B403,0) +144))/(INDIRECT("M" &amp; MATCH("Sales/Revenue",B145:B403,0) +144))</f>
        <v>0.14769535560236735</v>
      </c>
      <c r="AB483">
        <f ca="1">(INDIRECT("N" &amp; MATCH("Total Current Assets",B145:B403,0) +144) - INDIRECT("N" &amp; MATCH("Total Current Liabilities",B145:B403,0) +144))/(INDIRECT("N" &amp; MATCH("Sales/Revenue",B145:B403,0) +144))</f>
        <v>0.13861519319366447</v>
      </c>
      <c r="AK483" t="str">
        <f>K476</f>
        <v>12-13</v>
      </c>
      <c r="AL483" t="str">
        <f>L476</f>
        <v>13-14</v>
      </c>
      <c r="AM483" t="str">
        <f>M476</f>
        <v>14-15</v>
      </c>
      <c r="AN483" t="str">
        <f>N476</f>
        <v>15-16</v>
      </c>
    </row>
    <row r="484" spans="10:40" x14ac:dyDescent="0.3">
      <c r="AK484">
        <f ca="1">Y483-X483</f>
        <v>-2.3226956826903622E-3</v>
      </c>
      <c r="AL484">
        <f ca="1">Z483-Y483</f>
        <v>-1.1760267512646583E-3</v>
      </c>
      <c r="AM484">
        <f ca="1">AA483-Z483</f>
        <v>-8.2220755902931986E-3</v>
      </c>
      <c r="AN484">
        <f ca="1">AB483-AA483</f>
        <v>-9.0801624087028798E-3</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f ca="1">(INDIRECT("J" &amp; MATCH("Income Tax",B145:B403,0) +144))/(INDIRECT("J" &amp; MATCH("Pretax Income",B145:B403,0) +144))</f>
        <v>0.24964386227024774</v>
      </c>
      <c r="K487">
        <f ca="1">(INDIRECT("K" &amp; MATCH("Income Tax",B145:B403,0) +144))/(INDIRECT("K" &amp; MATCH("Pretax Income",B145:B403,0) +144))</f>
        <v>0.24977618621307074</v>
      </c>
      <c r="L487">
        <f ca="1">(INDIRECT("L" &amp; MATCH("Income Tax",B145:B403,0) +144))/(INDIRECT("L" &amp; MATCH("Pretax Income",B145:B403,0) +144))</f>
        <v>0.23038412253777155</v>
      </c>
      <c r="M487">
        <f ca="1">(INDIRECT("M" &amp; MATCH("Income Tax",B145:B403,0) +144))/(INDIRECT("M" &amp; MATCH("Pretax Income",B145:B403,0) +144))</f>
        <v>0.22763131279077609</v>
      </c>
      <c r="N487">
        <f ca="1">(INDIRECT("N" &amp; MATCH("Income Tax",B145:B403,0) +144))/(INDIRECT("N" &amp; MATCH("Pretax Income",B145:B403,0) +144))</f>
        <v>0.14507422402159245</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f ca="1">SUM(X483,X491,X499)</f>
        <v>0.4626330166755005</v>
      </c>
      <c r="R490">
        <f ca="1">SUM(Y483,Y491,Y499)</f>
        <v>0.44971962616822425</v>
      </c>
      <c r="S490">
        <f ca="1">SUM(Z483,Z491,Z499)</f>
        <v>0.45327522935779813</v>
      </c>
      <c r="T490">
        <f ca="1">SUM(AA483,AA491,AA499)</f>
        <v>0.56324606279466349</v>
      </c>
      <c r="U490">
        <f ca="1">SUM(AB483,AB491,AB499)</f>
        <v>0.67474862965329385</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0.12783870836221306</v>
      </c>
      <c r="Y491">
        <f ca="1">(INDIRECT("K" &amp; MATCH("Net Property, Plant &amp; Equipment",B145:B403,0) +144))/(INDIRECT("K" &amp; MATCH("Sales/Revenue",B145:B403,0) +144))</f>
        <v>0.12973831775700934</v>
      </c>
      <c r="Z491">
        <f ca="1">(INDIRECT("L" &amp; MATCH("Net Property, Plant &amp; Equipment",B145:B403,0) +144))/(INDIRECT("L" &amp; MATCH("Sales/Revenue",B145:B403,0) +144))</f>
        <v>0.13670642201834862</v>
      </c>
      <c r="AA491">
        <f ca="1">(INDIRECT("M" &amp; MATCH("Net Property, Plant &amp; Equipment",B145:B403,0) +144))/(INDIRECT("M" &amp; MATCH("Sales/Revenue",B145:B403,0) +144))</f>
        <v>0.17956916440966997</v>
      </c>
      <c r="AB491">
        <f ca="1">(INDIRECT("N" &amp; MATCH("Net Property, Plant &amp; Equipment",B145:B403,0) +144))/(INDIRECT("N" &amp; MATCH("Sales/Revenue",B145:B403,0) +144))</f>
        <v>0.21838114133907255</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f ca="1">R490-Q490</f>
        <v>-1.2913390507276246E-2</v>
      </c>
      <c r="AF492">
        <f ca="1">S490-R490</f>
        <v>3.5556031895738749E-3</v>
      </c>
      <c r="AG492">
        <f ca="1">T490-S490</f>
        <v>0.10997083343686537</v>
      </c>
      <c r="AH492">
        <f ca="1">U490-T490</f>
        <v>0.11150256685863036</v>
      </c>
      <c r="AK492">
        <f ca="1">Y491-X491</f>
        <v>1.8996093947962756E-3</v>
      </c>
      <c r="AL492">
        <f ca="1">Z491-Y491</f>
        <v>6.9681042613392863E-3</v>
      </c>
      <c r="AM492">
        <f ca="1">AA491-Z491</f>
        <v>4.2862742391321346E-2</v>
      </c>
      <c r="AN492">
        <f ca="1">AB491-AA491</f>
        <v>3.8811976929402581E-2</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0.17537815468667184</v>
      </c>
      <c r="Y499">
        <f ca="1">(INDIRECT("K" &amp; MATCH("Intangible Assets",B145:B403,0) +144))/(INDIRECT("K" &amp; MATCH("Sales/Revenue",B145:B403,0) +144))</f>
        <v>0.16288785046728971</v>
      </c>
      <c r="Z499">
        <f ca="1">(INDIRECT("L" &amp; MATCH("Intangible Assets",B145:B403,0) +144))/(INDIRECT("L" &amp; MATCH("Sales/Revenue",B145:B403,0) +144))</f>
        <v>0.16065137614678898</v>
      </c>
      <c r="AA499">
        <f ca="1">(INDIRECT("M" &amp; MATCH("Intangible Assets",B145:B403,0) +144))/(INDIRECT("M" &amp; MATCH("Sales/Revenue",B145:B403,0) +144))</f>
        <v>0.23598154278262615</v>
      </c>
      <c r="AB499">
        <f ca="1">(INDIRECT("N" &amp; MATCH("Intangible Assets",B145:B403,0) +144))/(INDIRECT("N" &amp; MATCH("Sales/Revenue",B145:B403,0) +144))</f>
        <v>0.31775229512055686</v>
      </c>
      <c r="AK499" t="str">
        <f>K476</f>
        <v>12-13</v>
      </c>
      <c r="AL499" t="str">
        <f>L476</f>
        <v>13-14</v>
      </c>
      <c r="AM499" t="str">
        <f>M476</f>
        <v>14-15</v>
      </c>
      <c r="AN499" t="str">
        <f>N476</f>
        <v>15-16</v>
      </c>
    </row>
    <row r="500" spans="3:40" x14ac:dyDescent="0.3">
      <c r="C500" t="s">
        <v>3037</v>
      </c>
      <c r="AK500">
        <f ca="1">Y499-X499</f>
        <v>-1.2490304219382131E-2</v>
      </c>
      <c r="AL500">
        <f ca="1">Z499-Y499</f>
        <v>-2.2364743205007254E-3</v>
      </c>
      <c r="AM500">
        <f ca="1">AA499-Z499</f>
        <v>7.5330166635837165E-2</v>
      </c>
      <c r="AN500">
        <f ca="1">AB499-AA499</f>
        <v>8.1770752337930713E-2</v>
      </c>
    </row>
    <row r="501" spans="3:40" x14ac:dyDescent="0.3">
      <c r="C501" t="s">
        <v>2390</v>
      </c>
    </row>
    <row r="502" spans="3:40" x14ac:dyDescent="0.3">
      <c r="C502" t="s">
        <v>748</v>
      </c>
    </row>
    <row r="503" spans="3:40" x14ac:dyDescent="0.3">
      <c r="C503" t="s">
        <v>752</v>
      </c>
    </row>
    <row r="504" spans="3:40" x14ac:dyDescent="0.3">
      <c r="C504" t="s">
        <v>3569</v>
      </c>
    </row>
    <row r="505" spans="3:40" x14ac:dyDescent="0.3">
      <c r="C505" t="s">
        <v>6978</v>
      </c>
    </row>
    <row r="506" spans="3:40" x14ac:dyDescent="0.3">
      <c r="C506" t="s">
        <v>3567</v>
      </c>
    </row>
    <row r="507" spans="3:40" x14ac:dyDescent="0.3">
      <c r="C507" t="s">
        <v>754</v>
      </c>
    </row>
    <row r="508" spans="3:40" x14ac:dyDescent="0.3">
      <c r="C508" t="s">
        <v>4804</v>
      </c>
    </row>
    <row r="509" spans="3:40" x14ac:dyDescent="0.3">
      <c r="C509" t="s">
        <v>752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29" workbookViewId="0"/>
  </sheetViews>
  <sheetFormatPr defaultRowHeight="14.4" x14ac:dyDescent="0.3"/>
  <cols>
    <col min="1" max="1" width="0" hidden="1" customWidth="1"/>
    <col min="2" max="7" width="20.6640625" customWidth="1"/>
  </cols>
  <sheetData>
    <row r="1" spans="1:16" x14ac:dyDescent="0.3">
      <c r="B1" t="s">
        <v>0</v>
      </c>
      <c r="C1" t="s">
        <v>6979</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Crane Co.</v>
      </c>
    </row>
    <row r="2" spans="1:16" x14ac:dyDescent="0.3">
      <c r="B2" t="s">
        <v>2</v>
      </c>
      <c r="C2" t="s">
        <v>6980</v>
      </c>
      <c r="K2" t="str">
        <f>LEFT(C1,FIND("(",C1) - 2)</f>
        <v>Crane Co.</v>
      </c>
    </row>
    <row r="3" spans="1:16" x14ac:dyDescent="0.3">
      <c r="J3">
        <f ca="1">RANDBETWEEN(1,6)</f>
        <v>3</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$83.54, up .28%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$83.54, up .28% after opening a bit below yesterday's closing price</v>
      </c>
    </row>
    <row r="5" spans="1:16" x14ac:dyDescent="0.3">
      <c r="J5">
        <f ca="1">RANDBETWEEN(1,2)</f>
        <v>2</v>
      </c>
      <c r="K5" t="str">
        <f>"The one year target estimate for " &amp; D1 &amp; " is " &amp; TEXT(C23,"$####.00")</f>
        <v>The one year target estimate for Crane Co. is $82.89</v>
      </c>
      <c r="L5" t="str">
        <f>D1 &amp; " is expected to be trading at " &amp; TEXT(C23, "$####.00") &amp; ", based on target estimates"</f>
        <v>Crane Co. is expected to be trading at $82.89, based on target estimates</v>
      </c>
    </row>
    <row r="6" spans="1:16" x14ac:dyDescent="0.3">
      <c r="K6" t="str">
        <f>" which would be " &amp; IF(OR(LEFT(ABS((C23-C2)/C2*100),1)="8",LEFT(ABS((C23-C2)/C2*100),2)="18"), "an ", "a ")  &amp;TEXT(ABS((C23-C2)/C2),"####.00%")&amp;IF((C23-C2)&gt;0," increase over"," decrease from")&amp;" the current price"</f>
        <v xml:space="preserve"> which would be a .78% decrease from the current price</v>
      </c>
    </row>
    <row r="7" spans="1:16" x14ac:dyDescent="0.3">
      <c r="A7" s="1">
        <v>0</v>
      </c>
      <c r="B7" t="s">
        <v>5</v>
      </c>
      <c r="C7" t="s">
        <v>6981</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2.56% from last quarter based on the average of 11 analyst estimates (Yahoo Finance)</v>
      </c>
    </row>
    <row r="8" spans="1:16" x14ac:dyDescent="0.3">
      <c r="A8" s="1">
        <v>1</v>
      </c>
      <c r="B8" t="s">
        <v>6</v>
      </c>
      <c r="C8" t="s">
        <v>6982</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8</v>
      </c>
      <c r="C9" t="s">
        <v>11</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10</v>
      </c>
      <c r="C10" t="s">
        <v>11</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$0.12 in the 2 months leading up to the earnings report</v>
      </c>
    </row>
    <row r="11" spans="1:16" x14ac:dyDescent="0.3">
      <c r="A11" s="1">
        <v>4</v>
      </c>
      <c r="B11" t="s">
        <v>12</v>
      </c>
      <c r="C11" t="s">
        <v>6983</v>
      </c>
      <c r="K11" t="str">
        <f>IF(B145="Interest Income",U42, K42)</f>
        <v>Crane Co. has managed to increase and gross income each year since 2012</v>
      </c>
    </row>
    <row r="12" spans="1:16" x14ac:dyDescent="0.3">
      <c r="A12" s="1">
        <v>5</v>
      </c>
      <c r="B12" t="s">
        <v>14</v>
      </c>
      <c r="C12" t="s">
        <v>6984</v>
      </c>
      <c r="D12" t="str">
        <f>LEFT(C12,FIND("-",C12)-2)</f>
        <v>57.80</v>
      </c>
      <c r="E12" t="str">
        <f>TRIM(RIGHT(C12,FIND("-",C12)-1))</f>
        <v>84.00</v>
      </c>
      <c r="K12" t="str">
        <f ca="1">D78</f>
        <v>There are some indications that Crane Co. may be overvalued. The company has a higher trailing p/e, forward p/e, peg ratio, price/sales, and price/book than the comparable average</v>
      </c>
    </row>
    <row r="13" spans="1:16" x14ac:dyDescent="0.3">
      <c r="A13" s="1">
        <v>6</v>
      </c>
      <c r="B13" t="s">
        <v>16</v>
      </c>
      <c r="C13" t="s">
        <v>6985</v>
      </c>
      <c r="K13" t="str">
        <f ca="1">D89</f>
        <v>Inconclusive</v>
      </c>
    </row>
    <row r="14" spans="1:16" x14ac:dyDescent="0.3">
      <c r="A14" s="1">
        <v>7</v>
      </c>
      <c r="B14" t="s">
        <v>18</v>
      </c>
      <c r="C14" t="s">
        <v>6986</v>
      </c>
    </row>
    <row r="16" spans="1:16" x14ac:dyDescent="0.3">
      <c r="A16" s="1">
        <v>0</v>
      </c>
      <c r="B16" t="s">
        <v>20</v>
      </c>
      <c r="C16" t="s">
        <v>6987</v>
      </c>
    </row>
    <row r="17" spans="1:23" x14ac:dyDescent="0.3">
      <c r="A17" s="1">
        <v>1</v>
      </c>
      <c r="B17" t="s">
        <v>22</v>
      </c>
      <c r="C17" t="s">
        <v>6988</v>
      </c>
      <c r="K17" t="str">
        <f ca="1">K2 &amp; IF(J3=1, K3,IF(J3=2,L3,IF(J3=3,M3,IF(J3=4,N3,IF(J3=5,O3,IF(J3=6,P3)))))) &amp; ". " &amp; IF(J4=1,K4,IF(J4=2,L4)) &amp; ". " &amp; IF(J5=1,K5,IF(J5=2,L5)) &amp; K6 &amp; ". " &amp; K7 &amp; ". " &amp; K8 &amp; ". " &amp; K9 &amp; "."</f>
        <v>Crane Co. will report earnings on Jul 24, 2017. The current stock price is $83.54, up .28% after opening a bit below yesterday's closing price. Crane Co. is expected to be trading at $82.89, based on target estimates which would be a .78% decrease from the current price. Earnings are expected to decrease by 2.56% from last quarter based on the average of 11 analyst estimates (Yahoo Finance). The stock is trading in the high end of its 52-week range. Over the last 4 quarters, there have been positive earnings surprises 4 times, and a negative earnings surprise 0 times.</v>
      </c>
    </row>
    <row r="18" spans="1:23" x14ac:dyDescent="0.3">
      <c r="A18" s="1">
        <v>2</v>
      </c>
      <c r="B18" t="s">
        <v>24</v>
      </c>
      <c r="C18" t="s">
        <v>6989</v>
      </c>
    </row>
    <row r="19" spans="1:23" x14ac:dyDescent="0.3">
      <c r="A19" s="1">
        <v>3</v>
      </c>
      <c r="B19" t="s">
        <v>26</v>
      </c>
      <c r="C19" t="s">
        <v>6446</v>
      </c>
    </row>
    <row r="20" spans="1:23" x14ac:dyDescent="0.3">
      <c r="A20" s="1">
        <v>4</v>
      </c>
      <c r="B20" t="s">
        <v>28</v>
      </c>
      <c r="C20" t="s">
        <v>29</v>
      </c>
    </row>
    <row r="21" spans="1:23" x14ac:dyDescent="0.3">
      <c r="A21" s="1">
        <v>5</v>
      </c>
      <c r="B21" t="s">
        <v>30</v>
      </c>
      <c r="C21" t="s">
        <v>6990</v>
      </c>
    </row>
    <row r="22" spans="1:23" x14ac:dyDescent="0.3">
      <c r="A22" s="1">
        <v>6</v>
      </c>
      <c r="B22" t="s">
        <v>32</v>
      </c>
      <c r="C22" t="s">
        <v>2407</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6991</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gross income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gross income</v>
      </c>
      <c r="T26">
        <f>IF(U26 &lt;&gt; "",5, 0)</f>
        <v>0</v>
      </c>
      <c r="U26" t="str">
        <f>IF(I167="pos_trend",B167,"")</f>
        <v/>
      </c>
      <c r="V26" t="str">
        <f t="shared" si="1"/>
        <v/>
      </c>
      <c r="W26" t="str">
        <f t="shared" si="3"/>
        <v/>
      </c>
    </row>
    <row r="27" spans="1:23" x14ac:dyDescent="0.3">
      <c r="A27" s="1">
        <v>0</v>
      </c>
      <c r="B27" t="s">
        <v>41</v>
      </c>
      <c r="C27">
        <v>11</v>
      </c>
      <c r="D27">
        <v>11</v>
      </c>
      <c r="E27">
        <v>11</v>
      </c>
      <c r="F27">
        <v>11</v>
      </c>
      <c r="J27">
        <f>IF(K27 &lt;&gt; "",6, 0)</f>
        <v>0</v>
      </c>
      <c r="K27" t="str">
        <f>IF(I172="pos_trend",B172,"")</f>
        <v/>
      </c>
      <c r="L27" t="str">
        <f t="shared" si="0"/>
        <v/>
      </c>
      <c r="M27" t="str">
        <f t="shared" si="2"/>
        <v>, gross income</v>
      </c>
      <c r="T27">
        <f>IF(U27 &lt;&gt; "",6, 0)</f>
        <v>0</v>
      </c>
      <c r="U27" t="str">
        <f>IF(I170="pos_trend",B170,"")</f>
        <v/>
      </c>
      <c r="V27" t="str">
        <f t="shared" si="1"/>
        <v/>
      </c>
      <c r="W27" t="str">
        <f t="shared" si="3"/>
        <v/>
      </c>
    </row>
    <row r="28" spans="1:23" x14ac:dyDescent="0.3">
      <c r="A28" s="1">
        <v>1</v>
      </c>
      <c r="B28" t="s">
        <v>42</v>
      </c>
      <c r="C28">
        <v>1.17</v>
      </c>
      <c r="D28">
        <v>1.1399999999999999</v>
      </c>
      <c r="E28">
        <v>4.51</v>
      </c>
      <c r="F28">
        <v>4.99</v>
      </c>
      <c r="J28">
        <f>IF(K28 &lt;&gt; "",7, 0)</f>
        <v>0</v>
      </c>
      <c r="K28" t="str">
        <f>IF(I173="pos_trend",B173,"")</f>
        <v/>
      </c>
      <c r="L28" t="str">
        <f t="shared" si="0"/>
        <v/>
      </c>
      <c r="M28" t="str">
        <f t="shared" si="2"/>
        <v>, gross income</v>
      </c>
      <c r="T28">
        <f>IF(U28 &lt;&gt; "",7, 0)</f>
        <v>0</v>
      </c>
      <c r="U28" t="str">
        <f>IF(I171="pos_trend",B171,"")</f>
        <v/>
      </c>
      <c r="V28" t="str">
        <f t="shared" si="1"/>
        <v/>
      </c>
      <c r="W28" t="str">
        <f t="shared" si="3"/>
        <v/>
      </c>
    </row>
    <row r="29" spans="1:23" x14ac:dyDescent="0.3">
      <c r="A29" s="1">
        <v>2</v>
      </c>
      <c r="B29" t="s">
        <v>43</v>
      </c>
      <c r="C29">
        <v>1.1200000000000001</v>
      </c>
      <c r="D29">
        <v>1.1000000000000001</v>
      </c>
      <c r="E29">
        <v>4.45</v>
      </c>
      <c r="F29">
        <v>4.72</v>
      </c>
      <c r="J29">
        <f>IF(K29 &lt;&gt; "",8, 0)</f>
        <v>0</v>
      </c>
      <c r="K29" t="str">
        <f>IF(I174="pos_trend",B174,"")</f>
        <v/>
      </c>
      <c r="L29" t="str">
        <f t="shared" si="0"/>
        <v/>
      </c>
      <c r="M29" t="str">
        <f t="shared" si="2"/>
        <v>, gross income</v>
      </c>
      <c r="T29">
        <f>IF(U29 &lt;&gt; "",8, 0)</f>
        <v>0</v>
      </c>
      <c r="U29" t="str">
        <f>IF(I172="pos_trend",B172,"")</f>
        <v/>
      </c>
      <c r="V29" t="str">
        <f t="shared" si="1"/>
        <v/>
      </c>
      <c r="W29" t="str">
        <f t="shared" si="3"/>
        <v/>
      </c>
    </row>
    <row r="30" spans="1:23" x14ac:dyDescent="0.3">
      <c r="A30" s="1">
        <v>3</v>
      </c>
      <c r="B30" t="s">
        <v>44</v>
      </c>
      <c r="C30">
        <v>1.23</v>
      </c>
      <c r="D30">
        <v>1.18</v>
      </c>
      <c r="E30">
        <v>4.58</v>
      </c>
      <c r="F30">
        <v>5.4</v>
      </c>
      <c r="J30">
        <f>IF(K30 &lt;&gt; "",9, 0)</f>
        <v>0</v>
      </c>
      <c r="K30" t="str">
        <f>IF(I185="pos_trend",B185,"")</f>
        <v/>
      </c>
      <c r="L30" t="str">
        <f t="shared" si="0"/>
        <v/>
      </c>
      <c r="M30" t="str">
        <f t="shared" si="2"/>
        <v>, gross income</v>
      </c>
      <c r="T30">
        <f>IF(U30 &lt;&gt; "",9, 0)</f>
        <v>0</v>
      </c>
      <c r="U30" t="str">
        <f>IF(I178="pos_trend",B178,"")</f>
        <v/>
      </c>
      <c r="V30" t="str">
        <f t="shared" si="1"/>
        <v/>
      </c>
      <c r="W30" t="str">
        <f t="shared" si="3"/>
        <v/>
      </c>
    </row>
    <row r="31" spans="1:23" x14ac:dyDescent="0.3">
      <c r="A31" s="1">
        <v>4</v>
      </c>
      <c r="B31" t="s">
        <v>45</v>
      </c>
      <c r="C31">
        <v>1.21</v>
      </c>
      <c r="D31">
        <v>1.07</v>
      </c>
      <c r="E31">
        <v>4.2300000000000004</v>
      </c>
      <c r="F31">
        <v>4.51</v>
      </c>
      <c r="J31">
        <f>IF(K31 &lt;&gt; "",10, 0)</f>
        <v>0</v>
      </c>
      <c r="K31" t="str">
        <f>IF(I186="pos_trend",B186,"")</f>
        <v/>
      </c>
      <c r="L31" t="str">
        <f t="shared" si="0"/>
        <v/>
      </c>
      <c r="M31" t="str">
        <f t="shared" si="2"/>
        <v>, gross income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gross income</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gross income</v>
      </c>
      <c r="T33">
        <f>IF(U33 &lt;&gt; "",12, 0)</f>
        <v>0</v>
      </c>
      <c r="U33" t="str">
        <f>IF(I231="pos_trend",B231,"")</f>
        <v/>
      </c>
      <c r="V33" t="str">
        <f t="shared" si="1"/>
        <v/>
      </c>
      <c r="W33" t="str">
        <f t="shared" si="3"/>
        <v/>
      </c>
    </row>
    <row r="34" spans="1:23" x14ac:dyDescent="0.3">
      <c r="A34" s="1">
        <v>0</v>
      </c>
      <c r="B34" t="s">
        <v>41</v>
      </c>
      <c r="C34" t="s">
        <v>1738</v>
      </c>
      <c r="D34" t="s">
        <v>1738</v>
      </c>
      <c r="E34" t="s">
        <v>6992</v>
      </c>
      <c r="F34" t="s">
        <v>6992</v>
      </c>
      <c r="J34">
        <f>IF(K34 &lt;&gt; "",13, 0)</f>
        <v>0</v>
      </c>
      <c r="K34" t="str">
        <f>IF(I196="pos_trend",B196,"")</f>
        <v/>
      </c>
      <c r="L34" t="str">
        <f t="shared" si="0"/>
        <v/>
      </c>
      <c r="M34" t="str">
        <f t="shared" si="2"/>
        <v>, gross income</v>
      </c>
      <c r="T34">
        <f>IF(U34 &lt;&gt; "",13, 0)</f>
        <v>0</v>
      </c>
      <c r="U34" t="str">
        <f>IF(I251="pos_trend",B251,"")</f>
        <v/>
      </c>
      <c r="V34" t="str">
        <f t="shared" si="1"/>
        <v/>
      </c>
      <c r="W34" t="str">
        <f t="shared" si="3"/>
        <v/>
      </c>
    </row>
    <row r="35" spans="1:23" x14ac:dyDescent="0.3">
      <c r="A35" s="1">
        <v>1</v>
      </c>
      <c r="B35" t="s">
        <v>42</v>
      </c>
      <c r="C35" t="s">
        <v>6993</v>
      </c>
      <c r="D35" t="s">
        <v>533</v>
      </c>
      <c r="E35" t="s">
        <v>1532</v>
      </c>
      <c r="F35" t="s">
        <v>6117</v>
      </c>
      <c r="J35">
        <f>IF(K35 &lt;&gt; "",14, 0)</f>
        <v>0</v>
      </c>
      <c r="K35" t="str">
        <f>IF(I201="pos_trend",B201,"")</f>
        <v/>
      </c>
      <c r="L35" t="str">
        <f t="shared" si="0"/>
        <v/>
      </c>
      <c r="M35" t="str">
        <f t="shared" si="2"/>
        <v>, gross income</v>
      </c>
      <c r="T35">
        <f>IF(U35 &lt;&gt; "",14, 0)</f>
        <v>0</v>
      </c>
      <c r="U35" t="str">
        <f>IF(I279="pos_trend",B279,"")</f>
        <v/>
      </c>
      <c r="V35" t="str">
        <f t="shared" si="1"/>
        <v/>
      </c>
      <c r="W35" t="str">
        <f t="shared" si="3"/>
        <v/>
      </c>
    </row>
    <row r="36" spans="1:23" x14ac:dyDescent="0.3">
      <c r="A36" s="1">
        <v>2</v>
      </c>
      <c r="B36" t="s">
        <v>43</v>
      </c>
      <c r="C36" t="s">
        <v>6994</v>
      </c>
      <c r="D36" t="s">
        <v>6995</v>
      </c>
      <c r="E36" t="s">
        <v>6996</v>
      </c>
      <c r="F36" t="s">
        <v>6997</v>
      </c>
      <c r="J36">
        <f>IF(K36 &lt;&gt; "",15, 0)</f>
        <v>0</v>
      </c>
      <c r="K36" t="str">
        <f>IF(I202="pos_trend",B202,"")</f>
        <v/>
      </c>
      <c r="L36" t="str">
        <f t="shared" si="0"/>
        <v/>
      </c>
      <c r="M36" t="str">
        <f t="shared" si="2"/>
        <v>, gross income</v>
      </c>
      <c r="T36">
        <f>IF(U36 &lt;&gt; "",15, 0)</f>
        <v>0</v>
      </c>
      <c r="U36" t="str">
        <f>IF(I336="pos_trend",B336,"")</f>
        <v/>
      </c>
      <c r="V36" t="str">
        <f t="shared" si="1"/>
        <v/>
      </c>
      <c r="W36" t="str">
        <f t="shared" si="3"/>
        <v/>
      </c>
    </row>
    <row r="37" spans="1:23" x14ac:dyDescent="0.3">
      <c r="A37" s="1">
        <v>3</v>
      </c>
      <c r="B37" t="s">
        <v>44</v>
      </c>
      <c r="C37" t="s">
        <v>6998</v>
      </c>
      <c r="D37" t="s">
        <v>6999</v>
      </c>
      <c r="E37" t="s">
        <v>5152</v>
      </c>
      <c r="F37" t="s">
        <v>1533</v>
      </c>
      <c r="J37">
        <f>IF(K37 &lt;&gt; "",16, 0)</f>
        <v>0</v>
      </c>
      <c r="K37" t="str">
        <f>IF(I203="pos_trend",B203,"")</f>
        <v/>
      </c>
      <c r="L37" t="str">
        <f t="shared" si="0"/>
        <v/>
      </c>
      <c r="M37" t="str">
        <f t="shared" si="2"/>
        <v>, gross income</v>
      </c>
      <c r="T37">
        <f>IF(U37 &lt;&gt; "",16, 0)</f>
        <v>0</v>
      </c>
      <c r="U37" t="str">
        <f>IF(I235="pos_trend",B235,"")</f>
        <v/>
      </c>
      <c r="V37" t="str">
        <f t="shared" si="1"/>
        <v/>
      </c>
      <c r="W37" t="str">
        <f t="shared" si="3"/>
        <v/>
      </c>
    </row>
    <row r="38" spans="1:23" x14ac:dyDescent="0.3">
      <c r="A38" s="1">
        <v>4</v>
      </c>
      <c r="B38" t="s">
        <v>60</v>
      </c>
      <c r="C38" t="s">
        <v>7000</v>
      </c>
      <c r="D38" t="s">
        <v>7001</v>
      </c>
      <c r="E38" t="s">
        <v>7002</v>
      </c>
      <c r="F38" t="s">
        <v>1532</v>
      </c>
      <c r="J38">
        <f>IF(K38 &lt;&gt; "",17, 0)</f>
        <v>0</v>
      </c>
      <c r="K38" t="str">
        <f>IF(I351="pos_trend",B351,"")</f>
        <v/>
      </c>
      <c r="L38" t="str">
        <f t="shared" si="0"/>
        <v/>
      </c>
      <c r="M38" t="str">
        <f t="shared" si="2"/>
        <v>, gross income</v>
      </c>
      <c r="T38">
        <f>IF(U38 &lt;&gt; "",17, 0)</f>
        <v>0</v>
      </c>
      <c r="U38" t="str">
        <f>IF(I236="pos_trend",B236,"")</f>
        <v/>
      </c>
      <c r="V38" t="str">
        <f t="shared" si="1"/>
        <v/>
      </c>
      <c r="W38" t="str">
        <f t="shared" si="3"/>
        <v/>
      </c>
    </row>
    <row r="39" spans="1:23" x14ac:dyDescent="0.3">
      <c r="A39" s="1">
        <v>5</v>
      </c>
      <c r="B39" t="s">
        <v>64</v>
      </c>
      <c r="C39" t="s">
        <v>7003</v>
      </c>
      <c r="D39" t="s">
        <v>7004</v>
      </c>
      <c r="E39" t="s">
        <v>7005</v>
      </c>
      <c r="F39" t="s">
        <v>7006</v>
      </c>
      <c r="K39" t="str">
        <f>IF(I352="pos_trend",B352,"")</f>
        <v/>
      </c>
      <c r="M39" t="str">
        <f t="shared" si="2"/>
        <v>, gross income</v>
      </c>
      <c r="W39" t="str">
        <f t="shared" si="3"/>
        <v/>
      </c>
    </row>
    <row r="40" spans="1:23" x14ac:dyDescent="0.3">
      <c r="J40">
        <f>MAX(J22:J39)</f>
        <v>3</v>
      </c>
      <c r="K40" t="str">
        <f>VLOOKUP(J40,J22:K39,2,FALSE)</f>
        <v>Gross Income</v>
      </c>
      <c r="M40" t="str">
        <f>IF(IFERROR(FIND(",",M39),TRUE)=TRUE,M39,IF(NOT(EXACT(K40,UPPER(K40))),SUBSTITUTE(M39,LOWER(K40),"and "&amp;LOWER(K40)),SUBSTITUTE(M39,K40,"and "&amp;K40)))</f>
        <v>, and gross income</v>
      </c>
      <c r="T40">
        <f>MAX(T22:T39)</f>
        <v>0</v>
      </c>
      <c r="U40" t="str">
        <f>VLOOKUP(T40,T22:U39,2,FALSE)</f>
        <v/>
      </c>
      <c r="W40" t="str">
        <f>IF(IFERROR(FIND(",",W39),TRUE)=TRUE,W39,IF(NOT(EXACT(U40,UPPER(U40))),SUBSTITUTE(W39,LOWER(U40),"and "&amp;LOWER(U40)),SUBSTITUTE(W39,U40,"and "&amp;U40)))</f>
        <v/>
      </c>
    </row>
    <row r="41" spans="1:23" x14ac:dyDescent="0.3">
      <c r="B41" s="1" t="s">
        <v>69</v>
      </c>
      <c r="C41" s="1" t="s">
        <v>70</v>
      </c>
      <c r="D41" s="1" t="s">
        <v>71</v>
      </c>
      <c r="E41" s="1" t="s">
        <v>72</v>
      </c>
      <c r="F41" s="1" t="s">
        <v>73</v>
      </c>
    </row>
    <row r="42" spans="1:23" x14ac:dyDescent="0.3">
      <c r="A42" s="1">
        <v>0</v>
      </c>
      <c r="B42" t="s">
        <v>74</v>
      </c>
      <c r="C42" t="s">
        <v>1481</v>
      </c>
      <c r="D42" t="s">
        <v>1711</v>
      </c>
      <c r="E42" t="s">
        <v>2429</v>
      </c>
      <c r="F42" t="s">
        <v>775</v>
      </c>
      <c r="K42" t="str">
        <f>SUBSTITUTE(IF(M40&lt;&gt;"", D1 &amp; " has managed to increase " &amp; M40 &amp; " each year since " &amp; C144, "No positive trends")," , "," ")</f>
        <v>Crane Co. has managed to increase and gross income each year since 2012</v>
      </c>
      <c r="U42" t="str">
        <f>SUBSTITUTE(IF(W40&lt;&gt;"", D1 &amp; " has managed to increase " &amp; W40 &amp; " each year since " &amp; C144, "No positive trends")," , "," ")</f>
        <v>No positive trends</v>
      </c>
    </row>
    <row r="43" spans="1:23" x14ac:dyDescent="0.3">
      <c r="A43" s="1">
        <v>1</v>
      </c>
      <c r="B43" t="s">
        <v>78</v>
      </c>
      <c r="C43" t="s">
        <v>7007</v>
      </c>
      <c r="D43" t="s">
        <v>7008</v>
      </c>
      <c r="E43" t="s">
        <v>1481</v>
      </c>
      <c r="F43" t="s">
        <v>6988</v>
      </c>
    </row>
    <row r="44" spans="1:23" x14ac:dyDescent="0.3">
      <c r="A44" s="1">
        <v>2</v>
      </c>
      <c r="B44" t="s">
        <v>83</v>
      </c>
      <c r="C44" t="s">
        <v>1291</v>
      </c>
      <c r="D44" t="s">
        <v>4839</v>
      </c>
      <c r="E44" t="s">
        <v>1287</v>
      </c>
      <c r="F44" t="s">
        <v>1782</v>
      </c>
    </row>
    <row r="45" spans="1:23" x14ac:dyDescent="0.3">
      <c r="A45" s="1">
        <v>3</v>
      </c>
      <c r="B45" t="s">
        <v>88</v>
      </c>
      <c r="C45" t="s">
        <v>7009</v>
      </c>
      <c r="D45" t="s">
        <v>5851</v>
      </c>
      <c r="E45" t="s">
        <v>2434</v>
      </c>
      <c r="F45" t="s">
        <v>5551</v>
      </c>
    </row>
    <row r="47" spans="1:23" x14ac:dyDescent="0.3">
      <c r="B47" s="1" t="s">
        <v>93</v>
      </c>
      <c r="C47" s="1" t="s">
        <v>37</v>
      </c>
      <c r="D47" s="1" t="s">
        <v>38</v>
      </c>
      <c r="E47" s="1" t="s">
        <v>39</v>
      </c>
      <c r="F47" s="1" t="s">
        <v>40</v>
      </c>
    </row>
    <row r="48" spans="1:23" x14ac:dyDescent="0.3">
      <c r="A48" s="1">
        <v>0</v>
      </c>
      <c r="B48" t="s">
        <v>94</v>
      </c>
      <c r="C48">
        <v>1.17</v>
      </c>
      <c r="D48">
        <v>1.1399999999999999</v>
      </c>
      <c r="E48">
        <v>4.51</v>
      </c>
      <c r="F48">
        <v>4.99</v>
      </c>
    </row>
    <row r="49" spans="1:14" x14ac:dyDescent="0.3">
      <c r="A49" s="1">
        <v>1</v>
      </c>
      <c r="B49" t="s">
        <v>95</v>
      </c>
      <c r="C49">
        <v>1.17</v>
      </c>
      <c r="D49">
        <v>1.1399999999999999</v>
      </c>
      <c r="E49">
        <v>4.51</v>
      </c>
      <c r="F49">
        <v>4.9800000000000004</v>
      </c>
    </row>
    <row r="50" spans="1:14" x14ac:dyDescent="0.3">
      <c r="A50" s="1">
        <v>2</v>
      </c>
      <c r="B50" t="s">
        <v>96</v>
      </c>
      <c r="C50">
        <v>1.17</v>
      </c>
      <c r="D50">
        <v>1.1399999999999999</v>
      </c>
      <c r="E50">
        <v>4.5</v>
      </c>
      <c r="F50">
        <v>4.9800000000000004</v>
      </c>
    </row>
    <row r="51" spans="1:14" x14ac:dyDescent="0.3">
      <c r="A51" s="1">
        <v>3</v>
      </c>
      <c r="B51" t="s">
        <v>97</v>
      </c>
      <c r="C51">
        <v>1.17</v>
      </c>
      <c r="D51">
        <v>1.1399999999999999</v>
      </c>
      <c r="E51">
        <v>4.5</v>
      </c>
      <c r="F51">
        <v>4.9800000000000004</v>
      </c>
    </row>
    <row r="52" spans="1:14" x14ac:dyDescent="0.3">
      <c r="A52" s="1">
        <v>4</v>
      </c>
      <c r="B52" t="s">
        <v>98</v>
      </c>
      <c r="C52">
        <v>1.18</v>
      </c>
      <c r="D52">
        <v>1.1399999999999999</v>
      </c>
      <c r="E52">
        <v>4.45</v>
      </c>
      <c r="F52">
        <v>4.87</v>
      </c>
    </row>
    <row r="54" spans="1:14" x14ac:dyDescent="0.3">
      <c r="B54" s="1" t="s">
        <v>99</v>
      </c>
      <c r="C54" s="1" t="s">
        <v>37</v>
      </c>
      <c r="D54" s="1" t="s">
        <v>38</v>
      </c>
      <c r="E54" s="1" t="s">
        <v>39</v>
      </c>
      <c r="F54" s="1" t="s">
        <v>40</v>
      </c>
    </row>
    <row r="55" spans="1:14" x14ac:dyDescent="0.3">
      <c r="A55" s="1">
        <v>0</v>
      </c>
      <c r="B55" t="s">
        <v>100</v>
      </c>
      <c r="D55">
        <v>1</v>
      </c>
      <c r="E55">
        <v>1</v>
      </c>
      <c r="F55">
        <v>1</v>
      </c>
    </row>
    <row r="56" spans="1:14" x14ac:dyDescent="0.3">
      <c r="A56" s="1">
        <v>1</v>
      </c>
      <c r="B56" t="s">
        <v>101</v>
      </c>
      <c r="C56">
        <v>2</v>
      </c>
      <c r="D56">
        <v>2</v>
      </c>
      <c r="E56">
        <v>2</v>
      </c>
      <c r="F56">
        <v>2</v>
      </c>
    </row>
    <row r="57" spans="1:14" x14ac:dyDescent="0.3">
      <c r="A57" s="1">
        <v>2</v>
      </c>
      <c r="B57" t="s">
        <v>102</v>
      </c>
    </row>
    <row r="58" spans="1:14" x14ac:dyDescent="0.3">
      <c r="A58" s="1">
        <v>3</v>
      </c>
      <c r="B58" t="s">
        <v>103</v>
      </c>
    </row>
    <row r="60" spans="1:14" x14ac:dyDescent="0.3">
      <c r="B60" s="1" t="s">
        <v>104</v>
      </c>
      <c r="C60" s="1" t="s">
        <v>7010</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CR</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C61" t="s">
        <v>7011</v>
      </c>
      <c r="F61">
        <v>0.19</v>
      </c>
      <c r="I61" t="str">
        <f t="shared" si="4"/>
        <v>N/A</v>
      </c>
      <c r="J61">
        <f t="shared" si="5"/>
        <v>-3.3000000000000002E-2</v>
      </c>
      <c r="K61">
        <f t="shared" si="6"/>
        <v>0</v>
      </c>
      <c r="L61">
        <f t="shared" si="7"/>
        <v>0</v>
      </c>
      <c r="M61">
        <f t="shared" si="8"/>
        <v>0.19</v>
      </c>
      <c r="N61">
        <f t="shared" si="9"/>
        <v>0</v>
      </c>
    </row>
    <row r="62" spans="1:14" x14ac:dyDescent="0.3">
      <c r="A62" s="1">
        <v>1</v>
      </c>
      <c r="B62" t="s">
        <v>111</v>
      </c>
      <c r="C62" t="s">
        <v>2353</v>
      </c>
      <c r="F62">
        <v>0.22</v>
      </c>
      <c r="I62" t="str">
        <f t="shared" si="4"/>
        <v>N/A</v>
      </c>
      <c r="J62">
        <f t="shared" si="5"/>
        <v>6.5000000000000002E-2</v>
      </c>
      <c r="K62">
        <f t="shared" si="6"/>
        <v>0</v>
      </c>
      <c r="L62">
        <f t="shared" si="7"/>
        <v>0</v>
      </c>
      <c r="M62">
        <f t="shared" si="8"/>
        <v>0.22</v>
      </c>
      <c r="N62">
        <f t="shared" si="9"/>
        <v>0</v>
      </c>
    </row>
    <row r="63" spans="1:14" x14ac:dyDescent="0.3">
      <c r="A63" s="1">
        <v>2</v>
      </c>
      <c r="B63" t="s">
        <v>113</v>
      </c>
      <c r="C63" t="s">
        <v>2425</v>
      </c>
      <c r="F63">
        <v>0.08</v>
      </c>
      <c r="I63" t="str">
        <f t="shared" si="4"/>
        <v>N/A</v>
      </c>
      <c r="J63">
        <f t="shared" si="5"/>
        <v>6.6000000000000003E-2</v>
      </c>
      <c r="K63">
        <f t="shared" si="6"/>
        <v>0</v>
      </c>
      <c r="L63">
        <f t="shared" si="7"/>
        <v>0</v>
      </c>
      <c r="M63">
        <f t="shared" si="8"/>
        <v>0.08</v>
      </c>
      <c r="N63">
        <f t="shared" si="9"/>
        <v>0</v>
      </c>
    </row>
    <row r="64" spans="1:14" x14ac:dyDescent="0.3">
      <c r="A64" s="1">
        <v>3</v>
      </c>
      <c r="B64" t="s">
        <v>115</v>
      </c>
      <c r="C64" t="s">
        <v>7012</v>
      </c>
      <c r="F64">
        <v>0.12</v>
      </c>
      <c r="I64" t="str">
        <f t="shared" si="4"/>
        <v>N/A</v>
      </c>
      <c r="J64">
        <f t="shared" si="5"/>
        <v>0.106</v>
      </c>
      <c r="K64">
        <f t="shared" si="6"/>
        <v>0</v>
      </c>
      <c r="L64">
        <f t="shared" si="7"/>
        <v>0</v>
      </c>
      <c r="M64">
        <f t="shared" si="8"/>
        <v>0.12</v>
      </c>
      <c r="N64">
        <f t="shared" si="9"/>
        <v>0</v>
      </c>
    </row>
    <row r="65" spans="1:14" x14ac:dyDescent="0.3">
      <c r="A65" s="1">
        <v>4</v>
      </c>
      <c r="B65" t="s">
        <v>117</v>
      </c>
      <c r="C65" t="s">
        <v>7013</v>
      </c>
      <c r="F65">
        <v>0.08</v>
      </c>
      <c r="I65" t="str">
        <f t="shared" si="4"/>
        <v>N/A</v>
      </c>
      <c r="J65">
        <f t="shared" si="5"/>
        <v>9.0500000000000011E-2</v>
      </c>
      <c r="K65">
        <f t="shared" si="6"/>
        <v>0</v>
      </c>
      <c r="L65">
        <f t="shared" si="7"/>
        <v>0</v>
      </c>
      <c r="M65">
        <f t="shared" si="8"/>
        <v>0.08</v>
      </c>
      <c r="N65">
        <f t="shared" si="9"/>
        <v>0</v>
      </c>
    </row>
    <row r="66" spans="1:14" x14ac:dyDescent="0.3">
      <c r="A66" s="1">
        <v>5</v>
      </c>
      <c r="B66" t="s">
        <v>119</v>
      </c>
      <c r="C66" t="s">
        <v>2540</v>
      </c>
      <c r="I66" t="str">
        <f t="shared" si="4"/>
        <v>N/A</v>
      </c>
      <c r="J66">
        <f t="shared" si="5"/>
        <v>2.2000000000000002E-2</v>
      </c>
      <c r="K66">
        <f t="shared" si="6"/>
        <v>0</v>
      </c>
      <c r="L66">
        <f t="shared" si="7"/>
        <v>0</v>
      </c>
      <c r="M66">
        <f t="shared" si="8"/>
        <v>0</v>
      </c>
      <c r="N66">
        <f t="shared" si="9"/>
        <v>0</v>
      </c>
    </row>
    <row r="67" spans="1:14" x14ac:dyDescent="0.3">
      <c r="D67" t="s">
        <v>121</v>
      </c>
      <c r="E67" t="str">
        <f>C1</f>
        <v>Crane Co. (CR)</v>
      </c>
      <c r="I67" t="str">
        <f t="shared" si="4"/>
        <v>N/A</v>
      </c>
      <c r="J67">
        <f t="shared" si="5"/>
        <v>0</v>
      </c>
      <c r="K67" t="str">
        <f t="shared" si="6"/>
        <v>Comp Average</v>
      </c>
      <c r="L67" t="str">
        <f t="shared" si="7"/>
        <v>Crane Co. (CR)</v>
      </c>
      <c r="M67">
        <f t="shared" si="8"/>
        <v>0</v>
      </c>
      <c r="N67">
        <f t="shared" si="9"/>
        <v>0</v>
      </c>
    </row>
    <row r="68" spans="1:14" x14ac:dyDescent="0.3">
      <c r="A68" s="1">
        <v>0</v>
      </c>
      <c r="B68" t="s">
        <v>122</v>
      </c>
      <c r="C68" t="s">
        <v>6987</v>
      </c>
      <c r="D68">
        <f ca="1">AVERAGE(VALUE(INDIRECT("J"&amp;(MATCH(B68,B69:B500,0)+68))),VALUE(INDIRECT("J"&amp;(MATCH(B68,B69:B500,0)+79))),VALUE(INDIRECT("J"&amp;(MATCH(B68,B69:B500,0)+90))),VALUE(INDIRECT("J"&amp;(MATCH(B68,B69:B500,0)+101))))</f>
        <v>1172500000</v>
      </c>
      <c r="E68" t="str">
        <f t="shared" ref="E68:E76" ca="1" si="10">IF(AND(C68&lt;&gt;"",D68&lt;&gt;0),IF(VALUE(J68)&gt;VALUE(K68),"above average","below average"),"no data")</f>
        <v>above average</v>
      </c>
      <c r="I68" t="str">
        <f t="shared" ca="1" si="4"/>
        <v>N/A</v>
      </c>
      <c r="J68">
        <f t="shared" si="5"/>
        <v>4970000000</v>
      </c>
      <c r="K68">
        <f t="shared" ca="1" si="6"/>
        <v>1172500000</v>
      </c>
      <c r="L68" t="str">
        <f t="shared" ca="1" si="7"/>
        <v>above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6989</v>
      </c>
      <c r="D70">
        <f ca="1">AVERAGE(VALUE(INDIRECT("J"&amp;(MATCH(B70,B71:B502,0)+70))),VALUE(INDIRECT("J"&amp;(MATCH(B70,B71:B502,0)+81))),VALUE(INDIRECT("J"&amp;(MATCH(B70,B71:B502,0)+92))),VALUE(INDIRECT("J"&amp;(MATCH(B70,B71:B502,0)+103))))</f>
        <v>30.655000000000001</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t="str">
        <f t="shared" si="5"/>
        <v>37.96</v>
      </c>
      <c r="K70">
        <f t="shared" ca="1" si="6"/>
        <v>30.655000000000001</v>
      </c>
      <c r="L70" t="str">
        <f t="shared" ca="1" si="7"/>
        <v>above average</v>
      </c>
      <c r="M70" t="str">
        <f t="shared" ca="1" si="8"/>
        <v>trailing p/e</v>
      </c>
      <c r="N70" t="str">
        <f t="shared" ca="1" si="9"/>
        <v>trailing p/e</v>
      </c>
    </row>
    <row r="71" spans="1:14" x14ac:dyDescent="0.3">
      <c r="A71" s="1">
        <v>3</v>
      </c>
      <c r="B71" t="s">
        <v>125</v>
      </c>
      <c r="C71" t="s">
        <v>7014</v>
      </c>
      <c r="D71">
        <f ca="1">AVERAGE(VALUE(INDIRECT("J"&amp;(MATCH(B71,B72:B503,0)+71))),VALUE(INDIRECT("J"&amp;(MATCH(B71,B72:B503,0)+82))),VALUE(INDIRECT("J"&amp;(MATCH(B71,B72:B503,0)+93))),VALUE(INDIRECT("J"&amp;(MATCH(B71,B72:B503,0)+104))))</f>
        <v>16.612500000000001</v>
      </c>
      <c r="E71" t="str">
        <f t="shared" ca="1" si="10"/>
        <v>above average</v>
      </c>
      <c r="F71" t="str">
        <f t="shared" ca="1" si="11"/>
        <v>forward p/e</v>
      </c>
      <c r="G71" t="str">
        <f t="shared" ref="G71:G76" ca="1" si="12">IF(F71&lt;&gt;"", G70 &amp; ", " &amp; IFERROR(LEFT(F71,FIND("(",F71) - 2),F71),G70)</f>
        <v>trailing p/e, forward p/e</v>
      </c>
      <c r="I71" t="str">
        <f t="shared" ca="1" si="4"/>
        <v>N/A</v>
      </c>
      <c r="J71" t="str">
        <f t="shared" si="5"/>
        <v>16.74</v>
      </c>
      <c r="K71">
        <f t="shared" ca="1" si="6"/>
        <v>16.612500000000001</v>
      </c>
      <c r="L71" t="str">
        <f t="shared" ca="1" si="7"/>
        <v>above average</v>
      </c>
      <c r="M71" t="str">
        <f t="shared" ca="1" si="8"/>
        <v>forward p/e</v>
      </c>
      <c r="N71" t="str">
        <f t="shared" ca="1" si="9"/>
        <v>trailing p/e, forward p/e</v>
      </c>
    </row>
    <row r="72" spans="1:14" x14ac:dyDescent="0.3">
      <c r="A72" s="1">
        <v>4</v>
      </c>
      <c r="B72" t="s">
        <v>127</v>
      </c>
      <c r="C72" t="s">
        <v>2038</v>
      </c>
      <c r="D72">
        <f ca="1">AVERAGE(VALUE(INDIRECT("J"&amp;(MATCH(B72,B73:B504,0)+72))),VALUE(INDIRECT("J"&amp;(MATCH(B72,B73:B504,0)+83))),VALUE(INDIRECT("J"&amp;(MATCH(B72,B73:B504,0)+94))),VALUE(INDIRECT("J"&amp;(MATCH(B72,B73:B504,0)+105))))</f>
        <v>1.9375</v>
      </c>
      <c r="E72" t="str">
        <f t="shared" ca="1" si="10"/>
        <v>above average</v>
      </c>
      <c r="F72" t="str">
        <f t="shared" ca="1" si="11"/>
        <v>peg ratio (5 yr expected)</v>
      </c>
      <c r="G72" t="str">
        <f t="shared" ca="1" si="12"/>
        <v>trailing p/e, forward p/e, peg ratio</v>
      </c>
      <c r="I72" t="str">
        <f t="shared" ca="1" si="4"/>
        <v>N/A</v>
      </c>
      <c r="J72" t="str">
        <f t="shared" si="5"/>
        <v>2.04</v>
      </c>
      <c r="K72">
        <f t="shared" ca="1" si="6"/>
        <v>1.9375</v>
      </c>
      <c r="L72" t="str">
        <f t="shared" ca="1" si="7"/>
        <v>above average</v>
      </c>
      <c r="M72" t="str">
        <f t="shared" ca="1" si="8"/>
        <v>peg ratio (5 yr expected)</v>
      </c>
      <c r="N72" t="str">
        <f t="shared" ca="1" si="9"/>
        <v>trailing p/e, forward p/e, peg ratio</v>
      </c>
    </row>
    <row r="73" spans="1:14" x14ac:dyDescent="0.3">
      <c r="A73" s="1">
        <v>5</v>
      </c>
      <c r="B73" t="s">
        <v>129</v>
      </c>
      <c r="C73" t="s">
        <v>3082</v>
      </c>
      <c r="D73">
        <f ca="1">AVERAGE(VALUE(INDIRECT("J"&amp;(MATCH(B73,B74:B505,0)+73))),VALUE(INDIRECT("J"&amp;(MATCH(B73,B74:B505,0)+84))),VALUE(INDIRECT("J"&amp;(MATCH(B73,B74:B505,0)+95))),VALUE(INDIRECT("J"&amp;(MATCH(B73,B74:B505,0)+106))))</f>
        <v>1.77</v>
      </c>
      <c r="E73" t="str">
        <f t="shared" ca="1" si="10"/>
        <v>above average</v>
      </c>
      <c r="F73" t="str">
        <f t="shared" ca="1" si="11"/>
        <v>price/sales (ttm)</v>
      </c>
      <c r="G73" t="str">
        <f t="shared" ca="1" si="12"/>
        <v>trailing p/e, forward p/e, peg ratio, price/sales</v>
      </c>
      <c r="I73" t="str">
        <f t="shared" ca="1" si="4"/>
        <v>N/A</v>
      </c>
      <c r="J73" t="str">
        <f t="shared" si="5"/>
        <v>1.80</v>
      </c>
      <c r="K73">
        <f t="shared" ca="1" si="6"/>
        <v>1.77</v>
      </c>
      <c r="L73" t="str">
        <f t="shared" ca="1" si="7"/>
        <v>above average</v>
      </c>
      <c r="M73" t="str">
        <f t="shared" ca="1" si="8"/>
        <v>price/sales (ttm)</v>
      </c>
      <c r="N73" t="str">
        <f t="shared" ca="1" si="9"/>
        <v>trailing p/e, forward p/e, peg ratio, price/sales</v>
      </c>
    </row>
    <row r="74" spans="1:14" x14ac:dyDescent="0.3">
      <c r="A74" s="1">
        <v>6</v>
      </c>
      <c r="B74" t="s">
        <v>131</v>
      </c>
      <c r="C74" t="s">
        <v>7015</v>
      </c>
      <c r="D74">
        <f ca="1">AVERAGE(VALUE(INDIRECT("J"&amp;(MATCH(B74,B75:B506,0)+74))),VALUE(INDIRECT("J"&amp;(MATCH(B74,B75:B506,0)+85))),VALUE(INDIRECT("J"&amp;(MATCH(B74,B75:B506,0)+96))),VALUE(INDIRECT("J"&amp;(MATCH(B74,B75:B506,0)+107))))</f>
        <v>2.8250000000000002</v>
      </c>
      <c r="E74" t="str">
        <f t="shared" ca="1" si="10"/>
        <v>above average</v>
      </c>
      <c r="F74" t="str">
        <f t="shared" ca="1" si="11"/>
        <v>price/book (mrq)</v>
      </c>
      <c r="G74" t="str">
        <f t="shared" ca="1" si="12"/>
        <v>trailing p/e, forward p/e, peg ratio, price/sales, price/book</v>
      </c>
      <c r="I74" t="str">
        <f t="shared" ca="1" si="4"/>
        <v>N/A</v>
      </c>
      <c r="J74" t="str">
        <f t="shared" si="5"/>
        <v>4.07</v>
      </c>
      <c r="K74">
        <f t="shared" ca="1" si="6"/>
        <v>2.8250000000000002</v>
      </c>
      <c r="L74" t="str">
        <f t="shared" ca="1" si="7"/>
        <v>above average</v>
      </c>
      <c r="M74" t="str">
        <f t="shared" ca="1" si="8"/>
        <v>price/book (mrq)</v>
      </c>
      <c r="N74" t="str">
        <f t="shared" ca="1" si="9"/>
        <v>trailing p/e, forward p/e, peg ratio, price/sales, price/book</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trailing p/e, forward p/e, peg ratio, price/sales, price/book</v>
      </c>
      <c r="I75" t="str">
        <f t="shared" ca="1" si="4"/>
        <v>N/A</v>
      </c>
      <c r="J75">
        <f t="shared" si="5"/>
        <v>0</v>
      </c>
      <c r="K75">
        <f t="shared" ca="1" si="6"/>
        <v>0</v>
      </c>
      <c r="L75" t="str">
        <f t="shared" ca="1" si="7"/>
        <v>no data</v>
      </c>
      <c r="M75" t="str">
        <f t="shared" ca="1" si="8"/>
        <v/>
      </c>
      <c r="N75" t="str">
        <f t="shared" ca="1" si="9"/>
        <v>trailing p/e, forward p/e, peg ratio, price/sales, price/book</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trailing p/e, forward p/e, peg ratio, price/sales, price/book</v>
      </c>
      <c r="I76" t="str">
        <f t="shared" ca="1" si="4"/>
        <v>N/A</v>
      </c>
      <c r="J76">
        <f t="shared" si="5"/>
        <v>0</v>
      </c>
      <c r="K76">
        <f t="shared" ca="1" si="6"/>
        <v>0</v>
      </c>
      <c r="L76" t="str">
        <f t="shared" ca="1" si="7"/>
        <v>no data</v>
      </c>
      <c r="M76" t="str">
        <f t="shared" ca="1" si="8"/>
        <v/>
      </c>
      <c r="N76" t="str">
        <f t="shared" ca="1" si="9"/>
        <v>trailing p/e, forward p/e, peg ratio,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forward p/e, peg ratio, price/sales, and price/book</v>
      </c>
      <c r="I77" t="str">
        <f t="shared" ca="1" si="4"/>
        <v>N/A</v>
      </c>
      <c r="J77">
        <f t="shared" si="5"/>
        <v>0</v>
      </c>
      <c r="K77">
        <f t="shared" si="6"/>
        <v>0</v>
      </c>
      <c r="L77">
        <f t="shared" si="7"/>
        <v>0</v>
      </c>
      <c r="M77" t="str">
        <f t="shared" ca="1" si="8"/>
        <v>price/book</v>
      </c>
      <c r="N77" t="str">
        <f t="shared" ca="1" si="9"/>
        <v>trailing p/e, forward p/e, peg ratio, price/sales, and price/book</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There are some indications that Crane Co. may be overvalued. The company has a higher trailing p/e, forward p/e, peg ratio, price/sales, and price/book than the comparable average</v>
      </c>
      <c r="I78" t="str">
        <f t="shared" ca="1" si="4"/>
        <v>N/A</v>
      </c>
      <c r="J78" t="str">
        <f t="shared" si="5"/>
        <v>Dec 31, 2016</v>
      </c>
      <c r="K78" t="str">
        <f t="shared" ca="1" si="6"/>
        <v>There are some indications that Crane Co. may be overvalued. The company has a higher trailing p/e, forward p/e, peg ratio, price/sales, and price/book than the comparable average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471</v>
      </c>
      <c r="F81" t="str">
        <f t="shared" ref="F81:F87" ca="1" si="13">IF(E70="below average",LOWER(TRIM(IF(ISNUMBER(VALUE(RIGHT(B70,1))),REPLACE(B70,LEN(B70),1,""),B70))),"")</f>
        <v/>
      </c>
      <c r="G81" t="str">
        <f ca="1">IFERROR(LEFT(F81,FIND("(",F81) - 2),F81)</f>
        <v/>
      </c>
      <c r="I81" t="str">
        <f t="shared" ca="1" si="4"/>
        <v>N/A</v>
      </c>
      <c r="J81">
        <f t="shared" si="5"/>
        <v>4.7400000000000005E-2</v>
      </c>
      <c r="K81">
        <f t="shared" si="6"/>
        <v>0</v>
      </c>
      <c r="L81">
        <f t="shared" si="7"/>
        <v>0</v>
      </c>
      <c r="M81" t="str">
        <f t="shared" ca="1" si="8"/>
        <v/>
      </c>
      <c r="N81" t="str">
        <f t="shared" ca="1" si="9"/>
        <v/>
      </c>
    </row>
    <row r="82" spans="1:14" x14ac:dyDescent="0.3">
      <c r="A82" s="1">
        <v>1</v>
      </c>
      <c r="B82" t="s">
        <v>141</v>
      </c>
      <c r="C82" t="s">
        <v>7016</v>
      </c>
      <c r="F82" t="str">
        <f t="shared" ca="1" si="13"/>
        <v/>
      </c>
      <c r="G82" t="str">
        <f t="shared" ref="G82:G87" ca="1" si="14">IF(F82&lt;&gt;"", G81 &amp; ", " &amp; IFERROR(LEFT(F82,FIND("(",F82) - 2),F82),G81)</f>
        <v/>
      </c>
      <c r="I82" t="str">
        <f t="shared" ca="1" si="4"/>
        <v>N/A</v>
      </c>
      <c r="J82">
        <f t="shared" si="5"/>
        <v>0.1464</v>
      </c>
      <c r="K82">
        <f t="shared" si="6"/>
        <v>0</v>
      </c>
      <c r="L82">
        <f t="shared" si="7"/>
        <v>0</v>
      </c>
      <c r="M82" t="str">
        <f t="shared" ca="1" si="8"/>
        <v/>
      </c>
      <c r="N82" t="str">
        <f t="shared" ca="1" si="9"/>
        <v/>
      </c>
    </row>
    <row r="83" spans="1:14" x14ac:dyDescent="0.3">
      <c r="F83" t="str">
        <f t="shared" ca="1" si="13"/>
        <v/>
      </c>
      <c r="G83" t="str">
        <f t="shared" ca="1" si="14"/>
        <v/>
      </c>
      <c r="I83" t="str">
        <f t="shared" ca="1" si="4"/>
        <v>N/A</v>
      </c>
      <c r="J83">
        <f t="shared" si="5"/>
        <v>0</v>
      </c>
      <c r="K83">
        <f t="shared" si="6"/>
        <v>0</v>
      </c>
      <c r="L83">
        <f t="shared" si="7"/>
        <v>0</v>
      </c>
      <c r="M83" t="str">
        <f t="shared" ca="1" si="8"/>
        <v/>
      </c>
      <c r="N83" t="str">
        <f t="shared" ca="1" si="9"/>
        <v/>
      </c>
    </row>
    <row r="84" spans="1:14" x14ac:dyDescent="0.3">
      <c r="A84" s="1">
        <v>0</v>
      </c>
      <c r="B84" t="s">
        <v>143</v>
      </c>
      <c r="C84" t="s">
        <v>7017</v>
      </c>
      <c r="F84" t="str">
        <f t="shared" ca="1" si="13"/>
        <v/>
      </c>
      <c r="G84" t="str">
        <f t="shared" ca="1" si="14"/>
        <v/>
      </c>
      <c r="I84" t="str">
        <f t="shared" ca="1" si="4"/>
        <v>N/A</v>
      </c>
      <c r="J84">
        <f t="shared" si="5"/>
        <v>7.3800000000000004E-2</v>
      </c>
      <c r="K84">
        <f t="shared" si="6"/>
        <v>0</v>
      </c>
      <c r="L84">
        <f t="shared" si="7"/>
        <v>0</v>
      </c>
      <c r="M84" t="str">
        <f t="shared" ca="1" si="8"/>
        <v/>
      </c>
      <c r="N84" t="str">
        <f t="shared" ca="1" si="9"/>
        <v/>
      </c>
    </row>
    <row r="85" spans="1:14" x14ac:dyDescent="0.3">
      <c r="A85" s="1">
        <v>1</v>
      </c>
      <c r="B85" t="s">
        <v>145</v>
      </c>
      <c r="C85" t="s">
        <v>4188</v>
      </c>
      <c r="F85" t="str">
        <f t="shared" ca="1" si="13"/>
        <v/>
      </c>
      <c r="G85" t="str">
        <f t="shared" ca="1" si="14"/>
        <v/>
      </c>
      <c r="I85" t="str">
        <f t="shared" ca="1" si="4"/>
        <v>N/A</v>
      </c>
      <c r="J85">
        <f t="shared" si="5"/>
        <v>0.10740000000000001</v>
      </c>
      <c r="K85">
        <f t="shared" si="6"/>
        <v>0</v>
      </c>
      <c r="L85">
        <f t="shared" si="7"/>
        <v>0</v>
      </c>
      <c r="M85" t="str">
        <f t="shared" ca="1" si="8"/>
        <v/>
      </c>
      <c r="N85" t="str">
        <f t="shared" ca="1" si="9"/>
        <v/>
      </c>
    </row>
    <row r="86" spans="1:14" x14ac:dyDescent="0.3">
      <c r="F86" t="str">
        <f t="shared" ca="1" si="13"/>
        <v/>
      </c>
      <c r="G86" t="str">
        <f t="shared" ca="1" si="14"/>
        <v/>
      </c>
      <c r="I86" t="str">
        <f t="shared" ca="1" si="4"/>
        <v>N/A</v>
      </c>
      <c r="J86">
        <f t="shared" si="5"/>
        <v>0</v>
      </c>
      <c r="K86">
        <f t="shared" si="6"/>
        <v>0</v>
      </c>
      <c r="L86">
        <f t="shared" si="7"/>
        <v>0</v>
      </c>
      <c r="M86" t="str">
        <f t="shared" ca="1" si="8"/>
        <v/>
      </c>
      <c r="N86" t="str">
        <f t="shared" ca="1" si="9"/>
        <v/>
      </c>
    </row>
    <row r="87" spans="1:14" x14ac:dyDescent="0.3">
      <c r="A87" s="1">
        <v>0</v>
      </c>
      <c r="B87" t="s">
        <v>147</v>
      </c>
      <c r="C87" t="s">
        <v>7018</v>
      </c>
      <c r="F87" t="str">
        <f t="shared" ca="1" si="13"/>
        <v/>
      </c>
      <c r="G87" t="str">
        <f t="shared" ca="1" si="14"/>
        <v/>
      </c>
      <c r="I87" t="str">
        <f t="shared" ca="1" si="4"/>
        <v>N/A</v>
      </c>
      <c r="J87">
        <f t="shared" si="5"/>
        <v>2760000000</v>
      </c>
      <c r="K87">
        <f t="shared" si="6"/>
        <v>0</v>
      </c>
      <c r="L87">
        <f t="shared" si="7"/>
        <v>0</v>
      </c>
      <c r="M87" t="str">
        <f t="shared" ca="1" si="8"/>
        <v/>
      </c>
      <c r="N87" t="str">
        <f t="shared" ca="1" si="9"/>
        <v/>
      </c>
    </row>
    <row r="88" spans="1:14" x14ac:dyDescent="0.3">
      <c r="A88" s="1">
        <v>1</v>
      </c>
      <c r="B88" t="s">
        <v>149</v>
      </c>
      <c r="C88" t="s">
        <v>7019</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t="str">
        <f t="shared" si="5"/>
        <v>46.98</v>
      </c>
      <c r="K88">
        <f t="shared" si="6"/>
        <v>0</v>
      </c>
      <c r="L88">
        <f t="shared" si="7"/>
        <v>0</v>
      </c>
      <c r="M88" t="str">
        <f t="shared" ca="1" si="8"/>
        <v/>
      </c>
      <c r="N88" t="str">
        <f t="shared" ca="1" si="9"/>
        <v/>
      </c>
    </row>
    <row r="89" spans="1:14" x14ac:dyDescent="0.3">
      <c r="A89" s="1">
        <v>2</v>
      </c>
      <c r="B89" t="s">
        <v>151</v>
      </c>
      <c r="C89" t="s">
        <v>7020</v>
      </c>
      <c r="D89" t="str">
        <f ca="1">IF(COUNTIF(E70:E76,"=below average")&gt;0,"There are some indications that "&amp;D1&amp;" may be undervalued. The company has a lower " &amp; G88 &amp; " than the comparable average", "Inconclusive")</f>
        <v>Inconclusive</v>
      </c>
      <c r="I89" t="str">
        <f t="shared" ca="1" si="4"/>
        <v>N/A</v>
      </c>
      <c r="J89">
        <f t="shared" si="5"/>
        <v>0.02</v>
      </c>
      <c r="K89" t="str">
        <f t="shared" ca="1" si="6"/>
        <v>Inconclusive</v>
      </c>
      <c r="L89">
        <f t="shared" si="7"/>
        <v>0</v>
      </c>
      <c r="M89">
        <f t="shared" si="8"/>
        <v>0</v>
      </c>
      <c r="N89">
        <f t="shared" si="9"/>
        <v>0</v>
      </c>
    </row>
    <row r="90" spans="1:14" x14ac:dyDescent="0.3">
      <c r="A90" s="1">
        <v>3</v>
      </c>
      <c r="B90" t="s">
        <v>153</v>
      </c>
      <c r="C90" t="s">
        <v>7021</v>
      </c>
      <c r="I90" t="str">
        <f t="shared" si="4"/>
        <v>N/A</v>
      </c>
      <c r="J90">
        <f t="shared" si="5"/>
        <v>989700000</v>
      </c>
      <c r="K90">
        <f t="shared" si="6"/>
        <v>0</v>
      </c>
      <c r="L90">
        <f t="shared" si="7"/>
        <v>0</v>
      </c>
      <c r="M90">
        <f t="shared" si="8"/>
        <v>0</v>
      </c>
      <c r="N90">
        <f t="shared" si="9"/>
        <v>0</v>
      </c>
    </row>
    <row r="91" spans="1:14" x14ac:dyDescent="0.3">
      <c r="A91" s="1">
        <v>4</v>
      </c>
      <c r="B91" t="s">
        <v>155</v>
      </c>
      <c r="C91" t="s">
        <v>7022</v>
      </c>
      <c r="I91" t="str">
        <f t="shared" si="4"/>
        <v>N/A</v>
      </c>
      <c r="J91">
        <f t="shared" si="5"/>
        <v>472500000</v>
      </c>
      <c r="K91">
        <f t="shared" si="6"/>
        <v>0</v>
      </c>
      <c r="L91">
        <f t="shared" si="7"/>
        <v>0</v>
      </c>
      <c r="M91">
        <f t="shared" si="8"/>
        <v>0</v>
      </c>
      <c r="N91">
        <f t="shared" si="9"/>
        <v>0</v>
      </c>
    </row>
    <row r="92" spans="1:14" x14ac:dyDescent="0.3">
      <c r="A92" s="1">
        <v>5</v>
      </c>
      <c r="B92" t="s">
        <v>157</v>
      </c>
      <c r="C92" t="s">
        <v>7023</v>
      </c>
      <c r="I92" t="str">
        <f t="shared" si="4"/>
        <v>N/A</v>
      </c>
      <c r="J92">
        <f t="shared" si="5"/>
        <v>130900000</v>
      </c>
      <c r="K92">
        <f t="shared" si="6"/>
        <v>0</v>
      </c>
      <c r="L92">
        <f t="shared" si="7"/>
        <v>0</v>
      </c>
      <c r="M92">
        <f t="shared" si="8"/>
        <v>0</v>
      </c>
      <c r="N92">
        <f t="shared" si="9"/>
        <v>0</v>
      </c>
    </row>
    <row r="93" spans="1:14" x14ac:dyDescent="0.3">
      <c r="A93" s="1">
        <v>6</v>
      </c>
      <c r="B93" t="s">
        <v>159</v>
      </c>
      <c r="C93" t="s">
        <v>6446</v>
      </c>
      <c r="I93" t="str">
        <f t="shared" si="4"/>
        <v>N/A</v>
      </c>
      <c r="J93" t="str">
        <f t="shared" si="5"/>
        <v>2.2</v>
      </c>
      <c r="K93">
        <f t="shared" si="6"/>
        <v>0</v>
      </c>
      <c r="L93">
        <f t="shared" si="7"/>
        <v>0</v>
      </c>
      <c r="M93">
        <f t="shared" si="8"/>
        <v>0</v>
      </c>
      <c r="N93">
        <f t="shared" si="9"/>
        <v>0</v>
      </c>
    </row>
    <row r="94" spans="1:14" x14ac:dyDescent="0.3">
      <c r="A94" s="1">
        <v>7</v>
      </c>
      <c r="B94" t="s">
        <v>160</v>
      </c>
      <c r="C94" t="s">
        <v>7024</v>
      </c>
      <c r="I94" t="str">
        <f t="shared" si="4"/>
        <v>N/A</v>
      </c>
      <c r="J94">
        <f t="shared" si="5"/>
        <v>0.14699999999999999</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7025</v>
      </c>
      <c r="I96" t="str">
        <f t="shared" si="4"/>
        <v>N/A</v>
      </c>
      <c r="J96">
        <f t="shared" si="5"/>
        <v>504800000</v>
      </c>
      <c r="K96">
        <f t="shared" si="6"/>
        <v>0</v>
      </c>
      <c r="L96">
        <f t="shared" si="7"/>
        <v>0</v>
      </c>
      <c r="M96">
        <f t="shared" si="8"/>
        <v>0</v>
      </c>
      <c r="N96">
        <f t="shared" si="9"/>
        <v>0</v>
      </c>
    </row>
    <row r="97" spans="1:14" x14ac:dyDescent="0.3">
      <c r="A97" s="1">
        <v>1</v>
      </c>
      <c r="B97" t="s">
        <v>164</v>
      </c>
      <c r="C97" t="s">
        <v>7026</v>
      </c>
      <c r="I97" t="str">
        <f t="shared" si="4"/>
        <v>N/A</v>
      </c>
      <c r="J97" t="str">
        <f t="shared" si="5"/>
        <v>8.48</v>
      </c>
      <c r="K97">
        <f t="shared" si="6"/>
        <v>0</v>
      </c>
      <c r="L97">
        <f t="shared" si="7"/>
        <v>0</v>
      </c>
      <c r="M97">
        <f t="shared" si="8"/>
        <v>0</v>
      </c>
      <c r="N97">
        <f t="shared" si="9"/>
        <v>0</v>
      </c>
    </row>
    <row r="98" spans="1:14" x14ac:dyDescent="0.3">
      <c r="A98" s="1">
        <v>2</v>
      </c>
      <c r="B98" t="s">
        <v>166</v>
      </c>
      <c r="C98" t="s">
        <v>7027</v>
      </c>
      <c r="I98" t="str">
        <f t="shared" si="4"/>
        <v>N/A</v>
      </c>
      <c r="J98">
        <f t="shared" si="5"/>
        <v>745500000</v>
      </c>
      <c r="K98">
        <f t="shared" si="6"/>
        <v>0</v>
      </c>
      <c r="L98">
        <f t="shared" si="7"/>
        <v>0</v>
      </c>
      <c r="M98">
        <f t="shared" si="8"/>
        <v>0</v>
      </c>
      <c r="N98">
        <f t="shared" si="9"/>
        <v>0</v>
      </c>
    </row>
    <row r="99" spans="1:14" x14ac:dyDescent="0.3">
      <c r="A99" s="1">
        <v>3</v>
      </c>
      <c r="B99" t="s">
        <v>168</v>
      </c>
      <c r="C99" t="s">
        <v>7028</v>
      </c>
      <c r="I99" t="str">
        <f t="shared" si="4"/>
        <v>N/A</v>
      </c>
      <c r="J99" t="str">
        <f t="shared" si="5"/>
        <v>60.50</v>
      </c>
      <c r="K99">
        <f t="shared" si="6"/>
        <v>0</v>
      </c>
      <c r="L99">
        <f t="shared" si="7"/>
        <v>0</v>
      </c>
      <c r="M99">
        <f t="shared" si="8"/>
        <v>0</v>
      </c>
      <c r="N99">
        <f t="shared" si="9"/>
        <v>0</v>
      </c>
    </row>
    <row r="100" spans="1:14" x14ac:dyDescent="0.3">
      <c r="A100" s="1">
        <v>4</v>
      </c>
      <c r="B100" t="s">
        <v>170</v>
      </c>
      <c r="C100" t="s">
        <v>4796</v>
      </c>
      <c r="I100" t="str">
        <f t="shared" si="4"/>
        <v>N/A</v>
      </c>
      <c r="J100" t="str">
        <f t="shared" si="5"/>
        <v>2.72</v>
      </c>
      <c r="K100">
        <f t="shared" si="6"/>
        <v>0</v>
      </c>
      <c r="L100">
        <f t="shared" si="7"/>
        <v>0</v>
      </c>
      <c r="M100">
        <f t="shared" si="8"/>
        <v>0</v>
      </c>
      <c r="N100">
        <f t="shared" si="9"/>
        <v>0</v>
      </c>
    </row>
    <row r="101" spans="1:14" x14ac:dyDescent="0.3">
      <c r="A101" s="1">
        <v>5</v>
      </c>
      <c r="B101" t="s">
        <v>172</v>
      </c>
      <c r="C101" t="s">
        <v>7029</v>
      </c>
      <c r="I101" t="str">
        <f t="shared" si="4"/>
        <v>N/A</v>
      </c>
      <c r="J101" t="str">
        <f t="shared" si="5"/>
        <v>20.52</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7030</v>
      </c>
      <c r="I103" t="str">
        <f t="shared" si="4"/>
        <v>N/A</v>
      </c>
      <c r="J103">
        <f t="shared" si="5"/>
        <v>339600000</v>
      </c>
      <c r="K103">
        <f t="shared" si="6"/>
        <v>0</v>
      </c>
      <c r="L103">
        <f t="shared" si="7"/>
        <v>0</v>
      </c>
      <c r="M103">
        <f t="shared" si="8"/>
        <v>0</v>
      </c>
      <c r="N103">
        <f t="shared" si="9"/>
        <v>0</v>
      </c>
    </row>
    <row r="104" spans="1:14" x14ac:dyDescent="0.3">
      <c r="A104" s="1">
        <v>1</v>
      </c>
      <c r="B104" t="s">
        <v>176</v>
      </c>
      <c r="C104" t="s">
        <v>7031</v>
      </c>
      <c r="I104" t="str">
        <f t="shared" si="4"/>
        <v>N/A</v>
      </c>
      <c r="J104">
        <f t="shared" si="5"/>
        <v>342880000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6988</v>
      </c>
      <c r="I106" t="str">
        <f t="shared" si="4"/>
        <v>N/A</v>
      </c>
      <c r="J106" t="str">
        <f t="shared" si="5"/>
        <v>1.05</v>
      </c>
      <c r="K106">
        <f t="shared" si="6"/>
        <v>0</v>
      </c>
      <c r="L106">
        <f t="shared" si="7"/>
        <v>0</v>
      </c>
      <c r="M106">
        <f t="shared" si="8"/>
        <v>0</v>
      </c>
      <c r="N106">
        <f t="shared" si="9"/>
        <v>0</v>
      </c>
    </row>
    <row r="107" spans="1:14" x14ac:dyDescent="0.3">
      <c r="A107" s="1">
        <v>1</v>
      </c>
      <c r="B107" t="s">
        <v>178</v>
      </c>
      <c r="C107" t="s">
        <v>7032</v>
      </c>
      <c r="I107" t="str">
        <f t="shared" si="4"/>
        <v>N/A</v>
      </c>
      <c r="J107">
        <f t="shared" si="5"/>
        <v>0.4214</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7033</v>
      </c>
      <c r="I109" t="str">
        <f t="shared" si="4"/>
        <v>N/A</v>
      </c>
      <c r="J109" t="str">
        <f t="shared" si="5"/>
        <v>84.00</v>
      </c>
      <c r="K109">
        <f t="shared" si="6"/>
        <v>0</v>
      </c>
      <c r="L109">
        <f t="shared" si="7"/>
        <v>0</v>
      </c>
      <c r="M109">
        <f t="shared" si="8"/>
        <v>0</v>
      </c>
      <c r="N109">
        <f t="shared" si="9"/>
        <v>0</v>
      </c>
    </row>
    <row r="110" spans="1:14" x14ac:dyDescent="0.3">
      <c r="A110" s="1">
        <v>4</v>
      </c>
      <c r="B110" t="s">
        <v>184</v>
      </c>
      <c r="C110" t="s">
        <v>7034</v>
      </c>
      <c r="I110" t="str">
        <f t="shared" si="4"/>
        <v>N/A</v>
      </c>
      <c r="J110" t="str">
        <f t="shared" si="5"/>
        <v>57.80</v>
      </c>
      <c r="K110">
        <f t="shared" si="6"/>
        <v>0</v>
      </c>
      <c r="L110">
        <f t="shared" si="7"/>
        <v>0</v>
      </c>
      <c r="M110">
        <f t="shared" si="8"/>
        <v>0</v>
      </c>
      <c r="N110">
        <f t="shared" si="9"/>
        <v>0</v>
      </c>
    </row>
    <row r="111" spans="1:14" x14ac:dyDescent="0.3">
      <c r="A111" s="1">
        <v>5</v>
      </c>
      <c r="B111" t="s">
        <v>186</v>
      </c>
      <c r="C111" t="s">
        <v>7035</v>
      </c>
      <c r="I111" t="str">
        <f t="shared" si="4"/>
        <v>N/A</v>
      </c>
      <c r="J111" t="str">
        <f t="shared" si="5"/>
        <v>80.18</v>
      </c>
      <c r="K111">
        <f t="shared" si="6"/>
        <v>0</v>
      </c>
      <c r="L111">
        <f t="shared" si="7"/>
        <v>0</v>
      </c>
      <c r="M111">
        <f t="shared" si="8"/>
        <v>0</v>
      </c>
      <c r="N111">
        <f t="shared" si="9"/>
        <v>0</v>
      </c>
    </row>
    <row r="112" spans="1:14" x14ac:dyDescent="0.3">
      <c r="A112" s="1">
        <v>6</v>
      </c>
      <c r="B112" t="s">
        <v>188</v>
      </c>
      <c r="C112" t="s">
        <v>7036</v>
      </c>
      <c r="I112" t="str">
        <f t="shared" si="4"/>
        <v>N/A</v>
      </c>
      <c r="J112" t="str">
        <f t="shared" si="5"/>
        <v>76.38</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7037</v>
      </c>
      <c r="I114" t="str">
        <f t="shared" si="4"/>
        <v>N/A</v>
      </c>
      <c r="J114" t="str">
        <f t="shared" si="5"/>
        <v>268.55k</v>
      </c>
      <c r="K114">
        <f t="shared" si="6"/>
        <v>0</v>
      </c>
      <c r="L114">
        <f t="shared" si="7"/>
        <v>0</v>
      </c>
      <c r="M114">
        <f t="shared" si="8"/>
        <v>0</v>
      </c>
      <c r="N114">
        <f t="shared" si="9"/>
        <v>0</v>
      </c>
    </row>
    <row r="115" spans="1:14" x14ac:dyDescent="0.3">
      <c r="A115" s="1">
        <v>1</v>
      </c>
      <c r="B115" t="s">
        <v>192</v>
      </c>
      <c r="C115" t="s">
        <v>7038</v>
      </c>
      <c r="I115" t="str">
        <f t="shared" si="4"/>
        <v>N/A</v>
      </c>
      <c r="J115" t="str">
        <f t="shared" si="5"/>
        <v>343.3k</v>
      </c>
      <c r="K115">
        <f t="shared" si="6"/>
        <v>0</v>
      </c>
      <c r="L115">
        <f t="shared" si="7"/>
        <v>0</v>
      </c>
      <c r="M115">
        <f t="shared" si="8"/>
        <v>0</v>
      </c>
      <c r="N115">
        <f t="shared" si="9"/>
        <v>0</v>
      </c>
    </row>
    <row r="116" spans="1:14" x14ac:dyDescent="0.3">
      <c r="A116" s="1">
        <v>2</v>
      </c>
      <c r="B116" t="s">
        <v>194</v>
      </c>
      <c r="C116" t="s">
        <v>7039</v>
      </c>
      <c r="I116" t="str">
        <f t="shared" si="4"/>
        <v>N/A</v>
      </c>
      <c r="J116">
        <f t="shared" si="5"/>
        <v>59510000</v>
      </c>
      <c r="K116">
        <f t="shared" si="6"/>
        <v>0</v>
      </c>
      <c r="L116">
        <f t="shared" si="7"/>
        <v>0</v>
      </c>
      <c r="M116">
        <f t="shared" si="8"/>
        <v>0</v>
      </c>
      <c r="N116">
        <f t="shared" si="9"/>
        <v>0</v>
      </c>
    </row>
    <row r="117" spans="1:14" x14ac:dyDescent="0.3">
      <c r="A117" s="1">
        <v>3</v>
      </c>
      <c r="B117" t="s">
        <v>196</v>
      </c>
      <c r="C117" t="s">
        <v>7040</v>
      </c>
      <c r="I117" t="str">
        <f t="shared" si="4"/>
        <v>N/A</v>
      </c>
      <c r="J117">
        <f t="shared" si="5"/>
        <v>50710000</v>
      </c>
      <c r="K117">
        <f t="shared" si="6"/>
        <v>0</v>
      </c>
      <c r="L117">
        <f t="shared" si="7"/>
        <v>0</v>
      </c>
      <c r="M117">
        <f t="shared" si="8"/>
        <v>0</v>
      </c>
      <c r="N117">
        <f t="shared" si="9"/>
        <v>0</v>
      </c>
    </row>
    <row r="118" spans="1:14" x14ac:dyDescent="0.3">
      <c r="A118" s="1">
        <v>4</v>
      </c>
      <c r="B118" t="s">
        <v>198</v>
      </c>
      <c r="C118" t="s">
        <v>7041</v>
      </c>
      <c r="I118" t="str">
        <f t="shared" si="4"/>
        <v>N/A</v>
      </c>
      <c r="J118">
        <f t="shared" si="5"/>
        <v>0.21929999999999999</v>
      </c>
      <c r="K118">
        <f t="shared" si="6"/>
        <v>0</v>
      </c>
      <c r="L118">
        <f t="shared" si="7"/>
        <v>0</v>
      </c>
      <c r="M118">
        <f t="shared" si="8"/>
        <v>0</v>
      </c>
      <c r="N118">
        <f t="shared" si="9"/>
        <v>0</v>
      </c>
    </row>
    <row r="119" spans="1:14" x14ac:dyDescent="0.3">
      <c r="A119" s="1">
        <v>5</v>
      </c>
      <c r="B119" t="s">
        <v>200</v>
      </c>
      <c r="C119" t="s">
        <v>7042</v>
      </c>
      <c r="I119" t="str">
        <f t="shared" si="4"/>
        <v>N/A</v>
      </c>
      <c r="J119">
        <f t="shared" si="5"/>
        <v>0.65099999999999991</v>
      </c>
      <c r="K119">
        <f t="shared" si="6"/>
        <v>0</v>
      </c>
      <c r="L119">
        <f t="shared" si="7"/>
        <v>0</v>
      </c>
      <c r="M119">
        <f t="shared" si="8"/>
        <v>0</v>
      </c>
      <c r="N119">
        <f t="shared" si="9"/>
        <v>0</v>
      </c>
    </row>
    <row r="120" spans="1:14" x14ac:dyDescent="0.3">
      <c r="A120" s="1">
        <v>6</v>
      </c>
      <c r="B120" t="s">
        <v>202</v>
      </c>
      <c r="C120" t="s">
        <v>7043</v>
      </c>
      <c r="I120" t="str">
        <f t="shared" si="4"/>
        <v>N/A</v>
      </c>
      <c r="J120" t="str">
        <f t="shared" si="5"/>
        <v>247.79k</v>
      </c>
      <c r="K120">
        <f t="shared" si="6"/>
        <v>0</v>
      </c>
      <c r="L120">
        <f t="shared" si="7"/>
        <v>0</v>
      </c>
      <c r="M120">
        <f t="shared" si="8"/>
        <v>0</v>
      </c>
      <c r="N120">
        <f t="shared" si="9"/>
        <v>0</v>
      </c>
    </row>
    <row r="121" spans="1:14" x14ac:dyDescent="0.3">
      <c r="A121" s="1">
        <v>7</v>
      </c>
      <c r="B121" t="s">
        <v>204</v>
      </c>
      <c r="C121" t="s">
        <v>382</v>
      </c>
      <c r="I121" t="str">
        <f t="shared" si="4"/>
        <v>N/A</v>
      </c>
      <c r="J121" t="str">
        <f t="shared" si="5"/>
        <v>1.23</v>
      </c>
      <c r="K121">
        <f t="shared" si="6"/>
        <v>0</v>
      </c>
      <c r="L121">
        <f t="shared" si="7"/>
        <v>0</v>
      </c>
      <c r="M121">
        <f t="shared" si="8"/>
        <v>0</v>
      </c>
      <c r="N121">
        <f t="shared" si="9"/>
        <v>0</v>
      </c>
    </row>
    <row r="122" spans="1:14" x14ac:dyDescent="0.3">
      <c r="A122" s="1">
        <v>8</v>
      </c>
      <c r="B122" t="s">
        <v>206</v>
      </c>
      <c r="C122" t="s">
        <v>3678</v>
      </c>
      <c r="I122" t="str">
        <f t="shared" si="4"/>
        <v>N/A</v>
      </c>
      <c r="J122">
        <f t="shared" si="5"/>
        <v>4.8999999999999998E-3</v>
      </c>
      <c r="K122">
        <f t="shared" si="6"/>
        <v>0</v>
      </c>
      <c r="L122">
        <f t="shared" si="7"/>
        <v>0</v>
      </c>
      <c r="M122">
        <f t="shared" si="8"/>
        <v>0</v>
      </c>
      <c r="N122">
        <f t="shared" si="9"/>
        <v>0</v>
      </c>
    </row>
    <row r="123" spans="1:14" x14ac:dyDescent="0.3">
      <c r="A123" s="1">
        <v>9</v>
      </c>
      <c r="B123" t="s">
        <v>208</v>
      </c>
      <c r="C123" t="s">
        <v>7044</v>
      </c>
      <c r="I123" t="str">
        <f t="shared" si="4"/>
        <v>N/A</v>
      </c>
      <c r="J123" t="str">
        <f t="shared" si="5"/>
        <v>302.37k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C125" t="s">
        <v>3613</v>
      </c>
      <c r="I125" t="str">
        <f t="shared" si="15"/>
        <v>N/A</v>
      </c>
      <c r="J125" t="str">
        <f t="shared" si="16"/>
        <v>1.32</v>
      </c>
      <c r="K125">
        <f t="shared" si="17"/>
        <v>0</v>
      </c>
      <c r="L125">
        <f t="shared" si="18"/>
        <v>0</v>
      </c>
      <c r="M125">
        <f t="shared" si="19"/>
        <v>0</v>
      </c>
      <c r="N125">
        <f t="shared" si="20"/>
        <v>0</v>
      </c>
    </row>
    <row r="126" spans="1:14" x14ac:dyDescent="0.3">
      <c r="A126" s="1">
        <v>1</v>
      </c>
      <c r="B126" t="s">
        <v>212</v>
      </c>
      <c r="C126" t="s">
        <v>7045</v>
      </c>
      <c r="I126" t="str">
        <f t="shared" si="15"/>
        <v>N/A</v>
      </c>
      <c r="J126">
        <f t="shared" si="16"/>
        <v>1.5900000000000001E-2</v>
      </c>
      <c r="K126">
        <f t="shared" si="17"/>
        <v>0</v>
      </c>
      <c r="L126">
        <f t="shared" si="18"/>
        <v>0</v>
      </c>
      <c r="M126">
        <f t="shared" si="19"/>
        <v>0</v>
      </c>
      <c r="N126">
        <f t="shared" si="20"/>
        <v>0</v>
      </c>
    </row>
    <row r="127" spans="1:14" x14ac:dyDescent="0.3">
      <c r="A127" s="1">
        <v>2</v>
      </c>
      <c r="B127" t="s">
        <v>214</v>
      </c>
      <c r="C127" t="s">
        <v>3613</v>
      </c>
      <c r="I127" t="str">
        <f t="shared" si="15"/>
        <v>N/A</v>
      </c>
      <c r="J127" t="str">
        <f t="shared" si="16"/>
        <v>1.32</v>
      </c>
      <c r="K127">
        <f t="shared" si="17"/>
        <v>0</v>
      </c>
      <c r="L127">
        <f t="shared" si="18"/>
        <v>0</v>
      </c>
      <c r="M127">
        <f t="shared" si="19"/>
        <v>0</v>
      </c>
      <c r="N127">
        <f t="shared" si="20"/>
        <v>0</v>
      </c>
    </row>
    <row r="128" spans="1:14" x14ac:dyDescent="0.3">
      <c r="A128" s="1">
        <v>3</v>
      </c>
      <c r="B128" t="s">
        <v>216</v>
      </c>
      <c r="C128" t="s">
        <v>6946</v>
      </c>
      <c r="I128" t="str">
        <f t="shared" si="15"/>
        <v>N/A</v>
      </c>
      <c r="J128">
        <f t="shared" si="16"/>
        <v>1.5800000000000002E-2</v>
      </c>
      <c r="K128">
        <f t="shared" si="17"/>
        <v>0</v>
      </c>
      <c r="L128">
        <f t="shared" si="18"/>
        <v>0</v>
      </c>
      <c r="M128">
        <f t="shared" si="19"/>
        <v>0</v>
      </c>
      <c r="N128">
        <f t="shared" si="20"/>
        <v>0</v>
      </c>
    </row>
    <row r="129" spans="1:14" x14ac:dyDescent="0.3">
      <c r="A129" s="1">
        <v>4</v>
      </c>
      <c r="B129" t="s">
        <v>218</v>
      </c>
      <c r="C129" t="s">
        <v>2440</v>
      </c>
      <c r="I129" t="str">
        <f t="shared" si="15"/>
        <v>N/A</v>
      </c>
      <c r="J129" t="str">
        <f t="shared" si="16"/>
        <v>2.09</v>
      </c>
      <c r="K129">
        <f t="shared" si="17"/>
        <v>0</v>
      </c>
      <c r="L129">
        <f t="shared" si="18"/>
        <v>0</v>
      </c>
      <c r="M129">
        <f t="shared" si="19"/>
        <v>0</v>
      </c>
      <c r="N129">
        <f t="shared" si="20"/>
        <v>0</v>
      </c>
    </row>
    <row r="130" spans="1:14" x14ac:dyDescent="0.3">
      <c r="A130" s="1">
        <v>5</v>
      </c>
      <c r="B130" t="s">
        <v>220</v>
      </c>
      <c r="C130" t="s">
        <v>7046</v>
      </c>
      <c r="I130" t="str">
        <f t="shared" si="15"/>
        <v>N/A</v>
      </c>
      <c r="J130">
        <f t="shared" si="16"/>
        <v>0.60270000000000001</v>
      </c>
      <c r="K130">
        <f t="shared" si="17"/>
        <v>0</v>
      </c>
      <c r="L130">
        <f t="shared" si="18"/>
        <v>0</v>
      </c>
      <c r="M130">
        <f t="shared" si="19"/>
        <v>0</v>
      </c>
      <c r="N130">
        <f t="shared" si="20"/>
        <v>0</v>
      </c>
    </row>
    <row r="131" spans="1:14" x14ac:dyDescent="0.3">
      <c r="A131" s="1">
        <v>6</v>
      </c>
      <c r="B131" t="s">
        <v>222</v>
      </c>
      <c r="C131" t="s">
        <v>7047</v>
      </c>
      <c r="I131" t="str">
        <f t="shared" si="15"/>
        <v>N/A</v>
      </c>
      <c r="J131" t="str">
        <f t="shared" si="16"/>
        <v>Jun 9, 2017</v>
      </c>
      <c r="K131">
        <f t="shared" si="17"/>
        <v>0</v>
      </c>
      <c r="L131">
        <f t="shared" si="18"/>
        <v>0</v>
      </c>
      <c r="M131">
        <f t="shared" si="19"/>
        <v>0</v>
      </c>
      <c r="N131">
        <f t="shared" si="20"/>
        <v>0</v>
      </c>
    </row>
    <row r="132" spans="1:14" x14ac:dyDescent="0.3">
      <c r="A132" s="1">
        <v>7</v>
      </c>
      <c r="B132" t="s">
        <v>224</v>
      </c>
      <c r="C132" t="s">
        <v>1348</v>
      </c>
      <c r="I132" t="str">
        <f t="shared" si="15"/>
        <v>N/A</v>
      </c>
      <c r="J132" t="str">
        <f t="shared" si="16"/>
        <v>May 26, 2017</v>
      </c>
      <c r="K132">
        <f t="shared" si="17"/>
        <v>0</v>
      </c>
      <c r="L132">
        <f t="shared" si="18"/>
        <v>0</v>
      </c>
      <c r="M132">
        <f t="shared" si="19"/>
        <v>0</v>
      </c>
      <c r="N132">
        <f t="shared" si="20"/>
        <v>0</v>
      </c>
    </row>
    <row r="133" spans="1:14" x14ac:dyDescent="0.3">
      <c r="A133" s="1">
        <v>8</v>
      </c>
      <c r="B133" t="s">
        <v>226</v>
      </c>
      <c r="C133" t="s">
        <v>4880</v>
      </c>
      <c r="I133" t="str">
        <f t="shared" si="15"/>
        <v>N/A</v>
      </c>
      <c r="J133" t="str">
        <f t="shared" si="16"/>
        <v>3/2</v>
      </c>
      <c r="K133">
        <f t="shared" si="17"/>
        <v>0</v>
      </c>
      <c r="L133">
        <f t="shared" si="18"/>
        <v>0</v>
      </c>
      <c r="M133">
        <f t="shared" si="19"/>
        <v>0</v>
      </c>
      <c r="N133">
        <f t="shared" si="20"/>
        <v>0</v>
      </c>
    </row>
    <row r="134" spans="1:14" x14ac:dyDescent="0.3">
      <c r="A134" s="1">
        <v>9</v>
      </c>
      <c r="B134" t="s">
        <v>227</v>
      </c>
      <c r="C134" t="s">
        <v>7048</v>
      </c>
      <c r="I134" t="str">
        <f t="shared" si="15"/>
        <v>N/A</v>
      </c>
      <c r="J134" t="str">
        <f t="shared" si="16"/>
        <v>Sep 15, 1998</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7049</v>
      </c>
      <c r="C138" t="s">
        <v>237</v>
      </c>
      <c r="D138" t="s">
        <v>7050</v>
      </c>
      <c r="E138" t="s">
        <v>7051</v>
      </c>
      <c r="F138">
        <v>53</v>
      </c>
      <c r="I138" t="str">
        <f t="shared" si="15"/>
        <v>neg_trend</v>
      </c>
      <c r="J138" t="str">
        <f t="shared" si="16"/>
        <v>Chief Exec. Officer, Pres and Director</v>
      </c>
      <c r="K138">
        <f t="shared" si="17"/>
        <v>2210000</v>
      </c>
      <c r="L138">
        <f t="shared" si="18"/>
        <v>1110000</v>
      </c>
      <c r="M138">
        <f t="shared" si="19"/>
        <v>53</v>
      </c>
      <c r="N138">
        <f t="shared" si="20"/>
        <v>0</v>
      </c>
    </row>
    <row r="139" spans="1:14" x14ac:dyDescent="0.3">
      <c r="A139" s="1">
        <v>1</v>
      </c>
      <c r="B139" t="s">
        <v>7052</v>
      </c>
      <c r="C139" t="s">
        <v>7053</v>
      </c>
      <c r="D139" t="s">
        <v>1118</v>
      </c>
      <c r="E139" t="s">
        <v>7054</v>
      </c>
      <c r="F139">
        <v>46</v>
      </c>
      <c r="I139" t="str">
        <f t="shared" si="15"/>
        <v>N/A</v>
      </c>
      <c r="J139" t="str">
        <f t="shared" si="16"/>
        <v>Chief Financial Officer and VP of Fin.</v>
      </c>
      <c r="K139">
        <f t="shared" si="17"/>
        <v>1040000</v>
      </c>
      <c r="L139" t="str">
        <f t="shared" si="18"/>
        <v>689.62k</v>
      </c>
      <c r="M139">
        <f t="shared" si="19"/>
        <v>46</v>
      </c>
      <c r="N139">
        <f t="shared" si="20"/>
        <v>0</v>
      </c>
    </row>
    <row r="140" spans="1:14" x14ac:dyDescent="0.3">
      <c r="A140" s="1">
        <v>2</v>
      </c>
      <c r="B140" t="s">
        <v>7055</v>
      </c>
      <c r="C140" t="s">
        <v>7056</v>
      </c>
      <c r="D140" t="s">
        <v>7057</v>
      </c>
      <c r="E140" t="s">
        <v>7058</v>
      </c>
      <c r="F140">
        <v>65</v>
      </c>
      <c r="I140" t="str">
        <f t="shared" si="15"/>
        <v>neg_trend</v>
      </c>
      <c r="J140" t="str">
        <f t="shared" si="16"/>
        <v>VP, Gen. Counsel and Sec.</v>
      </c>
      <c r="K140" t="str">
        <f t="shared" si="17"/>
        <v>852.2k</v>
      </c>
      <c r="L140" t="str">
        <f t="shared" si="18"/>
        <v>840.43k</v>
      </c>
      <c r="M140">
        <f t="shared" si="19"/>
        <v>65</v>
      </c>
      <c r="N140">
        <f t="shared" si="20"/>
        <v>0</v>
      </c>
    </row>
    <row r="141" spans="1:14" x14ac:dyDescent="0.3">
      <c r="A141" s="1">
        <v>3</v>
      </c>
      <c r="B141" t="s">
        <v>7059</v>
      </c>
      <c r="C141" t="s">
        <v>7060</v>
      </c>
      <c r="D141" t="s">
        <v>856</v>
      </c>
      <c r="E141" t="s">
        <v>7061</v>
      </c>
      <c r="F141">
        <v>48</v>
      </c>
      <c r="I141" t="str">
        <f t="shared" si="15"/>
        <v>N/A</v>
      </c>
      <c r="J141" t="str">
        <f t="shared" si="16"/>
        <v>Sr. VP</v>
      </c>
      <c r="K141">
        <f t="shared" si="17"/>
        <v>1100000</v>
      </c>
      <c r="L141" t="str">
        <f t="shared" si="18"/>
        <v>590.43k</v>
      </c>
      <c r="M141">
        <f t="shared" si="19"/>
        <v>48</v>
      </c>
      <c r="N141">
        <f t="shared" si="20"/>
        <v>0</v>
      </c>
    </row>
    <row r="142" spans="1:14" x14ac:dyDescent="0.3">
      <c r="A142" s="1">
        <v>4</v>
      </c>
      <c r="B142" t="s">
        <v>7062</v>
      </c>
      <c r="C142" t="s">
        <v>7060</v>
      </c>
      <c r="D142" t="s">
        <v>7063</v>
      </c>
      <c r="E142" t="s">
        <v>7064</v>
      </c>
      <c r="F142">
        <v>46</v>
      </c>
      <c r="I142" t="str">
        <f t="shared" si="15"/>
        <v>neg_trend</v>
      </c>
      <c r="J142" t="str">
        <f t="shared" si="16"/>
        <v>Sr. VP</v>
      </c>
      <c r="K142" t="str">
        <f t="shared" si="17"/>
        <v>974.32k</v>
      </c>
      <c r="L142" t="str">
        <f t="shared" si="18"/>
        <v>374.18k</v>
      </c>
      <c r="M142">
        <f t="shared" si="19"/>
        <v>46</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254</v>
      </c>
      <c r="C145" t="s">
        <v>7065</v>
      </c>
      <c r="D145" t="s">
        <v>5151</v>
      </c>
      <c r="E145" t="s">
        <v>1556</v>
      </c>
      <c r="F145" t="s">
        <v>1532</v>
      </c>
      <c r="G145" t="s">
        <v>7002</v>
      </c>
      <c r="I145" t="str">
        <f t="shared" si="15"/>
        <v>N/A</v>
      </c>
      <c r="J145">
        <f t="shared" si="16"/>
        <v>2580000000</v>
      </c>
      <c r="K145">
        <f t="shared" si="17"/>
        <v>2600000000</v>
      </c>
      <c r="L145">
        <f t="shared" si="18"/>
        <v>2920000000</v>
      </c>
      <c r="M145">
        <f t="shared" si="19"/>
        <v>2740000000</v>
      </c>
      <c r="N145">
        <f t="shared" si="20"/>
        <v>2750000000</v>
      </c>
    </row>
    <row r="146" spans="1:14" x14ac:dyDescent="0.3">
      <c r="A146" s="1">
        <v>1</v>
      </c>
      <c r="B146" t="s">
        <v>271</v>
      </c>
      <c r="C146" t="s">
        <v>261</v>
      </c>
      <c r="D146" t="s">
        <v>7066</v>
      </c>
      <c r="E146" t="s">
        <v>7067</v>
      </c>
      <c r="F146" t="s">
        <v>7068</v>
      </c>
      <c r="G146" t="s">
        <v>2644</v>
      </c>
      <c r="I146" t="str">
        <f t="shared" si="15"/>
        <v>N/A</v>
      </c>
      <c r="J146" t="str">
        <f t="shared" si="16"/>
        <v>N/A</v>
      </c>
      <c r="K146">
        <f t="shared" si="17"/>
        <v>6.3E-3</v>
      </c>
      <c r="L146">
        <f t="shared" si="18"/>
        <v>0.127</v>
      </c>
      <c r="M146">
        <f t="shared" si="19"/>
        <v>-6.3100000000000003E-2</v>
      </c>
      <c r="N146">
        <f t="shared" si="20"/>
        <v>2.7000000000000001E-3</v>
      </c>
    </row>
    <row r="147" spans="1:14" x14ac:dyDescent="0.3">
      <c r="A147" s="1">
        <v>2</v>
      </c>
      <c r="B147" t="s">
        <v>4152</v>
      </c>
      <c r="C147" t="s">
        <v>7069</v>
      </c>
      <c r="D147" t="s">
        <v>7069</v>
      </c>
      <c r="E147" t="s">
        <v>7070</v>
      </c>
      <c r="F147" t="s">
        <v>3395</v>
      </c>
      <c r="G147" t="s">
        <v>3029</v>
      </c>
      <c r="I147" t="str">
        <f t="shared" si="15"/>
        <v>N/A</v>
      </c>
      <c r="J147">
        <f t="shared" si="16"/>
        <v>1710000000</v>
      </c>
      <c r="K147">
        <f t="shared" si="17"/>
        <v>1710000000</v>
      </c>
      <c r="L147">
        <f t="shared" si="18"/>
        <v>1960000000</v>
      </c>
      <c r="M147">
        <f t="shared" si="19"/>
        <v>1770000000</v>
      </c>
      <c r="N147">
        <f t="shared" si="20"/>
        <v>1740000000</v>
      </c>
    </row>
    <row r="148" spans="1:14" x14ac:dyDescent="0.3">
      <c r="A148" s="1">
        <v>3</v>
      </c>
      <c r="B148" t="s">
        <v>4158</v>
      </c>
      <c r="C148" t="s">
        <v>7071</v>
      </c>
      <c r="D148" t="s">
        <v>7072</v>
      </c>
      <c r="E148" t="s">
        <v>7073</v>
      </c>
      <c r="F148" t="s">
        <v>7069</v>
      </c>
      <c r="G148" t="s">
        <v>7074</v>
      </c>
      <c r="I148" t="str">
        <f t="shared" si="15"/>
        <v>N/A</v>
      </c>
      <c r="J148">
        <f t="shared" si="16"/>
        <v>1650000000</v>
      </c>
      <c r="K148">
        <f t="shared" si="17"/>
        <v>1660000000</v>
      </c>
      <c r="L148">
        <f t="shared" si="18"/>
        <v>1830000000</v>
      </c>
      <c r="M148">
        <f t="shared" si="19"/>
        <v>1710000000</v>
      </c>
      <c r="N148">
        <f t="shared" si="20"/>
        <v>1680000000</v>
      </c>
    </row>
    <row r="149" spans="1:14" x14ac:dyDescent="0.3">
      <c r="A149" s="1">
        <v>4</v>
      </c>
      <c r="B149" t="s">
        <v>288</v>
      </c>
      <c r="C149" t="s">
        <v>7075</v>
      </c>
      <c r="D149" t="s">
        <v>7076</v>
      </c>
      <c r="E149" t="s">
        <v>7077</v>
      </c>
      <c r="F149" t="s">
        <v>7078</v>
      </c>
      <c r="G149" t="s">
        <v>7079</v>
      </c>
      <c r="I149" t="str">
        <f t="shared" si="15"/>
        <v>N/A</v>
      </c>
      <c r="J149">
        <f t="shared" si="16"/>
        <v>57260000</v>
      </c>
      <c r="K149">
        <f t="shared" si="17"/>
        <v>54840000</v>
      </c>
      <c r="L149">
        <f t="shared" si="18"/>
        <v>131570000</v>
      </c>
      <c r="M149">
        <f t="shared" si="19"/>
        <v>67000000</v>
      </c>
      <c r="N149">
        <f t="shared" si="20"/>
        <v>67400000</v>
      </c>
    </row>
    <row r="150" spans="1:14" x14ac:dyDescent="0.3">
      <c r="A150" s="1">
        <v>5</v>
      </c>
      <c r="B150" t="s">
        <v>4168</v>
      </c>
      <c r="C150" t="s">
        <v>7080</v>
      </c>
      <c r="D150" t="s">
        <v>7081</v>
      </c>
      <c r="E150" t="s">
        <v>7082</v>
      </c>
      <c r="F150" t="s">
        <v>7083</v>
      </c>
      <c r="G150" t="s">
        <v>7084</v>
      </c>
      <c r="I150" t="str">
        <f t="shared" si="15"/>
        <v>N/A</v>
      </c>
      <c r="J150">
        <f t="shared" si="16"/>
        <v>40400000</v>
      </c>
      <c r="K150">
        <f t="shared" si="17"/>
        <v>38700000</v>
      </c>
      <c r="L150">
        <f t="shared" si="18"/>
        <v>97500000</v>
      </c>
      <c r="M150">
        <f t="shared" si="19"/>
        <v>39100000</v>
      </c>
      <c r="N150">
        <f t="shared" si="20"/>
        <v>40200000</v>
      </c>
    </row>
    <row r="151" spans="1:14" x14ac:dyDescent="0.3">
      <c r="A151" s="1">
        <v>6</v>
      </c>
      <c r="B151" t="s">
        <v>4174</v>
      </c>
      <c r="C151" t="s">
        <v>7085</v>
      </c>
      <c r="D151" t="s">
        <v>1977</v>
      </c>
      <c r="E151" t="s">
        <v>4254</v>
      </c>
      <c r="F151" t="s">
        <v>7086</v>
      </c>
      <c r="G151" t="s">
        <v>7087</v>
      </c>
      <c r="I151" t="str">
        <f t="shared" si="15"/>
        <v>N/A</v>
      </c>
      <c r="J151">
        <f t="shared" si="16"/>
        <v>16860000</v>
      </c>
      <c r="K151">
        <f t="shared" si="17"/>
        <v>16140000</v>
      </c>
      <c r="L151">
        <f t="shared" si="18"/>
        <v>34070000</v>
      </c>
      <c r="M151">
        <f t="shared" si="19"/>
        <v>27900000</v>
      </c>
      <c r="N151">
        <f t="shared" si="20"/>
        <v>27200000</v>
      </c>
    </row>
    <row r="152" spans="1:14" x14ac:dyDescent="0.3">
      <c r="A152" s="1">
        <v>7</v>
      </c>
      <c r="B152" t="s">
        <v>4180</v>
      </c>
      <c r="C152" t="s">
        <v>261</v>
      </c>
      <c r="D152" t="s">
        <v>7088</v>
      </c>
      <c r="E152" t="s">
        <v>7089</v>
      </c>
      <c r="F152" t="s">
        <v>7090</v>
      </c>
      <c r="G152" t="s">
        <v>7091</v>
      </c>
      <c r="I152" t="str">
        <f t="shared" si="15"/>
        <v>N/A</v>
      </c>
      <c r="J152" t="str">
        <f t="shared" si="16"/>
        <v>N/A</v>
      </c>
      <c r="K152">
        <f t="shared" si="17"/>
        <v>1.1000000000000001E-3</v>
      </c>
      <c r="L152">
        <f t="shared" si="18"/>
        <v>0.14760000000000001</v>
      </c>
      <c r="M152">
        <f t="shared" si="19"/>
        <v>-9.6999999999999989E-2</v>
      </c>
      <c r="N152">
        <f t="shared" si="20"/>
        <v>-1.7000000000000001E-2</v>
      </c>
    </row>
    <row r="153" spans="1:14" x14ac:dyDescent="0.3">
      <c r="A153" s="1">
        <v>8</v>
      </c>
      <c r="B153" t="s">
        <v>4184</v>
      </c>
      <c r="C153" t="s">
        <v>7092</v>
      </c>
      <c r="D153" t="s">
        <v>7093</v>
      </c>
      <c r="E153" t="s">
        <v>7094</v>
      </c>
      <c r="F153" t="s">
        <v>7095</v>
      </c>
      <c r="G153" t="s">
        <v>7096</v>
      </c>
      <c r="I153" t="str">
        <f t="shared" si="15"/>
        <v>pos_trend</v>
      </c>
      <c r="J153">
        <f t="shared" si="16"/>
        <v>869120000</v>
      </c>
      <c r="K153">
        <f t="shared" si="17"/>
        <v>883520000</v>
      </c>
      <c r="L153">
        <f t="shared" si="18"/>
        <v>960500000</v>
      </c>
      <c r="M153">
        <f t="shared" si="19"/>
        <v>966500000</v>
      </c>
      <c r="N153">
        <f t="shared" si="20"/>
        <v>1000000000</v>
      </c>
    </row>
    <row r="154" spans="1:14" x14ac:dyDescent="0.3">
      <c r="A154" s="1">
        <v>9</v>
      </c>
      <c r="B154" t="s">
        <v>4187</v>
      </c>
      <c r="C154" t="s">
        <v>261</v>
      </c>
      <c r="D154" t="s">
        <v>3109</v>
      </c>
      <c r="E154" t="s">
        <v>7097</v>
      </c>
      <c r="F154" t="s">
        <v>7098</v>
      </c>
      <c r="G154" t="s">
        <v>2437</v>
      </c>
      <c r="I154" t="str">
        <f t="shared" si="15"/>
        <v>N/A</v>
      </c>
      <c r="J154" t="str">
        <f t="shared" si="16"/>
        <v>N/A</v>
      </c>
      <c r="K154">
        <f t="shared" si="17"/>
        <v>1.66E-2</v>
      </c>
      <c r="L154">
        <f t="shared" si="18"/>
        <v>8.7100000000000011E-2</v>
      </c>
      <c r="M154">
        <f t="shared" si="19"/>
        <v>6.1999999999999998E-3</v>
      </c>
      <c r="N154">
        <f t="shared" si="20"/>
        <v>3.9E-2</v>
      </c>
    </row>
    <row r="155" spans="1:14" x14ac:dyDescent="0.3">
      <c r="A155" s="1">
        <v>10</v>
      </c>
      <c r="B155" t="s">
        <v>4191</v>
      </c>
      <c r="C155" t="s">
        <v>261</v>
      </c>
      <c r="D155" t="s">
        <v>261</v>
      </c>
      <c r="E155" t="s">
        <v>261</v>
      </c>
      <c r="F155" t="s">
        <v>261</v>
      </c>
      <c r="G155" t="s">
        <v>7099</v>
      </c>
      <c r="I155" t="str">
        <f t="shared" si="15"/>
        <v>N/A</v>
      </c>
      <c r="J155" t="str">
        <f t="shared" si="16"/>
        <v>N/A</v>
      </c>
      <c r="K155" t="str">
        <f t="shared" si="17"/>
        <v>N/A</v>
      </c>
      <c r="L155" t="str">
        <f t="shared" si="18"/>
        <v>N/A</v>
      </c>
      <c r="M155" t="str">
        <f t="shared" si="19"/>
        <v>N/A</v>
      </c>
      <c r="N155">
        <f t="shared" si="20"/>
        <v>0.3654</v>
      </c>
    </row>
    <row r="156" spans="1:14" x14ac:dyDescent="0.3">
      <c r="I156" t="str">
        <f t="shared" si="15"/>
        <v>N/A</v>
      </c>
      <c r="J156">
        <f t="shared" si="16"/>
        <v>0</v>
      </c>
      <c r="K156">
        <f t="shared" si="17"/>
        <v>0</v>
      </c>
      <c r="L156">
        <f t="shared" si="18"/>
        <v>0</v>
      </c>
      <c r="M156">
        <f t="shared" si="19"/>
        <v>0</v>
      </c>
      <c r="N156">
        <f t="shared" si="20"/>
        <v>0</v>
      </c>
    </row>
    <row r="157" spans="1:14" x14ac:dyDescent="0.3">
      <c r="B157" s="1" t="s">
        <v>296</v>
      </c>
      <c r="C157" s="1" t="s">
        <v>248</v>
      </c>
      <c r="D157" s="1" t="s">
        <v>249</v>
      </c>
      <c r="E157" s="1" t="s">
        <v>250</v>
      </c>
      <c r="F157" s="1" t="s">
        <v>251</v>
      </c>
      <c r="G157" s="1" t="s">
        <v>252</v>
      </c>
      <c r="H157" s="1" t="s">
        <v>253</v>
      </c>
      <c r="I157" t="str">
        <f t="shared" si="15"/>
        <v>pos_trend</v>
      </c>
      <c r="J157" t="str">
        <f t="shared" si="16"/>
        <v>2012</v>
      </c>
      <c r="K157" t="str">
        <f t="shared" si="17"/>
        <v>2013</v>
      </c>
      <c r="L157" t="str">
        <f t="shared" si="18"/>
        <v>2014</v>
      </c>
      <c r="M157" t="str">
        <f t="shared" si="19"/>
        <v>2015</v>
      </c>
      <c r="N157" t="str">
        <f t="shared" si="20"/>
        <v>2016</v>
      </c>
    </row>
    <row r="158" spans="1:14" x14ac:dyDescent="0.3">
      <c r="A158" s="1">
        <v>0</v>
      </c>
      <c r="B158" t="s">
        <v>4193</v>
      </c>
      <c r="C158" t="s">
        <v>7100</v>
      </c>
      <c r="D158" t="s">
        <v>7101</v>
      </c>
      <c r="E158" t="s">
        <v>7102</v>
      </c>
      <c r="F158" t="s">
        <v>7103</v>
      </c>
      <c r="G158" t="s">
        <v>7104</v>
      </c>
      <c r="I158" t="str">
        <f t="shared" si="15"/>
        <v>N/A</v>
      </c>
      <c r="J158">
        <f t="shared" si="16"/>
        <v>539720000</v>
      </c>
      <c r="K158">
        <f t="shared" si="17"/>
        <v>512850000</v>
      </c>
      <c r="L158">
        <f t="shared" si="18"/>
        <v>601420000</v>
      </c>
      <c r="M158">
        <f t="shared" si="19"/>
        <v>563300000</v>
      </c>
      <c r="N158">
        <f t="shared" si="20"/>
        <v>592000000</v>
      </c>
    </row>
    <row r="159" spans="1:14" x14ac:dyDescent="0.3">
      <c r="A159" s="1">
        <v>1</v>
      </c>
      <c r="B159" t="s">
        <v>4195</v>
      </c>
      <c r="C159" t="s">
        <v>7105</v>
      </c>
      <c r="D159" t="s">
        <v>1412</v>
      </c>
      <c r="E159" t="s">
        <v>7106</v>
      </c>
      <c r="F159" t="s">
        <v>7107</v>
      </c>
      <c r="G159" t="s">
        <v>7108</v>
      </c>
      <c r="I159" t="str">
        <f t="shared" si="15"/>
        <v>N/A</v>
      </c>
      <c r="J159">
        <f t="shared" si="16"/>
        <v>66900000.000000007</v>
      </c>
      <c r="K159">
        <f t="shared" si="17"/>
        <v>52700000</v>
      </c>
      <c r="L159">
        <f t="shared" si="18"/>
        <v>68000000</v>
      </c>
      <c r="M159">
        <f t="shared" si="19"/>
        <v>62800000</v>
      </c>
      <c r="N159">
        <f t="shared" si="20"/>
        <v>61500000</v>
      </c>
    </row>
    <row r="160" spans="1:14" x14ac:dyDescent="0.3">
      <c r="A160" s="1">
        <v>2</v>
      </c>
      <c r="B160" t="s">
        <v>4201</v>
      </c>
      <c r="C160" t="s">
        <v>7109</v>
      </c>
      <c r="D160" t="s">
        <v>7110</v>
      </c>
      <c r="E160" t="s">
        <v>7111</v>
      </c>
      <c r="F160" t="s">
        <v>7112</v>
      </c>
      <c r="G160" t="s">
        <v>7113</v>
      </c>
      <c r="I160" t="str">
        <f t="shared" si="15"/>
        <v>N/A</v>
      </c>
      <c r="J160">
        <f t="shared" si="16"/>
        <v>472820000</v>
      </c>
      <c r="K160">
        <f t="shared" si="17"/>
        <v>460150000</v>
      </c>
      <c r="L160">
        <f t="shared" si="18"/>
        <v>533419999.99999994</v>
      </c>
      <c r="M160">
        <f t="shared" si="19"/>
        <v>500500000</v>
      </c>
      <c r="N160">
        <f t="shared" si="20"/>
        <v>530500000</v>
      </c>
    </row>
    <row r="161" spans="1:14" x14ac:dyDescent="0.3">
      <c r="A161" s="1">
        <v>3</v>
      </c>
      <c r="B161" t="s">
        <v>4207</v>
      </c>
      <c r="C161" t="s">
        <v>261</v>
      </c>
      <c r="D161" t="s">
        <v>7114</v>
      </c>
      <c r="E161" t="s">
        <v>7115</v>
      </c>
      <c r="F161" t="s">
        <v>7116</v>
      </c>
      <c r="G161" t="s">
        <v>6026</v>
      </c>
      <c r="I161" t="str">
        <f t="shared" si="15"/>
        <v>N/A</v>
      </c>
      <c r="J161" t="str">
        <f t="shared" si="16"/>
        <v>N/A</v>
      </c>
      <c r="K161">
        <f t="shared" si="17"/>
        <v>-4.9800000000000004E-2</v>
      </c>
      <c r="L161">
        <f t="shared" si="18"/>
        <v>0.17269999999999999</v>
      </c>
      <c r="M161">
        <f t="shared" si="19"/>
        <v>-6.3399999999999998E-2</v>
      </c>
      <c r="N161">
        <f t="shared" si="20"/>
        <v>5.0900000000000001E-2</v>
      </c>
    </row>
    <row r="162" spans="1:14" x14ac:dyDescent="0.3">
      <c r="A162" s="1">
        <v>4</v>
      </c>
      <c r="B162" t="s">
        <v>294</v>
      </c>
      <c r="C162" t="s">
        <v>261</v>
      </c>
      <c r="D162" t="s">
        <v>261</v>
      </c>
      <c r="E162" t="s">
        <v>261</v>
      </c>
      <c r="F162" t="s">
        <v>4486</v>
      </c>
      <c r="G162" t="s">
        <v>2952</v>
      </c>
      <c r="I162" t="str">
        <f t="shared" si="15"/>
        <v>N/A</v>
      </c>
      <c r="J162" t="str">
        <f t="shared" si="16"/>
        <v>N/A</v>
      </c>
      <c r="K162" t="str">
        <f t="shared" si="17"/>
        <v>N/A</v>
      </c>
      <c r="L162" t="str">
        <f t="shared" si="18"/>
        <v>N/A</v>
      </c>
      <c r="M162">
        <f t="shared" si="19"/>
        <v>12100000</v>
      </c>
      <c r="N162">
        <f t="shared" si="20"/>
        <v>14500000</v>
      </c>
    </row>
    <row r="163" spans="1:14" x14ac:dyDescent="0.3">
      <c r="A163" s="1">
        <v>5</v>
      </c>
      <c r="B163" t="s">
        <v>315</v>
      </c>
      <c r="C163" t="s">
        <v>7117</v>
      </c>
      <c r="D163" t="s">
        <v>7118</v>
      </c>
      <c r="E163" t="s">
        <v>7119</v>
      </c>
      <c r="F163" t="s">
        <v>7120</v>
      </c>
      <c r="G163" t="s">
        <v>7121</v>
      </c>
      <c r="I163" t="str">
        <f t="shared" si="15"/>
        <v>pos_trend</v>
      </c>
      <c r="J163">
        <f t="shared" si="16"/>
        <v>18960000</v>
      </c>
      <c r="K163">
        <f t="shared" si="17"/>
        <v>22800000</v>
      </c>
      <c r="L163">
        <f t="shared" si="18"/>
        <v>42790000</v>
      </c>
      <c r="M163">
        <f t="shared" si="19"/>
        <v>87600000</v>
      </c>
      <c r="N163">
        <f t="shared" si="20"/>
        <v>270900000</v>
      </c>
    </row>
    <row r="164" spans="1:14" x14ac:dyDescent="0.3">
      <c r="A164" s="1">
        <v>6</v>
      </c>
      <c r="B164" t="s">
        <v>4215</v>
      </c>
      <c r="C164" t="s">
        <v>7122</v>
      </c>
      <c r="D164" t="s">
        <v>7123</v>
      </c>
      <c r="E164" t="s">
        <v>7124</v>
      </c>
      <c r="F164" t="s">
        <v>7125</v>
      </c>
      <c r="G164" t="s">
        <v>7126</v>
      </c>
      <c r="I164" t="str">
        <f t="shared" si="15"/>
        <v>N/A</v>
      </c>
      <c r="J164">
        <f t="shared" si="16"/>
        <v>310440000</v>
      </c>
      <c r="K164">
        <f t="shared" si="17"/>
        <v>347880000</v>
      </c>
      <c r="L164">
        <f t="shared" si="18"/>
        <v>316290000</v>
      </c>
      <c r="M164" t="str">
        <f t="shared" si="19"/>
        <v>(87.6M)</v>
      </c>
      <c r="N164">
        <f t="shared" si="20"/>
        <v>126800000</v>
      </c>
    </row>
    <row r="165" spans="1:14" x14ac:dyDescent="0.3">
      <c r="A165" s="1">
        <v>7</v>
      </c>
      <c r="B165" t="s">
        <v>4221</v>
      </c>
      <c r="C165" t="s">
        <v>7127</v>
      </c>
      <c r="D165" t="s">
        <v>7128</v>
      </c>
      <c r="E165" t="s">
        <v>7129</v>
      </c>
      <c r="F165" t="s">
        <v>7130</v>
      </c>
      <c r="G165" t="s">
        <v>7131</v>
      </c>
      <c r="I165" t="str">
        <f t="shared" si="15"/>
        <v>N/A</v>
      </c>
      <c r="J165" t="str">
        <f t="shared" si="16"/>
        <v>(884,000)</v>
      </c>
      <c r="K165">
        <f t="shared" si="17"/>
        <v>2730000</v>
      </c>
      <c r="L165">
        <f t="shared" si="18"/>
        <v>2380000</v>
      </c>
      <c r="M165">
        <f t="shared" si="19"/>
        <v>68700000</v>
      </c>
      <c r="N165">
        <f t="shared" si="20"/>
        <v>71900000</v>
      </c>
    </row>
    <row r="166" spans="1:14" x14ac:dyDescent="0.3">
      <c r="A166" s="1">
        <v>8</v>
      </c>
      <c r="B166" t="s">
        <v>312</v>
      </c>
      <c r="C166" t="s">
        <v>5026</v>
      </c>
      <c r="D166" t="s">
        <v>1342</v>
      </c>
      <c r="E166" t="s">
        <v>4227</v>
      </c>
      <c r="F166" t="s">
        <v>5277</v>
      </c>
      <c r="G166" t="s">
        <v>5277</v>
      </c>
      <c r="I166" t="str">
        <f t="shared" si="15"/>
        <v>N/A</v>
      </c>
      <c r="J166">
        <f t="shared" si="16"/>
        <v>1880000</v>
      </c>
      <c r="K166">
        <f t="shared" si="17"/>
        <v>1870000</v>
      </c>
      <c r="L166">
        <f t="shared" si="18"/>
        <v>1710000</v>
      </c>
      <c r="M166">
        <f t="shared" si="19"/>
        <v>1900000</v>
      </c>
      <c r="N166">
        <f t="shared" si="20"/>
        <v>1900000</v>
      </c>
    </row>
    <row r="167" spans="1:14" x14ac:dyDescent="0.3">
      <c r="A167" s="1">
        <v>9</v>
      </c>
      <c r="B167" t="s">
        <v>314</v>
      </c>
      <c r="C167" t="s">
        <v>261</v>
      </c>
      <c r="D167" t="s">
        <v>261</v>
      </c>
      <c r="E167" t="s">
        <v>261</v>
      </c>
      <c r="F167" t="s">
        <v>261</v>
      </c>
      <c r="G167" t="s">
        <v>261</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4229</v>
      </c>
      <c r="C168" t="s">
        <v>7132</v>
      </c>
      <c r="D168" t="s">
        <v>7133</v>
      </c>
      <c r="E168" t="s">
        <v>7134</v>
      </c>
      <c r="F168" t="s">
        <v>7135</v>
      </c>
      <c r="G168" t="s">
        <v>7136</v>
      </c>
      <c r="I168" t="str">
        <f t="shared" si="15"/>
        <v>N/A</v>
      </c>
      <c r="J168">
        <f t="shared" si="16"/>
        <v>26830000</v>
      </c>
      <c r="K168">
        <f t="shared" si="17"/>
        <v>26460000</v>
      </c>
      <c r="L168">
        <f t="shared" si="18"/>
        <v>39220000</v>
      </c>
      <c r="M168">
        <f t="shared" si="19"/>
        <v>37600000</v>
      </c>
      <c r="N168">
        <f t="shared" si="20"/>
        <v>36500000</v>
      </c>
    </row>
    <row r="169" spans="1:14" x14ac:dyDescent="0.3">
      <c r="A169" s="1">
        <v>11</v>
      </c>
      <c r="B169" t="s">
        <v>4234</v>
      </c>
      <c r="C169" t="s">
        <v>261</v>
      </c>
      <c r="D169" t="s">
        <v>7137</v>
      </c>
      <c r="E169" t="s">
        <v>7138</v>
      </c>
      <c r="F169" t="s">
        <v>7139</v>
      </c>
      <c r="G169" t="s">
        <v>5469</v>
      </c>
      <c r="I169" t="str">
        <f t="shared" si="15"/>
        <v>N/A</v>
      </c>
      <c r="J169" t="str">
        <f t="shared" si="16"/>
        <v>N/A</v>
      </c>
      <c r="K169">
        <f t="shared" si="17"/>
        <v>-1.38E-2</v>
      </c>
      <c r="L169">
        <f t="shared" si="18"/>
        <v>0.48230000000000001</v>
      </c>
      <c r="M169">
        <f t="shared" si="19"/>
        <v>-4.1399999999999999E-2</v>
      </c>
      <c r="N169">
        <f t="shared" si="20"/>
        <v>-2.9300000000000003E-2</v>
      </c>
    </row>
    <row r="170" spans="1:14" x14ac:dyDescent="0.3">
      <c r="A170" s="1">
        <v>12</v>
      </c>
      <c r="B170" t="s">
        <v>4239</v>
      </c>
      <c r="C170" t="s">
        <v>7132</v>
      </c>
      <c r="D170" t="s">
        <v>7133</v>
      </c>
      <c r="E170" t="s">
        <v>7134</v>
      </c>
      <c r="F170" t="s">
        <v>7135</v>
      </c>
      <c r="G170" t="s">
        <v>7136</v>
      </c>
      <c r="I170" t="str">
        <f t="shared" si="15"/>
        <v>N/A</v>
      </c>
      <c r="J170">
        <f t="shared" si="16"/>
        <v>26830000</v>
      </c>
      <c r="K170">
        <f t="shared" si="17"/>
        <v>26460000</v>
      </c>
      <c r="L170">
        <f t="shared" si="18"/>
        <v>39220000</v>
      </c>
      <c r="M170">
        <f t="shared" si="19"/>
        <v>37600000</v>
      </c>
      <c r="N170">
        <f t="shared" si="20"/>
        <v>36500000</v>
      </c>
    </row>
    <row r="171" spans="1:14" x14ac:dyDescent="0.3">
      <c r="A171" s="1">
        <v>13</v>
      </c>
      <c r="B171" t="s">
        <v>1911</v>
      </c>
      <c r="C171" t="s">
        <v>261</v>
      </c>
      <c r="D171" t="s">
        <v>261</v>
      </c>
      <c r="E171" t="s">
        <v>261</v>
      </c>
      <c r="F171" t="s">
        <v>261</v>
      </c>
      <c r="G171" t="s">
        <v>261</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319</v>
      </c>
      <c r="C172" t="s">
        <v>7140</v>
      </c>
      <c r="D172" t="s">
        <v>7141</v>
      </c>
      <c r="E172" t="s">
        <v>7142</v>
      </c>
      <c r="F172" t="s">
        <v>7143</v>
      </c>
      <c r="G172" t="s">
        <v>7144</v>
      </c>
      <c r="I172" t="str">
        <f t="shared" si="15"/>
        <v>N/A</v>
      </c>
      <c r="J172">
        <f t="shared" si="16"/>
        <v>284610000</v>
      </c>
      <c r="K172">
        <f t="shared" si="17"/>
        <v>326020000</v>
      </c>
      <c r="L172">
        <f t="shared" si="18"/>
        <v>281160000</v>
      </c>
      <c r="M172">
        <f t="shared" si="19"/>
        <v>336500000</v>
      </c>
      <c r="N172">
        <f t="shared" si="20"/>
        <v>164100000</v>
      </c>
    </row>
    <row r="173" spans="1:14" x14ac:dyDescent="0.3">
      <c r="A173" s="1">
        <v>15</v>
      </c>
      <c r="B173" t="s">
        <v>323</v>
      </c>
      <c r="C173" t="s">
        <v>261</v>
      </c>
      <c r="D173" t="s">
        <v>5759</v>
      </c>
      <c r="E173" t="s">
        <v>7145</v>
      </c>
      <c r="F173" t="s">
        <v>7146</v>
      </c>
      <c r="G173" t="s">
        <v>7147</v>
      </c>
      <c r="I173" t="str">
        <f t="shared" si="15"/>
        <v>N/A</v>
      </c>
      <c r="J173" t="str">
        <f t="shared" si="16"/>
        <v>N/A</v>
      </c>
      <c r="K173">
        <f t="shared" si="17"/>
        <v>0.14550000000000002</v>
      </c>
      <c r="L173">
        <f t="shared" si="18"/>
        <v>-0.1376</v>
      </c>
      <c r="M173">
        <f t="shared" si="19"/>
        <v>0.1968</v>
      </c>
      <c r="N173">
        <f t="shared" si="20"/>
        <v>-0.51229999999999998</v>
      </c>
    </row>
    <row r="174" spans="1:14" x14ac:dyDescent="0.3">
      <c r="A174" s="1">
        <v>16</v>
      </c>
      <c r="B174" t="s">
        <v>327</v>
      </c>
      <c r="C174" t="s">
        <v>261</v>
      </c>
      <c r="D174" t="s">
        <v>261</v>
      </c>
      <c r="E174" t="s">
        <v>261</v>
      </c>
      <c r="F174" t="s">
        <v>261</v>
      </c>
      <c r="G174" t="s">
        <v>2518</v>
      </c>
      <c r="I174" t="str">
        <f t="shared" si="15"/>
        <v>N/A</v>
      </c>
      <c r="J174" t="str">
        <f t="shared" si="16"/>
        <v>N/A</v>
      </c>
      <c r="K174" t="str">
        <f t="shared" si="17"/>
        <v>N/A</v>
      </c>
      <c r="L174" t="str">
        <f t="shared" si="18"/>
        <v>N/A</v>
      </c>
      <c r="M174" t="str">
        <f t="shared" si="19"/>
        <v>N/A</v>
      </c>
      <c r="N174">
        <f t="shared" si="20"/>
        <v>5.9699999999999996E-2</v>
      </c>
    </row>
    <row r="175" spans="1:14" x14ac:dyDescent="0.3">
      <c r="A175" s="1">
        <v>17</v>
      </c>
      <c r="B175" t="s">
        <v>4249</v>
      </c>
      <c r="C175" t="s">
        <v>7148</v>
      </c>
      <c r="D175" t="s">
        <v>7149</v>
      </c>
      <c r="E175" t="s">
        <v>7150</v>
      </c>
      <c r="F175" t="s">
        <v>7151</v>
      </c>
      <c r="G175" t="s">
        <v>7152</v>
      </c>
      <c r="I175" t="str">
        <f t="shared" si="15"/>
        <v>N/A</v>
      </c>
      <c r="J175">
        <f t="shared" si="16"/>
        <v>88420000</v>
      </c>
      <c r="K175">
        <f t="shared" si="17"/>
        <v>105070000</v>
      </c>
      <c r="L175">
        <f t="shared" si="18"/>
        <v>87590000</v>
      </c>
      <c r="M175">
        <f t="shared" si="19"/>
        <v>106500000</v>
      </c>
      <c r="N175">
        <f t="shared" si="20"/>
        <v>40300000</v>
      </c>
    </row>
    <row r="176" spans="1:14" x14ac:dyDescent="0.3">
      <c r="A176" s="1">
        <v>18</v>
      </c>
      <c r="B176" t="s">
        <v>4255</v>
      </c>
      <c r="C176" t="s">
        <v>7153</v>
      </c>
      <c r="D176" t="s">
        <v>7154</v>
      </c>
      <c r="E176" t="s">
        <v>4973</v>
      </c>
      <c r="F176" t="s">
        <v>7155</v>
      </c>
      <c r="G176" t="s">
        <v>7156</v>
      </c>
      <c r="I176" t="str">
        <f t="shared" si="15"/>
        <v>N/A</v>
      </c>
      <c r="J176">
        <f t="shared" si="16"/>
        <v>7100000</v>
      </c>
      <c r="K176">
        <f t="shared" si="17"/>
        <v>14770000</v>
      </c>
      <c r="L176">
        <f t="shared" si="18"/>
        <v>16629999.999999998</v>
      </c>
      <c r="M176">
        <f t="shared" si="19"/>
        <v>48400000</v>
      </c>
      <c r="N176">
        <f t="shared" si="20"/>
        <v>43800000</v>
      </c>
    </row>
    <row r="177" spans="1:14" x14ac:dyDescent="0.3">
      <c r="A177" s="1">
        <v>19</v>
      </c>
      <c r="B177" t="s">
        <v>4261</v>
      </c>
      <c r="C177" t="s">
        <v>7157</v>
      </c>
      <c r="D177" t="s">
        <v>7158</v>
      </c>
      <c r="E177" t="s">
        <v>7159</v>
      </c>
      <c r="F177" t="s">
        <v>7160</v>
      </c>
      <c r="G177" t="s">
        <v>7161</v>
      </c>
      <c r="I177" t="str">
        <f t="shared" si="15"/>
        <v>N/A</v>
      </c>
      <c r="J177">
        <f t="shared" si="16"/>
        <v>26310000</v>
      </c>
      <c r="K177">
        <f t="shared" si="17"/>
        <v>41330000</v>
      </c>
      <c r="L177">
        <f t="shared" si="18"/>
        <v>33060000.000000004</v>
      </c>
      <c r="M177">
        <f t="shared" si="19"/>
        <v>18400000</v>
      </c>
      <c r="N177">
        <f t="shared" si="20"/>
        <v>21600000</v>
      </c>
    </row>
    <row r="178" spans="1:14" x14ac:dyDescent="0.3">
      <c r="A178" s="1">
        <v>20</v>
      </c>
      <c r="B178" t="s">
        <v>4267</v>
      </c>
      <c r="C178" t="s">
        <v>7162</v>
      </c>
      <c r="D178" t="s">
        <v>7163</v>
      </c>
      <c r="E178" t="s">
        <v>7164</v>
      </c>
      <c r="F178" t="s">
        <v>7165</v>
      </c>
      <c r="G178" t="s">
        <v>7166</v>
      </c>
      <c r="I178" t="str">
        <f t="shared" si="15"/>
        <v>N/A</v>
      </c>
      <c r="J178">
        <f t="shared" si="16"/>
        <v>54020000</v>
      </c>
      <c r="K178">
        <f t="shared" si="17"/>
        <v>44370000</v>
      </c>
      <c r="L178">
        <f t="shared" si="18"/>
        <v>31410000</v>
      </c>
      <c r="M178">
        <f t="shared" si="19"/>
        <v>36100000</v>
      </c>
      <c r="N178" t="str">
        <f t="shared" si="20"/>
        <v>(26.5M)</v>
      </c>
    </row>
    <row r="179" spans="1:14" x14ac:dyDescent="0.3">
      <c r="A179" s="1">
        <v>21</v>
      </c>
      <c r="B179" t="s">
        <v>4271</v>
      </c>
      <c r="C179" t="s">
        <v>5196</v>
      </c>
      <c r="D179" t="s">
        <v>6039</v>
      </c>
      <c r="E179" t="s">
        <v>7167</v>
      </c>
      <c r="F179" t="s">
        <v>7168</v>
      </c>
      <c r="G179" t="s">
        <v>6487</v>
      </c>
      <c r="I179" t="str">
        <f t="shared" si="15"/>
        <v>N/A</v>
      </c>
      <c r="J179" t="str">
        <f t="shared" si="16"/>
        <v>984000</v>
      </c>
      <c r="K179">
        <f t="shared" si="17"/>
        <v>4590000</v>
      </c>
      <c r="L179">
        <f t="shared" si="18"/>
        <v>6500000</v>
      </c>
      <c r="M179">
        <f t="shared" si="19"/>
        <v>3600000</v>
      </c>
      <c r="N179">
        <f t="shared" si="20"/>
        <v>1400000</v>
      </c>
    </row>
    <row r="180" spans="1:14" x14ac:dyDescent="0.3">
      <c r="A180" s="1">
        <v>22</v>
      </c>
      <c r="B180" t="s">
        <v>334</v>
      </c>
      <c r="C180" t="s">
        <v>261</v>
      </c>
      <c r="D180" t="s">
        <v>261</v>
      </c>
      <c r="E180" t="s">
        <v>261</v>
      </c>
      <c r="F180" t="s">
        <v>261</v>
      </c>
      <c r="G180" t="s">
        <v>261</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335</v>
      </c>
      <c r="C181" t="s">
        <v>261</v>
      </c>
      <c r="D181" t="s">
        <v>261</v>
      </c>
      <c r="E181" t="s">
        <v>261</v>
      </c>
      <c r="F181" t="s">
        <v>261</v>
      </c>
      <c r="G181" t="s">
        <v>261</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336</v>
      </c>
      <c r="C182" t="s">
        <v>261</v>
      </c>
      <c r="D182" t="s">
        <v>261</v>
      </c>
      <c r="E182" t="s">
        <v>261</v>
      </c>
      <c r="F182" t="s">
        <v>261</v>
      </c>
      <c r="G182" t="s">
        <v>261</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337</v>
      </c>
      <c r="C183" t="s">
        <v>7169</v>
      </c>
      <c r="D183" t="s">
        <v>7170</v>
      </c>
      <c r="E183" t="s">
        <v>7171</v>
      </c>
      <c r="F183" t="s">
        <v>7172</v>
      </c>
      <c r="G183" t="s">
        <v>7173</v>
      </c>
      <c r="I183" t="str">
        <f t="shared" si="15"/>
        <v>N/A</v>
      </c>
      <c r="J183">
        <f t="shared" si="16"/>
        <v>196190000</v>
      </c>
      <c r="K183">
        <f t="shared" si="17"/>
        <v>220950000</v>
      </c>
      <c r="L183">
        <f t="shared" si="18"/>
        <v>193570000</v>
      </c>
      <c r="M183">
        <f t="shared" si="19"/>
        <v>230000000</v>
      </c>
      <c r="N183">
        <f t="shared" si="20"/>
        <v>123800000</v>
      </c>
    </row>
    <row r="184" spans="1:14" x14ac:dyDescent="0.3">
      <c r="A184" s="1">
        <v>26</v>
      </c>
      <c r="B184" t="s">
        <v>338</v>
      </c>
      <c r="C184" t="s">
        <v>7174</v>
      </c>
      <c r="D184" t="s">
        <v>1970</v>
      </c>
      <c r="E184" t="s">
        <v>7175</v>
      </c>
      <c r="F184" t="s">
        <v>856</v>
      </c>
      <c r="G184" t="s">
        <v>2544</v>
      </c>
      <c r="I184" t="str">
        <f t="shared" si="15"/>
        <v>N/A</v>
      </c>
      <c r="J184" t="str">
        <f t="shared" si="16"/>
        <v>828000</v>
      </c>
      <c r="K184">
        <f t="shared" si="17"/>
        <v>1450000</v>
      </c>
      <c r="L184" t="str">
        <f t="shared" si="18"/>
        <v>897000</v>
      </c>
      <c r="M184">
        <f t="shared" si="19"/>
        <v>1100000</v>
      </c>
      <c r="N184">
        <f t="shared" si="20"/>
        <v>1000000</v>
      </c>
    </row>
    <row r="185" spans="1:14" x14ac:dyDescent="0.3">
      <c r="A185" s="1">
        <v>27</v>
      </c>
      <c r="B185" t="s">
        <v>344</v>
      </c>
      <c r="C185" t="s">
        <v>7176</v>
      </c>
      <c r="D185" t="s">
        <v>7177</v>
      </c>
      <c r="E185" t="s">
        <v>7178</v>
      </c>
      <c r="F185" t="s">
        <v>7179</v>
      </c>
      <c r="G185" t="s">
        <v>7180</v>
      </c>
      <c r="I185" t="str">
        <f t="shared" si="15"/>
        <v>N/A</v>
      </c>
      <c r="J185">
        <f t="shared" si="16"/>
        <v>195360000</v>
      </c>
      <c r="K185">
        <f t="shared" si="17"/>
        <v>219500000</v>
      </c>
      <c r="L185">
        <f t="shared" si="18"/>
        <v>192670000</v>
      </c>
      <c r="M185">
        <f t="shared" si="19"/>
        <v>228900000</v>
      </c>
      <c r="N185">
        <f t="shared" si="20"/>
        <v>122800000</v>
      </c>
    </row>
    <row r="186" spans="1:14" x14ac:dyDescent="0.3">
      <c r="A186" s="1">
        <v>28</v>
      </c>
      <c r="B186" t="s">
        <v>350</v>
      </c>
      <c r="C186" t="s">
        <v>261</v>
      </c>
      <c r="D186" t="s">
        <v>5123</v>
      </c>
      <c r="E186" t="s">
        <v>7181</v>
      </c>
      <c r="F186" t="s">
        <v>1304</v>
      </c>
      <c r="G186" t="s">
        <v>7182</v>
      </c>
      <c r="I186" t="str">
        <f t="shared" si="15"/>
        <v>N/A</v>
      </c>
      <c r="J186" t="str">
        <f t="shared" si="16"/>
        <v>N/A</v>
      </c>
      <c r="K186">
        <f t="shared" si="17"/>
        <v>0.1236</v>
      </c>
      <c r="L186">
        <f t="shared" si="18"/>
        <v>-0.1222</v>
      </c>
      <c r="M186">
        <f t="shared" si="19"/>
        <v>0.188</v>
      </c>
      <c r="N186">
        <f t="shared" si="20"/>
        <v>-0.46350000000000002</v>
      </c>
    </row>
    <row r="187" spans="1:14" x14ac:dyDescent="0.3">
      <c r="A187" s="1">
        <v>29</v>
      </c>
      <c r="B187" t="s">
        <v>4284</v>
      </c>
      <c r="C187" t="s">
        <v>261</v>
      </c>
      <c r="D187" t="s">
        <v>261</v>
      </c>
      <c r="E187" t="s">
        <v>261</v>
      </c>
      <c r="F187" t="s">
        <v>261</v>
      </c>
      <c r="G187" t="s">
        <v>7183</v>
      </c>
      <c r="I187" t="str">
        <f t="shared" si="15"/>
        <v>N/A</v>
      </c>
      <c r="J187" t="str">
        <f t="shared" si="16"/>
        <v>N/A</v>
      </c>
      <c r="K187" t="str">
        <f t="shared" si="17"/>
        <v>N/A</v>
      </c>
      <c r="L187" t="str">
        <f t="shared" si="18"/>
        <v>N/A</v>
      </c>
      <c r="M187" t="str">
        <f t="shared" si="19"/>
        <v>N/A</v>
      </c>
      <c r="N187">
        <f t="shared" si="20"/>
        <v>4.4699999999999997E-2</v>
      </c>
    </row>
    <row r="188" spans="1:14" x14ac:dyDescent="0.3">
      <c r="A188" s="1">
        <v>30</v>
      </c>
      <c r="B188" t="s">
        <v>357</v>
      </c>
      <c r="C188" t="s">
        <v>974</v>
      </c>
      <c r="D188" t="s">
        <v>261</v>
      </c>
      <c r="E188" t="s">
        <v>261</v>
      </c>
      <c r="F188" t="s">
        <v>261</v>
      </c>
      <c r="G188" t="s">
        <v>261</v>
      </c>
      <c r="I188" t="str">
        <f t="shared" ref="I188:I251" si="21">IF(AND(K188&gt; J188, L188&gt; K188, M188&gt; L188, N188&gt; M188), "pos_trend", IF(AND(K188&lt; J188, L188&lt; K188, M188&lt; L188, N188&lt; M188), "neg_trend", "N/A"))</f>
        <v>N/A</v>
      </c>
      <c r="J188">
        <f t="shared" ref="J188:J251" si="22">IF(TRIM(C188)="-", "N/A", IF(RIGHT(C188,1)="M",1000000*VALUE(LEFT(C188,LEN(C188)-1)),IF(RIGHT(C188,1)="B",1000000000*VALUE(LEFT(C188,LEN(C188)-1)),IF(RIGHT(C188,1)="%",0.01*VALUE(LEFT(C188,LEN(C188)-1)),C188))))</f>
        <v>21630000</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t="str">
        <f t="shared" ref="N188:N251" si="26">IF(TRIM(G188)="-", "N/A", IF(RIGHT(G188,1)="M",1000000*VALUE(LEFT(G188,LEN(G188)-1)),IF(RIGHT(G188,1)="B",1000000000*VALUE(LEFT(G188,LEN(G188)-1)),IF(RIGHT(G188,1)="%",0.01*VALUE(LEFT(G188,LEN(G188)-1)),G188))))</f>
        <v>N/A</v>
      </c>
    </row>
    <row r="189" spans="1:14" x14ac:dyDescent="0.3">
      <c r="A189" s="1">
        <v>31</v>
      </c>
      <c r="B189" t="s">
        <v>361</v>
      </c>
      <c r="C189" t="s">
        <v>7184</v>
      </c>
      <c r="D189" t="s">
        <v>261</v>
      </c>
      <c r="E189" t="s">
        <v>261</v>
      </c>
      <c r="F189" t="s">
        <v>261</v>
      </c>
      <c r="G189" t="s">
        <v>261</v>
      </c>
      <c r="I189" t="str">
        <f t="shared" si="21"/>
        <v>N/A</v>
      </c>
      <c r="J189">
        <f t="shared" si="22"/>
        <v>19180000</v>
      </c>
      <c r="K189" t="str">
        <f t="shared" si="23"/>
        <v>N/A</v>
      </c>
      <c r="L189" t="str">
        <f t="shared" si="24"/>
        <v>N/A</v>
      </c>
      <c r="M189" t="str">
        <f t="shared" si="25"/>
        <v>N/A</v>
      </c>
      <c r="N189" t="str">
        <f t="shared" si="26"/>
        <v>N/A</v>
      </c>
    </row>
    <row r="190" spans="1:14" x14ac:dyDescent="0.3">
      <c r="A190" s="1">
        <v>32</v>
      </c>
      <c r="B190" t="s">
        <v>365</v>
      </c>
      <c r="C190" t="s">
        <v>261</v>
      </c>
      <c r="D190" t="s">
        <v>261</v>
      </c>
      <c r="E190" t="s">
        <v>261</v>
      </c>
      <c r="F190" t="s">
        <v>261</v>
      </c>
      <c r="G190" t="s">
        <v>261</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366</v>
      </c>
      <c r="C191" t="s">
        <v>7185</v>
      </c>
      <c r="D191" t="s">
        <v>261</v>
      </c>
      <c r="E191" t="s">
        <v>261</v>
      </c>
      <c r="F191" t="s">
        <v>261</v>
      </c>
      <c r="G191" t="s">
        <v>261</v>
      </c>
      <c r="I191" t="str">
        <f t="shared" si="21"/>
        <v>N/A</v>
      </c>
      <c r="J191">
        <f t="shared" si="22"/>
        <v>2460000</v>
      </c>
      <c r="K191" t="str">
        <f t="shared" si="23"/>
        <v>N/A</v>
      </c>
      <c r="L191" t="str">
        <f t="shared" si="24"/>
        <v>N/A</v>
      </c>
      <c r="M191" t="str">
        <f t="shared" si="25"/>
        <v>N/A</v>
      </c>
      <c r="N191" t="str">
        <f t="shared" si="26"/>
        <v>N/A</v>
      </c>
    </row>
    <row r="192" spans="1:14" x14ac:dyDescent="0.3">
      <c r="A192" s="1">
        <v>34</v>
      </c>
      <c r="B192" t="s">
        <v>370</v>
      </c>
      <c r="C192" t="s">
        <v>7186</v>
      </c>
      <c r="D192" t="s">
        <v>7177</v>
      </c>
      <c r="E192" t="s">
        <v>7178</v>
      </c>
      <c r="F192" t="s">
        <v>7179</v>
      </c>
      <c r="G192" t="s">
        <v>7180</v>
      </c>
      <c r="I192" t="str">
        <f t="shared" si="21"/>
        <v>N/A</v>
      </c>
      <c r="J192">
        <f t="shared" si="22"/>
        <v>216990000</v>
      </c>
      <c r="K192">
        <f t="shared" si="23"/>
        <v>219500000</v>
      </c>
      <c r="L192">
        <f t="shared" si="24"/>
        <v>192670000</v>
      </c>
      <c r="M192">
        <f t="shared" si="25"/>
        <v>228900000</v>
      </c>
      <c r="N192">
        <f t="shared" si="26"/>
        <v>122800000</v>
      </c>
    </row>
    <row r="193" spans="1:14" x14ac:dyDescent="0.3">
      <c r="A193" s="1">
        <v>35</v>
      </c>
      <c r="B193" t="s">
        <v>374</v>
      </c>
      <c r="C193" t="s">
        <v>261</v>
      </c>
      <c r="D193" t="s">
        <v>261</v>
      </c>
      <c r="E193" t="s">
        <v>261</v>
      </c>
      <c r="F193" t="s">
        <v>261</v>
      </c>
      <c r="G193" t="s">
        <v>261</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375</v>
      </c>
      <c r="C194" t="s">
        <v>7187</v>
      </c>
      <c r="D194" t="s">
        <v>7177</v>
      </c>
      <c r="E194" t="s">
        <v>7178</v>
      </c>
      <c r="F194" t="s">
        <v>7179</v>
      </c>
      <c r="G194" t="s">
        <v>7180</v>
      </c>
      <c r="I194" t="str">
        <f t="shared" si="21"/>
        <v>N/A</v>
      </c>
      <c r="J194">
        <f t="shared" si="22"/>
        <v>197820000</v>
      </c>
      <c r="K194">
        <f t="shared" si="23"/>
        <v>219500000</v>
      </c>
      <c r="L194">
        <f t="shared" si="24"/>
        <v>192670000</v>
      </c>
      <c r="M194">
        <f t="shared" si="25"/>
        <v>228900000</v>
      </c>
      <c r="N194">
        <f t="shared" si="26"/>
        <v>122800000</v>
      </c>
    </row>
    <row r="195" spans="1:14" x14ac:dyDescent="0.3">
      <c r="A195" s="1">
        <v>37</v>
      </c>
      <c r="B195" t="s">
        <v>379</v>
      </c>
      <c r="C195" t="s">
        <v>7188</v>
      </c>
      <c r="D195" t="s">
        <v>7189</v>
      </c>
      <c r="E195" t="s">
        <v>3285</v>
      </c>
      <c r="F195" t="s">
        <v>7190</v>
      </c>
      <c r="G195" t="s">
        <v>5866</v>
      </c>
      <c r="I195" t="str">
        <f t="shared" si="21"/>
        <v>N/A</v>
      </c>
      <c r="J195" t="str">
        <f t="shared" si="22"/>
        <v>3.44</v>
      </c>
      <c r="K195" t="str">
        <f t="shared" si="23"/>
        <v>3.79</v>
      </c>
      <c r="L195" t="str">
        <f t="shared" si="24"/>
        <v>3.28</v>
      </c>
      <c r="M195" t="str">
        <f t="shared" si="25"/>
        <v>3.94</v>
      </c>
      <c r="N195" t="str">
        <f t="shared" si="26"/>
        <v>2.10</v>
      </c>
    </row>
    <row r="196" spans="1:14" x14ac:dyDescent="0.3">
      <c r="A196" s="1">
        <v>38</v>
      </c>
      <c r="B196" t="s">
        <v>2040</v>
      </c>
      <c r="C196" t="s">
        <v>261</v>
      </c>
      <c r="D196" t="s">
        <v>5631</v>
      </c>
      <c r="E196" t="s">
        <v>7191</v>
      </c>
      <c r="F196" t="s">
        <v>7192</v>
      </c>
      <c r="G196" t="s">
        <v>7193</v>
      </c>
      <c r="I196" t="str">
        <f t="shared" si="21"/>
        <v>N/A</v>
      </c>
      <c r="J196" t="str">
        <f t="shared" si="22"/>
        <v>N/A</v>
      </c>
      <c r="K196">
        <f t="shared" si="23"/>
        <v>0.10060000000000001</v>
      </c>
      <c r="L196">
        <f t="shared" si="24"/>
        <v>-0.13460000000000003</v>
      </c>
      <c r="M196">
        <f t="shared" si="25"/>
        <v>0.20120000000000002</v>
      </c>
      <c r="N196">
        <f t="shared" si="26"/>
        <v>-0.46700000000000003</v>
      </c>
    </row>
    <row r="197" spans="1:14" x14ac:dyDescent="0.3">
      <c r="A197" s="1">
        <v>39</v>
      </c>
      <c r="B197" t="s">
        <v>390</v>
      </c>
      <c r="C197" t="s">
        <v>7194</v>
      </c>
      <c r="D197" t="s">
        <v>7195</v>
      </c>
      <c r="E197" t="s">
        <v>7196</v>
      </c>
      <c r="F197" t="s">
        <v>7197</v>
      </c>
      <c r="G197" t="s">
        <v>7198</v>
      </c>
      <c r="I197" t="str">
        <f t="shared" si="21"/>
        <v>N/A</v>
      </c>
      <c r="J197">
        <f t="shared" si="22"/>
        <v>57440000</v>
      </c>
      <c r="K197">
        <f t="shared" si="23"/>
        <v>57900000</v>
      </c>
      <c r="L197">
        <f t="shared" si="24"/>
        <v>58680000</v>
      </c>
      <c r="M197">
        <f t="shared" si="25"/>
        <v>58100000</v>
      </c>
      <c r="N197">
        <f t="shared" si="26"/>
        <v>58500000</v>
      </c>
    </row>
    <row r="198" spans="1:14" x14ac:dyDescent="0.3">
      <c r="A198" s="1">
        <v>40</v>
      </c>
      <c r="B198" t="s">
        <v>396</v>
      </c>
      <c r="C198" t="s">
        <v>2639</v>
      </c>
      <c r="D198" t="s">
        <v>7199</v>
      </c>
      <c r="E198" t="s">
        <v>7200</v>
      </c>
      <c r="F198" t="s">
        <v>3777</v>
      </c>
      <c r="G198" t="s">
        <v>7201</v>
      </c>
      <c r="I198" t="str">
        <f t="shared" si="21"/>
        <v>N/A</v>
      </c>
      <c r="J198" t="str">
        <f t="shared" si="22"/>
        <v>3.39</v>
      </c>
      <c r="K198" t="str">
        <f t="shared" si="23"/>
        <v>3.73</v>
      </c>
      <c r="L198" t="str">
        <f t="shared" si="24"/>
        <v>3.23</v>
      </c>
      <c r="M198" t="str">
        <f t="shared" si="25"/>
        <v>3.89</v>
      </c>
      <c r="N198" t="str">
        <f t="shared" si="26"/>
        <v>2.07</v>
      </c>
    </row>
    <row r="199" spans="1:14" x14ac:dyDescent="0.3">
      <c r="A199" s="1">
        <v>41</v>
      </c>
      <c r="B199" t="s">
        <v>399</v>
      </c>
      <c r="C199" t="s">
        <v>261</v>
      </c>
      <c r="D199" t="s">
        <v>7202</v>
      </c>
      <c r="E199" t="s">
        <v>7203</v>
      </c>
      <c r="F199" t="s">
        <v>7204</v>
      </c>
      <c r="G199" t="s">
        <v>7205</v>
      </c>
      <c r="I199" t="str">
        <f t="shared" si="21"/>
        <v>N/A</v>
      </c>
      <c r="J199" t="str">
        <f t="shared" si="22"/>
        <v>N/A</v>
      </c>
      <c r="K199">
        <f t="shared" si="23"/>
        <v>9.9199999999999997E-2</v>
      </c>
      <c r="L199">
        <f t="shared" si="24"/>
        <v>-0.13400000000000001</v>
      </c>
      <c r="M199">
        <f t="shared" si="25"/>
        <v>0.20430000000000001</v>
      </c>
      <c r="N199">
        <f t="shared" si="26"/>
        <v>-0.46789999999999998</v>
      </c>
    </row>
    <row r="200" spans="1:14" x14ac:dyDescent="0.3">
      <c r="A200" s="1">
        <v>42</v>
      </c>
      <c r="B200" t="s">
        <v>404</v>
      </c>
      <c r="C200" t="s">
        <v>5063</v>
      </c>
      <c r="D200" t="s">
        <v>7206</v>
      </c>
      <c r="E200" t="s">
        <v>7207</v>
      </c>
      <c r="F200" t="s">
        <v>7208</v>
      </c>
      <c r="G200" t="s">
        <v>7209</v>
      </c>
      <c r="I200" t="str">
        <f t="shared" si="21"/>
        <v>N/A</v>
      </c>
      <c r="J200">
        <f t="shared" si="22"/>
        <v>58290000</v>
      </c>
      <c r="K200">
        <f t="shared" si="23"/>
        <v>58840000</v>
      </c>
      <c r="L200">
        <f t="shared" si="24"/>
        <v>59600000</v>
      </c>
      <c r="M200">
        <f t="shared" si="25"/>
        <v>58800000</v>
      </c>
      <c r="N200">
        <f t="shared" si="26"/>
        <v>59300000</v>
      </c>
    </row>
    <row r="201" spans="1:14" x14ac:dyDescent="0.3">
      <c r="A201" s="1">
        <v>43</v>
      </c>
      <c r="B201" t="s">
        <v>155</v>
      </c>
      <c r="C201" t="s">
        <v>7210</v>
      </c>
      <c r="D201" t="s">
        <v>7211</v>
      </c>
      <c r="E201" t="s">
        <v>7212</v>
      </c>
      <c r="F201" t="s">
        <v>7213</v>
      </c>
      <c r="G201" t="s">
        <v>7214</v>
      </c>
      <c r="I201" t="str">
        <f t="shared" si="21"/>
        <v>N/A</v>
      </c>
      <c r="J201">
        <f t="shared" si="22"/>
        <v>386670000</v>
      </c>
      <c r="K201">
        <f t="shared" si="23"/>
        <v>425510000</v>
      </c>
      <c r="L201">
        <f t="shared" si="24"/>
        <v>490650000</v>
      </c>
      <c r="M201">
        <f t="shared" si="25"/>
        <v>458100000</v>
      </c>
      <c r="N201">
        <f t="shared" si="26"/>
        <v>465100000</v>
      </c>
    </row>
    <row r="202" spans="1:14" x14ac:dyDescent="0.3">
      <c r="A202" s="1">
        <v>44</v>
      </c>
      <c r="B202" t="s">
        <v>4314</v>
      </c>
      <c r="C202" t="s">
        <v>261</v>
      </c>
      <c r="D202" t="s">
        <v>2256</v>
      </c>
      <c r="E202" t="s">
        <v>7215</v>
      </c>
      <c r="F202" t="s">
        <v>7216</v>
      </c>
      <c r="G202" t="s">
        <v>7217</v>
      </c>
      <c r="I202" t="str">
        <f t="shared" si="21"/>
        <v>N/A</v>
      </c>
      <c r="J202" t="str">
        <f t="shared" si="22"/>
        <v>N/A</v>
      </c>
      <c r="K202">
        <f t="shared" si="23"/>
        <v>0.10050000000000001</v>
      </c>
      <c r="L202">
        <f t="shared" si="24"/>
        <v>0.15310000000000001</v>
      </c>
      <c r="M202">
        <f t="shared" si="25"/>
        <v>-6.6299999999999998E-2</v>
      </c>
      <c r="N202">
        <f t="shared" si="26"/>
        <v>1.5300000000000001E-2</v>
      </c>
    </row>
    <row r="203" spans="1:14" x14ac:dyDescent="0.3">
      <c r="A203" s="1">
        <v>45</v>
      </c>
      <c r="B203" t="s">
        <v>4318</v>
      </c>
      <c r="C203" t="s">
        <v>261</v>
      </c>
      <c r="D203" t="s">
        <v>261</v>
      </c>
      <c r="E203" t="s">
        <v>261</v>
      </c>
      <c r="F203" t="s">
        <v>261</v>
      </c>
      <c r="G203" t="s">
        <v>7218</v>
      </c>
      <c r="I203" t="str">
        <f t="shared" si="21"/>
        <v>N/A</v>
      </c>
      <c r="J203" t="str">
        <f t="shared" si="22"/>
        <v>N/A</v>
      </c>
      <c r="K203" t="str">
        <f t="shared" si="23"/>
        <v>N/A</v>
      </c>
      <c r="L203" t="str">
        <f t="shared" si="24"/>
        <v>N/A</v>
      </c>
      <c r="M203" t="str">
        <f t="shared" si="25"/>
        <v>N/A</v>
      </c>
      <c r="N203">
        <f t="shared" si="26"/>
        <v>0.16930000000000001</v>
      </c>
    </row>
    <row r="204" spans="1:14" x14ac:dyDescent="0.3">
      <c r="I204" t="str">
        <f t="shared" si="21"/>
        <v>N/A</v>
      </c>
      <c r="J204">
        <f t="shared" si="22"/>
        <v>0</v>
      </c>
      <c r="K204">
        <f t="shared" si="23"/>
        <v>0</v>
      </c>
      <c r="L204">
        <f t="shared" si="24"/>
        <v>0</v>
      </c>
      <c r="M204">
        <f t="shared" si="25"/>
        <v>0</v>
      </c>
      <c r="N204">
        <f t="shared" si="26"/>
        <v>0</v>
      </c>
    </row>
    <row r="205" spans="1:14" x14ac:dyDescent="0.3">
      <c r="B205" s="1" t="s">
        <v>247</v>
      </c>
      <c r="C205" s="1" t="s">
        <v>248</v>
      </c>
      <c r="D205" s="1" t="s">
        <v>249</v>
      </c>
      <c r="E205" s="1" t="s">
        <v>250</v>
      </c>
      <c r="F205" s="1" t="s">
        <v>251</v>
      </c>
      <c r="G205" s="1" t="s">
        <v>252</v>
      </c>
      <c r="H205" s="1" t="s">
        <v>253</v>
      </c>
      <c r="I205" t="str">
        <f t="shared" si="21"/>
        <v>pos_trend</v>
      </c>
      <c r="J205" t="str">
        <f t="shared" si="22"/>
        <v>2012</v>
      </c>
      <c r="K205" t="str">
        <f t="shared" si="23"/>
        <v>2013</v>
      </c>
      <c r="L205" t="str">
        <f t="shared" si="24"/>
        <v>2014</v>
      </c>
      <c r="M205" t="str">
        <f t="shared" si="25"/>
        <v>2015</v>
      </c>
      <c r="N205" t="str">
        <f t="shared" si="26"/>
        <v>2016</v>
      </c>
    </row>
    <row r="206" spans="1:14" x14ac:dyDescent="0.3">
      <c r="A206" s="1">
        <v>0</v>
      </c>
      <c r="B206" t="s">
        <v>410</v>
      </c>
      <c r="C206" t="s">
        <v>7219</v>
      </c>
      <c r="D206" t="s">
        <v>7220</v>
      </c>
      <c r="E206" t="s">
        <v>7221</v>
      </c>
      <c r="F206" t="s">
        <v>7222</v>
      </c>
      <c r="G206" t="s">
        <v>7223</v>
      </c>
      <c r="I206" t="str">
        <f t="shared" si="21"/>
        <v>N/A</v>
      </c>
      <c r="J206">
        <f t="shared" si="22"/>
        <v>423950000</v>
      </c>
      <c r="K206">
        <f t="shared" si="23"/>
        <v>270640000</v>
      </c>
      <c r="L206">
        <f t="shared" si="24"/>
        <v>346270000</v>
      </c>
      <c r="M206">
        <f t="shared" si="25"/>
        <v>363500000</v>
      </c>
      <c r="N206">
        <f t="shared" si="26"/>
        <v>509700000</v>
      </c>
    </row>
    <row r="207" spans="1:14" x14ac:dyDescent="0.3">
      <c r="A207" s="1">
        <v>1</v>
      </c>
      <c r="B207" t="s">
        <v>415</v>
      </c>
      <c r="C207" t="s">
        <v>7219</v>
      </c>
      <c r="D207" t="s">
        <v>7220</v>
      </c>
      <c r="E207" t="s">
        <v>7221</v>
      </c>
      <c r="F207" t="s">
        <v>7222</v>
      </c>
      <c r="G207" t="s">
        <v>7223</v>
      </c>
      <c r="I207" t="str">
        <f t="shared" si="21"/>
        <v>N/A</v>
      </c>
      <c r="J207">
        <f t="shared" si="22"/>
        <v>423950000</v>
      </c>
      <c r="K207">
        <f t="shared" si="23"/>
        <v>270640000</v>
      </c>
      <c r="L207">
        <f t="shared" si="24"/>
        <v>346270000</v>
      </c>
      <c r="M207">
        <f t="shared" si="25"/>
        <v>363500000</v>
      </c>
      <c r="N207">
        <f t="shared" si="26"/>
        <v>509700000</v>
      </c>
    </row>
    <row r="208" spans="1:14" x14ac:dyDescent="0.3">
      <c r="A208" s="1">
        <v>2</v>
      </c>
      <c r="B208" t="s">
        <v>4328</v>
      </c>
      <c r="C208" t="s">
        <v>261</v>
      </c>
      <c r="D208" t="s">
        <v>261</v>
      </c>
      <c r="E208" t="s">
        <v>261</v>
      </c>
      <c r="F208" t="s">
        <v>261</v>
      </c>
      <c r="G208" t="s">
        <v>261</v>
      </c>
      <c r="I208" t="str">
        <f t="shared" si="21"/>
        <v>N/A</v>
      </c>
      <c r="J208" t="str">
        <f t="shared" si="22"/>
        <v>N/A</v>
      </c>
      <c r="K208" t="str">
        <f t="shared" si="23"/>
        <v>N/A</v>
      </c>
      <c r="L208" t="str">
        <f t="shared" si="24"/>
        <v>N/A</v>
      </c>
      <c r="M208" t="str">
        <f t="shared" si="25"/>
        <v>N/A</v>
      </c>
      <c r="N208" t="str">
        <f t="shared" si="26"/>
        <v>N/A</v>
      </c>
    </row>
    <row r="209" spans="1:14" x14ac:dyDescent="0.3">
      <c r="A209" s="1">
        <v>3</v>
      </c>
      <c r="B209" t="s">
        <v>417</v>
      </c>
      <c r="C209" t="s">
        <v>261</v>
      </c>
      <c r="D209" t="s">
        <v>7224</v>
      </c>
      <c r="E209" t="s">
        <v>7225</v>
      </c>
      <c r="F209" t="s">
        <v>5594</v>
      </c>
      <c r="G209" t="s">
        <v>7226</v>
      </c>
      <c r="I209" t="str">
        <f t="shared" si="21"/>
        <v>N/A</v>
      </c>
      <c r="J209" t="str">
        <f t="shared" si="22"/>
        <v>N/A</v>
      </c>
      <c r="K209">
        <f t="shared" si="23"/>
        <v>-0.36159999999999998</v>
      </c>
      <c r="L209">
        <f t="shared" si="24"/>
        <v>0.27940000000000004</v>
      </c>
      <c r="M209">
        <f t="shared" si="25"/>
        <v>4.9800000000000004E-2</v>
      </c>
      <c r="N209">
        <f t="shared" si="26"/>
        <v>0.4022</v>
      </c>
    </row>
    <row r="210" spans="1:14" x14ac:dyDescent="0.3">
      <c r="A210" s="1">
        <v>4</v>
      </c>
      <c r="B210" t="s">
        <v>4338</v>
      </c>
      <c r="C210" t="s">
        <v>6418</v>
      </c>
      <c r="D210" t="s">
        <v>7227</v>
      </c>
      <c r="E210" t="s">
        <v>7228</v>
      </c>
      <c r="F210" t="s">
        <v>3852</v>
      </c>
      <c r="G210" t="s">
        <v>7229</v>
      </c>
      <c r="I210" t="str">
        <f t="shared" si="21"/>
        <v>N/A</v>
      </c>
      <c r="J210">
        <f t="shared" si="22"/>
        <v>0.1467</v>
      </c>
      <c r="K210">
        <f t="shared" si="23"/>
        <v>7.5999999999999998E-2</v>
      </c>
      <c r="L210">
        <f t="shared" si="24"/>
        <v>0.1003</v>
      </c>
      <c r="M210">
        <f t="shared" si="25"/>
        <v>0.10890000000000001</v>
      </c>
      <c r="N210">
        <f t="shared" si="26"/>
        <v>0.1487</v>
      </c>
    </row>
    <row r="211" spans="1:14" x14ac:dyDescent="0.3">
      <c r="A211" s="1">
        <v>5</v>
      </c>
      <c r="B211" t="s">
        <v>4344</v>
      </c>
      <c r="C211" t="s">
        <v>7230</v>
      </c>
      <c r="D211" t="s">
        <v>7231</v>
      </c>
      <c r="E211" t="s">
        <v>7232</v>
      </c>
      <c r="F211" t="s">
        <v>7233</v>
      </c>
      <c r="G211" t="s">
        <v>7234</v>
      </c>
      <c r="I211" t="str">
        <f t="shared" si="21"/>
        <v>N/A</v>
      </c>
      <c r="J211">
        <f t="shared" si="22"/>
        <v>367050000</v>
      </c>
      <c r="K211">
        <f t="shared" si="23"/>
        <v>460320000</v>
      </c>
      <c r="L211">
        <f t="shared" si="24"/>
        <v>431350000</v>
      </c>
      <c r="M211">
        <f t="shared" si="25"/>
        <v>418100000</v>
      </c>
      <c r="N211">
        <f t="shared" si="26"/>
        <v>414400000</v>
      </c>
    </row>
    <row r="212" spans="1:14" x14ac:dyDescent="0.3">
      <c r="A212" s="1">
        <v>6</v>
      </c>
      <c r="B212" t="s">
        <v>4350</v>
      </c>
      <c r="C212" t="s">
        <v>7235</v>
      </c>
      <c r="D212" t="s">
        <v>7236</v>
      </c>
      <c r="E212" t="s">
        <v>7237</v>
      </c>
      <c r="F212" t="s">
        <v>7238</v>
      </c>
      <c r="G212" t="s">
        <v>7239</v>
      </c>
      <c r="I212" t="str">
        <f t="shared" si="21"/>
        <v>N/A</v>
      </c>
      <c r="J212">
        <f t="shared" si="22"/>
        <v>333330000</v>
      </c>
      <c r="K212">
        <f t="shared" si="23"/>
        <v>437540000</v>
      </c>
      <c r="L212">
        <f t="shared" si="24"/>
        <v>410850000</v>
      </c>
      <c r="M212">
        <f t="shared" si="25"/>
        <v>397600000</v>
      </c>
      <c r="N212">
        <f t="shared" si="26"/>
        <v>396400000</v>
      </c>
    </row>
    <row r="213" spans="1:14" x14ac:dyDescent="0.3">
      <c r="A213" s="1">
        <v>7</v>
      </c>
      <c r="B213" t="s">
        <v>4352</v>
      </c>
      <c r="C213" t="s">
        <v>7235</v>
      </c>
      <c r="D213" t="s">
        <v>7240</v>
      </c>
      <c r="E213" t="s">
        <v>7241</v>
      </c>
      <c r="F213" t="s">
        <v>7242</v>
      </c>
      <c r="G213" t="s">
        <v>7243</v>
      </c>
      <c r="I213" t="str">
        <f t="shared" si="21"/>
        <v>N/A</v>
      </c>
      <c r="J213">
        <f t="shared" si="22"/>
        <v>333330000</v>
      </c>
      <c r="K213">
        <f t="shared" si="23"/>
        <v>442540000</v>
      </c>
      <c r="L213">
        <f t="shared" si="24"/>
        <v>415750000</v>
      </c>
      <c r="M213">
        <f t="shared" si="25"/>
        <v>402300000</v>
      </c>
      <c r="N213">
        <f t="shared" si="26"/>
        <v>403700000</v>
      </c>
    </row>
    <row r="214" spans="1:14" x14ac:dyDescent="0.3">
      <c r="A214" s="1">
        <v>8</v>
      </c>
      <c r="B214" t="s">
        <v>4354</v>
      </c>
      <c r="C214" t="s">
        <v>261</v>
      </c>
      <c r="D214" t="s">
        <v>6225</v>
      </c>
      <c r="E214" t="s">
        <v>7244</v>
      </c>
      <c r="F214" t="s">
        <v>7245</v>
      </c>
      <c r="G214" t="s">
        <v>7246</v>
      </c>
      <c r="I214" t="str">
        <f t="shared" si="21"/>
        <v>N/A</v>
      </c>
      <c r="J214" t="str">
        <f t="shared" si="22"/>
        <v>N/A</v>
      </c>
      <c r="K214" t="str">
        <f t="shared" si="23"/>
        <v>(5M)</v>
      </c>
      <c r="L214" t="str">
        <f t="shared" si="24"/>
        <v>(4.9M)</v>
      </c>
      <c r="M214" t="str">
        <f t="shared" si="25"/>
        <v>(4.7M)</v>
      </c>
      <c r="N214" t="str">
        <f t="shared" si="26"/>
        <v>(7.3M)</v>
      </c>
    </row>
    <row r="215" spans="1:14" x14ac:dyDescent="0.3">
      <c r="A215" s="1">
        <v>9</v>
      </c>
      <c r="B215" t="s">
        <v>4356</v>
      </c>
      <c r="C215" t="s">
        <v>6654</v>
      </c>
      <c r="D215" t="s">
        <v>7247</v>
      </c>
      <c r="E215" t="s">
        <v>7248</v>
      </c>
      <c r="F215" t="s">
        <v>7248</v>
      </c>
      <c r="G215" t="s">
        <v>394</v>
      </c>
      <c r="I215" t="str">
        <f t="shared" si="21"/>
        <v>N/A</v>
      </c>
      <c r="J215">
        <f t="shared" si="22"/>
        <v>33720000</v>
      </c>
      <c r="K215">
        <f t="shared" si="23"/>
        <v>22780000</v>
      </c>
      <c r="L215">
        <f t="shared" si="24"/>
        <v>20500000</v>
      </c>
      <c r="M215">
        <f t="shared" si="25"/>
        <v>20500000</v>
      </c>
      <c r="N215">
        <f t="shared" si="26"/>
        <v>18000000</v>
      </c>
    </row>
    <row r="216" spans="1:14" x14ac:dyDescent="0.3">
      <c r="A216" s="1">
        <v>10</v>
      </c>
      <c r="B216" t="s">
        <v>4357</v>
      </c>
      <c r="C216" t="s">
        <v>261</v>
      </c>
      <c r="D216" t="s">
        <v>7249</v>
      </c>
      <c r="E216" t="s">
        <v>7250</v>
      </c>
      <c r="F216" t="s">
        <v>7251</v>
      </c>
      <c r="G216" t="s">
        <v>7252</v>
      </c>
      <c r="I216" t="str">
        <f t="shared" si="21"/>
        <v>N/A</v>
      </c>
      <c r="J216" t="str">
        <f t="shared" si="22"/>
        <v>N/A</v>
      </c>
      <c r="K216">
        <f t="shared" si="23"/>
        <v>0.25409999999999999</v>
      </c>
      <c r="L216">
        <f t="shared" si="24"/>
        <v>-6.2899999999999998E-2</v>
      </c>
      <c r="M216">
        <f t="shared" si="25"/>
        <v>-3.0699999999999998E-2</v>
      </c>
      <c r="N216">
        <f t="shared" si="26"/>
        <v>-8.8000000000000005E-3</v>
      </c>
    </row>
    <row r="217" spans="1:14" x14ac:dyDescent="0.3">
      <c r="A217" s="1">
        <v>11</v>
      </c>
      <c r="B217" t="s">
        <v>4362</v>
      </c>
      <c r="C217" t="s">
        <v>7253</v>
      </c>
      <c r="D217" t="s">
        <v>5865</v>
      </c>
      <c r="E217" t="s">
        <v>7254</v>
      </c>
      <c r="F217" t="s">
        <v>7255</v>
      </c>
      <c r="G217" t="s">
        <v>7256</v>
      </c>
      <c r="I217" t="str">
        <f t="shared" si="21"/>
        <v>N/A</v>
      </c>
      <c r="J217" t="str">
        <f t="shared" si="22"/>
        <v>7.03</v>
      </c>
      <c r="K217" t="str">
        <f t="shared" si="23"/>
        <v>5.64</v>
      </c>
      <c r="L217" t="str">
        <f t="shared" si="24"/>
        <v>6.78</v>
      </c>
      <c r="M217" t="str">
        <f t="shared" si="25"/>
        <v>6.55</v>
      </c>
      <c r="N217" t="str">
        <f t="shared" si="26"/>
        <v>6.63</v>
      </c>
    </row>
    <row r="218" spans="1:14" x14ac:dyDescent="0.3">
      <c r="A218" s="1">
        <v>12</v>
      </c>
      <c r="B218" t="s">
        <v>4368</v>
      </c>
      <c r="C218" t="s">
        <v>7257</v>
      </c>
      <c r="D218" t="s">
        <v>5601</v>
      </c>
      <c r="E218" t="s">
        <v>7258</v>
      </c>
      <c r="F218" t="s">
        <v>7259</v>
      </c>
      <c r="G218" t="s">
        <v>7260</v>
      </c>
      <c r="I218" t="str">
        <f t="shared" si="21"/>
        <v>N/A</v>
      </c>
      <c r="J218">
        <f t="shared" si="22"/>
        <v>352730000</v>
      </c>
      <c r="K218">
        <f t="shared" si="23"/>
        <v>368890000</v>
      </c>
      <c r="L218">
        <f t="shared" si="24"/>
        <v>369720000</v>
      </c>
      <c r="M218">
        <f t="shared" si="25"/>
        <v>376900000</v>
      </c>
      <c r="N218">
        <f t="shared" si="26"/>
        <v>342500000</v>
      </c>
    </row>
    <row r="219" spans="1:14" x14ac:dyDescent="0.3">
      <c r="A219" s="1">
        <v>13</v>
      </c>
      <c r="B219" t="s">
        <v>4372</v>
      </c>
      <c r="C219" t="s">
        <v>7261</v>
      </c>
      <c r="D219" t="s">
        <v>4508</v>
      </c>
      <c r="E219" t="s">
        <v>7262</v>
      </c>
      <c r="F219" t="s">
        <v>7263</v>
      </c>
      <c r="G219" t="s">
        <v>7264</v>
      </c>
      <c r="I219" t="str">
        <f t="shared" si="21"/>
        <v>N/A</v>
      </c>
      <c r="J219">
        <f t="shared" si="22"/>
        <v>151390000</v>
      </c>
      <c r="K219">
        <f t="shared" si="23"/>
        <v>145050000</v>
      </c>
      <c r="L219">
        <f t="shared" si="24"/>
        <v>154300000</v>
      </c>
      <c r="M219">
        <f t="shared" si="25"/>
        <v>149200000</v>
      </c>
      <c r="N219">
        <f t="shared" si="26"/>
        <v>135900000</v>
      </c>
    </row>
    <row r="220" spans="1:14" x14ac:dyDescent="0.3">
      <c r="A220" s="1">
        <v>14</v>
      </c>
      <c r="B220" t="s">
        <v>4377</v>
      </c>
      <c r="C220" t="s">
        <v>7265</v>
      </c>
      <c r="D220" t="s">
        <v>7266</v>
      </c>
      <c r="E220" t="s">
        <v>7267</v>
      </c>
      <c r="F220" t="s">
        <v>7268</v>
      </c>
      <c r="G220" t="s">
        <v>7269</v>
      </c>
      <c r="I220" t="str">
        <f t="shared" si="21"/>
        <v>N/A</v>
      </c>
      <c r="J220">
        <f t="shared" si="22"/>
        <v>59280000</v>
      </c>
      <c r="K220">
        <f t="shared" si="23"/>
        <v>55430000</v>
      </c>
      <c r="L220">
        <f t="shared" si="24"/>
        <v>53250000</v>
      </c>
      <c r="M220">
        <f t="shared" si="25"/>
        <v>60700000</v>
      </c>
      <c r="N220">
        <f t="shared" si="26"/>
        <v>56000000</v>
      </c>
    </row>
    <row r="221" spans="1:14" x14ac:dyDescent="0.3">
      <c r="A221" s="1">
        <v>15</v>
      </c>
      <c r="B221" t="s">
        <v>4378</v>
      </c>
      <c r="C221" t="s">
        <v>7270</v>
      </c>
      <c r="D221" t="s">
        <v>7271</v>
      </c>
      <c r="E221" t="s">
        <v>7272</v>
      </c>
      <c r="F221" t="s">
        <v>6393</v>
      </c>
      <c r="G221" t="s">
        <v>7273</v>
      </c>
      <c r="I221" t="str">
        <f t="shared" si="21"/>
        <v>N/A</v>
      </c>
      <c r="J221">
        <f t="shared" si="22"/>
        <v>142060000</v>
      </c>
      <c r="K221">
        <f t="shared" si="23"/>
        <v>168400000</v>
      </c>
      <c r="L221">
        <f t="shared" si="24"/>
        <v>162170000</v>
      </c>
      <c r="M221">
        <f t="shared" si="25"/>
        <v>167000000</v>
      </c>
      <c r="N221">
        <f t="shared" si="26"/>
        <v>150600000</v>
      </c>
    </row>
    <row r="222" spans="1:14" x14ac:dyDescent="0.3">
      <c r="A222" s="1">
        <v>16</v>
      </c>
      <c r="B222" t="s">
        <v>4384</v>
      </c>
      <c r="C222" t="s">
        <v>261</v>
      </c>
      <c r="D222" t="s">
        <v>261</v>
      </c>
      <c r="E222" t="s">
        <v>261</v>
      </c>
      <c r="F222" t="s">
        <v>261</v>
      </c>
      <c r="G222" t="s">
        <v>261</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4385</v>
      </c>
      <c r="C223" t="s">
        <v>7274</v>
      </c>
      <c r="D223" t="s">
        <v>7275</v>
      </c>
      <c r="E223" t="s">
        <v>7276</v>
      </c>
      <c r="F223" t="s">
        <v>5678</v>
      </c>
      <c r="G223" t="s">
        <v>7277</v>
      </c>
      <c r="I223" t="str">
        <f t="shared" si="21"/>
        <v>N/A</v>
      </c>
      <c r="J223">
        <f t="shared" si="22"/>
        <v>36800000</v>
      </c>
      <c r="K223">
        <f t="shared" si="23"/>
        <v>49240000</v>
      </c>
      <c r="L223">
        <f t="shared" si="24"/>
        <v>47850000</v>
      </c>
      <c r="M223">
        <f t="shared" si="25"/>
        <v>45000000</v>
      </c>
      <c r="N223">
        <f t="shared" si="26"/>
        <v>49100000</v>
      </c>
    </row>
    <row r="224" spans="1:14" x14ac:dyDescent="0.3">
      <c r="A224" s="1">
        <v>18</v>
      </c>
      <c r="B224" t="s">
        <v>4391</v>
      </c>
      <c r="C224" t="s">
        <v>7274</v>
      </c>
      <c r="D224" t="s">
        <v>7275</v>
      </c>
      <c r="E224" t="s">
        <v>7276</v>
      </c>
      <c r="F224" t="s">
        <v>5678</v>
      </c>
      <c r="G224" t="s">
        <v>7277</v>
      </c>
      <c r="I224" t="str">
        <f t="shared" si="21"/>
        <v>N/A</v>
      </c>
      <c r="J224">
        <f t="shared" si="22"/>
        <v>36800000</v>
      </c>
      <c r="K224">
        <f t="shared" si="23"/>
        <v>49240000</v>
      </c>
      <c r="L224">
        <f t="shared" si="24"/>
        <v>47850000</v>
      </c>
      <c r="M224">
        <f t="shared" si="25"/>
        <v>45000000</v>
      </c>
      <c r="N224">
        <f t="shared" si="26"/>
        <v>49100000</v>
      </c>
    </row>
    <row r="225" spans="1:14" x14ac:dyDescent="0.3">
      <c r="A225" s="1">
        <v>19</v>
      </c>
      <c r="B225" t="s">
        <v>4392</v>
      </c>
      <c r="C225" t="s">
        <v>7278</v>
      </c>
      <c r="D225" t="s">
        <v>2861</v>
      </c>
      <c r="E225" t="s">
        <v>3927</v>
      </c>
      <c r="F225" t="s">
        <v>3927</v>
      </c>
      <c r="G225" t="s">
        <v>2863</v>
      </c>
      <c r="I225" t="str">
        <f t="shared" si="21"/>
        <v>N/A</v>
      </c>
      <c r="J225">
        <f t="shared" si="22"/>
        <v>1180000000</v>
      </c>
      <c r="K225">
        <f t="shared" si="23"/>
        <v>1150000000</v>
      </c>
      <c r="L225">
        <f t="shared" si="24"/>
        <v>1200000000</v>
      </c>
      <c r="M225">
        <f t="shared" si="25"/>
        <v>1200000000</v>
      </c>
      <c r="N225">
        <f t="shared" si="26"/>
        <v>1320000000</v>
      </c>
    </row>
    <row r="226" spans="1:14" x14ac:dyDescent="0.3">
      <c r="I226" t="str">
        <f t="shared" si="21"/>
        <v>N/A</v>
      </c>
      <c r="J226">
        <f t="shared" si="22"/>
        <v>0</v>
      </c>
      <c r="K226">
        <f t="shared" si="23"/>
        <v>0</v>
      </c>
      <c r="L226">
        <f t="shared" si="24"/>
        <v>0</v>
      </c>
      <c r="M226">
        <f t="shared" si="25"/>
        <v>0</v>
      </c>
      <c r="N226">
        <f t="shared" si="26"/>
        <v>0</v>
      </c>
    </row>
    <row r="227" spans="1:14" x14ac:dyDescent="0.3">
      <c r="B227" s="1" t="s">
        <v>296</v>
      </c>
      <c r="C227" s="1" t="s">
        <v>248</v>
      </c>
      <c r="D227" s="1" t="s">
        <v>249</v>
      </c>
      <c r="E227" s="1" t="s">
        <v>250</v>
      </c>
      <c r="F227" s="1" t="s">
        <v>251</v>
      </c>
      <c r="G227" s="1" t="s">
        <v>252</v>
      </c>
      <c r="H227" s="1" t="s">
        <v>253</v>
      </c>
      <c r="I227" t="str">
        <f t="shared" si="21"/>
        <v>pos_trend</v>
      </c>
      <c r="J227" t="str">
        <f t="shared" si="22"/>
        <v>2012</v>
      </c>
      <c r="K227" t="str">
        <f t="shared" si="23"/>
        <v>2013</v>
      </c>
      <c r="L227" t="str">
        <f t="shared" si="24"/>
        <v>2014</v>
      </c>
      <c r="M227" t="str">
        <f t="shared" si="25"/>
        <v>2015</v>
      </c>
      <c r="N227" t="str">
        <f t="shared" si="26"/>
        <v>2016</v>
      </c>
    </row>
    <row r="228" spans="1:14" x14ac:dyDescent="0.3">
      <c r="A228" s="1">
        <v>0</v>
      </c>
      <c r="B228" t="s">
        <v>440</v>
      </c>
      <c r="C228" t="s">
        <v>7279</v>
      </c>
      <c r="D228" t="s">
        <v>7280</v>
      </c>
      <c r="E228" t="s">
        <v>7281</v>
      </c>
      <c r="F228" t="s">
        <v>7282</v>
      </c>
      <c r="G228" t="s">
        <v>7283</v>
      </c>
      <c r="I228" t="str">
        <f t="shared" si="21"/>
        <v>N/A</v>
      </c>
      <c r="J228">
        <f t="shared" si="22"/>
        <v>268279999.99999997</v>
      </c>
      <c r="K228">
        <f t="shared" si="23"/>
        <v>305060000</v>
      </c>
      <c r="L228">
        <f t="shared" si="24"/>
        <v>290260000</v>
      </c>
      <c r="M228">
        <f t="shared" si="25"/>
        <v>276000000</v>
      </c>
      <c r="N228">
        <f t="shared" si="26"/>
        <v>278900000</v>
      </c>
    </row>
    <row r="229" spans="1:14" x14ac:dyDescent="0.3">
      <c r="A229" s="1">
        <v>1</v>
      </c>
      <c r="B229" t="s">
        <v>4400</v>
      </c>
      <c r="C229" t="s">
        <v>7284</v>
      </c>
      <c r="D229" t="s">
        <v>7285</v>
      </c>
      <c r="E229" t="s">
        <v>7286</v>
      </c>
      <c r="F229" t="s">
        <v>7287</v>
      </c>
      <c r="G229" t="s">
        <v>7288</v>
      </c>
      <c r="I229" t="str">
        <f t="shared" si="21"/>
        <v>N/A</v>
      </c>
      <c r="J229">
        <f t="shared" si="22"/>
        <v>796380000</v>
      </c>
      <c r="K229">
        <f t="shared" si="23"/>
        <v>841230000</v>
      </c>
      <c r="L229">
        <f t="shared" si="24"/>
        <v>824940000</v>
      </c>
      <c r="M229">
        <f t="shared" si="25"/>
        <v>809500000</v>
      </c>
      <c r="N229">
        <f t="shared" si="26"/>
        <v>826900000</v>
      </c>
    </row>
    <row r="230" spans="1:14" x14ac:dyDescent="0.3">
      <c r="A230" s="1">
        <v>2</v>
      </c>
      <c r="B230" t="s">
        <v>4405</v>
      </c>
      <c r="C230" t="s">
        <v>7289</v>
      </c>
      <c r="D230" t="s">
        <v>7290</v>
      </c>
      <c r="E230" t="s">
        <v>7291</v>
      </c>
      <c r="F230" t="s">
        <v>7292</v>
      </c>
      <c r="G230" t="s">
        <v>7293</v>
      </c>
      <c r="I230" t="str">
        <f t="shared" si="21"/>
        <v>N/A</v>
      </c>
      <c r="J230">
        <f t="shared" si="22"/>
        <v>180910000</v>
      </c>
      <c r="K230">
        <f t="shared" si="23"/>
        <v>181230000</v>
      </c>
      <c r="L230">
        <f t="shared" si="24"/>
        <v>179820000</v>
      </c>
      <c r="M230">
        <f t="shared" si="25"/>
        <v>174700000</v>
      </c>
      <c r="N230">
        <f t="shared" si="26"/>
        <v>193500000</v>
      </c>
    </row>
    <row r="231" spans="1:14" x14ac:dyDescent="0.3">
      <c r="A231" s="1">
        <v>3</v>
      </c>
      <c r="B231" t="s">
        <v>4411</v>
      </c>
      <c r="C231" t="s">
        <v>7294</v>
      </c>
      <c r="D231" t="s">
        <v>7295</v>
      </c>
      <c r="E231" t="s">
        <v>7296</v>
      </c>
      <c r="F231" t="s">
        <v>7297</v>
      </c>
      <c r="G231" t="s">
        <v>7298</v>
      </c>
      <c r="I231" t="str">
        <f t="shared" si="21"/>
        <v>N/A</v>
      </c>
      <c r="J231">
        <f t="shared" si="22"/>
        <v>69390000</v>
      </c>
      <c r="K231">
        <f t="shared" si="23"/>
        <v>71250000</v>
      </c>
      <c r="L231">
        <f t="shared" si="24"/>
        <v>73270000</v>
      </c>
      <c r="M231">
        <f t="shared" si="25"/>
        <v>68800000</v>
      </c>
      <c r="N231">
        <f t="shared" si="26"/>
        <v>66599999.999999993</v>
      </c>
    </row>
    <row r="232" spans="1:14" x14ac:dyDescent="0.3">
      <c r="A232" s="1">
        <v>4</v>
      </c>
      <c r="B232" t="s">
        <v>4416</v>
      </c>
      <c r="C232" t="s">
        <v>261</v>
      </c>
      <c r="D232" t="s">
        <v>261</v>
      </c>
      <c r="E232" t="s">
        <v>261</v>
      </c>
      <c r="F232" t="s">
        <v>261</v>
      </c>
      <c r="G232" t="s">
        <v>261</v>
      </c>
      <c r="I232" t="str">
        <f t="shared" si="21"/>
        <v>N/A</v>
      </c>
      <c r="J232" t="str">
        <f t="shared" si="22"/>
        <v>N/A</v>
      </c>
      <c r="K232" t="str">
        <f t="shared" si="23"/>
        <v>N/A</v>
      </c>
      <c r="L232" t="str">
        <f t="shared" si="24"/>
        <v>N/A</v>
      </c>
      <c r="M232" t="str">
        <f t="shared" si="25"/>
        <v>N/A</v>
      </c>
      <c r="N232" t="str">
        <f t="shared" si="26"/>
        <v>N/A</v>
      </c>
    </row>
    <row r="233" spans="1:14" x14ac:dyDescent="0.3">
      <c r="A233" s="1">
        <v>5</v>
      </c>
      <c r="B233" t="s">
        <v>4422</v>
      </c>
      <c r="C233" t="s">
        <v>261</v>
      </c>
      <c r="D233" t="s">
        <v>261</v>
      </c>
      <c r="E233" t="s">
        <v>261</v>
      </c>
      <c r="F233" t="s">
        <v>261</v>
      </c>
      <c r="G233" t="s">
        <v>261</v>
      </c>
      <c r="I233" t="str">
        <f t="shared" si="21"/>
        <v>N/A</v>
      </c>
      <c r="J233" t="str">
        <f t="shared" si="22"/>
        <v>N/A</v>
      </c>
      <c r="K233" t="str">
        <f t="shared" si="23"/>
        <v>N/A</v>
      </c>
      <c r="L233" t="str">
        <f t="shared" si="24"/>
        <v>N/A</v>
      </c>
      <c r="M233" t="str">
        <f t="shared" si="25"/>
        <v>N/A</v>
      </c>
      <c r="N233" t="str">
        <f t="shared" si="26"/>
        <v>N/A</v>
      </c>
    </row>
    <row r="234" spans="1:14" x14ac:dyDescent="0.3">
      <c r="A234" s="1">
        <v>6</v>
      </c>
      <c r="B234" t="s">
        <v>4428</v>
      </c>
      <c r="C234" t="s">
        <v>7299</v>
      </c>
      <c r="D234" t="s">
        <v>7300</v>
      </c>
      <c r="E234" t="s">
        <v>7301</v>
      </c>
      <c r="F234" t="s">
        <v>7302</v>
      </c>
      <c r="G234" t="s">
        <v>7303</v>
      </c>
      <c r="I234" t="str">
        <f t="shared" si="21"/>
        <v>N/A</v>
      </c>
      <c r="J234">
        <f t="shared" si="22"/>
        <v>528090000.00000006</v>
      </c>
      <c r="K234">
        <f t="shared" si="23"/>
        <v>536179999.99999994</v>
      </c>
      <c r="L234">
        <f t="shared" si="24"/>
        <v>534679999.99999994</v>
      </c>
      <c r="M234">
        <f t="shared" si="25"/>
        <v>533500000</v>
      </c>
      <c r="N234">
        <f t="shared" si="26"/>
        <v>548000000</v>
      </c>
    </row>
    <row r="235" spans="1:14" x14ac:dyDescent="0.3">
      <c r="A235" s="1">
        <v>7</v>
      </c>
      <c r="B235" t="s">
        <v>4434</v>
      </c>
      <c r="C235" t="s">
        <v>261</v>
      </c>
      <c r="D235" t="s">
        <v>261</v>
      </c>
      <c r="E235" t="s">
        <v>261</v>
      </c>
      <c r="F235" t="s">
        <v>261</v>
      </c>
      <c r="G235" t="s">
        <v>261</v>
      </c>
      <c r="I235" t="str">
        <f t="shared" si="21"/>
        <v>N/A</v>
      </c>
      <c r="J235" t="str">
        <f t="shared" si="22"/>
        <v>N/A</v>
      </c>
      <c r="K235" t="str">
        <f t="shared" si="23"/>
        <v>N/A</v>
      </c>
      <c r="L235" t="str">
        <f t="shared" si="24"/>
        <v>N/A</v>
      </c>
      <c r="M235" t="str">
        <f t="shared" si="25"/>
        <v>N/A</v>
      </c>
      <c r="N235" t="str">
        <f t="shared" si="26"/>
        <v>N/A</v>
      </c>
    </row>
    <row r="236" spans="1:14" x14ac:dyDescent="0.3">
      <c r="A236" s="1">
        <v>8</v>
      </c>
      <c r="B236" t="s">
        <v>4440</v>
      </c>
      <c r="C236" t="s">
        <v>261</v>
      </c>
      <c r="D236" t="s">
        <v>261</v>
      </c>
      <c r="E236" t="s">
        <v>261</v>
      </c>
      <c r="F236" t="s">
        <v>261</v>
      </c>
      <c r="G236" t="s">
        <v>261</v>
      </c>
      <c r="I236" t="str">
        <f t="shared" si="21"/>
        <v>N/A</v>
      </c>
      <c r="J236" t="str">
        <f t="shared" si="22"/>
        <v>N/A</v>
      </c>
      <c r="K236" t="str">
        <f t="shared" si="23"/>
        <v>N/A</v>
      </c>
      <c r="L236" t="str">
        <f t="shared" si="24"/>
        <v>N/A</v>
      </c>
      <c r="M236" t="str">
        <f t="shared" si="25"/>
        <v>N/A</v>
      </c>
      <c r="N236" t="str">
        <f t="shared" si="26"/>
        <v>N/A</v>
      </c>
    </row>
    <row r="237" spans="1:14" x14ac:dyDescent="0.3">
      <c r="A237" s="1">
        <v>9</v>
      </c>
      <c r="B237" t="s">
        <v>4442</v>
      </c>
      <c r="C237" t="s">
        <v>7304</v>
      </c>
      <c r="D237" t="s">
        <v>663</v>
      </c>
      <c r="E237" t="s">
        <v>7305</v>
      </c>
      <c r="F237" t="s">
        <v>7306</v>
      </c>
      <c r="G237" t="s">
        <v>7307</v>
      </c>
      <c r="I237" t="str">
        <f t="shared" si="21"/>
        <v>N/A</v>
      </c>
      <c r="J237">
        <f t="shared" si="22"/>
        <v>171750000</v>
      </c>
      <c r="K237">
        <f t="shared" si="23"/>
        <v>148220000</v>
      </c>
      <c r="L237">
        <f t="shared" si="24"/>
        <v>126750000</v>
      </c>
      <c r="M237">
        <f t="shared" si="25"/>
        <v>108700000</v>
      </c>
      <c r="N237">
        <f t="shared" si="26"/>
        <v>125200000</v>
      </c>
    </row>
    <row r="238" spans="1:14" x14ac:dyDescent="0.3">
      <c r="A238" s="1">
        <v>10</v>
      </c>
      <c r="B238" t="s">
        <v>454</v>
      </c>
      <c r="C238" t="s">
        <v>7308</v>
      </c>
      <c r="D238" t="s">
        <v>7072</v>
      </c>
      <c r="E238" t="s">
        <v>4186</v>
      </c>
      <c r="F238" t="s">
        <v>3339</v>
      </c>
      <c r="G238" t="s">
        <v>3382</v>
      </c>
      <c r="I238" t="str">
        <f t="shared" si="21"/>
        <v>N/A</v>
      </c>
      <c r="J238">
        <f t="shared" si="22"/>
        <v>939710000</v>
      </c>
      <c r="K238">
        <f t="shared" si="23"/>
        <v>1660000000</v>
      </c>
      <c r="L238">
        <f t="shared" si="24"/>
        <v>1540000000</v>
      </c>
      <c r="M238">
        <f t="shared" si="25"/>
        <v>1490000000</v>
      </c>
      <c r="N238">
        <f t="shared" si="26"/>
        <v>1430000000</v>
      </c>
    </row>
    <row r="239" spans="1:14" x14ac:dyDescent="0.3">
      <c r="A239" s="1">
        <v>11</v>
      </c>
      <c r="B239" t="s">
        <v>4451</v>
      </c>
      <c r="C239" t="s">
        <v>7309</v>
      </c>
      <c r="D239" t="s">
        <v>3391</v>
      </c>
      <c r="E239" t="s">
        <v>2724</v>
      </c>
      <c r="F239" t="s">
        <v>7310</v>
      </c>
      <c r="G239" t="s">
        <v>2861</v>
      </c>
      <c r="I239" t="str">
        <f t="shared" si="21"/>
        <v>N/A</v>
      </c>
      <c r="J239">
        <f t="shared" si="22"/>
        <v>813790000</v>
      </c>
      <c r="K239">
        <f t="shared" si="23"/>
        <v>1250000000</v>
      </c>
      <c r="L239">
        <f t="shared" si="24"/>
        <v>1190000000</v>
      </c>
      <c r="M239">
        <f t="shared" si="25"/>
        <v>1170000000</v>
      </c>
      <c r="N239">
        <f t="shared" si="26"/>
        <v>1150000000</v>
      </c>
    </row>
    <row r="240" spans="1:14" x14ac:dyDescent="0.3">
      <c r="A240" s="1">
        <v>12</v>
      </c>
      <c r="B240" t="s">
        <v>4457</v>
      </c>
      <c r="C240" t="s">
        <v>7311</v>
      </c>
      <c r="D240" t="s">
        <v>7312</v>
      </c>
      <c r="E240" t="s">
        <v>7313</v>
      </c>
      <c r="F240" t="s">
        <v>7314</v>
      </c>
      <c r="G240" t="s">
        <v>7315</v>
      </c>
      <c r="I240" t="str">
        <f t="shared" si="21"/>
        <v>N/A</v>
      </c>
      <c r="J240">
        <f t="shared" si="22"/>
        <v>125910000</v>
      </c>
      <c r="K240">
        <f t="shared" si="23"/>
        <v>408920000</v>
      </c>
      <c r="L240">
        <f t="shared" si="24"/>
        <v>353450000</v>
      </c>
      <c r="M240">
        <f t="shared" si="25"/>
        <v>317100000</v>
      </c>
      <c r="N240">
        <f t="shared" si="26"/>
        <v>282200000</v>
      </c>
    </row>
    <row r="241" spans="1:14" x14ac:dyDescent="0.3">
      <c r="A241" s="1">
        <v>13</v>
      </c>
      <c r="B241" t="s">
        <v>449</v>
      </c>
      <c r="C241" t="s">
        <v>7316</v>
      </c>
      <c r="D241" t="s">
        <v>7317</v>
      </c>
      <c r="E241" t="s">
        <v>7318</v>
      </c>
      <c r="F241" t="s">
        <v>7319</v>
      </c>
      <c r="G241" t="s">
        <v>7320</v>
      </c>
      <c r="I241" t="str">
        <f t="shared" si="21"/>
        <v>N/A</v>
      </c>
      <c r="J241">
        <f t="shared" si="22"/>
        <v>83770000</v>
      </c>
      <c r="K241">
        <f t="shared" si="23"/>
        <v>112270000</v>
      </c>
      <c r="L241">
        <f t="shared" si="24"/>
        <v>97580000</v>
      </c>
      <c r="M241">
        <f t="shared" si="25"/>
        <v>101300000</v>
      </c>
      <c r="N241">
        <f t="shared" si="26"/>
        <v>95000000</v>
      </c>
    </row>
    <row r="242" spans="1:14" x14ac:dyDescent="0.3">
      <c r="A242" s="1">
        <v>14</v>
      </c>
      <c r="B242" t="s">
        <v>4468</v>
      </c>
      <c r="C242" t="s">
        <v>7316</v>
      </c>
      <c r="D242" t="s">
        <v>7317</v>
      </c>
      <c r="E242" t="s">
        <v>7318</v>
      </c>
      <c r="F242" t="s">
        <v>7319</v>
      </c>
      <c r="G242" t="s">
        <v>7320</v>
      </c>
      <c r="I242" t="str">
        <f t="shared" si="21"/>
        <v>N/A</v>
      </c>
      <c r="J242">
        <f t="shared" si="22"/>
        <v>83770000</v>
      </c>
      <c r="K242">
        <f t="shared" si="23"/>
        <v>112270000</v>
      </c>
      <c r="L242">
        <f t="shared" si="24"/>
        <v>97580000</v>
      </c>
      <c r="M242">
        <f t="shared" si="25"/>
        <v>101300000</v>
      </c>
      <c r="N242">
        <f t="shared" si="26"/>
        <v>95000000</v>
      </c>
    </row>
    <row r="243" spans="1:14" x14ac:dyDescent="0.3">
      <c r="A243" s="1">
        <v>15</v>
      </c>
      <c r="B243" t="s">
        <v>459</v>
      </c>
      <c r="C243" t="s">
        <v>7321</v>
      </c>
      <c r="D243" t="s">
        <v>2728</v>
      </c>
      <c r="E243" t="s">
        <v>7322</v>
      </c>
      <c r="F243" t="s">
        <v>7323</v>
      </c>
      <c r="G243" t="s">
        <v>7324</v>
      </c>
      <c r="I243" t="str">
        <f t="shared" si="21"/>
        <v>N/A</v>
      </c>
      <c r="J243">
        <f t="shared" si="22"/>
        <v>2890000000</v>
      </c>
      <c r="K243">
        <f t="shared" si="23"/>
        <v>3560000000</v>
      </c>
      <c r="L243">
        <f t="shared" si="24"/>
        <v>3450000000</v>
      </c>
      <c r="M243">
        <f t="shared" si="25"/>
        <v>3340000000</v>
      </c>
      <c r="N243">
        <f t="shared" si="26"/>
        <v>3430000000</v>
      </c>
    </row>
    <row r="244" spans="1:14" x14ac:dyDescent="0.3">
      <c r="A244" s="1">
        <v>16</v>
      </c>
      <c r="B244" t="s">
        <v>4476</v>
      </c>
      <c r="C244" t="s">
        <v>261</v>
      </c>
      <c r="D244" t="s">
        <v>7325</v>
      </c>
      <c r="E244" t="s">
        <v>7326</v>
      </c>
      <c r="F244" t="s">
        <v>7011</v>
      </c>
      <c r="G244" t="s">
        <v>7327</v>
      </c>
      <c r="I244" t="str">
        <f t="shared" si="21"/>
        <v>N/A</v>
      </c>
      <c r="J244" t="str">
        <f t="shared" si="22"/>
        <v>N/A</v>
      </c>
      <c r="K244">
        <f t="shared" si="23"/>
        <v>0.23170000000000002</v>
      </c>
      <c r="L244">
        <f t="shared" si="24"/>
        <v>-3.0600000000000002E-2</v>
      </c>
      <c r="M244">
        <f t="shared" si="25"/>
        <v>-3.3000000000000002E-2</v>
      </c>
      <c r="N244">
        <f t="shared" si="26"/>
        <v>2.7300000000000001E-2</v>
      </c>
    </row>
    <row r="245" spans="1:14" x14ac:dyDescent="0.3">
      <c r="I245" t="str">
        <f t="shared" si="21"/>
        <v>N/A</v>
      </c>
      <c r="J245">
        <f t="shared" si="22"/>
        <v>0</v>
      </c>
      <c r="K245">
        <f t="shared" si="23"/>
        <v>0</v>
      </c>
      <c r="L245">
        <f t="shared" si="24"/>
        <v>0</v>
      </c>
      <c r="M245">
        <f t="shared" si="25"/>
        <v>0</v>
      </c>
      <c r="N245">
        <f t="shared" si="26"/>
        <v>0</v>
      </c>
    </row>
    <row r="246" spans="1:14" x14ac:dyDescent="0.3">
      <c r="B246" s="1" t="s">
        <v>296</v>
      </c>
      <c r="C246" s="1" t="s">
        <v>248</v>
      </c>
      <c r="D246" s="1" t="s">
        <v>249</v>
      </c>
      <c r="E246" s="1" t="s">
        <v>250</v>
      </c>
      <c r="F246" s="1" t="s">
        <v>251</v>
      </c>
      <c r="G246" s="1" t="s">
        <v>252</v>
      </c>
      <c r="H246" s="1" t="s">
        <v>253</v>
      </c>
      <c r="I246" t="str">
        <f t="shared" si="21"/>
        <v>pos_trend</v>
      </c>
      <c r="J246" t="str">
        <f t="shared" si="22"/>
        <v>2012</v>
      </c>
      <c r="K246" t="str">
        <f t="shared" si="23"/>
        <v>2013</v>
      </c>
      <c r="L246" t="str">
        <f t="shared" si="24"/>
        <v>2014</v>
      </c>
      <c r="M246" t="str">
        <f t="shared" si="25"/>
        <v>2015</v>
      </c>
      <c r="N246" t="str">
        <f t="shared" si="26"/>
        <v>2016</v>
      </c>
    </row>
    <row r="247" spans="1:14" x14ac:dyDescent="0.3">
      <c r="A247" s="1">
        <v>0</v>
      </c>
      <c r="B247" t="s">
        <v>478</v>
      </c>
      <c r="C247" t="s">
        <v>1569</v>
      </c>
      <c r="D247" t="s">
        <v>7328</v>
      </c>
      <c r="E247" t="s">
        <v>7329</v>
      </c>
      <c r="F247" t="s">
        <v>7330</v>
      </c>
      <c r="G247" t="s">
        <v>261</v>
      </c>
      <c r="I247" t="str">
        <f t="shared" si="21"/>
        <v>N/A</v>
      </c>
      <c r="J247">
        <f t="shared" si="22"/>
        <v>1120000</v>
      </c>
      <c r="K247">
        <f t="shared" si="23"/>
        <v>125830000</v>
      </c>
      <c r="L247">
        <f t="shared" si="24"/>
        <v>100810000</v>
      </c>
      <c r="M247">
        <f t="shared" si="25"/>
        <v>49600000</v>
      </c>
      <c r="N247" t="str">
        <f t="shared" si="26"/>
        <v>N/A</v>
      </c>
    </row>
    <row r="248" spans="1:14" x14ac:dyDescent="0.3">
      <c r="A248" s="1">
        <v>1</v>
      </c>
      <c r="B248" t="s">
        <v>482</v>
      </c>
      <c r="C248" t="s">
        <v>1569</v>
      </c>
      <c r="D248" t="s">
        <v>7328</v>
      </c>
      <c r="E248" t="s">
        <v>7329</v>
      </c>
      <c r="F248" t="s">
        <v>7330</v>
      </c>
      <c r="G248" t="s">
        <v>261</v>
      </c>
      <c r="I248" t="str">
        <f t="shared" si="21"/>
        <v>N/A</v>
      </c>
      <c r="J248">
        <f t="shared" si="22"/>
        <v>1120000</v>
      </c>
      <c r="K248">
        <f t="shared" si="23"/>
        <v>125830000</v>
      </c>
      <c r="L248">
        <f t="shared" si="24"/>
        <v>100810000</v>
      </c>
      <c r="M248">
        <f t="shared" si="25"/>
        <v>49600000</v>
      </c>
      <c r="N248" t="str">
        <f t="shared" si="26"/>
        <v>N/A</v>
      </c>
    </row>
    <row r="249" spans="1:14" x14ac:dyDescent="0.3">
      <c r="A249" s="1">
        <v>2</v>
      </c>
      <c r="B249" t="s">
        <v>483</v>
      </c>
      <c r="C249" t="s">
        <v>261</v>
      </c>
      <c r="D249" t="s">
        <v>261</v>
      </c>
      <c r="E249" t="s">
        <v>261</v>
      </c>
      <c r="F249" t="s">
        <v>261</v>
      </c>
      <c r="G249" t="s">
        <v>261</v>
      </c>
      <c r="I249" t="str">
        <f t="shared" si="21"/>
        <v>N/A</v>
      </c>
      <c r="J249" t="str">
        <f t="shared" si="22"/>
        <v>N/A</v>
      </c>
      <c r="K249" t="str">
        <f t="shared" si="23"/>
        <v>N/A</v>
      </c>
      <c r="L249" t="str">
        <f t="shared" si="24"/>
        <v>N/A</v>
      </c>
      <c r="M249" t="str">
        <f t="shared" si="25"/>
        <v>N/A</v>
      </c>
      <c r="N249" t="str">
        <f t="shared" si="26"/>
        <v>N/A</v>
      </c>
    </row>
    <row r="250" spans="1:14" x14ac:dyDescent="0.3">
      <c r="A250" s="1">
        <v>3</v>
      </c>
      <c r="B250" t="s">
        <v>4484</v>
      </c>
      <c r="C250" t="s">
        <v>7331</v>
      </c>
      <c r="D250" t="s">
        <v>7332</v>
      </c>
      <c r="E250" t="s">
        <v>7333</v>
      </c>
      <c r="F250" t="s">
        <v>7334</v>
      </c>
      <c r="G250" t="s">
        <v>7335</v>
      </c>
      <c r="I250" t="str">
        <f t="shared" si="21"/>
        <v>N/A</v>
      </c>
      <c r="J250">
        <f t="shared" si="22"/>
        <v>182730000</v>
      </c>
      <c r="K250">
        <f t="shared" si="23"/>
        <v>229830000</v>
      </c>
      <c r="L250">
        <f t="shared" si="24"/>
        <v>228820000</v>
      </c>
      <c r="M250">
        <f t="shared" si="25"/>
        <v>223300000</v>
      </c>
      <c r="N250">
        <f t="shared" si="26"/>
        <v>223200000</v>
      </c>
    </row>
    <row r="251" spans="1:14" x14ac:dyDescent="0.3">
      <c r="A251" s="1">
        <v>4</v>
      </c>
      <c r="B251" t="s">
        <v>4488</v>
      </c>
      <c r="C251" t="s">
        <v>261</v>
      </c>
      <c r="D251" t="s">
        <v>7336</v>
      </c>
      <c r="E251" t="s">
        <v>7337</v>
      </c>
      <c r="F251" t="s">
        <v>7338</v>
      </c>
      <c r="G251" t="s">
        <v>7339</v>
      </c>
      <c r="I251" t="str">
        <f t="shared" si="21"/>
        <v>N/A</v>
      </c>
      <c r="J251" t="str">
        <f t="shared" si="22"/>
        <v>N/A</v>
      </c>
      <c r="K251">
        <f t="shared" si="23"/>
        <v>0.25769999999999998</v>
      </c>
      <c r="L251">
        <f t="shared" si="24"/>
        <v>-4.4000000000000003E-3</v>
      </c>
      <c r="M251">
        <f t="shared" si="25"/>
        <v>-2.4100000000000003E-2</v>
      </c>
      <c r="N251">
        <f t="shared" si="26"/>
        <v>-4.0000000000000002E-4</v>
      </c>
    </row>
    <row r="252" spans="1:14" x14ac:dyDescent="0.3">
      <c r="A252" s="1">
        <v>5</v>
      </c>
      <c r="B252" t="s">
        <v>4493</v>
      </c>
      <c r="C252" t="s">
        <v>3732</v>
      </c>
      <c r="D252" t="s">
        <v>3445</v>
      </c>
      <c r="E252" t="s">
        <v>3938</v>
      </c>
      <c r="F252" t="s">
        <v>7167</v>
      </c>
      <c r="G252" t="s">
        <v>7168</v>
      </c>
      <c r="I252" t="str">
        <f t="shared" ref="I252:I315" si="27">IF(AND(K252&gt; J252, L252&gt; K252, M252&gt; L252, N252&gt; M252), "pos_trend", IF(AND(K252&lt; J252, L252&lt; K252, M252&lt; L252, N252&lt; M252), "neg_trend", "N/A"))</f>
        <v>N/A</v>
      </c>
      <c r="J252">
        <f t="shared" ref="J252:J315" si="28">IF(TRIM(C252)="-", "N/A", IF(RIGHT(C252,1)="M",1000000*VALUE(LEFT(C252,LEN(C252)-1)),IF(RIGHT(C252,1)="B",1000000000*VALUE(LEFT(C252,LEN(C252)-1)),IF(RIGHT(C252,1)="%",0.01*VALUE(LEFT(C252,LEN(C252)-1)),C252))))</f>
        <v>15690000</v>
      </c>
      <c r="K252">
        <f t="shared" ref="K252:K315" si="29">IF(TRIM(D252)="-", "N/A", IF(RIGHT(D252,1)="M",1000000*VALUE(LEFT(D252,LEN(D252)-1)),IF(RIGHT(D252,1)="B",1000000000*VALUE(LEFT(D252,LEN(D252)-1)),IF(RIGHT(D252,1)="%",0.01*VALUE(LEFT(D252,LEN(D252)-1)),D252))))</f>
        <v>2060000</v>
      </c>
      <c r="L252">
        <f t="shared" ref="L252:L315" si="30">IF(TRIM(E252)="-", "N/A", IF(RIGHT(E252,1)="M",1000000*VALUE(LEFT(E252,LEN(E252)-1)),IF(RIGHT(E252,1)="B",1000000000*VALUE(LEFT(E252,LEN(E252)-1)),IF(RIGHT(E252,1)="%",0.01*VALUE(LEFT(E252,LEN(E252)-1)),E252))))</f>
        <v>5620000</v>
      </c>
      <c r="M252">
        <f t="shared" ref="M252:M315" si="31">IF(TRIM(F252)="-", "N/A", IF(RIGHT(F252,1)="M",1000000*VALUE(LEFT(F252,LEN(F252)-1)),IF(RIGHT(F252,1)="B",1000000000*VALUE(LEFT(F252,LEN(F252)-1)),IF(RIGHT(F252,1)="%",0.01*VALUE(LEFT(F252,LEN(F252)-1)),F252))))</f>
        <v>6500000</v>
      </c>
      <c r="N252">
        <f t="shared" ref="N252:N315" si="32">IF(TRIM(G252)="-", "N/A", IF(RIGHT(G252,1)="M",1000000*VALUE(LEFT(G252,LEN(G252)-1)),IF(RIGHT(G252,1)="B",1000000000*VALUE(LEFT(G252,LEN(G252)-1)),IF(RIGHT(G252,1)="%",0.01*VALUE(LEFT(G252,LEN(G252)-1)),G252))))</f>
        <v>3600000</v>
      </c>
    </row>
    <row r="253" spans="1:14" x14ac:dyDescent="0.3">
      <c r="A253" s="1">
        <v>6</v>
      </c>
      <c r="B253" t="s">
        <v>4499</v>
      </c>
      <c r="C253" t="s">
        <v>7340</v>
      </c>
      <c r="D253" t="s">
        <v>7341</v>
      </c>
      <c r="E253" t="s">
        <v>7342</v>
      </c>
      <c r="F253" t="s">
        <v>7343</v>
      </c>
      <c r="G253" t="s">
        <v>7344</v>
      </c>
      <c r="I253" t="str">
        <f t="shared" si="27"/>
        <v>N/A</v>
      </c>
      <c r="J253">
        <f t="shared" si="28"/>
        <v>312350000</v>
      </c>
      <c r="K253">
        <f t="shared" si="29"/>
        <v>311190000</v>
      </c>
      <c r="L253">
        <f t="shared" si="30"/>
        <v>304770000</v>
      </c>
      <c r="M253">
        <f t="shared" si="31"/>
        <v>293400000</v>
      </c>
      <c r="N253">
        <f t="shared" si="32"/>
        <v>294000000</v>
      </c>
    </row>
    <row r="254" spans="1:14" x14ac:dyDescent="0.3">
      <c r="A254" s="1">
        <v>7</v>
      </c>
      <c r="B254" t="s">
        <v>4505</v>
      </c>
      <c r="C254" t="s">
        <v>261</v>
      </c>
      <c r="D254" t="s">
        <v>261</v>
      </c>
      <c r="E254" t="s">
        <v>261</v>
      </c>
      <c r="F254" t="s">
        <v>261</v>
      </c>
      <c r="G254" t="s">
        <v>261</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4506</v>
      </c>
      <c r="C255" t="s">
        <v>7345</v>
      </c>
      <c r="D255" t="s">
        <v>7346</v>
      </c>
      <c r="E255" t="s">
        <v>7347</v>
      </c>
      <c r="F255" t="s">
        <v>7348</v>
      </c>
      <c r="G255" t="s">
        <v>7349</v>
      </c>
      <c r="I255" t="str">
        <f t="shared" si="27"/>
        <v>N/A</v>
      </c>
      <c r="J255">
        <f t="shared" si="28"/>
        <v>90910000</v>
      </c>
      <c r="K255">
        <f t="shared" si="29"/>
        <v>91980000</v>
      </c>
      <c r="L255">
        <f t="shared" si="30"/>
        <v>81430000</v>
      </c>
      <c r="M255">
        <f t="shared" si="31"/>
        <v>83100000</v>
      </c>
      <c r="N255">
        <f t="shared" si="32"/>
        <v>95400000</v>
      </c>
    </row>
    <row r="256" spans="1:14" x14ac:dyDescent="0.3">
      <c r="A256" s="1">
        <v>9</v>
      </c>
      <c r="B256" t="s">
        <v>4512</v>
      </c>
      <c r="C256" t="s">
        <v>7350</v>
      </c>
      <c r="D256" t="s">
        <v>7351</v>
      </c>
      <c r="E256" t="s">
        <v>7352</v>
      </c>
      <c r="F256" t="s">
        <v>7353</v>
      </c>
      <c r="G256" t="s">
        <v>7354</v>
      </c>
      <c r="I256" t="str">
        <f t="shared" si="27"/>
        <v>N/A</v>
      </c>
      <c r="J256">
        <f t="shared" si="28"/>
        <v>221440000</v>
      </c>
      <c r="K256">
        <f t="shared" si="29"/>
        <v>219200000</v>
      </c>
      <c r="L256">
        <f t="shared" si="30"/>
        <v>223350000</v>
      </c>
      <c r="M256">
        <f t="shared" si="31"/>
        <v>210300000</v>
      </c>
      <c r="N256">
        <f t="shared" si="32"/>
        <v>198600000</v>
      </c>
    </row>
    <row r="257" spans="1:14" x14ac:dyDescent="0.3">
      <c r="A257" s="1">
        <v>10</v>
      </c>
      <c r="B257" t="s">
        <v>4518</v>
      </c>
      <c r="C257" t="s">
        <v>7355</v>
      </c>
      <c r="D257" t="s">
        <v>7356</v>
      </c>
      <c r="E257" t="s">
        <v>7357</v>
      </c>
      <c r="F257" t="s">
        <v>7358</v>
      </c>
      <c r="G257" t="s">
        <v>7359</v>
      </c>
      <c r="I257" t="str">
        <f t="shared" si="27"/>
        <v>N/A</v>
      </c>
      <c r="J257">
        <f t="shared" si="28"/>
        <v>511890000</v>
      </c>
      <c r="K257">
        <f t="shared" si="29"/>
        <v>668900000</v>
      </c>
      <c r="L257">
        <f t="shared" si="30"/>
        <v>640030000</v>
      </c>
      <c r="M257">
        <f t="shared" si="31"/>
        <v>572800000</v>
      </c>
      <c r="N257">
        <f t="shared" si="32"/>
        <v>520799999.99999994</v>
      </c>
    </row>
    <row r="258" spans="1:14" x14ac:dyDescent="0.3">
      <c r="A258" s="1">
        <v>11</v>
      </c>
      <c r="B258" t="s">
        <v>484</v>
      </c>
      <c r="C258" t="s">
        <v>7360</v>
      </c>
      <c r="D258" t="s">
        <v>7361</v>
      </c>
      <c r="E258" t="s">
        <v>7362</v>
      </c>
      <c r="F258" t="s">
        <v>7363</v>
      </c>
      <c r="G258" t="s">
        <v>7364</v>
      </c>
      <c r="I258" t="str">
        <f t="shared" si="27"/>
        <v>N/A</v>
      </c>
      <c r="J258">
        <f t="shared" si="28"/>
        <v>399090000</v>
      </c>
      <c r="K258">
        <f t="shared" si="29"/>
        <v>749170000</v>
      </c>
      <c r="L258">
        <f t="shared" si="30"/>
        <v>749210000</v>
      </c>
      <c r="M258">
        <f t="shared" si="31"/>
        <v>744600000</v>
      </c>
      <c r="N258">
        <f t="shared" si="32"/>
        <v>745300000</v>
      </c>
    </row>
    <row r="259" spans="1:14" x14ac:dyDescent="0.3">
      <c r="A259" s="1">
        <v>12</v>
      </c>
      <c r="B259" t="s">
        <v>4524</v>
      </c>
      <c r="C259" t="s">
        <v>7360</v>
      </c>
      <c r="D259" t="s">
        <v>7361</v>
      </c>
      <c r="E259" t="s">
        <v>7362</v>
      </c>
      <c r="F259" t="s">
        <v>7363</v>
      </c>
      <c r="G259" t="s">
        <v>7364</v>
      </c>
      <c r="I259" t="str">
        <f t="shared" si="27"/>
        <v>N/A</v>
      </c>
      <c r="J259">
        <f t="shared" si="28"/>
        <v>399090000</v>
      </c>
      <c r="K259">
        <f t="shared" si="29"/>
        <v>749170000</v>
      </c>
      <c r="L259">
        <f t="shared" si="30"/>
        <v>749210000</v>
      </c>
      <c r="M259">
        <f t="shared" si="31"/>
        <v>744600000</v>
      </c>
      <c r="N259">
        <f t="shared" si="32"/>
        <v>745300000</v>
      </c>
    </row>
    <row r="260" spans="1:14" x14ac:dyDescent="0.3">
      <c r="A260" s="1">
        <v>13</v>
      </c>
      <c r="B260" t="s">
        <v>4525</v>
      </c>
      <c r="C260" t="s">
        <v>7360</v>
      </c>
      <c r="D260" t="s">
        <v>7361</v>
      </c>
      <c r="E260" t="s">
        <v>7362</v>
      </c>
      <c r="F260" t="s">
        <v>7363</v>
      </c>
      <c r="G260" t="s">
        <v>7364</v>
      </c>
      <c r="I260" t="str">
        <f t="shared" si="27"/>
        <v>N/A</v>
      </c>
      <c r="J260">
        <f t="shared" si="28"/>
        <v>399090000</v>
      </c>
      <c r="K260">
        <f t="shared" si="29"/>
        <v>749170000</v>
      </c>
      <c r="L260">
        <f t="shared" si="30"/>
        <v>749210000</v>
      </c>
      <c r="M260">
        <f t="shared" si="31"/>
        <v>744600000</v>
      </c>
      <c r="N260">
        <f t="shared" si="32"/>
        <v>745300000</v>
      </c>
    </row>
    <row r="261" spans="1:14" x14ac:dyDescent="0.3">
      <c r="A261" s="1">
        <v>14</v>
      </c>
      <c r="B261" t="s">
        <v>4526</v>
      </c>
      <c r="C261" t="s">
        <v>261</v>
      </c>
      <c r="D261" t="s">
        <v>261</v>
      </c>
      <c r="E261" t="s">
        <v>261</v>
      </c>
      <c r="F261" t="s">
        <v>261</v>
      </c>
      <c r="G261" t="s">
        <v>261</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489</v>
      </c>
      <c r="C262" t="s">
        <v>261</v>
      </c>
      <c r="D262" t="s">
        <v>261</v>
      </c>
      <c r="E262" t="s">
        <v>261</v>
      </c>
      <c r="F262" t="s">
        <v>261</v>
      </c>
      <c r="G262" t="s">
        <v>261</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4527</v>
      </c>
      <c r="C263" t="s">
        <v>7365</v>
      </c>
      <c r="D263" t="s">
        <v>7366</v>
      </c>
      <c r="E263" t="s">
        <v>7367</v>
      </c>
      <c r="F263" t="s">
        <v>7368</v>
      </c>
      <c r="G263" t="s">
        <v>7369</v>
      </c>
      <c r="I263" t="str">
        <f t="shared" si="27"/>
        <v>N/A</v>
      </c>
      <c r="J263">
        <f t="shared" si="28"/>
        <v>233600000</v>
      </c>
      <c r="K263">
        <f t="shared" si="29"/>
        <v>151130000</v>
      </c>
      <c r="L263">
        <f t="shared" si="30"/>
        <v>278250000</v>
      </c>
      <c r="M263">
        <f t="shared" si="31"/>
        <v>754800000</v>
      </c>
      <c r="N263">
        <f t="shared" si="32"/>
        <v>908000000</v>
      </c>
    </row>
    <row r="264" spans="1:14" x14ac:dyDescent="0.3">
      <c r="A264" s="1">
        <v>17</v>
      </c>
      <c r="B264" t="s">
        <v>501</v>
      </c>
      <c r="C264" t="s">
        <v>7370</v>
      </c>
      <c r="D264" t="s">
        <v>7371</v>
      </c>
      <c r="E264" t="s">
        <v>7372</v>
      </c>
      <c r="F264" t="s">
        <v>7373</v>
      </c>
      <c r="G264" t="s">
        <v>7374</v>
      </c>
      <c r="I264" t="str">
        <f t="shared" si="27"/>
        <v>N/A</v>
      </c>
      <c r="J264" t="str">
        <f t="shared" si="28"/>
        <v>(208.99M)</v>
      </c>
      <c r="K264" t="str">
        <f t="shared" si="29"/>
        <v>(110.69M)</v>
      </c>
      <c r="L264" t="str">
        <f t="shared" si="30"/>
        <v>(149.94M)</v>
      </c>
      <c r="M264" t="str">
        <f t="shared" si="31"/>
        <v>(112.4M)</v>
      </c>
      <c r="N264" t="str">
        <f t="shared" si="32"/>
        <v>(139.4M)</v>
      </c>
    </row>
    <row r="265" spans="1:14" x14ac:dyDescent="0.3">
      <c r="A265" s="1">
        <v>18</v>
      </c>
      <c r="B265" t="s">
        <v>4537</v>
      </c>
      <c r="C265" t="s">
        <v>7375</v>
      </c>
      <c r="D265" t="s">
        <v>7376</v>
      </c>
      <c r="E265" t="s">
        <v>7377</v>
      </c>
      <c r="F265" t="s">
        <v>2964</v>
      </c>
      <c r="G265" t="s">
        <v>7378</v>
      </c>
      <c r="I265" t="str">
        <f t="shared" si="27"/>
        <v>N/A</v>
      </c>
      <c r="J265">
        <f t="shared" si="28"/>
        <v>36850000</v>
      </c>
      <c r="K265">
        <f t="shared" si="29"/>
        <v>76040000</v>
      </c>
      <c r="L265">
        <f t="shared" si="30"/>
        <v>46300000</v>
      </c>
      <c r="M265">
        <f t="shared" si="31"/>
        <v>50000000</v>
      </c>
      <c r="N265">
        <f t="shared" si="32"/>
        <v>42400000</v>
      </c>
    </row>
    <row r="266" spans="1:14" x14ac:dyDescent="0.3">
      <c r="A266" s="1">
        <v>19</v>
      </c>
      <c r="B266" t="s">
        <v>4538</v>
      </c>
      <c r="C266" t="s">
        <v>7379</v>
      </c>
      <c r="D266" t="s">
        <v>7380</v>
      </c>
      <c r="E266" t="s">
        <v>7381</v>
      </c>
      <c r="F266" t="s">
        <v>7382</v>
      </c>
      <c r="G266" t="s">
        <v>7383</v>
      </c>
      <c r="I266" t="str">
        <f t="shared" si="27"/>
        <v>N/A</v>
      </c>
      <c r="J266">
        <f t="shared" si="28"/>
        <v>245840000</v>
      </c>
      <c r="K266">
        <f t="shared" si="29"/>
        <v>186730000</v>
      </c>
      <c r="L266">
        <f t="shared" si="30"/>
        <v>196250000</v>
      </c>
      <c r="M266">
        <f t="shared" si="31"/>
        <v>162400000</v>
      </c>
      <c r="N266">
        <f t="shared" si="32"/>
        <v>181800000</v>
      </c>
    </row>
    <row r="267" spans="1:14" x14ac:dyDescent="0.3">
      <c r="A267" s="1">
        <v>20</v>
      </c>
      <c r="B267" t="s">
        <v>503</v>
      </c>
      <c r="C267" t="s">
        <v>7384</v>
      </c>
      <c r="D267" t="s">
        <v>7385</v>
      </c>
      <c r="E267" t="s">
        <v>7386</v>
      </c>
      <c r="F267" t="s">
        <v>6548</v>
      </c>
      <c r="G267" t="s">
        <v>7387</v>
      </c>
      <c r="I267" t="str">
        <f t="shared" si="27"/>
        <v>N/A</v>
      </c>
      <c r="J267">
        <f t="shared" si="28"/>
        <v>781070000</v>
      </c>
      <c r="K267">
        <f t="shared" si="29"/>
        <v>699690000</v>
      </c>
      <c r="L267">
        <f t="shared" si="30"/>
        <v>666390000</v>
      </c>
      <c r="M267">
        <f t="shared" si="31"/>
        <v>63900000</v>
      </c>
      <c r="N267">
        <f t="shared" si="32"/>
        <v>65800000</v>
      </c>
    </row>
    <row r="268" spans="1:14" x14ac:dyDescent="0.3">
      <c r="A268" s="1">
        <v>21</v>
      </c>
      <c r="B268" t="s">
        <v>509</v>
      </c>
      <c r="C268" t="s">
        <v>7384</v>
      </c>
      <c r="D268" t="s">
        <v>7385</v>
      </c>
      <c r="E268" t="s">
        <v>7386</v>
      </c>
      <c r="F268" t="s">
        <v>6548</v>
      </c>
      <c r="G268" t="s">
        <v>7387</v>
      </c>
      <c r="I268" t="str">
        <f t="shared" si="27"/>
        <v>N/A</v>
      </c>
      <c r="J268">
        <f t="shared" si="28"/>
        <v>781070000</v>
      </c>
      <c r="K268">
        <f t="shared" si="29"/>
        <v>699690000</v>
      </c>
      <c r="L268">
        <f t="shared" si="30"/>
        <v>666390000</v>
      </c>
      <c r="M268">
        <f t="shared" si="31"/>
        <v>63900000</v>
      </c>
      <c r="N268">
        <f t="shared" si="32"/>
        <v>65800000</v>
      </c>
    </row>
    <row r="269" spans="1:14" x14ac:dyDescent="0.3">
      <c r="A269" s="1">
        <v>22</v>
      </c>
      <c r="B269" t="s">
        <v>4553</v>
      </c>
      <c r="C269" t="s">
        <v>261</v>
      </c>
      <c r="D269" t="s">
        <v>261</v>
      </c>
      <c r="E269" t="s">
        <v>261</v>
      </c>
      <c r="F269" t="s">
        <v>261</v>
      </c>
      <c r="G269" t="s">
        <v>261</v>
      </c>
      <c r="I269" t="str">
        <f t="shared" si="27"/>
        <v>N/A</v>
      </c>
      <c r="J269" t="str">
        <f t="shared" si="28"/>
        <v>N/A</v>
      </c>
      <c r="K269" t="str">
        <f t="shared" si="29"/>
        <v>N/A</v>
      </c>
      <c r="L269" t="str">
        <f t="shared" si="30"/>
        <v>N/A</v>
      </c>
      <c r="M269" t="str">
        <f t="shared" si="31"/>
        <v>N/A</v>
      </c>
      <c r="N269" t="str">
        <f t="shared" si="32"/>
        <v>N/A</v>
      </c>
    </row>
    <row r="270" spans="1:14" x14ac:dyDescent="0.3">
      <c r="A270" s="1">
        <v>23</v>
      </c>
      <c r="B270" t="s">
        <v>514</v>
      </c>
      <c r="C270" t="s">
        <v>7070</v>
      </c>
      <c r="D270" t="s">
        <v>7388</v>
      </c>
      <c r="E270" t="s">
        <v>1555</v>
      </c>
      <c r="F270" t="s">
        <v>7389</v>
      </c>
      <c r="G270" t="s">
        <v>7390</v>
      </c>
      <c r="I270" t="str">
        <f t="shared" si="27"/>
        <v>N/A</v>
      </c>
      <c r="J270">
        <f t="shared" si="28"/>
        <v>1960000000</v>
      </c>
      <c r="K270">
        <f t="shared" si="29"/>
        <v>2340000000</v>
      </c>
      <c r="L270">
        <f t="shared" si="30"/>
        <v>2380000000</v>
      </c>
      <c r="M270">
        <f t="shared" si="31"/>
        <v>2190000000</v>
      </c>
      <c r="N270">
        <f t="shared" si="32"/>
        <v>2280000000</v>
      </c>
    </row>
    <row r="271" spans="1:14" x14ac:dyDescent="0.3">
      <c r="A271" s="1">
        <v>24</v>
      </c>
      <c r="B271" t="s">
        <v>4562</v>
      </c>
      <c r="C271" t="s">
        <v>261</v>
      </c>
      <c r="D271" t="s">
        <v>261</v>
      </c>
      <c r="E271" t="s">
        <v>261</v>
      </c>
      <c r="F271" t="s">
        <v>261</v>
      </c>
      <c r="G271" t="s">
        <v>261</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4563</v>
      </c>
      <c r="C272" t="s">
        <v>7391</v>
      </c>
      <c r="D272" t="s">
        <v>7392</v>
      </c>
      <c r="E272" t="s">
        <v>7393</v>
      </c>
      <c r="F272" t="s">
        <v>7394</v>
      </c>
      <c r="G272" t="s">
        <v>7395</v>
      </c>
      <c r="I272" t="str">
        <f t="shared" si="27"/>
        <v>N/A</v>
      </c>
      <c r="J272">
        <f t="shared" si="28"/>
        <v>0.67909999999999993</v>
      </c>
      <c r="K272">
        <f t="shared" si="29"/>
        <v>0.65879999999999994</v>
      </c>
      <c r="L272">
        <f t="shared" si="30"/>
        <v>0.68980000000000008</v>
      </c>
      <c r="M272">
        <f t="shared" si="31"/>
        <v>0.65510000000000002</v>
      </c>
      <c r="N272">
        <f t="shared" si="32"/>
        <v>0.66579999999999995</v>
      </c>
    </row>
    <row r="273" spans="1:14" x14ac:dyDescent="0.3">
      <c r="A273" s="1">
        <v>26</v>
      </c>
      <c r="B273" t="s">
        <v>525</v>
      </c>
      <c r="C273" t="s">
        <v>261</v>
      </c>
      <c r="D273" t="s">
        <v>261</v>
      </c>
      <c r="E273" t="s">
        <v>261</v>
      </c>
      <c r="F273" t="s">
        <v>261</v>
      </c>
      <c r="G273" t="s">
        <v>261</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526</v>
      </c>
      <c r="C274" t="s">
        <v>261</v>
      </c>
      <c r="D274" t="s">
        <v>261</v>
      </c>
      <c r="E274" t="s">
        <v>261</v>
      </c>
      <c r="F274" t="s">
        <v>261</v>
      </c>
      <c r="G274" t="s">
        <v>261</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527</v>
      </c>
      <c r="C275" t="s">
        <v>261</v>
      </c>
      <c r="D275" t="s">
        <v>261</v>
      </c>
      <c r="E275" t="s">
        <v>261</v>
      </c>
      <c r="F275" t="s">
        <v>261</v>
      </c>
      <c r="G275" t="s">
        <v>261</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528</v>
      </c>
      <c r="C276" t="s">
        <v>7396</v>
      </c>
      <c r="D276" t="s">
        <v>3927</v>
      </c>
      <c r="E276" t="s">
        <v>2679</v>
      </c>
      <c r="F276" t="s">
        <v>3350</v>
      </c>
      <c r="G276" t="s">
        <v>3352</v>
      </c>
      <c r="I276" t="str">
        <f t="shared" si="27"/>
        <v>N/A</v>
      </c>
      <c r="J276">
        <f t="shared" si="28"/>
        <v>918380000</v>
      </c>
      <c r="K276">
        <f t="shared" si="29"/>
        <v>1200000000</v>
      </c>
      <c r="L276">
        <f t="shared" si="30"/>
        <v>1060000000</v>
      </c>
      <c r="M276">
        <f t="shared" si="31"/>
        <v>1140000000</v>
      </c>
      <c r="N276">
        <f t="shared" si="32"/>
        <v>1130000000</v>
      </c>
    </row>
    <row r="277" spans="1:14" x14ac:dyDescent="0.3">
      <c r="A277" s="1">
        <v>30</v>
      </c>
      <c r="B277" t="s">
        <v>534</v>
      </c>
      <c r="C277" t="s">
        <v>7397</v>
      </c>
      <c r="D277" t="s">
        <v>7397</v>
      </c>
      <c r="E277" t="s">
        <v>7397</v>
      </c>
      <c r="F277" t="s">
        <v>3412</v>
      </c>
      <c r="G277" t="s">
        <v>3412</v>
      </c>
      <c r="I277" t="str">
        <f t="shared" si="27"/>
        <v>N/A</v>
      </c>
      <c r="J277">
        <f t="shared" si="28"/>
        <v>72430000</v>
      </c>
      <c r="K277">
        <f t="shared" si="29"/>
        <v>72430000</v>
      </c>
      <c r="L277">
        <f t="shared" si="30"/>
        <v>72430000</v>
      </c>
      <c r="M277">
        <f t="shared" si="31"/>
        <v>72400000</v>
      </c>
      <c r="N277">
        <f t="shared" si="32"/>
        <v>72400000</v>
      </c>
    </row>
    <row r="278" spans="1:14" x14ac:dyDescent="0.3">
      <c r="A278" s="1">
        <v>31</v>
      </c>
      <c r="B278" t="s">
        <v>546</v>
      </c>
      <c r="C278" t="s">
        <v>3391</v>
      </c>
      <c r="D278" t="s">
        <v>7398</v>
      </c>
      <c r="E278" t="s">
        <v>2723</v>
      </c>
      <c r="F278" t="s">
        <v>7399</v>
      </c>
      <c r="G278" t="s">
        <v>4572</v>
      </c>
      <c r="I278" t="str">
        <f t="shared" si="27"/>
        <v>pos_trend</v>
      </c>
      <c r="J278">
        <f t="shared" si="28"/>
        <v>1250000000</v>
      </c>
      <c r="K278">
        <f t="shared" si="29"/>
        <v>1400000000</v>
      </c>
      <c r="L278">
        <f t="shared" si="30"/>
        <v>1520000000</v>
      </c>
      <c r="M278">
        <f t="shared" si="31"/>
        <v>1670000000</v>
      </c>
      <c r="N278">
        <f t="shared" si="32"/>
        <v>1720000000</v>
      </c>
    </row>
    <row r="279" spans="1:14" x14ac:dyDescent="0.3">
      <c r="A279" s="1">
        <v>32</v>
      </c>
      <c r="B279" t="s">
        <v>552</v>
      </c>
      <c r="C279" t="s">
        <v>261</v>
      </c>
      <c r="D279" t="s">
        <v>261</v>
      </c>
      <c r="E279" t="s">
        <v>261</v>
      </c>
      <c r="F279" t="s">
        <v>261</v>
      </c>
      <c r="G279" t="s">
        <v>261</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553</v>
      </c>
      <c r="C280" t="s">
        <v>7400</v>
      </c>
      <c r="D280" t="s">
        <v>7401</v>
      </c>
      <c r="E280" t="s">
        <v>7402</v>
      </c>
      <c r="F280" t="s">
        <v>7403</v>
      </c>
      <c r="G280" t="s">
        <v>7404</v>
      </c>
      <c r="I280" t="str">
        <f t="shared" si="27"/>
        <v>N/A</v>
      </c>
      <c r="J280">
        <f t="shared" si="28"/>
        <v>69730000</v>
      </c>
      <c r="K280">
        <f t="shared" si="29"/>
        <v>72670000</v>
      </c>
      <c r="L280" t="str">
        <f t="shared" si="30"/>
        <v>(40.94M)</v>
      </c>
      <c r="M280" t="str">
        <f t="shared" si="31"/>
        <v>(110.6M)</v>
      </c>
      <c r="N280" t="str">
        <f t="shared" si="32"/>
        <v>(174.8M)</v>
      </c>
    </row>
    <row r="281" spans="1:14" x14ac:dyDescent="0.3">
      <c r="A281" s="1">
        <v>34</v>
      </c>
      <c r="B281" t="s">
        <v>554</v>
      </c>
      <c r="C281" t="s">
        <v>261</v>
      </c>
      <c r="D281" t="s">
        <v>261</v>
      </c>
      <c r="E281" t="s">
        <v>261</v>
      </c>
      <c r="F281" t="s">
        <v>261</v>
      </c>
      <c r="G281" t="s">
        <v>261</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555</v>
      </c>
      <c r="C282" t="s">
        <v>261</v>
      </c>
      <c r="D282" t="s">
        <v>261</v>
      </c>
      <c r="E282" t="s">
        <v>261</v>
      </c>
      <c r="F282" t="s">
        <v>261</v>
      </c>
      <c r="G282" t="s">
        <v>261</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563</v>
      </c>
      <c r="C283" t="s">
        <v>7405</v>
      </c>
      <c r="D283" t="s">
        <v>7406</v>
      </c>
      <c r="E283" t="s">
        <v>7407</v>
      </c>
      <c r="F283" t="s">
        <v>7408</v>
      </c>
      <c r="G283" t="s">
        <v>7409</v>
      </c>
      <c r="I283" t="str">
        <f t="shared" si="27"/>
        <v>N/A</v>
      </c>
      <c r="J283" t="str">
        <f t="shared" si="28"/>
        <v>(481.41M)</v>
      </c>
      <c r="K283" t="str">
        <f t="shared" si="29"/>
        <v>(451.2M)</v>
      </c>
      <c r="L283" t="str">
        <f t="shared" si="30"/>
        <v>(485.1M)</v>
      </c>
      <c r="M283" t="str">
        <f t="shared" si="31"/>
        <v>(494.2M)</v>
      </c>
      <c r="N283" t="str">
        <f t="shared" si="32"/>
        <v>(459.3M)</v>
      </c>
    </row>
    <row r="284" spans="1:14" x14ac:dyDescent="0.3">
      <c r="A284" s="1">
        <v>37</v>
      </c>
      <c r="B284" t="s">
        <v>564</v>
      </c>
      <c r="C284" t="s">
        <v>7410</v>
      </c>
      <c r="D284" t="s">
        <v>7411</v>
      </c>
      <c r="E284" t="s">
        <v>5070</v>
      </c>
      <c r="F284" t="s">
        <v>7412</v>
      </c>
      <c r="G284" t="s">
        <v>468</v>
      </c>
      <c r="I284" t="str">
        <f t="shared" si="27"/>
        <v>N/A</v>
      </c>
      <c r="J284">
        <f t="shared" si="28"/>
        <v>0.31780000000000003</v>
      </c>
      <c r="K284">
        <f t="shared" si="29"/>
        <v>0.33829999999999999</v>
      </c>
      <c r="L284">
        <f t="shared" si="30"/>
        <v>0.30710000000000004</v>
      </c>
      <c r="M284">
        <f t="shared" si="31"/>
        <v>0.34149999999999997</v>
      </c>
      <c r="N284">
        <f t="shared" si="32"/>
        <v>0.33069999999999999</v>
      </c>
    </row>
    <row r="285" spans="1:14" x14ac:dyDescent="0.3">
      <c r="A285" s="1">
        <v>38</v>
      </c>
      <c r="B285" t="s">
        <v>570</v>
      </c>
      <c r="C285" t="s">
        <v>7396</v>
      </c>
      <c r="D285" t="s">
        <v>3927</v>
      </c>
      <c r="E285" t="s">
        <v>2679</v>
      </c>
      <c r="F285" t="s">
        <v>3350</v>
      </c>
      <c r="G285" t="s">
        <v>3352</v>
      </c>
      <c r="I285" t="str">
        <f t="shared" si="27"/>
        <v>N/A</v>
      </c>
      <c r="J285">
        <f t="shared" si="28"/>
        <v>918380000</v>
      </c>
      <c r="K285">
        <f t="shared" si="29"/>
        <v>1200000000</v>
      </c>
      <c r="L285">
        <f t="shared" si="30"/>
        <v>1060000000</v>
      </c>
      <c r="M285">
        <f t="shared" si="31"/>
        <v>1140000000</v>
      </c>
      <c r="N285">
        <f t="shared" si="32"/>
        <v>1130000000</v>
      </c>
    </row>
    <row r="286" spans="1:14" x14ac:dyDescent="0.3">
      <c r="A286" s="1">
        <v>39</v>
      </c>
      <c r="B286" t="s">
        <v>571</v>
      </c>
      <c r="C286" t="s">
        <v>7410</v>
      </c>
      <c r="D286" t="s">
        <v>7411</v>
      </c>
      <c r="E286" t="s">
        <v>5070</v>
      </c>
      <c r="F286" t="s">
        <v>7412</v>
      </c>
      <c r="G286" t="s">
        <v>468</v>
      </c>
      <c r="I286" t="str">
        <f t="shared" si="27"/>
        <v>N/A</v>
      </c>
      <c r="J286">
        <f t="shared" si="28"/>
        <v>0.31780000000000003</v>
      </c>
      <c r="K286">
        <f t="shared" si="29"/>
        <v>0.33829999999999999</v>
      </c>
      <c r="L286">
        <f t="shared" si="30"/>
        <v>0.30710000000000004</v>
      </c>
      <c r="M286">
        <f t="shared" si="31"/>
        <v>0.34149999999999997</v>
      </c>
      <c r="N286">
        <f t="shared" si="32"/>
        <v>0.33069999999999999</v>
      </c>
    </row>
    <row r="287" spans="1:14" x14ac:dyDescent="0.3">
      <c r="A287" s="1">
        <v>40</v>
      </c>
      <c r="B287" t="s">
        <v>574</v>
      </c>
      <c r="C287" t="s">
        <v>7413</v>
      </c>
      <c r="D287" t="s">
        <v>7414</v>
      </c>
      <c r="E287" t="s">
        <v>2829</v>
      </c>
      <c r="F287" t="s">
        <v>7415</v>
      </c>
      <c r="G287" t="s">
        <v>7416</v>
      </c>
      <c r="I287" t="str">
        <f t="shared" si="27"/>
        <v>pos_trend</v>
      </c>
      <c r="J287">
        <f t="shared" si="28"/>
        <v>8990000</v>
      </c>
      <c r="K287">
        <f t="shared" si="29"/>
        <v>10350000</v>
      </c>
      <c r="L287">
        <f t="shared" si="30"/>
        <v>10850000</v>
      </c>
      <c r="M287">
        <f t="shared" si="31"/>
        <v>11400000</v>
      </c>
      <c r="N287">
        <f t="shared" si="32"/>
        <v>11900000</v>
      </c>
    </row>
    <row r="288" spans="1:14" x14ac:dyDescent="0.3">
      <c r="A288" s="1">
        <v>41</v>
      </c>
      <c r="B288" t="s">
        <v>580</v>
      </c>
      <c r="C288" t="s">
        <v>7417</v>
      </c>
      <c r="D288" t="s">
        <v>3351</v>
      </c>
      <c r="E288" t="s">
        <v>2940</v>
      </c>
      <c r="F288" t="s">
        <v>2861</v>
      </c>
      <c r="G288" t="s">
        <v>2861</v>
      </c>
      <c r="I288" t="str">
        <f t="shared" si="27"/>
        <v>N/A</v>
      </c>
      <c r="J288">
        <f t="shared" si="28"/>
        <v>927380000</v>
      </c>
      <c r="K288">
        <f t="shared" si="29"/>
        <v>1210000000</v>
      </c>
      <c r="L288">
        <f t="shared" si="30"/>
        <v>1070000000.0000001</v>
      </c>
      <c r="M288">
        <f t="shared" si="31"/>
        <v>1150000000</v>
      </c>
      <c r="N288">
        <f t="shared" si="32"/>
        <v>1150000000</v>
      </c>
    </row>
    <row r="289" spans="1:14" x14ac:dyDescent="0.3">
      <c r="A289" s="1">
        <v>42</v>
      </c>
      <c r="B289" t="s">
        <v>586</v>
      </c>
      <c r="C289" t="s">
        <v>7321</v>
      </c>
      <c r="D289" t="s">
        <v>2728</v>
      </c>
      <c r="E289" t="s">
        <v>7322</v>
      </c>
      <c r="F289" t="s">
        <v>7323</v>
      </c>
      <c r="G289" t="s">
        <v>7324</v>
      </c>
      <c r="I289" t="str">
        <f t="shared" si="27"/>
        <v>N/A</v>
      </c>
      <c r="J289">
        <f t="shared" si="28"/>
        <v>2890000000</v>
      </c>
      <c r="K289">
        <f t="shared" si="29"/>
        <v>3560000000</v>
      </c>
      <c r="L289">
        <f t="shared" si="30"/>
        <v>3450000000</v>
      </c>
      <c r="M289">
        <f t="shared" si="31"/>
        <v>3340000000</v>
      </c>
      <c r="N289">
        <f t="shared" si="32"/>
        <v>3430000000</v>
      </c>
    </row>
    <row r="290" spans="1:14" x14ac:dyDescent="0.3">
      <c r="I290" t="str">
        <f t="shared" si="27"/>
        <v>N/A</v>
      </c>
      <c r="J290">
        <f t="shared" si="28"/>
        <v>0</v>
      </c>
      <c r="K290">
        <f t="shared" si="29"/>
        <v>0</v>
      </c>
      <c r="L290">
        <f t="shared" si="30"/>
        <v>0</v>
      </c>
      <c r="M290">
        <f t="shared" si="31"/>
        <v>0</v>
      </c>
      <c r="N290">
        <f t="shared" si="32"/>
        <v>0</v>
      </c>
    </row>
    <row r="291" spans="1:14" x14ac:dyDescent="0.3">
      <c r="B291" s="1" t="s">
        <v>247</v>
      </c>
      <c r="C291" s="1" t="s">
        <v>248</v>
      </c>
      <c r="D291" s="1" t="s">
        <v>249</v>
      </c>
      <c r="E291" s="1" t="s">
        <v>250</v>
      </c>
      <c r="F291" s="1" t="s">
        <v>251</v>
      </c>
      <c r="G291" s="1" t="s">
        <v>252</v>
      </c>
      <c r="H291" s="1" t="s">
        <v>253</v>
      </c>
      <c r="I291" t="str">
        <f t="shared" si="27"/>
        <v>pos_trend</v>
      </c>
      <c r="J291" t="str">
        <f t="shared" si="28"/>
        <v>2012</v>
      </c>
      <c r="K291" t="str">
        <f t="shared" si="29"/>
        <v>2013</v>
      </c>
      <c r="L291" t="str">
        <f t="shared" si="30"/>
        <v>2014</v>
      </c>
      <c r="M291" t="str">
        <f t="shared" si="31"/>
        <v>2015</v>
      </c>
      <c r="N291" t="str">
        <f t="shared" si="32"/>
        <v>2016</v>
      </c>
    </row>
    <row r="292" spans="1:14" x14ac:dyDescent="0.3">
      <c r="A292" s="1">
        <v>0</v>
      </c>
      <c r="B292" t="s">
        <v>4598</v>
      </c>
      <c r="C292" t="s">
        <v>7186</v>
      </c>
      <c r="D292" t="s">
        <v>7177</v>
      </c>
      <c r="E292" t="s">
        <v>7178</v>
      </c>
      <c r="F292" t="s">
        <v>7179</v>
      </c>
      <c r="G292" t="s">
        <v>7180</v>
      </c>
      <c r="I292" t="str">
        <f t="shared" si="27"/>
        <v>N/A</v>
      </c>
      <c r="J292">
        <f t="shared" si="28"/>
        <v>216990000</v>
      </c>
      <c r="K292">
        <f t="shared" si="29"/>
        <v>219500000</v>
      </c>
      <c r="L292">
        <f t="shared" si="30"/>
        <v>192670000</v>
      </c>
      <c r="M292">
        <f t="shared" si="31"/>
        <v>228900000</v>
      </c>
      <c r="N292">
        <f t="shared" si="32"/>
        <v>122800000</v>
      </c>
    </row>
    <row r="293" spans="1:14" x14ac:dyDescent="0.3">
      <c r="A293" s="1">
        <v>1</v>
      </c>
      <c r="B293" t="s">
        <v>350</v>
      </c>
      <c r="C293" t="s">
        <v>261</v>
      </c>
      <c r="D293" t="s">
        <v>7418</v>
      </c>
      <c r="E293" t="s">
        <v>7181</v>
      </c>
      <c r="F293" t="s">
        <v>1304</v>
      </c>
      <c r="G293" t="s">
        <v>7182</v>
      </c>
      <c r="I293" t="str">
        <f t="shared" si="27"/>
        <v>N/A</v>
      </c>
      <c r="J293" t="str">
        <f t="shared" si="28"/>
        <v>N/A</v>
      </c>
      <c r="K293">
        <f t="shared" si="29"/>
        <v>1.1599999999999999E-2</v>
      </c>
      <c r="L293">
        <f t="shared" si="30"/>
        <v>-0.1222</v>
      </c>
      <c r="M293">
        <f t="shared" si="31"/>
        <v>0.188</v>
      </c>
      <c r="N293">
        <f t="shared" si="32"/>
        <v>-0.46350000000000002</v>
      </c>
    </row>
    <row r="294" spans="1:14" x14ac:dyDescent="0.3">
      <c r="A294" s="1">
        <v>2</v>
      </c>
      <c r="B294" t="s">
        <v>4599</v>
      </c>
      <c r="C294" t="s">
        <v>7075</v>
      </c>
      <c r="D294" t="s">
        <v>7076</v>
      </c>
      <c r="E294" t="s">
        <v>7077</v>
      </c>
      <c r="F294" t="s">
        <v>7078</v>
      </c>
      <c r="G294" t="s">
        <v>7079</v>
      </c>
      <c r="I294" t="str">
        <f t="shared" si="27"/>
        <v>N/A</v>
      </c>
      <c r="J294">
        <f t="shared" si="28"/>
        <v>57260000</v>
      </c>
      <c r="K294">
        <f t="shared" si="29"/>
        <v>54840000</v>
      </c>
      <c r="L294">
        <f t="shared" si="30"/>
        <v>131570000</v>
      </c>
      <c r="M294">
        <f t="shared" si="31"/>
        <v>67000000</v>
      </c>
      <c r="N294">
        <f t="shared" si="32"/>
        <v>67400000</v>
      </c>
    </row>
    <row r="295" spans="1:14" x14ac:dyDescent="0.3">
      <c r="A295" s="1">
        <v>3</v>
      </c>
      <c r="B295" t="s">
        <v>4600</v>
      </c>
      <c r="C295" t="s">
        <v>7080</v>
      </c>
      <c r="D295" t="s">
        <v>7081</v>
      </c>
      <c r="E295" t="s">
        <v>7082</v>
      </c>
      <c r="F295" t="s">
        <v>7083</v>
      </c>
      <c r="G295" t="s">
        <v>7084</v>
      </c>
      <c r="I295" t="str">
        <f t="shared" si="27"/>
        <v>N/A</v>
      </c>
      <c r="J295">
        <f t="shared" si="28"/>
        <v>40400000</v>
      </c>
      <c r="K295">
        <f t="shared" si="29"/>
        <v>38700000</v>
      </c>
      <c r="L295">
        <f t="shared" si="30"/>
        <v>97500000</v>
      </c>
      <c r="M295">
        <f t="shared" si="31"/>
        <v>39100000</v>
      </c>
      <c r="N295">
        <f t="shared" si="32"/>
        <v>40200000</v>
      </c>
    </row>
    <row r="296" spans="1:14" x14ac:dyDescent="0.3">
      <c r="A296" s="1">
        <v>4</v>
      </c>
      <c r="B296" t="s">
        <v>4601</v>
      </c>
      <c r="C296" t="s">
        <v>7085</v>
      </c>
      <c r="D296" t="s">
        <v>1977</v>
      </c>
      <c r="E296" t="s">
        <v>4254</v>
      </c>
      <c r="F296" t="s">
        <v>7086</v>
      </c>
      <c r="G296" t="s">
        <v>7087</v>
      </c>
      <c r="I296" t="str">
        <f t="shared" si="27"/>
        <v>N/A</v>
      </c>
      <c r="J296">
        <f t="shared" si="28"/>
        <v>16860000</v>
      </c>
      <c r="K296">
        <f t="shared" si="29"/>
        <v>16140000</v>
      </c>
      <c r="L296">
        <f t="shared" si="30"/>
        <v>34070000</v>
      </c>
      <c r="M296">
        <f t="shared" si="31"/>
        <v>27900000</v>
      </c>
      <c r="N296">
        <f t="shared" si="32"/>
        <v>27200000</v>
      </c>
    </row>
    <row r="297" spans="1:14" x14ac:dyDescent="0.3">
      <c r="A297" s="1">
        <v>5</v>
      </c>
      <c r="B297" t="s">
        <v>4602</v>
      </c>
      <c r="C297" t="s">
        <v>7419</v>
      </c>
      <c r="D297" t="s">
        <v>7420</v>
      </c>
      <c r="E297" t="s">
        <v>7421</v>
      </c>
      <c r="F297" t="s">
        <v>7422</v>
      </c>
      <c r="G297" t="s">
        <v>7423</v>
      </c>
      <c r="I297" t="str">
        <f t="shared" si="27"/>
        <v>N/A</v>
      </c>
      <c r="J297">
        <f t="shared" si="28"/>
        <v>55000000</v>
      </c>
      <c r="K297">
        <f t="shared" si="29"/>
        <v>48960000</v>
      </c>
      <c r="L297">
        <f t="shared" si="30"/>
        <v>37910000</v>
      </c>
      <c r="M297">
        <f t="shared" si="31"/>
        <v>39700000</v>
      </c>
      <c r="N297" t="str">
        <f t="shared" si="32"/>
        <v>(25.1M)</v>
      </c>
    </row>
    <row r="298" spans="1:14" x14ac:dyDescent="0.3">
      <c r="A298" s="1">
        <v>6</v>
      </c>
      <c r="B298" t="s">
        <v>501</v>
      </c>
      <c r="C298" t="s">
        <v>7419</v>
      </c>
      <c r="D298" t="s">
        <v>7420</v>
      </c>
      <c r="E298" t="s">
        <v>7421</v>
      </c>
      <c r="F298" t="s">
        <v>7422</v>
      </c>
      <c r="G298" t="s">
        <v>7423</v>
      </c>
      <c r="I298" t="str">
        <f t="shared" si="27"/>
        <v>N/A</v>
      </c>
      <c r="J298">
        <f t="shared" si="28"/>
        <v>55000000</v>
      </c>
      <c r="K298">
        <f t="shared" si="29"/>
        <v>48960000</v>
      </c>
      <c r="L298">
        <f t="shared" si="30"/>
        <v>37910000</v>
      </c>
      <c r="M298">
        <f t="shared" si="31"/>
        <v>39700000</v>
      </c>
      <c r="N298" t="str">
        <f t="shared" si="32"/>
        <v>(25.1M)</v>
      </c>
    </row>
    <row r="299" spans="1:14" x14ac:dyDescent="0.3">
      <c r="A299" s="1">
        <v>7</v>
      </c>
      <c r="B299" t="s">
        <v>4607</v>
      </c>
      <c r="C299" t="s">
        <v>261</v>
      </c>
      <c r="D299" t="s">
        <v>261</v>
      </c>
      <c r="E299" t="s">
        <v>261</v>
      </c>
      <c r="F299" t="s">
        <v>261</v>
      </c>
      <c r="G299" t="s">
        <v>261</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674</v>
      </c>
      <c r="C300" t="s">
        <v>7424</v>
      </c>
      <c r="D300" t="s">
        <v>7425</v>
      </c>
      <c r="E300" t="s">
        <v>3196</v>
      </c>
      <c r="F300" t="s">
        <v>7426</v>
      </c>
      <c r="G300" t="s">
        <v>7427</v>
      </c>
      <c r="I300" t="str">
        <f t="shared" si="27"/>
        <v>N/A</v>
      </c>
      <c r="J300" t="str">
        <f t="shared" si="28"/>
        <v>(96.32M)</v>
      </c>
      <c r="K300" t="str">
        <f t="shared" si="29"/>
        <v>(57.2M)</v>
      </c>
      <c r="L300">
        <f t="shared" si="30"/>
        <v>7110000</v>
      </c>
      <c r="M300" t="str">
        <f t="shared" si="31"/>
        <v>(90.2M)</v>
      </c>
      <c r="N300">
        <f t="shared" si="32"/>
        <v>126000000</v>
      </c>
    </row>
    <row r="301" spans="1:14" x14ac:dyDescent="0.3">
      <c r="A301" s="1">
        <v>9</v>
      </c>
      <c r="B301" t="s">
        <v>4613</v>
      </c>
      <c r="C301" t="s">
        <v>7428</v>
      </c>
      <c r="D301" t="s">
        <v>7429</v>
      </c>
      <c r="E301" t="s">
        <v>7430</v>
      </c>
      <c r="F301" t="s">
        <v>7431</v>
      </c>
      <c r="G301" t="s">
        <v>7432</v>
      </c>
      <c r="I301" t="str">
        <f t="shared" si="27"/>
        <v>N/A</v>
      </c>
      <c r="J301">
        <f t="shared" si="28"/>
        <v>232930000</v>
      </c>
      <c r="K301">
        <f t="shared" si="29"/>
        <v>266100000.00000003</v>
      </c>
      <c r="L301">
        <f t="shared" si="30"/>
        <v>369250000</v>
      </c>
      <c r="M301">
        <f t="shared" si="31"/>
        <v>245400000</v>
      </c>
      <c r="N301">
        <f t="shared" si="32"/>
        <v>291100000</v>
      </c>
    </row>
    <row r="302" spans="1:14" x14ac:dyDescent="0.3">
      <c r="A302" s="1">
        <v>10</v>
      </c>
      <c r="B302" t="s">
        <v>4619</v>
      </c>
      <c r="C302" t="s">
        <v>261</v>
      </c>
      <c r="D302" t="s">
        <v>261</v>
      </c>
      <c r="E302" t="s">
        <v>261</v>
      </c>
      <c r="F302" t="s">
        <v>261</v>
      </c>
      <c r="G302" t="s">
        <v>261</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4620</v>
      </c>
      <c r="C303" t="s">
        <v>7433</v>
      </c>
      <c r="D303" t="s">
        <v>7434</v>
      </c>
      <c r="E303" t="s">
        <v>7435</v>
      </c>
      <c r="F303" t="s">
        <v>7436</v>
      </c>
      <c r="G303" t="s">
        <v>7437</v>
      </c>
      <c r="I303" t="str">
        <f t="shared" si="27"/>
        <v>N/A</v>
      </c>
      <c r="J303">
        <f t="shared" si="28"/>
        <v>1820000</v>
      </c>
      <c r="K303" t="str">
        <f t="shared" si="29"/>
        <v>(26.67M)</v>
      </c>
      <c r="L303" t="str">
        <f t="shared" si="30"/>
        <v>(105.3M)</v>
      </c>
      <c r="M303" t="str">
        <f t="shared" si="31"/>
        <v>(16.1M)</v>
      </c>
      <c r="N303">
        <f t="shared" si="32"/>
        <v>27000000</v>
      </c>
    </row>
    <row r="304" spans="1:14" x14ac:dyDescent="0.3">
      <c r="A304" s="1">
        <v>12</v>
      </c>
      <c r="B304" t="s">
        <v>4626</v>
      </c>
      <c r="C304" t="s">
        <v>1186</v>
      </c>
      <c r="D304" t="s">
        <v>7438</v>
      </c>
      <c r="E304" t="s">
        <v>7439</v>
      </c>
      <c r="F304" t="s">
        <v>7440</v>
      </c>
      <c r="G304" t="s">
        <v>7441</v>
      </c>
      <c r="I304" t="str">
        <f t="shared" si="27"/>
        <v>N/A</v>
      </c>
      <c r="J304" t="str">
        <f t="shared" si="28"/>
        <v>(2.58M)</v>
      </c>
      <c r="K304" t="str">
        <f t="shared" si="29"/>
        <v>(42.86M)</v>
      </c>
      <c r="L304">
        <f t="shared" si="30"/>
        <v>25160000</v>
      </c>
      <c r="M304" t="str">
        <f t="shared" si="31"/>
        <v>(2.4M)</v>
      </c>
      <c r="N304" t="str">
        <f t="shared" si="32"/>
        <v>(6.2M)</v>
      </c>
    </row>
    <row r="305" spans="1:14" x14ac:dyDescent="0.3">
      <c r="A305" s="1">
        <v>13</v>
      </c>
      <c r="B305" t="s">
        <v>4484</v>
      </c>
      <c r="C305" t="s">
        <v>7442</v>
      </c>
      <c r="D305" t="s">
        <v>7443</v>
      </c>
      <c r="E305" t="s">
        <v>3963</v>
      </c>
      <c r="F305" t="s">
        <v>3936</v>
      </c>
      <c r="G305" t="s">
        <v>3227</v>
      </c>
      <c r="I305" t="str">
        <f t="shared" si="27"/>
        <v>N/A</v>
      </c>
      <c r="J305" t="str">
        <f t="shared" si="28"/>
        <v>(11.72M)</v>
      </c>
      <c r="K305">
        <f t="shared" si="29"/>
        <v>17960000</v>
      </c>
      <c r="L305">
        <f t="shared" si="30"/>
        <v>7690000</v>
      </c>
      <c r="M305">
        <f t="shared" si="31"/>
        <v>3300000</v>
      </c>
      <c r="N305">
        <f t="shared" si="32"/>
        <v>5500000</v>
      </c>
    </row>
    <row r="306" spans="1:14" x14ac:dyDescent="0.3">
      <c r="A306" s="1">
        <v>14</v>
      </c>
      <c r="B306" t="s">
        <v>4634</v>
      </c>
      <c r="C306" t="s">
        <v>7444</v>
      </c>
      <c r="D306" t="s">
        <v>7445</v>
      </c>
      <c r="E306" t="s">
        <v>7446</v>
      </c>
      <c r="F306" t="s">
        <v>7447</v>
      </c>
      <c r="G306" t="s">
        <v>7440</v>
      </c>
      <c r="I306" t="str">
        <f t="shared" si="27"/>
        <v>N/A</v>
      </c>
      <c r="J306">
        <f t="shared" si="28"/>
        <v>13410000</v>
      </c>
      <c r="K306" t="str">
        <f t="shared" si="29"/>
        <v>(969,000)</v>
      </c>
      <c r="L306" t="str">
        <f t="shared" si="30"/>
        <v>(125.94M)</v>
      </c>
      <c r="M306" t="str">
        <f t="shared" si="31"/>
        <v>(3M)</v>
      </c>
      <c r="N306" t="str">
        <f t="shared" si="32"/>
        <v>(2.4M)</v>
      </c>
    </row>
    <row r="307" spans="1:14" x14ac:dyDescent="0.3">
      <c r="A307" s="1">
        <v>15</v>
      </c>
      <c r="B307" t="s">
        <v>4639</v>
      </c>
      <c r="C307" t="s">
        <v>7448</v>
      </c>
      <c r="D307" t="s">
        <v>7449</v>
      </c>
      <c r="E307" t="s">
        <v>7450</v>
      </c>
      <c r="F307" t="s">
        <v>7451</v>
      </c>
      <c r="G307" t="s">
        <v>7452</v>
      </c>
      <c r="I307" t="str">
        <f t="shared" si="27"/>
        <v>N/A</v>
      </c>
      <c r="J307">
        <f t="shared" si="28"/>
        <v>234760000</v>
      </c>
      <c r="K307">
        <f t="shared" si="29"/>
        <v>239430000</v>
      </c>
      <c r="L307">
        <f t="shared" si="30"/>
        <v>263950000</v>
      </c>
      <c r="M307">
        <f t="shared" si="31"/>
        <v>229300000</v>
      </c>
      <c r="N307">
        <f t="shared" si="32"/>
        <v>318100000</v>
      </c>
    </row>
    <row r="308" spans="1:14" x14ac:dyDescent="0.3">
      <c r="A308" s="1">
        <v>16</v>
      </c>
      <c r="B308" t="s">
        <v>4645</v>
      </c>
      <c r="C308" t="s">
        <v>261</v>
      </c>
      <c r="D308" t="s">
        <v>7453</v>
      </c>
      <c r="E308" t="s">
        <v>7454</v>
      </c>
      <c r="F308" t="s">
        <v>7455</v>
      </c>
      <c r="G308" t="s">
        <v>7456</v>
      </c>
      <c r="I308" t="str">
        <f t="shared" si="27"/>
        <v>N/A</v>
      </c>
      <c r="J308" t="str">
        <f t="shared" si="28"/>
        <v>N/A</v>
      </c>
      <c r="K308">
        <f t="shared" si="29"/>
        <v>1.9900000000000001E-2</v>
      </c>
      <c r="L308">
        <f t="shared" si="30"/>
        <v>0.1024</v>
      </c>
      <c r="M308">
        <f t="shared" si="31"/>
        <v>-0.1313</v>
      </c>
      <c r="N308">
        <f t="shared" si="32"/>
        <v>0.38729999999999998</v>
      </c>
    </row>
    <row r="309" spans="1:14" x14ac:dyDescent="0.3">
      <c r="A309" s="1">
        <v>17</v>
      </c>
      <c r="B309" t="s">
        <v>4650</v>
      </c>
      <c r="C309" t="s">
        <v>120</v>
      </c>
      <c r="D309" t="s">
        <v>2251</v>
      </c>
      <c r="E309" t="s">
        <v>7457</v>
      </c>
      <c r="F309" t="s">
        <v>7458</v>
      </c>
      <c r="G309" t="s">
        <v>7459</v>
      </c>
      <c r="I309" t="str">
        <f t="shared" si="27"/>
        <v>N/A</v>
      </c>
      <c r="J309">
        <f t="shared" si="28"/>
        <v>9.0999999999999998E-2</v>
      </c>
      <c r="K309">
        <f t="shared" si="29"/>
        <v>9.2300000000000007E-2</v>
      </c>
      <c r="L309">
        <f t="shared" si="30"/>
        <v>9.0200000000000002E-2</v>
      </c>
      <c r="M309">
        <f t="shared" si="31"/>
        <v>8.3699999999999997E-2</v>
      </c>
      <c r="N309">
        <f t="shared" si="32"/>
        <v>0.1158</v>
      </c>
    </row>
    <row r="310" spans="1:14" x14ac:dyDescent="0.3">
      <c r="I310" t="str">
        <f t="shared" si="27"/>
        <v>N/A</v>
      </c>
      <c r="J310">
        <f t="shared" si="28"/>
        <v>0</v>
      </c>
      <c r="K310">
        <f t="shared" si="29"/>
        <v>0</v>
      </c>
      <c r="L310">
        <f t="shared" si="30"/>
        <v>0</v>
      </c>
      <c r="M310">
        <f t="shared" si="31"/>
        <v>0</v>
      </c>
      <c r="N310">
        <f t="shared" si="32"/>
        <v>0</v>
      </c>
    </row>
    <row r="311" spans="1:14" x14ac:dyDescent="0.3">
      <c r="B311" s="1" t="s">
        <v>296</v>
      </c>
      <c r="C311" s="1" t="s">
        <v>248</v>
      </c>
      <c r="D311" s="1" t="s">
        <v>249</v>
      </c>
      <c r="E311" s="1" t="s">
        <v>250</v>
      </c>
      <c r="F311" s="1" t="s">
        <v>251</v>
      </c>
      <c r="G311" s="1" t="s">
        <v>252</v>
      </c>
      <c r="H311" s="1" t="s">
        <v>253</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587</v>
      </c>
      <c r="C312" t="s">
        <v>7460</v>
      </c>
      <c r="D312" t="s">
        <v>7461</v>
      </c>
      <c r="E312" t="s">
        <v>7462</v>
      </c>
      <c r="F312" t="s">
        <v>7463</v>
      </c>
      <c r="G312" t="s">
        <v>7464</v>
      </c>
      <c r="I312" t="str">
        <f t="shared" si="27"/>
        <v>N/A</v>
      </c>
      <c r="J312" t="str">
        <f t="shared" si="28"/>
        <v>(29.31M)</v>
      </c>
      <c r="K312" t="str">
        <f t="shared" si="29"/>
        <v>(29.46M)</v>
      </c>
      <c r="L312" t="str">
        <f t="shared" si="30"/>
        <v>(43.73M)</v>
      </c>
      <c r="M312" t="str">
        <f t="shared" si="31"/>
        <v>(39.6M)</v>
      </c>
      <c r="N312" t="str">
        <f t="shared" si="32"/>
        <v>(51.5M)</v>
      </c>
    </row>
    <row r="313" spans="1:14" x14ac:dyDescent="0.3">
      <c r="A313" s="1">
        <v>1</v>
      </c>
      <c r="B313" t="s">
        <v>593</v>
      </c>
      <c r="C313" t="s">
        <v>7460</v>
      </c>
      <c r="D313" t="s">
        <v>7461</v>
      </c>
      <c r="E313" t="s">
        <v>7462</v>
      </c>
      <c r="F313" t="s">
        <v>7463</v>
      </c>
      <c r="G313" t="s">
        <v>7464</v>
      </c>
      <c r="I313" t="str">
        <f t="shared" si="27"/>
        <v>N/A</v>
      </c>
      <c r="J313" t="str">
        <f t="shared" si="28"/>
        <v>(29.31M)</v>
      </c>
      <c r="K313" t="str">
        <f t="shared" si="29"/>
        <v>(29.46M)</v>
      </c>
      <c r="L313" t="str">
        <f t="shared" si="30"/>
        <v>(43.73M)</v>
      </c>
      <c r="M313" t="str">
        <f t="shared" si="31"/>
        <v>(39.6M)</v>
      </c>
      <c r="N313" t="str">
        <f t="shared" si="32"/>
        <v>(51.5M)</v>
      </c>
    </row>
    <row r="314" spans="1:14" x14ac:dyDescent="0.3">
      <c r="A314" s="1">
        <v>2</v>
      </c>
      <c r="B314" t="s">
        <v>598</v>
      </c>
      <c r="C314" t="s">
        <v>261</v>
      </c>
      <c r="D314" t="s">
        <v>261</v>
      </c>
      <c r="E314" t="s">
        <v>261</v>
      </c>
      <c r="F314" t="s">
        <v>261</v>
      </c>
      <c r="G314" t="s">
        <v>261</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603</v>
      </c>
      <c r="C315" t="s">
        <v>261</v>
      </c>
      <c r="D315" t="s">
        <v>386</v>
      </c>
      <c r="E315" t="s">
        <v>7465</v>
      </c>
      <c r="F315" t="s">
        <v>7466</v>
      </c>
      <c r="G315" t="s">
        <v>7467</v>
      </c>
      <c r="I315" t="str">
        <f t="shared" si="27"/>
        <v>N/A</v>
      </c>
      <c r="J315" t="str">
        <f t="shared" si="28"/>
        <v>N/A</v>
      </c>
      <c r="K315">
        <f t="shared" si="29"/>
        <v>-5.2000000000000006E-3</v>
      </c>
      <c r="L315">
        <f t="shared" si="30"/>
        <v>-0.4844</v>
      </c>
      <c r="M315">
        <f t="shared" si="31"/>
        <v>9.4500000000000001E-2</v>
      </c>
      <c r="N315">
        <f t="shared" si="32"/>
        <v>-0.30049999999999999</v>
      </c>
    </row>
    <row r="316" spans="1:14" x14ac:dyDescent="0.3">
      <c r="A316" s="1">
        <v>4</v>
      </c>
      <c r="B316" t="s">
        <v>4664</v>
      </c>
      <c r="C316" t="s">
        <v>3668</v>
      </c>
      <c r="D316" t="s">
        <v>3668</v>
      </c>
      <c r="E316" t="s">
        <v>7468</v>
      </c>
      <c r="F316" t="s">
        <v>7469</v>
      </c>
      <c r="G316" t="s">
        <v>7470</v>
      </c>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-1.1399999999999999E-2</v>
      </c>
      <c r="K316">
        <f t="shared" ref="K316:K379" si="35">IF(TRIM(D316)="-", "N/A", IF(RIGHT(D316,1)="M",1000000*VALUE(LEFT(D316,LEN(D316)-1)),IF(RIGHT(D316,1)="B",1000000000*VALUE(LEFT(D316,LEN(D316)-1)),IF(RIGHT(D316,1)="%",0.01*VALUE(LEFT(D316,LEN(D316)-1)),D316))))</f>
        <v>-1.1399999999999999E-2</v>
      </c>
      <c r="L316">
        <f t="shared" ref="L316:L379" si="36">IF(TRIM(E316)="-", "N/A", IF(RIGHT(E316,1)="M",1000000*VALUE(LEFT(E316,LEN(E316)-1)),IF(RIGHT(E316,1)="B",1000000000*VALUE(LEFT(E316,LEN(E316)-1)),IF(RIGHT(E316,1)="%",0.01*VALUE(LEFT(E316,LEN(E316)-1)),E316))))</f>
        <v>-1.4999999999999999E-2</v>
      </c>
      <c r="M316">
        <f t="shared" ref="M316:M379" si="37">IF(TRIM(F316)="-", "N/A", IF(RIGHT(F316,1)="M",1000000*VALUE(LEFT(F316,LEN(F316)-1)),IF(RIGHT(F316,1)="B",1000000000*VALUE(LEFT(F316,LEN(F316)-1)),IF(RIGHT(F316,1)="%",0.01*VALUE(LEFT(F316,LEN(F316)-1)),F316))))</f>
        <v>-1.44E-2</v>
      </c>
      <c r="N316">
        <f t="shared" ref="N316:N379" si="38">IF(TRIM(G316)="-", "N/A", IF(RIGHT(G316,1)="M",1000000*VALUE(LEFT(G316,LEN(G316)-1)),IF(RIGHT(G316,1)="B",1000000000*VALUE(LEFT(G316,LEN(G316)-1)),IF(RIGHT(G316,1)="%",0.01*VALUE(LEFT(G316,LEN(G316)-1)),G316))))</f>
        <v>-1.8700000000000001E-2</v>
      </c>
    </row>
    <row r="317" spans="1:14" x14ac:dyDescent="0.3">
      <c r="A317" s="1">
        <v>5</v>
      </c>
      <c r="B317" t="s">
        <v>608</v>
      </c>
      <c r="C317" t="s">
        <v>261</v>
      </c>
      <c r="D317" t="s">
        <v>7471</v>
      </c>
      <c r="E317" t="s">
        <v>261</v>
      </c>
      <c r="F317" t="s">
        <v>261</v>
      </c>
      <c r="G317" t="s">
        <v>261</v>
      </c>
      <c r="I317" t="str">
        <f t="shared" si="33"/>
        <v>N/A</v>
      </c>
      <c r="J317" t="str">
        <f t="shared" si="34"/>
        <v>N/A</v>
      </c>
      <c r="K317" t="str">
        <f t="shared" si="35"/>
        <v>(801.78M)</v>
      </c>
      <c r="L317" t="str">
        <f t="shared" si="36"/>
        <v>N/A</v>
      </c>
      <c r="M317" t="str">
        <f t="shared" si="37"/>
        <v>N/A</v>
      </c>
      <c r="N317" t="str">
        <f t="shared" si="38"/>
        <v>N/A</v>
      </c>
    </row>
    <row r="318" spans="1:14" x14ac:dyDescent="0.3">
      <c r="A318" s="1">
        <v>6</v>
      </c>
      <c r="B318" t="s">
        <v>609</v>
      </c>
      <c r="C318" t="s">
        <v>7472</v>
      </c>
      <c r="D318" t="s">
        <v>7473</v>
      </c>
      <c r="E318" t="s">
        <v>7474</v>
      </c>
      <c r="F318" t="s">
        <v>5963</v>
      </c>
      <c r="G318" t="s">
        <v>6660</v>
      </c>
      <c r="I318" t="str">
        <f t="shared" si="33"/>
        <v>N/A</v>
      </c>
      <c r="J318">
        <f t="shared" si="34"/>
        <v>6440000</v>
      </c>
      <c r="K318" t="str">
        <f t="shared" si="35"/>
        <v>455000</v>
      </c>
      <c r="L318">
        <f t="shared" si="36"/>
        <v>17880000</v>
      </c>
      <c r="M318">
        <f t="shared" si="37"/>
        <v>4400000</v>
      </c>
      <c r="N318" t="str">
        <f t="shared" si="38"/>
        <v>900000</v>
      </c>
    </row>
    <row r="319" spans="1:14" x14ac:dyDescent="0.3">
      <c r="A319" s="1">
        <v>7</v>
      </c>
      <c r="B319" t="s">
        <v>612</v>
      </c>
      <c r="C319" t="s">
        <v>261</v>
      </c>
      <c r="D319" t="s">
        <v>261</v>
      </c>
      <c r="E319" t="s">
        <v>261</v>
      </c>
      <c r="F319" t="s">
        <v>261</v>
      </c>
      <c r="G319" t="s">
        <v>261</v>
      </c>
      <c r="I319" t="str">
        <f t="shared" si="33"/>
        <v>N/A</v>
      </c>
      <c r="J319" t="str">
        <f t="shared" si="34"/>
        <v>N/A</v>
      </c>
      <c r="K319" t="str">
        <f t="shared" si="35"/>
        <v>N/A</v>
      </c>
      <c r="L319" t="str">
        <f t="shared" si="36"/>
        <v>N/A</v>
      </c>
      <c r="M319" t="str">
        <f t="shared" si="37"/>
        <v>N/A</v>
      </c>
      <c r="N319" t="str">
        <f t="shared" si="38"/>
        <v>N/A</v>
      </c>
    </row>
    <row r="320" spans="1:14" x14ac:dyDescent="0.3">
      <c r="A320" s="1">
        <v>8</v>
      </c>
      <c r="B320" t="s">
        <v>616</v>
      </c>
      <c r="C320" t="s">
        <v>261</v>
      </c>
      <c r="D320" t="s">
        <v>261</v>
      </c>
      <c r="E320" t="s">
        <v>261</v>
      </c>
      <c r="F320" t="s">
        <v>261</v>
      </c>
      <c r="G320" t="s">
        <v>261</v>
      </c>
      <c r="I320" t="str">
        <f t="shared" si="33"/>
        <v>N/A</v>
      </c>
      <c r="J320" t="str">
        <f t="shared" si="34"/>
        <v>N/A</v>
      </c>
      <c r="K320" t="str">
        <f t="shared" si="35"/>
        <v>N/A</v>
      </c>
      <c r="L320" t="str">
        <f t="shared" si="36"/>
        <v>N/A</v>
      </c>
      <c r="M320" t="str">
        <f t="shared" si="37"/>
        <v>N/A</v>
      </c>
      <c r="N320" t="str">
        <f t="shared" si="38"/>
        <v>N/A</v>
      </c>
    </row>
    <row r="321" spans="1:14" x14ac:dyDescent="0.3">
      <c r="A321" s="1">
        <v>9</v>
      </c>
      <c r="B321" t="s">
        <v>618</v>
      </c>
      <c r="C321" t="s">
        <v>261</v>
      </c>
      <c r="D321" t="s">
        <v>261</v>
      </c>
      <c r="E321" t="s">
        <v>261</v>
      </c>
      <c r="F321" t="s">
        <v>261</v>
      </c>
      <c r="G321" t="s">
        <v>261</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620</v>
      </c>
      <c r="C322" t="s">
        <v>261</v>
      </c>
      <c r="D322" t="s">
        <v>261</v>
      </c>
      <c r="E322" t="s">
        <v>261</v>
      </c>
      <c r="F322" t="s">
        <v>261</v>
      </c>
      <c r="G322" t="s">
        <v>261</v>
      </c>
      <c r="I322" t="str">
        <f t="shared" si="33"/>
        <v>N/A</v>
      </c>
      <c r="J322" t="str">
        <f t="shared" si="34"/>
        <v>N/A</v>
      </c>
      <c r="K322" t="str">
        <f t="shared" si="35"/>
        <v>N/A</v>
      </c>
      <c r="L322" t="str">
        <f t="shared" si="36"/>
        <v>N/A</v>
      </c>
      <c r="M322" t="str">
        <f t="shared" si="37"/>
        <v>N/A</v>
      </c>
      <c r="N322" t="str">
        <f t="shared" si="38"/>
        <v>N/A</v>
      </c>
    </row>
    <row r="323" spans="1:14" x14ac:dyDescent="0.3">
      <c r="A323" s="1">
        <v>11</v>
      </c>
      <c r="B323" t="s">
        <v>621</v>
      </c>
      <c r="C323" t="s">
        <v>7475</v>
      </c>
      <c r="D323" t="s">
        <v>7476</v>
      </c>
      <c r="E323" t="s">
        <v>261</v>
      </c>
      <c r="F323" t="s">
        <v>261</v>
      </c>
      <c r="G323" t="s">
        <v>261</v>
      </c>
      <c r="I323" t="str">
        <f t="shared" si="33"/>
        <v>N/A</v>
      </c>
      <c r="J323">
        <f t="shared" si="34"/>
        <v>54080000</v>
      </c>
      <c r="K323">
        <f t="shared" si="35"/>
        <v>6840000</v>
      </c>
      <c r="L323" t="str">
        <f t="shared" si="36"/>
        <v>N/A</v>
      </c>
      <c r="M323" t="str">
        <f t="shared" si="37"/>
        <v>N/A</v>
      </c>
      <c r="N323" t="str">
        <f t="shared" si="38"/>
        <v>N/A</v>
      </c>
    </row>
    <row r="324" spans="1:14" x14ac:dyDescent="0.3">
      <c r="A324" s="1">
        <v>12</v>
      </c>
      <c r="B324" t="s">
        <v>624</v>
      </c>
      <c r="C324" t="s">
        <v>5086</v>
      </c>
      <c r="D324" t="s">
        <v>7477</v>
      </c>
      <c r="E324" t="s">
        <v>7478</v>
      </c>
      <c r="F324" t="s">
        <v>7479</v>
      </c>
      <c r="G324" t="s">
        <v>7480</v>
      </c>
      <c r="I324" t="str">
        <f t="shared" si="33"/>
        <v>N/A</v>
      </c>
      <c r="J324">
        <f t="shared" si="34"/>
        <v>31210000</v>
      </c>
      <c r="K324" t="str">
        <f t="shared" si="35"/>
        <v>(823.95M)</v>
      </c>
      <c r="L324" t="str">
        <f t="shared" si="36"/>
        <v>(25.86M)</v>
      </c>
      <c r="M324" t="str">
        <f t="shared" si="37"/>
        <v>(35.2M)</v>
      </c>
      <c r="N324" t="str">
        <f t="shared" si="38"/>
        <v>(50.6M)</v>
      </c>
    </row>
    <row r="325" spans="1:14" x14ac:dyDescent="0.3">
      <c r="A325" s="1">
        <v>13</v>
      </c>
      <c r="B325" t="s">
        <v>2290</v>
      </c>
      <c r="C325" t="s">
        <v>261</v>
      </c>
      <c r="D325" t="s">
        <v>7481</v>
      </c>
      <c r="E325" t="s">
        <v>7482</v>
      </c>
      <c r="F325" t="s">
        <v>7483</v>
      </c>
      <c r="G325" t="s">
        <v>7484</v>
      </c>
      <c r="I325" t="str">
        <f t="shared" si="33"/>
        <v>N/A</v>
      </c>
      <c r="J325" t="str">
        <f t="shared" si="34"/>
        <v>N/A</v>
      </c>
      <c r="K325">
        <f t="shared" si="35"/>
        <v>-27.401100000000003</v>
      </c>
      <c r="L325">
        <f t="shared" si="36"/>
        <v>0.96860000000000002</v>
      </c>
      <c r="M325">
        <f t="shared" si="37"/>
        <v>-0.36130000000000001</v>
      </c>
      <c r="N325">
        <f t="shared" si="38"/>
        <v>-0.4375</v>
      </c>
    </row>
    <row r="326" spans="1:14" x14ac:dyDescent="0.3">
      <c r="A326" s="1">
        <v>14</v>
      </c>
      <c r="B326" t="s">
        <v>4697</v>
      </c>
      <c r="C326" t="s">
        <v>5392</v>
      </c>
      <c r="D326" t="s">
        <v>7485</v>
      </c>
      <c r="E326" t="s">
        <v>7252</v>
      </c>
      <c r="F326" t="s">
        <v>7486</v>
      </c>
      <c r="G326" t="s">
        <v>2350</v>
      </c>
      <c r="I326" t="str">
        <f t="shared" si="33"/>
        <v>N/A</v>
      </c>
      <c r="J326">
        <f t="shared" si="34"/>
        <v>1.21E-2</v>
      </c>
      <c r="K326">
        <f t="shared" si="35"/>
        <v>-0.3175</v>
      </c>
      <c r="L326">
        <f t="shared" si="36"/>
        <v>-8.8000000000000005E-3</v>
      </c>
      <c r="M326">
        <f t="shared" si="37"/>
        <v>-1.2800000000000001E-2</v>
      </c>
      <c r="N326">
        <f t="shared" si="38"/>
        <v>-1.84E-2</v>
      </c>
    </row>
    <row r="327" spans="1:14" x14ac:dyDescent="0.3">
      <c r="I327" t="str">
        <f t="shared" si="33"/>
        <v>N/A</v>
      </c>
      <c r="J327">
        <f t="shared" si="34"/>
        <v>0</v>
      </c>
      <c r="K327">
        <f t="shared" si="35"/>
        <v>0</v>
      </c>
      <c r="L327">
        <f t="shared" si="36"/>
        <v>0</v>
      </c>
      <c r="M327">
        <f t="shared" si="37"/>
        <v>0</v>
      </c>
      <c r="N327">
        <f t="shared" si="38"/>
        <v>0</v>
      </c>
    </row>
    <row r="328" spans="1:14" x14ac:dyDescent="0.3">
      <c r="B328" s="1" t="s">
        <v>296</v>
      </c>
      <c r="C328" s="1" t="s">
        <v>248</v>
      </c>
      <c r="D328" s="1" t="s">
        <v>249</v>
      </c>
      <c r="E328" s="1" t="s">
        <v>250</v>
      </c>
      <c r="F328" s="1" t="s">
        <v>251</v>
      </c>
      <c r="G328" s="1" t="s">
        <v>252</v>
      </c>
      <c r="H328" s="1" t="s">
        <v>253</v>
      </c>
      <c r="I328" t="str">
        <f t="shared" si="33"/>
        <v>pos_trend</v>
      </c>
      <c r="J328" t="str">
        <f t="shared" si="34"/>
        <v>2012</v>
      </c>
      <c r="K328" t="str">
        <f t="shared" si="35"/>
        <v>2013</v>
      </c>
      <c r="L328" t="str">
        <f t="shared" si="36"/>
        <v>2014</v>
      </c>
      <c r="M328" t="str">
        <f t="shared" si="37"/>
        <v>2015</v>
      </c>
      <c r="N328" t="str">
        <f t="shared" si="38"/>
        <v>2016</v>
      </c>
    </row>
    <row r="329" spans="1:14" x14ac:dyDescent="0.3">
      <c r="A329" s="1">
        <v>0</v>
      </c>
      <c r="B329" t="s">
        <v>630</v>
      </c>
      <c r="C329" t="s">
        <v>7487</v>
      </c>
      <c r="D329" t="s">
        <v>7488</v>
      </c>
      <c r="E329" t="s">
        <v>7489</v>
      </c>
      <c r="F329" t="s">
        <v>7490</v>
      </c>
      <c r="G329" t="s">
        <v>7491</v>
      </c>
      <c r="I329" t="str">
        <f t="shared" si="33"/>
        <v>pos_trend</v>
      </c>
      <c r="J329" t="str">
        <f t="shared" si="34"/>
        <v>(61.97M)</v>
      </c>
      <c r="K329" t="str">
        <f t="shared" si="35"/>
        <v>(67.27M)</v>
      </c>
      <c r="L329" t="str">
        <f t="shared" si="36"/>
        <v>(73.88M)</v>
      </c>
      <c r="M329" t="str">
        <f t="shared" si="37"/>
        <v>(76.6M)</v>
      </c>
      <c r="N329" t="str">
        <f t="shared" si="38"/>
        <v>(77.2M)</v>
      </c>
    </row>
    <row r="330" spans="1:14" x14ac:dyDescent="0.3">
      <c r="A330" s="1">
        <v>1</v>
      </c>
      <c r="B330" t="s">
        <v>636</v>
      </c>
      <c r="C330" t="s">
        <v>7487</v>
      </c>
      <c r="D330" t="s">
        <v>7488</v>
      </c>
      <c r="E330" t="s">
        <v>7489</v>
      </c>
      <c r="F330" t="s">
        <v>7490</v>
      </c>
      <c r="G330" t="s">
        <v>7491</v>
      </c>
      <c r="I330" t="str">
        <f t="shared" si="33"/>
        <v>pos_trend</v>
      </c>
      <c r="J330" t="str">
        <f t="shared" si="34"/>
        <v>(61.97M)</v>
      </c>
      <c r="K330" t="str">
        <f t="shared" si="35"/>
        <v>(67.27M)</v>
      </c>
      <c r="L330" t="str">
        <f t="shared" si="36"/>
        <v>(73.88M)</v>
      </c>
      <c r="M330" t="str">
        <f t="shared" si="37"/>
        <v>(76.6M)</v>
      </c>
      <c r="N330" t="str">
        <f t="shared" si="38"/>
        <v>(77.2M)</v>
      </c>
    </row>
    <row r="331" spans="1:14" x14ac:dyDescent="0.3">
      <c r="A331" s="1">
        <v>2</v>
      </c>
      <c r="B331" t="s">
        <v>374</v>
      </c>
      <c r="C331" t="s">
        <v>261</v>
      </c>
      <c r="D331" t="s">
        <v>261</v>
      </c>
      <c r="E331" t="s">
        <v>261</v>
      </c>
      <c r="F331" t="s">
        <v>261</v>
      </c>
      <c r="G331" t="s">
        <v>261</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642</v>
      </c>
      <c r="C332" t="s">
        <v>7492</v>
      </c>
      <c r="D332" t="s">
        <v>7493</v>
      </c>
      <c r="E332" t="s">
        <v>7494</v>
      </c>
      <c r="F332" t="s">
        <v>7436</v>
      </c>
      <c r="G332" t="s">
        <v>7495</v>
      </c>
      <c r="I332" t="str">
        <f t="shared" si="33"/>
        <v>N/A</v>
      </c>
      <c r="J332">
        <f t="shared" si="34"/>
        <v>13060000</v>
      </c>
      <c r="K332">
        <f t="shared" si="35"/>
        <v>24920000</v>
      </c>
      <c r="L332" t="str">
        <f t="shared" si="36"/>
        <v>(41.81M)</v>
      </c>
      <c r="M332" t="str">
        <f t="shared" si="37"/>
        <v>(16.1M)</v>
      </c>
      <c r="N332">
        <f t="shared" si="38"/>
        <v>26400000</v>
      </c>
    </row>
    <row r="333" spans="1:14" x14ac:dyDescent="0.3">
      <c r="A333" s="1">
        <v>4</v>
      </c>
      <c r="B333" t="s">
        <v>648</v>
      </c>
      <c r="C333" t="s">
        <v>261</v>
      </c>
      <c r="D333" t="s">
        <v>261</v>
      </c>
      <c r="E333" t="s">
        <v>2968</v>
      </c>
      <c r="F333" t="s">
        <v>3519</v>
      </c>
      <c r="G333" t="s">
        <v>261</v>
      </c>
      <c r="I333" t="str">
        <f t="shared" si="33"/>
        <v>N/A</v>
      </c>
      <c r="J333" t="str">
        <f t="shared" si="34"/>
        <v>N/A</v>
      </c>
      <c r="K333" t="str">
        <f t="shared" si="35"/>
        <v>N/A</v>
      </c>
      <c r="L333" t="str">
        <f t="shared" si="36"/>
        <v>(50M)</v>
      </c>
      <c r="M333" t="str">
        <f t="shared" si="37"/>
        <v>(25M)</v>
      </c>
      <c r="N333" t="str">
        <f t="shared" si="38"/>
        <v>N/A</v>
      </c>
    </row>
    <row r="334" spans="1:14" x14ac:dyDescent="0.3">
      <c r="A334" s="1">
        <v>5</v>
      </c>
      <c r="B334" t="s">
        <v>650</v>
      </c>
      <c r="C334" t="s">
        <v>7492</v>
      </c>
      <c r="D334" t="s">
        <v>7493</v>
      </c>
      <c r="E334" t="s">
        <v>6002</v>
      </c>
      <c r="F334" t="s">
        <v>5377</v>
      </c>
      <c r="G334" t="s">
        <v>7495</v>
      </c>
      <c r="I334" t="str">
        <f t="shared" si="33"/>
        <v>N/A</v>
      </c>
      <c r="J334">
        <f t="shared" si="34"/>
        <v>13060000</v>
      </c>
      <c r="K334">
        <f t="shared" si="35"/>
        <v>24920000</v>
      </c>
      <c r="L334">
        <f t="shared" si="36"/>
        <v>8189999.9999999991</v>
      </c>
      <c r="M334">
        <f t="shared" si="37"/>
        <v>8900000</v>
      </c>
      <c r="N334">
        <f t="shared" si="38"/>
        <v>26400000</v>
      </c>
    </row>
    <row r="335" spans="1:14" x14ac:dyDescent="0.3">
      <c r="A335" s="1">
        <v>6</v>
      </c>
      <c r="B335" t="s">
        <v>652</v>
      </c>
      <c r="C335" t="s">
        <v>261</v>
      </c>
      <c r="D335" t="s">
        <v>261</v>
      </c>
      <c r="E335" t="s">
        <v>261</v>
      </c>
      <c r="F335" t="s">
        <v>261</v>
      </c>
      <c r="G335" t="s">
        <v>261</v>
      </c>
      <c r="I335" t="str">
        <f t="shared" si="33"/>
        <v>N/A</v>
      </c>
      <c r="J335" t="str">
        <f t="shared" si="34"/>
        <v>N/A</v>
      </c>
      <c r="K335" t="str">
        <f t="shared" si="35"/>
        <v>N/A</v>
      </c>
      <c r="L335" t="str">
        <f t="shared" si="36"/>
        <v>N/A</v>
      </c>
      <c r="M335" t="str">
        <f t="shared" si="37"/>
        <v>N/A</v>
      </c>
      <c r="N335" t="str">
        <f t="shared" si="38"/>
        <v>N/A</v>
      </c>
    </row>
    <row r="336" spans="1:14" x14ac:dyDescent="0.3">
      <c r="A336" s="1">
        <v>7</v>
      </c>
      <c r="B336" t="s">
        <v>653</v>
      </c>
      <c r="C336" t="s">
        <v>7492</v>
      </c>
      <c r="D336" t="s">
        <v>7493</v>
      </c>
      <c r="E336" t="s">
        <v>6002</v>
      </c>
      <c r="F336" t="s">
        <v>5377</v>
      </c>
      <c r="G336" t="s">
        <v>7495</v>
      </c>
      <c r="I336" t="str">
        <f t="shared" si="33"/>
        <v>N/A</v>
      </c>
      <c r="J336">
        <f t="shared" si="34"/>
        <v>13060000</v>
      </c>
      <c r="K336">
        <f t="shared" si="35"/>
        <v>24920000</v>
      </c>
      <c r="L336">
        <f t="shared" si="36"/>
        <v>8189999.9999999991</v>
      </c>
      <c r="M336">
        <f t="shared" si="37"/>
        <v>8900000</v>
      </c>
      <c r="N336">
        <f t="shared" si="38"/>
        <v>26400000</v>
      </c>
    </row>
    <row r="337" spans="1:14" x14ac:dyDescent="0.3">
      <c r="A337" s="1">
        <v>8</v>
      </c>
      <c r="B337" t="s">
        <v>654</v>
      </c>
      <c r="C337" t="s">
        <v>261</v>
      </c>
      <c r="D337" t="s">
        <v>7496</v>
      </c>
      <c r="E337" t="s">
        <v>3519</v>
      </c>
      <c r="F337" t="s">
        <v>7497</v>
      </c>
      <c r="G337" t="s">
        <v>7498</v>
      </c>
      <c r="I337" t="str">
        <f t="shared" si="33"/>
        <v>N/A</v>
      </c>
      <c r="J337" t="str">
        <f t="shared" si="34"/>
        <v>N/A</v>
      </c>
      <c r="K337">
        <f t="shared" si="35"/>
        <v>468670000</v>
      </c>
      <c r="L337" t="str">
        <f t="shared" si="36"/>
        <v>(25M)</v>
      </c>
      <c r="M337" t="str">
        <f t="shared" si="37"/>
        <v>(51.2M)</v>
      </c>
      <c r="N337" t="str">
        <f t="shared" si="38"/>
        <v>(49.6M)</v>
      </c>
    </row>
    <row r="338" spans="1:14" x14ac:dyDescent="0.3">
      <c r="A338" s="1">
        <v>9</v>
      </c>
      <c r="B338" t="s">
        <v>660</v>
      </c>
      <c r="C338" t="s">
        <v>261</v>
      </c>
      <c r="D338" t="s">
        <v>7499</v>
      </c>
      <c r="E338" t="s">
        <v>3519</v>
      </c>
      <c r="F338" t="s">
        <v>3300</v>
      </c>
      <c r="G338" t="s">
        <v>7498</v>
      </c>
      <c r="I338" t="str">
        <f t="shared" si="33"/>
        <v>N/A</v>
      </c>
      <c r="J338" t="str">
        <f t="shared" si="34"/>
        <v>N/A</v>
      </c>
      <c r="K338" t="str">
        <f t="shared" si="35"/>
        <v>(321,000)</v>
      </c>
      <c r="L338" t="str">
        <f t="shared" si="36"/>
        <v>(25M)</v>
      </c>
      <c r="M338">
        <f t="shared" si="37"/>
        <v>48800000</v>
      </c>
      <c r="N338" t="str">
        <f t="shared" si="38"/>
        <v>(49.6M)</v>
      </c>
    </row>
    <row r="339" spans="1:14" x14ac:dyDescent="0.3">
      <c r="A339" s="1">
        <v>10</v>
      </c>
      <c r="B339" t="s">
        <v>661</v>
      </c>
      <c r="C339" t="s">
        <v>261</v>
      </c>
      <c r="D339" t="s">
        <v>7500</v>
      </c>
      <c r="E339" t="s">
        <v>261</v>
      </c>
      <c r="F339" t="s">
        <v>2967</v>
      </c>
      <c r="G339" t="s">
        <v>261</v>
      </c>
      <c r="I339" t="str">
        <f t="shared" si="33"/>
        <v>N/A</v>
      </c>
      <c r="J339" t="str">
        <f t="shared" si="34"/>
        <v>N/A</v>
      </c>
      <c r="K339">
        <f t="shared" si="35"/>
        <v>468990000</v>
      </c>
      <c r="L339" t="str">
        <f t="shared" si="36"/>
        <v>N/A</v>
      </c>
      <c r="M339" t="str">
        <f t="shared" si="37"/>
        <v>(100M)</v>
      </c>
      <c r="N339" t="str">
        <f t="shared" si="38"/>
        <v>N/A</v>
      </c>
    </row>
    <row r="340" spans="1:14" x14ac:dyDescent="0.3">
      <c r="A340" s="1">
        <v>11</v>
      </c>
      <c r="B340" t="s">
        <v>662</v>
      </c>
      <c r="C340" t="s">
        <v>261</v>
      </c>
      <c r="D340" t="s">
        <v>7501</v>
      </c>
      <c r="E340" t="s">
        <v>261</v>
      </c>
      <c r="F340" t="s">
        <v>261</v>
      </c>
      <c r="G340" t="s">
        <v>261</v>
      </c>
      <c r="I340" t="str">
        <f t="shared" si="33"/>
        <v>N/A</v>
      </c>
      <c r="J340" t="str">
        <f t="shared" si="34"/>
        <v>N/A</v>
      </c>
      <c r="K340">
        <f t="shared" si="35"/>
        <v>668990000</v>
      </c>
      <c r="L340" t="str">
        <f t="shared" si="36"/>
        <v>N/A</v>
      </c>
      <c r="M340" t="str">
        <f t="shared" si="37"/>
        <v>N/A</v>
      </c>
      <c r="N340" t="str">
        <f t="shared" si="38"/>
        <v>N/A</v>
      </c>
    </row>
    <row r="341" spans="1:14" x14ac:dyDescent="0.3">
      <c r="A341" s="1">
        <v>12</v>
      </c>
      <c r="B341" t="s">
        <v>668</v>
      </c>
      <c r="C341" t="s">
        <v>261</v>
      </c>
      <c r="D341" t="s">
        <v>7502</v>
      </c>
      <c r="E341" t="s">
        <v>261</v>
      </c>
      <c r="F341" t="s">
        <v>2967</v>
      </c>
      <c r="G341" t="s">
        <v>261</v>
      </c>
      <c r="I341" t="str">
        <f t="shared" si="33"/>
        <v>N/A</v>
      </c>
      <c r="J341" t="str">
        <f t="shared" si="34"/>
        <v>N/A</v>
      </c>
      <c r="K341" t="str">
        <f t="shared" si="35"/>
        <v>(200M)</v>
      </c>
      <c r="L341" t="str">
        <f t="shared" si="36"/>
        <v>N/A</v>
      </c>
      <c r="M341" t="str">
        <f t="shared" si="37"/>
        <v>(100M)</v>
      </c>
      <c r="N341" t="str">
        <f t="shared" si="38"/>
        <v>N/A</v>
      </c>
    </row>
    <row r="342" spans="1:14" x14ac:dyDescent="0.3">
      <c r="A342" s="1">
        <v>13</v>
      </c>
      <c r="B342" t="s">
        <v>674</v>
      </c>
      <c r="C342" t="s">
        <v>7503</v>
      </c>
      <c r="D342" t="s">
        <v>5094</v>
      </c>
      <c r="E342" t="s">
        <v>7504</v>
      </c>
      <c r="F342" t="s">
        <v>7505</v>
      </c>
      <c r="G342" t="s">
        <v>261</v>
      </c>
      <c r="I342" t="str">
        <f t="shared" si="33"/>
        <v>N/A</v>
      </c>
      <c r="J342" t="str">
        <f t="shared" si="34"/>
        <v>(46.39M)</v>
      </c>
      <c r="K342">
        <f t="shared" si="35"/>
        <v>6350000</v>
      </c>
      <c r="L342">
        <f t="shared" si="36"/>
        <v>7700000</v>
      </c>
      <c r="M342" t="str">
        <f t="shared" si="37"/>
        <v>100000</v>
      </c>
      <c r="N342" t="str">
        <f t="shared" si="38"/>
        <v>N/A</v>
      </c>
    </row>
    <row r="343" spans="1:14" x14ac:dyDescent="0.3">
      <c r="A343" s="1">
        <v>14</v>
      </c>
      <c r="B343" t="s">
        <v>620</v>
      </c>
      <c r="C343" t="s">
        <v>7506</v>
      </c>
      <c r="D343" t="s">
        <v>261</v>
      </c>
      <c r="E343" t="s">
        <v>261</v>
      </c>
      <c r="F343" t="s">
        <v>261</v>
      </c>
      <c r="G343" t="s">
        <v>261</v>
      </c>
      <c r="I343" t="str">
        <f t="shared" si="33"/>
        <v>N/A</v>
      </c>
      <c r="J343" t="str">
        <f t="shared" si="34"/>
        <v>(49.99M)</v>
      </c>
      <c r="K343" t="str">
        <f t="shared" si="35"/>
        <v>N/A</v>
      </c>
      <c r="L343" t="str">
        <f t="shared" si="36"/>
        <v>N/A</v>
      </c>
      <c r="M343" t="str">
        <f t="shared" si="37"/>
        <v>N/A</v>
      </c>
      <c r="N343" t="str">
        <f t="shared" si="38"/>
        <v>N/A</v>
      </c>
    </row>
    <row r="344" spans="1:14" x14ac:dyDescent="0.3">
      <c r="A344" s="1">
        <v>15</v>
      </c>
      <c r="B344" t="s">
        <v>621</v>
      </c>
      <c r="C344" t="s">
        <v>7168</v>
      </c>
      <c r="D344" t="s">
        <v>5094</v>
      </c>
      <c r="E344" t="s">
        <v>7504</v>
      </c>
      <c r="F344" t="s">
        <v>7505</v>
      </c>
      <c r="G344" t="s">
        <v>261</v>
      </c>
      <c r="I344" t="str">
        <f t="shared" si="33"/>
        <v>pos_trend</v>
      </c>
      <c r="J344">
        <f t="shared" si="34"/>
        <v>3600000</v>
      </c>
      <c r="K344">
        <f t="shared" si="35"/>
        <v>6350000</v>
      </c>
      <c r="L344">
        <f t="shared" si="36"/>
        <v>7700000</v>
      </c>
      <c r="M344" t="str">
        <f t="shared" si="37"/>
        <v>100000</v>
      </c>
      <c r="N344" t="str">
        <f t="shared" si="38"/>
        <v>N/A</v>
      </c>
    </row>
    <row r="345" spans="1:14" x14ac:dyDescent="0.3">
      <c r="A345" s="1">
        <v>16</v>
      </c>
      <c r="B345" t="s">
        <v>680</v>
      </c>
      <c r="C345" t="s">
        <v>7507</v>
      </c>
      <c r="D345" t="s">
        <v>7508</v>
      </c>
      <c r="E345" t="s">
        <v>7509</v>
      </c>
      <c r="F345" t="s">
        <v>7510</v>
      </c>
      <c r="G345" t="s">
        <v>7511</v>
      </c>
      <c r="I345" t="str">
        <f t="shared" si="33"/>
        <v>N/A</v>
      </c>
      <c r="J345" t="str">
        <f t="shared" si="34"/>
        <v>(95.31M)</v>
      </c>
      <c r="K345">
        <f t="shared" si="35"/>
        <v>432680000</v>
      </c>
      <c r="L345" t="str">
        <f t="shared" si="36"/>
        <v>(133M)</v>
      </c>
      <c r="M345" t="str">
        <f t="shared" si="37"/>
        <v>(143.8M)</v>
      </c>
      <c r="N345" t="str">
        <f t="shared" si="38"/>
        <v>(100.4M)</v>
      </c>
    </row>
    <row r="346" spans="1:14" x14ac:dyDescent="0.3">
      <c r="A346" s="1">
        <v>17</v>
      </c>
      <c r="B346" t="s">
        <v>686</v>
      </c>
      <c r="C346" t="s">
        <v>261</v>
      </c>
      <c r="D346" t="s">
        <v>7512</v>
      </c>
      <c r="E346" t="s">
        <v>7513</v>
      </c>
      <c r="F346" t="s">
        <v>7514</v>
      </c>
      <c r="G346" t="s">
        <v>7515</v>
      </c>
      <c r="I346" t="str">
        <f t="shared" si="33"/>
        <v>N/A</v>
      </c>
      <c r="J346" t="str">
        <f t="shared" si="34"/>
        <v>N/A</v>
      </c>
      <c r="K346">
        <f t="shared" si="35"/>
        <v>5.5399000000000003</v>
      </c>
      <c r="L346">
        <f t="shared" si="36"/>
        <v>-1.3074000000000001</v>
      </c>
      <c r="M346">
        <f t="shared" si="37"/>
        <v>-8.1199999999999994E-2</v>
      </c>
      <c r="N346">
        <f t="shared" si="38"/>
        <v>0.30180000000000001</v>
      </c>
    </row>
    <row r="347" spans="1:14" x14ac:dyDescent="0.3">
      <c r="A347" s="1">
        <v>18</v>
      </c>
      <c r="B347" t="s">
        <v>4746</v>
      </c>
      <c r="C347" t="s">
        <v>6052</v>
      </c>
      <c r="D347" t="s">
        <v>7516</v>
      </c>
      <c r="E347" t="s">
        <v>7517</v>
      </c>
      <c r="F347" t="s">
        <v>7518</v>
      </c>
      <c r="G347" t="s">
        <v>7519</v>
      </c>
      <c r="I347" t="str">
        <f t="shared" si="33"/>
        <v>N/A</v>
      </c>
      <c r="J347">
        <f t="shared" si="34"/>
        <v>-3.7000000000000005E-2</v>
      </c>
      <c r="K347">
        <f t="shared" si="35"/>
        <v>0.16670000000000001</v>
      </c>
      <c r="L347">
        <f t="shared" si="36"/>
        <v>-4.5499999999999999E-2</v>
      </c>
      <c r="M347">
        <f t="shared" si="37"/>
        <v>-5.2499999999999998E-2</v>
      </c>
      <c r="N347">
        <f t="shared" si="38"/>
        <v>-3.6499999999999998E-2</v>
      </c>
    </row>
    <row r="348" spans="1:14" x14ac:dyDescent="0.3">
      <c r="A348" s="1">
        <v>19</v>
      </c>
      <c r="B348" t="s">
        <v>691</v>
      </c>
      <c r="C348" t="s">
        <v>3316</v>
      </c>
      <c r="D348" t="s">
        <v>1149</v>
      </c>
      <c r="E348" t="s">
        <v>7520</v>
      </c>
      <c r="F348" t="s">
        <v>7521</v>
      </c>
      <c r="G348" t="s">
        <v>7522</v>
      </c>
      <c r="I348" t="str">
        <f t="shared" si="33"/>
        <v>N/A</v>
      </c>
      <c r="J348">
        <f t="shared" si="34"/>
        <v>8199999.9999999991</v>
      </c>
      <c r="K348" t="str">
        <f t="shared" si="35"/>
        <v>(1.46M)</v>
      </c>
      <c r="L348" t="str">
        <f t="shared" si="36"/>
        <v>(29.47M)</v>
      </c>
      <c r="M348" t="str">
        <f t="shared" si="37"/>
        <v>(33.1M)</v>
      </c>
      <c r="N348" t="str">
        <f t="shared" si="38"/>
        <v>(20.9M)</v>
      </c>
    </row>
    <row r="349" spans="1:14" x14ac:dyDescent="0.3">
      <c r="A349" s="1">
        <v>20</v>
      </c>
      <c r="B349" t="s">
        <v>692</v>
      </c>
      <c r="C349" t="s">
        <v>693</v>
      </c>
      <c r="D349" t="s">
        <v>693</v>
      </c>
      <c r="E349" t="s">
        <v>693</v>
      </c>
      <c r="F349" t="s">
        <v>693</v>
      </c>
      <c r="G349" t="s">
        <v>693</v>
      </c>
      <c r="I349" t="str">
        <f t="shared" si="33"/>
        <v>N/A</v>
      </c>
      <c r="J349" t="str">
        <f t="shared" si="34"/>
        <v>0</v>
      </c>
      <c r="K349" t="str">
        <f t="shared" si="35"/>
        <v>0</v>
      </c>
      <c r="L349" t="str">
        <f t="shared" si="36"/>
        <v>0</v>
      </c>
      <c r="M349" t="str">
        <f t="shared" si="37"/>
        <v>0</v>
      </c>
      <c r="N349" t="str">
        <f t="shared" si="38"/>
        <v>0</v>
      </c>
    </row>
    <row r="350" spans="1:14" x14ac:dyDescent="0.3">
      <c r="A350" s="1">
        <v>21</v>
      </c>
      <c r="B350" t="s">
        <v>694</v>
      </c>
      <c r="C350" t="s">
        <v>7523</v>
      </c>
      <c r="D350" t="s">
        <v>7524</v>
      </c>
      <c r="E350" t="s">
        <v>7525</v>
      </c>
      <c r="F350" t="s">
        <v>4921</v>
      </c>
      <c r="G350" t="s">
        <v>7526</v>
      </c>
      <c r="I350" t="str">
        <f t="shared" si="33"/>
        <v>N/A</v>
      </c>
      <c r="J350">
        <f t="shared" si="34"/>
        <v>178860000</v>
      </c>
      <c r="K350" t="str">
        <f t="shared" si="35"/>
        <v>(153.3M)</v>
      </c>
      <c r="L350">
        <f t="shared" si="36"/>
        <v>75620000</v>
      </c>
      <c r="M350">
        <f t="shared" si="37"/>
        <v>17200000</v>
      </c>
      <c r="N350">
        <f t="shared" si="38"/>
        <v>146200000</v>
      </c>
    </row>
    <row r="351" spans="1:14" x14ac:dyDescent="0.3">
      <c r="A351" s="1">
        <v>22</v>
      </c>
      <c r="B351" t="s">
        <v>700</v>
      </c>
      <c r="C351" t="s">
        <v>7527</v>
      </c>
      <c r="D351" t="s">
        <v>7528</v>
      </c>
      <c r="E351" t="s">
        <v>7529</v>
      </c>
      <c r="F351" t="s">
        <v>7530</v>
      </c>
      <c r="G351" t="s">
        <v>7531</v>
      </c>
      <c r="I351" t="str">
        <f t="shared" si="33"/>
        <v>N/A</v>
      </c>
      <c r="J351">
        <f t="shared" si="34"/>
        <v>205450000</v>
      </c>
      <c r="K351">
        <f t="shared" si="35"/>
        <v>209970000</v>
      </c>
      <c r="L351">
        <f t="shared" si="36"/>
        <v>220220000</v>
      </c>
      <c r="M351">
        <f t="shared" si="37"/>
        <v>189700000</v>
      </c>
      <c r="N351">
        <f t="shared" si="38"/>
        <v>266600000.00000003</v>
      </c>
    </row>
    <row r="352" spans="1:14" x14ac:dyDescent="0.3">
      <c r="A352" s="1">
        <v>23</v>
      </c>
      <c r="B352" t="s">
        <v>706</v>
      </c>
      <c r="C352" t="s">
        <v>261</v>
      </c>
      <c r="D352" t="s">
        <v>2540</v>
      </c>
      <c r="E352" t="s">
        <v>7532</v>
      </c>
      <c r="F352" t="s">
        <v>7533</v>
      </c>
      <c r="G352" t="s">
        <v>7534</v>
      </c>
      <c r="I352" t="str">
        <f t="shared" si="33"/>
        <v>N/A</v>
      </c>
      <c r="J352" t="str">
        <f t="shared" si="34"/>
        <v>N/A</v>
      </c>
      <c r="K352">
        <f t="shared" si="35"/>
        <v>2.2000000000000002E-2</v>
      </c>
      <c r="L352">
        <f t="shared" si="36"/>
        <v>4.8800000000000003E-2</v>
      </c>
      <c r="M352">
        <f t="shared" si="37"/>
        <v>-0.1386</v>
      </c>
      <c r="N352">
        <f t="shared" si="38"/>
        <v>0.40539999999999998</v>
      </c>
    </row>
    <row r="353" spans="1:14" x14ac:dyDescent="0.3">
      <c r="A353" s="1">
        <v>24</v>
      </c>
      <c r="B353" t="s">
        <v>711</v>
      </c>
      <c r="C353" t="s">
        <v>261</v>
      </c>
      <c r="D353" t="s">
        <v>261</v>
      </c>
      <c r="E353" t="s">
        <v>261</v>
      </c>
      <c r="F353" t="s">
        <v>261</v>
      </c>
      <c r="G353" t="s">
        <v>7535</v>
      </c>
      <c r="I353" t="str">
        <f t="shared" si="33"/>
        <v>N/A</v>
      </c>
      <c r="J353" t="str">
        <f t="shared" si="34"/>
        <v>N/A</v>
      </c>
      <c r="K353" t="str">
        <f t="shared" si="35"/>
        <v>N/A</v>
      </c>
      <c r="L353" t="str">
        <f t="shared" si="36"/>
        <v>N/A</v>
      </c>
      <c r="M353" t="str">
        <f t="shared" si="37"/>
        <v>N/A</v>
      </c>
      <c r="N353">
        <f t="shared" si="38"/>
        <v>4.4299999999999999E-2</v>
      </c>
    </row>
    <row r="354" spans="1:14" x14ac:dyDescent="0.3">
      <c r="I354" t="str">
        <f t="shared" si="33"/>
        <v>N/A</v>
      </c>
      <c r="J354">
        <f t="shared" si="34"/>
        <v>0</v>
      </c>
      <c r="K354">
        <f t="shared" si="35"/>
        <v>0</v>
      </c>
      <c r="L354">
        <f t="shared" si="36"/>
        <v>0</v>
      </c>
      <c r="M354">
        <f t="shared" si="37"/>
        <v>0</v>
      </c>
      <c r="N354">
        <f t="shared" si="38"/>
        <v>0</v>
      </c>
    </row>
    <row r="355" spans="1:14" x14ac:dyDescent="0.3">
      <c r="A355" s="1">
        <v>0</v>
      </c>
      <c r="B355" t="s">
        <v>7536</v>
      </c>
      <c r="C355" t="s">
        <v>7537</v>
      </c>
      <c r="I355" t="str">
        <f t="shared" si="33"/>
        <v>N/A</v>
      </c>
      <c r="J355" t="str">
        <f t="shared" si="34"/>
        <v>Federal Signal</v>
      </c>
      <c r="K355">
        <f t="shared" si="35"/>
        <v>0</v>
      </c>
      <c r="L355">
        <f t="shared" si="36"/>
        <v>0</v>
      </c>
      <c r="M355">
        <f t="shared" si="37"/>
        <v>0</v>
      </c>
      <c r="N355">
        <f t="shared" si="38"/>
        <v>0</v>
      </c>
    </row>
    <row r="356" spans="1:14" x14ac:dyDescent="0.3">
      <c r="A356" s="1">
        <v>1</v>
      </c>
      <c r="B356" t="s">
        <v>7538</v>
      </c>
      <c r="C356" t="s">
        <v>7539</v>
      </c>
      <c r="I356" t="str">
        <f t="shared" si="33"/>
        <v>N/A</v>
      </c>
      <c r="J356" t="str">
        <f t="shared" si="34"/>
        <v>Chase</v>
      </c>
      <c r="K356">
        <f t="shared" si="35"/>
        <v>0</v>
      </c>
      <c r="L356">
        <f t="shared" si="36"/>
        <v>0</v>
      </c>
      <c r="M356">
        <f t="shared" si="37"/>
        <v>0</v>
      </c>
      <c r="N356">
        <f t="shared" si="38"/>
        <v>0</v>
      </c>
    </row>
    <row r="357" spans="1:14" x14ac:dyDescent="0.3">
      <c r="A357" s="1">
        <v>2</v>
      </c>
      <c r="B357" t="s">
        <v>7540</v>
      </c>
      <c r="C357" t="s">
        <v>7541</v>
      </c>
      <c r="I357" t="str">
        <f t="shared" si="33"/>
        <v>N/A</v>
      </c>
      <c r="J357" t="str">
        <f t="shared" si="34"/>
        <v>Multi-Color</v>
      </c>
      <c r="K357">
        <f t="shared" si="35"/>
        <v>0</v>
      </c>
      <c r="L357">
        <f t="shared" si="36"/>
        <v>0</v>
      </c>
      <c r="M357">
        <f t="shared" si="37"/>
        <v>0</v>
      </c>
      <c r="N357">
        <f t="shared" si="38"/>
        <v>0</v>
      </c>
    </row>
    <row r="358" spans="1:14" x14ac:dyDescent="0.3">
      <c r="A358" s="1">
        <v>3</v>
      </c>
      <c r="B358" t="s">
        <v>7542</v>
      </c>
      <c r="C358" t="s">
        <v>7543</v>
      </c>
      <c r="I358" t="str">
        <f t="shared" si="33"/>
        <v>N/A</v>
      </c>
      <c r="J358" t="str">
        <f t="shared" si="34"/>
        <v>Raven Industries</v>
      </c>
      <c r="K358">
        <f t="shared" si="35"/>
        <v>0</v>
      </c>
      <c r="L358">
        <f t="shared" si="36"/>
        <v>0</v>
      </c>
      <c r="M358">
        <f t="shared" si="37"/>
        <v>0</v>
      </c>
      <c r="N358">
        <f t="shared" si="38"/>
        <v>0</v>
      </c>
    </row>
    <row r="359" spans="1:14" x14ac:dyDescent="0.3">
      <c r="A359" s="1">
        <v>4</v>
      </c>
      <c r="B359" t="s">
        <v>7544</v>
      </c>
      <c r="C359" t="s">
        <v>7545</v>
      </c>
      <c r="I359" t="str">
        <f t="shared" si="33"/>
        <v>N/A</v>
      </c>
      <c r="J359" t="str">
        <f t="shared" si="34"/>
        <v>TriMas</v>
      </c>
      <c r="K359">
        <f t="shared" si="35"/>
        <v>0</v>
      </c>
      <c r="L359">
        <f t="shared" si="36"/>
        <v>0</v>
      </c>
      <c r="M359">
        <f t="shared" si="37"/>
        <v>0</v>
      </c>
      <c r="N359">
        <f t="shared" si="38"/>
        <v>0</v>
      </c>
    </row>
    <row r="360" spans="1:14" x14ac:dyDescent="0.3">
      <c r="A360" s="1">
        <v>5</v>
      </c>
      <c r="B360" t="s">
        <v>7546</v>
      </c>
      <c r="C360" t="s">
        <v>7547</v>
      </c>
      <c r="I360" t="str">
        <f t="shared" si="33"/>
        <v>N/A</v>
      </c>
      <c r="J360" t="str">
        <f t="shared" si="34"/>
        <v>SPX FLOW</v>
      </c>
      <c r="K360">
        <f t="shared" si="35"/>
        <v>0</v>
      </c>
      <c r="L360">
        <f t="shared" si="36"/>
        <v>0</v>
      </c>
      <c r="M360">
        <f t="shared" si="37"/>
        <v>0</v>
      </c>
      <c r="N360">
        <f t="shared" si="38"/>
        <v>0</v>
      </c>
    </row>
    <row r="361" spans="1:14" x14ac:dyDescent="0.3">
      <c r="I361" t="str">
        <f t="shared" si="33"/>
        <v>N/A</v>
      </c>
      <c r="J361">
        <f t="shared" si="34"/>
        <v>0</v>
      </c>
      <c r="K361">
        <f t="shared" si="35"/>
        <v>0</v>
      </c>
      <c r="L361">
        <f t="shared" si="36"/>
        <v>0</v>
      </c>
      <c r="M361">
        <f t="shared" si="37"/>
        <v>0</v>
      </c>
      <c r="N361">
        <f t="shared" si="38"/>
        <v>0</v>
      </c>
    </row>
    <row r="362" spans="1:14" x14ac:dyDescent="0.3">
      <c r="I362" t="str">
        <f t="shared" si="33"/>
        <v>N/A</v>
      </c>
      <c r="J362">
        <f t="shared" si="34"/>
        <v>0</v>
      </c>
      <c r="K362">
        <f t="shared" si="35"/>
        <v>0</v>
      </c>
      <c r="L362">
        <f t="shared" si="36"/>
        <v>0</v>
      </c>
      <c r="M362">
        <f t="shared" si="37"/>
        <v>0</v>
      </c>
      <c r="N362">
        <f t="shared" si="38"/>
        <v>0</v>
      </c>
    </row>
    <row r="363" spans="1:14" x14ac:dyDescent="0.3">
      <c r="A363" s="1">
        <v>0</v>
      </c>
      <c r="B363" t="s">
        <v>122</v>
      </c>
      <c r="C363" t="s">
        <v>6173</v>
      </c>
      <c r="I363" t="str">
        <f t="shared" si="33"/>
        <v>N/A</v>
      </c>
      <c r="J363">
        <f t="shared" si="34"/>
        <v>1090000000</v>
      </c>
      <c r="K363">
        <f t="shared" si="35"/>
        <v>0</v>
      </c>
      <c r="L363">
        <f t="shared" si="36"/>
        <v>0</v>
      </c>
      <c r="M363">
        <f t="shared" si="37"/>
        <v>0</v>
      </c>
      <c r="N363">
        <f t="shared" si="38"/>
        <v>0</v>
      </c>
    </row>
    <row r="364" spans="1:14" x14ac:dyDescent="0.3">
      <c r="A364" s="1">
        <v>1</v>
      </c>
      <c r="B364" t="s">
        <v>123</v>
      </c>
      <c r="I364" t="str">
        <f t="shared" si="33"/>
        <v>N/A</v>
      </c>
      <c r="J364">
        <f t="shared" si="34"/>
        <v>0</v>
      </c>
      <c r="K364">
        <f t="shared" si="35"/>
        <v>0</v>
      </c>
      <c r="L364">
        <f t="shared" si="36"/>
        <v>0</v>
      </c>
      <c r="M364">
        <f t="shared" si="37"/>
        <v>0</v>
      </c>
      <c r="N364">
        <f t="shared" si="38"/>
        <v>0</v>
      </c>
    </row>
    <row r="365" spans="1:14" x14ac:dyDescent="0.3">
      <c r="A365" s="1">
        <v>2</v>
      </c>
      <c r="B365" t="s">
        <v>124</v>
      </c>
      <c r="C365" t="s">
        <v>7548</v>
      </c>
      <c r="I365" t="str">
        <f t="shared" si="33"/>
        <v>N/A</v>
      </c>
      <c r="J365" t="str">
        <f t="shared" si="34"/>
        <v>29.80</v>
      </c>
      <c r="K365">
        <f t="shared" si="35"/>
        <v>0</v>
      </c>
      <c r="L365">
        <f t="shared" si="36"/>
        <v>0</v>
      </c>
      <c r="M365">
        <f t="shared" si="37"/>
        <v>0</v>
      </c>
      <c r="N365">
        <f t="shared" si="38"/>
        <v>0</v>
      </c>
    </row>
    <row r="366" spans="1:14" x14ac:dyDescent="0.3">
      <c r="A366" s="1">
        <v>3</v>
      </c>
      <c r="B366" t="s">
        <v>125</v>
      </c>
      <c r="C366" t="s">
        <v>7549</v>
      </c>
      <c r="I366" t="str">
        <f t="shared" si="33"/>
        <v>N/A</v>
      </c>
      <c r="J366" t="str">
        <f t="shared" si="34"/>
        <v>17.68</v>
      </c>
      <c r="K366">
        <f t="shared" si="35"/>
        <v>0</v>
      </c>
      <c r="L366">
        <f t="shared" si="36"/>
        <v>0</v>
      </c>
      <c r="M366">
        <f t="shared" si="37"/>
        <v>0</v>
      </c>
      <c r="N366">
        <f t="shared" si="38"/>
        <v>0</v>
      </c>
    </row>
    <row r="367" spans="1:14" x14ac:dyDescent="0.3">
      <c r="A367" s="1">
        <v>4</v>
      </c>
      <c r="B367" t="s">
        <v>127</v>
      </c>
      <c r="C367" t="s">
        <v>7550</v>
      </c>
      <c r="I367" t="str">
        <f t="shared" si="33"/>
        <v>N/A</v>
      </c>
      <c r="J367" t="str">
        <f t="shared" si="34"/>
        <v>2.33</v>
      </c>
      <c r="K367">
        <f t="shared" si="35"/>
        <v>0</v>
      </c>
      <c r="L367">
        <f t="shared" si="36"/>
        <v>0</v>
      </c>
      <c r="M367">
        <f t="shared" si="37"/>
        <v>0</v>
      </c>
      <c r="N367">
        <f t="shared" si="38"/>
        <v>0</v>
      </c>
    </row>
    <row r="368" spans="1:14" x14ac:dyDescent="0.3">
      <c r="A368" s="1">
        <v>5</v>
      </c>
      <c r="B368" t="s">
        <v>129</v>
      </c>
      <c r="C368" t="s">
        <v>968</v>
      </c>
      <c r="I368" t="str">
        <f t="shared" si="33"/>
        <v>N/A</v>
      </c>
      <c r="J368" t="str">
        <f t="shared" si="34"/>
        <v>1.53</v>
      </c>
      <c r="K368">
        <f t="shared" si="35"/>
        <v>0</v>
      </c>
      <c r="L368">
        <f t="shared" si="36"/>
        <v>0</v>
      </c>
      <c r="M368">
        <f t="shared" si="37"/>
        <v>0</v>
      </c>
      <c r="N368">
        <f t="shared" si="38"/>
        <v>0</v>
      </c>
    </row>
    <row r="369" spans="1:14" x14ac:dyDescent="0.3">
      <c r="A369" s="1">
        <v>6</v>
      </c>
      <c r="B369" t="s">
        <v>131</v>
      </c>
      <c r="C369" t="s">
        <v>7551</v>
      </c>
      <c r="I369" t="str">
        <f t="shared" si="33"/>
        <v>N/A</v>
      </c>
      <c r="J369" t="str">
        <f t="shared" si="34"/>
        <v>2.74</v>
      </c>
      <c r="K369">
        <f t="shared" si="35"/>
        <v>0</v>
      </c>
      <c r="L369">
        <f t="shared" si="36"/>
        <v>0</v>
      </c>
      <c r="M369">
        <f t="shared" si="37"/>
        <v>0</v>
      </c>
      <c r="N369">
        <f t="shared" si="38"/>
        <v>0</v>
      </c>
    </row>
    <row r="370" spans="1:14" x14ac:dyDescent="0.3">
      <c r="A370" s="1">
        <v>7</v>
      </c>
      <c r="B370" t="s">
        <v>133</v>
      </c>
      <c r="I370" t="str">
        <f t="shared" si="33"/>
        <v>N/A</v>
      </c>
      <c r="J370">
        <f t="shared" si="34"/>
        <v>0</v>
      </c>
      <c r="K370">
        <f t="shared" si="35"/>
        <v>0</v>
      </c>
      <c r="L370">
        <f t="shared" si="36"/>
        <v>0</v>
      </c>
      <c r="M370">
        <f t="shared" si="37"/>
        <v>0</v>
      </c>
      <c r="N370">
        <f t="shared" si="38"/>
        <v>0</v>
      </c>
    </row>
    <row r="371" spans="1:14" x14ac:dyDescent="0.3">
      <c r="A371" s="1">
        <v>8</v>
      </c>
      <c r="B371" t="s">
        <v>134</v>
      </c>
      <c r="I371" t="str">
        <f t="shared" si="33"/>
        <v>N/A</v>
      </c>
      <c r="J371">
        <f t="shared" si="34"/>
        <v>0</v>
      </c>
      <c r="K371">
        <f t="shared" si="35"/>
        <v>0</v>
      </c>
      <c r="L371">
        <f t="shared" si="36"/>
        <v>0</v>
      </c>
      <c r="M371">
        <f t="shared" si="37"/>
        <v>0</v>
      </c>
      <c r="N371">
        <f t="shared" si="38"/>
        <v>0</v>
      </c>
    </row>
    <row r="372" spans="1:14" x14ac:dyDescent="0.3">
      <c r="I372" t="str">
        <f t="shared" si="33"/>
        <v>N/A</v>
      </c>
      <c r="J372">
        <f t="shared" si="34"/>
        <v>0</v>
      </c>
      <c r="K372">
        <f t="shared" si="35"/>
        <v>0</v>
      </c>
      <c r="L372">
        <f t="shared" si="36"/>
        <v>0</v>
      </c>
      <c r="M372">
        <f t="shared" si="37"/>
        <v>0</v>
      </c>
      <c r="N372">
        <f t="shared" si="38"/>
        <v>0</v>
      </c>
    </row>
    <row r="373" spans="1:14" x14ac:dyDescent="0.3">
      <c r="I373" t="str">
        <f t="shared" si="33"/>
        <v>N/A</v>
      </c>
      <c r="J373">
        <f t="shared" si="34"/>
        <v>0</v>
      </c>
      <c r="K373">
        <f t="shared" si="35"/>
        <v>0</v>
      </c>
      <c r="L373">
        <f t="shared" si="36"/>
        <v>0</v>
      </c>
      <c r="M373">
        <f t="shared" si="37"/>
        <v>0</v>
      </c>
      <c r="N373">
        <f t="shared" si="38"/>
        <v>0</v>
      </c>
    </row>
    <row r="374" spans="1:14" x14ac:dyDescent="0.3">
      <c r="A374" s="1">
        <v>0</v>
      </c>
      <c r="B374" t="s">
        <v>122</v>
      </c>
      <c r="C374" t="s">
        <v>7096</v>
      </c>
      <c r="I374" t="str">
        <f t="shared" si="33"/>
        <v>N/A</v>
      </c>
      <c r="J374">
        <f t="shared" si="34"/>
        <v>1000000000</v>
      </c>
      <c r="K374">
        <f t="shared" si="35"/>
        <v>0</v>
      </c>
      <c r="L374">
        <f t="shared" si="36"/>
        <v>0</v>
      </c>
      <c r="M374">
        <f t="shared" si="37"/>
        <v>0</v>
      </c>
      <c r="N374">
        <f t="shared" si="38"/>
        <v>0</v>
      </c>
    </row>
    <row r="375" spans="1:14" x14ac:dyDescent="0.3">
      <c r="A375" s="1">
        <v>1</v>
      </c>
      <c r="B375" t="s">
        <v>123</v>
      </c>
      <c r="I375" t="str">
        <f t="shared" si="33"/>
        <v>N/A</v>
      </c>
      <c r="J375">
        <f t="shared" si="34"/>
        <v>0</v>
      </c>
      <c r="K375">
        <f t="shared" si="35"/>
        <v>0</v>
      </c>
      <c r="L375">
        <f t="shared" si="36"/>
        <v>0</v>
      </c>
      <c r="M375">
        <f t="shared" si="37"/>
        <v>0</v>
      </c>
      <c r="N375">
        <f t="shared" si="38"/>
        <v>0</v>
      </c>
    </row>
    <row r="376" spans="1:14" x14ac:dyDescent="0.3">
      <c r="A376" s="1">
        <v>2</v>
      </c>
      <c r="B376" t="s">
        <v>124</v>
      </c>
      <c r="C376" t="s">
        <v>7552</v>
      </c>
      <c r="I376" t="str">
        <f t="shared" si="33"/>
        <v>N/A</v>
      </c>
      <c r="J376" t="str">
        <f t="shared" si="34"/>
        <v>24.32</v>
      </c>
      <c r="K376">
        <f t="shared" si="35"/>
        <v>0</v>
      </c>
      <c r="L376">
        <f t="shared" si="36"/>
        <v>0</v>
      </c>
      <c r="M376">
        <f t="shared" si="37"/>
        <v>0</v>
      </c>
      <c r="N376">
        <f t="shared" si="38"/>
        <v>0</v>
      </c>
    </row>
    <row r="377" spans="1:14" x14ac:dyDescent="0.3">
      <c r="A377" s="1">
        <v>3</v>
      </c>
      <c r="B377" t="s">
        <v>125</v>
      </c>
      <c r="I377" t="str">
        <f t="shared" si="33"/>
        <v>N/A</v>
      </c>
      <c r="J377">
        <f t="shared" si="34"/>
        <v>0</v>
      </c>
      <c r="K377">
        <f t="shared" si="35"/>
        <v>0</v>
      </c>
      <c r="L377">
        <f t="shared" si="36"/>
        <v>0</v>
      </c>
      <c r="M377">
        <f t="shared" si="37"/>
        <v>0</v>
      </c>
      <c r="N377">
        <f t="shared" si="38"/>
        <v>0</v>
      </c>
    </row>
    <row r="378" spans="1:14" x14ac:dyDescent="0.3">
      <c r="A378" s="1">
        <v>4</v>
      </c>
      <c r="B378" t="s">
        <v>127</v>
      </c>
      <c r="I378" t="str">
        <f t="shared" si="33"/>
        <v>N/A</v>
      </c>
      <c r="J378">
        <f t="shared" si="34"/>
        <v>0</v>
      </c>
      <c r="K378">
        <f t="shared" si="35"/>
        <v>0</v>
      </c>
      <c r="L378">
        <f t="shared" si="36"/>
        <v>0</v>
      </c>
      <c r="M378">
        <f t="shared" si="37"/>
        <v>0</v>
      </c>
      <c r="N378">
        <f t="shared" si="38"/>
        <v>0</v>
      </c>
    </row>
    <row r="379" spans="1:14" x14ac:dyDescent="0.3">
      <c r="A379" s="1">
        <v>5</v>
      </c>
      <c r="B379" t="s">
        <v>129</v>
      </c>
      <c r="C379" t="s">
        <v>7553</v>
      </c>
      <c r="I379" t="str">
        <f t="shared" si="33"/>
        <v>N/A</v>
      </c>
      <c r="J379" t="str">
        <f t="shared" si="34"/>
        <v>4.09</v>
      </c>
      <c r="K379">
        <f t="shared" si="35"/>
        <v>0</v>
      </c>
      <c r="L379">
        <f t="shared" si="36"/>
        <v>0</v>
      </c>
      <c r="M379">
        <f t="shared" si="37"/>
        <v>0</v>
      </c>
      <c r="N379">
        <f t="shared" si="38"/>
        <v>0</v>
      </c>
    </row>
    <row r="380" spans="1:14" x14ac:dyDescent="0.3">
      <c r="A380" s="1">
        <v>6</v>
      </c>
      <c r="B380" t="s">
        <v>131</v>
      </c>
      <c r="C380" t="s">
        <v>7554</v>
      </c>
      <c r="I380" t="str">
        <f t="shared" ref="I380:I443" si="39">IF(AND(K380&gt; J380, L380&gt; K380, M380&gt; L380, N380&gt; M380), "pos_trend", IF(AND(K380&lt; J380, L380&lt; K380, M380&lt; L380, N380&lt; M380), "neg_trend", "N/A"))</f>
        <v>N/A</v>
      </c>
      <c r="J380" t="str">
        <f t="shared" ref="J380:J399" si="40">IF(TRIM(C380)="-", "N/A", IF(RIGHT(C380,1)="M",1000000*VALUE(LEFT(C380,LEN(C380)-1)),IF(RIGHT(C380,1)="B",1000000000*VALUE(LEFT(C380,LEN(C380)-1)),IF(RIGHT(C380,1)="%",0.01*VALUE(LEFT(C380,LEN(C380)-1)),C380))))</f>
        <v>5.01</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7</v>
      </c>
      <c r="B381" t="s">
        <v>133</v>
      </c>
      <c r="I381" t="str">
        <f t="shared" si="39"/>
        <v>N/A</v>
      </c>
      <c r="J381">
        <f t="shared" si="40"/>
        <v>0</v>
      </c>
      <c r="K381">
        <f t="shared" si="41"/>
        <v>0</v>
      </c>
      <c r="L381">
        <f t="shared" si="42"/>
        <v>0</v>
      </c>
      <c r="M381">
        <f t="shared" si="43"/>
        <v>0</v>
      </c>
      <c r="N381">
        <f t="shared" si="44"/>
        <v>0</v>
      </c>
    </row>
    <row r="382" spans="1:14" x14ac:dyDescent="0.3">
      <c r="A382" s="1">
        <v>8</v>
      </c>
      <c r="B382" t="s">
        <v>134</v>
      </c>
      <c r="I382" t="str">
        <f t="shared" si="39"/>
        <v>N/A</v>
      </c>
      <c r="J382">
        <f t="shared" si="40"/>
        <v>0</v>
      </c>
      <c r="K382">
        <f t="shared" si="41"/>
        <v>0</v>
      </c>
      <c r="L382">
        <f t="shared" si="42"/>
        <v>0</v>
      </c>
      <c r="M382">
        <f t="shared" si="43"/>
        <v>0</v>
      </c>
      <c r="N382">
        <f t="shared" si="44"/>
        <v>0</v>
      </c>
    </row>
    <row r="383" spans="1:14" x14ac:dyDescent="0.3">
      <c r="I383" t="str">
        <f t="shared" si="39"/>
        <v>N/A</v>
      </c>
      <c r="J383">
        <f t="shared" si="40"/>
        <v>0</v>
      </c>
      <c r="K383">
        <f t="shared" si="41"/>
        <v>0</v>
      </c>
      <c r="L383">
        <f t="shared" si="42"/>
        <v>0</v>
      </c>
      <c r="M383">
        <f t="shared" si="43"/>
        <v>0</v>
      </c>
      <c r="N383">
        <f t="shared" si="44"/>
        <v>0</v>
      </c>
    </row>
    <row r="384" spans="1:14" x14ac:dyDescent="0.3">
      <c r="I384" t="str">
        <f t="shared" si="39"/>
        <v>N/A</v>
      </c>
      <c r="J384">
        <f t="shared" si="40"/>
        <v>0</v>
      </c>
      <c r="K384">
        <f t="shared" si="41"/>
        <v>0</v>
      </c>
      <c r="L384">
        <f t="shared" si="42"/>
        <v>0</v>
      </c>
      <c r="M384">
        <f t="shared" si="43"/>
        <v>0</v>
      </c>
      <c r="N384">
        <f t="shared" si="44"/>
        <v>0</v>
      </c>
    </row>
    <row r="385" spans="1:14" x14ac:dyDescent="0.3">
      <c r="A385" s="1">
        <v>0</v>
      </c>
      <c r="B385" t="s">
        <v>122</v>
      </c>
      <c r="C385" t="s">
        <v>1733</v>
      </c>
      <c r="I385" t="str">
        <f t="shared" si="39"/>
        <v>N/A</v>
      </c>
      <c r="J385">
        <f t="shared" si="40"/>
        <v>1350000000</v>
      </c>
      <c r="K385">
        <f t="shared" si="41"/>
        <v>0</v>
      </c>
      <c r="L385">
        <f t="shared" si="42"/>
        <v>0</v>
      </c>
      <c r="M385">
        <f t="shared" si="43"/>
        <v>0</v>
      </c>
      <c r="N385">
        <f t="shared" si="44"/>
        <v>0</v>
      </c>
    </row>
    <row r="386" spans="1:14" x14ac:dyDescent="0.3">
      <c r="A386" s="1">
        <v>1</v>
      </c>
      <c r="B386" t="s">
        <v>123</v>
      </c>
      <c r="I386" t="str">
        <f t="shared" si="39"/>
        <v>N/A</v>
      </c>
      <c r="J386">
        <f t="shared" si="40"/>
        <v>0</v>
      </c>
      <c r="K386">
        <f t="shared" si="41"/>
        <v>0</v>
      </c>
      <c r="L386">
        <f t="shared" si="42"/>
        <v>0</v>
      </c>
      <c r="M386">
        <f t="shared" si="43"/>
        <v>0</v>
      </c>
      <c r="N386">
        <f t="shared" si="44"/>
        <v>0</v>
      </c>
    </row>
    <row r="387" spans="1:14" x14ac:dyDescent="0.3">
      <c r="A387" s="1">
        <v>2</v>
      </c>
      <c r="B387" t="s">
        <v>124</v>
      </c>
      <c r="C387" t="s">
        <v>7555</v>
      </c>
      <c r="I387" t="str">
        <f t="shared" si="39"/>
        <v>N/A</v>
      </c>
      <c r="J387" t="str">
        <f t="shared" si="40"/>
        <v>22.18</v>
      </c>
      <c r="K387">
        <f t="shared" si="41"/>
        <v>0</v>
      </c>
      <c r="L387">
        <f t="shared" si="42"/>
        <v>0</v>
      </c>
      <c r="M387">
        <f t="shared" si="43"/>
        <v>0</v>
      </c>
      <c r="N387">
        <f t="shared" si="44"/>
        <v>0</v>
      </c>
    </row>
    <row r="388" spans="1:14" x14ac:dyDescent="0.3">
      <c r="A388" s="1">
        <v>3</v>
      </c>
      <c r="B388" t="s">
        <v>125</v>
      </c>
      <c r="C388" t="s">
        <v>7556</v>
      </c>
      <c r="I388" t="str">
        <f t="shared" si="39"/>
        <v>N/A</v>
      </c>
      <c r="J388" t="str">
        <f t="shared" si="40"/>
        <v>18.68</v>
      </c>
      <c r="K388">
        <f t="shared" si="41"/>
        <v>0</v>
      </c>
      <c r="L388">
        <f t="shared" si="42"/>
        <v>0</v>
      </c>
      <c r="M388">
        <f t="shared" si="43"/>
        <v>0</v>
      </c>
      <c r="N388">
        <f t="shared" si="44"/>
        <v>0</v>
      </c>
    </row>
    <row r="389" spans="1:14" x14ac:dyDescent="0.3">
      <c r="A389" s="1">
        <v>4</v>
      </c>
      <c r="B389" t="s">
        <v>127</v>
      </c>
      <c r="C389" t="s">
        <v>7557</v>
      </c>
      <c r="I389" t="str">
        <f t="shared" si="39"/>
        <v>N/A</v>
      </c>
      <c r="J389" t="str">
        <f t="shared" si="40"/>
        <v>5.42</v>
      </c>
      <c r="K389">
        <f t="shared" si="41"/>
        <v>0</v>
      </c>
      <c r="L389">
        <f t="shared" si="42"/>
        <v>0</v>
      </c>
      <c r="M389">
        <f t="shared" si="43"/>
        <v>0</v>
      </c>
      <c r="N389">
        <f t="shared" si="44"/>
        <v>0</v>
      </c>
    </row>
    <row r="390" spans="1:14" x14ac:dyDescent="0.3">
      <c r="A390" s="1">
        <v>5</v>
      </c>
      <c r="B390" t="s">
        <v>129</v>
      </c>
      <c r="C390" t="s">
        <v>980</v>
      </c>
      <c r="I390" t="str">
        <f t="shared" si="39"/>
        <v>N/A</v>
      </c>
      <c r="J390" t="str">
        <f t="shared" si="40"/>
        <v>1.46</v>
      </c>
      <c r="K390">
        <f t="shared" si="41"/>
        <v>0</v>
      </c>
      <c r="L390">
        <f t="shared" si="42"/>
        <v>0</v>
      </c>
      <c r="M390">
        <f t="shared" si="43"/>
        <v>0</v>
      </c>
      <c r="N390">
        <f t="shared" si="44"/>
        <v>0</v>
      </c>
    </row>
    <row r="391" spans="1:14" x14ac:dyDescent="0.3">
      <c r="A391" s="1">
        <v>6</v>
      </c>
      <c r="B391" t="s">
        <v>131</v>
      </c>
      <c r="C391" t="s">
        <v>7558</v>
      </c>
      <c r="I391" t="str">
        <f t="shared" si="39"/>
        <v>N/A</v>
      </c>
      <c r="J391" t="str">
        <f t="shared" si="40"/>
        <v>3.55</v>
      </c>
      <c r="K391">
        <f t="shared" si="41"/>
        <v>0</v>
      </c>
      <c r="L391">
        <f t="shared" si="42"/>
        <v>0</v>
      </c>
      <c r="M391">
        <f t="shared" si="43"/>
        <v>0</v>
      </c>
      <c r="N391">
        <f t="shared" si="44"/>
        <v>0</v>
      </c>
    </row>
    <row r="392" spans="1:14" x14ac:dyDescent="0.3">
      <c r="A392" s="1">
        <v>7</v>
      </c>
      <c r="B392" t="s">
        <v>133</v>
      </c>
      <c r="I392" t="str">
        <f t="shared" si="39"/>
        <v>N/A</v>
      </c>
      <c r="J392">
        <f t="shared" si="40"/>
        <v>0</v>
      </c>
      <c r="K392">
        <f t="shared" si="41"/>
        <v>0</v>
      </c>
      <c r="L392">
        <f t="shared" si="42"/>
        <v>0</v>
      </c>
      <c r="M392">
        <f t="shared" si="43"/>
        <v>0</v>
      </c>
      <c r="N392">
        <f t="shared" si="44"/>
        <v>0</v>
      </c>
    </row>
    <row r="393" spans="1:14" x14ac:dyDescent="0.3">
      <c r="A393" s="1">
        <v>8</v>
      </c>
      <c r="B393" t="s">
        <v>134</v>
      </c>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A396" s="1">
        <v>0</v>
      </c>
      <c r="B396" t="s">
        <v>122</v>
      </c>
      <c r="C396" t="s">
        <v>3391</v>
      </c>
      <c r="I396" t="str">
        <f t="shared" si="39"/>
        <v>N/A</v>
      </c>
      <c r="J396">
        <f t="shared" si="40"/>
        <v>1250000000</v>
      </c>
      <c r="K396">
        <f t="shared" si="41"/>
        <v>0</v>
      </c>
      <c r="L396">
        <f t="shared" si="42"/>
        <v>0</v>
      </c>
      <c r="M396">
        <f t="shared" si="43"/>
        <v>0</v>
      </c>
      <c r="N396">
        <f t="shared" si="44"/>
        <v>0</v>
      </c>
    </row>
    <row r="397" spans="1:14" x14ac:dyDescent="0.3">
      <c r="A397" s="1">
        <v>1</v>
      </c>
      <c r="B397" t="s">
        <v>123</v>
      </c>
      <c r="I397" t="str">
        <f t="shared" si="39"/>
        <v>N/A</v>
      </c>
      <c r="J397">
        <f t="shared" si="40"/>
        <v>0</v>
      </c>
      <c r="K397">
        <f t="shared" si="41"/>
        <v>0</v>
      </c>
      <c r="L397">
        <f t="shared" si="42"/>
        <v>0</v>
      </c>
      <c r="M397">
        <f t="shared" si="43"/>
        <v>0</v>
      </c>
      <c r="N397">
        <f t="shared" si="44"/>
        <v>0</v>
      </c>
    </row>
    <row r="398" spans="1:14" x14ac:dyDescent="0.3">
      <c r="A398" s="1">
        <v>2</v>
      </c>
      <c r="B398" t="s">
        <v>124</v>
      </c>
      <c r="C398" t="s">
        <v>7559</v>
      </c>
      <c r="I398" t="str">
        <f t="shared" si="39"/>
        <v>N/A</v>
      </c>
      <c r="J398" t="str">
        <f t="shared" si="40"/>
        <v>46.32</v>
      </c>
      <c r="K398">
        <f t="shared" si="41"/>
        <v>0</v>
      </c>
      <c r="L398">
        <f t="shared" si="42"/>
        <v>0</v>
      </c>
      <c r="M398">
        <f t="shared" si="43"/>
        <v>0</v>
      </c>
      <c r="N398">
        <f t="shared" si="44"/>
        <v>0</v>
      </c>
    </row>
    <row r="399" spans="1:14" x14ac:dyDescent="0.3">
      <c r="A399" s="1">
        <v>3</v>
      </c>
      <c r="B399" t="s">
        <v>125</v>
      </c>
      <c r="C399" t="s">
        <v>7560</v>
      </c>
      <c r="I399" t="str">
        <f t="shared" si="39"/>
        <v>N/A</v>
      </c>
      <c r="J399" t="str">
        <f t="shared" si="40"/>
        <v>30.09</v>
      </c>
      <c r="K399">
        <f t="shared" si="41"/>
        <v>0</v>
      </c>
      <c r="L399">
        <f t="shared" si="42"/>
        <v>0</v>
      </c>
      <c r="M399">
        <f t="shared" si="43"/>
        <v>0</v>
      </c>
      <c r="N399">
        <f t="shared" si="44"/>
        <v>0</v>
      </c>
    </row>
    <row r="400" spans="1:14" x14ac:dyDescent="0.3">
      <c r="A400" s="1">
        <v>4</v>
      </c>
      <c r="B400" t="s">
        <v>127</v>
      </c>
      <c r="C400" t="s">
        <v>7561</v>
      </c>
    </row>
    <row r="401" spans="1:3" x14ac:dyDescent="0.3">
      <c r="A401" s="1">
        <v>5</v>
      </c>
      <c r="B401" t="s">
        <v>129</v>
      </c>
      <c r="C401" t="s">
        <v>7562</v>
      </c>
    </row>
    <row r="402" spans="1:3" x14ac:dyDescent="0.3">
      <c r="A402" s="1">
        <v>6</v>
      </c>
      <c r="B402" t="s">
        <v>131</v>
      </c>
      <c r="C402" t="s">
        <v>7563</v>
      </c>
    </row>
    <row r="403" spans="1:3" x14ac:dyDescent="0.3">
      <c r="A403" s="1">
        <v>7</v>
      </c>
      <c r="B403" t="s">
        <v>133</v>
      </c>
    </row>
    <row r="404" spans="1:3" x14ac:dyDescent="0.3">
      <c r="A404" s="1">
        <v>8</v>
      </c>
      <c r="B404" t="s">
        <v>134</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2.9471675611210668E-3</v>
      </c>
      <c r="AL454">
        <f ca="1">Z455-Y455</f>
        <v>-1.0877028451001081E-2</v>
      </c>
      <c r="AM454">
        <f ca="1">AA455-Z455</f>
        <v>2.3798870112988701E-2</v>
      </c>
      <c r="AN454">
        <f ca="1">AB455-AA455</f>
        <v>1.0899137358991395E-2</v>
      </c>
    </row>
    <row r="455" spans="2:40" x14ac:dyDescent="0.3">
      <c r="X455">
        <f ca="1">(INDIRECT("J" &amp; MATCH("Gross Income",B145:B403,0) +144))/(INDIRECT("J" &amp; MATCH("Sales/Revenue",B145:B403,0) +144))</f>
        <v>0.33686821705426356</v>
      </c>
      <c r="Y455">
        <f ca="1">(INDIRECT("K" &amp; MATCH("Gross Income",B145:B403,0) +144))/(INDIRECT("K" &amp; MATCH("Sales/Revenue",B145:B403,0) +144))</f>
        <v>0.33981538461538463</v>
      </c>
      <c r="Z455">
        <f ca="1">(INDIRECT("L" &amp; MATCH("Gross Income",B145:B403,0) +144))/(INDIRECT("L" &amp; MATCH("Sales/Revenue",B145:B403,0) +144))</f>
        <v>0.32893835616438355</v>
      </c>
      <c r="AA455">
        <f ca="1">(INDIRECT("M" &amp; MATCH("Gross Income",B145:B403,0) +144))/(INDIRECT("M" &amp; MATCH("Sales/Revenue",B145:B403,0) +144))</f>
        <v>0.35273722627737225</v>
      </c>
      <c r="AB455">
        <f ca="1">(INDIRECT("N" &amp; MATCH("Gross Income",B145:B403,0) +144))/(INDIRECT("N" &amp; MATCH("Sales/Revenue",B145:B403,0) +144))</f>
        <v>0.36363636363636365</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0.10548062015503877</v>
      </c>
      <c r="R462">
        <f ca="1">Y455-Y463-Y471</f>
        <v>0.12147307692307693</v>
      </c>
      <c r="S462">
        <f ca="1">Z455-Z463-Z471</f>
        <v>7.7914383561643819E-2</v>
      </c>
      <c r="T462">
        <f ca="1">AA455-AA463-AA471</f>
        <v>0.12270072992700728</v>
      </c>
      <c r="U462">
        <f ca="1">AB455-AB463-AB471</f>
        <v>0.12385454545454545</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f ca="1">(INDIRECT("J" &amp; MATCH("SG&amp;A Expense",B145:B403,0) +144))/(INDIRECT("J" &amp; MATCH("Sales/Revenue",B145:B403,0) +144))</f>
        <v>0.20919379844961239</v>
      </c>
      <c r="Y463">
        <f ca="1">(INDIRECT("K" &amp; MATCH("SG&amp;A Expense",B145:B403,0) +144))/(INDIRECT("K" &amp; MATCH("Sales/Revenue",B145:B403,0) +144))</f>
        <v>0.19725000000000001</v>
      </c>
      <c r="Z463">
        <f ca="1">(INDIRECT("L" &amp; MATCH("SG&amp;A Expense",B145:B403,0) +144))/(INDIRECT("L" &amp; MATCH("Sales/Revenue",B145:B403,0) +144))</f>
        <v>0.20596575342465753</v>
      </c>
      <c r="AA463">
        <f ca="1">(INDIRECT("M" &amp; MATCH("SG&amp;A Expense",B145:B403,0) +144))/(INDIRECT("M" &amp; MATCH("Sales/Revenue",B145:B403,0) +144))</f>
        <v>0.20558394160583943</v>
      </c>
      <c r="AB463">
        <f ca="1">(INDIRECT("N" &amp; MATCH("SG&amp;A Expense",B145:B403,0) +144))/(INDIRECT("N" &amp; MATCH("Sales/Revenue",B145:B403,0) +144))</f>
        <v>0.21527272727272728</v>
      </c>
      <c r="AE463">
        <f ca="1">R462-Q462</f>
        <v>1.5992456768038163E-2</v>
      </c>
      <c r="AF463">
        <f ca="1">S462-R462</f>
        <v>-4.3558693361433115E-2</v>
      </c>
      <c r="AG463">
        <f ca="1">T462-S462</f>
        <v>4.4786346365363466E-2</v>
      </c>
      <c r="AH463">
        <f ca="1">U462-T462</f>
        <v>1.1538155275381684E-3</v>
      </c>
      <c r="AK463">
        <f ca="1">Y463-X463</f>
        <v>-1.1943798449612381E-2</v>
      </c>
      <c r="AL463">
        <f ca="1">Z463-Y463</f>
        <v>8.7157534246575241E-3</v>
      </c>
      <c r="AM463">
        <f ca="1">AA463-Z463</f>
        <v>-3.8181181881810633E-4</v>
      </c>
      <c r="AN463">
        <f ca="1">AB463-AA463</f>
        <v>9.6887856668878558E-3</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f ca="1">Q462*(1/Q490)</f>
        <v>0.14505623367624329</v>
      </c>
      <c r="K467">
        <f ca="1">R462*(1/R490)</f>
        <v>0.12911256827026854</v>
      </c>
      <c r="L467">
        <f ca="1">S462*(1/S490)</f>
        <v>9.5183308719244575E-2</v>
      </c>
      <c r="M467">
        <f ca="1">T462*(1/T490)</f>
        <v>0.14048136386428212</v>
      </c>
      <c r="N467">
        <f ca="1">U462*(1/U490)</f>
        <v>0.13580000797416369</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2.2193798449612404E-2</v>
      </c>
      <c r="Y471">
        <f ca="1">(INDIRECT("K" &amp; MATCH("Depreciation &amp; Amortization Expense",B145:B403,0) +144))/(INDIRECT("K" &amp; MATCH("Sales/Revenue",B145:B403,0) +144))</f>
        <v>2.1092307692307691E-2</v>
      </c>
      <c r="Z471">
        <f ca="1">(INDIRECT("L" &amp; MATCH("Depreciation &amp; Amortization Expense",B145:B403,0) +144))/(INDIRECT("L" &amp; MATCH("Sales/Revenue",B145:B403,0) +144))</f>
        <v>4.5058219178082191E-2</v>
      </c>
      <c r="AA471">
        <f ca="1">(INDIRECT("M" &amp; MATCH("Depreciation &amp; Amortization Expense",B145:B403,0) +144))/(INDIRECT("M" &amp; MATCH("Sales/Revenue",B145:B403,0) +144))</f>
        <v>2.4452554744525547E-2</v>
      </c>
      <c r="AB471">
        <f ca="1">(INDIRECT("N" &amp; MATCH("Depreciation &amp; Amortization Expense",B145:B403,0) +144))/(INDIRECT("N" &amp; MATCH("Sales/Revenue",B145:B403,0) +144))</f>
        <v>2.4509090909090907E-2</v>
      </c>
    </row>
    <row r="472" spans="4:40" x14ac:dyDescent="0.3">
      <c r="Q472">
        <f ca="1">K467-J467</f>
        <v>-1.594366540597475E-2</v>
      </c>
      <c r="R472">
        <f ca="1">L467-K467</f>
        <v>-3.3929259551023966E-2</v>
      </c>
      <c r="S472">
        <f ca="1">M467-L467</f>
        <v>4.5298055145037541E-2</v>
      </c>
      <c r="T472">
        <f ca="1">N467-M467</f>
        <v>-4.6813558901184216E-3</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-1.1014907573047121E-3</v>
      </c>
      <c r="AL474">
        <f ca="1">Z471-Y471</f>
        <v>2.39659114857745E-2</v>
      </c>
      <c r="AM474">
        <f ca="1">AA471-Z471</f>
        <v>-2.0605664433556645E-2</v>
      </c>
      <c r="AN474">
        <f ca="1">AB471-AA471</f>
        <v>5.653616456536073E-5</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f ca="1">J467*(1-J487)</f>
        <v>9.9991505867475378E-2</v>
      </c>
      <c r="E477">
        <f ca="1">K467*(1-K487)</f>
        <v>8.7502061098447437E-2</v>
      </c>
      <c r="F477">
        <f ca="1">L467*(1-L487)</f>
        <v>6.5530776315209038E-2</v>
      </c>
      <c r="G477">
        <f ca="1">M467*(1-M487)</f>
        <v>9.6019951526849598E-2</v>
      </c>
      <c r="H477">
        <f ca="1">N467*(1-N487)</f>
        <v>0.10244997554662685</v>
      </c>
      <c r="K477">
        <f ca="1">E477-D477</f>
        <v>-1.2489444769027941E-2</v>
      </c>
      <c r="L477">
        <f ca="1">F477-E477</f>
        <v>-2.1971284783238398E-2</v>
      </c>
      <c r="M477">
        <f ca="1">G477-F477</f>
        <v>3.048917521164056E-2</v>
      </c>
      <c r="N477">
        <f ca="1">H477-G477</f>
        <v>6.4300240197772557E-3</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f ca="1">K487-J487</f>
        <v>1.1610099246704253E-2</v>
      </c>
      <c r="R481">
        <f ca="1">L487-K487</f>
        <v>-1.0750040698734753E-2</v>
      </c>
      <c r="S481">
        <f ca="1">M487-L487</f>
        <v>4.9625125541246096E-3</v>
      </c>
      <c r="T481">
        <f ca="1">N487-M487</f>
        <v>-7.0911351303385634E-2</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f ca="1">(INDIRECT("J" &amp; MATCH("Total Current Assets",B145:B403,0) +144) - INDIRECT("J" &amp; MATCH("Total Current Liabilities",B145:B403,0) +144))/(INDIRECT("J" &amp; MATCH("Sales/Revenue",B145:B403,0) +144))</f>
        <v>0.25895736434108529</v>
      </c>
      <c r="Y483">
        <f ca="1">(INDIRECT("K" &amp; MATCH("Total Current Assets",B145:B403,0) +144) - INDIRECT("K" &amp; MATCH("Total Current Liabilities",B145:B403,0) +144))/(INDIRECT("K" &amp; MATCH("Sales/Revenue",B145:B403,0) +144))</f>
        <v>0.18503846153846154</v>
      </c>
      <c r="Z483">
        <f ca="1">(INDIRECT("L" &amp; MATCH("Total Current Assets",B145:B403,0) +144) - INDIRECT("L" &amp; MATCH("Total Current Liabilities",B145:B403,0) +144))/(INDIRECT("L" &amp; MATCH("Sales/Revenue",B145:B403,0) +144))</f>
        <v>0.19177054794520548</v>
      </c>
      <c r="AA483">
        <f ca="1">(INDIRECT("M" &amp; MATCH("Total Current Assets",B145:B403,0) +144) - INDIRECT("M" &amp; MATCH("Total Current Liabilities",B145:B403,0) +144))/(INDIRECT("M" &amp; MATCH("Sales/Revenue",B145:B403,0) +144))</f>
        <v>0.2289051094890511</v>
      </c>
      <c r="AB483">
        <f ca="1">(INDIRECT("N" &amp; MATCH("Total Current Assets",B145:B403,0) +144) - INDIRECT("N" &amp; MATCH("Total Current Liabilities",B145:B403,0) +144))/(INDIRECT("N" &amp; MATCH("Sales/Revenue",B145:B403,0) +144))</f>
        <v>0.29061818181818183</v>
      </c>
      <c r="AK483" t="str">
        <f>K476</f>
        <v>12-13</v>
      </c>
      <c r="AL483" t="str">
        <f>L476</f>
        <v>13-14</v>
      </c>
      <c r="AM483" t="str">
        <f>M476</f>
        <v>14-15</v>
      </c>
      <c r="AN483" t="str">
        <f>N476</f>
        <v>15-16</v>
      </c>
    </row>
    <row r="484" spans="10:40" x14ac:dyDescent="0.3">
      <c r="AK484">
        <f ca="1">Y483-X483</f>
        <v>-7.3918902802623754E-2</v>
      </c>
      <c r="AL484">
        <f ca="1">Z483-Y483</f>
        <v>6.7320864067439423E-3</v>
      </c>
      <c r="AM484">
        <f ca="1">AA483-Z483</f>
        <v>3.7134561543845618E-2</v>
      </c>
      <c r="AN484">
        <f ca="1">AB483-AA483</f>
        <v>6.171307232913073E-2</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f ca="1">(INDIRECT("J" &amp; MATCH("Income Tax",B145:B403,0) +144))/(INDIRECT("J" &amp; MATCH("Pretax Income",B145:B403,0) +144))</f>
        <v>0.3106707424194512</v>
      </c>
      <c r="K487">
        <f ca="1">(INDIRECT("K" &amp; MATCH("Income Tax",B145:B403,0) +144))/(INDIRECT("K" &amp; MATCH("Pretax Income",B145:B403,0) +144))</f>
        <v>0.32228084166615545</v>
      </c>
      <c r="L487">
        <f ca="1">(INDIRECT("L" &amp; MATCH("Income Tax",B145:B403,0) +144))/(INDIRECT("L" &amp; MATCH("Pretax Income",B145:B403,0) +144))</f>
        <v>0.3115308009674207</v>
      </c>
      <c r="M487">
        <f ca="1">(INDIRECT("M" &amp; MATCH("Income Tax",B145:B403,0) +144))/(INDIRECT("M" &amp; MATCH("Pretax Income",B145:B403,0) +144))</f>
        <v>0.31649331352154531</v>
      </c>
      <c r="N487">
        <f ca="1">(INDIRECT("N" &amp; MATCH("Income Tax",B145:B403,0) +144))/(INDIRECT("N" &amp; MATCH("Pretax Income",B145:B403,0) +144))</f>
        <v>0.24558196221815967</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f ca="1">SUM(X483,X491,X499)</f>
        <v>0.72717054263565895</v>
      </c>
      <c r="R490">
        <f ca="1">SUM(Y483,Y491,Y499)</f>
        <v>0.94083076923076914</v>
      </c>
      <c r="S490">
        <f ca="1">SUM(Z483,Z491,Z499)</f>
        <v>0.81857191780821914</v>
      </c>
      <c r="T490">
        <f ca="1">SUM(AA483,AA491,AA499)</f>
        <v>0.87343065693430655</v>
      </c>
      <c r="U490">
        <f ca="1">SUM(AB483,AB491,AB499)</f>
        <v>0.91203636363636365</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0.10398449612403099</v>
      </c>
      <c r="Y491">
        <f ca="1">(INDIRECT("K" &amp; MATCH("Net Property, Plant &amp; Equipment",B145:B403,0) +144))/(INDIRECT("K" &amp; MATCH("Sales/Revenue",B145:B403,0) +144))</f>
        <v>0.11733076923076922</v>
      </c>
      <c r="Z491">
        <f ca="1">(INDIRECT("L" &amp; MATCH("Net Property, Plant &amp; Equipment",B145:B403,0) +144))/(INDIRECT("L" &amp; MATCH("Sales/Revenue",B145:B403,0) +144))</f>
        <v>9.9404109589041098E-2</v>
      </c>
      <c r="AA491">
        <f ca="1">(INDIRECT("M" &amp; MATCH("Net Property, Plant &amp; Equipment",B145:B403,0) +144))/(INDIRECT("M" &amp; MATCH("Sales/Revenue",B145:B403,0) +144))</f>
        <v>0.10072992700729927</v>
      </c>
      <c r="AB491">
        <f ca="1">(INDIRECT("N" &amp; MATCH("Net Property, Plant &amp; Equipment",B145:B403,0) +144))/(INDIRECT("N" &amp; MATCH("Sales/Revenue",B145:B403,0) +144))</f>
        <v>0.10141818181818182</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f ca="1">R490-Q490</f>
        <v>0.21366022659511019</v>
      </c>
      <c r="AF492">
        <f ca="1">S490-R490</f>
        <v>-0.12225885142255</v>
      </c>
      <c r="AG492">
        <f ca="1">T490-S490</f>
        <v>5.4858739126087408E-2</v>
      </c>
      <c r="AH492">
        <f ca="1">U490-T490</f>
        <v>3.8605706702057097E-2</v>
      </c>
      <c r="AK492">
        <f ca="1">Y491-X491</f>
        <v>1.3346273106738235E-2</v>
      </c>
      <c r="AL492">
        <f ca="1">Z491-Y491</f>
        <v>-1.7926659641728127E-2</v>
      </c>
      <c r="AM492">
        <f ca="1">AA491-Z491</f>
        <v>1.3258174182581711E-3</v>
      </c>
      <c r="AN492">
        <f ca="1">AB491-AA491</f>
        <v>6.882548108825548E-4</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0.36422868217054266</v>
      </c>
      <c r="Y499">
        <f ca="1">(INDIRECT("K" &amp; MATCH("Intangible Assets",B145:B403,0) +144))/(INDIRECT("K" &amp; MATCH("Sales/Revenue",B145:B403,0) +144))</f>
        <v>0.63846153846153841</v>
      </c>
      <c r="Z499">
        <f ca="1">(INDIRECT("L" &amp; MATCH("Intangible Assets",B145:B403,0) +144))/(INDIRECT("L" &amp; MATCH("Sales/Revenue",B145:B403,0) +144))</f>
        <v>0.5273972602739726</v>
      </c>
      <c r="AA499">
        <f ca="1">(INDIRECT("M" &amp; MATCH("Intangible Assets",B145:B403,0) +144))/(INDIRECT("M" &amp; MATCH("Sales/Revenue",B145:B403,0) +144))</f>
        <v>0.54379562043795615</v>
      </c>
      <c r="AB499">
        <f ca="1">(INDIRECT("N" &amp; MATCH("Intangible Assets",B145:B403,0) +144))/(INDIRECT("N" &amp; MATCH("Sales/Revenue",B145:B403,0) +144))</f>
        <v>0.52</v>
      </c>
      <c r="AK499" t="str">
        <f>K476</f>
        <v>12-13</v>
      </c>
      <c r="AL499" t="str">
        <f>L476</f>
        <v>13-14</v>
      </c>
      <c r="AM499" t="str">
        <f>M476</f>
        <v>14-15</v>
      </c>
      <c r="AN499" t="str">
        <f>N476</f>
        <v>15-16</v>
      </c>
    </row>
    <row r="500" spans="3:40" x14ac:dyDescent="0.3">
      <c r="C500" t="s">
        <v>3037</v>
      </c>
      <c r="AK500">
        <f ca="1">Y499-X499</f>
        <v>0.27423285629099575</v>
      </c>
      <c r="AL500">
        <f ca="1">Z499-Y499</f>
        <v>-0.11106427818756581</v>
      </c>
      <c r="AM500">
        <f ca="1">AA499-Z499</f>
        <v>1.639836016398355E-2</v>
      </c>
      <c r="AN500">
        <f ca="1">AB499-AA499</f>
        <v>-2.3795620437956133E-2</v>
      </c>
    </row>
    <row r="501" spans="3:40" x14ac:dyDescent="0.3">
      <c r="C501" t="s">
        <v>1248</v>
      </c>
    </row>
    <row r="502" spans="3:40" x14ac:dyDescent="0.3">
      <c r="C502" t="s">
        <v>1719</v>
      </c>
    </row>
    <row r="503" spans="3:40" x14ac:dyDescent="0.3">
      <c r="C503" t="s">
        <v>1248</v>
      </c>
    </row>
    <row r="504" spans="3:40" x14ac:dyDescent="0.3">
      <c r="C504" t="s">
        <v>2390</v>
      </c>
    </row>
    <row r="505" spans="3:40" x14ac:dyDescent="0.3">
      <c r="C505" t="s">
        <v>748</v>
      </c>
    </row>
    <row r="506" spans="3:40" x14ac:dyDescent="0.3">
      <c r="C506" t="s">
        <v>753</v>
      </c>
    </row>
    <row r="507" spans="3:40" x14ac:dyDescent="0.3">
      <c r="C507" t="s">
        <v>754</v>
      </c>
    </row>
    <row r="508" spans="3:40" x14ac:dyDescent="0.3">
      <c r="C508" t="s">
        <v>1249</v>
      </c>
    </row>
    <row r="509" spans="3:40" x14ac:dyDescent="0.3">
      <c r="C509" t="s">
        <v>750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abSelected="1" topLeftCell="B311" zoomScale="61" zoomScaleNormal="100" workbookViewId="0">
      <selection activeCell="B332" sqref="B332"/>
    </sheetView>
  </sheetViews>
  <sheetFormatPr defaultRowHeight="14.4" x14ac:dyDescent="0.3"/>
  <cols>
    <col min="1" max="1" width="0" hidden="1" customWidth="1"/>
    <col min="2" max="7" width="20.6640625" customWidth="1"/>
  </cols>
  <sheetData>
    <row r="1" spans="1:16" x14ac:dyDescent="0.3">
      <c r="B1" t="s">
        <v>0</v>
      </c>
      <c r="C1" t="s">
        <v>7564</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Digimarc</v>
      </c>
    </row>
    <row r="2" spans="1:16" x14ac:dyDescent="0.3">
      <c r="B2" t="s">
        <v>2</v>
      </c>
      <c r="C2" t="s">
        <v>7565</v>
      </c>
      <c r="K2" t="str">
        <f>LEFT(C1,FIND("(",C1) - 2)</f>
        <v>Digimarc Corporation</v>
      </c>
    </row>
    <row r="3" spans="1:16" x14ac:dyDescent="0.3">
      <c r="J3">
        <f ca="1">RANDBETWEEN(1,6)</f>
        <v>5</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$30.50, down 6.73% after opening at the same price as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$30.50, down 6.73% after opening at yesterday's closing price</v>
      </c>
    </row>
    <row r="5" spans="1:16" x14ac:dyDescent="0.3">
      <c r="J5">
        <f ca="1">RANDBETWEEN(1,2)</f>
        <v>2</v>
      </c>
      <c r="K5" t="str">
        <f>"The one year target estimate for " &amp; D1 &amp; " is " &amp; TEXT(C23,"$####.00")</f>
        <v>The one year target estimate for Digimarc is $44.83</v>
      </c>
      <c r="L5" t="str">
        <f>D1 &amp; " is expected to be trading at " &amp; TEXT(C23, "$####.00") &amp; ", based on target estimates"</f>
        <v>Digimarc is expected to be trading at $44.83, based on target estimates</v>
      </c>
    </row>
    <row r="6" spans="1:16" x14ac:dyDescent="0.3">
      <c r="K6" t="str">
        <f>" which would be " &amp; IF(OR(LEFT(ABS((C23-C2)/C2*100),1)="8",LEFT(ABS((C23-C2)/C2*100),2)="18"), "an ", "a ")  &amp;TEXT(ABS((C23-C2)/C2),"####.00%")&amp;IF((C23-C2)&gt;0," increase over"," decrease from")&amp;" the current price"</f>
        <v xml:space="preserve"> which would be a 46.98% increase over the current price</v>
      </c>
    </row>
    <row r="7" spans="1:16" x14ac:dyDescent="0.3">
      <c r="A7" s="1">
        <v>0</v>
      </c>
      <c r="B7" t="s">
        <v>5</v>
      </c>
      <c r="C7" t="s">
        <v>7566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6 analyst estimates (Yahoo Finance)</v>
      </c>
    </row>
    <row r="8" spans="1:16" x14ac:dyDescent="0.3">
      <c r="A8" s="1">
        <v>1</v>
      </c>
      <c r="B8" t="s">
        <v>6</v>
      </c>
      <c r="C8" t="s">
        <v>7566</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8</v>
      </c>
      <c r="C9" t="s">
        <v>7567</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10</v>
      </c>
      <c r="C10" t="s">
        <v>7568</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$0.09 in the 2 months leading up to the earnings report</v>
      </c>
    </row>
    <row r="11" spans="1:16" x14ac:dyDescent="0.3">
      <c r="A11" s="1">
        <v>4</v>
      </c>
      <c r="B11" t="s">
        <v>12</v>
      </c>
      <c r="C11" t="s">
        <v>7569</v>
      </c>
      <c r="K11" t="str">
        <f>IF(B145="Interest Income",U42, K42)</f>
        <v>No positive trends</v>
      </c>
    </row>
    <row r="12" spans="1:16" x14ac:dyDescent="0.3">
      <c r="A12" s="1">
        <v>5</v>
      </c>
      <c r="B12" t="s">
        <v>14</v>
      </c>
      <c r="C12" t="s">
        <v>7570</v>
      </c>
      <c r="D12" t="str">
        <f>LEFT(C12,FIND("-",C12)-2)</f>
        <v>24.20</v>
      </c>
      <c r="E12" t="str">
        <f>TRIM(RIGHT(C12,FIND("-",C12)-1))</f>
        <v>41.75</v>
      </c>
      <c r="K12" t="e">
        <f ca="1">D78</f>
        <v>#VALUE!</v>
      </c>
    </row>
    <row r="13" spans="1:16" x14ac:dyDescent="0.3">
      <c r="A13" s="1">
        <v>6</v>
      </c>
      <c r="B13" t="s">
        <v>16</v>
      </c>
      <c r="C13" t="s">
        <v>7571</v>
      </c>
      <c r="K13" t="str">
        <f ca="1">D89</f>
        <v>Inconclusive</v>
      </c>
    </row>
    <row r="14" spans="1:16" x14ac:dyDescent="0.3">
      <c r="A14" s="1">
        <v>7</v>
      </c>
      <c r="B14" t="s">
        <v>18</v>
      </c>
      <c r="C14" t="s">
        <v>7572</v>
      </c>
    </row>
    <row r="16" spans="1:16" x14ac:dyDescent="0.3">
      <c r="A16" s="1">
        <v>0</v>
      </c>
      <c r="B16" t="s">
        <v>20</v>
      </c>
      <c r="C16" t="s">
        <v>7573</v>
      </c>
    </row>
    <row r="17" spans="1:23" x14ac:dyDescent="0.3">
      <c r="A17" s="1">
        <v>1</v>
      </c>
      <c r="B17" t="s">
        <v>22</v>
      </c>
      <c r="C17" t="s">
        <v>7574</v>
      </c>
      <c r="K17" t="str">
        <f ca="1">K2 &amp; IF(J3=1, K3,IF(J3=2,L3,IF(J3=3,M3,IF(J3=4,N3,IF(J3=5,O3,IF(J3=6,P3)))))) &amp; ". " &amp; IF(J4=1,K4,IF(J4=2,L4)) &amp; ". " &amp; IF(J5=1,K5,IF(J5=2,L5)) &amp; K6 &amp; ". " &amp; K7 &amp; ". " &amp; K8 &amp; ". " &amp; K9 &amp; "."</f>
        <v>Digimarc Corporation plans to report earnings between Jul 24, 2017 and Jul 28, 2017. The stock is currently trading at $30.50, down 6.73% after opening at the same price as yesterday's close. Digimarc is expected to be trading at $44.83, based on target estimates which would be a 46.98% increase over the current price. Earnings are expected to remain constant over the next quarter based on the average of 6 analyst estimates (Yahoo Finance). The stock is trading near the middle of its 52 week range. Over the last 4 quarters, there have been positive earnings surprises 4 times, and a negative earnings surprise 0 times.</v>
      </c>
    </row>
    <row r="18" spans="1:23" x14ac:dyDescent="0.3">
      <c r="A18" s="1">
        <v>2</v>
      </c>
      <c r="B18" t="s">
        <v>24</v>
      </c>
      <c r="C18" t="s">
        <v>7575</v>
      </c>
    </row>
    <row r="19" spans="1:23" x14ac:dyDescent="0.3">
      <c r="A19" s="1">
        <v>3</v>
      </c>
      <c r="B19" t="s">
        <v>26</v>
      </c>
      <c r="C19" t="s">
        <v>7576</v>
      </c>
    </row>
    <row r="20" spans="1:23" x14ac:dyDescent="0.3">
      <c r="A20" s="1">
        <v>4</v>
      </c>
      <c r="B20" t="s">
        <v>28</v>
      </c>
      <c r="C20" t="s">
        <v>770</v>
      </c>
    </row>
    <row r="21" spans="1:23" x14ac:dyDescent="0.3">
      <c r="A21" s="1">
        <v>5</v>
      </c>
      <c r="B21" t="s">
        <v>30</v>
      </c>
      <c r="C21" t="s">
        <v>771</v>
      </c>
    </row>
    <row r="22" spans="1:23" x14ac:dyDescent="0.3">
      <c r="A22" s="1">
        <v>6</v>
      </c>
      <c r="B22" t="s">
        <v>32</v>
      </c>
      <c r="C22" t="s">
        <v>7577</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7578</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6</v>
      </c>
      <c r="D27">
        <v>6</v>
      </c>
      <c r="E27">
        <v>6</v>
      </c>
      <c r="F27">
        <v>5</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-0.68</v>
      </c>
      <c r="D28">
        <v>-0.68</v>
      </c>
      <c r="E28">
        <v>-2.64</v>
      </c>
      <c r="F28">
        <v>-2.25</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-0.74</v>
      </c>
      <c r="D29">
        <v>-0.74</v>
      </c>
      <c r="E29">
        <v>-2.8</v>
      </c>
      <c r="F29">
        <v>-2.67</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-0.62</v>
      </c>
      <c r="D30">
        <v>-0.61</v>
      </c>
      <c r="E30">
        <v>-2.4500000000000002</v>
      </c>
      <c r="F30">
        <v>-1.43</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-0.62</v>
      </c>
      <c r="D31">
        <v>-0.55000000000000004</v>
      </c>
      <c r="E31">
        <v>-2.36</v>
      </c>
      <c r="F31">
        <v>-2.64</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2409</v>
      </c>
      <c r="D34" t="s">
        <v>2409</v>
      </c>
      <c r="E34" t="s">
        <v>2409</v>
      </c>
      <c r="F34" t="s">
        <v>7579</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7580</v>
      </c>
      <c r="D35" t="s">
        <v>7581</v>
      </c>
      <c r="E35" t="s">
        <v>7582</v>
      </c>
      <c r="F35" t="s">
        <v>7583</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3646</v>
      </c>
      <c r="D36" t="s">
        <v>4930</v>
      </c>
      <c r="E36" t="s">
        <v>7584</v>
      </c>
      <c r="F36" t="s">
        <v>7585</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3208</v>
      </c>
      <c r="D37" t="s">
        <v>7586</v>
      </c>
      <c r="E37" t="s">
        <v>7587</v>
      </c>
      <c r="F37" t="s">
        <v>2964</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610</v>
      </c>
      <c r="D38" t="s">
        <v>7588</v>
      </c>
      <c r="E38" t="s">
        <v>6037</v>
      </c>
      <c r="F38" t="s">
        <v>7582</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64</v>
      </c>
      <c r="C39" t="s">
        <v>5852</v>
      </c>
      <c r="D39" t="s">
        <v>820</v>
      </c>
      <c r="E39" t="s">
        <v>1286</v>
      </c>
      <c r="F39" t="s">
        <v>6321</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69</v>
      </c>
      <c r="C41" s="1" t="s">
        <v>70</v>
      </c>
      <c r="D41" s="1" t="s">
        <v>71</v>
      </c>
      <c r="E41" s="1" t="s">
        <v>72</v>
      </c>
      <c r="F41" s="1" t="s">
        <v>73</v>
      </c>
    </row>
    <row r="42" spans="1:23" x14ac:dyDescent="0.3">
      <c r="A42" s="1">
        <v>0</v>
      </c>
      <c r="B42" t="s">
        <v>74</v>
      </c>
      <c r="C42" t="s">
        <v>7589</v>
      </c>
      <c r="D42" t="s">
        <v>7590</v>
      </c>
      <c r="E42" t="s">
        <v>7591</v>
      </c>
      <c r="F42" t="s">
        <v>7592</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7593</v>
      </c>
      <c r="D43" t="s">
        <v>7594</v>
      </c>
      <c r="E43" t="s">
        <v>7595</v>
      </c>
      <c r="F43" t="s">
        <v>7596</v>
      </c>
    </row>
    <row r="44" spans="1:23" x14ac:dyDescent="0.3">
      <c r="A44" s="1">
        <v>2</v>
      </c>
      <c r="B44" t="s">
        <v>83</v>
      </c>
      <c r="C44" t="s">
        <v>1234</v>
      </c>
      <c r="D44" t="s">
        <v>1293</v>
      </c>
      <c r="E44" t="s">
        <v>1234</v>
      </c>
      <c r="F44" t="s">
        <v>1782</v>
      </c>
    </row>
    <row r="45" spans="1:23" x14ac:dyDescent="0.3">
      <c r="A45" s="1">
        <v>3</v>
      </c>
      <c r="B45" t="s">
        <v>88</v>
      </c>
      <c r="C45" t="s">
        <v>7597</v>
      </c>
      <c r="D45" t="s">
        <v>7598</v>
      </c>
      <c r="E45" t="s">
        <v>819</v>
      </c>
      <c r="F45" t="s">
        <v>7227</v>
      </c>
    </row>
    <row r="47" spans="1:23" x14ac:dyDescent="0.3">
      <c r="B47" s="1" t="s">
        <v>93</v>
      </c>
      <c r="C47" s="1" t="s">
        <v>37</v>
      </c>
      <c r="D47" s="1" t="s">
        <v>38</v>
      </c>
      <c r="E47" s="1" t="s">
        <v>39</v>
      </c>
      <c r="F47" s="1" t="s">
        <v>40</v>
      </c>
    </row>
    <row r="48" spans="1:23" x14ac:dyDescent="0.3">
      <c r="A48" s="1">
        <v>0</v>
      </c>
      <c r="B48" t="s">
        <v>94</v>
      </c>
      <c r="C48">
        <v>-0.68</v>
      </c>
      <c r="D48">
        <v>-0.68</v>
      </c>
      <c r="E48">
        <v>-2.64</v>
      </c>
      <c r="F48">
        <v>-2.25</v>
      </c>
    </row>
    <row r="49" spans="1:14" x14ac:dyDescent="0.3">
      <c r="A49" s="1">
        <v>1</v>
      </c>
      <c r="B49" t="s">
        <v>95</v>
      </c>
      <c r="C49">
        <v>-0.68</v>
      </c>
      <c r="D49">
        <v>-0.68</v>
      </c>
      <c r="E49">
        <v>-2.64</v>
      </c>
      <c r="F49">
        <v>-2.25</v>
      </c>
    </row>
    <row r="50" spans="1:14" x14ac:dyDescent="0.3">
      <c r="A50" s="1">
        <v>2</v>
      </c>
      <c r="B50" t="s">
        <v>96</v>
      </c>
      <c r="C50">
        <v>-0.68</v>
      </c>
      <c r="D50">
        <v>-0.68</v>
      </c>
      <c r="E50">
        <v>-2.65</v>
      </c>
      <c r="F50">
        <v>-2.25</v>
      </c>
    </row>
    <row r="51" spans="1:14" x14ac:dyDescent="0.3">
      <c r="A51" s="1">
        <v>3</v>
      </c>
      <c r="B51" t="s">
        <v>97</v>
      </c>
      <c r="C51">
        <v>-0.68</v>
      </c>
      <c r="D51">
        <v>-0.68</v>
      </c>
      <c r="E51">
        <v>-2.65</v>
      </c>
      <c r="F51">
        <v>-2.25</v>
      </c>
    </row>
    <row r="52" spans="1:14" x14ac:dyDescent="0.3">
      <c r="A52" s="1">
        <v>4</v>
      </c>
      <c r="B52" t="s">
        <v>98</v>
      </c>
      <c r="C52">
        <v>-0.67</v>
      </c>
      <c r="D52">
        <v>-0.68</v>
      </c>
      <c r="E52">
        <v>-2.67</v>
      </c>
      <c r="F52">
        <v>-2.16</v>
      </c>
    </row>
    <row r="54" spans="1:14" x14ac:dyDescent="0.3">
      <c r="B54" s="1" t="s">
        <v>99</v>
      </c>
      <c r="C54" s="1" t="s">
        <v>37</v>
      </c>
      <c r="D54" s="1" t="s">
        <v>38</v>
      </c>
      <c r="E54" s="1" t="s">
        <v>39</v>
      </c>
      <c r="F54" s="1" t="s">
        <v>40</v>
      </c>
    </row>
    <row r="55" spans="1:14" x14ac:dyDescent="0.3">
      <c r="A55" s="1">
        <v>0</v>
      </c>
      <c r="B55" t="s">
        <v>100</v>
      </c>
    </row>
    <row r="56" spans="1:14" x14ac:dyDescent="0.3">
      <c r="A56" s="1">
        <v>1</v>
      </c>
      <c r="B56" t="s">
        <v>101</v>
      </c>
      <c r="D56">
        <v>2</v>
      </c>
      <c r="E56">
        <v>1</v>
      </c>
      <c r="F56">
        <v>1</v>
      </c>
    </row>
    <row r="57" spans="1:14" x14ac:dyDescent="0.3">
      <c r="A57" s="1">
        <v>2</v>
      </c>
      <c r="B57" t="s">
        <v>102</v>
      </c>
    </row>
    <row r="58" spans="1:14" x14ac:dyDescent="0.3">
      <c r="A58" s="1">
        <v>3</v>
      </c>
      <c r="B58" t="s">
        <v>103</v>
      </c>
    </row>
    <row r="60" spans="1:14" x14ac:dyDescent="0.3">
      <c r="B60" s="1" t="s">
        <v>104</v>
      </c>
      <c r="C60" s="1" t="s">
        <v>7599</v>
      </c>
      <c r="D60" s="1" t="s">
        <v>106</v>
      </c>
      <c r="E60" s="1" t="s">
        <v>107</v>
      </c>
      <c r="F60" s="1" t="s">
        <v>108</v>
      </c>
      <c r="I60" t="str">
        <f t="shared" ref="I60:I123" si="4">IF(AND(K60&gt; J60, L60&gt; K60, M60&gt; L60, N60&gt; M60), "pos_trend", IF(AND(K60&lt; J60, L60&lt; K60, M60&lt; L60, N60&lt; M60), "neg_trend", "N/A"))</f>
        <v>N/A</v>
      </c>
      <c r="J60" t="str">
        <f>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N60" si="5">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si="5"/>
        <v>N/A</v>
      </c>
      <c r="M60" t="str">
        <f t="shared" si="5"/>
        <v>N/A</v>
      </c>
      <c r="N60" t="str">
        <f t="shared" si="5"/>
        <v>N/A</v>
      </c>
    </row>
    <row r="61" spans="1:14" x14ac:dyDescent="0.3">
      <c r="A61" s="1">
        <v>0</v>
      </c>
      <c r="B61" t="s">
        <v>109</v>
      </c>
      <c r="C61" t="s">
        <v>7090</v>
      </c>
      <c r="F61">
        <v>0.19</v>
      </c>
      <c r="I61" t="str">
        <f t="shared" si="4"/>
        <v>N/A</v>
      </c>
      <c r="J61">
        <f t="shared" ref="J61:J124" si="6">IFERROR(IF(TRIM(C61)="-", "N/A", IF(RIGHT(C61,1)=")",IF(RIGHT(C61,2)="T)",-1000000000000*VALUE(MID(C61,2,LEN(C61)-3)),IF(RIGHT(C61,2)="M)",-1000000*VALUE(MID(C61,2,LEN(C61)-3)),IF(RIGHT(C61,2)="B)",-1000000000*VALUE(MID(C61,2,LEN(C61)-3)),IF(RIGHT(C61,2)="k)",-1000*VALUE(MID(C61,2,LEN(C61)-3)),VALUE(SUBSTITUTE(C61,",","")))))),IF(RIGHT(C61,1)="T",1000000000000*VALUE(LEFT(C61,LEN(C61)-1)),IF(RIGHT(C61,1)="M",1000000*VALUE(LEFT(C61,LEN(C61)-1)),IF(RIGHT(C61,1)="B",1000000000*VALUE(LEFT(C61,LEN(C61)-1)),IF(RIGHT(C61,1)="%",0.01*VALUE(LEFT(C61,LEN(C61)-1)),IF(RIGHT(C61,1)="k",1000*VALUE(LEFT(C61,LEN(C61)-1)),VALUE(SUBSTITUTE(C61,",",""))))))))),"N/A")</f>
        <v>-9.6999999999999989E-2</v>
      </c>
      <c r="K61" t="str">
        <f t="shared" ref="K61:K124" si="7">IFERROR(IF(TRIM(D61)="-", "N/A", IF(RIGHT(D61,1)=")",IF(RIGHT(D61,2)="T)",-1000000000000*VALUE(MID(D61,2,LEN(D61)-3)),IF(RIGHT(D61,2)="M)",-1000000*VALUE(MID(D61,2,LEN(D61)-3)),IF(RIGHT(D61,2)="B)",-1000000000*VALUE(MID(D61,2,LEN(D61)-3)),IF(RIGHT(D61,2)="k)",-1000*VALUE(MID(D61,2,LEN(D61)-3)),VALUE(SUBSTITUTE(D61,",","")))))),IF(RIGHT(D61,1)="T",1000000000000*VALUE(LEFT(D61,LEN(D61)-1)),IF(RIGHT(D61,1)="M",1000000*VALUE(LEFT(D61,LEN(D61)-1)),IF(RIGHT(D61,1)="B",1000000000*VALUE(LEFT(D61,LEN(D61)-1)),IF(RIGHT(D61,1)="%",0.01*VALUE(LEFT(D61,LEN(D61)-1)),IF(RIGHT(D61,1)="k",1000*VALUE(LEFT(D61,LEN(D61)-1)),VALUE(SUBSTITUTE(D61,",",""))))))))),"N/A")</f>
        <v>N/A</v>
      </c>
      <c r="L61" t="str">
        <f t="shared" ref="L61:L124" si="8">IFERROR(IF(TRIM(E61)="-", "N/A", IF(RIGHT(E61,1)=")",IF(RIGHT(E61,2)="T)",-1000000000000*VALUE(MID(E61,2,LEN(E61)-3)),IF(RIGHT(E61,2)="M)",-1000000*VALUE(MID(E61,2,LEN(E61)-3)),IF(RIGHT(E61,2)="B)",-1000000000*VALUE(MID(E61,2,LEN(E61)-3)),IF(RIGHT(E61,2)="k)",-1000*VALUE(MID(E61,2,LEN(E61)-3)),VALUE(SUBSTITUTE(E61,",","")))))),IF(RIGHT(E61,1)="T",1000000000000*VALUE(LEFT(E61,LEN(E61)-1)),IF(RIGHT(E61,1)="M",1000000*VALUE(LEFT(E61,LEN(E61)-1)),IF(RIGHT(E61,1)="B",1000000000*VALUE(LEFT(E61,LEN(E61)-1)),IF(RIGHT(E61,1)="%",0.01*VALUE(LEFT(E61,LEN(E61)-1)),IF(RIGHT(E61,1)="k",1000*VALUE(LEFT(E61,LEN(E61)-1)),VALUE(SUBSTITUTE(E61,",",""))))))))),"N/A")</f>
        <v>N/A</v>
      </c>
      <c r="M61">
        <f t="shared" ref="M61:M124" si="9">IFERROR(IF(TRIM(F61)="-", "N/A", IF(RIGHT(F61,1)=")",IF(RIGHT(F61,2)="T)",-1000000000000*VALUE(MID(F61,2,LEN(F61)-3)),IF(RIGHT(F61,2)="M)",-1000000*VALUE(MID(F61,2,LEN(F61)-3)),IF(RIGHT(F61,2)="B)",-1000000000*VALUE(MID(F61,2,LEN(F61)-3)),IF(RIGHT(F61,2)="k)",-1000*VALUE(MID(F61,2,LEN(F61)-3)),VALUE(SUBSTITUTE(F61,",","")))))),IF(RIGHT(F61,1)="T",1000000000000*VALUE(LEFT(F61,LEN(F61)-1)),IF(RIGHT(F61,1)="M",1000000*VALUE(LEFT(F61,LEN(F61)-1)),IF(RIGHT(F61,1)="B",1000000000*VALUE(LEFT(F61,LEN(F61)-1)),IF(RIGHT(F61,1)="%",0.01*VALUE(LEFT(F61,LEN(F61)-1)),IF(RIGHT(F61,1)="k",1000*VALUE(LEFT(F61,LEN(F61)-1)),VALUE(SUBSTITUTE(F61,",",""))))))))),"N/A")</f>
        <v>0.19</v>
      </c>
      <c r="N61" t="str">
        <f t="shared" ref="N61:N124" si="10">IFERROR(IF(TRIM(G61)="-", "N/A", IF(RIGHT(G61,1)=")",IF(RIGHT(G61,2)="T)",-1000000000000*VALUE(MID(G61,2,LEN(G61)-3)),IF(RIGHT(G61,2)="M)",-1000000*VALUE(MID(G61,2,LEN(G61)-3)),IF(RIGHT(G61,2)="B)",-1000000000*VALUE(MID(G61,2,LEN(G61)-3)),IF(RIGHT(G61,2)="k)",-1000*VALUE(MID(G61,2,LEN(G61)-3)),VALUE(SUBSTITUTE(G61,",","")))))),IF(RIGHT(G61,1)="T",1000000000000*VALUE(LEFT(G61,LEN(G61)-1)),IF(RIGHT(G61,1)="M",1000000*VALUE(LEFT(G61,LEN(G61)-1)),IF(RIGHT(G61,1)="B",1000000000*VALUE(LEFT(G61,LEN(G61)-1)),IF(RIGHT(G61,1)="%",0.01*VALUE(LEFT(G61,LEN(G61)-1)),IF(RIGHT(G61,1)="k",1000*VALUE(LEFT(G61,LEN(G61)-1)),VALUE(SUBSTITUTE(G61,",",""))))))))),"N/A")</f>
        <v>N/A</v>
      </c>
    </row>
    <row r="62" spans="1:14" x14ac:dyDescent="0.3">
      <c r="A62" s="1">
        <v>1</v>
      </c>
      <c r="B62" t="s">
        <v>111</v>
      </c>
      <c r="C62" t="s">
        <v>7600</v>
      </c>
      <c r="F62">
        <v>0.22</v>
      </c>
      <c r="I62" t="str">
        <f t="shared" si="4"/>
        <v>N/A</v>
      </c>
      <c r="J62">
        <f t="shared" si="6"/>
        <v>-0.23600000000000002</v>
      </c>
      <c r="K62" t="str">
        <f t="shared" si="7"/>
        <v>N/A</v>
      </c>
      <c r="L62" t="str">
        <f t="shared" si="8"/>
        <v>N/A</v>
      </c>
      <c r="M62">
        <f t="shared" si="9"/>
        <v>0.22</v>
      </c>
      <c r="N62" t="str">
        <f t="shared" si="10"/>
        <v>N/A</v>
      </c>
    </row>
    <row r="63" spans="1:14" x14ac:dyDescent="0.3">
      <c r="A63" s="1">
        <v>2</v>
      </c>
      <c r="B63" t="s">
        <v>113</v>
      </c>
      <c r="C63" t="s">
        <v>5068</v>
      </c>
      <c r="F63">
        <v>0.08</v>
      </c>
      <c r="I63" t="str">
        <f t="shared" si="4"/>
        <v>N/A</v>
      </c>
      <c r="J63">
        <f t="shared" si="6"/>
        <v>-0.11900000000000001</v>
      </c>
      <c r="K63" t="str">
        <f t="shared" si="7"/>
        <v>N/A</v>
      </c>
      <c r="L63" t="str">
        <f t="shared" si="8"/>
        <v>N/A</v>
      </c>
      <c r="M63">
        <f t="shared" si="9"/>
        <v>0.08</v>
      </c>
      <c r="N63" t="str">
        <f t="shared" si="10"/>
        <v>N/A</v>
      </c>
    </row>
    <row r="64" spans="1:14" x14ac:dyDescent="0.3">
      <c r="A64" s="1">
        <v>3</v>
      </c>
      <c r="B64" t="s">
        <v>115</v>
      </c>
      <c r="C64" t="s">
        <v>7601</v>
      </c>
      <c r="F64">
        <v>0.12</v>
      </c>
      <c r="I64" t="str">
        <f t="shared" si="4"/>
        <v>N/A</v>
      </c>
      <c r="J64">
        <f t="shared" si="6"/>
        <v>0.14800000000000002</v>
      </c>
      <c r="K64" t="str">
        <f t="shared" si="7"/>
        <v>N/A</v>
      </c>
      <c r="L64" t="str">
        <f t="shared" si="8"/>
        <v>N/A</v>
      </c>
      <c r="M64">
        <f t="shared" si="9"/>
        <v>0.12</v>
      </c>
      <c r="N64" t="str">
        <f t="shared" si="10"/>
        <v>N/A</v>
      </c>
    </row>
    <row r="65" spans="1:14" x14ac:dyDescent="0.3">
      <c r="A65" s="1">
        <v>4</v>
      </c>
      <c r="B65" t="s">
        <v>117</v>
      </c>
      <c r="C65" t="s">
        <v>813</v>
      </c>
      <c r="F65">
        <v>0.08</v>
      </c>
      <c r="I65" t="str">
        <f t="shared" si="4"/>
        <v>N/A</v>
      </c>
      <c r="J65">
        <f t="shared" si="6"/>
        <v>0.2</v>
      </c>
      <c r="K65" t="str">
        <f t="shared" si="7"/>
        <v>N/A</v>
      </c>
      <c r="L65" t="str">
        <f t="shared" si="8"/>
        <v>N/A</v>
      </c>
      <c r="M65">
        <f t="shared" si="9"/>
        <v>0.08</v>
      </c>
      <c r="N65" t="str">
        <f t="shared" si="10"/>
        <v>N/A</v>
      </c>
    </row>
    <row r="66" spans="1:14" x14ac:dyDescent="0.3">
      <c r="A66" s="1">
        <v>5</v>
      </c>
      <c r="B66" t="s">
        <v>119</v>
      </c>
      <c r="C66" t="s">
        <v>7602</v>
      </c>
      <c r="I66" t="str">
        <f t="shared" si="4"/>
        <v>N/A</v>
      </c>
      <c r="J66">
        <f t="shared" si="6"/>
        <v>0.42700000000000005</v>
      </c>
      <c r="K66" t="str">
        <f t="shared" si="7"/>
        <v>N/A</v>
      </c>
      <c r="L66" t="str">
        <f t="shared" si="8"/>
        <v>N/A</v>
      </c>
      <c r="M66" t="str">
        <f t="shared" si="9"/>
        <v>N/A</v>
      </c>
      <c r="N66" t="str">
        <f t="shared" si="10"/>
        <v>N/A</v>
      </c>
    </row>
    <row r="67" spans="1:14" x14ac:dyDescent="0.3">
      <c r="D67" t="s">
        <v>121</v>
      </c>
      <c r="E67" t="str">
        <f>C1</f>
        <v>Digimarc Corporation (DMRC)</v>
      </c>
      <c r="I67" t="str">
        <f t="shared" si="4"/>
        <v>N/A</v>
      </c>
      <c r="J67" t="str">
        <f t="shared" si="6"/>
        <v>N/A</v>
      </c>
      <c r="K67" t="str">
        <f t="shared" si="7"/>
        <v>N/A</v>
      </c>
      <c r="L67" t="str">
        <f t="shared" si="8"/>
        <v>N/A</v>
      </c>
      <c r="M67" t="str">
        <f t="shared" si="9"/>
        <v>N/A</v>
      </c>
      <c r="N67" t="str">
        <f t="shared" si="10"/>
        <v>N/A</v>
      </c>
    </row>
    <row r="68" spans="1:14" x14ac:dyDescent="0.3">
      <c r="A68" s="1">
        <v>0</v>
      </c>
      <c r="B68" t="s">
        <v>122</v>
      </c>
      <c r="C68" t="s">
        <v>7573</v>
      </c>
      <c r="D68">
        <f ca="1">AVERAGE(VALUE(INDIRECT("J"&amp;(MATCH(B68,B69:B500,0)+68))),VALUE(INDIRECT("J"&amp;(MATCH(B68,B69:B500,0)+79))),VALUE(INDIRECT("J"&amp;(MATCH(B68,B69:B500,0)+90))),VALUE(INDIRECT("J"&amp;(MATCH(B68,B69:B500,0)+101))))</f>
        <v>99132500</v>
      </c>
      <c r="E68" t="str">
        <f t="shared" ref="E68:E76" ca="1" si="11">IF(AND(C68&lt;&gt;"",D68&lt;&gt;0),IF(VALUE(J68)&gt;VALUE(K68),"above average","below average"),"no data")</f>
        <v>above average</v>
      </c>
      <c r="I68" t="str">
        <f t="shared" ca="1" si="4"/>
        <v>N/A</v>
      </c>
      <c r="J68">
        <f t="shared" si="6"/>
        <v>325860000</v>
      </c>
      <c r="K68">
        <f t="shared" ca="1" si="7"/>
        <v>99132500</v>
      </c>
      <c r="L68" t="str">
        <f t="shared" ca="1" si="8"/>
        <v>N/A</v>
      </c>
      <c r="M68" t="str">
        <f t="shared" si="9"/>
        <v>N/A</v>
      </c>
      <c r="N68" t="str">
        <f t="shared" si="10"/>
        <v>N/A</v>
      </c>
    </row>
    <row r="69" spans="1:14" x14ac:dyDescent="0.3">
      <c r="A69" s="1">
        <v>1</v>
      </c>
      <c r="B69" t="s">
        <v>123</v>
      </c>
      <c r="D69" t="e">
        <f ca="1">AVERAGE(VALUE(INDIRECT("J"&amp;(MATCH(B69,B70:B501,0)+69))),VALUE(INDIRECT("J"&amp;(MATCH(B69,B70:B501,0)+80))),VALUE(INDIRECT("J"&amp;(MATCH(B69,B70:B501,0)+91))),VALUE(INDIRECT("J"&amp;(MATCH(B69,B70:B501,0)+102))))</f>
        <v>#VALUE!</v>
      </c>
      <c r="E69" t="e">
        <f t="shared" ca="1" si="11"/>
        <v>#VALUE!</v>
      </c>
      <c r="I69" t="str">
        <f t="shared" ca="1" si="4"/>
        <v>N/A</v>
      </c>
      <c r="J69" t="str">
        <f t="shared" si="6"/>
        <v>N/A</v>
      </c>
      <c r="K69" t="str">
        <f t="shared" ca="1" si="7"/>
        <v>N/A</v>
      </c>
      <c r="L69" t="str">
        <f t="shared" ca="1" si="8"/>
        <v>N/A</v>
      </c>
      <c r="M69" t="str">
        <f t="shared" si="9"/>
        <v>N/A</v>
      </c>
      <c r="N69" t="str">
        <f t="shared" si="10"/>
        <v>N/A</v>
      </c>
    </row>
    <row r="70" spans="1:14" x14ac:dyDescent="0.3">
      <c r="A70" s="1">
        <v>2</v>
      </c>
      <c r="B70" t="s">
        <v>124</v>
      </c>
      <c r="C70" t="s">
        <v>7575</v>
      </c>
      <c r="D70">
        <f ca="1">AVERAGE(VALUE(INDIRECT("J"&amp;(MATCH(B70,B71:B502,0)+70))),VALUE(INDIRECT("J"&amp;(MATCH(B70,B71:B502,0)+81))),VALUE(INDIRECT("J"&amp;(MATCH(B70,B71:B502,0)+92))),VALUE(INDIRECT("J"&amp;(MATCH(B70,B71:B502,0)+103))))</f>
        <v>-60.607499999999995</v>
      </c>
      <c r="E70" t="str">
        <f t="shared" ca="1" si="11"/>
        <v>above average</v>
      </c>
      <c r="F70" t="str">
        <f t="shared" ref="F70:F76" ca="1" si="12">IF(E70="above average",LOWER(TRIM(IF(ISNUMBER(VALUE(RIGHT(B70,1))),REPLACE(B70,LEN(B70),1,""),B70))),"")</f>
        <v>trailing p/e</v>
      </c>
      <c r="G70" t="str">
        <f ca="1">IFERROR(LEFT(F70,FIND("(",F70) - 2),F70)</f>
        <v>trailing p/e</v>
      </c>
      <c r="I70" t="str">
        <f t="shared" ca="1" si="4"/>
        <v>N/A</v>
      </c>
      <c r="J70">
        <f t="shared" si="6"/>
        <v>-13.03</v>
      </c>
      <c r="K70">
        <f t="shared" ca="1" si="7"/>
        <v>-60.607500000000002</v>
      </c>
      <c r="L70" t="str">
        <f t="shared" ca="1" si="8"/>
        <v>N/A</v>
      </c>
      <c r="M70" t="str">
        <f t="shared" ca="1" si="9"/>
        <v>N/A</v>
      </c>
      <c r="N70" t="str">
        <f t="shared" ca="1" si="10"/>
        <v>N/A</v>
      </c>
    </row>
    <row r="71" spans="1:14" x14ac:dyDescent="0.3">
      <c r="A71" s="1">
        <v>3</v>
      </c>
      <c r="B71" t="s">
        <v>125</v>
      </c>
      <c r="C71" t="s">
        <v>7603</v>
      </c>
      <c r="D71" t="e">
        <f ca="1">AVERAGE(VALUE(INDIRECT("J"&amp;(MATCH(B71,B72:B503,0)+71))),VALUE(INDIRECT("J"&amp;(MATCH(B71,B72:B503,0)+82))),VALUE(INDIRECT("J"&amp;(MATCH(B71,B72:B503,0)+93))),VALUE(INDIRECT("J"&amp;(MATCH(B71,B72:B503,0)+104))))</f>
        <v>#VALUE!</v>
      </c>
      <c r="E71" t="e">
        <f t="shared" ca="1" si="11"/>
        <v>#VALUE!</v>
      </c>
      <c r="F71" t="e">
        <f t="shared" ca="1" si="12"/>
        <v>#VALUE!</v>
      </c>
      <c r="G71" t="e">
        <f t="shared" ref="G71:G76" ca="1" si="13">IF(F71&lt;&gt;"", G70 &amp; ", " &amp; IFERROR(LEFT(F71,FIND("(",F71) - 2),F71),G70)</f>
        <v>#VALUE!</v>
      </c>
      <c r="I71" t="str">
        <f t="shared" ca="1" si="4"/>
        <v>N/A</v>
      </c>
      <c r="J71">
        <f t="shared" si="6"/>
        <v>-13.56</v>
      </c>
      <c r="K71" t="str">
        <f t="shared" ca="1" si="7"/>
        <v>N/A</v>
      </c>
      <c r="L71" t="str">
        <f t="shared" ca="1" si="8"/>
        <v>N/A</v>
      </c>
      <c r="M71" t="str">
        <f t="shared" ca="1" si="9"/>
        <v>N/A</v>
      </c>
      <c r="N71" t="str">
        <f t="shared" ca="1" si="10"/>
        <v>N/A</v>
      </c>
    </row>
    <row r="72" spans="1:14" x14ac:dyDescent="0.3">
      <c r="A72" s="1">
        <v>4</v>
      </c>
      <c r="B72" t="s">
        <v>127</v>
      </c>
      <c r="C72" t="s">
        <v>7593</v>
      </c>
      <c r="D72" t="e">
        <f ca="1">AVERAGE(VALUE(INDIRECT("J"&amp;(MATCH(B72,B73:B504,0)+72))),VALUE(INDIRECT("J"&amp;(MATCH(B72,B73:B504,0)+83))),VALUE(INDIRECT("J"&amp;(MATCH(B72,B73:B504,0)+94))),VALUE(INDIRECT("J"&amp;(MATCH(B72,B73:B504,0)+105))))</f>
        <v>#VALUE!</v>
      </c>
      <c r="E72" t="e">
        <f t="shared" ca="1" si="11"/>
        <v>#VALUE!</v>
      </c>
      <c r="F72" t="e">
        <f t="shared" ca="1" si="12"/>
        <v>#VALUE!</v>
      </c>
      <c r="G72" t="e">
        <f t="shared" ca="1" si="13"/>
        <v>#VALUE!</v>
      </c>
      <c r="I72" t="str">
        <f t="shared" ca="1" si="4"/>
        <v>N/A</v>
      </c>
      <c r="J72">
        <f t="shared" si="6"/>
        <v>-0.62</v>
      </c>
      <c r="K72" t="str">
        <f t="shared" ca="1" si="7"/>
        <v>N/A</v>
      </c>
      <c r="L72" t="str">
        <f t="shared" ca="1" si="8"/>
        <v>N/A</v>
      </c>
      <c r="M72" t="str">
        <f t="shared" ca="1" si="9"/>
        <v>N/A</v>
      </c>
      <c r="N72" t="str">
        <f t="shared" ca="1" si="10"/>
        <v>N/A</v>
      </c>
    </row>
    <row r="73" spans="1:14" x14ac:dyDescent="0.3">
      <c r="A73" s="1">
        <v>5</v>
      </c>
      <c r="B73" t="s">
        <v>129</v>
      </c>
      <c r="C73" t="s">
        <v>7604</v>
      </c>
      <c r="D73">
        <f ca="1">AVERAGE(VALUE(INDIRECT("J"&amp;(MATCH(B73,B74:B505,0)+73))),VALUE(INDIRECT("J"&amp;(MATCH(B73,B74:B505,0)+84))),VALUE(INDIRECT("J"&amp;(MATCH(B73,B74:B505,0)+95))),VALUE(INDIRECT("J"&amp;(MATCH(B73,B74:B505,0)+106))))</f>
        <v>1.2349999999999999</v>
      </c>
      <c r="E73" t="str">
        <f t="shared" ca="1" si="11"/>
        <v>above average</v>
      </c>
      <c r="F73" t="str">
        <f t="shared" ca="1" si="12"/>
        <v>price/sales (ttm)</v>
      </c>
      <c r="G73" t="e">
        <f t="shared" ca="1" si="13"/>
        <v>#VALUE!</v>
      </c>
      <c r="I73" t="str">
        <f t="shared" ca="1" si="4"/>
        <v>N/A</v>
      </c>
      <c r="J73">
        <f t="shared" si="6"/>
        <v>14.61</v>
      </c>
      <c r="K73">
        <f t="shared" ca="1" si="7"/>
        <v>1.2350000000000001</v>
      </c>
      <c r="L73" t="str">
        <f t="shared" ca="1" si="8"/>
        <v>N/A</v>
      </c>
      <c r="M73" t="str">
        <f t="shared" ca="1" si="9"/>
        <v>N/A</v>
      </c>
      <c r="N73" t="str">
        <f t="shared" ca="1" si="10"/>
        <v>N/A</v>
      </c>
    </row>
    <row r="74" spans="1:14" x14ac:dyDescent="0.3">
      <c r="A74" s="1">
        <v>6</v>
      </c>
      <c r="B74" t="s">
        <v>131</v>
      </c>
      <c r="C74" t="s">
        <v>7605</v>
      </c>
      <c r="D74">
        <f ca="1">AVERAGE(VALUE(INDIRECT("J"&amp;(MATCH(B74,B75:B506,0)+74))),VALUE(INDIRECT("J"&amp;(MATCH(B74,B75:B506,0)+85))),VALUE(INDIRECT("J"&amp;(MATCH(B74,B75:B506,0)+96))),VALUE(INDIRECT("J"&amp;(MATCH(B74,B75:B506,0)+107))))</f>
        <v>1.9175</v>
      </c>
      <c r="E74" t="str">
        <f t="shared" ca="1" si="11"/>
        <v>above average</v>
      </c>
      <c r="F74" t="str">
        <f t="shared" ca="1" si="12"/>
        <v>price/book (mrq)</v>
      </c>
      <c r="G74" t="e">
        <f t="shared" ca="1" si="13"/>
        <v>#VALUE!</v>
      </c>
      <c r="I74" t="str">
        <f t="shared" ca="1" si="4"/>
        <v>N/A</v>
      </c>
      <c r="J74">
        <f t="shared" si="6"/>
        <v>4.55</v>
      </c>
      <c r="K74">
        <f t="shared" ca="1" si="7"/>
        <v>1.9175</v>
      </c>
      <c r="L74" t="str">
        <f t="shared" ca="1" si="8"/>
        <v>N/A</v>
      </c>
      <c r="M74" t="str">
        <f t="shared" ca="1" si="9"/>
        <v>N/A</v>
      </c>
      <c r="N74" t="str">
        <f t="shared" ca="1" si="10"/>
        <v>N/A</v>
      </c>
    </row>
    <row r="75" spans="1:14" x14ac:dyDescent="0.3">
      <c r="A75" s="1">
        <v>7</v>
      </c>
      <c r="B75" t="s">
        <v>133</v>
      </c>
      <c r="D75" t="e">
        <f ca="1">AVERAGE(VALUE(INDIRECT("J"&amp;(MATCH(B75,B76:B507,0)+75))),VALUE(INDIRECT("J"&amp;(MATCH(B75,B76:B507,0)+86))),VALUE(INDIRECT("J"&amp;(MATCH(B75,B76:B507,0)+97))),VALUE(INDIRECT("J"&amp;(MATCH(B75,B76:B507,0)+108))))</f>
        <v>#VALUE!</v>
      </c>
      <c r="E75" t="e">
        <f t="shared" ca="1" si="11"/>
        <v>#VALUE!</v>
      </c>
      <c r="F75" t="e">
        <f t="shared" ca="1" si="12"/>
        <v>#VALUE!</v>
      </c>
      <c r="G75" t="e">
        <f t="shared" ca="1" si="13"/>
        <v>#VALUE!</v>
      </c>
      <c r="I75" t="str">
        <f t="shared" ca="1" si="4"/>
        <v>N/A</v>
      </c>
      <c r="J75" t="str">
        <f t="shared" si="6"/>
        <v>N/A</v>
      </c>
      <c r="K75" t="str">
        <f t="shared" ca="1" si="7"/>
        <v>N/A</v>
      </c>
      <c r="L75" t="str">
        <f t="shared" ca="1" si="8"/>
        <v>N/A</v>
      </c>
      <c r="M75" t="str">
        <f t="shared" ca="1" si="9"/>
        <v>N/A</v>
      </c>
      <c r="N75" t="str">
        <f t="shared" ca="1" si="10"/>
        <v>N/A</v>
      </c>
    </row>
    <row r="76" spans="1:14" x14ac:dyDescent="0.3">
      <c r="A76" s="1">
        <v>8</v>
      </c>
      <c r="B76" t="s">
        <v>134</v>
      </c>
      <c r="D76" t="e">
        <f ca="1">AVERAGE(VALUE(INDIRECT("J"&amp;(MATCH(B76,B77:B508,0)+76))),VALUE(INDIRECT("J"&amp;(MATCH(B76,B77:B508,0)+87))),VALUE(INDIRECT("J"&amp;(MATCH(B76,B77:B508,0)+98))),VALUE(INDIRECT("J"&amp;(MATCH(B76,B77:B508,0)+109))))</f>
        <v>#VALUE!</v>
      </c>
      <c r="E76" t="e">
        <f t="shared" ca="1" si="11"/>
        <v>#VALUE!</v>
      </c>
      <c r="F76" t="e">
        <f t="shared" ca="1" si="12"/>
        <v>#VALUE!</v>
      </c>
      <c r="G76" t="e">
        <f t="shared" ca="1" si="13"/>
        <v>#VALUE!</v>
      </c>
      <c r="I76" t="str">
        <f t="shared" ca="1" si="4"/>
        <v>N/A</v>
      </c>
      <c r="J76" t="str">
        <f t="shared" si="6"/>
        <v>N/A</v>
      </c>
      <c r="K76" t="str">
        <f t="shared" ca="1" si="7"/>
        <v>N/A</v>
      </c>
      <c r="L76" t="str">
        <f t="shared" ca="1" si="8"/>
        <v>N/A</v>
      </c>
      <c r="M76" t="str">
        <f t="shared" ca="1" si="9"/>
        <v>N/A</v>
      </c>
      <c r="N76" t="str">
        <f t="shared" ca="1" si="10"/>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6"/>
        <v>N/A</v>
      </c>
      <c r="K77" t="str">
        <f t="shared" si="7"/>
        <v>N/A</v>
      </c>
      <c r="L77" t="str">
        <f t="shared" si="8"/>
        <v>N/A</v>
      </c>
      <c r="M77" t="str">
        <f t="shared" ca="1" si="9"/>
        <v>N/A</v>
      </c>
      <c r="N77" t="str">
        <f t="shared" ca="1" si="10"/>
        <v>N/A</v>
      </c>
    </row>
    <row r="78" spans="1:14" x14ac:dyDescent="0.3">
      <c r="A78" s="1">
        <v>0</v>
      </c>
      <c r="B78" t="s">
        <v>135</v>
      </c>
      <c r="C78" t="s">
        <v>136</v>
      </c>
      <c r="D78" t="e">
        <f ca="1">IF(COUNTIF(E70:E76,"=above average")&gt;0,"There are some indications that "&amp;D1&amp;" may be overvalued. The company has a higher " &amp; G77 &amp; " than the comparable average", "Inconclusive")</f>
        <v>#VALUE!</v>
      </c>
      <c r="I78" t="str">
        <f t="shared" ca="1" si="4"/>
        <v>N/A</v>
      </c>
      <c r="J78" t="str">
        <f t="shared" si="6"/>
        <v>N/A</v>
      </c>
      <c r="K78" t="str">
        <f t="shared" ca="1" si="7"/>
        <v>N/A</v>
      </c>
      <c r="L78" t="str">
        <f t="shared" si="8"/>
        <v>N/A</v>
      </c>
      <c r="M78" t="str">
        <f t="shared" si="9"/>
        <v>N/A</v>
      </c>
      <c r="N78" t="str">
        <f t="shared" si="10"/>
        <v>N/A</v>
      </c>
    </row>
    <row r="79" spans="1:14" x14ac:dyDescent="0.3">
      <c r="A79" s="1">
        <v>1</v>
      </c>
      <c r="B79" t="s">
        <v>137</v>
      </c>
      <c r="C79" t="s">
        <v>138</v>
      </c>
      <c r="I79" t="str">
        <f t="shared" si="4"/>
        <v>N/A</v>
      </c>
      <c r="J79" t="str">
        <f t="shared" si="6"/>
        <v>N/A</v>
      </c>
      <c r="K79" t="str">
        <f t="shared" si="7"/>
        <v>N/A</v>
      </c>
      <c r="L79" t="str">
        <f t="shared" si="8"/>
        <v>N/A</v>
      </c>
      <c r="M79" t="str">
        <f t="shared" si="9"/>
        <v>N/A</v>
      </c>
      <c r="N79" t="str">
        <f t="shared" si="10"/>
        <v>N/A</v>
      </c>
    </row>
    <row r="80" spans="1:14" x14ac:dyDescent="0.3">
      <c r="I80" t="str">
        <f t="shared" si="4"/>
        <v>N/A</v>
      </c>
      <c r="J80" t="str">
        <f t="shared" si="6"/>
        <v>N/A</v>
      </c>
      <c r="K80" t="str">
        <f t="shared" si="7"/>
        <v>N/A</v>
      </c>
      <c r="L80" t="str">
        <f t="shared" si="8"/>
        <v>N/A</v>
      </c>
      <c r="M80" t="str">
        <f t="shared" si="9"/>
        <v>N/A</v>
      </c>
      <c r="N80" t="str">
        <f t="shared" si="10"/>
        <v>N/A</v>
      </c>
    </row>
    <row r="81" spans="1:14" x14ac:dyDescent="0.3">
      <c r="A81" s="1">
        <v>0</v>
      </c>
      <c r="B81" t="s">
        <v>139</v>
      </c>
      <c r="C81" t="s">
        <v>7606</v>
      </c>
      <c r="F81" t="str">
        <f t="shared" ref="F81:F87" ca="1" si="14">IF(E70="below average",LOWER(TRIM(IF(ISNUMBER(VALUE(RIGHT(B70,1))),REPLACE(B70,LEN(B70),1,""),B70))),"")</f>
        <v/>
      </c>
      <c r="G81" t="str">
        <f ca="1">IFERROR(LEFT(F81,FIND("(",F81) - 2),F81)</f>
        <v/>
      </c>
      <c r="I81" t="str">
        <f t="shared" ca="1" si="4"/>
        <v>N/A</v>
      </c>
      <c r="J81">
        <f t="shared" si="6"/>
        <v>-1.0068000000000001</v>
      </c>
      <c r="K81" t="str">
        <f t="shared" si="7"/>
        <v>N/A</v>
      </c>
      <c r="L81" t="str">
        <f t="shared" si="8"/>
        <v>N/A</v>
      </c>
      <c r="M81" t="str">
        <f t="shared" ca="1" si="9"/>
        <v>N/A</v>
      </c>
      <c r="N81" t="str">
        <f t="shared" ca="1" si="10"/>
        <v>N/A</v>
      </c>
    </row>
    <row r="82" spans="1:14" x14ac:dyDescent="0.3">
      <c r="A82" s="1">
        <v>1</v>
      </c>
      <c r="B82" t="s">
        <v>141</v>
      </c>
      <c r="C82" t="s">
        <v>7607</v>
      </c>
      <c r="F82" t="e">
        <f t="shared" ca="1" si="14"/>
        <v>#VALUE!</v>
      </c>
      <c r="G82" t="e">
        <f t="shared" ref="G82:G87" ca="1" si="15">IF(F82&lt;&gt;"", G81 &amp; ", " &amp; IFERROR(LEFT(F82,FIND("(",F82) - 2),F82),G81)</f>
        <v>#VALUE!</v>
      </c>
      <c r="I82" t="str">
        <f t="shared" ca="1" si="4"/>
        <v>N/A</v>
      </c>
      <c r="J82">
        <f t="shared" si="6"/>
        <v>-1.0264</v>
      </c>
      <c r="K82" t="str">
        <f t="shared" si="7"/>
        <v>N/A</v>
      </c>
      <c r="L82" t="str">
        <f t="shared" si="8"/>
        <v>N/A</v>
      </c>
      <c r="M82" t="str">
        <f t="shared" ca="1" si="9"/>
        <v>N/A</v>
      </c>
      <c r="N82" t="str">
        <f t="shared" ca="1" si="10"/>
        <v>N/A</v>
      </c>
    </row>
    <row r="83" spans="1:14" x14ac:dyDescent="0.3">
      <c r="F83" t="e">
        <f t="shared" ca="1" si="14"/>
        <v>#VALUE!</v>
      </c>
      <c r="G83" t="e">
        <f t="shared" ca="1" si="15"/>
        <v>#VALUE!</v>
      </c>
      <c r="I83" t="str">
        <f t="shared" ca="1" si="4"/>
        <v>N/A</v>
      </c>
      <c r="J83" t="str">
        <f t="shared" si="6"/>
        <v>N/A</v>
      </c>
      <c r="K83" t="str">
        <f t="shared" si="7"/>
        <v>N/A</v>
      </c>
      <c r="L83" t="str">
        <f t="shared" si="8"/>
        <v>N/A</v>
      </c>
      <c r="M83" t="str">
        <f t="shared" ca="1" si="9"/>
        <v>N/A</v>
      </c>
      <c r="N83" t="str">
        <f t="shared" ca="1" si="10"/>
        <v>N/A</v>
      </c>
    </row>
    <row r="84" spans="1:14" x14ac:dyDescent="0.3">
      <c r="A84" s="1">
        <v>0</v>
      </c>
      <c r="B84" t="s">
        <v>143</v>
      </c>
      <c r="C84" t="s">
        <v>7608</v>
      </c>
      <c r="F84" t="str">
        <f t="shared" ca="1" si="14"/>
        <v/>
      </c>
      <c r="G84" t="e">
        <f t="shared" ca="1" si="15"/>
        <v>#VALUE!</v>
      </c>
      <c r="I84" t="str">
        <f t="shared" ca="1" si="4"/>
        <v>N/A</v>
      </c>
      <c r="J84">
        <f t="shared" si="6"/>
        <v>-0.23130000000000001</v>
      </c>
      <c r="K84" t="str">
        <f t="shared" si="7"/>
        <v>N/A</v>
      </c>
      <c r="L84" t="str">
        <f t="shared" si="8"/>
        <v>N/A</v>
      </c>
      <c r="M84" t="str">
        <f t="shared" ca="1" si="9"/>
        <v>N/A</v>
      </c>
      <c r="N84" t="str">
        <f t="shared" ca="1" si="10"/>
        <v>N/A</v>
      </c>
    </row>
    <row r="85" spans="1:14" x14ac:dyDescent="0.3">
      <c r="A85" s="1">
        <v>1</v>
      </c>
      <c r="B85" t="s">
        <v>145</v>
      </c>
      <c r="C85" t="s">
        <v>7609</v>
      </c>
      <c r="F85" t="str">
        <f t="shared" ca="1" si="14"/>
        <v/>
      </c>
      <c r="G85" t="e">
        <f t="shared" ca="1" si="15"/>
        <v>#VALUE!</v>
      </c>
      <c r="I85" t="str">
        <f t="shared" ca="1" si="4"/>
        <v>N/A</v>
      </c>
      <c r="J85">
        <f t="shared" si="6"/>
        <v>-0.38979999999999998</v>
      </c>
      <c r="K85" t="str">
        <f t="shared" si="7"/>
        <v>N/A</v>
      </c>
      <c r="L85" t="str">
        <f t="shared" si="8"/>
        <v>N/A</v>
      </c>
      <c r="M85" t="str">
        <f t="shared" ca="1" si="9"/>
        <v>N/A</v>
      </c>
      <c r="N85" t="str">
        <f t="shared" ca="1" si="10"/>
        <v>N/A</v>
      </c>
    </row>
    <row r="86" spans="1:14" x14ac:dyDescent="0.3">
      <c r="F86" t="e">
        <f t="shared" ca="1" si="14"/>
        <v>#VALUE!</v>
      </c>
      <c r="G86" t="e">
        <f t="shared" ca="1" si="15"/>
        <v>#VALUE!</v>
      </c>
      <c r="I86" t="str">
        <f t="shared" ca="1" si="4"/>
        <v>N/A</v>
      </c>
      <c r="J86" t="str">
        <f t="shared" si="6"/>
        <v>N/A</v>
      </c>
      <c r="K86" t="str">
        <f t="shared" si="7"/>
        <v>N/A</v>
      </c>
      <c r="L86" t="str">
        <f t="shared" si="8"/>
        <v>N/A</v>
      </c>
      <c r="M86" t="str">
        <f t="shared" ca="1" si="9"/>
        <v>N/A</v>
      </c>
      <c r="N86" t="str">
        <f t="shared" ca="1" si="10"/>
        <v>N/A</v>
      </c>
    </row>
    <row r="87" spans="1:14" x14ac:dyDescent="0.3">
      <c r="A87" s="1">
        <v>0</v>
      </c>
      <c r="B87" t="s">
        <v>147</v>
      </c>
      <c r="C87" t="s">
        <v>7610</v>
      </c>
      <c r="F87" t="e">
        <f t="shared" ca="1" si="14"/>
        <v>#VALUE!</v>
      </c>
      <c r="G87" t="e">
        <f t="shared" ca="1" si="15"/>
        <v>#VALUE!</v>
      </c>
      <c r="I87" t="str">
        <f t="shared" ca="1" si="4"/>
        <v>N/A</v>
      </c>
      <c r="J87">
        <f t="shared" si="6"/>
        <v>22300000</v>
      </c>
      <c r="K87" t="str">
        <f t="shared" si="7"/>
        <v>N/A</v>
      </c>
      <c r="L87" t="str">
        <f t="shared" si="8"/>
        <v>N/A</v>
      </c>
      <c r="M87" t="str">
        <f t="shared" ca="1" si="9"/>
        <v>N/A</v>
      </c>
      <c r="N87" t="str">
        <f t="shared" ca="1" si="10"/>
        <v>N/A</v>
      </c>
    </row>
    <row r="88" spans="1:14" x14ac:dyDescent="0.3">
      <c r="A88" s="1">
        <v>1</v>
      </c>
      <c r="B88" t="s">
        <v>149</v>
      </c>
      <c r="C88" t="s">
        <v>7550</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6"/>
        <v>2.33</v>
      </c>
      <c r="K88" t="str">
        <f t="shared" si="7"/>
        <v>N/A</v>
      </c>
      <c r="L88" t="str">
        <f t="shared" si="8"/>
        <v>N/A</v>
      </c>
      <c r="M88" t="str">
        <f t="shared" ca="1" si="9"/>
        <v>N/A</v>
      </c>
      <c r="N88" t="str">
        <f t="shared" ca="1" si="10"/>
        <v>N/A</v>
      </c>
    </row>
    <row r="89" spans="1:14" x14ac:dyDescent="0.3">
      <c r="A89" s="1">
        <v>2</v>
      </c>
      <c r="B89" t="s">
        <v>151</v>
      </c>
      <c r="C89" t="s">
        <v>3952</v>
      </c>
      <c r="D89" t="str">
        <f ca="1">IF(COUNTIF(E70:E76,"=below average")&gt;0,"There are some indications that "&amp;D1&amp;" may be undervalued. The company has a lower " &amp; G88 &amp; " than the comparable average", "Inconclusive")</f>
        <v>Inconclusive</v>
      </c>
      <c r="I89" t="str">
        <f t="shared" ca="1" si="4"/>
        <v>N/A</v>
      </c>
      <c r="J89">
        <f t="shared" si="6"/>
        <v>9.1999999999999998E-2</v>
      </c>
      <c r="K89" t="str">
        <f t="shared" ca="1" si="7"/>
        <v>N/A</v>
      </c>
      <c r="L89" t="str">
        <f t="shared" si="8"/>
        <v>N/A</v>
      </c>
      <c r="M89" t="str">
        <f t="shared" si="9"/>
        <v>N/A</v>
      </c>
      <c r="N89" t="str">
        <f t="shared" si="10"/>
        <v>N/A</v>
      </c>
    </row>
    <row r="90" spans="1:14" x14ac:dyDescent="0.3">
      <c r="A90" s="1">
        <v>3</v>
      </c>
      <c r="B90" t="s">
        <v>153</v>
      </c>
      <c r="C90" t="s">
        <v>5935</v>
      </c>
      <c r="I90" t="str">
        <f t="shared" si="4"/>
        <v>N/A</v>
      </c>
      <c r="J90">
        <f t="shared" si="6"/>
        <v>13300000</v>
      </c>
      <c r="K90" t="str">
        <f t="shared" si="7"/>
        <v>N/A</v>
      </c>
      <c r="L90" t="str">
        <f t="shared" si="8"/>
        <v>N/A</v>
      </c>
      <c r="M90" t="str">
        <f t="shared" si="9"/>
        <v>N/A</v>
      </c>
      <c r="N90" t="str">
        <f t="shared" si="10"/>
        <v>N/A</v>
      </c>
    </row>
    <row r="91" spans="1:14" x14ac:dyDescent="0.3">
      <c r="A91" s="1">
        <v>4</v>
      </c>
      <c r="B91" t="s">
        <v>155</v>
      </c>
      <c r="C91" t="s">
        <v>7611</v>
      </c>
      <c r="I91" t="str">
        <f t="shared" si="4"/>
        <v>N/A</v>
      </c>
      <c r="J91">
        <f t="shared" si="6"/>
        <v>-20940000</v>
      </c>
      <c r="K91" t="str">
        <f t="shared" si="7"/>
        <v>N/A</v>
      </c>
      <c r="L91" t="str">
        <f t="shared" si="8"/>
        <v>N/A</v>
      </c>
      <c r="M91" t="str">
        <f t="shared" si="9"/>
        <v>N/A</v>
      </c>
      <c r="N91" t="str">
        <f t="shared" si="10"/>
        <v>N/A</v>
      </c>
    </row>
    <row r="92" spans="1:14" x14ac:dyDescent="0.3">
      <c r="A92" s="1">
        <v>5</v>
      </c>
      <c r="B92" t="s">
        <v>157</v>
      </c>
      <c r="C92" t="s">
        <v>7612</v>
      </c>
      <c r="I92" t="str">
        <f t="shared" si="4"/>
        <v>N/A</v>
      </c>
      <c r="J92">
        <f t="shared" si="6"/>
        <v>-22450000</v>
      </c>
      <c r="K92" t="str">
        <f t="shared" si="7"/>
        <v>N/A</v>
      </c>
      <c r="L92" t="str">
        <f t="shared" si="8"/>
        <v>N/A</v>
      </c>
      <c r="M92" t="str">
        <f t="shared" si="9"/>
        <v>N/A</v>
      </c>
      <c r="N92" t="str">
        <f t="shared" si="10"/>
        <v>N/A</v>
      </c>
    </row>
    <row r="93" spans="1:14" x14ac:dyDescent="0.3">
      <c r="A93" s="1">
        <v>6</v>
      </c>
      <c r="B93" t="s">
        <v>159</v>
      </c>
      <c r="C93" t="s">
        <v>7576</v>
      </c>
      <c r="I93" t="str">
        <f t="shared" si="4"/>
        <v>N/A</v>
      </c>
      <c r="J93">
        <f t="shared" si="6"/>
        <v>-2.34</v>
      </c>
      <c r="K93" t="str">
        <f t="shared" si="7"/>
        <v>N/A</v>
      </c>
      <c r="L93" t="str">
        <f t="shared" si="8"/>
        <v>N/A</v>
      </c>
      <c r="M93" t="str">
        <f t="shared" si="9"/>
        <v>N/A</v>
      </c>
      <c r="N93" t="str">
        <f t="shared" si="10"/>
        <v>N/A</v>
      </c>
    </row>
    <row r="94" spans="1:14" x14ac:dyDescent="0.3">
      <c r="A94" s="1">
        <v>7</v>
      </c>
      <c r="B94" t="s">
        <v>160</v>
      </c>
      <c r="I94" t="str">
        <f t="shared" si="4"/>
        <v>N/A</v>
      </c>
      <c r="J94" t="str">
        <f t="shared" si="6"/>
        <v>N/A</v>
      </c>
      <c r="K94" t="str">
        <f t="shared" si="7"/>
        <v>N/A</v>
      </c>
      <c r="L94" t="str">
        <f t="shared" si="8"/>
        <v>N/A</v>
      </c>
      <c r="M94" t="str">
        <f t="shared" si="9"/>
        <v>N/A</v>
      </c>
      <c r="N94" t="str">
        <f t="shared" si="10"/>
        <v>N/A</v>
      </c>
    </row>
    <row r="95" spans="1:14" x14ac:dyDescent="0.3">
      <c r="I95" t="str">
        <f t="shared" si="4"/>
        <v>N/A</v>
      </c>
      <c r="J95" t="str">
        <f t="shared" si="6"/>
        <v>N/A</v>
      </c>
      <c r="K95" t="str">
        <f t="shared" si="7"/>
        <v>N/A</v>
      </c>
      <c r="L95" t="str">
        <f t="shared" si="8"/>
        <v>N/A</v>
      </c>
      <c r="M95" t="str">
        <f t="shared" si="9"/>
        <v>N/A</v>
      </c>
      <c r="N95" t="str">
        <f t="shared" si="10"/>
        <v>N/A</v>
      </c>
    </row>
    <row r="96" spans="1:14" x14ac:dyDescent="0.3">
      <c r="A96" s="1">
        <v>0</v>
      </c>
      <c r="B96" t="s">
        <v>162</v>
      </c>
      <c r="C96" t="s">
        <v>7613</v>
      </c>
      <c r="I96" t="str">
        <f t="shared" si="4"/>
        <v>N/A</v>
      </c>
      <c r="J96">
        <f t="shared" si="6"/>
        <v>56190000</v>
      </c>
      <c r="K96" t="str">
        <f t="shared" si="7"/>
        <v>N/A</v>
      </c>
      <c r="L96" t="str">
        <f t="shared" si="8"/>
        <v>N/A</v>
      </c>
      <c r="M96" t="str">
        <f t="shared" si="9"/>
        <v>N/A</v>
      </c>
      <c r="N96" t="str">
        <f t="shared" si="10"/>
        <v>N/A</v>
      </c>
    </row>
    <row r="97" spans="1:14" x14ac:dyDescent="0.3">
      <c r="A97" s="1">
        <v>1</v>
      </c>
      <c r="B97" t="s">
        <v>164</v>
      </c>
      <c r="C97" t="s">
        <v>7614</v>
      </c>
      <c r="I97" t="str">
        <f t="shared" si="4"/>
        <v>N/A</v>
      </c>
      <c r="J97">
        <f t="shared" si="6"/>
        <v>5.52</v>
      </c>
      <c r="K97" t="str">
        <f t="shared" si="7"/>
        <v>N/A</v>
      </c>
      <c r="L97" t="str">
        <f t="shared" si="8"/>
        <v>N/A</v>
      </c>
      <c r="M97" t="str">
        <f t="shared" si="9"/>
        <v>N/A</v>
      </c>
      <c r="N97" t="str">
        <f t="shared" si="10"/>
        <v>N/A</v>
      </c>
    </row>
    <row r="98" spans="1:14" x14ac:dyDescent="0.3">
      <c r="A98" s="1">
        <v>2</v>
      </c>
      <c r="B98" t="s">
        <v>166</v>
      </c>
      <c r="I98" t="str">
        <f t="shared" si="4"/>
        <v>N/A</v>
      </c>
      <c r="J98" t="str">
        <f t="shared" si="6"/>
        <v>N/A</v>
      </c>
      <c r="K98" t="str">
        <f t="shared" si="7"/>
        <v>N/A</v>
      </c>
      <c r="L98" t="str">
        <f t="shared" si="8"/>
        <v>N/A</v>
      </c>
      <c r="M98" t="str">
        <f t="shared" si="9"/>
        <v>N/A</v>
      </c>
      <c r="N98" t="str">
        <f t="shared" si="10"/>
        <v>N/A</v>
      </c>
    </row>
    <row r="99" spans="1:14" x14ac:dyDescent="0.3">
      <c r="A99" s="1">
        <v>3</v>
      </c>
      <c r="B99" t="s">
        <v>168</v>
      </c>
      <c r="I99" t="str">
        <f t="shared" si="4"/>
        <v>N/A</v>
      </c>
      <c r="J99" t="str">
        <f t="shared" si="6"/>
        <v>N/A</v>
      </c>
      <c r="K99" t="str">
        <f t="shared" si="7"/>
        <v>N/A</v>
      </c>
      <c r="L99" t="str">
        <f t="shared" si="8"/>
        <v>N/A</v>
      </c>
      <c r="M99" t="str">
        <f t="shared" si="9"/>
        <v>N/A</v>
      </c>
      <c r="N99" t="str">
        <f t="shared" si="10"/>
        <v>N/A</v>
      </c>
    </row>
    <row r="100" spans="1:14" x14ac:dyDescent="0.3">
      <c r="A100" s="1">
        <v>4</v>
      </c>
      <c r="B100" t="s">
        <v>170</v>
      </c>
      <c r="C100" t="s">
        <v>7615</v>
      </c>
      <c r="I100" t="str">
        <f t="shared" si="4"/>
        <v>N/A</v>
      </c>
      <c r="J100">
        <f t="shared" si="6"/>
        <v>16.02</v>
      </c>
      <c r="K100" t="str">
        <f t="shared" si="7"/>
        <v>N/A</v>
      </c>
      <c r="L100" t="str">
        <f t="shared" si="8"/>
        <v>N/A</v>
      </c>
      <c r="M100" t="str">
        <f t="shared" si="9"/>
        <v>N/A</v>
      </c>
      <c r="N100" t="str">
        <f t="shared" si="10"/>
        <v>N/A</v>
      </c>
    </row>
    <row r="101" spans="1:14" x14ac:dyDescent="0.3">
      <c r="A101" s="1">
        <v>5</v>
      </c>
      <c r="B101" t="s">
        <v>172</v>
      </c>
      <c r="C101" t="s">
        <v>7616</v>
      </c>
      <c r="I101" t="str">
        <f t="shared" si="4"/>
        <v>N/A</v>
      </c>
      <c r="J101">
        <f t="shared" si="6"/>
        <v>6.7</v>
      </c>
      <c r="K101" t="str">
        <f t="shared" si="7"/>
        <v>N/A</v>
      </c>
      <c r="L101" t="str">
        <f t="shared" si="8"/>
        <v>N/A</v>
      </c>
      <c r="M101" t="str">
        <f t="shared" si="9"/>
        <v>N/A</v>
      </c>
      <c r="N101" t="str">
        <f t="shared" si="10"/>
        <v>N/A</v>
      </c>
    </row>
    <row r="102" spans="1:14" x14ac:dyDescent="0.3">
      <c r="I102" t="str">
        <f t="shared" si="4"/>
        <v>N/A</v>
      </c>
      <c r="J102" t="str">
        <f t="shared" si="6"/>
        <v>N/A</v>
      </c>
      <c r="K102" t="str">
        <f t="shared" si="7"/>
        <v>N/A</v>
      </c>
      <c r="L102" t="str">
        <f t="shared" si="8"/>
        <v>N/A</v>
      </c>
      <c r="M102" t="str">
        <f t="shared" si="9"/>
        <v>N/A</v>
      </c>
      <c r="N102" t="str">
        <f t="shared" si="10"/>
        <v>N/A</v>
      </c>
    </row>
    <row r="103" spans="1:14" x14ac:dyDescent="0.3">
      <c r="A103" s="1">
        <v>0</v>
      </c>
      <c r="B103" t="s">
        <v>174</v>
      </c>
      <c r="C103" t="s">
        <v>7617</v>
      </c>
      <c r="I103" t="str">
        <f t="shared" si="4"/>
        <v>N/A</v>
      </c>
      <c r="J103">
        <f t="shared" si="6"/>
        <v>-14790000</v>
      </c>
      <c r="K103" t="str">
        <f t="shared" si="7"/>
        <v>N/A</v>
      </c>
      <c r="L103" t="str">
        <f t="shared" si="8"/>
        <v>N/A</v>
      </c>
      <c r="M103" t="str">
        <f t="shared" si="9"/>
        <v>N/A</v>
      </c>
      <c r="N103" t="str">
        <f t="shared" si="10"/>
        <v>N/A</v>
      </c>
    </row>
    <row r="104" spans="1:14" x14ac:dyDescent="0.3">
      <c r="A104" s="1">
        <v>1</v>
      </c>
      <c r="B104" t="s">
        <v>176</v>
      </c>
      <c r="C104" t="s">
        <v>7618</v>
      </c>
      <c r="I104" t="str">
        <f t="shared" si="4"/>
        <v>N/A</v>
      </c>
      <c r="J104">
        <f t="shared" si="6"/>
        <v>-10580000</v>
      </c>
      <c r="K104" t="str">
        <f t="shared" si="7"/>
        <v>N/A</v>
      </c>
      <c r="L104" t="str">
        <f t="shared" si="8"/>
        <v>N/A</v>
      </c>
      <c r="M104" t="str">
        <f t="shared" si="9"/>
        <v>N/A</v>
      </c>
      <c r="N104" t="str">
        <f t="shared" si="10"/>
        <v>N/A</v>
      </c>
    </row>
    <row r="105" spans="1:14" x14ac:dyDescent="0.3">
      <c r="I105" t="str">
        <f t="shared" si="4"/>
        <v>N/A</v>
      </c>
      <c r="J105" t="str">
        <f t="shared" si="6"/>
        <v>N/A</v>
      </c>
      <c r="K105" t="str">
        <f t="shared" si="7"/>
        <v>N/A</v>
      </c>
      <c r="L105" t="str">
        <f t="shared" si="8"/>
        <v>N/A</v>
      </c>
      <c r="M105" t="str">
        <f t="shared" si="9"/>
        <v>N/A</v>
      </c>
      <c r="N105" t="str">
        <f t="shared" si="10"/>
        <v>N/A</v>
      </c>
    </row>
    <row r="106" spans="1:14" x14ac:dyDescent="0.3">
      <c r="A106" s="1">
        <v>0</v>
      </c>
      <c r="B106" t="s">
        <v>22</v>
      </c>
      <c r="C106" t="s">
        <v>7574</v>
      </c>
      <c r="I106" t="str">
        <f t="shared" si="4"/>
        <v>N/A</v>
      </c>
      <c r="J106">
        <f t="shared" si="6"/>
        <v>-0.31</v>
      </c>
      <c r="K106" t="str">
        <f t="shared" si="7"/>
        <v>N/A</v>
      </c>
      <c r="L106" t="str">
        <f t="shared" si="8"/>
        <v>N/A</v>
      </c>
      <c r="M106" t="str">
        <f t="shared" si="9"/>
        <v>N/A</v>
      </c>
      <c r="N106" t="str">
        <f t="shared" si="10"/>
        <v>N/A</v>
      </c>
    </row>
    <row r="107" spans="1:14" x14ac:dyDescent="0.3">
      <c r="A107" s="1">
        <v>1</v>
      </c>
      <c r="B107" t="s">
        <v>178</v>
      </c>
      <c r="C107" t="s">
        <v>7619</v>
      </c>
      <c r="I107" t="str">
        <f t="shared" si="4"/>
        <v>N/A</v>
      </c>
      <c r="J107">
        <f t="shared" si="6"/>
        <v>-9.6700000000000008E-2</v>
      </c>
      <c r="K107" t="str">
        <f t="shared" si="7"/>
        <v>N/A</v>
      </c>
      <c r="L107" t="str">
        <f t="shared" si="8"/>
        <v>N/A</v>
      </c>
      <c r="M107" t="str">
        <f t="shared" si="9"/>
        <v>N/A</v>
      </c>
      <c r="N107" t="str">
        <f t="shared" si="10"/>
        <v>N/A</v>
      </c>
    </row>
    <row r="108" spans="1:14" x14ac:dyDescent="0.3">
      <c r="A108" s="1">
        <v>2</v>
      </c>
      <c r="B108" t="s">
        <v>180</v>
      </c>
      <c r="C108" t="s">
        <v>181</v>
      </c>
      <c r="I108" t="str">
        <f t="shared" si="4"/>
        <v>N/A</v>
      </c>
      <c r="J108">
        <f t="shared" si="6"/>
        <v>0.13720000000000002</v>
      </c>
      <c r="K108" t="str">
        <f t="shared" si="7"/>
        <v>N/A</v>
      </c>
      <c r="L108" t="str">
        <f t="shared" si="8"/>
        <v>N/A</v>
      </c>
      <c r="M108" t="str">
        <f t="shared" si="9"/>
        <v>N/A</v>
      </c>
      <c r="N108" t="str">
        <f t="shared" si="10"/>
        <v>N/A</v>
      </c>
    </row>
    <row r="109" spans="1:14" x14ac:dyDescent="0.3">
      <c r="A109" s="1">
        <v>3</v>
      </c>
      <c r="B109" t="s">
        <v>182</v>
      </c>
      <c r="C109" t="s">
        <v>7620</v>
      </c>
      <c r="I109" t="str">
        <f t="shared" si="4"/>
        <v>N/A</v>
      </c>
      <c r="J109">
        <f t="shared" si="6"/>
        <v>41.75</v>
      </c>
      <c r="K109" t="str">
        <f t="shared" si="7"/>
        <v>N/A</v>
      </c>
      <c r="L109" t="str">
        <f t="shared" si="8"/>
        <v>N/A</v>
      </c>
      <c r="M109" t="str">
        <f t="shared" si="9"/>
        <v>N/A</v>
      </c>
      <c r="N109" t="str">
        <f t="shared" si="10"/>
        <v>N/A</v>
      </c>
    </row>
    <row r="110" spans="1:14" x14ac:dyDescent="0.3">
      <c r="A110" s="1">
        <v>4</v>
      </c>
      <c r="B110" t="s">
        <v>184</v>
      </c>
      <c r="C110" t="s">
        <v>7621</v>
      </c>
      <c r="I110" t="str">
        <f t="shared" si="4"/>
        <v>N/A</v>
      </c>
      <c r="J110">
        <f t="shared" si="6"/>
        <v>24.2</v>
      </c>
      <c r="K110" t="str">
        <f t="shared" si="7"/>
        <v>N/A</v>
      </c>
      <c r="L110" t="str">
        <f t="shared" si="8"/>
        <v>N/A</v>
      </c>
      <c r="M110" t="str">
        <f t="shared" si="9"/>
        <v>N/A</v>
      </c>
      <c r="N110" t="str">
        <f t="shared" si="10"/>
        <v>N/A</v>
      </c>
    </row>
    <row r="111" spans="1:14" x14ac:dyDescent="0.3">
      <c r="A111" s="1">
        <v>5</v>
      </c>
      <c r="B111" t="s">
        <v>186</v>
      </c>
      <c r="C111" t="s">
        <v>7622</v>
      </c>
      <c r="I111" t="str">
        <f t="shared" si="4"/>
        <v>N/A</v>
      </c>
      <c r="J111">
        <f t="shared" si="6"/>
        <v>35.61</v>
      </c>
      <c r="K111" t="str">
        <f t="shared" si="7"/>
        <v>N/A</v>
      </c>
      <c r="L111" t="str">
        <f t="shared" si="8"/>
        <v>N/A</v>
      </c>
      <c r="M111" t="str">
        <f t="shared" si="9"/>
        <v>N/A</v>
      </c>
      <c r="N111" t="str">
        <f t="shared" si="10"/>
        <v>N/A</v>
      </c>
    </row>
    <row r="112" spans="1:14" x14ac:dyDescent="0.3">
      <c r="A112" s="1">
        <v>6</v>
      </c>
      <c r="B112" t="s">
        <v>188</v>
      </c>
      <c r="C112" t="s">
        <v>7623</v>
      </c>
      <c r="I112" t="str">
        <f t="shared" si="4"/>
        <v>N/A</v>
      </c>
      <c r="J112">
        <f t="shared" si="6"/>
        <v>29.65</v>
      </c>
      <c r="K112" t="str">
        <f t="shared" si="7"/>
        <v>N/A</v>
      </c>
      <c r="L112" t="str">
        <f t="shared" si="8"/>
        <v>N/A</v>
      </c>
      <c r="M112" t="str">
        <f t="shared" si="9"/>
        <v>N/A</v>
      </c>
      <c r="N112" t="str">
        <f t="shared" si="10"/>
        <v>N/A</v>
      </c>
    </row>
    <row r="113" spans="1:14" x14ac:dyDescent="0.3">
      <c r="I113" t="str">
        <f t="shared" si="4"/>
        <v>N/A</v>
      </c>
      <c r="J113" t="str">
        <f t="shared" si="6"/>
        <v>N/A</v>
      </c>
      <c r="K113" t="str">
        <f t="shared" si="7"/>
        <v>N/A</v>
      </c>
      <c r="L113" t="str">
        <f t="shared" si="8"/>
        <v>N/A</v>
      </c>
      <c r="M113" t="str">
        <f t="shared" si="9"/>
        <v>N/A</v>
      </c>
      <c r="N113" t="str">
        <f t="shared" si="10"/>
        <v>N/A</v>
      </c>
    </row>
    <row r="114" spans="1:14" x14ac:dyDescent="0.3">
      <c r="A114" s="1">
        <v>0</v>
      </c>
      <c r="B114" t="s">
        <v>190</v>
      </c>
      <c r="C114" t="s">
        <v>7624</v>
      </c>
      <c r="I114" t="str">
        <f t="shared" si="4"/>
        <v>N/A</v>
      </c>
      <c r="J114">
        <f t="shared" si="6"/>
        <v>99220</v>
      </c>
      <c r="K114" t="str">
        <f t="shared" si="7"/>
        <v>N/A</v>
      </c>
      <c r="L114" t="str">
        <f t="shared" si="8"/>
        <v>N/A</v>
      </c>
      <c r="M114" t="str">
        <f t="shared" si="9"/>
        <v>N/A</v>
      </c>
      <c r="N114" t="str">
        <f t="shared" si="10"/>
        <v>N/A</v>
      </c>
    </row>
    <row r="115" spans="1:14" x14ac:dyDescent="0.3">
      <c r="A115" s="1">
        <v>1</v>
      </c>
      <c r="B115" t="s">
        <v>192</v>
      </c>
      <c r="C115" t="s">
        <v>7625</v>
      </c>
      <c r="I115" t="str">
        <f t="shared" si="4"/>
        <v>N/A</v>
      </c>
      <c r="J115">
        <f t="shared" si="6"/>
        <v>166300</v>
      </c>
      <c r="K115" t="str">
        <f t="shared" si="7"/>
        <v>N/A</v>
      </c>
      <c r="L115" t="str">
        <f t="shared" si="8"/>
        <v>N/A</v>
      </c>
      <c r="M115" t="str">
        <f t="shared" si="9"/>
        <v>N/A</v>
      </c>
      <c r="N115" t="str">
        <f t="shared" si="10"/>
        <v>N/A</v>
      </c>
    </row>
    <row r="116" spans="1:14" x14ac:dyDescent="0.3">
      <c r="A116" s="1">
        <v>2</v>
      </c>
      <c r="B116" t="s">
        <v>194</v>
      </c>
      <c r="C116" t="s">
        <v>1995</v>
      </c>
      <c r="I116" t="str">
        <f t="shared" si="4"/>
        <v>N/A</v>
      </c>
      <c r="J116">
        <f t="shared" si="6"/>
        <v>10680000</v>
      </c>
      <c r="K116" t="str">
        <f t="shared" si="7"/>
        <v>N/A</v>
      </c>
      <c r="L116" t="str">
        <f t="shared" si="8"/>
        <v>N/A</v>
      </c>
      <c r="M116" t="str">
        <f t="shared" si="9"/>
        <v>N/A</v>
      </c>
      <c r="N116" t="str">
        <f t="shared" si="10"/>
        <v>N/A</v>
      </c>
    </row>
    <row r="117" spans="1:14" x14ac:dyDescent="0.3">
      <c r="A117" s="1">
        <v>3</v>
      </c>
      <c r="B117" t="s">
        <v>196</v>
      </c>
      <c r="C117" t="s">
        <v>2827</v>
      </c>
      <c r="I117" t="str">
        <f t="shared" si="4"/>
        <v>N/A</v>
      </c>
      <c r="J117">
        <f t="shared" si="6"/>
        <v>8830000</v>
      </c>
      <c r="K117" t="str">
        <f t="shared" si="7"/>
        <v>N/A</v>
      </c>
      <c r="L117" t="str">
        <f t="shared" si="8"/>
        <v>N/A</v>
      </c>
      <c r="M117" t="str">
        <f t="shared" si="9"/>
        <v>N/A</v>
      </c>
      <c r="N117" t="str">
        <f t="shared" si="10"/>
        <v>N/A</v>
      </c>
    </row>
    <row r="118" spans="1:14" x14ac:dyDescent="0.3">
      <c r="A118" s="1">
        <v>4</v>
      </c>
      <c r="B118" t="s">
        <v>198</v>
      </c>
      <c r="C118" t="s">
        <v>7466</v>
      </c>
      <c r="I118" t="str">
        <f t="shared" si="4"/>
        <v>N/A</v>
      </c>
      <c r="J118">
        <f t="shared" si="6"/>
        <v>9.4500000000000001E-2</v>
      </c>
      <c r="K118" t="str">
        <f t="shared" si="7"/>
        <v>N/A</v>
      </c>
      <c r="L118" t="str">
        <f t="shared" si="8"/>
        <v>N/A</v>
      </c>
      <c r="M118" t="str">
        <f t="shared" si="9"/>
        <v>N/A</v>
      </c>
      <c r="N118" t="str">
        <f t="shared" si="10"/>
        <v>N/A</v>
      </c>
    </row>
    <row r="119" spans="1:14" x14ac:dyDescent="0.3">
      <c r="A119" s="1">
        <v>5</v>
      </c>
      <c r="B119" t="s">
        <v>200</v>
      </c>
      <c r="C119" t="s">
        <v>7626</v>
      </c>
      <c r="I119" t="str">
        <f t="shared" si="4"/>
        <v>N/A</v>
      </c>
      <c r="J119">
        <f t="shared" si="6"/>
        <v>0.43200000000000005</v>
      </c>
      <c r="K119" t="str">
        <f t="shared" si="7"/>
        <v>N/A</v>
      </c>
      <c r="L119" t="str">
        <f t="shared" si="8"/>
        <v>N/A</v>
      </c>
      <c r="M119" t="str">
        <f t="shared" si="9"/>
        <v>N/A</v>
      </c>
      <c r="N119" t="str">
        <f t="shared" si="10"/>
        <v>N/A</v>
      </c>
    </row>
    <row r="120" spans="1:14" x14ac:dyDescent="0.3">
      <c r="A120" s="1">
        <v>6</v>
      </c>
      <c r="B120" t="s">
        <v>202</v>
      </c>
      <c r="C120" t="s">
        <v>3162</v>
      </c>
      <c r="I120" t="str">
        <f t="shared" si="4"/>
        <v>N/A</v>
      </c>
      <c r="J120">
        <f t="shared" si="6"/>
        <v>1610000</v>
      </c>
      <c r="K120" t="str">
        <f t="shared" si="7"/>
        <v>N/A</v>
      </c>
      <c r="L120" t="str">
        <f t="shared" si="8"/>
        <v>N/A</v>
      </c>
      <c r="M120" t="str">
        <f t="shared" si="9"/>
        <v>N/A</v>
      </c>
      <c r="N120" t="str">
        <f t="shared" si="10"/>
        <v>N/A</v>
      </c>
    </row>
    <row r="121" spans="1:14" x14ac:dyDescent="0.3">
      <c r="A121" s="1">
        <v>7</v>
      </c>
      <c r="B121" t="s">
        <v>204</v>
      </c>
      <c r="C121" t="s">
        <v>7627</v>
      </c>
      <c r="I121" t="str">
        <f t="shared" si="4"/>
        <v>N/A</v>
      </c>
      <c r="J121">
        <f t="shared" si="6"/>
        <v>26.45</v>
      </c>
      <c r="K121" t="str">
        <f t="shared" si="7"/>
        <v>N/A</v>
      </c>
      <c r="L121" t="str">
        <f t="shared" si="8"/>
        <v>N/A</v>
      </c>
      <c r="M121" t="str">
        <f t="shared" si="9"/>
        <v>N/A</v>
      </c>
      <c r="N121" t="str">
        <f t="shared" si="10"/>
        <v>N/A</v>
      </c>
    </row>
    <row r="122" spans="1:14" x14ac:dyDescent="0.3">
      <c r="A122" s="1">
        <v>8</v>
      </c>
      <c r="B122" t="s">
        <v>206</v>
      </c>
      <c r="C122" t="s">
        <v>7628</v>
      </c>
      <c r="I122" t="str">
        <f t="shared" si="4"/>
        <v>N/A</v>
      </c>
      <c r="J122">
        <f t="shared" si="6"/>
        <v>0.15710000000000002</v>
      </c>
      <c r="K122" t="str">
        <f t="shared" si="7"/>
        <v>N/A</v>
      </c>
      <c r="L122" t="str">
        <f t="shared" si="8"/>
        <v>N/A</v>
      </c>
      <c r="M122" t="str">
        <f t="shared" si="9"/>
        <v>N/A</v>
      </c>
      <c r="N122" t="str">
        <f t="shared" si="10"/>
        <v>N/A</v>
      </c>
    </row>
    <row r="123" spans="1:14" x14ac:dyDescent="0.3">
      <c r="A123" s="1">
        <v>9</v>
      </c>
      <c r="B123" t="s">
        <v>208</v>
      </c>
      <c r="C123" t="s">
        <v>5325</v>
      </c>
      <c r="I123" t="str">
        <f t="shared" si="4"/>
        <v>N/A</v>
      </c>
      <c r="J123">
        <f t="shared" si="6"/>
        <v>1590000</v>
      </c>
      <c r="K123" t="str">
        <f t="shared" si="7"/>
        <v>N/A</v>
      </c>
      <c r="L123" t="str">
        <f t="shared" si="8"/>
        <v>N/A</v>
      </c>
      <c r="M123" t="str">
        <f t="shared" si="9"/>
        <v>N/A</v>
      </c>
      <c r="N123" t="str">
        <f t="shared" si="10"/>
        <v>N/A</v>
      </c>
    </row>
    <row r="124" spans="1:14" x14ac:dyDescent="0.3">
      <c r="I124" t="str">
        <f t="shared" ref="I124:I187" si="16">IF(AND(K124&gt; J124, L124&gt; K124, M124&gt; L124, N124&gt; M124), "pos_trend", IF(AND(K124&lt; J124, L124&lt; K124, M124&lt; L124, N124&lt; M124), "neg_trend", "N/A"))</f>
        <v>N/A</v>
      </c>
      <c r="J124" t="str">
        <f t="shared" si="6"/>
        <v>N/A</v>
      </c>
      <c r="K124" t="str">
        <f t="shared" si="7"/>
        <v>N/A</v>
      </c>
      <c r="L124" t="str">
        <f t="shared" si="8"/>
        <v>N/A</v>
      </c>
      <c r="M124" t="str">
        <f t="shared" si="9"/>
        <v>N/A</v>
      </c>
      <c r="N124" t="str">
        <f t="shared" si="10"/>
        <v>N/A</v>
      </c>
    </row>
    <row r="125" spans="1:14" x14ac:dyDescent="0.3">
      <c r="A125" s="1">
        <v>0</v>
      </c>
      <c r="B125" t="s">
        <v>210</v>
      </c>
      <c r="I125" t="str">
        <f t="shared" si="16"/>
        <v>N/A</v>
      </c>
      <c r="J125" t="str">
        <f t="shared" ref="J125:J188" si="17">IFERROR(IF(TRIM(C125)="-", "N/A", IF(RIGHT(C125,1)=")",IF(RIGHT(C125,2)="T)",-1000000000000*VALUE(MID(C125,2,LEN(C125)-3)),IF(RIGHT(C125,2)="M)",-1000000*VALUE(MID(C125,2,LEN(C125)-3)),IF(RIGHT(C125,2)="B)",-1000000000*VALUE(MID(C125,2,LEN(C125)-3)),IF(RIGHT(C125,2)="k)",-1000*VALUE(MID(C125,2,LEN(C125)-3)),VALUE(SUBSTITUTE(C125,",","")))))),IF(RIGHT(C125,1)="T",1000000000000*VALUE(LEFT(C125,LEN(C125)-1)),IF(RIGHT(C125,1)="M",1000000*VALUE(LEFT(C125,LEN(C125)-1)),IF(RIGHT(C125,1)="B",1000000000*VALUE(LEFT(C125,LEN(C125)-1)),IF(RIGHT(C125,1)="%",0.01*VALUE(LEFT(C125,LEN(C125)-1)),IF(RIGHT(C125,1)="k",1000*VALUE(LEFT(C125,LEN(C125)-1)),VALUE(SUBSTITUTE(C125,",",""))))))))),"N/A")</f>
        <v>N/A</v>
      </c>
      <c r="K125" t="str">
        <f t="shared" ref="K125:K188" si="18">IFERROR(IF(TRIM(D125)="-", "N/A", IF(RIGHT(D125,1)=")",IF(RIGHT(D125,2)="T)",-1000000000000*VALUE(MID(D125,2,LEN(D125)-3)),IF(RIGHT(D125,2)="M)",-1000000*VALUE(MID(D125,2,LEN(D125)-3)),IF(RIGHT(D125,2)="B)",-1000000000*VALUE(MID(D125,2,LEN(D125)-3)),IF(RIGHT(D125,2)="k)",-1000*VALUE(MID(D125,2,LEN(D125)-3)),VALUE(SUBSTITUTE(D125,",","")))))),IF(RIGHT(D125,1)="T",1000000000000*VALUE(LEFT(D125,LEN(D125)-1)),IF(RIGHT(D125,1)="M",1000000*VALUE(LEFT(D125,LEN(D125)-1)),IF(RIGHT(D125,1)="B",1000000000*VALUE(LEFT(D125,LEN(D125)-1)),IF(RIGHT(D125,1)="%",0.01*VALUE(LEFT(D125,LEN(D125)-1)),IF(RIGHT(D125,1)="k",1000*VALUE(LEFT(D125,LEN(D125)-1)),VALUE(SUBSTITUTE(D125,",",""))))))))),"N/A")</f>
        <v>N/A</v>
      </c>
      <c r="L125" t="str">
        <f t="shared" ref="L125:L188" si="19">IFERROR(IF(TRIM(E125)="-", "N/A", IF(RIGHT(E125,1)=")",IF(RIGHT(E125,2)="T)",-1000000000000*VALUE(MID(E125,2,LEN(E125)-3)),IF(RIGHT(E125,2)="M)",-1000000*VALUE(MID(E125,2,LEN(E125)-3)),IF(RIGHT(E125,2)="B)",-1000000000*VALUE(MID(E125,2,LEN(E125)-3)),IF(RIGHT(E125,2)="k)",-1000*VALUE(MID(E125,2,LEN(E125)-3)),VALUE(SUBSTITUTE(E125,",","")))))),IF(RIGHT(E125,1)="T",1000000000000*VALUE(LEFT(E125,LEN(E125)-1)),IF(RIGHT(E125,1)="M",1000000*VALUE(LEFT(E125,LEN(E125)-1)),IF(RIGHT(E125,1)="B",1000000000*VALUE(LEFT(E125,LEN(E125)-1)),IF(RIGHT(E125,1)="%",0.01*VALUE(LEFT(E125,LEN(E125)-1)),IF(RIGHT(E125,1)="k",1000*VALUE(LEFT(E125,LEN(E125)-1)),VALUE(SUBSTITUTE(E125,",",""))))))))),"N/A")</f>
        <v>N/A</v>
      </c>
      <c r="M125" t="str">
        <f t="shared" ref="M125:M188" si="20">IFERROR(IF(TRIM(F125)="-", "N/A", IF(RIGHT(F125,1)=")",IF(RIGHT(F125,2)="T)",-1000000000000*VALUE(MID(F125,2,LEN(F125)-3)),IF(RIGHT(F125,2)="M)",-1000000*VALUE(MID(F125,2,LEN(F125)-3)),IF(RIGHT(F125,2)="B)",-1000000000*VALUE(MID(F125,2,LEN(F125)-3)),IF(RIGHT(F125,2)="k)",-1000*VALUE(MID(F125,2,LEN(F125)-3)),VALUE(SUBSTITUTE(F125,",","")))))),IF(RIGHT(F125,1)="T",1000000000000*VALUE(LEFT(F125,LEN(F125)-1)),IF(RIGHT(F125,1)="M",1000000*VALUE(LEFT(F125,LEN(F125)-1)),IF(RIGHT(F125,1)="B",1000000000*VALUE(LEFT(F125,LEN(F125)-1)),IF(RIGHT(F125,1)="%",0.01*VALUE(LEFT(F125,LEN(F125)-1)),IF(RIGHT(F125,1)="k",1000*VALUE(LEFT(F125,LEN(F125)-1)),VALUE(SUBSTITUTE(F125,",",""))))))))),"N/A")</f>
        <v>N/A</v>
      </c>
      <c r="N125" t="str">
        <f t="shared" ref="N125:N188" si="21">IFERROR(IF(TRIM(G125)="-", "N/A", IF(RIGHT(G125,1)=")",IF(RIGHT(G125,2)="T)",-1000000000000*VALUE(MID(G125,2,LEN(G125)-3)),IF(RIGHT(G125,2)="M)",-1000000*VALUE(MID(G125,2,LEN(G125)-3)),IF(RIGHT(G125,2)="B)",-1000000000*VALUE(MID(G125,2,LEN(G125)-3)),IF(RIGHT(G125,2)="k)",-1000*VALUE(MID(G125,2,LEN(G125)-3)),VALUE(SUBSTITUTE(G125,",","")))))),IF(RIGHT(G125,1)="T",1000000000000*VALUE(LEFT(G125,LEN(G125)-1)),IF(RIGHT(G125,1)="M",1000000*VALUE(LEFT(G125,LEN(G125)-1)),IF(RIGHT(G125,1)="B",1000000000*VALUE(LEFT(G125,LEN(G125)-1)),IF(RIGHT(G125,1)="%",0.01*VALUE(LEFT(G125,LEN(G125)-1)),IF(RIGHT(G125,1)="k",1000*VALUE(LEFT(G125,LEN(G125)-1)),VALUE(SUBSTITUTE(G125,",",""))))))))),"N/A")</f>
        <v>N/A</v>
      </c>
    </row>
    <row r="126" spans="1:14" x14ac:dyDescent="0.3">
      <c r="A126" s="1">
        <v>1</v>
      </c>
      <c r="B126" t="s">
        <v>212</v>
      </c>
      <c r="C126" t="s">
        <v>852</v>
      </c>
      <c r="I126" t="str">
        <f t="shared" si="16"/>
        <v>N/A</v>
      </c>
      <c r="J126">
        <f t="shared" si="17"/>
        <v>0</v>
      </c>
      <c r="K126" t="str">
        <f t="shared" si="18"/>
        <v>N/A</v>
      </c>
      <c r="L126" t="str">
        <f t="shared" si="19"/>
        <v>N/A</v>
      </c>
      <c r="M126" t="str">
        <f t="shared" si="20"/>
        <v>N/A</v>
      </c>
      <c r="N126" t="str">
        <f t="shared" si="21"/>
        <v>N/A</v>
      </c>
    </row>
    <row r="127" spans="1:14" x14ac:dyDescent="0.3">
      <c r="A127" s="1">
        <v>2</v>
      </c>
      <c r="B127" t="s">
        <v>214</v>
      </c>
      <c r="C127" t="s">
        <v>7629</v>
      </c>
      <c r="I127" t="str">
        <f t="shared" si="16"/>
        <v>N/A</v>
      </c>
      <c r="J127">
        <f t="shared" si="17"/>
        <v>0</v>
      </c>
      <c r="K127" t="str">
        <f t="shared" si="18"/>
        <v>N/A</v>
      </c>
      <c r="L127" t="str">
        <f t="shared" si="19"/>
        <v>N/A</v>
      </c>
      <c r="M127" t="str">
        <f t="shared" si="20"/>
        <v>N/A</v>
      </c>
      <c r="N127" t="str">
        <f t="shared" si="21"/>
        <v>N/A</v>
      </c>
    </row>
    <row r="128" spans="1:14" x14ac:dyDescent="0.3">
      <c r="A128" s="1">
        <v>3</v>
      </c>
      <c r="B128" t="s">
        <v>216</v>
      </c>
      <c r="C128" t="s">
        <v>852</v>
      </c>
      <c r="I128" t="str">
        <f t="shared" si="16"/>
        <v>N/A</v>
      </c>
      <c r="J128">
        <f t="shared" si="17"/>
        <v>0</v>
      </c>
      <c r="K128" t="str">
        <f t="shared" si="18"/>
        <v>N/A</v>
      </c>
      <c r="L128" t="str">
        <f t="shared" si="19"/>
        <v>N/A</v>
      </c>
      <c r="M128" t="str">
        <f t="shared" si="20"/>
        <v>N/A</v>
      </c>
      <c r="N128" t="str">
        <f t="shared" si="21"/>
        <v>N/A</v>
      </c>
    </row>
    <row r="129" spans="1:14" x14ac:dyDescent="0.3">
      <c r="A129" s="1">
        <v>4</v>
      </c>
      <c r="B129" t="s">
        <v>218</v>
      </c>
      <c r="I129" t="str">
        <f t="shared" si="16"/>
        <v>N/A</v>
      </c>
      <c r="J129" t="str">
        <f t="shared" si="17"/>
        <v>N/A</v>
      </c>
      <c r="K129" t="str">
        <f t="shared" si="18"/>
        <v>N/A</v>
      </c>
      <c r="L129" t="str">
        <f t="shared" si="19"/>
        <v>N/A</v>
      </c>
      <c r="M129" t="str">
        <f t="shared" si="20"/>
        <v>N/A</v>
      </c>
      <c r="N129" t="str">
        <f t="shared" si="21"/>
        <v>N/A</v>
      </c>
    </row>
    <row r="130" spans="1:14" x14ac:dyDescent="0.3">
      <c r="A130" s="1">
        <v>5</v>
      </c>
      <c r="B130" t="s">
        <v>220</v>
      </c>
      <c r="C130" t="s">
        <v>852</v>
      </c>
      <c r="I130" t="str">
        <f t="shared" si="16"/>
        <v>N/A</v>
      </c>
      <c r="J130">
        <f t="shared" si="17"/>
        <v>0</v>
      </c>
      <c r="K130" t="str">
        <f t="shared" si="18"/>
        <v>N/A</v>
      </c>
      <c r="L130" t="str">
        <f t="shared" si="19"/>
        <v>N/A</v>
      </c>
      <c r="M130" t="str">
        <f t="shared" si="20"/>
        <v>N/A</v>
      </c>
      <c r="N130" t="str">
        <f t="shared" si="21"/>
        <v>N/A</v>
      </c>
    </row>
    <row r="131" spans="1:14" x14ac:dyDescent="0.3">
      <c r="A131" s="1">
        <v>6</v>
      </c>
      <c r="B131" t="s">
        <v>222</v>
      </c>
      <c r="C131" t="s">
        <v>7630</v>
      </c>
      <c r="I131" t="str">
        <f t="shared" si="16"/>
        <v>N/A</v>
      </c>
      <c r="J131" t="str">
        <f t="shared" si="17"/>
        <v>N/A</v>
      </c>
      <c r="K131" t="str">
        <f t="shared" si="18"/>
        <v>N/A</v>
      </c>
      <c r="L131" t="str">
        <f t="shared" si="19"/>
        <v>N/A</v>
      </c>
      <c r="M131" t="str">
        <f t="shared" si="20"/>
        <v>N/A</v>
      </c>
      <c r="N131" t="str">
        <f t="shared" si="21"/>
        <v>N/A</v>
      </c>
    </row>
    <row r="132" spans="1:14" x14ac:dyDescent="0.3">
      <c r="A132" s="1">
        <v>7</v>
      </c>
      <c r="B132" t="s">
        <v>224</v>
      </c>
      <c r="C132" t="s">
        <v>7631</v>
      </c>
      <c r="I132" t="str">
        <f t="shared" si="16"/>
        <v>N/A</v>
      </c>
      <c r="J132" t="str">
        <f t="shared" si="17"/>
        <v>N/A</v>
      </c>
      <c r="K132" t="str">
        <f t="shared" si="18"/>
        <v>N/A</v>
      </c>
      <c r="L132" t="str">
        <f t="shared" si="19"/>
        <v>N/A</v>
      </c>
      <c r="M132" t="str">
        <f t="shared" si="20"/>
        <v>N/A</v>
      </c>
      <c r="N132" t="str">
        <f t="shared" si="21"/>
        <v>N/A</v>
      </c>
    </row>
    <row r="133" spans="1:14" x14ac:dyDescent="0.3">
      <c r="A133" s="1">
        <v>8</v>
      </c>
      <c r="B133" t="s">
        <v>226</v>
      </c>
      <c r="I133" t="str">
        <f t="shared" si="16"/>
        <v>N/A</v>
      </c>
      <c r="J133" t="str">
        <f t="shared" si="17"/>
        <v>N/A</v>
      </c>
      <c r="K133" t="str">
        <f t="shared" si="18"/>
        <v>N/A</v>
      </c>
      <c r="L133" t="str">
        <f t="shared" si="19"/>
        <v>N/A</v>
      </c>
      <c r="M133" t="str">
        <f t="shared" si="20"/>
        <v>N/A</v>
      </c>
      <c r="N133" t="str">
        <f t="shared" si="21"/>
        <v>N/A</v>
      </c>
    </row>
    <row r="134" spans="1:14" x14ac:dyDescent="0.3">
      <c r="A134" s="1">
        <v>9</v>
      </c>
      <c r="B134" t="s">
        <v>227</v>
      </c>
      <c r="I134" t="str">
        <f t="shared" si="16"/>
        <v>N/A</v>
      </c>
      <c r="J134" t="str">
        <f t="shared" si="17"/>
        <v>N/A</v>
      </c>
      <c r="K134" t="str">
        <f t="shared" si="18"/>
        <v>N/A</v>
      </c>
      <c r="L134" t="str">
        <f t="shared" si="19"/>
        <v>N/A</v>
      </c>
      <c r="M134" t="str">
        <f t="shared" si="20"/>
        <v>N/A</v>
      </c>
      <c r="N134" t="str">
        <f t="shared" si="21"/>
        <v>N/A</v>
      </c>
    </row>
    <row r="135" spans="1:14" x14ac:dyDescent="0.3">
      <c r="I135" t="str">
        <f t="shared" si="16"/>
        <v>N/A</v>
      </c>
      <c r="J135" t="str">
        <f t="shared" si="17"/>
        <v>N/A</v>
      </c>
      <c r="K135" t="str">
        <f t="shared" si="18"/>
        <v>N/A</v>
      </c>
      <c r="L135" t="str">
        <f t="shared" si="19"/>
        <v>N/A</v>
      </c>
      <c r="M135" t="str">
        <f t="shared" si="20"/>
        <v>N/A</v>
      </c>
      <c r="N135" t="str">
        <f t="shared" si="21"/>
        <v>N/A</v>
      </c>
    </row>
    <row r="136" spans="1:14" x14ac:dyDescent="0.3">
      <c r="I136" t="str">
        <f t="shared" si="16"/>
        <v>N/A</v>
      </c>
      <c r="J136" t="str">
        <f t="shared" si="17"/>
        <v>N/A</v>
      </c>
      <c r="K136" t="str">
        <f t="shared" si="18"/>
        <v>N/A</v>
      </c>
      <c r="L136" t="str">
        <f t="shared" si="19"/>
        <v>N/A</v>
      </c>
      <c r="M136" t="str">
        <f t="shared" si="20"/>
        <v>N/A</v>
      </c>
      <c r="N136" t="str">
        <f t="shared" si="21"/>
        <v>N/A</v>
      </c>
    </row>
    <row r="137" spans="1:14" x14ac:dyDescent="0.3">
      <c r="B137" s="1" t="s">
        <v>228</v>
      </c>
      <c r="C137" s="1" t="s">
        <v>229</v>
      </c>
      <c r="D137" s="1" t="s">
        <v>230</v>
      </c>
      <c r="E137" s="1" t="s">
        <v>231</v>
      </c>
      <c r="F137" s="1" t="s">
        <v>232</v>
      </c>
      <c r="I137" t="str">
        <f t="shared" si="16"/>
        <v>N/A</v>
      </c>
      <c r="J137" t="str">
        <f t="shared" si="17"/>
        <v>N/A</v>
      </c>
      <c r="K137" t="str">
        <f t="shared" si="18"/>
        <v>N/A</v>
      </c>
      <c r="L137" t="str">
        <f t="shared" si="19"/>
        <v>N/A</v>
      </c>
      <c r="M137" t="str">
        <f t="shared" si="20"/>
        <v>N/A</v>
      </c>
      <c r="N137" t="str">
        <f t="shared" si="21"/>
        <v>N/A</v>
      </c>
    </row>
    <row r="138" spans="1:14" x14ac:dyDescent="0.3">
      <c r="A138" s="1">
        <v>0</v>
      </c>
      <c r="B138" t="s">
        <v>7632</v>
      </c>
      <c r="C138" t="s">
        <v>7633</v>
      </c>
      <c r="D138" t="s">
        <v>7634</v>
      </c>
      <c r="E138" t="s">
        <v>3164</v>
      </c>
      <c r="F138">
        <v>64</v>
      </c>
      <c r="I138" t="str">
        <f t="shared" si="16"/>
        <v>N/A</v>
      </c>
      <c r="J138" t="str">
        <f t="shared" si="17"/>
        <v>N/A</v>
      </c>
      <c r="K138">
        <f t="shared" si="18"/>
        <v>636580</v>
      </c>
      <c r="L138">
        <f t="shared" si="19"/>
        <v>1360000</v>
      </c>
      <c r="M138">
        <f t="shared" si="20"/>
        <v>64</v>
      </c>
      <c r="N138" t="str">
        <f t="shared" si="21"/>
        <v>N/A</v>
      </c>
    </row>
    <row r="139" spans="1:14" x14ac:dyDescent="0.3">
      <c r="A139" s="1">
        <v>1</v>
      </c>
      <c r="B139" t="s">
        <v>7635</v>
      </c>
      <c r="C139" t="s">
        <v>7636</v>
      </c>
      <c r="D139" t="s">
        <v>7637</v>
      </c>
      <c r="F139">
        <v>39</v>
      </c>
      <c r="I139" t="str">
        <f t="shared" si="16"/>
        <v>N/A</v>
      </c>
      <c r="J139" t="str">
        <f t="shared" si="17"/>
        <v>N/A</v>
      </c>
      <c r="K139">
        <f t="shared" si="18"/>
        <v>312000</v>
      </c>
      <c r="L139" t="str">
        <f t="shared" si="19"/>
        <v>N/A</v>
      </c>
      <c r="M139">
        <f t="shared" si="20"/>
        <v>39</v>
      </c>
      <c r="N139" t="str">
        <f t="shared" si="21"/>
        <v>N/A</v>
      </c>
    </row>
    <row r="140" spans="1:14" x14ac:dyDescent="0.3">
      <c r="A140" s="1">
        <v>2</v>
      </c>
      <c r="B140" t="s">
        <v>7638</v>
      </c>
      <c r="C140" t="s">
        <v>7639</v>
      </c>
      <c r="D140" t="s">
        <v>7640</v>
      </c>
      <c r="F140">
        <v>48</v>
      </c>
      <c r="I140" t="str">
        <f t="shared" si="16"/>
        <v>N/A</v>
      </c>
      <c r="J140" t="str">
        <f t="shared" si="17"/>
        <v>N/A</v>
      </c>
      <c r="K140">
        <f t="shared" si="18"/>
        <v>250000</v>
      </c>
      <c r="L140" t="str">
        <f t="shared" si="19"/>
        <v>N/A</v>
      </c>
      <c r="M140">
        <f t="shared" si="20"/>
        <v>48</v>
      </c>
      <c r="N140" t="str">
        <f t="shared" si="21"/>
        <v>N/A</v>
      </c>
    </row>
    <row r="141" spans="1:14" x14ac:dyDescent="0.3">
      <c r="A141" s="1">
        <v>3</v>
      </c>
      <c r="B141" t="s">
        <v>7641</v>
      </c>
      <c r="C141" t="s">
        <v>7642</v>
      </c>
      <c r="D141" t="s">
        <v>7643</v>
      </c>
      <c r="E141" t="s">
        <v>7644</v>
      </c>
      <c r="F141">
        <v>64</v>
      </c>
      <c r="I141" t="str">
        <f t="shared" si="16"/>
        <v>N/A</v>
      </c>
      <c r="J141" t="str">
        <f t="shared" si="17"/>
        <v>N/A</v>
      </c>
      <c r="K141">
        <f t="shared" si="18"/>
        <v>328250</v>
      </c>
      <c r="L141">
        <f t="shared" si="19"/>
        <v>104550</v>
      </c>
      <c r="M141">
        <f t="shared" si="20"/>
        <v>64</v>
      </c>
      <c r="N141" t="str">
        <f t="shared" si="21"/>
        <v>N/A</v>
      </c>
    </row>
    <row r="142" spans="1:14" x14ac:dyDescent="0.3">
      <c r="A142" s="1">
        <v>4</v>
      </c>
      <c r="B142" t="s">
        <v>7645</v>
      </c>
      <c r="C142" t="s">
        <v>7646</v>
      </c>
      <c r="D142" t="s">
        <v>7643</v>
      </c>
      <c r="F142">
        <v>50</v>
      </c>
      <c r="I142" t="str">
        <f t="shared" si="16"/>
        <v>N/A</v>
      </c>
      <c r="J142" t="str">
        <f t="shared" si="17"/>
        <v>N/A</v>
      </c>
      <c r="K142">
        <f t="shared" si="18"/>
        <v>328250</v>
      </c>
      <c r="L142" t="str">
        <f t="shared" si="19"/>
        <v>N/A</v>
      </c>
      <c r="M142">
        <f t="shared" si="20"/>
        <v>50</v>
      </c>
      <c r="N142" t="str">
        <f t="shared" si="21"/>
        <v>N/A</v>
      </c>
    </row>
    <row r="143" spans="1:14" x14ac:dyDescent="0.3">
      <c r="I143" t="str">
        <f t="shared" si="16"/>
        <v>N/A</v>
      </c>
      <c r="J143" t="str">
        <f t="shared" si="17"/>
        <v>N/A</v>
      </c>
      <c r="K143" t="str">
        <f t="shared" si="18"/>
        <v>N/A</v>
      </c>
      <c r="L143" t="str">
        <f t="shared" si="19"/>
        <v>N/A</v>
      </c>
      <c r="M143" t="str">
        <f t="shared" si="20"/>
        <v>N/A</v>
      </c>
      <c r="N143" t="str">
        <f t="shared" si="21"/>
        <v>N/A</v>
      </c>
    </row>
    <row r="144" spans="1:14" x14ac:dyDescent="0.3">
      <c r="B144" s="1" t="s">
        <v>247</v>
      </c>
      <c r="C144" s="1" t="s">
        <v>248</v>
      </c>
      <c r="D144" s="1" t="s">
        <v>249</v>
      </c>
      <c r="E144" s="1" t="s">
        <v>250</v>
      </c>
      <c r="F144" s="1" t="s">
        <v>251</v>
      </c>
      <c r="G144" s="1" t="s">
        <v>252</v>
      </c>
      <c r="H144" s="1" t="s">
        <v>253</v>
      </c>
      <c r="I144" t="str">
        <f t="shared" si="16"/>
        <v>pos_trend</v>
      </c>
      <c r="J144">
        <f t="shared" si="17"/>
        <v>2012</v>
      </c>
      <c r="K144">
        <f t="shared" si="18"/>
        <v>2013</v>
      </c>
      <c r="L144">
        <f t="shared" si="19"/>
        <v>2014</v>
      </c>
      <c r="M144">
        <f t="shared" si="20"/>
        <v>2015</v>
      </c>
      <c r="N144">
        <f t="shared" si="21"/>
        <v>2016</v>
      </c>
    </row>
    <row r="145" spans="1:14" x14ac:dyDescent="0.3">
      <c r="A145" s="1">
        <v>0</v>
      </c>
      <c r="B145" t="s">
        <v>254</v>
      </c>
      <c r="C145" t="s">
        <v>2646</v>
      </c>
      <c r="D145" t="s">
        <v>7647</v>
      </c>
      <c r="E145" t="s">
        <v>7648</v>
      </c>
      <c r="F145" t="s">
        <v>7649</v>
      </c>
      <c r="G145" t="s">
        <v>6037</v>
      </c>
      <c r="I145" t="str">
        <f t="shared" si="16"/>
        <v>neg_trend</v>
      </c>
      <c r="J145">
        <f t="shared" si="17"/>
        <v>44380000</v>
      </c>
      <c r="K145">
        <f t="shared" si="18"/>
        <v>34960000</v>
      </c>
      <c r="L145">
        <f t="shared" si="19"/>
        <v>25660000</v>
      </c>
      <c r="M145">
        <f t="shared" si="20"/>
        <v>22190000</v>
      </c>
      <c r="N145">
        <f t="shared" si="21"/>
        <v>21790000</v>
      </c>
    </row>
    <row r="146" spans="1:14" x14ac:dyDescent="0.3">
      <c r="A146" s="1">
        <v>1</v>
      </c>
      <c r="B146" t="s">
        <v>271</v>
      </c>
      <c r="C146" t="s">
        <v>261</v>
      </c>
      <c r="D146" t="s">
        <v>7650</v>
      </c>
      <c r="E146" t="s">
        <v>7651</v>
      </c>
      <c r="F146" t="s">
        <v>7652</v>
      </c>
      <c r="G146" t="s">
        <v>7653</v>
      </c>
      <c r="I146" t="str">
        <f t="shared" si="16"/>
        <v>N/A</v>
      </c>
      <c r="J146" t="str">
        <f t="shared" si="17"/>
        <v>N/A</v>
      </c>
      <c r="K146">
        <f t="shared" si="18"/>
        <v>-0.21210000000000001</v>
      </c>
      <c r="L146">
        <f t="shared" si="19"/>
        <v>-0.26619999999999999</v>
      </c>
      <c r="M146">
        <f t="shared" si="20"/>
        <v>-0.13519999999999999</v>
      </c>
      <c r="N146">
        <f t="shared" si="21"/>
        <v>-1.78E-2</v>
      </c>
    </row>
    <row r="147" spans="1:14" x14ac:dyDescent="0.3">
      <c r="A147" s="1">
        <v>2</v>
      </c>
      <c r="B147" t="s">
        <v>4152</v>
      </c>
      <c r="C147" t="s">
        <v>7654</v>
      </c>
      <c r="D147" t="s">
        <v>7655</v>
      </c>
      <c r="E147" t="s">
        <v>1504</v>
      </c>
      <c r="F147" t="s">
        <v>7656</v>
      </c>
      <c r="G147" t="s">
        <v>7657</v>
      </c>
      <c r="I147" t="str">
        <f t="shared" si="16"/>
        <v>N/A</v>
      </c>
      <c r="J147">
        <f t="shared" si="17"/>
        <v>6560000</v>
      </c>
      <c r="K147">
        <f t="shared" si="18"/>
        <v>8210000.0000000009</v>
      </c>
      <c r="L147">
        <f t="shared" si="19"/>
        <v>8430000</v>
      </c>
      <c r="M147">
        <f t="shared" si="20"/>
        <v>8950000</v>
      </c>
      <c r="N147">
        <f t="shared" si="21"/>
        <v>8500000</v>
      </c>
    </row>
    <row r="148" spans="1:14" x14ac:dyDescent="0.3">
      <c r="A148" s="1">
        <v>3</v>
      </c>
      <c r="B148" t="s">
        <v>4158</v>
      </c>
      <c r="C148" t="s">
        <v>7658</v>
      </c>
      <c r="D148" t="s">
        <v>4926</v>
      </c>
      <c r="E148" t="s">
        <v>4485</v>
      </c>
      <c r="F148" t="s">
        <v>4927</v>
      </c>
      <c r="G148" t="s">
        <v>7581</v>
      </c>
      <c r="I148" t="str">
        <f t="shared" si="16"/>
        <v>N/A</v>
      </c>
      <c r="J148">
        <f t="shared" si="17"/>
        <v>5960000</v>
      </c>
      <c r="K148">
        <f t="shared" si="18"/>
        <v>6270000</v>
      </c>
      <c r="L148">
        <f t="shared" si="19"/>
        <v>6410000</v>
      </c>
      <c r="M148">
        <f t="shared" si="20"/>
        <v>6510000</v>
      </c>
      <c r="N148">
        <f t="shared" si="21"/>
        <v>6040000</v>
      </c>
    </row>
    <row r="149" spans="1:14" x14ac:dyDescent="0.3">
      <c r="A149" s="1">
        <v>4</v>
      </c>
      <c r="B149" t="s">
        <v>288</v>
      </c>
      <c r="C149" t="s">
        <v>7659</v>
      </c>
      <c r="D149" t="s">
        <v>2248</v>
      </c>
      <c r="E149" t="s">
        <v>942</v>
      </c>
      <c r="F149" t="s">
        <v>2225</v>
      </c>
      <c r="G149" t="s">
        <v>7185</v>
      </c>
      <c r="I149" t="str">
        <f t="shared" si="16"/>
        <v>pos_trend</v>
      </c>
      <c r="J149">
        <f t="shared" si="17"/>
        <v>600000</v>
      </c>
      <c r="K149">
        <f t="shared" si="18"/>
        <v>1940000</v>
      </c>
      <c r="L149">
        <f t="shared" si="19"/>
        <v>2020000</v>
      </c>
      <c r="M149">
        <f t="shared" si="20"/>
        <v>2430000</v>
      </c>
      <c r="N149">
        <f t="shared" si="21"/>
        <v>2460000</v>
      </c>
    </row>
    <row r="150" spans="1:14" x14ac:dyDescent="0.3">
      <c r="A150" s="1">
        <v>5</v>
      </c>
      <c r="B150" t="s">
        <v>4168</v>
      </c>
      <c r="C150" t="s">
        <v>7660</v>
      </c>
      <c r="D150" t="s">
        <v>7661</v>
      </c>
      <c r="E150" t="s">
        <v>7662</v>
      </c>
      <c r="F150" t="s">
        <v>359</v>
      </c>
      <c r="G150" t="s">
        <v>1986</v>
      </c>
      <c r="I150" t="str">
        <f t="shared" si="16"/>
        <v>pos_trend</v>
      </c>
      <c r="J150">
        <f t="shared" si="17"/>
        <v>521000</v>
      </c>
      <c r="K150">
        <f t="shared" si="18"/>
        <v>742000</v>
      </c>
      <c r="L150">
        <f t="shared" si="19"/>
        <v>974000</v>
      </c>
      <c r="M150">
        <f t="shared" si="20"/>
        <v>1240000</v>
      </c>
      <c r="N150">
        <f t="shared" si="21"/>
        <v>1340000</v>
      </c>
    </row>
    <row r="151" spans="1:14" x14ac:dyDescent="0.3">
      <c r="A151" s="1">
        <v>6</v>
      </c>
      <c r="B151" t="s">
        <v>4174</v>
      </c>
      <c r="C151" t="s">
        <v>3203</v>
      </c>
      <c r="D151" t="s">
        <v>238</v>
      </c>
      <c r="E151" t="s">
        <v>1119</v>
      </c>
      <c r="F151" t="s">
        <v>238</v>
      </c>
      <c r="G151" t="s">
        <v>1569</v>
      </c>
      <c r="I151" t="str">
        <f t="shared" si="16"/>
        <v>N/A</v>
      </c>
      <c r="J151">
        <f t="shared" si="17"/>
        <v>79000</v>
      </c>
      <c r="K151">
        <f t="shared" si="18"/>
        <v>1200000</v>
      </c>
      <c r="L151">
        <f t="shared" si="19"/>
        <v>1050000</v>
      </c>
      <c r="M151">
        <f t="shared" si="20"/>
        <v>1200000</v>
      </c>
      <c r="N151">
        <f t="shared" si="21"/>
        <v>1120000</v>
      </c>
    </row>
    <row r="152" spans="1:14" x14ac:dyDescent="0.3">
      <c r="A152" s="1">
        <v>7</v>
      </c>
      <c r="B152" t="s">
        <v>4180</v>
      </c>
      <c r="C152" t="s">
        <v>261</v>
      </c>
      <c r="D152" t="s">
        <v>7663</v>
      </c>
      <c r="E152" t="s">
        <v>3654</v>
      </c>
      <c r="F152" t="s">
        <v>5629</v>
      </c>
      <c r="G152" t="s">
        <v>7664</v>
      </c>
      <c r="I152" t="str">
        <f t="shared" si="16"/>
        <v>N/A</v>
      </c>
      <c r="J152" t="str">
        <f t="shared" si="17"/>
        <v>N/A</v>
      </c>
      <c r="K152">
        <f t="shared" si="18"/>
        <v>0.25059999999999999</v>
      </c>
      <c r="L152">
        <f t="shared" si="19"/>
        <v>2.75E-2</v>
      </c>
      <c r="M152">
        <f t="shared" si="20"/>
        <v>6.1200000000000004E-2</v>
      </c>
      <c r="N152">
        <f t="shared" si="21"/>
        <v>-5.0300000000000004E-2</v>
      </c>
    </row>
    <row r="153" spans="1:14" x14ac:dyDescent="0.3">
      <c r="A153" s="1">
        <v>8</v>
      </c>
      <c r="B153" t="s">
        <v>4184</v>
      </c>
      <c r="C153" t="s">
        <v>7665</v>
      </c>
      <c r="D153" t="s">
        <v>7666</v>
      </c>
      <c r="E153" t="s">
        <v>3863</v>
      </c>
      <c r="F153" t="s">
        <v>7667</v>
      </c>
      <c r="G153" t="s">
        <v>5935</v>
      </c>
      <c r="I153" t="str">
        <f t="shared" si="16"/>
        <v>N/A</v>
      </c>
      <c r="J153">
        <f t="shared" si="17"/>
        <v>37810000</v>
      </c>
      <c r="K153">
        <f t="shared" si="18"/>
        <v>26760000</v>
      </c>
      <c r="L153">
        <f t="shared" si="19"/>
        <v>17230000</v>
      </c>
      <c r="M153">
        <f t="shared" si="20"/>
        <v>13240000</v>
      </c>
      <c r="N153">
        <f t="shared" si="21"/>
        <v>13300000</v>
      </c>
    </row>
    <row r="154" spans="1:14" x14ac:dyDescent="0.3">
      <c r="A154" s="1">
        <v>9</v>
      </c>
      <c r="B154" t="s">
        <v>4187</v>
      </c>
      <c r="C154" t="s">
        <v>261</v>
      </c>
      <c r="D154" t="s">
        <v>4699</v>
      </c>
      <c r="E154" t="s">
        <v>7668</v>
      </c>
      <c r="F154" t="s">
        <v>7608</v>
      </c>
      <c r="G154" t="s">
        <v>7669</v>
      </c>
      <c r="I154" t="str">
        <f t="shared" si="16"/>
        <v>N/A</v>
      </c>
      <c r="J154" t="str">
        <f t="shared" si="17"/>
        <v>N/A</v>
      </c>
      <c r="K154">
        <f t="shared" si="18"/>
        <v>-0.29239999999999999</v>
      </c>
      <c r="L154">
        <f t="shared" si="19"/>
        <v>-0.35619999999999996</v>
      </c>
      <c r="M154">
        <f t="shared" si="20"/>
        <v>-0.23130000000000001</v>
      </c>
      <c r="N154">
        <f t="shared" si="21"/>
        <v>4.0999999999999995E-3</v>
      </c>
    </row>
    <row r="155" spans="1:14" x14ac:dyDescent="0.3">
      <c r="A155" s="1">
        <v>10</v>
      </c>
      <c r="B155" t="s">
        <v>4191</v>
      </c>
      <c r="C155" t="s">
        <v>261</v>
      </c>
      <c r="D155" t="s">
        <v>261</v>
      </c>
      <c r="E155" t="s">
        <v>261</v>
      </c>
      <c r="F155" t="s">
        <v>261</v>
      </c>
      <c r="G155" t="s">
        <v>7670</v>
      </c>
      <c r="I155" t="str">
        <f t="shared" si="16"/>
        <v>N/A</v>
      </c>
      <c r="J155" t="str">
        <f t="shared" si="17"/>
        <v>N/A</v>
      </c>
      <c r="K155" t="str">
        <f t="shared" si="18"/>
        <v>N/A</v>
      </c>
      <c r="L155" t="str">
        <f t="shared" si="19"/>
        <v>N/A</v>
      </c>
      <c r="M155" t="str">
        <f t="shared" si="20"/>
        <v>N/A</v>
      </c>
      <c r="N155">
        <f t="shared" si="21"/>
        <v>0.61009999999999998</v>
      </c>
    </row>
    <row r="156" spans="1:14" x14ac:dyDescent="0.3">
      <c r="I156" t="str">
        <f t="shared" si="16"/>
        <v>N/A</v>
      </c>
      <c r="J156" t="str">
        <f t="shared" si="17"/>
        <v>N/A</v>
      </c>
      <c r="K156" t="str">
        <f t="shared" si="18"/>
        <v>N/A</v>
      </c>
      <c r="L156" t="str">
        <f t="shared" si="19"/>
        <v>N/A</v>
      </c>
      <c r="M156" t="str">
        <f t="shared" si="20"/>
        <v>N/A</v>
      </c>
      <c r="N156" t="str">
        <f t="shared" si="21"/>
        <v>N/A</v>
      </c>
    </row>
    <row r="157" spans="1:14" x14ac:dyDescent="0.3">
      <c r="B157" s="1" t="s">
        <v>296</v>
      </c>
      <c r="C157" s="1" t="s">
        <v>248</v>
      </c>
      <c r="D157" s="1" t="s">
        <v>249</v>
      </c>
      <c r="E157" s="1" t="s">
        <v>250</v>
      </c>
      <c r="F157" s="1" t="s">
        <v>251</v>
      </c>
      <c r="G157" s="1" t="s">
        <v>252</v>
      </c>
      <c r="H157" s="1" t="s">
        <v>253</v>
      </c>
      <c r="I157" t="str">
        <f t="shared" si="16"/>
        <v>pos_trend</v>
      </c>
      <c r="J157">
        <f t="shared" si="17"/>
        <v>2012</v>
      </c>
      <c r="K157">
        <f t="shared" si="18"/>
        <v>2013</v>
      </c>
      <c r="L157">
        <f t="shared" si="19"/>
        <v>2014</v>
      </c>
      <c r="M157">
        <f t="shared" si="20"/>
        <v>2015</v>
      </c>
      <c r="N157">
        <f t="shared" si="21"/>
        <v>2016</v>
      </c>
    </row>
    <row r="158" spans="1:14" x14ac:dyDescent="0.3">
      <c r="A158" s="1">
        <v>0</v>
      </c>
      <c r="B158" t="s">
        <v>4193</v>
      </c>
      <c r="C158" t="s">
        <v>7671</v>
      </c>
      <c r="D158" t="s">
        <v>7672</v>
      </c>
      <c r="E158" t="s">
        <v>7673</v>
      </c>
      <c r="F158" t="s">
        <v>7674</v>
      </c>
      <c r="G158" t="s">
        <v>4470</v>
      </c>
      <c r="I158" t="str">
        <f t="shared" si="16"/>
        <v>pos_trend</v>
      </c>
      <c r="J158">
        <f t="shared" si="17"/>
        <v>21970000</v>
      </c>
      <c r="K158">
        <f t="shared" si="18"/>
        <v>27840000</v>
      </c>
      <c r="L158">
        <f t="shared" si="19"/>
        <v>30660000</v>
      </c>
      <c r="M158">
        <f t="shared" si="20"/>
        <v>31220000</v>
      </c>
      <c r="N158">
        <f t="shared" si="21"/>
        <v>35220000</v>
      </c>
    </row>
    <row r="159" spans="1:14" x14ac:dyDescent="0.3">
      <c r="A159" s="1">
        <v>1</v>
      </c>
      <c r="B159" t="s">
        <v>4195</v>
      </c>
      <c r="C159" t="s">
        <v>290</v>
      </c>
      <c r="D159" t="s">
        <v>7675</v>
      </c>
      <c r="E159" t="s">
        <v>3592</v>
      </c>
      <c r="F159" t="s">
        <v>7676</v>
      </c>
      <c r="G159" t="s">
        <v>3233</v>
      </c>
      <c r="I159" t="str">
        <f t="shared" si="16"/>
        <v>N/A</v>
      </c>
      <c r="J159">
        <f t="shared" si="17"/>
        <v>8740000</v>
      </c>
      <c r="K159">
        <f t="shared" si="18"/>
        <v>12270000</v>
      </c>
      <c r="L159">
        <f t="shared" si="19"/>
        <v>13710000</v>
      </c>
      <c r="M159">
        <f t="shared" si="20"/>
        <v>12470000</v>
      </c>
      <c r="N159">
        <f t="shared" si="21"/>
        <v>13390000</v>
      </c>
    </row>
    <row r="160" spans="1:14" x14ac:dyDescent="0.3">
      <c r="A160" s="1">
        <v>2</v>
      </c>
      <c r="B160" t="s">
        <v>4201</v>
      </c>
      <c r="C160" t="s">
        <v>7677</v>
      </c>
      <c r="D160" t="s">
        <v>7678</v>
      </c>
      <c r="E160" t="s">
        <v>7679</v>
      </c>
      <c r="F160" t="s">
        <v>7680</v>
      </c>
      <c r="G160" t="s">
        <v>7681</v>
      </c>
      <c r="I160" t="str">
        <f t="shared" si="16"/>
        <v>pos_trend</v>
      </c>
      <c r="J160">
        <f t="shared" si="17"/>
        <v>13230000</v>
      </c>
      <c r="K160">
        <f t="shared" si="18"/>
        <v>15570000</v>
      </c>
      <c r="L160">
        <f t="shared" si="19"/>
        <v>16950000</v>
      </c>
      <c r="M160">
        <f t="shared" si="20"/>
        <v>18750000</v>
      </c>
      <c r="N160">
        <f t="shared" si="21"/>
        <v>21820000</v>
      </c>
    </row>
    <row r="161" spans="1:14" x14ac:dyDescent="0.3">
      <c r="A161" s="1">
        <v>3</v>
      </c>
      <c r="B161" t="s">
        <v>4207</v>
      </c>
      <c r="C161" t="s">
        <v>261</v>
      </c>
      <c r="D161" t="s">
        <v>7682</v>
      </c>
      <c r="E161" t="s">
        <v>7683</v>
      </c>
      <c r="F161" t="s">
        <v>7684</v>
      </c>
      <c r="G161" t="s">
        <v>4182</v>
      </c>
      <c r="I161" t="str">
        <f t="shared" si="16"/>
        <v>N/A</v>
      </c>
      <c r="J161" t="str">
        <f t="shared" si="17"/>
        <v>N/A</v>
      </c>
      <c r="K161">
        <f t="shared" si="18"/>
        <v>0.26719999999999999</v>
      </c>
      <c r="L161">
        <f t="shared" si="19"/>
        <v>0.1011</v>
      </c>
      <c r="M161">
        <f t="shared" si="20"/>
        <v>1.83E-2</v>
      </c>
      <c r="N161">
        <f t="shared" si="21"/>
        <v>0.128</v>
      </c>
    </row>
    <row r="162" spans="1:14" x14ac:dyDescent="0.3">
      <c r="A162" s="1">
        <v>4</v>
      </c>
      <c r="B162" t="s">
        <v>294</v>
      </c>
      <c r="C162" t="s">
        <v>3152</v>
      </c>
      <c r="D162" t="s">
        <v>1905</v>
      </c>
      <c r="E162" t="s">
        <v>932</v>
      </c>
      <c r="F162" t="s">
        <v>261</v>
      </c>
      <c r="G162" t="s">
        <v>261</v>
      </c>
      <c r="I162" t="str">
        <f t="shared" si="16"/>
        <v>N/A</v>
      </c>
      <c r="J162">
        <f t="shared" si="17"/>
        <v>1250000</v>
      </c>
      <c r="K162">
        <f t="shared" si="18"/>
        <v>1130000</v>
      </c>
      <c r="L162">
        <f t="shared" si="19"/>
        <v>1790000</v>
      </c>
      <c r="M162" t="str">
        <f t="shared" si="20"/>
        <v>N/A</v>
      </c>
      <c r="N162" t="str">
        <f t="shared" si="21"/>
        <v>N/A</v>
      </c>
    </row>
    <row r="163" spans="1:14" x14ac:dyDescent="0.3">
      <c r="A163" s="1">
        <v>5</v>
      </c>
      <c r="B163" t="s">
        <v>315</v>
      </c>
      <c r="C163" t="s">
        <v>261</v>
      </c>
      <c r="D163" t="s">
        <v>1933</v>
      </c>
      <c r="E163" t="s">
        <v>261</v>
      </c>
      <c r="F163" t="s">
        <v>261</v>
      </c>
      <c r="G163" t="s">
        <v>261</v>
      </c>
      <c r="I163" t="str">
        <f t="shared" si="16"/>
        <v>N/A</v>
      </c>
      <c r="J163" t="str">
        <f t="shared" si="17"/>
        <v>N/A</v>
      </c>
      <c r="K163">
        <f t="shared" si="18"/>
        <v>200000</v>
      </c>
      <c r="L163" t="str">
        <f t="shared" si="19"/>
        <v>N/A</v>
      </c>
      <c r="M163" t="str">
        <f t="shared" si="20"/>
        <v>N/A</v>
      </c>
      <c r="N163" t="str">
        <f t="shared" si="21"/>
        <v>N/A</v>
      </c>
    </row>
    <row r="164" spans="1:14" x14ac:dyDescent="0.3">
      <c r="A164" s="1">
        <v>6</v>
      </c>
      <c r="B164" t="s">
        <v>4215</v>
      </c>
      <c r="C164" t="s">
        <v>261</v>
      </c>
      <c r="D164" t="s">
        <v>7685</v>
      </c>
      <c r="E164" t="s">
        <v>261</v>
      </c>
      <c r="F164" t="s">
        <v>261</v>
      </c>
      <c r="G164" t="s">
        <v>261</v>
      </c>
      <c r="I164" t="str">
        <f t="shared" si="16"/>
        <v>N/A</v>
      </c>
      <c r="J164" t="str">
        <f t="shared" si="17"/>
        <v>N/A</v>
      </c>
      <c r="K164">
        <f t="shared" si="18"/>
        <v>-2410000</v>
      </c>
      <c r="L164" t="str">
        <f t="shared" si="19"/>
        <v>N/A</v>
      </c>
      <c r="M164" t="str">
        <f t="shared" si="20"/>
        <v>N/A</v>
      </c>
      <c r="N164" t="str">
        <f t="shared" si="21"/>
        <v>N/A</v>
      </c>
    </row>
    <row r="165" spans="1:14" x14ac:dyDescent="0.3">
      <c r="A165" s="1">
        <v>7</v>
      </c>
      <c r="B165" t="s">
        <v>4221</v>
      </c>
      <c r="C165" t="s">
        <v>261</v>
      </c>
      <c r="D165" t="s">
        <v>261</v>
      </c>
      <c r="E165" t="s">
        <v>7686</v>
      </c>
      <c r="F165" t="s">
        <v>1878</v>
      </c>
      <c r="G165" t="s">
        <v>7687</v>
      </c>
      <c r="I165" t="str">
        <f t="shared" si="16"/>
        <v>N/A</v>
      </c>
      <c r="J165" t="str">
        <f t="shared" si="17"/>
        <v>N/A</v>
      </c>
      <c r="K165" t="str">
        <f t="shared" si="18"/>
        <v>N/A</v>
      </c>
      <c r="L165">
        <f t="shared" si="19"/>
        <v>55000</v>
      </c>
      <c r="M165">
        <f t="shared" si="20"/>
        <v>109000</v>
      </c>
      <c r="N165">
        <f t="shared" si="21"/>
        <v>258000</v>
      </c>
    </row>
    <row r="166" spans="1:14" x14ac:dyDescent="0.3">
      <c r="A166" s="1">
        <v>8</v>
      </c>
      <c r="B166" t="s">
        <v>312</v>
      </c>
      <c r="C166" t="s">
        <v>7688</v>
      </c>
      <c r="D166" t="s">
        <v>1878</v>
      </c>
      <c r="E166" t="s">
        <v>261</v>
      </c>
      <c r="F166" t="s">
        <v>261</v>
      </c>
      <c r="G166" t="s">
        <v>261</v>
      </c>
      <c r="I166" t="str">
        <f t="shared" si="16"/>
        <v>N/A</v>
      </c>
      <c r="J166">
        <f t="shared" si="17"/>
        <v>179000</v>
      </c>
      <c r="K166">
        <f t="shared" si="18"/>
        <v>109000</v>
      </c>
      <c r="L166" t="str">
        <f t="shared" si="19"/>
        <v>N/A</v>
      </c>
      <c r="M166" t="str">
        <f t="shared" si="20"/>
        <v>N/A</v>
      </c>
      <c r="N166" t="str">
        <f t="shared" si="21"/>
        <v>N/A</v>
      </c>
    </row>
    <row r="167" spans="1:14" x14ac:dyDescent="0.3">
      <c r="A167" s="1">
        <v>9</v>
      </c>
      <c r="B167" t="s">
        <v>314</v>
      </c>
      <c r="C167" t="s">
        <v>7689</v>
      </c>
      <c r="D167" t="s">
        <v>261</v>
      </c>
      <c r="E167" t="s">
        <v>261</v>
      </c>
      <c r="F167" t="s">
        <v>261</v>
      </c>
      <c r="G167" t="s">
        <v>261</v>
      </c>
      <c r="I167" t="str">
        <f t="shared" si="16"/>
        <v>N/A</v>
      </c>
      <c r="J167">
        <f t="shared" si="17"/>
        <v>-1110000</v>
      </c>
      <c r="K167" t="str">
        <f t="shared" si="18"/>
        <v>N/A</v>
      </c>
      <c r="L167" t="str">
        <f t="shared" si="19"/>
        <v>N/A</v>
      </c>
      <c r="M167" t="str">
        <f t="shared" si="20"/>
        <v>N/A</v>
      </c>
      <c r="N167" t="str">
        <f t="shared" si="21"/>
        <v>N/A</v>
      </c>
    </row>
    <row r="168" spans="1:14" x14ac:dyDescent="0.3">
      <c r="A168" s="1">
        <v>10</v>
      </c>
      <c r="B168" t="s">
        <v>4229</v>
      </c>
      <c r="C168" t="s">
        <v>261</v>
      </c>
      <c r="D168" t="s">
        <v>261</v>
      </c>
      <c r="E168" t="s">
        <v>261</v>
      </c>
      <c r="F168" t="s">
        <v>261</v>
      </c>
      <c r="G168" t="s">
        <v>261</v>
      </c>
      <c r="I168" t="str">
        <f t="shared" si="16"/>
        <v>N/A</v>
      </c>
      <c r="J168" t="str">
        <f t="shared" si="17"/>
        <v>N/A</v>
      </c>
      <c r="K168" t="str">
        <f t="shared" si="18"/>
        <v>N/A</v>
      </c>
      <c r="L168" t="str">
        <f t="shared" si="19"/>
        <v>N/A</v>
      </c>
      <c r="M168" t="str">
        <f t="shared" si="20"/>
        <v>N/A</v>
      </c>
      <c r="N168" t="str">
        <f t="shared" si="21"/>
        <v>N/A</v>
      </c>
    </row>
    <row r="169" spans="1:14" x14ac:dyDescent="0.3">
      <c r="A169" s="1">
        <v>11</v>
      </c>
      <c r="B169" t="s">
        <v>4234</v>
      </c>
      <c r="C169" t="s">
        <v>261</v>
      </c>
      <c r="D169" t="s">
        <v>261</v>
      </c>
      <c r="E169" t="s">
        <v>261</v>
      </c>
      <c r="F169" t="s">
        <v>261</v>
      </c>
      <c r="G169" t="s">
        <v>261</v>
      </c>
      <c r="I169" t="str">
        <f t="shared" si="16"/>
        <v>N/A</v>
      </c>
      <c r="J169" t="str">
        <f t="shared" si="17"/>
        <v>N/A</v>
      </c>
      <c r="K169" t="str">
        <f t="shared" si="18"/>
        <v>N/A</v>
      </c>
      <c r="L169" t="str">
        <f t="shared" si="19"/>
        <v>N/A</v>
      </c>
      <c r="M169" t="str">
        <f t="shared" si="20"/>
        <v>N/A</v>
      </c>
      <c r="N169" t="str">
        <f t="shared" si="21"/>
        <v>N/A</v>
      </c>
    </row>
    <row r="170" spans="1:14" x14ac:dyDescent="0.3">
      <c r="A170" s="1">
        <v>12</v>
      </c>
      <c r="B170" t="s">
        <v>4239</v>
      </c>
      <c r="C170" t="s">
        <v>261</v>
      </c>
      <c r="D170" t="s">
        <v>261</v>
      </c>
      <c r="E170" t="s">
        <v>261</v>
      </c>
      <c r="F170" t="s">
        <v>261</v>
      </c>
      <c r="G170" t="s">
        <v>261</v>
      </c>
      <c r="I170" t="str">
        <f t="shared" si="16"/>
        <v>N/A</v>
      </c>
      <c r="J170" t="str">
        <f t="shared" si="17"/>
        <v>N/A</v>
      </c>
      <c r="K170" t="str">
        <f t="shared" si="18"/>
        <v>N/A</v>
      </c>
      <c r="L170" t="str">
        <f t="shared" si="19"/>
        <v>N/A</v>
      </c>
      <c r="M170" t="str">
        <f t="shared" si="20"/>
        <v>N/A</v>
      </c>
      <c r="N170" t="str">
        <f t="shared" si="21"/>
        <v>N/A</v>
      </c>
    </row>
    <row r="171" spans="1:14" x14ac:dyDescent="0.3">
      <c r="A171" s="1">
        <v>13</v>
      </c>
      <c r="B171" t="s">
        <v>1911</v>
      </c>
      <c r="C171" t="s">
        <v>261</v>
      </c>
      <c r="D171" t="s">
        <v>261</v>
      </c>
      <c r="E171" t="s">
        <v>261</v>
      </c>
      <c r="F171" t="s">
        <v>261</v>
      </c>
      <c r="G171" t="s">
        <v>261</v>
      </c>
      <c r="I171" t="str">
        <f t="shared" si="16"/>
        <v>N/A</v>
      </c>
      <c r="J171" t="str">
        <f t="shared" si="17"/>
        <v>N/A</v>
      </c>
      <c r="K171" t="str">
        <f t="shared" si="18"/>
        <v>N/A</v>
      </c>
      <c r="L171" t="str">
        <f t="shared" si="19"/>
        <v>N/A</v>
      </c>
      <c r="M171" t="str">
        <f t="shared" si="20"/>
        <v>N/A</v>
      </c>
      <c r="N171" t="str">
        <f t="shared" si="21"/>
        <v>N/A</v>
      </c>
    </row>
    <row r="172" spans="1:14" x14ac:dyDescent="0.3">
      <c r="A172" s="1">
        <v>14</v>
      </c>
      <c r="B172" t="s">
        <v>319</v>
      </c>
      <c r="C172" t="s">
        <v>7690</v>
      </c>
      <c r="D172" t="s">
        <v>7691</v>
      </c>
      <c r="E172" t="s">
        <v>7692</v>
      </c>
      <c r="F172" t="s">
        <v>7693</v>
      </c>
      <c r="G172" t="s">
        <v>7694</v>
      </c>
      <c r="I172" t="str">
        <f t="shared" si="16"/>
        <v>neg_trend</v>
      </c>
      <c r="J172">
        <f t="shared" si="17"/>
        <v>13670000</v>
      </c>
      <c r="K172">
        <f t="shared" si="18"/>
        <v>-2300000</v>
      </c>
      <c r="L172">
        <f t="shared" si="19"/>
        <v>-15170000</v>
      </c>
      <c r="M172">
        <f t="shared" si="20"/>
        <v>-17870000</v>
      </c>
      <c r="N172">
        <f t="shared" si="21"/>
        <v>-21660000</v>
      </c>
    </row>
    <row r="173" spans="1:14" x14ac:dyDescent="0.3">
      <c r="A173" s="1">
        <v>15</v>
      </c>
      <c r="B173" t="s">
        <v>323</v>
      </c>
      <c r="C173" t="s">
        <v>261</v>
      </c>
      <c r="D173" t="s">
        <v>7695</v>
      </c>
      <c r="E173" t="s">
        <v>7696</v>
      </c>
      <c r="F173" t="s">
        <v>7697</v>
      </c>
      <c r="G173" t="s">
        <v>7698</v>
      </c>
      <c r="I173" t="str">
        <f t="shared" si="16"/>
        <v>N/A</v>
      </c>
      <c r="J173" t="str">
        <f t="shared" si="17"/>
        <v>N/A</v>
      </c>
      <c r="K173">
        <f t="shared" si="18"/>
        <v>-1.1684999999999999</v>
      </c>
      <c r="L173">
        <f t="shared" si="19"/>
        <v>-5.5861999999999998</v>
      </c>
      <c r="M173">
        <f t="shared" si="20"/>
        <v>-0.17800000000000002</v>
      </c>
      <c r="N173">
        <f t="shared" si="21"/>
        <v>-0.21230000000000002</v>
      </c>
    </row>
    <row r="174" spans="1:14" x14ac:dyDescent="0.3">
      <c r="A174" s="1">
        <v>16</v>
      </c>
      <c r="B174" t="s">
        <v>327</v>
      </c>
      <c r="C174" t="s">
        <v>261</v>
      </c>
      <c r="D174" t="s">
        <v>261</v>
      </c>
      <c r="E174" t="s">
        <v>261</v>
      </c>
      <c r="F174" t="s">
        <v>261</v>
      </c>
      <c r="G174" t="s">
        <v>7699</v>
      </c>
      <c r="I174" t="str">
        <f t="shared" si="16"/>
        <v>N/A</v>
      </c>
      <c r="J174" t="str">
        <f t="shared" si="17"/>
        <v>N/A</v>
      </c>
      <c r="K174" t="str">
        <f t="shared" si="18"/>
        <v>N/A</v>
      </c>
      <c r="L174" t="str">
        <f t="shared" si="19"/>
        <v>N/A</v>
      </c>
      <c r="M174" t="str">
        <f t="shared" si="20"/>
        <v>N/A</v>
      </c>
      <c r="N174">
        <f t="shared" si="21"/>
        <v>-0.99400000000000011</v>
      </c>
    </row>
    <row r="175" spans="1:14" x14ac:dyDescent="0.3">
      <c r="A175" s="1">
        <v>17</v>
      </c>
      <c r="B175" t="s">
        <v>4249</v>
      </c>
      <c r="C175" t="s">
        <v>1900</v>
      </c>
      <c r="D175" t="s">
        <v>7700</v>
      </c>
      <c r="E175" t="s">
        <v>2089</v>
      </c>
      <c r="F175" t="s">
        <v>7701</v>
      </c>
      <c r="G175" t="s">
        <v>2508</v>
      </c>
      <c r="I175" t="str">
        <f t="shared" si="16"/>
        <v>N/A</v>
      </c>
      <c r="J175">
        <f t="shared" si="17"/>
        <v>5390000</v>
      </c>
      <c r="K175">
        <f t="shared" si="18"/>
        <v>-1800000</v>
      </c>
      <c r="L175">
        <f t="shared" si="19"/>
        <v>652000</v>
      </c>
      <c r="M175">
        <f t="shared" si="20"/>
        <v>66000</v>
      </c>
      <c r="N175">
        <f t="shared" si="21"/>
        <v>10000</v>
      </c>
    </row>
    <row r="176" spans="1:14" x14ac:dyDescent="0.3">
      <c r="A176" s="1">
        <v>18</v>
      </c>
      <c r="B176" t="s">
        <v>4255</v>
      </c>
      <c r="C176" t="s">
        <v>4128</v>
      </c>
      <c r="D176" t="s">
        <v>3459</v>
      </c>
      <c r="E176" t="s">
        <v>7702</v>
      </c>
      <c r="F176" t="s">
        <v>7703</v>
      </c>
      <c r="G176" t="s">
        <v>7704</v>
      </c>
      <c r="I176" t="str">
        <f t="shared" si="16"/>
        <v>N/A</v>
      </c>
      <c r="J176">
        <f t="shared" si="17"/>
        <v>5270000</v>
      </c>
      <c r="K176">
        <f t="shared" si="18"/>
        <v>-1420000</v>
      </c>
      <c r="L176">
        <f t="shared" si="19"/>
        <v>-3380000</v>
      </c>
      <c r="M176">
        <f t="shared" si="20"/>
        <v>47000</v>
      </c>
      <c r="N176">
        <f t="shared" si="21"/>
        <v>-11000</v>
      </c>
    </row>
    <row r="177" spans="1:14" x14ac:dyDescent="0.3">
      <c r="A177" s="1">
        <v>19</v>
      </c>
      <c r="B177" t="s">
        <v>4261</v>
      </c>
      <c r="C177" t="s">
        <v>7705</v>
      </c>
      <c r="D177" t="s">
        <v>2316</v>
      </c>
      <c r="E177" t="s">
        <v>2316</v>
      </c>
      <c r="F177" t="s">
        <v>7706</v>
      </c>
      <c r="G177" t="s">
        <v>7707</v>
      </c>
      <c r="I177" t="str">
        <f t="shared" si="16"/>
        <v>N/A</v>
      </c>
      <c r="J177">
        <f t="shared" si="17"/>
        <v>1000</v>
      </c>
      <c r="K177">
        <f t="shared" si="18"/>
        <v>5000</v>
      </c>
      <c r="L177">
        <f t="shared" si="19"/>
        <v>5000</v>
      </c>
      <c r="M177">
        <f t="shared" si="20"/>
        <v>19000</v>
      </c>
      <c r="N177">
        <f t="shared" si="21"/>
        <v>21000</v>
      </c>
    </row>
    <row r="178" spans="1:14" x14ac:dyDescent="0.3">
      <c r="A178" s="1">
        <v>20</v>
      </c>
      <c r="B178" t="s">
        <v>4267</v>
      </c>
      <c r="C178" t="s">
        <v>7708</v>
      </c>
      <c r="D178" t="s">
        <v>7709</v>
      </c>
      <c r="E178" t="s">
        <v>7710</v>
      </c>
      <c r="F178" t="s">
        <v>261</v>
      </c>
      <c r="G178" t="s">
        <v>261</v>
      </c>
      <c r="I178" t="str">
        <f t="shared" si="16"/>
        <v>N/A</v>
      </c>
      <c r="J178">
        <f t="shared" si="17"/>
        <v>124000</v>
      </c>
      <c r="K178">
        <f t="shared" si="18"/>
        <v>-382000</v>
      </c>
      <c r="L178">
        <f t="shared" si="19"/>
        <v>4030000.0000000005</v>
      </c>
      <c r="M178" t="str">
        <f t="shared" si="20"/>
        <v>N/A</v>
      </c>
      <c r="N178" t="str">
        <f t="shared" si="21"/>
        <v>N/A</v>
      </c>
    </row>
    <row r="179" spans="1:14" x14ac:dyDescent="0.3">
      <c r="A179" s="1">
        <v>21</v>
      </c>
      <c r="B179" t="s">
        <v>4271</v>
      </c>
      <c r="C179" t="s">
        <v>261</v>
      </c>
      <c r="D179" t="s">
        <v>261</v>
      </c>
      <c r="E179" t="s">
        <v>261</v>
      </c>
      <c r="F179" t="s">
        <v>261</v>
      </c>
      <c r="G179" t="s">
        <v>261</v>
      </c>
      <c r="I179" t="str">
        <f t="shared" si="16"/>
        <v>N/A</v>
      </c>
      <c r="J179" t="str">
        <f t="shared" si="17"/>
        <v>N/A</v>
      </c>
      <c r="K179" t="str">
        <f t="shared" si="18"/>
        <v>N/A</v>
      </c>
      <c r="L179" t="str">
        <f t="shared" si="19"/>
        <v>N/A</v>
      </c>
      <c r="M179" t="str">
        <f t="shared" si="20"/>
        <v>N/A</v>
      </c>
      <c r="N179" t="str">
        <f t="shared" si="21"/>
        <v>N/A</v>
      </c>
    </row>
    <row r="180" spans="1:14" x14ac:dyDescent="0.3">
      <c r="A180" s="1">
        <v>22</v>
      </c>
      <c r="B180" t="s">
        <v>334</v>
      </c>
      <c r="C180" t="s">
        <v>261</v>
      </c>
      <c r="D180" t="s">
        <v>261</v>
      </c>
      <c r="E180" t="s">
        <v>261</v>
      </c>
      <c r="F180" t="s">
        <v>261</v>
      </c>
      <c r="G180" t="s">
        <v>261</v>
      </c>
      <c r="I180" t="str">
        <f t="shared" si="16"/>
        <v>N/A</v>
      </c>
      <c r="J180" t="str">
        <f t="shared" si="17"/>
        <v>N/A</v>
      </c>
      <c r="K180" t="str">
        <f t="shared" si="18"/>
        <v>N/A</v>
      </c>
      <c r="L180" t="str">
        <f t="shared" si="19"/>
        <v>N/A</v>
      </c>
      <c r="M180" t="str">
        <f t="shared" si="20"/>
        <v>N/A</v>
      </c>
      <c r="N180" t="str">
        <f t="shared" si="21"/>
        <v>N/A</v>
      </c>
    </row>
    <row r="181" spans="1:14" x14ac:dyDescent="0.3">
      <c r="A181" s="1">
        <v>23</v>
      </c>
      <c r="B181" t="s">
        <v>335</v>
      </c>
      <c r="C181" t="s">
        <v>261</v>
      </c>
      <c r="D181" t="s">
        <v>261</v>
      </c>
      <c r="E181" t="s">
        <v>261</v>
      </c>
      <c r="F181" t="s">
        <v>261</v>
      </c>
      <c r="G181" t="s">
        <v>261</v>
      </c>
      <c r="I181" t="str">
        <f t="shared" si="16"/>
        <v>N/A</v>
      </c>
      <c r="J181" t="str">
        <f t="shared" si="17"/>
        <v>N/A</v>
      </c>
      <c r="K181" t="str">
        <f t="shared" si="18"/>
        <v>N/A</v>
      </c>
      <c r="L181" t="str">
        <f t="shared" si="19"/>
        <v>N/A</v>
      </c>
      <c r="M181" t="str">
        <f t="shared" si="20"/>
        <v>N/A</v>
      </c>
      <c r="N181" t="str">
        <f t="shared" si="21"/>
        <v>N/A</v>
      </c>
    </row>
    <row r="182" spans="1:14" x14ac:dyDescent="0.3">
      <c r="A182" s="1">
        <v>24</v>
      </c>
      <c r="B182" t="s">
        <v>336</v>
      </c>
      <c r="C182" t="s">
        <v>7711</v>
      </c>
      <c r="D182" t="s">
        <v>5032</v>
      </c>
      <c r="E182" t="s">
        <v>7712</v>
      </c>
      <c r="F182" t="s">
        <v>261</v>
      </c>
      <c r="G182" t="s">
        <v>261</v>
      </c>
      <c r="I182" t="str">
        <f t="shared" si="16"/>
        <v>N/A</v>
      </c>
      <c r="J182">
        <f t="shared" si="17"/>
        <v>-426000</v>
      </c>
      <c r="K182">
        <f t="shared" si="18"/>
        <v>-189000</v>
      </c>
      <c r="L182">
        <f t="shared" si="19"/>
        <v>-101000</v>
      </c>
      <c r="M182" t="str">
        <f t="shared" si="20"/>
        <v>N/A</v>
      </c>
      <c r="N182" t="str">
        <f t="shared" si="21"/>
        <v>N/A</v>
      </c>
    </row>
    <row r="183" spans="1:14" x14ac:dyDescent="0.3">
      <c r="A183" s="1">
        <v>25</v>
      </c>
      <c r="B183" t="s">
        <v>337</v>
      </c>
      <c r="C183" t="s">
        <v>1821</v>
      </c>
      <c r="D183" t="s">
        <v>7713</v>
      </c>
      <c r="E183" t="s">
        <v>7714</v>
      </c>
      <c r="F183" t="s">
        <v>4629</v>
      </c>
      <c r="G183" t="s">
        <v>7715</v>
      </c>
      <c r="I183" t="str">
        <f t="shared" si="16"/>
        <v>neg_trend</v>
      </c>
      <c r="J183">
        <f t="shared" si="17"/>
        <v>7850000</v>
      </c>
      <c r="K183">
        <f t="shared" si="18"/>
        <v>-696000</v>
      </c>
      <c r="L183">
        <f t="shared" si="19"/>
        <v>-15920000</v>
      </c>
      <c r="M183">
        <f t="shared" si="20"/>
        <v>-17930000</v>
      </c>
      <c r="N183">
        <f t="shared" si="21"/>
        <v>-21670000</v>
      </c>
    </row>
    <row r="184" spans="1:14" x14ac:dyDescent="0.3">
      <c r="A184" s="1">
        <v>26</v>
      </c>
      <c r="B184" t="s">
        <v>338</v>
      </c>
      <c r="C184" t="s">
        <v>261</v>
      </c>
      <c r="D184" t="s">
        <v>261</v>
      </c>
      <c r="E184" t="s">
        <v>261</v>
      </c>
      <c r="F184" t="s">
        <v>261</v>
      </c>
      <c r="G184" t="s">
        <v>261</v>
      </c>
      <c r="I184" t="str">
        <f t="shared" si="16"/>
        <v>N/A</v>
      </c>
      <c r="J184" t="str">
        <f t="shared" si="17"/>
        <v>N/A</v>
      </c>
      <c r="K184" t="str">
        <f t="shared" si="18"/>
        <v>N/A</v>
      </c>
      <c r="L184" t="str">
        <f t="shared" si="19"/>
        <v>N/A</v>
      </c>
      <c r="M184" t="str">
        <f t="shared" si="20"/>
        <v>N/A</v>
      </c>
      <c r="N184" t="str">
        <f t="shared" si="21"/>
        <v>N/A</v>
      </c>
    </row>
    <row r="185" spans="1:14" x14ac:dyDescent="0.3">
      <c r="A185" s="1">
        <v>27</v>
      </c>
      <c r="B185" t="s">
        <v>344</v>
      </c>
      <c r="C185" t="s">
        <v>1821</v>
      </c>
      <c r="D185" t="s">
        <v>7713</v>
      </c>
      <c r="E185" t="s">
        <v>7714</v>
      </c>
      <c r="F185" t="s">
        <v>4629</v>
      </c>
      <c r="G185" t="s">
        <v>7715</v>
      </c>
      <c r="I185" t="str">
        <f t="shared" si="16"/>
        <v>neg_trend</v>
      </c>
      <c r="J185">
        <f t="shared" si="17"/>
        <v>7850000</v>
      </c>
      <c r="K185">
        <f t="shared" si="18"/>
        <v>-696000</v>
      </c>
      <c r="L185">
        <f t="shared" si="19"/>
        <v>-15920000</v>
      </c>
      <c r="M185">
        <f t="shared" si="20"/>
        <v>-17930000</v>
      </c>
      <c r="N185">
        <f t="shared" si="21"/>
        <v>-21670000</v>
      </c>
    </row>
    <row r="186" spans="1:14" x14ac:dyDescent="0.3">
      <c r="A186" s="1">
        <v>28</v>
      </c>
      <c r="B186" t="s">
        <v>350</v>
      </c>
      <c r="C186" t="s">
        <v>261</v>
      </c>
      <c r="D186" t="s">
        <v>7716</v>
      </c>
      <c r="E186" t="s">
        <v>7717</v>
      </c>
      <c r="F186" t="s">
        <v>7718</v>
      </c>
      <c r="G186" t="s">
        <v>7719</v>
      </c>
      <c r="I186" t="str">
        <f t="shared" si="16"/>
        <v>N/A</v>
      </c>
      <c r="J186" t="str">
        <f t="shared" si="17"/>
        <v>N/A</v>
      </c>
      <c r="K186">
        <f t="shared" si="18"/>
        <v>-1.0887</v>
      </c>
      <c r="L186">
        <f t="shared" si="19"/>
        <v>-21.875</v>
      </c>
      <c r="M186">
        <f t="shared" si="20"/>
        <v>-0.12640000000000001</v>
      </c>
      <c r="N186">
        <f t="shared" si="21"/>
        <v>-0.2084</v>
      </c>
    </row>
    <row r="187" spans="1:14" x14ac:dyDescent="0.3">
      <c r="A187" s="1">
        <v>29</v>
      </c>
      <c r="B187" t="s">
        <v>4284</v>
      </c>
      <c r="C187" t="s">
        <v>261</v>
      </c>
      <c r="D187" t="s">
        <v>261</v>
      </c>
      <c r="E187" t="s">
        <v>261</v>
      </c>
      <c r="F187" t="s">
        <v>261</v>
      </c>
      <c r="G187" t="s">
        <v>7720</v>
      </c>
      <c r="I187" t="str">
        <f t="shared" si="16"/>
        <v>N/A</v>
      </c>
      <c r="J187" t="str">
        <f t="shared" si="17"/>
        <v>N/A</v>
      </c>
      <c r="K187" t="str">
        <f t="shared" si="18"/>
        <v>N/A</v>
      </c>
      <c r="L187" t="str">
        <f t="shared" si="19"/>
        <v>N/A</v>
      </c>
      <c r="M187" t="str">
        <f t="shared" si="20"/>
        <v>N/A</v>
      </c>
      <c r="N187">
        <f t="shared" si="21"/>
        <v>-0.99439999999999995</v>
      </c>
    </row>
    <row r="188" spans="1:14" x14ac:dyDescent="0.3">
      <c r="A188" s="1">
        <v>30</v>
      </c>
      <c r="B188" t="s">
        <v>357</v>
      </c>
      <c r="C188" t="s">
        <v>261</v>
      </c>
      <c r="D188" t="s">
        <v>261</v>
      </c>
      <c r="E188" t="s">
        <v>261</v>
      </c>
      <c r="F188" t="s">
        <v>261</v>
      </c>
      <c r="G188" t="s">
        <v>261</v>
      </c>
      <c r="I188" t="str">
        <f t="shared" ref="I188:I251" si="22">IF(AND(K188&gt; J188, L188&gt; K188, M188&gt; L188, N188&gt; M188), "pos_trend", IF(AND(K188&lt; J188, L188&lt; K188, M188&lt; L188, N188&lt; M188), "neg_trend", "N/A"))</f>
        <v>N/A</v>
      </c>
      <c r="J188" t="str">
        <f t="shared" si="17"/>
        <v>N/A</v>
      </c>
      <c r="K188" t="str">
        <f t="shared" si="18"/>
        <v>N/A</v>
      </c>
      <c r="L188" t="str">
        <f t="shared" si="19"/>
        <v>N/A</v>
      </c>
      <c r="M188" t="str">
        <f t="shared" si="20"/>
        <v>N/A</v>
      </c>
      <c r="N188" t="str">
        <f t="shared" si="21"/>
        <v>N/A</v>
      </c>
    </row>
    <row r="189" spans="1:14" x14ac:dyDescent="0.3">
      <c r="A189" s="1">
        <v>31</v>
      </c>
      <c r="B189" t="s">
        <v>361</v>
      </c>
      <c r="C189" t="s">
        <v>261</v>
      </c>
      <c r="D189" t="s">
        <v>261</v>
      </c>
      <c r="E189" t="s">
        <v>261</v>
      </c>
      <c r="F189" t="s">
        <v>261</v>
      </c>
      <c r="G189" t="s">
        <v>261</v>
      </c>
      <c r="I189" t="str">
        <f t="shared" si="22"/>
        <v>N/A</v>
      </c>
      <c r="J189" t="str">
        <f t="shared" ref="J189:J252" si="23">IFERROR(IF(TRIM(C189)="-", "N/A", IF(RIGHT(C189,1)=")",IF(RIGHT(C189,2)="T)",-1000000000000*VALUE(MID(C189,2,LEN(C189)-3)),IF(RIGHT(C189,2)="M)",-1000000*VALUE(MID(C189,2,LEN(C189)-3)),IF(RIGHT(C189,2)="B)",-1000000000*VALUE(MID(C189,2,LEN(C189)-3)),IF(RIGHT(C189,2)="k)",-1000*VALUE(MID(C189,2,LEN(C189)-3)),VALUE(SUBSTITUTE(C189,",","")))))),IF(RIGHT(C189,1)="T",1000000000000*VALUE(LEFT(C189,LEN(C189)-1)),IF(RIGHT(C189,1)="M",1000000*VALUE(LEFT(C189,LEN(C189)-1)),IF(RIGHT(C189,1)="B",1000000000*VALUE(LEFT(C189,LEN(C189)-1)),IF(RIGHT(C189,1)="%",0.01*VALUE(LEFT(C189,LEN(C189)-1)),IF(RIGHT(C189,1)="k",1000*VALUE(LEFT(C189,LEN(C189)-1)),VALUE(SUBSTITUTE(C189,",",""))))))))),"N/A")</f>
        <v>N/A</v>
      </c>
      <c r="K189" t="str">
        <f t="shared" ref="K189:K252" si="24">IFERROR(IF(TRIM(D189)="-", "N/A", IF(RIGHT(D189,1)=")",IF(RIGHT(D189,2)="T)",-1000000000000*VALUE(MID(D189,2,LEN(D189)-3)),IF(RIGHT(D189,2)="M)",-1000000*VALUE(MID(D189,2,LEN(D189)-3)),IF(RIGHT(D189,2)="B)",-1000000000*VALUE(MID(D189,2,LEN(D189)-3)),IF(RIGHT(D189,2)="k)",-1000*VALUE(MID(D189,2,LEN(D189)-3)),VALUE(SUBSTITUTE(D189,",","")))))),IF(RIGHT(D189,1)="T",1000000000000*VALUE(LEFT(D189,LEN(D189)-1)),IF(RIGHT(D189,1)="M",1000000*VALUE(LEFT(D189,LEN(D189)-1)),IF(RIGHT(D189,1)="B",1000000000*VALUE(LEFT(D189,LEN(D189)-1)),IF(RIGHT(D189,1)="%",0.01*VALUE(LEFT(D189,LEN(D189)-1)),IF(RIGHT(D189,1)="k",1000*VALUE(LEFT(D189,LEN(D189)-1)),VALUE(SUBSTITUTE(D189,",",""))))))))),"N/A")</f>
        <v>N/A</v>
      </c>
      <c r="L189" t="str">
        <f t="shared" ref="L189:L252" si="25">IFERROR(IF(TRIM(E189)="-", "N/A", IF(RIGHT(E189,1)=")",IF(RIGHT(E189,2)="T)",-1000000000000*VALUE(MID(E189,2,LEN(E189)-3)),IF(RIGHT(E189,2)="M)",-1000000*VALUE(MID(E189,2,LEN(E189)-3)),IF(RIGHT(E189,2)="B)",-1000000000*VALUE(MID(E189,2,LEN(E189)-3)),IF(RIGHT(E189,2)="k)",-1000*VALUE(MID(E189,2,LEN(E189)-3)),VALUE(SUBSTITUTE(E189,",","")))))),IF(RIGHT(E189,1)="T",1000000000000*VALUE(LEFT(E189,LEN(E189)-1)),IF(RIGHT(E189,1)="M",1000000*VALUE(LEFT(E189,LEN(E189)-1)),IF(RIGHT(E189,1)="B",1000000000*VALUE(LEFT(E189,LEN(E189)-1)),IF(RIGHT(E189,1)="%",0.01*VALUE(LEFT(E189,LEN(E189)-1)),IF(RIGHT(E189,1)="k",1000*VALUE(LEFT(E189,LEN(E189)-1)),VALUE(SUBSTITUTE(E189,",",""))))))))),"N/A")</f>
        <v>N/A</v>
      </c>
      <c r="M189" t="str">
        <f t="shared" ref="M189:M252" si="26">IFERROR(IF(TRIM(F189)="-", "N/A", IF(RIGHT(F189,1)=")",IF(RIGHT(F189,2)="T)",-1000000000000*VALUE(MID(F189,2,LEN(F189)-3)),IF(RIGHT(F189,2)="M)",-1000000*VALUE(MID(F189,2,LEN(F189)-3)),IF(RIGHT(F189,2)="B)",-1000000000*VALUE(MID(F189,2,LEN(F189)-3)),IF(RIGHT(F189,2)="k)",-1000*VALUE(MID(F189,2,LEN(F189)-3)),VALUE(SUBSTITUTE(F189,",","")))))),IF(RIGHT(F189,1)="T",1000000000000*VALUE(LEFT(F189,LEN(F189)-1)),IF(RIGHT(F189,1)="M",1000000*VALUE(LEFT(F189,LEN(F189)-1)),IF(RIGHT(F189,1)="B",1000000000*VALUE(LEFT(F189,LEN(F189)-1)),IF(RIGHT(F189,1)="%",0.01*VALUE(LEFT(F189,LEN(F189)-1)),IF(RIGHT(F189,1)="k",1000*VALUE(LEFT(F189,LEN(F189)-1)),VALUE(SUBSTITUTE(F189,",",""))))))))),"N/A")</f>
        <v>N/A</v>
      </c>
      <c r="N189" t="str">
        <f t="shared" ref="N189:N252" si="27">IFERROR(IF(TRIM(G189)="-", "N/A", IF(RIGHT(G189,1)=")",IF(RIGHT(G189,2)="T)",-1000000000000*VALUE(MID(G189,2,LEN(G189)-3)),IF(RIGHT(G189,2)="M)",-1000000*VALUE(MID(G189,2,LEN(G189)-3)),IF(RIGHT(G189,2)="B)",-1000000000*VALUE(MID(G189,2,LEN(G189)-3)),IF(RIGHT(G189,2)="k)",-1000*VALUE(MID(G189,2,LEN(G189)-3)),VALUE(SUBSTITUTE(G189,",","")))))),IF(RIGHT(G189,1)="T",1000000000000*VALUE(LEFT(G189,LEN(G189)-1)),IF(RIGHT(G189,1)="M",1000000*VALUE(LEFT(G189,LEN(G189)-1)),IF(RIGHT(G189,1)="B",1000000000*VALUE(LEFT(G189,LEN(G189)-1)),IF(RIGHT(G189,1)="%",0.01*VALUE(LEFT(G189,LEN(G189)-1)),IF(RIGHT(G189,1)="k",1000*VALUE(LEFT(G189,LEN(G189)-1)),VALUE(SUBSTITUTE(G189,",",""))))))))),"N/A")</f>
        <v>N/A</v>
      </c>
    </row>
    <row r="190" spans="1:14" x14ac:dyDescent="0.3">
      <c r="A190" s="1">
        <v>32</v>
      </c>
      <c r="B190" t="s">
        <v>365</v>
      </c>
      <c r="C190" t="s">
        <v>261</v>
      </c>
      <c r="D190" t="s">
        <v>261</v>
      </c>
      <c r="E190" t="s">
        <v>261</v>
      </c>
      <c r="F190" t="s">
        <v>261</v>
      </c>
      <c r="G190" t="s">
        <v>261</v>
      </c>
      <c r="I190" t="str">
        <f t="shared" si="22"/>
        <v>N/A</v>
      </c>
      <c r="J190" t="str">
        <f t="shared" si="23"/>
        <v>N/A</v>
      </c>
      <c r="K190" t="str">
        <f t="shared" si="24"/>
        <v>N/A</v>
      </c>
      <c r="L190" t="str">
        <f t="shared" si="25"/>
        <v>N/A</v>
      </c>
      <c r="M190" t="str">
        <f t="shared" si="26"/>
        <v>N/A</v>
      </c>
      <c r="N190" t="str">
        <f t="shared" si="27"/>
        <v>N/A</v>
      </c>
    </row>
    <row r="191" spans="1:14" x14ac:dyDescent="0.3">
      <c r="A191" s="1">
        <v>33</v>
      </c>
      <c r="B191" t="s">
        <v>366</v>
      </c>
      <c r="C191" t="s">
        <v>261</v>
      </c>
      <c r="D191" t="s">
        <v>261</v>
      </c>
      <c r="E191" t="s">
        <v>261</v>
      </c>
      <c r="F191" t="s">
        <v>261</v>
      </c>
      <c r="G191" t="s">
        <v>261</v>
      </c>
      <c r="I191" t="str">
        <f t="shared" si="22"/>
        <v>N/A</v>
      </c>
      <c r="J191" t="str">
        <f t="shared" si="23"/>
        <v>N/A</v>
      </c>
      <c r="K191" t="str">
        <f t="shared" si="24"/>
        <v>N/A</v>
      </c>
      <c r="L191" t="str">
        <f t="shared" si="25"/>
        <v>N/A</v>
      </c>
      <c r="M191" t="str">
        <f t="shared" si="26"/>
        <v>N/A</v>
      </c>
      <c r="N191" t="str">
        <f t="shared" si="27"/>
        <v>N/A</v>
      </c>
    </row>
    <row r="192" spans="1:14" x14ac:dyDescent="0.3">
      <c r="A192" s="1">
        <v>34</v>
      </c>
      <c r="B192" t="s">
        <v>370</v>
      </c>
      <c r="C192" t="s">
        <v>1821</v>
      </c>
      <c r="D192" t="s">
        <v>7713</v>
      </c>
      <c r="E192" t="s">
        <v>7714</v>
      </c>
      <c r="F192" t="s">
        <v>4629</v>
      </c>
      <c r="G192" t="s">
        <v>7715</v>
      </c>
      <c r="I192" t="str">
        <f t="shared" si="22"/>
        <v>neg_trend</v>
      </c>
      <c r="J192">
        <f t="shared" si="23"/>
        <v>7850000</v>
      </c>
      <c r="K192">
        <f t="shared" si="24"/>
        <v>-696000</v>
      </c>
      <c r="L192">
        <f t="shared" si="25"/>
        <v>-15920000</v>
      </c>
      <c r="M192">
        <f t="shared" si="26"/>
        <v>-17930000</v>
      </c>
      <c r="N192">
        <f t="shared" si="27"/>
        <v>-21670000</v>
      </c>
    </row>
    <row r="193" spans="1:14" x14ac:dyDescent="0.3">
      <c r="A193" s="1">
        <v>35</v>
      </c>
      <c r="B193" t="s">
        <v>374</v>
      </c>
      <c r="C193" t="s">
        <v>261</v>
      </c>
      <c r="D193" t="s">
        <v>261</v>
      </c>
      <c r="E193" t="s">
        <v>261</v>
      </c>
      <c r="F193" t="s">
        <v>261</v>
      </c>
      <c r="G193" t="s">
        <v>261</v>
      </c>
      <c r="I193" t="str">
        <f t="shared" si="22"/>
        <v>N/A</v>
      </c>
      <c r="J193" t="str">
        <f t="shared" si="23"/>
        <v>N/A</v>
      </c>
      <c r="K193" t="str">
        <f t="shared" si="24"/>
        <v>N/A</v>
      </c>
      <c r="L193" t="str">
        <f t="shared" si="25"/>
        <v>N/A</v>
      </c>
      <c r="M193" t="str">
        <f t="shared" si="26"/>
        <v>N/A</v>
      </c>
      <c r="N193" t="str">
        <f t="shared" si="27"/>
        <v>N/A</v>
      </c>
    </row>
    <row r="194" spans="1:14" x14ac:dyDescent="0.3">
      <c r="A194" s="1">
        <v>36</v>
      </c>
      <c r="B194" t="s">
        <v>375</v>
      </c>
      <c r="C194" t="s">
        <v>1821</v>
      </c>
      <c r="D194" t="s">
        <v>7713</v>
      </c>
      <c r="E194" t="s">
        <v>7714</v>
      </c>
      <c r="F194" t="s">
        <v>4629</v>
      </c>
      <c r="G194" t="s">
        <v>7715</v>
      </c>
      <c r="I194" t="str">
        <f t="shared" si="22"/>
        <v>neg_trend</v>
      </c>
      <c r="J194">
        <f t="shared" si="23"/>
        <v>7850000</v>
      </c>
      <c r="K194">
        <f t="shared" si="24"/>
        <v>-696000</v>
      </c>
      <c r="L194">
        <f t="shared" si="25"/>
        <v>-15920000</v>
      </c>
      <c r="M194">
        <f t="shared" si="26"/>
        <v>-17930000</v>
      </c>
      <c r="N194">
        <f t="shared" si="27"/>
        <v>-21670000</v>
      </c>
    </row>
    <row r="195" spans="1:14" x14ac:dyDescent="0.3">
      <c r="A195" s="1">
        <v>37</v>
      </c>
      <c r="B195" t="s">
        <v>379</v>
      </c>
      <c r="C195" t="s">
        <v>1757</v>
      </c>
      <c r="D195" t="s">
        <v>7721</v>
      </c>
      <c r="E195" t="s">
        <v>7722</v>
      </c>
      <c r="F195" t="s">
        <v>7723</v>
      </c>
      <c r="G195" t="s">
        <v>7724</v>
      </c>
      <c r="I195" t="str">
        <f t="shared" si="22"/>
        <v>N/A</v>
      </c>
      <c r="J195">
        <f t="shared" si="23"/>
        <v>1.1599999999999999</v>
      </c>
      <c r="K195">
        <f t="shared" si="24"/>
        <v>-0.1</v>
      </c>
      <c r="L195">
        <f t="shared" si="25"/>
        <v>-2.2200000000000002</v>
      </c>
      <c r="M195">
        <f t="shared" si="26"/>
        <v>-2.19</v>
      </c>
      <c r="N195">
        <f t="shared" si="27"/>
        <v>-2.36</v>
      </c>
    </row>
    <row r="196" spans="1:14" x14ac:dyDescent="0.3">
      <c r="A196" s="1">
        <v>38</v>
      </c>
      <c r="B196" t="s">
        <v>2040</v>
      </c>
      <c r="C196" t="s">
        <v>261</v>
      </c>
      <c r="D196" t="s">
        <v>7725</v>
      </c>
      <c r="E196" t="s">
        <v>7726</v>
      </c>
      <c r="F196" t="s">
        <v>7727</v>
      </c>
      <c r="G196" t="s">
        <v>3280</v>
      </c>
      <c r="I196" t="str">
        <f t="shared" si="22"/>
        <v>N/A</v>
      </c>
      <c r="J196" t="str">
        <f t="shared" si="23"/>
        <v>N/A</v>
      </c>
      <c r="K196">
        <f t="shared" si="24"/>
        <v>-1.0862000000000001</v>
      </c>
      <c r="L196">
        <f t="shared" si="25"/>
        <v>-21.2</v>
      </c>
      <c r="M196">
        <f t="shared" si="26"/>
        <v>1.3500000000000002E-2</v>
      </c>
      <c r="N196">
        <f t="shared" si="27"/>
        <v>-7.7600000000000002E-2</v>
      </c>
    </row>
    <row r="197" spans="1:14" x14ac:dyDescent="0.3">
      <c r="A197" s="1">
        <v>39</v>
      </c>
      <c r="B197" t="s">
        <v>390</v>
      </c>
      <c r="C197" t="s">
        <v>2030</v>
      </c>
      <c r="D197" t="s">
        <v>6161</v>
      </c>
      <c r="E197" t="s">
        <v>2628</v>
      </c>
      <c r="F197" t="s">
        <v>3316</v>
      </c>
      <c r="G197" t="s">
        <v>3199</v>
      </c>
      <c r="I197" t="str">
        <f t="shared" si="22"/>
        <v>pos_trend</v>
      </c>
      <c r="J197">
        <f t="shared" si="23"/>
        <v>6760000</v>
      </c>
      <c r="K197">
        <f t="shared" si="24"/>
        <v>6870000</v>
      </c>
      <c r="L197">
        <f t="shared" si="25"/>
        <v>7190000</v>
      </c>
      <c r="M197">
        <f t="shared" si="26"/>
        <v>8199999.9999999991</v>
      </c>
      <c r="N197">
        <f t="shared" si="27"/>
        <v>9190000</v>
      </c>
    </row>
    <row r="198" spans="1:14" x14ac:dyDescent="0.3">
      <c r="A198" s="1">
        <v>40</v>
      </c>
      <c r="B198" t="s">
        <v>396</v>
      </c>
      <c r="C198" t="s">
        <v>7728</v>
      </c>
      <c r="D198" t="s">
        <v>7721</v>
      </c>
      <c r="E198" t="s">
        <v>7722</v>
      </c>
      <c r="F198" t="s">
        <v>7723</v>
      </c>
      <c r="G198" t="s">
        <v>7724</v>
      </c>
      <c r="I198" t="str">
        <f t="shared" si="22"/>
        <v>N/A</v>
      </c>
      <c r="J198">
        <f t="shared" si="23"/>
        <v>1.1200000000000001</v>
      </c>
      <c r="K198">
        <f t="shared" si="24"/>
        <v>-0.1</v>
      </c>
      <c r="L198">
        <f t="shared" si="25"/>
        <v>-2.2200000000000002</v>
      </c>
      <c r="M198">
        <f t="shared" si="26"/>
        <v>-2.19</v>
      </c>
      <c r="N198">
        <f t="shared" si="27"/>
        <v>-2.36</v>
      </c>
    </row>
    <row r="199" spans="1:14" x14ac:dyDescent="0.3">
      <c r="A199" s="1">
        <v>41</v>
      </c>
      <c r="B199" t="s">
        <v>399</v>
      </c>
      <c r="C199" t="s">
        <v>261</v>
      </c>
      <c r="D199" t="s">
        <v>7729</v>
      </c>
      <c r="E199" t="s">
        <v>7726</v>
      </c>
      <c r="F199" t="s">
        <v>7727</v>
      </c>
      <c r="G199" t="s">
        <v>3280</v>
      </c>
      <c r="I199" t="str">
        <f t="shared" si="22"/>
        <v>N/A</v>
      </c>
      <c r="J199" t="str">
        <f t="shared" si="23"/>
        <v>N/A</v>
      </c>
      <c r="K199">
        <f t="shared" si="24"/>
        <v>-1.0893000000000002</v>
      </c>
      <c r="L199">
        <f t="shared" si="25"/>
        <v>-21.2</v>
      </c>
      <c r="M199">
        <f t="shared" si="26"/>
        <v>1.3500000000000002E-2</v>
      </c>
      <c r="N199">
        <f t="shared" si="27"/>
        <v>-7.7600000000000002E-2</v>
      </c>
    </row>
    <row r="200" spans="1:14" x14ac:dyDescent="0.3">
      <c r="A200" s="1">
        <v>42</v>
      </c>
      <c r="B200" t="s">
        <v>404</v>
      </c>
      <c r="C200" t="s">
        <v>5962</v>
      </c>
      <c r="D200" t="s">
        <v>6161</v>
      </c>
      <c r="E200" t="s">
        <v>2628</v>
      </c>
      <c r="F200" t="s">
        <v>3316</v>
      </c>
      <c r="G200" t="s">
        <v>3199</v>
      </c>
      <c r="I200" t="str">
        <f t="shared" si="22"/>
        <v>N/A</v>
      </c>
      <c r="J200">
        <f t="shared" si="23"/>
        <v>6990000</v>
      </c>
      <c r="K200">
        <f t="shared" si="24"/>
        <v>6870000</v>
      </c>
      <c r="L200">
        <f t="shared" si="25"/>
        <v>7190000</v>
      </c>
      <c r="M200">
        <f t="shared" si="26"/>
        <v>8199999.9999999991</v>
      </c>
      <c r="N200">
        <f t="shared" si="27"/>
        <v>9190000</v>
      </c>
    </row>
    <row r="201" spans="1:14" x14ac:dyDescent="0.3">
      <c r="A201" s="1">
        <v>43</v>
      </c>
      <c r="B201" t="s">
        <v>155</v>
      </c>
      <c r="C201" t="s">
        <v>7730</v>
      </c>
      <c r="D201" t="s">
        <v>7731</v>
      </c>
      <c r="E201" t="s">
        <v>7732</v>
      </c>
      <c r="F201" t="s">
        <v>7733</v>
      </c>
      <c r="G201" t="s">
        <v>7734</v>
      </c>
      <c r="I201" t="str">
        <f t="shared" si="22"/>
        <v>neg_trend</v>
      </c>
      <c r="J201">
        <f t="shared" si="23"/>
        <v>15190000</v>
      </c>
      <c r="K201">
        <f t="shared" si="24"/>
        <v>-274000</v>
      </c>
      <c r="L201">
        <f t="shared" si="25"/>
        <v>-13200000</v>
      </c>
      <c r="M201">
        <f t="shared" si="26"/>
        <v>-15540000</v>
      </c>
      <c r="N201">
        <f t="shared" si="27"/>
        <v>-19460000</v>
      </c>
    </row>
    <row r="202" spans="1:14" x14ac:dyDescent="0.3">
      <c r="A202" s="1">
        <v>44</v>
      </c>
      <c r="B202" t="s">
        <v>4314</v>
      </c>
      <c r="C202" t="s">
        <v>261</v>
      </c>
      <c r="D202" t="s">
        <v>7735</v>
      </c>
      <c r="E202" t="s">
        <v>7736</v>
      </c>
      <c r="F202" t="s">
        <v>7737</v>
      </c>
      <c r="G202" t="s">
        <v>7738</v>
      </c>
      <c r="I202" t="str">
        <f t="shared" si="22"/>
        <v>N/A</v>
      </c>
      <c r="J202" t="str">
        <f t="shared" si="23"/>
        <v>N/A</v>
      </c>
      <c r="K202">
        <f t="shared" si="24"/>
        <v>-1.018</v>
      </c>
      <c r="L202">
        <f t="shared" si="25"/>
        <v>-47.182499999999997</v>
      </c>
      <c r="M202">
        <f t="shared" si="26"/>
        <v>-0.17739999999999997</v>
      </c>
      <c r="N202">
        <f t="shared" si="27"/>
        <v>-0.25209999999999999</v>
      </c>
    </row>
    <row r="203" spans="1:14" x14ac:dyDescent="0.3">
      <c r="A203" s="1">
        <v>45</v>
      </c>
      <c r="B203" t="s">
        <v>4318</v>
      </c>
      <c r="C203" t="s">
        <v>261</v>
      </c>
      <c r="D203" t="s">
        <v>261</v>
      </c>
      <c r="E203" t="s">
        <v>261</v>
      </c>
      <c r="F203" t="s">
        <v>261</v>
      </c>
      <c r="G203" t="s">
        <v>7739</v>
      </c>
      <c r="I203" t="str">
        <f t="shared" si="22"/>
        <v>N/A</v>
      </c>
      <c r="J203" t="str">
        <f t="shared" si="23"/>
        <v>N/A</v>
      </c>
      <c r="K203" t="str">
        <f t="shared" si="24"/>
        <v>N/A</v>
      </c>
      <c r="L203" t="str">
        <f t="shared" si="25"/>
        <v>N/A</v>
      </c>
      <c r="M203" t="str">
        <f t="shared" si="26"/>
        <v>N/A</v>
      </c>
      <c r="N203">
        <f t="shared" si="27"/>
        <v>-0.8931</v>
      </c>
    </row>
    <row r="204" spans="1:14" x14ac:dyDescent="0.3">
      <c r="I204" t="str">
        <f t="shared" si="22"/>
        <v>N/A</v>
      </c>
      <c r="J204" t="str">
        <f t="shared" si="23"/>
        <v>N/A</v>
      </c>
      <c r="K204" t="str">
        <f t="shared" si="24"/>
        <v>N/A</v>
      </c>
      <c r="L204" t="str">
        <f t="shared" si="25"/>
        <v>N/A</v>
      </c>
      <c r="M204" t="str">
        <f t="shared" si="26"/>
        <v>N/A</v>
      </c>
      <c r="N204" t="str">
        <f t="shared" si="27"/>
        <v>N/A</v>
      </c>
    </row>
    <row r="205" spans="1:14" x14ac:dyDescent="0.3">
      <c r="B205" s="1" t="s">
        <v>247</v>
      </c>
      <c r="C205" s="1" t="s">
        <v>248</v>
      </c>
      <c r="D205" s="1" t="s">
        <v>249</v>
      </c>
      <c r="E205" s="1" t="s">
        <v>250</v>
      </c>
      <c r="F205" s="1" t="s">
        <v>251</v>
      </c>
      <c r="G205" s="1" t="s">
        <v>252</v>
      </c>
      <c r="H205" s="1" t="s">
        <v>253</v>
      </c>
      <c r="I205" t="str">
        <f t="shared" si="22"/>
        <v>pos_trend</v>
      </c>
      <c r="J205">
        <f t="shared" si="23"/>
        <v>2012</v>
      </c>
      <c r="K205">
        <f t="shared" si="24"/>
        <v>2013</v>
      </c>
      <c r="L205">
        <f t="shared" si="25"/>
        <v>2014</v>
      </c>
      <c r="M205">
        <f t="shared" si="26"/>
        <v>2015</v>
      </c>
      <c r="N205">
        <f t="shared" si="27"/>
        <v>2016</v>
      </c>
    </row>
    <row r="206" spans="1:14" x14ac:dyDescent="0.3">
      <c r="A206" s="1">
        <v>0</v>
      </c>
      <c r="B206" t="s">
        <v>410</v>
      </c>
      <c r="C206" t="s">
        <v>7740</v>
      </c>
      <c r="D206" t="s">
        <v>7741</v>
      </c>
      <c r="E206" t="s">
        <v>7742</v>
      </c>
      <c r="F206" t="s">
        <v>7743</v>
      </c>
      <c r="G206" t="s">
        <v>7744</v>
      </c>
      <c r="I206" t="str">
        <f t="shared" si="22"/>
        <v>N/A</v>
      </c>
      <c r="J206">
        <f t="shared" si="23"/>
        <v>32270000.000000004</v>
      </c>
      <c r="K206">
        <f t="shared" si="24"/>
        <v>29660000</v>
      </c>
      <c r="L206">
        <f t="shared" si="25"/>
        <v>38320000</v>
      </c>
      <c r="M206">
        <f t="shared" si="26"/>
        <v>36190000</v>
      </c>
      <c r="N206">
        <f t="shared" si="27"/>
        <v>56130000</v>
      </c>
    </row>
    <row r="207" spans="1:14" x14ac:dyDescent="0.3">
      <c r="A207" s="1">
        <v>1</v>
      </c>
      <c r="B207" t="s">
        <v>415</v>
      </c>
      <c r="C207" t="s">
        <v>6161</v>
      </c>
      <c r="D207" t="s">
        <v>7745</v>
      </c>
      <c r="E207" t="s">
        <v>3103</v>
      </c>
      <c r="F207" t="s">
        <v>3934</v>
      </c>
      <c r="G207" t="s">
        <v>5406</v>
      </c>
      <c r="I207" t="str">
        <f t="shared" si="22"/>
        <v>N/A</v>
      </c>
      <c r="J207">
        <f t="shared" si="23"/>
        <v>6870000</v>
      </c>
      <c r="K207">
        <f t="shared" si="24"/>
        <v>3810000</v>
      </c>
      <c r="L207">
        <f t="shared" si="25"/>
        <v>6120000</v>
      </c>
      <c r="M207">
        <f t="shared" si="26"/>
        <v>3160000</v>
      </c>
      <c r="N207">
        <f t="shared" si="27"/>
        <v>11640000</v>
      </c>
    </row>
    <row r="208" spans="1:14" x14ac:dyDescent="0.3">
      <c r="A208" s="1">
        <v>2</v>
      </c>
      <c r="B208" t="s">
        <v>4328</v>
      </c>
      <c r="C208" t="s">
        <v>7746</v>
      </c>
      <c r="D208" t="s">
        <v>7747</v>
      </c>
      <c r="E208" t="s">
        <v>7748</v>
      </c>
      <c r="F208" t="s">
        <v>7749</v>
      </c>
      <c r="G208" t="s">
        <v>7750</v>
      </c>
      <c r="I208" t="str">
        <f t="shared" si="22"/>
        <v>pos_trend</v>
      </c>
      <c r="J208">
        <f t="shared" si="23"/>
        <v>25400000</v>
      </c>
      <c r="K208">
        <f t="shared" si="24"/>
        <v>25850000</v>
      </c>
      <c r="L208">
        <f t="shared" si="25"/>
        <v>32200000.000000004</v>
      </c>
      <c r="M208">
        <f t="shared" si="26"/>
        <v>33030000</v>
      </c>
      <c r="N208">
        <f t="shared" si="27"/>
        <v>44500000</v>
      </c>
    </row>
    <row r="209" spans="1:14" x14ac:dyDescent="0.3">
      <c r="A209" s="1">
        <v>3</v>
      </c>
      <c r="B209" t="s">
        <v>417</v>
      </c>
      <c r="C209" t="s">
        <v>261</v>
      </c>
      <c r="D209" t="s">
        <v>7751</v>
      </c>
      <c r="E209" t="s">
        <v>7752</v>
      </c>
      <c r="F209" t="s">
        <v>7753</v>
      </c>
      <c r="G209" t="s">
        <v>7754</v>
      </c>
      <c r="I209" t="str">
        <f t="shared" si="22"/>
        <v>N/A</v>
      </c>
      <c r="J209" t="str">
        <f t="shared" si="23"/>
        <v>N/A</v>
      </c>
      <c r="K209">
        <f t="shared" si="24"/>
        <v>-8.0799999999999997E-2</v>
      </c>
      <c r="L209">
        <f t="shared" si="25"/>
        <v>0.29199999999999998</v>
      </c>
      <c r="M209">
        <f t="shared" si="26"/>
        <v>-5.5700000000000006E-2</v>
      </c>
      <c r="N209">
        <f t="shared" si="27"/>
        <v>0.55120000000000002</v>
      </c>
    </row>
    <row r="210" spans="1:14" x14ac:dyDescent="0.3">
      <c r="A210" s="1">
        <v>4</v>
      </c>
      <c r="B210" t="s">
        <v>4338</v>
      </c>
      <c r="C210" t="s">
        <v>7755</v>
      </c>
      <c r="D210" t="s">
        <v>7756</v>
      </c>
      <c r="E210" t="s">
        <v>7757</v>
      </c>
      <c r="F210" t="s">
        <v>7758</v>
      </c>
      <c r="G210" t="s">
        <v>7759</v>
      </c>
      <c r="I210" t="str">
        <f t="shared" si="22"/>
        <v>N/A</v>
      </c>
      <c r="J210">
        <f t="shared" si="23"/>
        <v>0.56289999999999996</v>
      </c>
      <c r="K210">
        <f t="shared" si="24"/>
        <v>0.51859999999999995</v>
      </c>
      <c r="L210">
        <f t="shared" si="25"/>
        <v>0.66749999999999998</v>
      </c>
      <c r="M210">
        <f t="shared" si="26"/>
        <v>0.64200000000000002</v>
      </c>
      <c r="N210">
        <f t="shared" si="27"/>
        <v>0.71290000000000009</v>
      </c>
    </row>
    <row r="211" spans="1:14" x14ac:dyDescent="0.3">
      <c r="A211" s="1">
        <v>5</v>
      </c>
      <c r="B211" t="s">
        <v>4344</v>
      </c>
      <c r="C211" t="s">
        <v>7760</v>
      </c>
      <c r="D211" t="s">
        <v>7761</v>
      </c>
      <c r="E211" t="s">
        <v>5512</v>
      </c>
      <c r="F211" t="s">
        <v>7762</v>
      </c>
      <c r="G211" t="s">
        <v>3228</v>
      </c>
      <c r="I211" t="str">
        <f t="shared" si="22"/>
        <v>N/A</v>
      </c>
      <c r="J211">
        <f t="shared" si="23"/>
        <v>4220000</v>
      </c>
      <c r="K211">
        <f t="shared" si="24"/>
        <v>5840000</v>
      </c>
      <c r="L211">
        <f t="shared" si="25"/>
        <v>4550000</v>
      </c>
      <c r="M211">
        <f t="shared" si="26"/>
        <v>4620000</v>
      </c>
      <c r="N211">
        <f t="shared" si="27"/>
        <v>5080000</v>
      </c>
    </row>
    <row r="212" spans="1:14" x14ac:dyDescent="0.3">
      <c r="A212" s="1">
        <v>6</v>
      </c>
      <c r="B212" t="s">
        <v>4350</v>
      </c>
      <c r="C212" t="s">
        <v>7760</v>
      </c>
      <c r="D212" t="s">
        <v>7761</v>
      </c>
      <c r="E212" t="s">
        <v>5512</v>
      </c>
      <c r="F212" t="s">
        <v>7762</v>
      </c>
      <c r="G212" t="s">
        <v>3228</v>
      </c>
      <c r="I212" t="str">
        <f t="shared" si="22"/>
        <v>N/A</v>
      </c>
      <c r="J212">
        <f t="shared" si="23"/>
        <v>4220000</v>
      </c>
      <c r="K212">
        <f t="shared" si="24"/>
        <v>5840000</v>
      </c>
      <c r="L212">
        <f t="shared" si="25"/>
        <v>4550000</v>
      </c>
      <c r="M212">
        <f t="shared" si="26"/>
        <v>4620000</v>
      </c>
      <c r="N212">
        <f t="shared" si="27"/>
        <v>5080000</v>
      </c>
    </row>
    <row r="213" spans="1:14" x14ac:dyDescent="0.3">
      <c r="A213" s="1">
        <v>7</v>
      </c>
      <c r="B213" t="s">
        <v>4352</v>
      </c>
      <c r="C213" t="s">
        <v>7760</v>
      </c>
      <c r="D213" t="s">
        <v>7763</v>
      </c>
      <c r="E213" t="s">
        <v>7764</v>
      </c>
      <c r="F213" t="s">
        <v>7765</v>
      </c>
      <c r="G213" t="s">
        <v>7766</v>
      </c>
      <c r="I213" t="str">
        <f t="shared" si="22"/>
        <v>N/A</v>
      </c>
      <c r="J213">
        <f t="shared" si="23"/>
        <v>4220000</v>
      </c>
      <c r="K213">
        <f t="shared" si="24"/>
        <v>5880000</v>
      </c>
      <c r="L213">
        <f t="shared" si="25"/>
        <v>4570000</v>
      </c>
      <c r="M213">
        <f t="shared" si="26"/>
        <v>4630000</v>
      </c>
      <c r="N213">
        <f t="shared" si="27"/>
        <v>5090000</v>
      </c>
    </row>
    <row r="214" spans="1:14" x14ac:dyDescent="0.3">
      <c r="A214" s="1">
        <v>8</v>
      </c>
      <c r="B214" t="s">
        <v>4354</v>
      </c>
      <c r="C214" t="s">
        <v>261</v>
      </c>
      <c r="D214" t="s">
        <v>7767</v>
      </c>
      <c r="E214" t="s">
        <v>7768</v>
      </c>
      <c r="F214" t="s">
        <v>7769</v>
      </c>
      <c r="G214" t="s">
        <v>7769</v>
      </c>
      <c r="I214" t="str">
        <f t="shared" si="22"/>
        <v>N/A</v>
      </c>
      <c r="J214" t="str">
        <f t="shared" si="23"/>
        <v>N/A</v>
      </c>
      <c r="K214">
        <f t="shared" si="24"/>
        <v>-45000</v>
      </c>
      <c r="L214">
        <f t="shared" si="25"/>
        <v>-22000</v>
      </c>
      <c r="M214">
        <f t="shared" si="26"/>
        <v>-15000</v>
      </c>
      <c r="N214">
        <f t="shared" si="27"/>
        <v>-15000</v>
      </c>
    </row>
    <row r="215" spans="1:14" x14ac:dyDescent="0.3">
      <c r="A215" s="1">
        <v>9</v>
      </c>
      <c r="B215" t="s">
        <v>4356</v>
      </c>
      <c r="C215" t="s">
        <v>261</v>
      </c>
      <c r="D215" t="s">
        <v>261</v>
      </c>
      <c r="E215" t="s">
        <v>261</v>
      </c>
      <c r="F215" t="s">
        <v>261</v>
      </c>
      <c r="G215" t="s">
        <v>261</v>
      </c>
      <c r="I215" t="str">
        <f t="shared" si="22"/>
        <v>N/A</v>
      </c>
      <c r="J215" t="str">
        <f t="shared" si="23"/>
        <v>N/A</v>
      </c>
      <c r="K215" t="str">
        <f t="shared" si="24"/>
        <v>N/A</v>
      </c>
      <c r="L215" t="str">
        <f t="shared" si="25"/>
        <v>N/A</v>
      </c>
      <c r="M215" t="str">
        <f t="shared" si="26"/>
        <v>N/A</v>
      </c>
      <c r="N215" t="str">
        <f t="shared" si="27"/>
        <v>N/A</v>
      </c>
    </row>
    <row r="216" spans="1:14" x14ac:dyDescent="0.3">
      <c r="A216" s="1">
        <v>10</v>
      </c>
      <c r="B216" t="s">
        <v>4357</v>
      </c>
      <c r="C216" t="s">
        <v>261</v>
      </c>
      <c r="D216" t="s">
        <v>7770</v>
      </c>
      <c r="E216" t="s">
        <v>7771</v>
      </c>
      <c r="F216" t="s">
        <v>7772</v>
      </c>
      <c r="G216" t="s">
        <v>7773</v>
      </c>
      <c r="I216" t="str">
        <f t="shared" si="22"/>
        <v>N/A</v>
      </c>
      <c r="J216" t="str">
        <f t="shared" si="23"/>
        <v>N/A</v>
      </c>
      <c r="K216">
        <f t="shared" si="24"/>
        <v>0.38469999999999999</v>
      </c>
      <c r="L216">
        <f t="shared" si="25"/>
        <v>-0.2215</v>
      </c>
      <c r="M216">
        <f t="shared" si="26"/>
        <v>1.5600000000000001E-2</v>
      </c>
      <c r="N216">
        <f t="shared" si="27"/>
        <v>0.10009999999999999</v>
      </c>
    </row>
    <row r="217" spans="1:14" x14ac:dyDescent="0.3">
      <c r="A217" s="1">
        <v>11</v>
      </c>
      <c r="B217" t="s">
        <v>4362</v>
      </c>
      <c r="C217" t="s">
        <v>7774</v>
      </c>
      <c r="D217" t="s">
        <v>7775</v>
      </c>
      <c r="E217" t="s">
        <v>7776</v>
      </c>
      <c r="F217" t="s">
        <v>3560</v>
      </c>
      <c r="G217" t="s">
        <v>7777</v>
      </c>
      <c r="I217" t="str">
        <f t="shared" si="22"/>
        <v>neg_trend</v>
      </c>
      <c r="J217">
        <f t="shared" si="23"/>
        <v>10.53</v>
      </c>
      <c r="K217">
        <f t="shared" si="24"/>
        <v>5.99</v>
      </c>
      <c r="L217">
        <f t="shared" si="25"/>
        <v>5.65</v>
      </c>
      <c r="M217">
        <f t="shared" si="26"/>
        <v>4.8099999999999996</v>
      </c>
      <c r="N217">
        <f t="shared" si="27"/>
        <v>4.29</v>
      </c>
    </row>
    <row r="218" spans="1:14" x14ac:dyDescent="0.3">
      <c r="A218" s="1">
        <v>12</v>
      </c>
      <c r="B218" t="s">
        <v>4368</v>
      </c>
      <c r="C218" t="s">
        <v>261</v>
      </c>
      <c r="D218" t="s">
        <v>261</v>
      </c>
      <c r="E218" t="s">
        <v>261</v>
      </c>
      <c r="F218" t="s">
        <v>261</v>
      </c>
      <c r="G218" t="s">
        <v>261</v>
      </c>
      <c r="I218" t="str">
        <f t="shared" si="22"/>
        <v>N/A</v>
      </c>
      <c r="J218" t="str">
        <f t="shared" si="23"/>
        <v>N/A</v>
      </c>
      <c r="K218" t="str">
        <f t="shared" si="24"/>
        <v>N/A</v>
      </c>
      <c r="L218" t="str">
        <f t="shared" si="25"/>
        <v>N/A</v>
      </c>
      <c r="M218" t="str">
        <f t="shared" si="26"/>
        <v>N/A</v>
      </c>
      <c r="N218" t="str">
        <f t="shared" si="27"/>
        <v>N/A</v>
      </c>
    </row>
    <row r="219" spans="1:14" x14ac:dyDescent="0.3">
      <c r="A219" s="1">
        <v>13</v>
      </c>
      <c r="B219" t="s">
        <v>4372</v>
      </c>
      <c r="C219" t="s">
        <v>261</v>
      </c>
      <c r="D219" t="s">
        <v>261</v>
      </c>
      <c r="E219" t="s">
        <v>261</v>
      </c>
      <c r="F219" t="s">
        <v>261</v>
      </c>
      <c r="G219" t="s">
        <v>261</v>
      </c>
      <c r="I219" t="str">
        <f t="shared" si="22"/>
        <v>N/A</v>
      </c>
      <c r="J219" t="str">
        <f t="shared" si="23"/>
        <v>N/A</v>
      </c>
      <c r="K219" t="str">
        <f t="shared" si="24"/>
        <v>N/A</v>
      </c>
      <c r="L219" t="str">
        <f t="shared" si="25"/>
        <v>N/A</v>
      </c>
      <c r="M219" t="str">
        <f t="shared" si="26"/>
        <v>N/A</v>
      </c>
      <c r="N219" t="str">
        <f t="shared" si="27"/>
        <v>N/A</v>
      </c>
    </row>
    <row r="220" spans="1:14" x14ac:dyDescent="0.3">
      <c r="A220" s="1">
        <v>14</v>
      </c>
      <c r="B220" t="s">
        <v>4377</v>
      </c>
      <c r="C220" t="s">
        <v>261</v>
      </c>
      <c r="D220" t="s">
        <v>261</v>
      </c>
      <c r="E220" t="s">
        <v>261</v>
      </c>
      <c r="F220" t="s">
        <v>261</v>
      </c>
      <c r="G220" t="s">
        <v>261</v>
      </c>
      <c r="I220" t="str">
        <f t="shared" si="22"/>
        <v>N/A</v>
      </c>
      <c r="J220" t="str">
        <f t="shared" si="23"/>
        <v>N/A</v>
      </c>
      <c r="K220" t="str">
        <f t="shared" si="24"/>
        <v>N/A</v>
      </c>
      <c r="L220" t="str">
        <f t="shared" si="25"/>
        <v>N/A</v>
      </c>
      <c r="M220" t="str">
        <f t="shared" si="26"/>
        <v>N/A</v>
      </c>
      <c r="N220" t="str">
        <f t="shared" si="27"/>
        <v>N/A</v>
      </c>
    </row>
    <row r="221" spans="1:14" x14ac:dyDescent="0.3">
      <c r="A221" s="1">
        <v>15</v>
      </c>
      <c r="B221" t="s">
        <v>4378</v>
      </c>
      <c r="C221" t="s">
        <v>261</v>
      </c>
      <c r="D221" t="s">
        <v>261</v>
      </c>
      <c r="E221" t="s">
        <v>261</v>
      </c>
      <c r="F221" t="s">
        <v>261</v>
      </c>
      <c r="G221" t="s">
        <v>261</v>
      </c>
      <c r="I221" t="str">
        <f t="shared" si="22"/>
        <v>N/A</v>
      </c>
      <c r="J221" t="str">
        <f t="shared" si="23"/>
        <v>N/A</v>
      </c>
      <c r="K221" t="str">
        <f t="shared" si="24"/>
        <v>N/A</v>
      </c>
      <c r="L221" t="str">
        <f t="shared" si="25"/>
        <v>N/A</v>
      </c>
      <c r="M221" t="str">
        <f t="shared" si="26"/>
        <v>N/A</v>
      </c>
      <c r="N221" t="str">
        <f t="shared" si="27"/>
        <v>N/A</v>
      </c>
    </row>
    <row r="222" spans="1:14" x14ac:dyDescent="0.3">
      <c r="A222" s="1">
        <v>16</v>
      </c>
      <c r="B222" t="s">
        <v>4384</v>
      </c>
      <c r="C222" t="s">
        <v>261</v>
      </c>
      <c r="D222" t="s">
        <v>261</v>
      </c>
      <c r="E222" t="s">
        <v>261</v>
      </c>
      <c r="F222" t="s">
        <v>261</v>
      </c>
      <c r="G222" t="s">
        <v>261</v>
      </c>
      <c r="I222" t="str">
        <f t="shared" si="22"/>
        <v>N/A</v>
      </c>
      <c r="J222" t="str">
        <f t="shared" si="23"/>
        <v>N/A</v>
      </c>
      <c r="K222" t="str">
        <f t="shared" si="24"/>
        <v>N/A</v>
      </c>
      <c r="L222" t="str">
        <f t="shared" si="25"/>
        <v>N/A</v>
      </c>
      <c r="M222" t="str">
        <f t="shared" si="26"/>
        <v>N/A</v>
      </c>
      <c r="N222" t="str">
        <f t="shared" si="27"/>
        <v>N/A</v>
      </c>
    </row>
    <row r="223" spans="1:14" x14ac:dyDescent="0.3">
      <c r="A223" s="1">
        <v>17</v>
      </c>
      <c r="B223" t="s">
        <v>4385</v>
      </c>
      <c r="C223" t="s">
        <v>1429</v>
      </c>
      <c r="D223" t="s">
        <v>7778</v>
      </c>
      <c r="E223" t="s">
        <v>7779</v>
      </c>
      <c r="F223" t="s">
        <v>3517</v>
      </c>
      <c r="G223" t="s">
        <v>5093</v>
      </c>
      <c r="I223" t="str">
        <f t="shared" si="22"/>
        <v>N/A</v>
      </c>
      <c r="J223">
        <f t="shared" si="23"/>
        <v>1020000</v>
      </c>
      <c r="K223">
        <f t="shared" si="24"/>
        <v>1660000</v>
      </c>
      <c r="L223">
        <f t="shared" si="25"/>
        <v>2610000</v>
      </c>
      <c r="M223">
        <f t="shared" si="26"/>
        <v>1490000</v>
      </c>
      <c r="N223">
        <f t="shared" si="27"/>
        <v>1700000</v>
      </c>
    </row>
    <row r="224" spans="1:14" x14ac:dyDescent="0.3">
      <c r="A224" s="1">
        <v>18</v>
      </c>
      <c r="B224" t="s">
        <v>4391</v>
      </c>
      <c r="C224" t="s">
        <v>1429</v>
      </c>
      <c r="D224" t="s">
        <v>7778</v>
      </c>
      <c r="E224" t="s">
        <v>7779</v>
      </c>
      <c r="F224" t="s">
        <v>3517</v>
      </c>
      <c r="G224" t="s">
        <v>5093</v>
      </c>
      <c r="I224" t="str">
        <f t="shared" si="22"/>
        <v>N/A</v>
      </c>
      <c r="J224">
        <f t="shared" si="23"/>
        <v>1020000</v>
      </c>
      <c r="K224">
        <f t="shared" si="24"/>
        <v>1660000</v>
      </c>
      <c r="L224">
        <f t="shared" si="25"/>
        <v>2610000</v>
      </c>
      <c r="M224">
        <f t="shared" si="26"/>
        <v>1490000</v>
      </c>
      <c r="N224">
        <f t="shared" si="27"/>
        <v>1700000</v>
      </c>
    </row>
    <row r="225" spans="1:14" x14ac:dyDescent="0.3">
      <c r="A225" s="1">
        <v>19</v>
      </c>
      <c r="B225" t="s">
        <v>4392</v>
      </c>
      <c r="C225" t="s">
        <v>5789</v>
      </c>
      <c r="D225" t="s">
        <v>7780</v>
      </c>
      <c r="E225" t="s">
        <v>7781</v>
      </c>
      <c r="F225" t="s">
        <v>7782</v>
      </c>
      <c r="G225" t="s">
        <v>7783</v>
      </c>
      <c r="I225" t="str">
        <f t="shared" si="22"/>
        <v>N/A</v>
      </c>
      <c r="J225">
        <f t="shared" si="23"/>
        <v>37500000</v>
      </c>
      <c r="K225">
        <f t="shared" si="24"/>
        <v>37160000</v>
      </c>
      <c r="L225">
        <f t="shared" si="25"/>
        <v>45480000</v>
      </c>
      <c r="M225">
        <f t="shared" si="26"/>
        <v>42290000</v>
      </c>
      <c r="N225">
        <f t="shared" si="27"/>
        <v>62910000</v>
      </c>
    </row>
    <row r="226" spans="1:14" x14ac:dyDescent="0.3">
      <c r="I226" t="str">
        <f t="shared" si="22"/>
        <v>N/A</v>
      </c>
      <c r="J226" t="str">
        <f t="shared" si="23"/>
        <v>N/A</v>
      </c>
      <c r="K226" t="str">
        <f t="shared" si="24"/>
        <v>N/A</v>
      </c>
      <c r="L226" t="str">
        <f t="shared" si="25"/>
        <v>N/A</v>
      </c>
      <c r="M226" t="str">
        <f t="shared" si="26"/>
        <v>N/A</v>
      </c>
      <c r="N226" t="str">
        <f t="shared" si="27"/>
        <v>N/A</v>
      </c>
    </row>
    <row r="227" spans="1:14" x14ac:dyDescent="0.3">
      <c r="B227" s="1" t="s">
        <v>296</v>
      </c>
      <c r="C227" s="1" t="s">
        <v>248</v>
      </c>
      <c r="D227" s="1" t="s">
        <v>249</v>
      </c>
      <c r="E227" s="1" t="s">
        <v>250</v>
      </c>
      <c r="F227" s="1" t="s">
        <v>251</v>
      </c>
      <c r="G227" s="1" t="s">
        <v>252</v>
      </c>
      <c r="H227" s="1" t="s">
        <v>253</v>
      </c>
      <c r="I227" t="str">
        <f t="shared" si="22"/>
        <v>pos_trend</v>
      </c>
      <c r="J227">
        <f t="shared" si="23"/>
        <v>2012</v>
      </c>
      <c r="K227">
        <f t="shared" si="24"/>
        <v>2013</v>
      </c>
      <c r="L227">
        <f t="shared" si="25"/>
        <v>2014</v>
      </c>
      <c r="M227">
        <f t="shared" si="26"/>
        <v>2015</v>
      </c>
      <c r="N227">
        <f t="shared" si="27"/>
        <v>2016</v>
      </c>
    </row>
    <row r="228" spans="1:14" x14ac:dyDescent="0.3">
      <c r="A228" s="1">
        <v>0</v>
      </c>
      <c r="B228" t="s">
        <v>440</v>
      </c>
      <c r="C228" t="s">
        <v>1970</v>
      </c>
      <c r="D228" t="s">
        <v>5003</v>
      </c>
      <c r="E228" t="s">
        <v>7784</v>
      </c>
      <c r="F228" t="s">
        <v>1406</v>
      </c>
      <c r="G228" t="s">
        <v>6221</v>
      </c>
      <c r="I228" t="str">
        <f t="shared" si="22"/>
        <v>pos_trend</v>
      </c>
      <c r="J228">
        <f t="shared" si="23"/>
        <v>1450000</v>
      </c>
      <c r="K228">
        <f t="shared" si="24"/>
        <v>2400000</v>
      </c>
      <c r="L228">
        <f t="shared" si="25"/>
        <v>2980000</v>
      </c>
      <c r="M228">
        <f t="shared" si="26"/>
        <v>3010000</v>
      </c>
      <c r="N228">
        <f t="shared" si="27"/>
        <v>3570000</v>
      </c>
    </row>
    <row r="229" spans="1:14" x14ac:dyDescent="0.3">
      <c r="A229" s="1">
        <v>1</v>
      </c>
      <c r="B229" t="s">
        <v>4400</v>
      </c>
      <c r="C229" t="s">
        <v>2090</v>
      </c>
      <c r="D229" t="s">
        <v>5078</v>
      </c>
      <c r="E229" t="s">
        <v>6640</v>
      </c>
      <c r="F229" t="s">
        <v>7785</v>
      </c>
      <c r="G229" t="s">
        <v>7786</v>
      </c>
      <c r="I229" t="str">
        <f t="shared" si="22"/>
        <v>pos_trend</v>
      </c>
      <c r="J229">
        <f t="shared" si="23"/>
        <v>3390000</v>
      </c>
      <c r="K229">
        <f t="shared" si="24"/>
        <v>5030000</v>
      </c>
      <c r="L229">
        <f t="shared" si="25"/>
        <v>6430000</v>
      </c>
      <c r="M229">
        <f t="shared" si="26"/>
        <v>7510000</v>
      </c>
      <c r="N229">
        <f t="shared" si="27"/>
        <v>9000000</v>
      </c>
    </row>
    <row r="230" spans="1:14" x14ac:dyDescent="0.3">
      <c r="A230" s="1">
        <v>2</v>
      </c>
      <c r="B230" t="s">
        <v>4405</v>
      </c>
      <c r="C230" t="s">
        <v>261</v>
      </c>
      <c r="D230" t="s">
        <v>261</v>
      </c>
      <c r="E230" t="s">
        <v>261</v>
      </c>
      <c r="F230" t="s">
        <v>261</v>
      </c>
      <c r="G230" t="s">
        <v>261</v>
      </c>
      <c r="I230" t="str">
        <f t="shared" si="22"/>
        <v>N/A</v>
      </c>
      <c r="J230" t="str">
        <f t="shared" si="23"/>
        <v>N/A</v>
      </c>
      <c r="K230" t="str">
        <f t="shared" si="24"/>
        <v>N/A</v>
      </c>
      <c r="L230" t="str">
        <f t="shared" si="25"/>
        <v>N/A</v>
      </c>
      <c r="M230" t="str">
        <f t="shared" si="26"/>
        <v>N/A</v>
      </c>
      <c r="N230" t="str">
        <f t="shared" si="27"/>
        <v>N/A</v>
      </c>
    </row>
    <row r="231" spans="1:14" x14ac:dyDescent="0.3">
      <c r="A231" s="1">
        <v>3</v>
      </c>
      <c r="B231" t="s">
        <v>4411</v>
      </c>
      <c r="C231" t="s">
        <v>261</v>
      </c>
      <c r="D231" t="s">
        <v>261</v>
      </c>
      <c r="E231" t="s">
        <v>261</v>
      </c>
      <c r="F231" t="s">
        <v>261</v>
      </c>
      <c r="G231" t="s">
        <v>261</v>
      </c>
      <c r="I231" t="str">
        <f t="shared" si="22"/>
        <v>N/A</v>
      </c>
      <c r="J231" t="str">
        <f t="shared" si="23"/>
        <v>N/A</v>
      </c>
      <c r="K231" t="str">
        <f t="shared" si="24"/>
        <v>N/A</v>
      </c>
      <c r="L231" t="str">
        <f t="shared" si="25"/>
        <v>N/A</v>
      </c>
      <c r="M231" t="str">
        <f t="shared" si="26"/>
        <v>N/A</v>
      </c>
      <c r="N231" t="str">
        <f t="shared" si="27"/>
        <v>N/A</v>
      </c>
    </row>
    <row r="232" spans="1:14" x14ac:dyDescent="0.3">
      <c r="A232" s="1">
        <v>4</v>
      </c>
      <c r="B232" t="s">
        <v>4416</v>
      </c>
      <c r="C232" t="s">
        <v>261</v>
      </c>
      <c r="D232" t="s">
        <v>261</v>
      </c>
      <c r="E232" t="s">
        <v>1430</v>
      </c>
      <c r="F232" t="s">
        <v>5456</v>
      </c>
      <c r="G232" t="s">
        <v>7787</v>
      </c>
      <c r="I232" t="str">
        <f t="shared" si="22"/>
        <v>N/A</v>
      </c>
      <c r="J232" t="str">
        <f t="shared" si="23"/>
        <v>N/A</v>
      </c>
      <c r="K232" t="str">
        <f t="shared" si="24"/>
        <v>N/A</v>
      </c>
      <c r="L232">
        <f t="shared" si="25"/>
        <v>1310000</v>
      </c>
      <c r="M232">
        <f t="shared" si="26"/>
        <v>1750000</v>
      </c>
      <c r="N232">
        <f t="shared" si="27"/>
        <v>2150000</v>
      </c>
    </row>
    <row r="233" spans="1:14" x14ac:dyDescent="0.3">
      <c r="A233" s="1">
        <v>5</v>
      </c>
      <c r="B233" t="s">
        <v>4422</v>
      </c>
      <c r="C233" t="s">
        <v>3484</v>
      </c>
      <c r="D233" t="s">
        <v>5277</v>
      </c>
      <c r="E233" t="s">
        <v>7788</v>
      </c>
      <c r="F233" t="s">
        <v>6699</v>
      </c>
      <c r="G233" t="s">
        <v>7789</v>
      </c>
      <c r="I233" t="str">
        <f t="shared" si="22"/>
        <v>pos_trend</v>
      </c>
      <c r="J233">
        <f t="shared" si="23"/>
        <v>1500000</v>
      </c>
      <c r="K233">
        <f t="shared" si="24"/>
        <v>1900000</v>
      </c>
      <c r="L233">
        <f t="shared" si="25"/>
        <v>2040000</v>
      </c>
      <c r="M233">
        <f t="shared" si="26"/>
        <v>2340000</v>
      </c>
      <c r="N233">
        <f t="shared" si="27"/>
        <v>2790000</v>
      </c>
    </row>
    <row r="234" spans="1:14" x14ac:dyDescent="0.3">
      <c r="A234" s="1">
        <v>6</v>
      </c>
      <c r="B234" t="s">
        <v>4428</v>
      </c>
      <c r="C234" t="s">
        <v>2248</v>
      </c>
      <c r="D234" t="s">
        <v>5577</v>
      </c>
      <c r="E234" t="s">
        <v>1457</v>
      </c>
      <c r="F234" t="s">
        <v>3665</v>
      </c>
      <c r="G234" t="s">
        <v>7790</v>
      </c>
      <c r="I234" t="str">
        <f t="shared" si="22"/>
        <v>pos_trend</v>
      </c>
      <c r="J234">
        <f t="shared" si="23"/>
        <v>1940000</v>
      </c>
      <c r="K234">
        <f t="shared" si="24"/>
        <v>2630000</v>
      </c>
      <c r="L234">
        <f t="shared" si="25"/>
        <v>3450000</v>
      </c>
      <c r="M234">
        <f t="shared" si="26"/>
        <v>4500000</v>
      </c>
      <c r="N234">
        <f t="shared" si="27"/>
        <v>5430000</v>
      </c>
    </row>
    <row r="235" spans="1:14" x14ac:dyDescent="0.3">
      <c r="A235" s="1">
        <v>7</v>
      </c>
      <c r="B235" t="s">
        <v>4434</v>
      </c>
      <c r="C235" t="s">
        <v>6690</v>
      </c>
      <c r="D235" t="s">
        <v>2868</v>
      </c>
      <c r="E235" t="s">
        <v>7791</v>
      </c>
      <c r="F235" t="s">
        <v>5457</v>
      </c>
      <c r="G235" t="s">
        <v>3662</v>
      </c>
      <c r="I235" t="str">
        <f t="shared" si="22"/>
        <v>N/A</v>
      </c>
      <c r="J235">
        <f t="shared" si="23"/>
        <v>6790000</v>
      </c>
      <c r="K235">
        <f t="shared" si="24"/>
        <v>5300000</v>
      </c>
      <c r="L235">
        <f t="shared" si="25"/>
        <v>749000</v>
      </c>
      <c r="M235">
        <f t="shared" si="26"/>
        <v>3000000</v>
      </c>
      <c r="N235">
        <f t="shared" si="27"/>
        <v>4390000</v>
      </c>
    </row>
    <row r="236" spans="1:14" x14ac:dyDescent="0.3">
      <c r="A236" s="1">
        <v>8</v>
      </c>
      <c r="B236" t="s">
        <v>4440</v>
      </c>
      <c r="C236" t="s">
        <v>6690</v>
      </c>
      <c r="D236" t="s">
        <v>2868</v>
      </c>
      <c r="E236" t="s">
        <v>7791</v>
      </c>
      <c r="F236" t="s">
        <v>5457</v>
      </c>
      <c r="G236" t="s">
        <v>3662</v>
      </c>
      <c r="I236" t="str">
        <f t="shared" si="22"/>
        <v>N/A</v>
      </c>
      <c r="J236">
        <f t="shared" si="23"/>
        <v>6790000</v>
      </c>
      <c r="K236">
        <f t="shared" si="24"/>
        <v>5300000</v>
      </c>
      <c r="L236">
        <f t="shared" si="25"/>
        <v>749000</v>
      </c>
      <c r="M236">
        <f t="shared" si="26"/>
        <v>3000000</v>
      </c>
      <c r="N236">
        <f t="shared" si="27"/>
        <v>4390000</v>
      </c>
    </row>
    <row r="237" spans="1:14" x14ac:dyDescent="0.3">
      <c r="A237" s="1">
        <v>9</v>
      </c>
      <c r="B237" t="s">
        <v>4442</v>
      </c>
      <c r="C237" t="s">
        <v>261</v>
      </c>
      <c r="D237" t="s">
        <v>261</v>
      </c>
      <c r="E237" t="s">
        <v>261</v>
      </c>
      <c r="F237" t="s">
        <v>261</v>
      </c>
      <c r="G237" t="s">
        <v>261</v>
      </c>
      <c r="I237" t="str">
        <f t="shared" si="22"/>
        <v>N/A</v>
      </c>
      <c r="J237" t="str">
        <f t="shared" si="23"/>
        <v>N/A</v>
      </c>
      <c r="K237" t="str">
        <f t="shared" si="24"/>
        <v>N/A</v>
      </c>
      <c r="L237" t="str">
        <f t="shared" si="25"/>
        <v>N/A</v>
      </c>
      <c r="M237" t="str">
        <f t="shared" si="26"/>
        <v>N/A</v>
      </c>
      <c r="N237" t="str">
        <f t="shared" si="27"/>
        <v>N/A</v>
      </c>
    </row>
    <row r="238" spans="1:14" x14ac:dyDescent="0.3">
      <c r="A238" s="1">
        <v>10</v>
      </c>
      <c r="B238" t="s">
        <v>454</v>
      </c>
      <c r="C238" t="s">
        <v>7792</v>
      </c>
      <c r="D238" t="s">
        <v>5488</v>
      </c>
      <c r="E238" t="s">
        <v>4976</v>
      </c>
      <c r="F238" t="s">
        <v>7793</v>
      </c>
      <c r="G238" t="s">
        <v>7794</v>
      </c>
      <c r="I238" t="str">
        <f t="shared" si="22"/>
        <v>N/A</v>
      </c>
      <c r="J238">
        <f t="shared" si="23"/>
        <v>7840000</v>
      </c>
      <c r="K238">
        <f t="shared" si="24"/>
        <v>7820000</v>
      </c>
      <c r="L238">
        <f t="shared" si="25"/>
        <v>7830000</v>
      </c>
      <c r="M238">
        <f t="shared" si="26"/>
        <v>7730000</v>
      </c>
      <c r="N238">
        <f t="shared" si="27"/>
        <v>7540000</v>
      </c>
    </row>
    <row r="239" spans="1:14" x14ac:dyDescent="0.3">
      <c r="A239" s="1">
        <v>11</v>
      </c>
      <c r="B239" t="s">
        <v>4451</v>
      </c>
      <c r="C239" t="s">
        <v>7051</v>
      </c>
      <c r="D239" t="s">
        <v>261</v>
      </c>
      <c r="E239" t="s">
        <v>261</v>
      </c>
      <c r="F239" t="s">
        <v>7051</v>
      </c>
      <c r="G239" t="s">
        <v>7051</v>
      </c>
      <c r="I239" t="str">
        <f t="shared" si="22"/>
        <v>N/A</v>
      </c>
      <c r="J239">
        <f t="shared" si="23"/>
        <v>1110000</v>
      </c>
      <c r="K239" t="str">
        <f t="shared" si="24"/>
        <v>N/A</v>
      </c>
      <c r="L239" t="str">
        <f t="shared" si="25"/>
        <v>N/A</v>
      </c>
      <c r="M239">
        <f t="shared" si="26"/>
        <v>1110000</v>
      </c>
      <c r="N239">
        <f t="shared" si="27"/>
        <v>1110000</v>
      </c>
    </row>
    <row r="240" spans="1:14" x14ac:dyDescent="0.3">
      <c r="A240" s="1">
        <v>12</v>
      </c>
      <c r="B240" t="s">
        <v>4457</v>
      </c>
      <c r="C240" t="s">
        <v>7795</v>
      </c>
      <c r="D240" t="s">
        <v>261</v>
      </c>
      <c r="E240" t="s">
        <v>261</v>
      </c>
      <c r="F240" t="s">
        <v>7796</v>
      </c>
      <c r="G240" t="s">
        <v>3870</v>
      </c>
      <c r="I240" t="str">
        <f t="shared" si="22"/>
        <v>N/A</v>
      </c>
      <c r="J240">
        <f t="shared" si="23"/>
        <v>6720000</v>
      </c>
      <c r="K240" t="str">
        <f t="shared" si="24"/>
        <v>N/A</v>
      </c>
      <c r="L240" t="str">
        <f t="shared" si="25"/>
        <v>N/A</v>
      </c>
      <c r="M240">
        <f t="shared" si="26"/>
        <v>6610000</v>
      </c>
      <c r="N240">
        <f t="shared" si="27"/>
        <v>6420000</v>
      </c>
    </row>
    <row r="241" spans="1:14" x14ac:dyDescent="0.3">
      <c r="A241" s="1">
        <v>13</v>
      </c>
      <c r="B241" t="s">
        <v>449</v>
      </c>
      <c r="C241" t="s">
        <v>897</v>
      </c>
      <c r="D241" t="s">
        <v>7797</v>
      </c>
      <c r="E241" t="s">
        <v>7798</v>
      </c>
      <c r="F241" t="s">
        <v>7799</v>
      </c>
      <c r="G241" t="s">
        <v>7800</v>
      </c>
      <c r="I241" t="str">
        <f t="shared" si="22"/>
        <v>N/A</v>
      </c>
      <c r="J241">
        <f t="shared" si="23"/>
        <v>166000</v>
      </c>
      <c r="K241">
        <f t="shared" si="24"/>
        <v>570000</v>
      </c>
      <c r="L241">
        <f t="shared" si="25"/>
        <v>378000</v>
      </c>
      <c r="M241">
        <f t="shared" si="26"/>
        <v>338000</v>
      </c>
      <c r="N241">
        <f t="shared" si="27"/>
        <v>331000</v>
      </c>
    </row>
    <row r="242" spans="1:14" x14ac:dyDescent="0.3">
      <c r="A242" s="1">
        <v>14</v>
      </c>
      <c r="B242" t="s">
        <v>4468</v>
      </c>
      <c r="C242" t="s">
        <v>897</v>
      </c>
      <c r="D242" t="s">
        <v>7797</v>
      </c>
      <c r="E242" t="s">
        <v>7798</v>
      </c>
      <c r="F242" t="s">
        <v>7799</v>
      </c>
      <c r="G242" t="s">
        <v>7800</v>
      </c>
      <c r="I242" t="str">
        <f t="shared" si="22"/>
        <v>N/A</v>
      </c>
      <c r="J242">
        <f t="shared" si="23"/>
        <v>166000</v>
      </c>
      <c r="K242">
        <f t="shared" si="24"/>
        <v>570000</v>
      </c>
      <c r="L242">
        <f t="shared" si="25"/>
        <v>378000</v>
      </c>
      <c r="M242">
        <f t="shared" si="26"/>
        <v>338000</v>
      </c>
      <c r="N242">
        <f t="shared" si="27"/>
        <v>331000</v>
      </c>
    </row>
    <row r="243" spans="1:14" x14ac:dyDescent="0.3">
      <c r="A243" s="1">
        <v>15</v>
      </c>
      <c r="B243" t="s">
        <v>459</v>
      </c>
      <c r="C243" t="s">
        <v>7801</v>
      </c>
      <c r="D243" t="s">
        <v>7802</v>
      </c>
      <c r="E243" t="s">
        <v>7803</v>
      </c>
      <c r="F243" t="s">
        <v>7804</v>
      </c>
      <c r="G243" t="s">
        <v>7805</v>
      </c>
      <c r="I243" t="str">
        <f t="shared" si="22"/>
        <v>N/A</v>
      </c>
      <c r="J243">
        <f t="shared" si="23"/>
        <v>57330000</v>
      </c>
      <c r="K243">
        <f t="shared" si="24"/>
        <v>57200000</v>
      </c>
      <c r="L243">
        <f t="shared" si="25"/>
        <v>57420000</v>
      </c>
      <c r="M243">
        <f t="shared" si="26"/>
        <v>56360000</v>
      </c>
      <c r="N243">
        <f t="shared" si="27"/>
        <v>78740000</v>
      </c>
    </row>
    <row r="244" spans="1:14" x14ac:dyDescent="0.3">
      <c r="A244" s="1">
        <v>16</v>
      </c>
      <c r="B244" t="s">
        <v>4476</v>
      </c>
      <c r="C244" t="s">
        <v>261</v>
      </c>
      <c r="D244" t="s">
        <v>7806</v>
      </c>
      <c r="E244" t="s">
        <v>5355</v>
      </c>
      <c r="F244" t="s">
        <v>7807</v>
      </c>
      <c r="G244" t="s">
        <v>7808</v>
      </c>
      <c r="I244" t="str">
        <f t="shared" si="22"/>
        <v>N/A</v>
      </c>
      <c r="J244" t="str">
        <f t="shared" si="23"/>
        <v>N/A</v>
      </c>
      <c r="K244">
        <f t="shared" si="24"/>
        <v>-2.3E-3</v>
      </c>
      <c r="L244">
        <f t="shared" si="25"/>
        <v>3.8E-3</v>
      </c>
      <c r="M244">
        <f t="shared" si="26"/>
        <v>-1.83E-2</v>
      </c>
      <c r="N244">
        <f t="shared" si="27"/>
        <v>0.39689999999999998</v>
      </c>
    </row>
    <row r="245" spans="1:14" x14ac:dyDescent="0.3">
      <c r="I245" t="str">
        <f t="shared" si="22"/>
        <v>N/A</v>
      </c>
      <c r="J245" t="str">
        <f t="shared" si="23"/>
        <v>N/A</v>
      </c>
      <c r="K245" t="str">
        <f t="shared" si="24"/>
        <v>N/A</v>
      </c>
      <c r="L245" t="str">
        <f t="shared" si="25"/>
        <v>N/A</v>
      </c>
      <c r="M245" t="str">
        <f t="shared" si="26"/>
        <v>N/A</v>
      </c>
      <c r="N245" t="str">
        <f t="shared" si="27"/>
        <v>N/A</v>
      </c>
    </row>
    <row r="246" spans="1:14" x14ac:dyDescent="0.3">
      <c r="B246" s="1" t="s">
        <v>296</v>
      </c>
      <c r="C246" s="1" t="s">
        <v>248</v>
      </c>
      <c r="D246" s="1" t="s">
        <v>249</v>
      </c>
      <c r="E246" s="1" t="s">
        <v>250</v>
      </c>
      <c r="F246" s="1" t="s">
        <v>251</v>
      </c>
      <c r="G246" s="1" t="s">
        <v>252</v>
      </c>
      <c r="H246" s="1" t="s">
        <v>253</v>
      </c>
      <c r="I246" t="str">
        <f t="shared" si="22"/>
        <v>pos_trend</v>
      </c>
      <c r="J246">
        <f t="shared" si="23"/>
        <v>2012</v>
      </c>
      <c r="K246">
        <f t="shared" si="24"/>
        <v>2013</v>
      </c>
      <c r="L246">
        <f t="shared" si="25"/>
        <v>2014</v>
      </c>
      <c r="M246">
        <f t="shared" si="26"/>
        <v>2015</v>
      </c>
      <c r="N246">
        <f t="shared" si="27"/>
        <v>2016</v>
      </c>
    </row>
    <row r="247" spans="1:14" x14ac:dyDescent="0.3">
      <c r="A247" s="1">
        <v>0</v>
      </c>
      <c r="B247" t="s">
        <v>478</v>
      </c>
      <c r="C247" t="s">
        <v>261</v>
      </c>
      <c r="D247" t="s">
        <v>261</v>
      </c>
      <c r="E247" t="s">
        <v>261</v>
      </c>
      <c r="F247" t="s">
        <v>261</v>
      </c>
      <c r="G247" t="s">
        <v>261</v>
      </c>
      <c r="I247" t="str">
        <f t="shared" si="22"/>
        <v>N/A</v>
      </c>
      <c r="J247" t="str">
        <f t="shared" si="23"/>
        <v>N/A</v>
      </c>
      <c r="K247" t="str">
        <f t="shared" si="24"/>
        <v>N/A</v>
      </c>
      <c r="L247" t="str">
        <f t="shared" si="25"/>
        <v>N/A</v>
      </c>
      <c r="M247" t="str">
        <f t="shared" si="26"/>
        <v>N/A</v>
      </c>
      <c r="N247" t="str">
        <f t="shared" si="27"/>
        <v>N/A</v>
      </c>
    </row>
    <row r="248" spans="1:14" x14ac:dyDescent="0.3">
      <c r="A248" s="1">
        <v>1</v>
      </c>
      <c r="B248" t="s">
        <v>482</v>
      </c>
      <c r="C248" t="s">
        <v>261</v>
      </c>
      <c r="D248" t="s">
        <v>261</v>
      </c>
      <c r="E248" t="s">
        <v>261</v>
      </c>
      <c r="F248" t="s">
        <v>261</v>
      </c>
      <c r="G248" t="s">
        <v>261</v>
      </c>
      <c r="I248" t="str">
        <f t="shared" si="22"/>
        <v>N/A</v>
      </c>
      <c r="J248" t="str">
        <f t="shared" si="23"/>
        <v>N/A</v>
      </c>
      <c r="K248" t="str">
        <f t="shared" si="24"/>
        <v>N/A</v>
      </c>
      <c r="L248" t="str">
        <f t="shared" si="25"/>
        <v>N/A</v>
      </c>
      <c r="M248" t="str">
        <f t="shared" si="26"/>
        <v>N/A</v>
      </c>
      <c r="N248" t="str">
        <f t="shared" si="27"/>
        <v>N/A</v>
      </c>
    </row>
    <row r="249" spans="1:14" x14ac:dyDescent="0.3">
      <c r="A249" s="1">
        <v>2</v>
      </c>
      <c r="B249" t="s">
        <v>483</v>
      </c>
      <c r="C249" t="s">
        <v>261</v>
      </c>
      <c r="D249" t="s">
        <v>261</v>
      </c>
      <c r="E249" t="s">
        <v>261</v>
      </c>
      <c r="F249" t="s">
        <v>261</v>
      </c>
      <c r="G249" t="s">
        <v>261</v>
      </c>
      <c r="I249" t="str">
        <f t="shared" si="22"/>
        <v>N/A</v>
      </c>
      <c r="J249" t="str">
        <f t="shared" si="23"/>
        <v>N/A</v>
      </c>
      <c r="K249" t="str">
        <f t="shared" si="24"/>
        <v>N/A</v>
      </c>
      <c r="L249" t="str">
        <f t="shared" si="25"/>
        <v>N/A</v>
      </c>
      <c r="M249" t="str">
        <f t="shared" si="26"/>
        <v>N/A</v>
      </c>
      <c r="N249" t="str">
        <f t="shared" si="27"/>
        <v>N/A</v>
      </c>
    </row>
    <row r="250" spans="1:14" x14ac:dyDescent="0.3">
      <c r="A250" s="1">
        <v>3</v>
      </c>
      <c r="B250" t="s">
        <v>4484</v>
      </c>
      <c r="C250" t="s">
        <v>862</v>
      </c>
      <c r="D250" t="s">
        <v>1446</v>
      </c>
      <c r="E250" t="s">
        <v>1416</v>
      </c>
      <c r="F250" t="s">
        <v>7778</v>
      </c>
      <c r="G250" t="s">
        <v>5534</v>
      </c>
      <c r="I250" t="str">
        <f t="shared" si="22"/>
        <v>N/A</v>
      </c>
      <c r="J250">
        <f t="shared" si="23"/>
        <v>1140000</v>
      </c>
      <c r="K250">
        <f t="shared" si="24"/>
        <v>1560000</v>
      </c>
      <c r="L250">
        <f t="shared" si="25"/>
        <v>1380000</v>
      </c>
      <c r="M250">
        <f t="shared" si="26"/>
        <v>1660000</v>
      </c>
      <c r="N250">
        <f t="shared" si="27"/>
        <v>1520000</v>
      </c>
    </row>
    <row r="251" spans="1:14" x14ac:dyDescent="0.3">
      <c r="A251" s="1">
        <v>4</v>
      </c>
      <c r="B251" t="s">
        <v>4488</v>
      </c>
      <c r="C251" t="s">
        <v>261</v>
      </c>
      <c r="D251" t="s">
        <v>7809</v>
      </c>
      <c r="E251" t="s">
        <v>7810</v>
      </c>
      <c r="F251" t="s">
        <v>7811</v>
      </c>
      <c r="G251" t="s">
        <v>7812</v>
      </c>
      <c r="I251" t="str">
        <f t="shared" si="22"/>
        <v>N/A</v>
      </c>
      <c r="J251" t="str">
        <f t="shared" si="23"/>
        <v>N/A</v>
      </c>
      <c r="K251">
        <f t="shared" si="24"/>
        <v>0.36479999999999996</v>
      </c>
      <c r="L251">
        <f t="shared" si="25"/>
        <v>-0.11599999999999999</v>
      </c>
      <c r="M251">
        <f t="shared" si="26"/>
        <v>0.2016</v>
      </c>
      <c r="N251">
        <f t="shared" si="27"/>
        <v>-8.09E-2</v>
      </c>
    </row>
    <row r="252" spans="1:14" x14ac:dyDescent="0.3">
      <c r="A252" s="1">
        <v>5</v>
      </c>
      <c r="B252" t="s">
        <v>4493</v>
      </c>
      <c r="C252" t="s">
        <v>261</v>
      </c>
      <c r="D252" t="s">
        <v>261</v>
      </c>
      <c r="E252" t="s">
        <v>261</v>
      </c>
      <c r="F252" t="s">
        <v>261</v>
      </c>
      <c r="G252" t="s">
        <v>261</v>
      </c>
      <c r="I252" t="str">
        <f t="shared" ref="I252:I315" si="28">IF(AND(K252&gt; J252, L252&gt; K252, M252&gt; L252, N252&gt; M252), "pos_trend", IF(AND(K252&lt; J252, L252&lt; K252, M252&lt; L252, N252&lt; M252), "neg_trend", "N/A"))</f>
        <v>N/A</v>
      </c>
      <c r="J252" t="str">
        <f t="shared" si="23"/>
        <v>N/A</v>
      </c>
      <c r="K252" t="str">
        <f t="shared" si="24"/>
        <v>N/A</v>
      </c>
      <c r="L252" t="str">
        <f t="shared" si="25"/>
        <v>N/A</v>
      </c>
      <c r="M252" t="str">
        <f t="shared" si="26"/>
        <v>N/A</v>
      </c>
      <c r="N252" t="str">
        <f t="shared" si="27"/>
        <v>N/A</v>
      </c>
    </row>
    <row r="253" spans="1:14" x14ac:dyDescent="0.3">
      <c r="A253" s="1">
        <v>6</v>
      </c>
      <c r="B253" t="s">
        <v>4499</v>
      </c>
      <c r="C253" t="s">
        <v>855</v>
      </c>
      <c r="D253" t="s">
        <v>7760</v>
      </c>
      <c r="E253" t="s">
        <v>7813</v>
      </c>
      <c r="F253" t="s">
        <v>316</v>
      </c>
      <c r="G253" t="s">
        <v>4228</v>
      </c>
      <c r="I253" t="str">
        <f t="shared" si="28"/>
        <v>N/A</v>
      </c>
      <c r="J253">
        <f t="shared" ref="J253:J316" si="29">IFERROR(IF(TRIM(C253)="-", "N/A", IF(RIGHT(C253,1)=")",IF(RIGHT(C253,2)="T)",-1000000000000*VALUE(MID(C253,2,LEN(C253)-3)),IF(RIGHT(C253,2)="M)",-1000000*VALUE(MID(C253,2,LEN(C253)-3)),IF(RIGHT(C253,2)="B)",-1000000000*VALUE(MID(C253,2,LEN(C253)-3)),IF(RIGHT(C253,2)="k)",-1000*VALUE(MID(C253,2,LEN(C253)-3)),VALUE(SUBSTITUTE(C253,",","")))))),IF(RIGHT(C253,1)="T",1000000000000*VALUE(LEFT(C253,LEN(C253)-1)),IF(RIGHT(C253,1)="M",1000000*VALUE(LEFT(C253,LEN(C253)-1)),IF(RIGHT(C253,1)="B",1000000000*VALUE(LEFT(C253,LEN(C253)-1)),IF(RIGHT(C253,1)="%",0.01*VALUE(LEFT(C253,LEN(C253)-1)),IF(RIGHT(C253,1)="k",1000*VALUE(LEFT(C253,LEN(C253)-1)),VALUE(SUBSTITUTE(C253,",",""))))))))),"N/A")</f>
        <v>2510000</v>
      </c>
      <c r="K253">
        <f t="shared" ref="K253:K316" si="30">IFERROR(IF(TRIM(D253)="-", "N/A", IF(RIGHT(D253,1)=")",IF(RIGHT(D253,2)="T)",-1000000000000*VALUE(MID(D253,2,LEN(D253)-3)),IF(RIGHT(D253,2)="M)",-1000000*VALUE(MID(D253,2,LEN(D253)-3)),IF(RIGHT(D253,2)="B)",-1000000000*VALUE(MID(D253,2,LEN(D253)-3)),IF(RIGHT(D253,2)="k)",-1000*VALUE(MID(D253,2,LEN(D253)-3)),VALUE(SUBSTITUTE(D253,",","")))))),IF(RIGHT(D253,1)="T",1000000000000*VALUE(LEFT(D253,LEN(D253)-1)),IF(RIGHT(D253,1)="M",1000000*VALUE(LEFT(D253,LEN(D253)-1)),IF(RIGHT(D253,1)="B",1000000000*VALUE(LEFT(D253,LEN(D253)-1)),IF(RIGHT(D253,1)="%",0.01*VALUE(LEFT(D253,LEN(D253)-1)),IF(RIGHT(D253,1)="k",1000*VALUE(LEFT(D253,LEN(D253)-1)),VALUE(SUBSTITUTE(D253,",",""))))))))),"N/A")</f>
        <v>4220000</v>
      </c>
      <c r="L253">
        <f t="shared" ref="L253:L316" si="31">IFERROR(IF(TRIM(E253)="-", "N/A", IF(RIGHT(E253,1)=")",IF(RIGHT(E253,2)="T)",-1000000000000*VALUE(MID(E253,2,LEN(E253)-3)),IF(RIGHT(E253,2)="M)",-1000000*VALUE(MID(E253,2,LEN(E253)-3)),IF(RIGHT(E253,2)="B)",-1000000000*VALUE(MID(E253,2,LEN(E253)-3)),IF(RIGHT(E253,2)="k)",-1000*VALUE(MID(E253,2,LEN(E253)-3)),VALUE(SUBSTITUTE(E253,",","")))))),IF(RIGHT(E253,1)="T",1000000000000*VALUE(LEFT(E253,LEN(E253)-1)),IF(RIGHT(E253,1)="M",1000000*VALUE(LEFT(E253,LEN(E253)-1)),IF(RIGHT(E253,1)="B",1000000000*VALUE(LEFT(E253,LEN(E253)-1)),IF(RIGHT(E253,1)="%",0.01*VALUE(LEFT(E253,LEN(E253)-1)),IF(RIGHT(E253,1)="k",1000*VALUE(LEFT(E253,LEN(E253)-1)),VALUE(SUBSTITUTE(E253,",",""))))))))),"N/A")</f>
        <v>3660000</v>
      </c>
      <c r="M253">
        <f t="shared" ref="M253:M316" si="32">IFERROR(IF(TRIM(F253)="-", "N/A", IF(RIGHT(F253,1)=")",IF(RIGHT(F253,2)="T)",-1000000000000*VALUE(MID(F253,2,LEN(F253)-3)),IF(RIGHT(F253,2)="M)",-1000000*VALUE(MID(F253,2,LEN(F253)-3)),IF(RIGHT(F253,2)="B)",-1000000000*VALUE(MID(F253,2,LEN(F253)-3)),IF(RIGHT(F253,2)="k)",-1000*VALUE(MID(F253,2,LEN(F253)-3)),VALUE(SUBSTITUTE(F253,",","")))))),IF(RIGHT(F253,1)="T",1000000000000*VALUE(LEFT(F253,LEN(F253)-1)),IF(RIGHT(F253,1)="M",1000000*VALUE(LEFT(F253,LEN(F253)-1)),IF(RIGHT(F253,1)="B",1000000000*VALUE(LEFT(F253,LEN(F253)-1)),IF(RIGHT(F253,1)="%",0.01*VALUE(LEFT(F253,LEN(F253)-1)),IF(RIGHT(F253,1)="k",1000*VALUE(LEFT(F253,LEN(F253)-1)),VALUE(SUBSTITUTE(F253,",",""))))))))),"N/A")</f>
        <v>3020000</v>
      </c>
      <c r="N253">
        <f t="shared" ref="N253:N316" si="33">IFERROR(IF(TRIM(G253)="-", "N/A", IF(RIGHT(G253,1)=")",IF(RIGHT(G253,2)="T)",-1000000000000*VALUE(MID(G253,2,LEN(G253)-3)),IF(RIGHT(G253,2)="M)",-1000000*VALUE(MID(G253,2,LEN(G253)-3)),IF(RIGHT(G253,2)="B)",-1000000000*VALUE(MID(G253,2,LEN(G253)-3)),IF(RIGHT(G253,2)="k)",-1000*VALUE(MID(G253,2,LEN(G253)-3)),VALUE(SUBSTITUTE(G253,",","")))))),IF(RIGHT(G253,1)="T",1000000000000*VALUE(LEFT(G253,LEN(G253)-1)),IF(RIGHT(G253,1)="M",1000000*VALUE(LEFT(G253,LEN(G253)-1)),IF(RIGHT(G253,1)="B",1000000000*VALUE(LEFT(G253,LEN(G253)-1)),IF(RIGHT(G253,1)="%",0.01*VALUE(LEFT(G253,LEN(G253)-1)),IF(RIGHT(G253,1)="k",1000*VALUE(LEFT(G253,LEN(G253)-1)),VALUE(SUBSTITUTE(G253,",",""))))))))),"N/A")</f>
        <v>2920000</v>
      </c>
    </row>
    <row r="254" spans="1:14" x14ac:dyDescent="0.3">
      <c r="A254" s="1">
        <v>7</v>
      </c>
      <c r="B254" t="s">
        <v>4505</v>
      </c>
      <c r="C254" t="s">
        <v>261</v>
      </c>
      <c r="D254" t="s">
        <v>261</v>
      </c>
      <c r="E254" t="s">
        <v>261</v>
      </c>
      <c r="F254" t="s">
        <v>261</v>
      </c>
      <c r="G254" t="s">
        <v>261</v>
      </c>
      <c r="I254" t="str">
        <f t="shared" si="28"/>
        <v>N/A</v>
      </c>
      <c r="J254" t="str">
        <f t="shared" si="29"/>
        <v>N/A</v>
      </c>
      <c r="K254" t="str">
        <f t="shared" si="30"/>
        <v>N/A</v>
      </c>
      <c r="L254" t="str">
        <f t="shared" si="31"/>
        <v>N/A</v>
      </c>
      <c r="M254" t="str">
        <f t="shared" si="32"/>
        <v>N/A</v>
      </c>
      <c r="N254" t="str">
        <f t="shared" si="33"/>
        <v>N/A</v>
      </c>
    </row>
    <row r="255" spans="1:14" x14ac:dyDescent="0.3">
      <c r="A255" s="1">
        <v>8</v>
      </c>
      <c r="B255" t="s">
        <v>4506</v>
      </c>
      <c r="C255" t="s">
        <v>261</v>
      </c>
      <c r="D255" t="s">
        <v>261</v>
      </c>
      <c r="E255" t="s">
        <v>261</v>
      </c>
      <c r="F255" t="s">
        <v>261</v>
      </c>
      <c r="G255" t="s">
        <v>261</v>
      </c>
      <c r="I255" t="str">
        <f t="shared" si="28"/>
        <v>N/A</v>
      </c>
      <c r="J255" t="str">
        <f t="shared" si="29"/>
        <v>N/A</v>
      </c>
      <c r="K255" t="str">
        <f t="shared" si="30"/>
        <v>N/A</v>
      </c>
      <c r="L255" t="str">
        <f t="shared" si="31"/>
        <v>N/A</v>
      </c>
      <c r="M255" t="str">
        <f t="shared" si="32"/>
        <v>N/A</v>
      </c>
      <c r="N255" t="str">
        <f t="shared" si="33"/>
        <v>N/A</v>
      </c>
    </row>
    <row r="256" spans="1:14" x14ac:dyDescent="0.3">
      <c r="A256" s="1">
        <v>9</v>
      </c>
      <c r="B256" t="s">
        <v>4512</v>
      </c>
      <c r="C256" t="s">
        <v>855</v>
      </c>
      <c r="D256" t="s">
        <v>7760</v>
      </c>
      <c r="E256" t="s">
        <v>7813</v>
      </c>
      <c r="F256" t="s">
        <v>316</v>
      </c>
      <c r="G256" t="s">
        <v>4228</v>
      </c>
      <c r="I256" t="str">
        <f t="shared" si="28"/>
        <v>N/A</v>
      </c>
      <c r="J256">
        <f t="shared" si="29"/>
        <v>2510000</v>
      </c>
      <c r="K256">
        <f t="shared" si="30"/>
        <v>4220000</v>
      </c>
      <c r="L256">
        <f t="shared" si="31"/>
        <v>3660000</v>
      </c>
      <c r="M256">
        <f t="shared" si="32"/>
        <v>3020000</v>
      </c>
      <c r="N256">
        <f t="shared" si="33"/>
        <v>2920000</v>
      </c>
    </row>
    <row r="257" spans="1:14" x14ac:dyDescent="0.3">
      <c r="A257" s="1">
        <v>10</v>
      </c>
      <c r="B257" t="s">
        <v>4518</v>
      </c>
      <c r="C257" t="s">
        <v>7813</v>
      </c>
      <c r="D257" t="s">
        <v>7814</v>
      </c>
      <c r="E257" t="s">
        <v>5079</v>
      </c>
      <c r="F257" t="s">
        <v>2209</v>
      </c>
      <c r="G257" t="s">
        <v>3664</v>
      </c>
      <c r="I257" t="str">
        <f t="shared" si="28"/>
        <v>N/A</v>
      </c>
      <c r="J257">
        <f t="shared" si="29"/>
        <v>3660000</v>
      </c>
      <c r="K257">
        <f t="shared" si="30"/>
        <v>5780000</v>
      </c>
      <c r="L257">
        <f t="shared" si="31"/>
        <v>5040000</v>
      </c>
      <c r="M257">
        <f t="shared" si="32"/>
        <v>4680000</v>
      </c>
      <c r="N257">
        <f t="shared" si="33"/>
        <v>4450000</v>
      </c>
    </row>
    <row r="258" spans="1:14" x14ac:dyDescent="0.3">
      <c r="A258" s="1">
        <v>11</v>
      </c>
      <c r="B258" t="s">
        <v>484</v>
      </c>
      <c r="C258" t="s">
        <v>261</v>
      </c>
      <c r="D258" t="s">
        <v>261</v>
      </c>
      <c r="E258" t="s">
        <v>261</v>
      </c>
      <c r="F258" t="s">
        <v>261</v>
      </c>
      <c r="G258" t="s">
        <v>261</v>
      </c>
      <c r="I258" t="str">
        <f t="shared" si="28"/>
        <v>N/A</v>
      </c>
      <c r="J258" t="str">
        <f t="shared" si="29"/>
        <v>N/A</v>
      </c>
      <c r="K258" t="str">
        <f t="shared" si="30"/>
        <v>N/A</v>
      </c>
      <c r="L258" t="str">
        <f t="shared" si="31"/>
        <v>N/A</v>
      </c>
      <c r="M258" t="str">
        <f t="shared" si="32"/>
        <v>N/A</v>
      </c>
      <c r="N258" t="str">
        <f t="shared" si="33"/>
        <v>N/A</v>
      </c>
    </row>
    <row r="259" spans="1:14" x14ac:dyDescent="0.3">
      <c r="A259" s="1">
        <v>12</v>
      </c>
      <c r="B259" t="s">
        <v>4524</v>
      </c>
      <c r="C259" t="s">
        <v>261</v>
      </c>
      <c r="D259" t="s">
        <v>261</v>
      </c>
      <c r="E259" t="s">
        <v>261</v>
      </c>
      <c r="F259" t="s">
        <v>261</v>
      </c>
      <c r="G259" t="s">
        <v>261</v>
      </c>
      <c r="I259" t="str">
        <f t="shared" si="28"/>
        <v>N/A</v>
      </c>
      <c r="J259" t="str">
        <f t="shared" si="29"/>
        <v>N/A</v>
      </c>
      <c r="K259" t="str">
        <f t="shared" si="30"/>
        <v>N/A</v>
      </c>
      <c r="L259" t="str">
        <f t="shared" si="31"/>
        <v>N/A</v>
      </c>
      <c r="M259" t="str">
        <f t="shared" si="32"/>
        <v>N/A</v>
      </c>
      <c r="N259" t="str">
        <f t="shared" si="33"/>
        <v>N/A</v>
      </c>
    </row>
    <row r="260" spans="1:14" x14ac:dyDescent="0.3">
      <c r="A260" s="1">
        <v>13</v>
      </c>
      <c r="B260" t="s">
        <v>4525</v>
      </c>
      <c r="C260" t="s">
        <v>261</v>
      </c>
      <c r="D260" t="s">
        <v>261</v>
      </c>
      <c r="E260" t="s">
        <v>261</v>
      </c>
      <c r="F260" t="s">
        <v>261</v>
      </c>
      <c r="G260" t="s">
        <v>261</v>
      </c>
      <c r="I260" t="str">
        <f t="shared" si="28"/>
        <v>N/A</v>
      </c>
      <c r="J260" t="str">
        <f t="shared" si="29"/>
        <v>N/A</v>
      </c>
      <c r="K260" t="str">
        <f t="shared" si="30"/>
        <v>N/A</v>
      </c>
      <c r="L260" t="str">
        <f t="shared" si="31"/>
        <v>N/A</v>
      </c>
      <c r="M260" t="str">
        <f t="shared" si="32"/>
        <v>N/A</v>
      </c>
      <c r="N260" t="str">
        <f t="shared" si="33"/>
        <v>N/A</v>
      </c>
    </row>
    <row r="261" spans="1:14" x14ac:dyDescent="0.3">
      <c r="A261" s="1">
        <v>14</v>
      </c>
      <c r="B261" t="s">
        <v>4526</v>
      </c>
      <c r="C261" t="s">
        <v>261</v>
      </c>
      <c r="D261" t="s">
        <v>261</v>
      </c>
      <c r="E261" t="s">
        <v>261</v>
      </c>
      <c r="F261" t="s">
        <v>261</v>
      </c>
      <c r="G261" t="s">
        <v>261</v>
      </c>
      <c r="I261" t="str">
        <f t="shared" si="28"/>
        <v>N/A</v>
      </c>
      <c r="J261" t="str">
        <f t="shared" si="29"/>
        <v>N/A</v>
      </c>
      <c r="K261" t="str">
        <f t="shared" si="30"/>
        <v>N/A</v>
      </c>
      <c r="L261" t="str">
        <f t="shared" si="31"/>
        <v>N/A</v>
      </c>
      <c r="M261" t="str">
        <f t="shared" si="32"/>
        <v>N/A</v>
      </c>
      <c r="N261" t="str">
        <f t="shared" si="33"/>
        <v>N/A</v>
      </c>
    </row>
    <row r="262" spans="1:14" x14ac:dyDescent="0.3">
      <c r="A262" s="1">
        <v>15</v>
      </c>
      <c r="B262" t="s">
        <v>489</v>
      </c>
      <c r="C262" t="s">
        <v>261</v>
      </c>
      <c r="D262" t="s">
        <v>261</v>
      </c>
      <c r="E262" t="s">
        <v>261</v>
      </c>
      <c r="F262" t="s">
        <v>261</v>
      </c>
      <c r="G262" t="s">
        <v>261</v>
      </c>
      <c r="I262" t="str">
        <f t="shared" si="28"/>
        <v>N/A</v>
      </c>
      <c r="J262" t="str">
        <f t="shared" si="29"/>
        <v>N/A</v>
      </c>
      <c r="K262" t="str">
        <f t="shared" si="30"/>
        <v>N/A</v>
      </c>
      <c r="L262" t="str">
        <f t="shared" si="31"/>
        <v>N/A</v>
      </c>
      <c r="M262" t="str">
        <f t="shared" si="32"/>
        <v>N/A</v>
      </c>
      <c r="N262" t="str">
        <f t="shared" si="33"/>
        <v>N/A</v>
      </c>
    </row>
    <row r="263" spans="1:14" x14ac:dyDescent="0.3">
      <c r="A263" s="1">
        <v>16</v>
      </c>
      <c r="B263" t="s">
        <v>4527</v>
      </c>
      <c r="C263" t="s">
        <v>261</v>
      </c>
      <c r="D263" t="s">
        <v>7815</v>
      </c>
      <c r="E263" t="s">
        <v>261</v>
      </c>
      <c r="F263" t="s">
        <v>261</v>
      </c>
      <c r="G263" t="s">
        <v>261</v>
      </c>
      <c r="I263" t="str">
        <f t="shared" si="28"/>
        <v>N/A</v>
      </c>
      <c r="J263" t="str">
        <f t="shared" si="29"/>
        <v>N/A</v>
      </c>
      <c r="K263">
        <f t="shared" si="30"/>
        <v>190000</v>
      </c>
      <c r="L263" t="str">
        <f t="shared" si="31"/>
        <v>N/A</v>
      </c>
      <c r="M263" t="str">
        <f t="shared" si="32"/>
        <v>N/A</v>
      </c>
      <c r="N263" t="str">
        <f t="shared" si="33"/>
        <v>N/A</v>
      </c>
    </row>
    <row r="264" spans="1:14" x14ac:dyDescent="0.3">
      <c r="A264" s="1">
        <v>17</v>
      </c>
      <c r="B264" t="s">
        <v>501</v>
      </c>
      <c r="C264" t="s">
        <v>7816</v>
      </c>
      <c r="D264" t="s">
        <v>7817</v>
      </c>
      <c r="E264" t="s">
        <v>261</v>
      </c>
      <c r="F264" t="s">
        <v>261</v>
      </c>
      <c r="G264" t="s">
        <v>261</v>
      </c>
      <c r="I264" t="str">
        <f t="shared" si="28"/>
        <v>N/A</v>
      </c>
      <c r="J264">
        <f t="shared" si="29"/>
        <v>-3590000</v>
      </c>
      <c r="K264">
        <f t="shared" si="30"/>
        <v>-3950000</v>
      </c>
      <c r="L264" t="str">
        <f t="shared" si="31"/>
        <v>N/A</v>
      </c>
      <c r="M264" t="str">
        <f t="shared" si="32"/>
        <v>N/A</v>
      </c>
      <c r="N264" t="str">
        <f t="shared" si="33"/>
        <v>N/A</v>
      </c>
    </row>
    <row r="265" spans="1:14" x14ac:dyDescent="0.3">
      <c r="A265" s="1">
        <v>18</v>
      </c>
      <c r="B265" t="s">
        <v>4537</v>
      </c>
      <c r="C265" t="s">
        <v>261</v>
      </c>
      <c r="D265" t="s">
        <v>261</v>
      </c>
      <c r="E265" t="s">
        <v>261</v>
      </c>
      <c r="F265" t="s">
        <v>261</v>
      </c>
      <c r="G265" t="s">
        <v>261</v>
      </c>
      <c r="I265" t="str">
        <f t="shared" si="28"/>
        <v>N/A</v>
      </c>
      <c r="J265" t="str">
        <f t="shared" si="29"/>
        <v>N/A</v>
      </c>
      <c r="K265" t="str">
        <f t="shared" si="30"/>
        <v>N/A</v>
      </c>
      <c r="L265" t="str">
        <f t="shared" si="31"/>
        <v>N/A</v>
      </c>
      <c r="M265" t="str">
        <f t="shared" si="32"/>
        <v>N/A</v>
      </c>
      <c r="N265" t="str">
        <f t="shared" si="33"/>
        <v>N/A</v>
      </c>
    </row>
    <row r="266" spans="1:14" x14ac:dyDescent="0.3">
      <c r="A266" s="1">
        <v>19</v>
      </c>
      <c r="B266" t="s">
        <v>4538</v>
      </c>
      <c r="C266" t="s">
        <v>7818</v>
      </c>
      <c r="D266" t="s">
        <v>5413</v>
      </c>
      <c r="E266" t="s">
        <v>261</v>
      </c>
      <c r="F266" t="s">
        <v>261</v>
      </c>
      <c r="G266" t="s">
        <v>261</v>
      </c>
      <c r="I266" t="str">
        <f t="shared" si="28"/>
        <v>N/A</v>
      </c>
      <c r="J266">
        <f t="shared" si="29"/>
        <v>3590000</v>
      </c>
      <c r="K266">
        <f t="shared" si="30"/>
        <v>3950000</v>
      </c>
      <c r="L266" t="str">
        <f t="shared" si="31"/>
        <v>N/A</v>
      </c>
      <c r="M266" t="str">
        <f t="shared" si="32"/>
        <v>N/A</v>
      </c>
      <c r="N266" t="str">
        <f t="shared" si="33"/>
        <v>N/A</v>
      </c>
    </row>
    <row r="267" spans="1:14" x14ac:dyDescent="0.3">
      <c r="A267" s="1">
        <v>20</v>
      </c>
      <c r="B267" t="s">
        <v>503</v>
      </c>
      <c r="C267" t="s">
        <v>2505</v>
      </c>
      <c r="D267" t="s">
        <v>7819</v>
      </c>
      <c r="E267" t="s">
        <v>7820</v>
      </c>
      <c r="F267" t="s">
        <v>7821</v>
      </c>
      <c r="G267" t="s">
        <v>7822</v>
      </c>
      <c r="I267" t="str">
        <f t="shared" si="28"/>
        <v>N/A</v>
      </c>
      <c r="J267">
        <f t="shared" si="29"/>
        <v>673000</v>
      </c>
      <c r="K267">
        <f t="shared" si="30"/>
        <v>306000</v>
      </c>
      <c r="L267">
        <f t="shared" si="31"/>
        <v>203000</v>
      </c>
      <c r="M267">
        <f t="shared" si="32"/>
        <v>226000</v>
      </c>
      <c r="N267">
        <f t="shared" si="33"/>
        <v>956000</v>
      </c>
    </row>
    <row r="268" spans="1:14" x14ac:dyDescent="0.3">
      <c r="A268" s="1">
        <v>21</v>
      </c>
      <c r="B268" t="s">
        <v>509</v>
      </c>
      <c r="C268" t="s">
        <v>693</v>
      </c>
      <c r="D268" t="s">
        <v>7819</v>
      </c>
      <c r="E268" t="s">
        <v>7820</v>
      </c>
      <c r="F268" t="s">
        <v>7821</v>
      </c>
      <c r="G268" t="s">
        <v>7822</v>
      </c>
      <c r="I268" t="str">
        <f t="shared" si="28"/>
        <v>N/A</v>
      </c>
      <c r="J268">
        <f t="shared" si="29"/>
        <v>0</v>
      </c>
      <c r="K268">
        <f t="shared" si="30"/>
        <v>306000</v>
      </c>
      <c r="L268">
        <f t="shared" si="31"/>
        <v>203000</v>
      </c>
      <c r="M268">
        <f t="shared" si="32"/>
        <v>226000</v>
      </c>
      <c r="N268">
        <f t="shared" si="33"/>
        <v>956000</v>
      </c>
    </row>
    <row r="269" spans="1:14" x14ac:dyDescent="0.3">
      <c r="A269" s="1">
        <v>22</v>
      </c>
      <c r="B269" t="s">
        <v>4553</v>
      </c>
      <c r="C269" t="s">
        <v>2505</v>
      </c>
      <c r="D269" t="s">
        <v>261</v>
      </c>
      <c r="E269" t="s">
        <v>261</v>
      </c>
      <c r="F269" t="s">
        <v>261</v>
      </c>
      <c r="G269" t="s">
        <v>261</v>
      </c>
      <c r="I269" t="str">
        <f t="shared" si="28"/>
        <v>N/A</v>
      </c>
      <c r="J269">
        <f t="shared" si="29"/>
        <v>673000</v>
      </c>
      <c r="K269" t="str">
        <f t="shared" si="30"/>
        <v>N/A</v>
      </c>
      <c r="L269" t="str">
        <f t="shared" si="31"/>
        <v>N/A</v>
      </c>
      <c r="M269" t="str">
        <f t="shared" si="32"/>
        <v>N/A</v>
      </c>
      <c r="N269" t="str">
        <f t="shared" si="33"/>
        <v>N/A</v>
      </c>
    </row>
    <row r="270" spans="1:14" x14ac:dyDescent="0.3">
      <c r="A270" s="1">
        <v>23</v>
      </c>
      <c r="B270" t="s">
        <v>514</v>
      </c>
      <c r="C270" t="s">
        <v>7823</v>
      </c>
      <c r="D270" t="s">
        <v>4926</v>
      </c>
      <c r="E270" t="s">
        <v>7824</v>
      </c>
      <c r="F270" t="s">
        <v>7825</v>
      </c>
      <c r="G270" t="s">
        <v>413</v>
      </c>
      <c r="I270" t="str">
        <f t="shared" si="28"/>
        <v>N/A</v>
      </c>
      <c r="J270">
        <f t="shared" si="29"/>
        <v>4330000</v>
      </c>
      <c r="K270">
        <f t="shared" si="30"/>
        <v>6270000</v>
      </c>
      <c r="L270">
        <f t="shared" si="31"/>
        <v>5240000</v>
      </c>
      <c r="M270">
        <f t="shared" si="32"/>
        <v>4910000</v>
      </c>
      <c r="N270">
        <f t="shared" si="33"/>
        <v>5400000</v>
      </c>
    </row>
    <row r="271" spans="1:14" x14ac:dyDescent="0.3">
      <c r="A271" s="1">
        <v>24</v>
      </c>
      <c r="B271" t="s">
        <v>4562</v>
      </c>
      <c r="C271" t="s">
        <v>261</v>
      </c>
      <c r="D271" t="s">
        <v>261</v>
      </c>
      <c r="E271" t="s">
        <v>261</v>
      </c>
      <c r="F271" t="s">
        <v>261</v>
      </c>
      <c r="G271" t="s">
        <v>261</v>
      </c>
      <c r="I271" t="str">
        <f t="shared" si="28"/>
        <v>N/A</v>
      </c>
      <c r="J271" t="str">
        <f t="shared" si="29"/>
        <v>N/A</v>
      </c>
      <c r="K271" t="str">
        <f t="shared" si="30"/>
        <v>N/A</v>
      </c>
      <c r="L271" t="str">
        <f t="shared" si="31"/>
        <v>N/A</v>
      </c>
      <c r="M271" t="str">
        <f t="shared" si="32"/>
        <v>N/A</v>
      </c>
      <c r="N271" t="str">
        <f t="shared" si="33"/>
        <v>N/A</v>
      </c>
    </row>
    <row r="272" spans="1:14" x14ac:dyDescent="0.3">
      <c r="A272" s="1">
        <v>25</v>
      </c>
      <c r="B272" t="s">
        <v>4563</v>
      </c>
      <c r="C272" t="s">
        <v>7826</v>
      </c>
      <c r="D272" t="s">
        <v>7827</v>
      </c>
      <c r="E272" t="s">
        <v>7828</v>
      </c>
      <c r="F272" t="s">
        <v>4092</v>
      </c>
      <c r="G272" t="s">
        <v>7829</v>
      </c>
      <c r="I272" t="str">
        <f t="shared" si="28"/>
        <v>N/A</v>
      </c>
      <c r="J272">
        <f t="shared" si="29"/>
        <v>7.5499999999999998E-2</v>
      </c>
      <c r="K272">
        <f t="shared" si="30"/>
        <v>0.10970000000000001</v>
      </c>
      <c r="L272">
        <f t="shared" si="31"/>
        <v>9.1300000000000006E-2</v>
      </c>
      <c r="M272">
        <f t="shared" si="32"/>
        <v>8.6999999999999994E-2</v>
      </c>
      <c r="N272">
        <f t="shared" si="33"/>
        <v>6.8600000000000008E-2</v>
      </c>
    </row>
    <row r="273" spans="1:14" x14ac:dyDescent="0.3">
      <c r="A273" s="1">
        <v>26</v>
      </c>
      <c r="B273" t="s">
        <v>525</v>
      </c>
      <c r="C273" t="s">
        <v>1932</v>
      </c>
      <c r="D273" t="s">
        <v>1932</v>
      </c>
      <c r="E273" t="s">
        <v>1932</v>
      </c>
      <c r="F273" t="s">
        <v>1932</v>
      </c>
      <c r="G273" t="s">
        <v>1932</v>
      </c>
      <c r="I273" t="str">
        <f t="shared" si="28"/>
        <v>N/A</v>
      </c>
      <c r="J273">
        <f t="shared" si="29"/>
        <v>50000</v>
      </c>
      <c r="K273">
        <f t="shared" si="30"/>
        <v>50000</v>
      </c>
      <c r="L273">
        <f t="shared" si="31"/>
        <v>50000</v>
      </c>
      <c r="M273">
        <f t="shared" si="32"/>
        <v>50000</v>
      </c>
      <c r="N273">
        <f t="shared" si="33"/>
        <v>50000</v>
      </c>
    </row>
    <row r="274" spans="1:14" x14ac:dyDescent="0.3">
      <c r="A274" s="1">
        <v>27</v>
      </c>
      <c r="B274" t="s">
        <v>526</v>
      </c>
      <c r="C274" t="s">
        <v>261</v>
      </c>
      <c r="D274" t="s">
        <v>261</v>
      </c>
      <c r="E274" t="s">
        <v>261</v>
      </c>
      <c r="F274" t="s">
        <v>261</v>
      </c>
      <c r="G274" t="s">
        <v>261</v>
      </c>
      <c r="I274" t="str">
        <f t="shared" si="28"/>
        <v>N/A</v>
      </c>
      <c r="J274" t="str">
        <f t="shared" si="29"/>
        <v>N/A</v>
      </c>
      <c r="K274" t="str">
        <f t="shared" si="30"/>
        <v>N/A</v>
      </c>
      <c r="L274" t="str">
        <f t="shared" si="31"/>
        <v>N/A</v>
      </c>
      <c r="M274" t="str">
        <f t="shared" si="32"/>
        <v>N/A</v>
      </c>
      <c r="N274" t="str">
        <f t="shared" si="33"/>
        <v>N/A</v>
      </c>
    </row>
    <row r="275" spans="1:14" x14ac:dyDescent="0.3">
      <c r="A275" s="1">
        <v>28</v>
      </c>
      <c r="B275" t="s">
        <v>527</v>
      </c>
      <c r="C275" t="s">
        <v>1932</v>
      </c>
      <c r="D275" t="s">
        <v>1932</v>
      </c>
      <c r="E275" t="s">
        <v>1932</v>
      </c>
      <c r="F275" t="s">
        <v>1932</v>
      </c>
      <c r="G275" t="s">
        <v>1932</v>
      </c>
      <c r="I275" t="str">
        <f t="shared" si="28"/>
        <v>N/A</v>
      </c>
      <c r="J275">
        <f t="shared" si="29"/>
        <v>50000</v>
      </c>
      <c r="K275">
        <f t="shared" si="30"/>
        <v>50000</v>
      </c>
      <c r="L275">
        <f t="shared" si="31"/>
        <v>50000</v>
      </c>
      <c r="M275">
        <f t="shared" si="32"/>
        <v>50000</v>
      </c>
      <c r="N275">
        <f t="shared" si="33"/>
        <v>50000</v>
      </c>
    </row>
    <row r="276" spans="1:14" x14ac:dyDescent="0.3">
      <c r="A276" s="1">
        <v>29</v>
      </c>
      <c r="B276" t="s">
        <v>528</v>
      </c>
      <c r="C276" t="s">
        <v>7830</v>
      </c>
      <c r="D276" t="s">
        <v>7831</v>
      </c>
      <c r="E276" t="s">
        <v>6330</v>
      </c>
      <c r="F276" t="s">
        <v>7832</v>
      </c>
      <c r="G276" t="s">
        <v>7833</v>
      </c>
      <c r="I276" t="str">
        <f t="shared" si="28"/>
        <v>N/A</v>
      </c>
      <c r="J276">
        <f t="shared" si="29"/>
        <v>52950000</v>
      </c>
      <c r="K276">
        <f t="shared" si="30"/>
        <v>50870000</v>
      </c>
      <c r="L276">
        <f t="shared" si="31"/>
        <v>52120000</v>
      </c>
      <c r="M276">
        <f t="shared" si="32"/>
        <v>51410000</v>
      </c>
      <c r="N276">
        <f t="shared" si="33"/>
        <v>73280000</v>
      </c>
    </row>
    <row r="277" spans="1:14" x14ac:dyDescent="0.3">
      <c r="A277" s="1">
        <v>30</v>
      </c>
      <c r="B277" t="s">
        <v>534</v>
      </c>
      <c r="C277" t="s">
        <v>7834</v>
      </c>
      <c r="D277" t="s">
        <v>7834</v>
      </c>
      <c r="E277" t="s">
        <v>2509</v>
      </c>
      <c r="F277" t="s">
        <v>2507</v>
      </c>
      <c r="G277" t="s">
        <v>3704</v>
      </c>
      <c r="I277" t="str">
        <f t="shared" si="28"/>
        <v>N/A</v>
      </c>
      <c r="J277">
        <f t="shared" si="29"/>
        <v>7000</v>
      </c>
      <c r="K277">
        <f t="shared" si="30"/>
        <v>7000</v>
      </c>
      <c r="L277">
        <f t="shared" si="31"/>
        <v>8000</v>
      </c>
      <c r="M277">
        <f t="shared" si="32"/>
        <v>9000</v>
      </c>
      <c r="N277">
        <f t="shared" si="33"/>
        <v>11000</v>
      </c>
    </row>
    <row r="278" spans="1:14" x14ac:dyDescent="0.3">
      <c r="A278" s="1">
        <v>31</v>
      </c>
      <c r="B278" t="s">
        <v>546</v>
      </c>
      <c r="C278" t="s">
        <v>4990</v>
      </c>
      <c r="D278" t="s">
        <v>7835</v>
      </c>
      <c r="E278" t="s">
        <v>5239</v>
      </c>
      <c r="F278" t="s">
        <v>7836</v>
      </c>
      <c r="G278" t="s">
        <v>7837</v>
      </c>
      <c r="I278" t="str">
        <f t="shared" si="28"/>
        <v>neg_trend</v>
      </c>
      <c r="J278">
        <f t="shared" si="29"/>
        <v>13080000</v>
      </c>
      <c r="K278">
        <f t="shared" si="30"/>
        <v>9370000</v>
      </c>
      <c r="L278">
        <f t="shared" si="31"/>
        <v>-8109999.9999999991</v>
      </c>
      <c r="M278">
        <f t="shared" si="32"/>
        <v>-26040000</v>
      </c>
      <c r="N278">
        <f t="shared" si="33"/>
        <v>-47710000</v>
      </c>
    </row>
    <row r="279" spans="1:14" x14ac:dyDescent="0.3">
      <c r="A279" s="1">
        <v>32</v>
      </c>
      <c r="B279" t="s">
        <v>552</v>
      </c>
      <c r="C279" t="s">
        <v>261</v>
      </c>
      <c r="D279" t="s">
        <v>261</v>
      </c>
      <c r="E279" t="s">
        <v>261</v>
      </c>
      <c r="F279" t="s">
        <v>261</v>
      </c>
      <c r="G279" t="s">
        <v>261</v>
      </c>
      <c r="I279" t="str">
        <f t="shared" si="28"/>
        <v>N/A</v>
      </c>
      <c r="J279" t="str">
        <f t="shared" si="29"/>
        <v>N/A</v>
      </c>
      <c r="K279" t="str">
        <f t="shared" si="30"/>
        <v>N/A</v>
      </c>
      <c r="L279" t="str">
        <f t="shared" si="31"/>
        <v>N/A</v>
      </c>
      <c r="M279" t="str">
        <f t="shared" si="32"/>
        <v>N/A</v>
      </c>
      <c r="N279" t="str">
        <f t="shared" si="33"/>
        <v>N/A</v>
      </c>
    </row>
    <row r="280" spans="1:14" x14ac:dyDescent="0.3">
      <c r="A280" s="1">
        <v>33</v>
      </c>
      <c r="B280" t="s">
        <v>553</v>
      </c>
      <c r="C280" t="s">
        <v>261</v>
      </c>
      <c r="D280" t="s">
        <v>261</v>
      </c>
      <c r="E280" t="s">
        <v>261</v>
      </c>
      <c r="F280" t="s">
        <v>261</v>
      </c>
      <c r="G280" t="s">
        <v>261</v>
      </c>
      <c r="I280" t="str">
        <f t="shared" si="28"/>
        <v>N/A</v>
      </c>
      <c r="J280" t="str">
        <f t="shared" si="29"/>
        <v>N/A</v>
      </c>
      <c r="K280" t="str">
        <f t="shared" si="30"/>
        <v>N/A</v>
      </c>
      <c r="L280" t="str">
        <f t="shared" si="31"/>
        <v>N/A</v>
      </c>
      <c r="M280" t="str">
        <f t="shared" si="32"/>
        <v>N/A</v>
      </c>
      <c r="N280" t="str">
        <f t="shared" si="33"/>
        <v>N/A</v>
      </c>
    </row>
    <row r="281" spans="1:14" x14ac:dyDescent="0.3">
      <c r="A281" s="1">
        <v>34</v>
      </c>
      <c r="B281" t="s">
        <v>554</v>
      </c>
      <c r="C281" t="s">
        <v>261</v>
      </c>
      <c r="D281" t="s">
        <v>261</v>
      </c>
      <c r="E281" t="s">
        <v>261</v>
      </c>
      <c r="F281" t="s">
        <v>261</v>
      </c>
      <c r="G281" t="s">
        <v>261</v>
      </c>
      <c r="I281" t="str">
        <f t="shared" si="28"/>
        <v>N/A</v>
      </c>
      <c r="J281" t="str">
        <f t="shared" si="29"/>
        <v>N/A</v>
      </c>
      <c r="K281" t="str">
        <f t="shared" si="30"/>
        <v>N/A</v>
      </c>
      <c r="L281" t="str">
        <f t="shared" si="31"/>
        <v>N/A</v>
      </c>
      <c r="M281" t="str">
        <f t="shared" si="32"/>
        <v>N/A</v>
      </c>
      <c r="N281" t="str">
        <f t="shared" si="33"/>
        <v>N/A</v>
      </c>
    </row>
    <row r="282" spans="1:14" x14ac:dyDescent="0.3">
      <c r="A282" s="1">
        <v>35</v>
      </c>
      <c r="B282" t="s">
        <v>555</v>
      </c>
      <c r="C282" t="s">
        <v>261</v>
      </c>
      <c r="D282" t="s">
        <v>261</v>
      </c>
      <c r="E282" t="s">
        <v>261</v>
      </c>
      <c r="F282" t="s">
        <v>261</v>
      </c>
      <c r="G282" t="s">
        <v>261</v>
      </c>
      <c r="I282" t="str">
        <f t="shared" si="28"/>
        <v>N/A</v>
      </c>
      <c r="J282" t="str">
        <f t="shared" si="29"/>
        <v>N/A</v>
      </c>
      <c r="K282" t="str">
        <f t="shared" si="30"/>
        <v>N/A</v>
      </c>
      <c r="L282" t="str">
        <f t="shared" si="31"/>
        <v>N/A</v>
      </c>
      <c r="M282" t="str">
        <f t="shared" si="32"/>
        <v>N/A</v>
      </c>
      <c r="N282" t="str">
        <f t="shared" si="33"/>
        <v>N/A</v>
      </c>
    </row>
    <row r="283" spans="1:14" x14ac:dyDescent="0.3">
      <c r="A283" s="1">
        <v>36</v>
      </c>
      <c r="B283" t="s">
        <v>563</v>
      </c>
      <c r="C283" t="s">
        <v>261</v>
      </c>
      <c r="D283" t="s">
        <v>261</v>
      </c>
      <c r="E283" t="s">
        <v>261</v>
      </c>
      <c r="F283" t="s">
        <v>261</v>
      </c>
      <c r="G283" t="s">
        <v>261</v>
      </c>
      <c r="I283" t="str">
        <f t="shared" si="28"/>
        <v>N/A</v>
      </c>
      <c r="J283" t="str">
        <f t="shared" si="29"/>
        <v>N/A</v>
      </c>
      <c r="K283" t="str">
        <f t="shared" si="30"/>
        <v>N/A</v>
      </c>
      <c r="L283" t="str">
        <f t="shared" si="31"/>
        <v>N/A</v>
      </c>
      <c r="M283" t="str">
        <f t="shared" si="32"/>
        <v>N/A</v>
      </c>
      <c r="N283" t="str">
        <f t="shared" si="33"/>
        <v>N/A</v>
      </c>
    </row>
    <row r="284" spans="1:14" x14ac:dyDescent="0.3">
      <c r="A284" s="1">
        <v>37</v>
      </c>
      <c r="B284" t="s">
        <v>564</v>
      </c>
      <c r="C284" t="s">
        <v>7838</v>
      </c>
      <c r="D284" t="s">
        <v>7839</v>
      </c>
      <c r="E284" t="s">
        <v>7840</v>
      </c>
      <c r="F284" t="s">
        <v>7841</v>
      </c>
      <c r="G284" t="s">
        <v>7842</v>
      </c>
      <c r="I284" t="str">
        <f t="shared" si="28"/>
        <v>N/A</v>
      </c>
      <c r="J284">
        <f t="shared" si="29"/>
        <v>0.92359999999999998</v>
      </c>
      <c r="K284">
        <f t="shared" si="30"/>
        <v>0.88939999999999997</v>
      </c>
      <c r="L284">
        <f t="shared" si="31"/>
        <v>0.90780000000000005</v>
      </c>
      <c r="M284">
        <f t="shared" si="32"/>
        <v>0.91209999999999991</v>
      </c>
      <c r="N284">
        <f t="shared" si="33"/>
        <v>0.93079999999999996</v>
      </c>
    </row>
    <row r="285" spans="1:14" x14ac:dyDescent="0.3">
      <c r="A285" s="1">
        <v>38</v>
      </c>
      <c r="B285" t="s">
        <v>570</v>
      </c>
      <c r="C285" t="s">
        <v>7843</v>
      </c>
      <c r="D285" t="s">
        <v>7844</v>
      </c>
      <c r="E285" t="s">
        <v>7845</v>
      </c>
      <c r="F285" t="s">
        <v>7846</v>
      </c>
      <c r="G285" t="s">
        <v>7847</v>
      </c>
      <c r="I285" t="str">
        <f t="shared" si="28"/>
        <v>N/A</v>
      </c>
      <c r="J285">
        <f t="shared" si="29"/>
        <v>53000000</v>
      </c>
      <c r="K285">
        <f t="shared" si="30"/>
        <v>50920000</v>
      </c>
      <c r="L285">
        <f t="shared" si="31"/>
        <v>52170000</v>
      </c>
      <c r="M285">
        <f t="shared" si="32"/>
        <v>51460000</v>
      </c>
      <c r="N285">
        <f t="shared" si="33"/>
        <v>73330000</v>
      </c>
    </row>
    <row r="286" spans="1:14" x14ac:dyDescent="0.3">
      <c r="A286" s="1">
        <v>39</v>
      </c>
      <c r="B286" t="s">
        <v>571</v>
      </c>
      <c r="C286" t="s">
        <v>7848</v>
      </c>
      <c r="D286" t="s">
        <v>7849</v>
      </c>
      <c r="E286" t="s">
        <v>5040</v>
      </c>
      <c r="F286" t="s">
        <v>7850</v>
      </c>
      <c r="G286" t="s">
        <v>7851</v>
      </c>
      <c r="I286" t="str">
        <f t="shared" si="28"/>
        <v>N/A</v>
      </c>
      <c r="J286">
        <f t="shared" si="29"/>
        <v>0.9245000000000001</v>
      </c>
      <c r="K286">
        <f t="shared" si="30"/>
        <v>0.89029999999999998</v>
      </c>
      <c r="L286">
        <f t="shared" si="31"/>
        <v>0.90870000000000006</v>
      </c>
      <c r="M286">
        <f t="shared" si="32"/>
        <v>0.91300000000000003</v>
      </c>
      <c r="N286">
        <f t="shared" si="33"/>
        <v>0.93140000000000001</v>
      </c>
    </row>
    <row r="287" spans="1:14" x14ac:dyDescent="0.3">
      <c r="A287" s="1">
        <v>40</v>
      </c>
      <c r="B287" t="s">
        <v>574</v>
      </c>
      <c r="C287" t="s">
        <v>261</v>
      </c>
      <c r="D287" t="s">
        <v>261</v>
      </c>
      <c r="E287" t="s">
        <v>261</v>
      </c>
      <c r="F287" t="s">
        <v>261</v>
      </c>
      <c r="G287" t="s">
        <v>261</v>
      </c>
      <c r="I287" t="str">
        <f t="shared" si="28"/>
        <v>N/A</v>
      </c>
      <c r="J287" t="str">
        <f t="shared" si="29"/>
        <v>N/A</v>
      </c>
      <c r="K287" t="str">
        <f t="shared" si="30"/>
        <v>N/A</v>
      </c>
      <c r="L287" t="str">
        <f t="shared" si="31"/>
        <v>N/A</v>
      </c>
      <c r="M287" t="str">
        <f t="shared" si="32"/>
        <v>N/A</v>
      </c>
      <c r="N287" t="str">
        <f t="shared" si="33"/>
        <v>N/A</v>
      </c>
    </row>
    <row r="288" spans="1:14" x14ac:dyDescent="0.3">
      <c r="A288" s="1">
        <v>41</v>
      </c>
      <c r="B288" t="s">
        <v>580</v>
      </c>
      <c r="C288" t="s">
        <v>7843</v>
      </c>
      <c r="D288" t="s">
        <v>7844</v>
      </c>
      <c r="E288" t="s">
        <v>7845</v>
      </c>
      <c r="F288" t="s">
        <v>7846</v>
      </c>
      <c r="G288" t="s">
        <v>7847</v>
      </c>
      <c r="I288" t="str">
        <f t="shared" si="28"/>
        <v>N/A</v>
      </c>
      <c r="J288">
        <f t="shared" si="29"/>
        <v>53000000</v>
      </c>
      <c r="K288">
        <f t="shared" si="30"/>
        <v>50920000</v>
      </c>
      <c r="L288">
        <f t="shared" si="31"/>
        <v>52170000</v>
      </c>
      <c r="M288">
        <f t="shared" si="32"/>
        <v>51460000</v>
      </c>
      <c r="N288">
        <f t="shared" si="33"/>
        <v>73330000</v>
      </c>
    </row>
    <row r="289" spans="1:14" x14ac:dyDescent="0.3">
      <c r="A289" s="1">
        <v>42</v>
      </c>
      <c r="B289" t="s">
        <v>586</v>
      </c>
      <c r="C289" t="s">
        <v>7801</v>
      </c>
      <c r="D289" t="s">
        <v>7802</v>
      </c>
      <c r="E289" t="s">
        <v>7803</v>
      </c>
      <c r="F289" t="s">
        <v>7804</v>
      </c>
      <c r="G289" t="s">
        <v>7805</v>
      </c>
      <c r="I289" t="str">
        <f t="shared" si="28"/>
        <v>N/A</v>
      </c>
      <c r="J289">
        <f t="shared" si="29"/>
        <v>57330000</v>
      </c>
      <c r="K289">
        <f t="shared" si="30"/>
        <v>57200000</v>
      </c>
      <c r="L289">
        <f t="shared" si="31"/>
        <v>57420000</v>
      </c>
      <c r="M289">
        <f t="shared" si="32"/>
        <v>56360000</v>
      </c>
      <c r="N289">
        <f t="shared" si="33"/>
        <v>78740000</v>
      </c>
    </row>
    <row r="290" spans="1:14" x14ac:dyDescent="0.3">
      <c r="I290" t="str">
        <f t="shared" si="28"/>
        <v>N/A</v>
      </c>
      <c r="J290" t="str">
        <f t="shared" si="29"/>
        <v>N/A</v>
      </c>
      <c r="K290" t="str">
        <f t="shared" si="30"/>
        <v>N/A</v>
      </c>
      <c r="L290" t="str">
        <f t="shared" si="31"/>
        <v>N/A</v>
      </c>
      <c r="M290" t="str">
        <f t="shared" si="32"/>
        <v>N/A</v>
      </c>
      <c r="N290" t="str">
        <f t="shared" si="33"/>
        <v>N/A</v>
      </c>
    </row>
    <row r="291" spans="1:14" x14ac:dyDescent="0.3">
      <c r="B291" s="1" t="s">
        <v>247</v>
      </c>
      <c r="C291" s="1" t="s">
        <v>248</v>
      </c>
      <c r="D291" s="1" t="s">
        <v>249</v>
      </c>
      <c r="E291" s="1" t="s">
        <v>250</v>
      </c>
      <c r="F291" s="1" t="s">
        <v>251</v>
      </c>
      <c r="G291" s="1" t="s">
        <v>252</v>
      </c>
      <c r="H291" s="1" t="s">
        <v>253</v>
      </c>
      <c r="I291" t="str">
        <f t="shared" si="28"/>
        <v>pos_trend</v>
      </c>
      <c r="J291">
        <f t="shared" si="29"/>
        <v>2012</v>
      </c>
      <c r="K291">
        <f t="shared" si="30"/>
        <v>2013</v>
      </c>
      <c r="L291">
        <f t="shared" si="31"/>
        <v>2014</v>
      </c>
      <c r="M291">
        <f t="shared" si="32"/>
        <v>2015</v>
      </c>
      <c r="N291">
        <f t="shared" si="33"/>
        <v>2016</v>
      </c>
    </row>
    <row r="292" spans="1:14" x14ac:dyDescent="0.3">
      <c r="A292" s="1">
        <v>0</v>
      </c>
      <c r="B292" t="s">
        <v>4598</v>
      </c>
      <c r="C292" t="s">
        <v>7852</v>
      </c>
      <c r="D292" t="s">
        <v>7853</v>
      </c>
      <c r="E292" t="s">
        <v>7854</v>
      </c>
      <c r="F292" t="s">
        <v>4629</v>
      </c>
      <c r="G292" t="s">
        <v>7715</v>
      </c>
      <c r="I292" t="str">
        <f t="shared" si="28"/>
        <v>neg_trend</v>
      </c>
      <c r="J292">
        <f t="shared" si="29"/>
        <v>8270000</v>
      </c>
      <c r="K292">
        <f t="shared" si="30"/>
        <v>-507000</v>
      </c>
      <c r="L292">
        <f t="shared" si="31"/>
        <v>-15820000</v>
      </c>
      <c r="M292">
        <f t="shared" si="32"/>
        <v>-17930000</v>
      </c>
      <c r="N292">
        <f t="shared" si="33"/>
        <v>-21670000</v>
      </c>
    </row>
    <row r="293" spans="1:14" x14ac:dyDescent="0.3">
      <c r="A293" s="1">
        <v>1</v>
      </c>
      <c r="B293" t="s">
        <v>350</v>
      </c>
      <c r="C293" t="s">
        <v>261</v>
      </c>
      <c r="D293" t="s">
        <v>7855</v>
      </c>
      <c r="E293" t="s">
        <v>7856</v>
      </c>
      <c r="F293" t="s">
        <v>7857</v>
      </c>
      <c r="G293" t="s">
        <v>7719</v>
      </c>
      <c r="I293" t="str">
        <f t="shared" si="28"/>
        <v>N/A</v>
      </c>
      <c r="J293" t="str">
        <f t="shared" si="29"/>
        <v>N/A</v>
      </c>
      <c r="K293">
        <f t="shared" si="30"/>
        <v>-1.0612999999999999</v>
      </c>
      <c r="L293">
        <f t="shared" si="31"/>
        <v>-30.203200000000002</v>
      </c>
      <c r="M293">
        <f t="shared" si="32"/>
        <v>-0.1336</v>
      </c>
      <c r="N293">
        <f t="shared" si="33"/>
        <v>-0.2084</v>
      </c>
    </row>
    <row r="294" spans="1:14" x14ac:dyDescent="0.3">
      <c r="A294" s="1">
        <v>2</v>
      </c>
      <c r="B294" t="s">
        <v>4599</v>
      </c>
      <c r="C294" t="s">
        <v>7659</v>
      </c>
      <c r="D294" t="s">
        <v>2248</v>
      </c>
      <c r="E294" t="s">
        <v>942</v>
      </c>
      <c r="F294" t="s">
        <v>2225</v>
      </c>
      <c r="G294" t="s">
        <v>7185</v>
      </c>
      <c r="I294" t="str">
        <f t="shared" si="28"/>
        <v>pos_trend</v>
      </c>
      <c r="J294">
        <f t="shared" si="29"/>
        <v>600000</v>
      </c>
      <c r="K294">
        <f t="shared" si="30"/>
        <v>1940000</v>
      </c>
      <c r="L294">
        <f t="shared" si="31"/>
        <v>2020000</v>
      </c>
      <c r="M294">
        <f t="shared" si="32"/>
        <v>2430000</v>
      </c>
      <c r="N294">
        <f t="shared" si="33"/>
        <v>2460000</v>
      </c>
    </row>
    <row r="295" spans="1:14" x14ac:dyDescent="0.3">
      <c r="A295" s="1">
        <v>3</v>
      </c>
      <c r="B295" t="s">
        <v>4600</v>
      </c>
      <c r="C295" t="s">
        <v>7858</v>
      </c>
      <c r="D295" t="s">
        <v>7661</v>
      </c>
      <c r="E295" t="s">
        <v>7662</v>
      </c>
      <c r="F295" t="s">
        <v>359</v>
      </c>
      <c r="G295" t="s">
        <v>1986</v>
      </c>
      <c r="I295" t="str">
        <f t="shared" si="28"/>
        <v>pos_trend</v>
      </c>
      <c r="J295">
        <f t="shared" si="29"/>
        <v>285000</v>
      </c>
      <c r="K295">
        <f t="shared" si="30"/>
        <v>742000</v>
      </c>
      <c r="L295">
        <f t="shared" si="31"/>
        <v>974000</v>
      </c>
      <c r="M295">
        <f t="shared" si="32"/>
        <v>1240000</v>
      </c>
      <c r="N295">
        <f t="shared" si="33"/>
        <v>1340000</v>
      </c>
    </row>
    <row r="296" spans="1:14" x14ac:dyDescent="0.3">
      <c r="A296" s="1">
        <v>4</v>
      </c>
      <c r="B296" t="s">
        <v>4601</v>
      </c>
      <c r="C296" t="s">
        <v>3743</v>
      </c>
      <c r="D296" t="s">
        <v>238</v>
      </c>
      <c r="E296" t="s">
        <v>1119</v>
      </c>
      <c r="F296" t="s">
        <v>238</v>
      </c>
      <c r="G296" t="s">
        <v>1569</v>
      </c>
      <c r="I296" t="str">
        <f t="shared" si="28"/>
        <v>N/A</v>
      </c>
      <c r="J296">
        <f t="shared" si="29"/>
        <v>315000</v>
      </c>
      <c r="K296">
        <f t="shared" si="30"/>
        <v>1200000</v>
      </c>
      <c r="L296">
        <f t="shared" si="31"/>
        <v>1050000</v>
      </c>
      <c r="M296">
        <f t="shared" si="32"/>
        <v>1200000</v>
      </c>
      <c r="N296">
        <f t="shared" si="33"/>
        <v>1120000</v>
      </c>
    </row>
    <row r="297" spans="1:14" x14ac:dyDescent="0.3">
      <c r="A297" s="1">
        <v>5</v>
      </c>
      <c r="B297" t="s">
        <v>4602</v>
      </c>
      <c r="C297" t="s">
        <v>7859</v>
      </c>
      <c r="D297" t="s">
        <v>7860</v>
      </c>
      <c r="E297" t="s">
        <v>7861</v>
      </c>
      <c r="F297" t="s">
        <v>261</v>
      </c>
      <c r="G297" t="s">
        <v>261</v>
      </c>
      <c r="I297" t="str">
        <f t="shared" si="28"/>
        <v>N/A</v>
      </c>
      <c r="J297">
        <f t="shared" si="29"/>
        <v>-284000</v>
      </c>
      <c r="K297">
        <f t="shared" si="30"/>
        <v>-715000</v>
      </c>
      <c r="L297">
        <f t="shared" si="31"/>
        <v>2089999.9999999998</v>
      </c>
      <c r="M297" t="str">
        <f t="shared" si="32"/>
        <v>N/A</v>
      </c>
      <c r="N297" t="str">
        <f t="shared" si="33"/>
        <v>N/A</v>
      </c>
    </row>
    <row r="298" spans="1:14" x14ac:dyDescent="0.3">
      <c r="A298" s="1">
        <v>6</v>
      </c>
      <c r="B298" t="s">
        <v>501</v>
      </c>
      <c r="C298" t="s">
        <v>7859</v>
      </c>
      <c r="D298" t="s">
        <v>7860</v>
      </c>
      <c r="E298" t="s">
        <v>7861</v>
      </c>
      <c r="F298" t="s">
        <v>261</v>
      </c>
      <c r="G298" t="s">
        <v>261</v>
      </c>
      <c r="I298" t="str">
        <f t="shared" si="28"/>
        <v>N/A</v>
      </c>
      <c r="J298">
        <f t="shared" si="29"/>
        <v>-284000</v>
      </c>
      <c r="K298">
        <f t="shared" si="30"/>
        <v>-715000</v>
      </c>
      <c r="L298">
        <f t="shared" si="31"/>
        <v>2089999.9999999998</v>
      </c>
      <c r="M298" t="str">
        <f t="shared" si="32"/>
        <v>N/A</v>
      </c>
      <c r="N298" t="str">
        <f t="shared" si="33"/>
        <v>N/A</v>
      </c>
    </row>
    <row r="299" spans="1:14" x14ac:dyDescent="0.3">
      <c r="A299" s="1">
        <v>7</v>
      </c>
      <c r="B299" t="s">
        <v>4607</v>
      </c>
      <c r="C299" t="s">
        <v>261</v>
      </c>
      <c r="D299" t="s">
        <v>261</v>
      </c>
      <c r="E299" t="s">
        <v>261</v>
      </c>
      <c r="F299" t="s">
        <v>261</v>
      </c>
      <c r="G299" t="s">
        <v>261</v>
      </c>
      <c r="I299" t="str">
        <f t="shared" si="28"/>
        <v>N/A</v>
      </c>
      <c r="J299" t="str">
        <f t="shared" si="29"/>
        <v>N/A</v>
      </c>
      <c r="K299" t="str">
        <f t="shared" si="30"/>
        <v>N/A</v>
      </c>
      <c r="L299" t="str">
        <f t="shared" si="31"/>
        <v>N/A</v>
      </c>
      <c r="M299" t="str">
        <f t="shared" si="32"/>
        <v>N/A</v>
      </c>
      <c r="N299" t="str">
        <f t="shared" si="33"/>
        <v>N/A</v>
      </c>
    </row>
    <row r="300" spans="1:14" x14ac:dyDescent="0.3">
      <c r="A300" s="1">
        <v>8</v>
      </c>
      <c r="B300" t="s">
        <v>674</v>
      </c>
      <c r="C300" t="s">
        <v>4531</v>
      </c>
      <c r="D300" t="s">
        <v>7862</v>
      </c>
      <c r="E300" t="s">
        <v>3869</v>
      </c>
      <c r="F300" t="s">
        <v>3378</v>
      </c>
      <c r="G300" t="s">
        <v>7863</v>
      </c>
      <c r="I300" t="str">
        <f t="shared" si="28"/>
        <v>N/A</v>
      </c>
      <c r="J300">
        <f t="shared" si="29"/>
        <v>7390000</v>
      </c>
      <c r="K300">
        <f t="shared" si="30"/>
        <v>4640000</v>
      </c>
      <c r="L300">
        <f t="shared" si="31"/>
        <v>5670000</v>
      </c>
      <c r="M300">
        <f t="shared" si="32"/>
        <v>5070000</v>
      </c>
      <c r="N300">
        <f t="shared" si="33"/>
        <v>5550000</v>
      </c>
    </row>
    <row r="301" spans="1:14" x14ac:dyDescent="0.3">
      <c r="A301" s="1">
        <v>9</v>
      </c>
      <c r="B301" t="s">
        <v>4613</v>
      </c>
      <c r="C301" t="s">
        <v>7864</v>
      </c>
      <c r="D301" t="s">
        <v>1895</v>
      </c>
      <c r="E301" t="s">
        <v>7865</v>
      </c>
      <c r="F301" t="s">
        <v>7866</v>
      </c>
      <c r="G301" t="s">
        <v>2888</v>
      </c>
      <c r="I301" t="str">
        <f t="shared" si="28"/>
        <v>neg_trend</v>
      </c>
      <c r="J301">
        <f t="shared" si="29"/>
        <v>15980000</v>
      </c>
      <c r="K301">
        <f t="shared" si="30"/>
        <v>5360000</v>
      </c>
      <c r="L301">
        <f t="shared" si="31"/>
        <v>-6040000</v>
      </c>
      <c r="M301">
        <f t="shared" si="32"/>
        <v>-10430000</v>
      </c>
      <c r="N301">
        <f t="shared" si="33"/>
        <v>-13660000</v>
      </c>
    </row>
    <row r="302" spans="1:14" x14ac:dyDescent="0.3">
      <c r="A302" s="1">
        <v>10</v>
      </c>
      <c r="B302" t="s">
        <v>4619</v>
      </c>
      <c r="C302" t="s">
        <v>261</v>
      </c>
      <c r="D302" t="s">
        <v>261</v>
      </c>
      <c r="E302" t="s">
        <v>261</v>
      </c>
      <c r="F302" t="s">
        <v>261</v>
      </c>
      <c r="G302" t="s">
        <v>261</v>
      </c>
      <c r="I302" t="str">
        <f t="shared" si="28"/>
        <v>N/A</v>
      </c>
      <c r="J302" t="str">
        <f t="shared" si="29"/>
        <v>N/A</v>
      </c>
      <c r="K302" t="str">
        <f t="shared" si="30"/>
        <v>N/A</v>
      </c>
      <c r="L302" t="str">
        <f t="shared" si="31"/>
        <v>N/A</v>
      </c>
      <c r="M302" t="str">
        <f t="shared" si="32"/>
        <v>N/A</v>
      </c>
      <c r="N302" t="str">
        <f t="shared" si="33"/>
        <v>N/A</v>
      </c>
    </row>
    <row r="303" spans="1:14" x14ac:dyDescent="0.3">
      <c r="A303" s="1">
        <v>11</v>
      </c>
      <c r="B303" t="s">
        <v>4620</v>
      </c>
      <c r="C303" t="s">
        <v>7867</v>
      </c>
      <c r="D303" t="s">
        <v>7868</v>
      </c>
      <c r="E303" t="s">
        <v>7869</v>
      </c>
      <c r="F303" t="s">
        <v>7870</v>
      </c>
      <c r="G303" t="s">
        <v>7871</v>
      </c>
      <c r="I303" t="str">
        <f t="shared" si="28"/>
        <v>N/A</v>
      </c>
      <c r="J303">
        <f t="shared" si="29"/>
        <v>-379000</v>
      </c>
      <c r="K303">
        <f t="shared" si="30"/>
        <v>-1890000</v>
      </c>
      <c r="L303">
        <f t="shared" si="31"/>
        <v>-692000</v>
      </c>
      <c r="M303">
        <f t="shared" si="32"/>
        <v>691000</v>
      </c>
      <c r="N303">
        <f t="shared" si="33"/>
        <v>-202000</v>
      </c>
    </row>
    <row r="304" spans="1:14" x14ac:dyDescent="0.3">
      <c r="A304" s="1">
        <v>12</v>
      </c>
      <c r="B304" t="s">
        <v>4626</v>
      </c>
      <c r="C304" t="s">
        <v>7872</v>
      </c>
      <c r="D304" t="s">
        <v>5252</v>
      </c>
      <c r="E304" t="s">
        <v>1570</v>
      </c>
      <c r="F304" t="s">
        <v>5029</v>
      </c>
      <c r="G304" t="s">
        <v>2258</v>
      </c>
      <c r="I304" t="str">
        <f t="shared" si="28"/>
        <v>N/A</v>
      </c>
      <c r="J304">
        <f t="shared" si="29"/>
        <v>-187000</v>
      </c>
      <c r="K304">
        <f t="shared" si="30"/>
        <v>-1670000</v>
      </c>
      <c r="L304">
        <f t="shared" si="31"/>
        <v>1320000</v>
      </c>
      <c r="M304">
        <f t="shared" si="32"/>
        <v>-64000</v>
      </c>
      <c r="N304">
        <f t="shared" si="33"/>
        <v>-462000</v>
      </c>
    </row>
    <row r="305" spans="1:14" x14ac:dyDescent="0.3">
      <c r="A305" s="1">
        <v>13</v>
      </c>
      <c r="B305" t="s">
        <v>4484</v>
      </c>
      <c r="C305" t="s">
        <v>7873</v>
      </c>
      <c r="D305" t="s">
        <v>7708</v>
      </c>
      <c r="E305" t="s">
        <v>7874</v>
      </c>
      <c r="F305" t="s">
        <v>4022</v>
      </c>
      <c r="G305" t="s">
        <v>7875</v>
      </c>
      <c r="I305" t="str">
        <f t="shared" si="28"/>
        <v>N/A</v>
      </c>
      <c r="J305">
        <f t="shared" si="29"/>
        <v>-228000</v>
      </c>
      <c r="K305">
        <f t="shared" si="30"/>
        <v>124000</v>
      </c>
      <c r="L305">
        <f t="shared" si="31"/>
        <v>-635000</v>
      </c>
      <c r="M305">
        <f t="shared" si="32"/>
        <v>125000</v>
      </c>
      <c r="N305">
        <f t="shared" si="33"/>
        <v>637000</v>
      </c>
    </row>
    <row r="306" spans="1:14" x14ac:dyDescent="0.3">
      <c r="A306" s="1">
        <v>14</v>
      </c>
      <c r="B306" t="s">
        <v>4634</v>
      </c>
      <c r="C306" t="s">
        <v>7876</v>
      </c>
      <c r="D306" t="s">
        <v>7877</v>
      </c>
      <c r="E306" t="s">
        <v>4714</v>
      </c>
      <c r="F306" t="s">
        <v>7878</v>
      </c>
      <c r="G306" t="s">
        <v>7879</v>
      </c>
      <c r="I306" t="str">
        <f t="shared" si="28"/>
        <v>N/A</v>
      </c>
      <c r="J306">
        <f t="shared" si="29"/>
        <v>36000</v>
      </c>
      <c r="K306">
        <f t="shared" si="30"/>
        <v>-342000</v>
      </c>
      <c r="L306">
        <f t="shared" si="31"/>
        <v>-1370000</v>
      </c>
      <c r="M306">
        <f t="shared" si="32"/>
        <v>630000</v>
      </c>
      <c r="N306">
        <f t="shared" si="33"/>
        <v>-377000</v>
      </c>
    </row>
    <row r="307" spans="1:14" x14ac:dyDescent="0.3">
      <c r="A307" s="1">
        <v>15</v>
      </c>
      <c r="B307" t="s">
        <v>4639</v>
      </c>
      <c r="C307" t="s">
        <v>5883</v>
      </c>
      <c r="D307" t="s">
        <v>7880</v>
      </c>
      <c r="E307" t="s">
        <v>7881</v>
      </c>
      <c r="F307" t="s">
        <v>7882</v>
      </c>
      <c r="G307" t="s">
        <v>7883</v>
      </c>
      <c r="I307" t="str">
        <f t="shared" si="28"/>
        <v>neg_trend</v>
      </c>
      <c r="J307">
        <f t="shared" si="29"/>
        <v>15600000</v>
      </c>
      <c r="K307">
        <f t="shared" si="30"/>
        <v>3470000</v>
      </c>
      <c r="L307">
        <f t="shared" si="31"/>
        <v>-6730000</v>
      </c>
      <c r="M307">
        <f t="shared" si="32"/>
        <v>-9740000</v>
      </c>
      <c r="N307">
        <f t="shared" si="33"/>
        <v>-13860000</v>
      </c>
    </row>
    <row r="308" spans="1:14" x14ac:dyDescent="0.3">
      <c r="A308" s="1">
        <v>16</v>
      </c>
      <c r="B308" t="s">
        <v>4645</v>
      </c>
      <c r="C308" t="s">
        <v>261</v>
      </c>
      <c r="D308" t="s">
        <v>7884</v>
      </c>
      <c r="E308" t="s">
        <v>7885</v>
      </c>
      <c r="F308" t="s">
        <v>7886</v>
      </c>
      <c r="G308" t="s">
        <v>7887</v>
      </c>
      <c r="I308" t="str">
        <f t="shared" si="28"/>
        <v>N/A</v>
      </c>
      <c r="J308" t="str">
        <f t="shared" si="29"/>
        <v>N/A</v>
      </c>
      <c r="K308">
        <f t="shared" si="30"/>
        <v>-0.77739999999999998</v>
      </c>
      <c r="L308">
        <f t="shared" si="31"/>
        <v>-2.9387000000000003</v>
      </c>
      <c r="M308">
        <f t="shared" si="32"/>
        <v>-0.4466</v>
      </c>
      <c r="N308">
        <f t="shared" si="33"/>
        <v>-0.42340000000000005</v>
      </c>
    </row>
    <row r="309" spans="1:14" x14ac:dyDescent="0.3">
      <c r="A309" s="1">
        <v>17</v>
      </c>
      <c r="B309" t="s">
        <v>4650</v>
      </c>
      <c r="C309" t="s">
        <v>7888</v>
      </c>
      <c r="D309" t="s">
        <v>7889</v>
      </c>
      <c r="E309" t="s">
        <v>7890</v>
      </c>
      <c r="F309" t="s">
        <v>7891</v>
      </c>
      <c r="G309" t="s">
        <v>7892</v>
      </c>
      <c r="I309" t="str">
        <f t="shared" si="28"/>
        <v>neg_trend</v>
      </c>
      <c r="J309">
        <f t="shared" si="29"/>
        <v>0.35159999999999997</v>
      </c>
      <c r="K309">
        <f t="shared" si="30"/>
        <v>9.9299999999999999E-2</v>
      </c>
      <c r="L309">
        <f t="shared" si="31"/>
        <v>-0.26239999999999997</v>
      </c>
      <c r="M309">
        <f t="shared" si="32"/>
        <v>-0.439</v>
      </c>
      <c r="N309">
        <f t="shared" si="33"/>
        <v>-0.63619999999999999</v>
      </c>
    </row>
    <row r="310" spans="1:14" x14ac:dyDescent="0.3">
      <c r="I310" t="str">
        <f t="shared" si="28"/>
        <v>N/A</v>
      </c>
      <c r="J310" t="str">
        <f t="shared" si="29"/>
        <v>N/A</v>
      </c>
      <c r="K310" t="str">
        <f t="shared" si="30"/>
        <v>N/A</v>
      </c>
      <c r="L310" t="str">
        <f t="shared" si="31"/>
        <v>N/A</v>
      </c>
      <c r="M310" t="str">
        <f t="shared" si="32"/>
        <v>N/A</v>
      </c>
      <c r="N310" t="str">
        <f t="shared" si="33"/>
        <v>N/A</v>
      </c>
    </row>
    <row r="311" spans="1:14" x14ac:dyDescent="0.3">
      <c r="B311" s="1" t="s">
        <v>296</v>
      </c>
      <c r="C311" s="1" t="s">
        <v>248</v>
      </c>
      <c r="D311" s="1" t="s">
        <v>249</v>
      </c>
      <c r="E311" s="1" t="s">
        <v>250</v>
      </c>
      <c r="F311" s="1" t="s">
        <v>251</v>
      </c>
      <c r="G311" s="1" t="s">
        <v>252</v>
      </c>
      <c r="H311" s="1" t="s">
        <v>253</v>
      </c>
      <c r="I311" t="str">
        <f t="shared" si="28"/>
        <v>pos_trend</v>
      </c>
      <c r="J311">
        <f t="shared" si="29"/>
        <v>2012</v>
      </c>
      <c r="K311">
        <f t="shared" si="30"/>
        <v>2013</v>
      </c>
      <c r="L311">
        <f t="shared" si="31"/>
        <v>2014</v>
      </c>
      <c r="M311">
        <f t="shared" si="32"/>
        <v>2015</v>
      </c>
      <c r="N311">
        <f t="shared" si="33"/>
        <v>2016</v>
      </c>
    </row>
    <row r="312" spans="1:14" x14ac:dyDescent="0.3">
      <c r="A312" s="1">
        <v>0</v>
      </c>
      <c r="B312" t="s">
        <v>587</v>
      </c>
      <c r="C312" t="s">
        <v>910</v>
      </c>
      <c r="D312" t="s">
        <v>7893</v>
      </c>
      <c r="E312" t="s">
        <v>7894</v>
      </c>
      <c r="F312" t="s">
        <v>6222</v>
      </c>
      <c r="G312" t="s">
        <v>6511</v>
      </c>
      <c r="I312" t="str">
        <f t="shared" si="28"/>
        <v>N/A</v>
      </c>
      <c r="J312">
        <f t="shared" si="29"/>
        <v>-1740000</v>
      </c>
      <c r="K312">
        <f t="shared" si="30"/>
        <v>-2740000</v>
      </c>
      <c r="L312">
        <f t="shared" si="31"/>
        <v>-2590000</v>
      </c>
      <c r="M312">
        <f t="shared" si="32"/>
        <v>-2110000</v>
      </c>
      <c r="N312">
        <f t="shared" si="33"/>
        <v>-2630000</v>
      </c>
    </row>
    <row r="313" spans="1:14" x14ac:dyDescent="0.3">
      <c r="A313" s="1">
        <v>1</v>
      </c>
      <c r="B313" t="s">
        <v>593</v>
      </c>
      <c r="C313" t="s">
        <v>7895</v>
      </c>
      <c r="D313" t="s">
        <v>7896</v>
      </c>
      <c r="E313" t="s">
        <v>7897</v>
      </c>
      <c r="F313" t="s">
        <v>3461</v>
      </c>
      <c r="G313" t="s">
        <v>7898</v>
      </c>
      <c r="I313" t="str">
        <f t="shared" si="28"/>
        <v>N/A</v>
      </c>
      <c r="J313">
        <f t="shared" si="29"/>
        <v>-570000</v>
      </c>
      <c r="K313">
        <f t="shared" si="30"/>
        <v>-1640000</v>
      </c>
      <c r="L313">
        <f t="shared" si="31"/>
        <v>-1400000</v>
      </c>
      <c r="M313">
        <f t="shared" si="32"/>
        <v>-1220000</v>
      </c>
      <c r="N313">
        <f t="shared" si="33"/>
        <v>-1840000</v>
      </c>
    </row>
    <row r="314" spans="1:14" x14ac:dyDescent="0.3">
      <c r="A314" s="1">
        <v>2</v>
      </c>
      <c r="B314" t="s">
        <v>598</v>
      </c>
      <c r="C314" t="s">
        <v>7899</v>
      </c>
      <c r="D314" t="s">
        <v>7900</v>
      </c>
      <c r="E314" t="s">
        <v>7901</v>
      </c>
      <c r="F314" t="s">
        <v>7902</v>
      </c>
      <c r="G314" t="s">
        <v>2005</v>
      </c>
      <c r="I314" t="str">
        <f t="shared" si="28"/>
        <v>N/A</v>
      </c>
      <c r="J314">
        <f t="shared" si="29"/>
        <v>-1170000</v>
      </c>
      <c r="K314">
        <f t="shared" si="30"/>
        <v>-1100000</v>
      </c>
      <c r="L314">
        <f t="shared" si="31"/>
        <v>-1190000</v>
      </c>
      <c r="M314">
        <f t="shared" si="32"/>
        <v>-895000</v>
      </c>
      <c r="N314">
        <f t="shared" si="33"/>
        <v>-790000</v>
      </c>
    </row>
    <row r="315" spans="1:14" x14ac:dyDescent="0.3">
      <c r="A315" s="1">
        <v>3</v>
      </c>
      <c r="B315" t="s">
        <v>603</v>
      </c>
      <c r="C315" t="s">
        <v>261</v>
      </c>
      <c r="D315" t="s">
        <v>7903</v>
      </c>
      <c r="E315" t="s">
        <v>7904</v>
      </c>
      <c r="F315" t="s">
        <v>7905</v>
      </c>
      <c r="G315" t="s">
        <v>7906</v>
      </c>
      <c r="I315" t="str">
        <f t="shared" si="28"/>
        <v>N/A</v>
      </c>
      <c r="J315" t="str">
        <f t="shared" si="29"/>
        <v>N/A</v>
      </c>
      <c r="K315">
        <f t="shared" si="30"/>
        <v>-0.57590000000000008</v>
      </c>
      <c r="L315">
        <f t="shared" si="31"/>
        <v>5.5800000000000002E-2</v>
      </c>
      <c r="M315">
        <f t="shared" si="32"/>
        <v>0.18390000000000001</v>
      </c>
      <c r="N315">
        <f t="shared" si="33"/>
        <v>-0.24329999999999999</v>
      </c>
    </row>
    <row r="316" spans="1:14" x14ac:dyDescent="0.3">
      <c r="A316" s="1">
        <v>4</v>
      </c>
      <c r="B316" t="s">
        <v>4664</v>
      </c>
      <c r="C316" t="s">
        <v>7907</v>
      </c>
      <c r="D316" t="s">
        <v>7908</v>
      </c>
      <c r="E316" t="s">
        <v>7909</v>
      </c>
      <c r="F316" t="s">
        <v>1087</v>
      </c>
      <c r="G316" t="s">
        <v>7910</v>
      </c>
      <c r="I316" t="str">
        <f t="shared" ref="I316:I379" si="34">IF(AND(K316&gt; J316, L316&gt; K316, M316&gt; L316, N316&gt; M316), "pos_trend", IF(AND(K316&lt; J316, L316&lt; K316, M316&lt; L316, N316&lt; M316), "neg_trend", "N/A"))</f>
        <v>N/A</v>
      </c>
      <c r="J316">
        <f t="shared" si="29"/>
        <v>-3.9199999999999999E-2</v>
      </c>
      <c r="K316">
        <f t="shared" si="30"/>
        <v>-7.8399999999999997E-2</v>
      </c>
      <c r="L316">
        <f t="shared" si="31"/>
        <v>-0.1009</v>
      </c>
      <c r="M316">
        <f t="shared" si="32"/>
        <v>-9.5199999999999993E-2</v>
      </c>
      <c r="N316">
        <f t="shared" si="33"/>
        <v>-0.12050000000000001</v>
      </c>
    </row>
    <row r="317" spans="1:14" x14ac:dyDescent="0.3">
      <c r="A317" s="1">
        <v>5</v>
      </c>
      <c r="B317" t="s">
        <v>608</v>
      </c>
      <c r="C317" t="s">
        <v>7911</v>
      </c>
      <c r="D317" t="s">
        <v>261</v>
      </c>
      <c r="E317" t="s">
        <v>261</v>
      </c>
      <c r="F317" t="s">
        <v>261</v>
      </c>
      <c r="G317" t="s">
        <v>261</v>
      </c>
      <c r="I317" t="str">
        <f t="shared" si="34"/>
        <v>N/A</v>
      </c>
      <c r="J317">
        <f t="shared" ref="J317:J380" si="35">IFERROR(IF(TRIM(C317)="-", "N/A", IF(RIGHT(C317,1)=")",IF(RIGHT(C317,2)="T)",-1000000000000*VALUE(MID(C317,2,LEN(C317)-3)),IF(RIGHT(C317,2)="M)",-1000000*VALUE(MID(C317,2,LEN(C317)-3)),IF(RIGHT(C317,2)="B)",-1000000000*VALUE(MID(C317,2,LEN(C317)-3)),IF(RIGHT(C317,2)="k)",-1000*VALUE(MID(C317,2,LEN(C317)-3)),VALUE(SUBSTITUTE(C317,",","")))))),IF(RIGHT(C317,1)="T",1000000000000*VALUE(LEFT(C317,LEN(C317)-1)),IF(RIGHT(C317,1)="M",1000000*VALUE(LEFT(C317,LEN(C317)-1)),IF(RIGHT(C317,1)="B",1000000000*VALUE(LEFT(C317,LEN(C317)-1)),IF(RIGHT(C317,1)="%",0.01*VALUE(LEFT(C317,LEN(C317)-1)),IF(RIGHT(C317,1)="k",1000*VALUE(LEFT(C317,LEN(C317)-1)),VALUE(SUBSTITUTE(C317,",",""))))))))),"N/A")</f>
        <v>-5090000</v>
      </c>
      <c r="K317" t="str">
        <f t="shared" ref="K317:K380" si="36">IFERROR(IF(TRIM(D317)="-", "N/A", IF(RIGHT(D317,1)=")",IF(RIGHT(D317,2)="T)",-1000000000000*VALUE(MID(D317,2,LEN(D317)-3)),IF(RIGHT(D317,2)="M)",-1000000*VALUE(MID(D317,2,LEN(D317)-3)),IF(RIGHT(D317,2)="B)",-1000000000*VALUE(MID(D317,2,LEN(D317)-3)),IF(RIGHT(D317,2)="k)",-1000*VALUE(MID(D317,2,LEN(D317)-3)),VALUE(SUBSTITUTE(D317,",","")))))),IF(RIGHT(D317,1)="T",1000000000000*VALUE(LEFT(D317,LEN(D317)-1)),IF(RIGHT(D317,1)="M",1000000*VALUE(LEFT(D317,LEN(D317)-1)),IF(RIGHT(D317,1)="B",1000000000*VALUE(LEFT(D317,LEN(D317)-1)),IF(RIGHT(D317,1)="%",0.01*VALUE(LEFT(D317,LEN(D317)-1)),IF(RIGHT(D317,1)="k",1000*VALUE(LEFT(D317,LEN(D317)-1)),VALUE(SUBSTITUTE(D317,",",""))))))))),"N/A")</f>
        <v>N/A</v>
      </c>
      <c r="L317" t="str">
        <f t="shared" ref="L317:L380" si="37">IFERROR(IF(TRIM(E317)="-", "N/A", IF(RIGHT(E317,1)=")",IF(RIGHT(E317,2)="T)",-1000000000000*VALUE(MID(E317,2,LEN(E317)-3)),IF(RIGHT(E317,2)="M)",-1000000*VALUE(MID(E317,2,LEN(E317)-3)),IF(RIGHT(E317,2)="B)",-1000000000*VALUE(MID(E317,2,LEN(E317)-3)),IF(RIGHT(E317,2)="k)",-1000*VALUE(MID(E317,2,LEN(E317)-3)),VALUE(SUBSTITUTE(E317,",","")))))),IF(RIGHT(E317,1)="T",1000000000000*VALUE(LEFT(E317,LEN(E317)-1)),IF(RIGHT(E317,1)="M",1000000*VALUE(LEFT(E317,LEN(E317)-1)),IF(RIGHT(E317,1)="B",1000000000*VALUE(LEFT(E317,LEN(E317)-1)),IF(RIGHT(E317,1)="%",0.01*VALUE(LEFT(E317,LEN(E317)-1)),IF(RIGHT(E317,1)="k",1000*VALUE(LEFT(E317,LEN(E317)-1)),VALUE(SUBSTITUTE(E317,",",""))))))))),"N/A")</f>
        <v>N/A</v>
      </c>
      <c r="M317" t="str">
        <f t="shared" ref="M317:M380" si="38">IFERROR(IF(TRIM(F317)="-", "N/A", IF(RIGHT(F317,1)=")",IF(RIGHT(F317,2)="T)",-1000000000000*VALUE(MID(F317,2,LEN(F317)-3)),IF(RIGHT(F317,2)="M)",-1000000*VALUE(MID(F317,2,LEN(F317)-3)),IF(RIGHT(F317,2)="B)",-1000000000*VALUE(MID(F317,2,LEN(F317)-3)),IF(RIGHT(F317,2)="k)",-1000*VALUE(MID(F317,2,LEN(F317)-3)),VALUE(SUBSTITUTE(F317,",","")))))),IF(RIGHT(F317,1)="T",1000000000000*VALUE(LEFT(F317,LEN(F317)-1)),IF(RIGHT(F317,1)="M",1000000*VALUE(LEFT(F317,LEN(F317)-1)),IF(RIGHT(F317,1)="B",1000000000*VALUE(LEFT(F317,LEN(F317)-1)),IF(RIGHT(F317,1)="%",0.01*VALUE(LEFT(F317,LEN(F317)-1)),IF(RIGHT(F317,1)="k",1000*VALUE(LEFT(F317,LEN(F317)-1)),VALUE(SUBSTITUTE(F317,",",""))))))))),"N/A")</f>
        <v>N/A</v>
      </c>
      <c r="N317" t="str">
        <f t="shared" ref="N317:N380" si="39">IFERROR(IF(TRIM(G317)="-", "N/A", IF(RIGHT(G317,1)=")",IF(RIGHT(G317,2)="T)",-1000000000000*VALUE(MID(G317,2,LEN(G317)-3)),IF(RIGHT(G317,2)="M)",-1000000*VALUE(MID(G317,2,LEN(G317)-3)),IF(RIGHT(G317,2)="B)",-1000000000*VALUE(MID(G317,2,LEN(G317)-3)),IF(RIGHT(G317,2)="k)",-1000*VALUE(MID(G317,2,LEN(G317)-3)),VALUE(SUBSTITUTE(G317,",","")))))),IF(RIGHT(G317,1)="T",1000000000000*VALUE(LEFT(G317,LEN(G317)-1)),IF(RIGHT(G317,1)="M",1000000*VALUE(LEFT(G317,LEN(G317)-1)),IF(RIGHT(G317,1)="B",1000000000*VALUE(LEFT(G317,LEN(G317)-1)),IF(RIGHT(G317,1)="%",0.01*VALUE(LEFT(G317,LEN(G317)-1)),IF(RIGHT(G317,1)="k",1000*VALUE(LEFT(G317,LEN(G317)-1)),VALUE(SUBSTITUTE(G317,",",""))))))))),"N/A")</f>
        <v>N/A</v>
      </c>
    </row>
    <row r="318" spans="1:14" x14ac:dyDescent="0.3">
      <c r="A318" s="1">
        <v>6</v>
      </c>
      <c r="B318" t="s">
        <v>609</v>
      </c>
      <c r="C318" t="s">
        <v>261</v>
      </c>
      <c r="D318" t="s">
        <v>261</v>
      </c>
      <c r="E318" t="s">
        <v>261</v>
      </c>
      <c r="F318" t="s">
        <v>261</v>
      </c>
      <c r="G318" t="s">
        <v>261</v>
      </c>
      <c r="I318" t="str">
        <f t="shared" si="34"/>
        <v>N/A</v>
      </c>
      <c r="J318" t="str">
        <f t="shared" si="35"/>
        <v>N/A</v>
      </c>
      <c r="K318" t="str">
        <f t="shared" si="36"/>
        <v>N/A</v>
      </c>
      <c r="L318" t="str">
        <f t="shared" si="37"/>
        <v>N/A</v>
      </c>
      <c r="M318" t="str">
        <f t="shared" si="38"/>
        <v>N/A</v>
      </c>
      <c r="N318" t="str">
        <f t="shared" si="39"/>
        <v>N/A</v>
      </c>
    </row>
    <row r="319" spans="1:14" x14ac:dyDescent="0.3">
      <c r="A319" s="1">
        <v>7</v>
      </c>
      <c r="B319" t="s">
        <v>612</v>
      </c>
      <c r="C319" t="s">
        <v>7912</v>
      </c>
      <c r="D319" t="s">
        <v>1118</v>
      </c>
      <c r="E319" t="s">
        <v>7700</v>
      </c>
      <c r="F319" t="s">
        <v>7913</v>
      </c>
      <c r="G319" t="s">
        <v>7914</v>
      </c>
      <c r="I319" t="str">
        <f t="shared" si="34"/>
        <v>N/A</v>
      </c>
      <c r="J319">
        <f t="shared" si="35"/>
        <v>-2920000</v>
      </c>
      <c r="K319">
        <f t="shared" si="36"/>
        <v>1040000</v>
      </c>
      <c r="L319">
        <f t="shared" si="37"/>
        <v>-1800000</v>
      </c>
      <c r="M319">
        <f t="shared" si="38"/>
        <v>-3080000</v>
      </c>
      <c r="N319">
        <f t="shared" si="39"/>
        <v>-12860000</v>
      </c>
    </row>
    <row r="320" spans="1:14" x14ac:dyDescent="0.3">
      <c r="A320" s="1">
        <v>8</v>
      </c>
      <c r="B320" t="s">
        <v>616</v>
      </c>
      <c r="C320" t="s">
        <v>7915</v>
      </c>
      <c r="D320" t="s">
        <v>7916</v>
      </c>
      <c r="E320" t="s">
        <v>7917</v>
      </c>
      <c r="F320" t="s">
        <v>7918</v>
      </c>
      <c r="G320" t="s">
        <v>7919</v>
      </c>
      <c r="I320" t="str">
        <f t="shared" si="34"/>
        <v>N/A</v>
      </c>
      <c r="J320">
        <f t="shared" si="35"/>
        <v>-147140000</v>
      </c>
      <c r="K320">
        <f t="shared" si="36"/>
        <v>-54590000</v>
      </c>
      <c r="L320">
        <f t="shared" si="37"/>
        <v>-79970000</v>
      </c>
      <c r="M320">
        <f t="shared" si="38"/>
        <v>-113110000</v>
      </c>
      <c r="N320">
        <f t="shared" si="39"/>
        <v>-53910000</v>
      </c>
    </row>
    <row r="321" spans="1:14" x14ac:dyDescent="0.3">
      <c r="A321" s="1">
        <v>9</v>
      </c>
      <c r="B321" t="s">
        <v>618</v>
      </c>
      <c r="C321" t="s">
        <v>7920</v>
      </c>
      <c r="D321" t="s">
        <v>7921</v>
      </c>
      <c r="E321" t="s">
        <v>7922</v>
      </c>
      <c r="F321" t="s">
        <v>7923</v>
      </c>
      <c r="G321" t="s">
        <v>7924</v>
      </c>
      <c r="I321" t="str">
        <f t="shared" si="34"/>
        <v>N/A</v>
      </c>
      <c r="J321">
        <f t="shared" si="35"/>
        <v>144210000</v>
      </c>
      <c r="K321">
        <f t="shared" si="36"/>
        <v>55630000</v>
      </c>
      <c r="L321">
        <f t="shared" si="37"/>
        <v>78170000</v>
      </c>
      <c r="M321">
        <f t="shared" si="38"/>
        <v>110030000</v>
      </c>
      <c r="N321">
        <f t="shared" si="39"/>
        <v>41050000</v>
      </c>
    </row>
    <row r="322" spans="1:14" x14ac:dyDescent="0.3">
      <c r="A322" s="1">
        <v>10</v>
      </c>
      <c r="B322" t="s">
        <v>620</v>
      </c>
      <c r="C322" t="s">
        <v>261</v>
      </c>
      <c r="D322" t="s">
        <v>261</v>
      </c>
      <c r="E322" t="s">
        <v>261</v>
      </c>
      <c r="F322" t="s">
        <v>261</v>
      </c>
      <c r="G322" t="s">
        <v>261</v>
      </c>
      <c r="I322" t="str">
        <f t="shared" si="34"/>
        <v>N/A</v>
      </c>
      <c r="J322" t="str">
        <f t="shared" si="35"/>
        <v>N/A</v>
      </c>
      <c r="K322" t="str">
        <f t="shared" si="36"/>
        <v>N/A</v>
      </c>
      <c r="L322" t="str">
        <f t="shared" si="37"/>
        <v>N/A</v>
      </c>
      <c r="M322" t="str">
        <f t="shared" si="38"/>
        <v>N/A</v>
      </c>
      <c r="N322" t="str">
        <f t="shared" si="39"/>
        <v>N/A</v>
      </c>
    </row>
    <row r="323" spans="1:14" x14ac:dyDescent="0.3">
      <c r="A323" s="1">
        <v>11</v>
      </c>
      <c r="B323" t="s">
        <v>621</v>
      </c>
      <c r="C323" t="s">
        <v>261</v>
      </c>
      <c r="D323" t="s">
        <v>261</v>
      </c>
      <c r="E323" t="s">
        <v>261</v>
      </c>
      <c r="F323" t="s">
        <v>261</v>
      </c>
      <c r="G323" t="s">
        <v>261</v>
      </c>
      <c r="I323" t="str">
        <f t="shared" si="34"/>
        <v>N/A</v>
      </c>
      <c r="J323" t="str">
        <f t="shared" si="35"/>
        <v>N/A</v>
      </c>
      <c r="K323" t="str">
        <f t="shared" si="36"/>
        <v>N/A</v>
      </c>
      <c r="L323" t="str">
        <f t="shared" si="37"/>
        <v>N/A</v>
      </c>
      <c r="M323" t="str">
        <f t="shared" si="38"/>
        <v>N/A</v>
      </c>
      <c r="N323" t="str">
        <f t="shared" si="39"/>
        <v>N/A</v>
      </c>
    </row>
    <row r="324" spans="1:14" x14ac:dyDescent="0.3">
      <c r="A324" s="1">
        <v>12</v>
      </c>
      <c r="B324" t="s">
        <v>624</v>
      </c>
      <c r="C324" t="s">
        <v>7925</v>
      </c>
      <c r="D324" t="s">
        <v>7926</v>
      </c>
      <c r="E324" t="s">
        <v>7927</v>
      </c>
      <c r="F324" t="s">
        <v>7928</v>
      </c>
      <c r="G324" t="s">
        <v>7929</v>
      </c>
      <c r="I324" t="str">
        <f t="shared" si="34"/>
        <v>N/A</v>
      </c>
      <c r="J324">
        <f t="shared" si="35"/>
        <v>-9750000</v>
      </c>
      <c r="K324">
        <f t="shared" si="36"/>
        <v>-1710000</v>
      </c>
      <c r="L324">
        <f t="shared" si="37"/>
        <v>-4390000</v>
      </c>
      <c r="M324">
        <f t="shared" si="38"/>
        <v>-5190000</v>
      </c>
      <c r="N324">
        <f t="shared" si="39"/>
        <v>-15490000</v>
      </c>
    </row>
    <row r="325" spans="1:14" x14ac:dyDescent="0.3">
      <c r="A325" s="1">
        <v>13</v>
      </c>
      <c r="B325" t="s">
        <v>2290</v>
      </c>
      <c r="C325" t="s">
        <v>261</v>
      </c>
      <c r="D325" t="s">
        <v>7930</v>
      </c>
      <c r="E325" t="s">
        <v>7931</v>
      </c>
      <c r="F325" t="s">
        <v>7932</v>
      </c>
      <c r="G325" t="s">
        <v>7933</v>
      </c>
      <c r="I325" t="str">
        <f t="shared" si="34"/>
        <v>N/A</v>
      </c>
      <c r="J325" t="str">
        <f t="shared" si="35"/>
        <v>N/A</v>
      </c>
      <c r="K325">
        <f t="shared" si="36"/>
        <v>0.82519999999999993</v>
      </c>
      <c r="L325">
        <f t="shared" si="37"/>
        <v>-1.5724</v>
      </c>
      <c r="M325">
        <f t="shared" si="38"/>
        <v>-0.18309999999999998</v>
      </c>
      <c r="N325">
        <f t="shared" si="39"/>
        <v>-1.9850000000000001</v>
      </c>
    </row>
    <row r="326" spans="1:14" x14ac:dyDescent="0.3">
      <c r="A326" s="1">
        <v>14</v>
      </c>
      <c r="B326" t="s">
        <v>4697</v>
      </c>
      <c r="C326" t="s">
        <v>7934</v>
      </c>
      <c r="D326" t="s">
        <v>6642</v>
      </c>
      <c r="E326" t="s">
        <v>7935</v>
      </c>
      <c r="F326" t="s">
        <v>7936</v>
      </c>
      <c r="G326" t="s">
        <v>7937</v>
      </c>
      <c r="I326" t="str">
        <f t="shared" si="34"/>
        <v>N/A</v>
      </c>
      <c r="J326">
        <f t="shared" si="35"/>
        <v>-0.2198</v>
      </c>
      <c r="K326">
        <f t="shared" si="36"/>
        <v>-4.8800000000000003E-2</v>
      </c>
      <c r="L326">
        <f t="shared" si="37"/>
        <v>-0.1709</v>
      </c>
      <c r="M326">
        <f t="shared" si="38"/>
        <v>-0.2339</v>
      </c>
      <c r="N326">
        <f t="shared" si="39"/>
        <v>-0.7107</v>
      </c>
    </row>
    <row r="327" spans="1:14" x14ac:dyDescent="0.3">
      <c r="I327" t="str">
        <f t="shared" si="34"/>
        <v>N/A</v>
      </c>
      <c r="J327" t="str">
        <f t="shared" si="35"/>
        <v>N/A</v>
      </c>
      <c r="K327" t="str">
        <f t="shared" si="36"/>
        <v>N/A</v>
      </c>
      <c r="L327" t="str">
        <f t="shared" si="37"/>
        <v>N/A</v>
      </c>
      <c r="M327" t="str">
        <f t="shared" si="38"/>
        <v>N/A</v>
      </c>
      <c r="N327" t="str">
        <f t="shared" si="39"/>
        <v>N/A</v>
      </c>
    </row>
    <row r="328" spans="1:14" x14ac:dyDescent="0.3">
      <c r="B328" s="1" t="s">
        <v>296</v>
      </c>
      <c r="C328" s="1" t="s">
        <v>248</v>
      </c>
      <c r="D328" s="1" t="s">
        <v>249</v>
      </c>
      <c r="E328" s="1" t="s">
        <v>250</v>
      </c>
      <c r="F328" s="1" t="s">
        <v>251</v>
      </c>
      <c r="G328" s="1" t="s">
        <v>252</v>
      </c>
      <c r="H328" s="1" t="s">
        <v>253</v>
      </c>
      <c r="I328" t="str">
        <f t="shared" si="34"/>
        <v>pos_trend</v>
      </c>
      <c r="J328">
        <f t="shared" si="35"/>
        <v>2012</v>
      </c>
      <c r="K328">
        <f t="shared" si="36"/>
        <v>2013</v>
      </c>
      <c r="L328">
        <f t="shared" si="37"/>
        <v>2014</v>
      </c>
      <c r="M328">
        <f t="shared" si="38"/>
        <v>2015</v>
      </c>
      <c r="N328">
        <f t="shared" si="39"/>
        <v>2016</v>
      </c>
    </row>
    <row r="329" spans="1:14" x14ac:dyDescent="0.3">
      <c r="A329" s="1">
        <v>0</v>
      </c>
      <c r="B329" t="s">
        <v>630</v>
      </c>
      <c r="C329" t="s">
        <v>7938</v>
      </c>
      <c r="D329" t="s">
        <v>7939</v>
      </c>
      <c r="E329" t="s">
        <v>6860</v>
      </c>
      <c r="F329" t="s">
        <v>261</v>
      </c>
      <c r="G329" t="s">
        <v>261</v>
      </c>
      <c r="I329" t="str">
        <f t="shared" si="34"/>
        <v>N/A</v>
      </c>
      <c r="J329">
        <f t="shared" si="35"/>
        <v>-2340000</v>
      </c>
      <c r="K329">
        <f t="shared" si="36"/>
        <v>-3200000</v>
      </c>
      <c r="L329">
        <f t="shared" si="37"/>
        <v>-1650000</v>
      </c>
      <c r="M329" t="str">
        <f t="shared" si="38"/>
        <v>N/A</v>
      </c>
      <c r="N329" t="str">
        <f t="shared" si="39"/>
        <v>N/A</v>
      </c>
    </row>
    <row r="330" spans="1:14" x14ac:dyDescent="0.3">
      <c r="A330" s="1">
        <v>1</v>
      </c>
      <c r="B330" t="s">
        <v>636</v>
      </c>
      <c r="C330" t="s">
        <v>7938</v>
      </c>
      <c r="D330" t="s">
        <v>7939</v>
      </c>
      <c r="E330" t="s">
        <v>6860</v>
      </c>
      <c r="F330" t="s">
        <v>261</v>
      </c>
      <c r="G330" t="s">
        <v>261</v>
      </c>
      <c r="I330" t="str">
        <f t="shared" si="34"/>
        <v>N/A</v>
      </c>
      <c r="J330">
        <f t="shared" si="35"/>
        <v>-2340000</v>
      </c>
      <c r="K330">
        <f t="shared" si="36"/>
        <v>-3200000</v>
      </c>
      <c r="L330">
        <f t="shared" si="37"/>
        <v>-1650000</v>
      </c>
      <c r="M330" t="str">
        <f t="shared" si="38"/>
        <v>N/A</v>
      </c>
      <c r="N330" t="str">
        <f t="shared" si="39"/>
        <v>N/A</v>
      </c>
    </row>
    <row r="331" spans="1:14" x14ac:dyDescent="0.3">
      <c r="A331" s="1">
        <v>2</v>
      </c>
      <c r="B331" t="s">
        <v>374</v>
      </c>
      <c r="C331" t="s">
        <v>261</v>
      </c>
      <c r="D331" t="s">
        <v>261</v>
      </c>
      <c r="E331" t="s">
        <v>261</v>
      </c>
      <c r="F331" t="s">
        <v>261</v>
      </c>
      <c r="G331" t="s">
        <v>261</v>
      </c>
      <c r="I331" t="str">
        <f t="shared" si="34"/>
        <v>N/A</v>
      </c>
      <c r="J331" t="str">
        <f t="shared" si="35"/>
        <v>N/A</v>
      </c>
      <c r="K331" t="str">
        <f t="shared" si="36"/>
        <v>N/A</v>
      </c>
      <c r="L331" t="str">
        <f t="shared" si="37"/>
        <v>N/A</v>
      </c>
      <c r="M331" t="str">
        <f t="shared" si="38"/>
        <v>N/A</v>
      </c>
      <c r="N331" t="str">
        <f t="shared" si="39"/>
        <v>N/A</v>
      </c>
    </row>
    <row r="332" spans="1:14" x14ac:dyDescent="0.3">
      <c r="A332" s="1">
        <v>3</v>
      </c>
      <c r="B332" t="s">
        <v>642</v>
      </c>
      <c r="C332" t="s">
        <v>7940</v>
      </c>
      <c r="D332" t="s">
        <v>3958</v>
      </c>
      <c r="E332" t="s">
        <v>506</v>
      </c>
      <c r="F332" t="s">
        <v>3229</v>
      </c>
      <c r="G332" t="s">
        <v>7941</v>
      </c>
      <c r="I332" t="str">
        <f t="shared" si="34"/>
        <v>N/A</v>
      </c>
      <c r="J332">
        <f t="shared" si="35"/>
        <v>-3100000</v>
      </c>
      <c r="K332">
        <f t="shared" si="36"/>
        <v>-1820000</v>
      </c>
      <c r="L332">
        <f t="shared" si="37"/>
        <v>15080000</v>
      </c>
      <c r="M332">
        <f t="shared" si="38"/>
        <v>11970000</v>
      </c>
      <c r="N332">
        <f t="shared" si="39"/>
        <v>37830000</v>
      </c>
    </row>
    <row r="333" spans="1:14" x14ac:dyDescent="0.3">
      <c r="A333" s="1">
        <v>4</v>
      </c>
      <c r="B333" t="s">
        <v>648</v>
      </c>
      <c r="C333" t="s">
        <v>6228</v>
      </c>
      <c r="D333" t="s">
        <v>3958</v>
      </c>
      <c r="E333" t="s">
        <v>7942</v>
      </c>
      <c r="F333" t="s">
        <v>7943</v>
      </c>
      <c r="G333" t="s">
        <v>7944</v>
      </c>
      <c r="I333" t="str">
        <f t="shared" si="34"/>
        <v>N/A</v>
      </c>
      <c r="J333">
        <f t="shared" si="35"/>
        <v>-4760000</v>
      </c>
      <c r="K333">
        <f t="shared" si="36"/>
        <v>-1820000</v>
      </c>
      <c r="L333">
        <f t="shared" si="37"/>
        <v>-2390000</v>
      </c>
      <c r="M333">
        <f t="shared" si="38"/>
        <v>-2440000</v>
      </c>
      <c r="N333">
        <f t="shared" si="39"/>
        <v>-2540000</v>
      </c>
    </row>
    <row r="334" spans="1:14" x14ac:dyDescent="0.3">
      <c r="A334" s="1">
        <v>5</v>
      </c>
      <c r="B334" t="s">
        <v>650</v>
      </c>
      <c r="C334" t="s">
        <v>7778</v>
      </c>
      <c r="D334" t="s">
        <v>261</v>
      </c>
      <c r="E334" t="s">
        <v>7945</v>
      </c>
      <c r="F334" t="s">
        <v>7946</v>
      </c>
      <c r="G334" t="s">
        <v>7947</v>
      </c>
      <c r="I334" t="str">
        <f t="shared" si="34"/>
        <v>N/A</v>
      </c>
      <c r="J334">
        <f t="shared" si="35"/>
        <v>1660000</v>
      </c>
      <c r="K334" t="str">
        <f t="shared" si="36"/>
        <v>N/A</v>
      </c>
      <c r="L334">
        <f t="shared" si="37"/>
        <v>17480000</v>
      </c>
      <c r="M334">
        <f t="shared" si="38"/>
        <v>14410000</v>
      </c>
      <c r="N334">
        <f t="shared" si="39"/>
        <v>40370000</v>
      </c>
    </row>
    <row r="335" spans="1:14" x14ac:dyDescent="0.3">
      <c r="A335" s="1">
        <v>6</v>
      </c>
      <c r="B335" t="s">
        <v>652</v>
      </c>
      <c r="C335" t="s">
        <v>7778</v>
      </c>
      <c r="D335" t="s">
        <v>261</v>
      </c>
      <c r="E335" t="s">
        <v>7948</v>
      </c>
      <c r="F335" t="s">
        <v>7949</v>
      </c>
      <c r="G335" t="s">
        <v>7422</v>
      </c>
      <c r="I335" t="str">
        <f t="shared" si="34"/>
        <v>N/A</v>
      </c>
      <c r="J335">
        <f t="shared" si="35"/>
        <v>1660000</v>
      </c>
      <c r="K335" t="str">
        <f t="shared" si="36"/>
        <v>N/A</v>
      </c>
      <c r="L335">
        <f t="shared" si="37"/>
        <v>15990000</v>
      </c>
      <c r="M335">
        <f t="shared" si="38"/>
        <v>12900000</v>
      </c>
      <c r="N335">
        <f t="shared" si="39"/>
        <v>39700000</v>
      </c>
    </row>
    <row r="336" spans="1:14" x14ac:dyDescent="0.3">
      <c r="A336" s="1">
        <v>7</v>
      </c>
      <c r="B336" t="s">
        <v>653</v>
      </c>
      <c r="C336" t="s">
        <v>261</v>
      </c>
      <c r="D336" t="s">
        <v>261</v>
      </c>
      <c r="E336" t="s">
        <v>3517</v>
      </c>
      <c r="F336" t="s">
        <v>3163</v>
      </c>
      <c r="G336" t="s">
        <v>7950</v>
      </c>
      <c r="I336" t="str">
        <f t="shared" si="34"/>
        <v>N/A</v>
      </c>
      <c r="J336" t="str">
        <f t="shared" si="35"/>
        <v>N/A</v>
      </c>
      <c r="K336" t="str">
        <f t="shared" si="36"/>
        <v>N/A</v>
      </c>
      <c r="L336">
        <f t="shared" si="37"/>
        <v>1490000</v>
      </c>
      <c r="M336">
        <f t="shared" si="38"/>
        <v>1510000</v>
      </c>
      <c r="N336">
        <f t="shared" si="39"/>
        <v>668000</v>
      </c>
    </row>
    <row r="337" spans="1:14" x14ac:dyDescent="0.3">
      <c r="A337" s="1">
        <v>8</v>
      </c>
      <c r="B337" t="s">
        <v>654</v>
      </c>
      <c r="C337" t="s">
        <v>261</v>
      </c>
      <c r="D337" t="s">
        <v>261</v>
      </c>
      <c r="E337" t="s">
        <v>261</v>
      </c>
      <c r="F337" t="s">
        <v>261</v>
      </c>
      <c r="G337" t="s">
        <v>261</v>
      </c>
      <c r="I337" t="str">
        <f t="shared" si="34"/>
        <v>N/A</v>
      </c>
      <c r="J337" t="str">
        <f t="shared" si="35"/>
        <v>N/A</v>
      </c>
      <c r="K337" t="str">
        <f t="shared" si="36"/>
        <v>N/A</v>
      </c>
      <c r="L337" t="str">
        <f t="shared" si="37"/>
        <v>N/A</v>
      </c>
      <c r="M337" t="str">
        <f t="shared" si="38"/>
        <v>N/A</v>
      </c>
      <c r="N337" t="str">
        <f t="shared" si="39"/>
        <v>N/A</v>
      </c>
    </row>
    <row r="338" spans="1:14" x14ac:dyDescent="0.3">
      <c r="A338" s="1">
        <v>9</v>
      </c>
      <c r="B338" t="s">
        <v>660</v>
      </c>
      <c r="C338" t="s">
        <v>261</v>
      </c>
      <c r="D338" t="s">
        <v>261</v>
      </c>
      <c r="E338" t="s">
        <v>261</v>
      </c>
      <c r="F338" t="s">
        <v>261</v>
      </c>
      <c r="G338" t="s">
        <v>261</v>
      </c>
      <c r="I338" t="str">
        <f t="shared" si="34"/>
        <v>N/A</v>
      </c>
      <c r="J338" t="str">
        <f t="shared" si="35"/>
        <v>N/A</v>
      </c>
      <c r="K338" t="str">
        <f t="shared" si="36"/>
        <v>N/A</v>
      </c>
      <c r="L338" t="str">
        <f t="shared" si="37"/>
        <v>N/A</v>
      </c>
      <c r="M338" t="str">
        <f t="shared" si="38"/>
        <v>N/A</v>
      </c>
      <c r="N338" t="str">
        <f t="shared" si="39"/>
        <v>N/A</v>
      </c>
    </row>
    <row r="339" spans="1:14" x14ac:dyDescent="0.3">
      <c r="A339" s="1">
        <v>10</v>
      </c>
      <c r="B339" t="s">
        <v>661</v>
      </c>
      <c r="C339" t="s">
        <v>261</v>
      </c>
      <c r="D339" t="s">
        <v>261</v>
      </c>
      <c r="E339" t="s">
        <v>261</v>
      </c>
      <c r="F339" t="s">
        <v>261</v>
      </c>
      <c r="G339" t="s">
        <v>261</v>
      </c>
      <c r="I339" t="str">
        <f t="shared" si="34"/>
        <v>N/A</v>
      </c>
      <c r="J339" t="str">
        <f t="shared" si="35"/>
        <v>N/A</v>
      </c>
      <c r="K339" t="str">
        <f t="shared" si="36"/>
        <v>N/A</v>
      </c>
      <c r="L339" t="str">
        <f t="shared" si="37"/>
        <v>N/A</v>
      </c>
      <c r="M339" t="str">
        <f t="shared" si="38"/>
        <v>N/A</v>
      </c>
      <c r="N339" t="str">
        <f t="shared" si="39"/>
        <v>N/A</v>
      </c>
    </row>
    <row r="340" spans="1:14" x14ac:dyDescent="0.3">
      <c r="A340" s="1">
        <v>11</v>
      </c>
      <c r="B340" t="s">
        <v>662</v>
      </c>
      <c r="C340" t="s">
        <v>261</v>
      </c>
      <c r="D340" t="s">
        <v>261</v>
      </c>
      <c r="E340" t="s">
        <v>261</v>
      </c>
      <c r="F340" t="s">
        <v>261</v>
      </c>
      <c r="G340" t="s">
        <v>261</v>
      </c>
      <c r="I340" t="str">
        <f t="shared" si="34"/>
        <v>N/A</v>
      </c>
      <c r="J340" t="str">
        <f t="shared" si="35"/>
        <v>N/A</v>
      </c>
      <c r="K340" t="str">
        <f t="shared" si="36"/>
        <v>N/A</v>
      </c>
      <c r="L340" t="str">
        <f t="shared" si="37"/>
        <v>N/A</v>
      </c>
      <c r="M340" t="str">
        <f t="shared" si="38"/>
        <v>N/A</v>
      </c>
      <c r="N340" t="str">
        <f t="shared" si="39"/>
        <v>N/A</v>
      </c>
    </row>
    <row r="341" spans="1:14" x14ac:dyDescent="0.3">
      <c r="A341" s="1">
        <v>12</v>
      </c>
      <c r="B341" t="s">
        <v>668</v>
      </c>
      <c r="C341" t="s">
        <v>261</v>
      </c>
      <c r="D341" t="s">
        <v>261</v>
      </c>
      <c r="E341" t="s">
        <v>261</v>
      </c>
      <c r="F341" t="s">
        <v>261</v>
      </c>
      <c r="G341" t="s">
        <v>261</v>
      </c>
      <c r="I341" t="str">
        <f t="shared" si="34"/>
        <v>N/A</v>
      </c>
      <c r="J341" t="str">
        <f t="shared" si="35"/>
        <v>N/A</v>
      </c>
      <c r="K341" t="str">
        <f t="shared" si="36"/>
        <v>N/A</v>
      </c>
      <c r="L341" t="str">
        <f t="shared" si="37"/>
        <v>N/A</v>
      </c>
      <c r="M341" t="str">
        <f t="shared" si="38"/>
        <v>N/A</v>
      </c>
      <c r="N341" t="str">
        <f t="shared" si="39"/>
        <v>N/A</v>
      </c>
    </row>
    <row r="342" spans="1:14" x14ac:dyDescent="0.3">
      <c r="A342" s="1">
        <v>13</v>
      </c>
      <c r="B342" t="s">
        <v>674</v>
      </c>
      <c r="C342" t="s">
        <v>4441</v>
      </c>
      <c r="D342" t="s">
        <v>7951</v>
      </c>
      <c r="E342" t="s">
        <v>261</v>
      </c>
      <c r="F342" t="s">
        <v>261</v>
      </c>
      <c r="G342" t="s">
        <v>261</v>
      </c>
      <c r="I342" t="str">
        <f t="shared" si="34"/>
        <v>N/A</v>
      </c>
      <c r="J342">
        <f t="shared" si="35"/>
        <v>3040000</v>
      </c>
      <c r="K342">
        <f t="shared" si="36"/>
        <v>201000</v>
      </c>
      <c r="L342" t="str">
        <f t="shared" si="37"/>
        <v>N/A</v>
      </c>
      <c r="M342" t="str">
        <f t="shared" si="38"/>
        <v>N/A</v>
      </c>
      <c r="N342" t="str">
        <f t="shared" si="39"/>
        <v>N/A</v>
      </c>
    </row>
    <row r="343" spans="1:14" x14ac:dyDescent="0.3">
      <c r="A343" s="1">
        <v>14</v>
      </c>
      <c r="B343" t="s">
        <v>620</v>
      </c>
      <c r="C343" t="s">
        <v>261</v>
      </c>
      <c r="D343" t="s">
        <v>261</v>
      </c>
      <c r="E343" t="s">
        <v>261</v>
      </c>
      <c r="F343" t="s">
        <v>261</v>
      </c>
      <c r="G343" t="s">
        <v>261</v>
      </c>
      <c r="I343" t="str">
        <f t="shared" si="34"/>
        <v>N/A</v>
      </c>
      <c r="J343" t="str">
        <f t="shared" si="35"/>
        <v>N/A</v>
      </c>
      <c r="K343" t="str">
        <f t="shared" si="36"/>
        <v>N/A</v>
      </c>
      <c r="L343" t="str">
        <f t="shared" si="37"/>
        <v>N/A</v>
      </c>
      <c r="M343" t="str">
        <f t="shared" si="38"/>
        <v>N/A</v>
      </c>
      <c r="N343" t="str">
        <f t="shared" si="39"/>
        <v>N/A</v>
      </c>
    </row>
    <row r="344" spans="1:14" x14ac:dyDescent="0.3">
      <c r="A344" s="1">
        <v>15</v>
      </c>
      <c r="B344" t="s">
        <v>621</v>
      </c>
      <c r="C344" t="s">
        <v>4441</v>
      </c>
      <c r="D344" t="s">
        <v>7951</v>
      </c>
      <c r="E344" t="s">
        <v>261</v>
      </c>
      <c r="F344" t="s">
        <v>261</v>
      </c>
      <c r="G344" t="s">
        <v>261</v>
      </c>
      <c r="I344" t="str">
        <f t="shared" si="34"/>
        <v>N/A</v>
      </c>
      <c r="J344">
        <f t="shared" si="35"/>
        <v>3040000</v>
      </c>
      <c r="K344">
        <f t="shared" si="36"/>
        <v>201000</v>
      </c>
      <c r="L344" t="str">
        <f t="shared" si="37"/>
        <v>N/A</v>
      </c>
      <c r="M344" t="str">
        <f t="shared" si="38"/>
        <v>N/A</v>
      </c>
      <c r="N344" t="str">
        <f t="shared" si="39"/>
        <v>N/A</v>
      </c>
    </row>
    <row r="345" spans="1:14" x14ac:dyDescent="0.3">
      <c r="A345" s="1">
        <v>16</v>
      </c>
      <c r="B345" t="s">
        <v>680</v>
      </c>
      <c r="C345" t="s">
        <v>7440</v>
      </c>
      <c r="D345" t="s">
        <v>7952</v>
      </c>
      <c r="E345" t="s">
        <v>3232</v>
      </c>
      <c r="F345" t="s">
        <v>3229</v>
      </c>
      <c r="G345" t="s">
        <v>7941</v>
      </c>
      <c r="I345" t="str">
        <f t="shared" si="34"/>
        <v>N/A</v>
      </c>
      <c r="J345">
        <f t="shared" si="35"/>
        <v>-2400000</v>
      </c>
      <c r="K345">
        <f t="shared" si="36"/>
        <v>-4820000</v>
      </c>
      <c r="L345">
        <f t="shared" si="37"/>
        <v>13430000</v>
      </c>
      <c r="M345">
        <f t="shared" si="38"/>
        <v>11970000</v>
      </c>
      <c r="N345">
        <f t="shared" si="39"/>
        <v>37830000</v>
      </c>
    </row>
    <row r="346" spans="1:14" x14ac:dyDescent="0.3">
      <c r="A346" s="1">
        <v>17</v>
      </c>
      <c r="B346" t="s">
        <v>686</v>
      </c>
      <c r="C346" t="s">
        <v>261</v>
      </c>
      <c r="D346" t="s">
        <v>7953</v>
      </c>
      <c r="E346" t="s">
        <v>7954</v>
      </c>
      <c r="F346" t="s">
        <v>7955</v>
      </c>
      <c r="G346" t="s">
        <v>7956</v>
      </c>
      <c r="I346" t="str">
        <f t="shared" si="34"/>
        <v>N/A</v>
      </c>
      <c r="J346" t="str">
        <f t="shared" si="35"/>
        <v>N/A</v>
      </c>
      <c r="K346">
        <f t="shared" si="36"/>
        <v>-1.0096000000000001</v>
      </c>
      <c r="L346">
        <f t="shared" si="37"/>
        <v>3.7845999999999997</v>
      </c>
      <c r="M346">
        <f t="shared" si="38"/>
        <v>-0.10890000000000001</v>
      </c>
      <c r="N346">
        <f t="shared" si="39"/>
        <v>2.1613000000000002</v>
      </c>
    </row>
    <row r="347" spans="1:14" x14ac:dyDescent="0.3">
      <c r="A347" s="1">
        <v>18</v>
      </c>
      <c r="B347" t="s">
        <v>4746</v>
      </c>
      <c r="C347" t="s">
        <v>7957</v>
      </c>
      <c r="D347" t="s">
        <v>401</v>
      </c>
      <c r="E347" t="s">
        <v>7958</v>
      </c>
      <c r="F347" t="s">
        <v>7959</v>
      </c>
      <c r="G347" t="s">
        <v>7960</v>
      </c>
      <c r="I347" t="str">
        <f t="shared" si="34"/>
        <v>N/A</v>
      </c>
      <c r="J347">
        <f t="shared" si="35"/>
        <v>-5.4100000000000002E-2</v>
      </c>
      <c r="K347">
        <f t="shared" si="36"/>
        <v>-0.13789999999999999</v>
      </c>
      <c r="L347">
        <f t="shared" si="37"/>
        <v>0.52340000000000009</v>
      </c>
      <c r="M347">
        <f t="shared" si="38"/>
        <v>0.5393</v>
      </c>
      <c r="N347">
        <f t="shared" si="39"/>
        <v>1.7359</v>
      </c>
    </row>
    <row r="348" spans="1:14" x14ac:dyDescent="0.3">
      <c r="A348" s="1">
        <v>19</v>
      </c>
      <c r="B348" t="s">
        <v>691</v>
      </c>
      <c r="C348" t="s">
        <v>261</v>
      </c>
      <c r="D348" t="s">
        <v>261</v>
      </c>
      <c r="E348" t="s">
        <v>261</v>
      </c>
      <c r="F348" t="s">
        <v>261</v>
      </c>
      <c r="G348" t="s">
        <v>261</v>
      </c>
      <c r="I348" t="str">
        <f t="shared" si="34"/>
        <v>N/A</v>
      </c>
      <c r="J348" t="str">
        <f t="shared" si="35"/>
        <v>N/A</v>
      </c>
      <c r="K348" t="str">
        <f t="shared" si="36"/>
        <v>N/A</v>
      </c>
      <c r="L348" t="str">
        <f t="shared" si="37"/>
        <v>N/A</v>
      </c>
      <c r="M348" t="str">
        <f t="shared" si="38"/>
        <v>N/A</v>
      </c>
      <c r="N348" t="str">
        <f t="shared" si="39"/>
        <v>N/A</v>
      </c>
    </row>
    <row r="349" spans="1:14" x14ac:dyDescent="0.3">
      <c r="A349" s="1">
        <v>20</v>
      </c>
      <c r="B349" t="s">
        <v>692</v>
      </c>
      <c r="C349" t="s">
        <v>693</v>
      </c>
      <c r="D349" t="s">
        <v>261</v>
      </c>
      <c r="E349" t="s">
        <v>261</v>
      </c>
      <c r="F349" t="s">
        <v>693</v>
      </c>
      <c r="G349" t="s">
        <v>261</v>
      </c>
      <c r="I349" t="str">
        <f t="shared" si="34"/>
        <v>N/A</v>
      </c>
      <c r="J349">
        <f t="shared" si="35"/>
        <v>0</v>
      </c>
      <c r="K349" t="str">
        <f t="shared" si="36"/>
        <v>N/A</v>
      </c>
      <c r="L349" t="str">
        <f t="shared" si="37"/>
        <v>N/A</v>
      </c>
      <c r="M349">
        <f t="shared" si="38"/>
        <v>0</v>
      </c>
      <c r="N349" t="str">
        <f t="shared" si="39"/>
        <v>N/A</v>
      </c>
    </row>
    <row r="350" spans="1:14" x14ac:dyDescent="0.3">
      <c r="A350" s="1">
        <v>21</v>
      </c>
      <c r="B350" t="s">
        <v>694</v>
      </c>
      <c r="C350" t="s">
        <v>1457</v>
      </c>
      <c r="D350" t="s">
        <v>2302</v>
      </c>
      <c r="E350" t="s">
        <v>4494</v>
      </c>
      <c r="F350" t="s">
        <v>7961</v>
      </c>
      <c r="G350" t="s">
        <v>7962</v>
      </c>
      <c r="I350" t="str">
        <f t="shared" si="34"/>
        <v>N/A</v>
      </c>
      <c r="J350">
        <f t="shared" si="35"/>
        <v>3450000</v>
      </c>
      <c r="K350">
        <f t="shared" si="36"/>
        <v>-3060000</v>
      </c>
      <c r="L350">
        <f t="shared" si="37"/>
        <v>2310000</v>
      </c>
      <c r="M350">
        <f t="shared" si="38"/>
        <v>-2960000</v>
      </c>
      <c r="N350">
        <f t="shared" si="39"/>
        <v>8480000</v>
      </c>
    </row>
    <row r="351" spans="1:14" x14ac:dyDescent="0.3">
      <c r="A351" s="1">
        <v>22</v>
      </c>
      <c r="B351" t="s">
        <v>700</v>
      </c>
      <c r="C351" t="s">
        <v>5884</v>
      </c>
      <c r="D351" t="s">
        <v>1910</v>
      </c>
      <c r="E351" t="s">
        <v>7963</v>
      </c>
      <c r="F351" t="s">
        <v>7964</v>
      </c>
      <c r="G351" t="s">
        <v>7965</v>
      </c>
      <c r="I351" t="str">
        <f t="shared" si="34"/>
        <v>neg_trend</v>
      </c>
      <c r="J351">
        <f t="shared" si="35"/>
        <v>15030000</v>
      </c>
      <c r="K351">
        <f t="shared" si="36"/>
        <v>1830000</v>
      </c>
      <c r="L351">
        <f t="shared" si="37"/>
        <v>-8130000.0000000009</v>
      </c>
      <c r="M351">
        <f t="shared" si="38"/>
        <v>-10960000</v>
      </c>
      <c r="N351">
        <f t="shared" si="39"/>
        <v>-15700000</v>
      </c>
    </row>
    <row r="352" spans="1:14" x14ac:dyDescent="0.3">
      <c r="A352" s="1">
        <v>23</v>
      </c>
      <c r="B352" t="s">
        <v>706</v>
      </c>
      <c r="C352" t="s">
        <v>261</v>
      </c>
      <c r="D352" t="s">
        <v>7966</v>
      </c>
      <c r="E352" t="s">
        <v>7967</v>
      </c>
      <c r="F352" t="s">
        <v>7968</v>
      </c>
      <c r="G352" t="s">
        <v>7969</v>
      </c>
      <c r="I352" t="str">
        <f t="shared" si="34"/>
        <v>N/A</v>
      </c>
      <c r="J352" t="str">
        <f t="shared" si="35"/>
        <v>N/A</v>
      </c>
      <c r="K352">
        <f t="shared" si="36"/>
        <v>-0.87829999999999997</v>
      </c>
      <c r="L352">
        <f t="shared" si="37"/>
        <v>-5.4461000000000004</v>
      </c>
      <c r="M352">
        <f t="shared" si="38"/>
        <v>-0.34750000000000003</v>
      </c>
      <c r="N352">
        <f t="shared" si="39"/>
        <v>-0.43280000000000002</v>
      </c>
    </row>
    <row r="353" spans="1:14" x14ac:dyDescent="0.3">
      <c r="A353" s="1">
        <v>24</v>
      </c>
      <c r="B353" t="s">
        <v>711</v>
      </c>
      <c r="C353" t="s">
        <v>261</v>
      </c>
      <c r="D353" t="s">
        <v>261</v>
      </c>
      <c r="E353" t="s">
        <v>261</v>
      </c>
      <c r="F353" t="s">
        <v>261</v>
      </c>
      <c r="G353" t="s">
        <v>1820</v>
      </c>
      <c r="I353" t="str">
        <f t="shared" si="34"/>
        <v>N/A</v>
      </c>
      <c r="J353" t="str">
        <f t="shared" si="35"/>
        <v>N/A</v>
      </c>
      <c r="K353" t="str">
        <f t="shared" si="36"/>
        <v>N/A</v>
      </c>
      <c r="L353" t="str">
        <f t="shared" si="37"/>
        <v>N/A</v>
      </c>
      <c r="M353" t="str">
        <f t="shared" si="38"/>
        <v>N/A</v>
      </c>
      <c r="N353">
        <f t="shared" si="39"/>
        <v>-5.7000000000000002E-2</v>
      </c>
    </row>
    <row r="354" spans="1:14" x14ac:dyDescent="0.3">
      <c r="I354" t="str">
        <f t="shared" si="34"/>
        <v>N/A</v>
      </c>
      <c r="J354" t="str">
        <f t="shared" si="35"/>
        <v>N/A</v>
      </c>
      <c r="K354" t="str">
        <f t="shared" si="36"/>
        <v>N/A</v>
      </c>
      <c r="L354" t="str">
        <f t="shared" si="37"/>
        <v>N/A</v>
      </c>
      <c r="M354" t="str">
        <f t="shared" si="38"/>
        <v>N/A</v>
      </c>
      <c r="N354" t="str">
        <f t="shared" si="39"/>
        <v>N/A</v>
      </c>
    </row>
    <row r="355" spans="1:14" x14ac:dyDescent="0.3">
      <c r="A355" s="1">
        <v>0</v>
      </c>
      <c r="B355" t="s">
        <v>7970</v>
      </c>
      <c r="C355" t="s">
        <v>7971</v>
      </c>
      <c r="I355" t="str">
        <f t="shared" si="34"/>
        <v>N/A</v>
      </c>
      <c r="J355" t="str">
        <f t="shared" si="35"/>
        <v>N/A</v>
      </c>
      <c r="K355" t="str">
        <f t="shared" si="36"/>
        <v>N/A</v>
      </c>
      <c r="L355" t="str">
        <f t="shared" si="37"/>
        <v>N/A</v>
      </c>
      <c r="M355" t="str">
        <f t="shared" si="38"/>
        <v>N/A</v>
      </c>
      <c r="N355" t="str">
        <f t="shared" si="39"/>
        <v>N/A</v>
      </c>
    </row>
    <row r="356" spans="1:14" x14ac:dyDescent="0.3">
      <c r="A356" s="1">
        <v>1</v>
      </c>
      <c r="B356" t="s">
        <v>7972</v>
      </c>
      <c r="C356" t="s">
        <v>7973</v>
      </c>
      <c r="I356" t="str">
        <f t="shared" si="34"/>
        <v>N/A</v>
      </c>
      <c r="J356" t="str">
        <f t="shared" si="35"/>
        <v>N/A</v>
      </c>
      <c r="K356" t="str">
        <f t="shared" si="36"/>
        <v>N/A</v>
      </c>
      <c r="L356" t="str">
        <f t="shared" si="37"/>
        <v>N/A</v>
      </c>
      <c r="M356" t="str">
        <f t="shared" si="38"/>
        <v>N/A</v>
      </c>
      <c r="N356" t="str">
        <f t="shared" si="39"/>
        <v>N/A</v>
      </c>
    </row>
    <row r="357" spans="1:14" x14ac:dyDescent="0.3">
      <c r="A357" s="1">
        <v>2</v>
      </c>
      <c r="B357" t="s">
        <v>7974</v>
      </c>
      <c r="C357" t="s">
        <v>7975</v>
      </c>
      <c r="I357" t="str">
        <f t="shared" si="34"/>
        <v>N/A</v>
      </c>
      <c r="J357" t="str">
        <f t="shared" si="35"/>
        <v>N/A</v>
      </c>
      <c r="K357" t="str">
        <f t="shared" si="36"/>
        <v>N/A</v>
      </c>
      <c r="L357" t="str">
        <f t="shared" si="37"/>
        <v>N/A</v>
      </c>
      <c r="M357" t="str">
        <f t="shared" si="38"/>
        <v>N/A</v>
      </c>
      <c r="N357" t="str">
        <f t="shared" si="39"/>
        <v>N/A</v>
      </c>
    </row>
    <row r="358" spans="1:14" x14ac:dyDescent="0.3">
      <c r="A358" s="1">
        <v>3</v>
      </c>
      <c r="B358" t="s">
        <v>7976</v>
      </c>
      <c r="C358" t="s">
        <v>7977</v>
      </c>
      <c r="I358" t="str">
        <f t="shared" si="34"/>
        <v>N/A</v>
      </c>
      <c r="J358" t="str">
        <f t="shared" si="35"/>
        <v>N/A</v>
      </c>
      <c r="K358" t="str">
        <f t="shared" si="36"/>
        <v>N/A</v>
      </c>
      <c r="L358" t="str">
        <f t="shared" si="37"/>
        <v>N/A</v>
      </c>
      <c r="M358" t="str">
        <f t="shared" si="38"/>
        <v>N/A</v>
      </c>
      <c r="N358" t="str">
        <f t="shared" si="39"/>
        <v>N/A</v>
      </c>
    </row>
    <row r="359" spans="1:14" x14ac:dyDescent="0.3">
      <c r="A359" s="1">
        <v>4</v>
      </c>
      <c r="B359" t="s">
        <v>7978</v>
      </c>
      <c r="C359" t="s">
        <v>7979</v>
      </c>
      <c r="I359" t="str">
        <f t="shared" si="34"/>
        <v>N/A</v>
      </c>
      <c r="J359" t="str">
        <f t="shared" si="35"/>
        <v>N/A</v>
      </c>
      <c r="K359" t="str">
        <f t="shared" si="36"/>
        <v>N/A</v>
      </c>
      <c r="L359" t="str">
        <f t="shared" si="37"/>
        <v>N/A</v>
      </c>
      <c r="M359" t="str">
        <f t="shared" si="38"/>
        <v>N/A</v>
      </c>
      <c r="N359" t="str">
        <f t="shared" si="39"/>
        <v>N/A</v>
      </c>
    </row>
    <row r="360" spans="1:14" x14ac:dyDescent="0.3">
      <c r="A360" s="1">
        <v>5</v>
      </c>
      <c r="B360" t="s">
        <v>7980</v>
      </c>
      <c r="C360" t="s">
        <v>7981</v>
      </c>
      <c r="I360" t="str">
        <f t="shared" si="34"/>
        <v>N/A</v>
      </c>
      <c r="J360" t="str">
        <f t="shared" si="35"/>
        <v>N/A</v>
      </c>
      <c r="K360" t="str">
        <f t="shared" si="36"/>
        <v>N/A</v>
      </c>
      <c r="L360" t="str">
        <f t="shared" si="37"/>
        <v>N/A</v>
      </c>
      <c r="M360" t="str">
        <f t="shared" si="38"/>
        <v>N/A</v>
      </c>
      <c r="N360" t="str">
        <f t="shared" si="39"/>
        <v>N/A</v>
      </c>
    </row>
    <row r="361" spans="1:14" x14ac:dyDescent="0.3">
      <c r="I361" t="str">
        <f t="shared" si="34"/>
        <v>N/A</v>
      </c>
      <c r="J361" t="str">
        <f t="shared" si="35"/>
        <v>N/A</v>
      </c>
      <c r="K361" t="str">
        <f t="shared" si="36"/>
        <v>N/A</v>
      </c>
      <c r="L361" t="str">
        <f t="shared" si="37"/>
        <v>N/A</v>
      </c>
      <c r="M361" t="str">
        <f t="shared" si="38"/>
        <v>N/A</v>
      </c>
      <c r="N361" t="str">
        <f t="shared" si="39"/>
        <v>N/A</v>
      </c>
    </row>
    <row r="362" spans="1:14" x14ac:dyDescent="0.3">
      <c r="I362" t="str">
        <f t="shared" si="34"/>
        <v>N/A</v>
      </c>
      <c r="J362" t="str">
        <f t="shared" si="35"/>
        <v>N/A</v>
      </c>
      <c r="K362" t="str">
        <f t="shared" si="36"/>
        <v>N/A</v>
      </c>
      <c r="L362" t="str">
        <f t="shared" si="37"/>
        <v>N/A</v>
      </c>
      <c r="M362" t="str">
        <f t="shared" si="38"/>
        <v>N/A</v>
      </c>
      <c r="N362" t="str">
        <f t="shared" si="39"/>
        <v>N/A</v>
      </c>
    </row>
    <row r="363" spans="1:14" x14ac:dyDescent="0.3">
      <c r="A363" s="1">
        <v>0</v>
      </c>
      <c r="B363" t="s">
        <v>122</v>
      </c>
      <c r="C363" t="s">
        <v>4991</v>
      </c>
      <c r="I363" t="str">
        <f t="shared" si="34"/>
        <v>N/A</v>
      </c>
      <c r="J363">
        <f t="shared" si="35"/>
        <v>11670000</v>
      </c>
      <c r="K363" t="str">
        <f t="shared" si="36"/>
        <v>N/A</v>
      </c>
      <c r="L363" t="str">
        <f t="shared" si="37"/>
        <v>N/A</v>
      </c>
      <c r="M363" t="str">
        <f t="shared" si="38"/>
        <v>N/A</v>
      </c>
      <c r="N363" t="str">
        <f t="shared" si="39"/>
        <v>N/A</v>
      </c>
    </row>
    <row r="364" spans="1:14" x14ac:dyDescent="0.3">
      <c r="A364" s="1">
        <v>1</v>
      </c>
      <c r="B364" t="s">
        <v>123</v>
      </c>
      <c r="I364" t="str">
        <f t="shared" si="34"/>
        <v>N/A</v>
      </c>
      <c r="J364" t="str">
        <f t="shared" si="35"/>
        <v>N/A</v>
      </c>
      <c r="K364" t="str">
        <f t="shared" si="36"/>
        <v>N/A</v>
      </c>
      <c r="L364" t="str">
        <f t="shared" si="37"/>
        <v>N/A</v>
      </c>
      <c r="M364" t="str">
        <f t="shared" si="38"/>
        <v>N/A</v>
      </c>
      <c r="N364" t="str">
        <f t="shared" si="39"/>
        <v>N/A</v>
      </c>
    </row>
    <row r="365" spans="1:14" x14ac:dyDescent="0.3">
      <c r="A365" s="1">
        <v>2</v>
      </c>
      <c r="B365" t="s">
        <v>124</v>
      </c>
      <c r="C365" t="s">
        <v>7982</v>
      </c>
      <c r="I365" t="str">
        <f t="shared" si="34"/>
        <v>N/A</v>
      </c>
      <c r="J365">
        <f t="shared" si="35"/>
        <v>-2.0099999999999998</v>
      </c>
      <c r="K365" t="str">
        <f t="shared" si="36"/>
        <v>N/A</v>
      </c>
      <c r="L365" t="str">
        <f t="shared" si="37"/>
        <v>N/A</v>
      </c>
      <c r="M365" t="str">
        <f t="shared" si="38"/>
        <v>N/A</v>
      </c>
      <c r="N365" t="str">
        <f t="shared" si="39"/>
        <v>N/A</v>
      </c>
    </row>
    <row r="366" spans="1:14" x14ac:dyDescent="0.3">
      <c r="A366" s="1">
        <v>3</v>
      </c>
      <c r="B366" t="s">
        <v>125</v>
      </c>
      <c r="I366" t="str">
        <f t="shared" si="34"/>
        <v>N/A</v>
      </c>
      <c r="J366" t="str">
        <f t="shared" si="35"/>
        <v>N/A</v>
      </c>
      <c r="K366" t="str">
        <f t="shared" si="36"/>
        <v>N/A</v>
      </c>
      <c r="L366" t="str">
        <f t="shared" si="37"/>
        <v>N/A</v>
      </c>
      <c r="M366" t="str">
        <f t="shared" si="38"/>
        <v>N/A</v>
      </c>
      <c r="N366" t="str">
        <f t="shared" si="39"/>
        <v>N/A</v>
      </c>
    </row>
    <row r="367" spans="1:14" x14ac:dyDescent="0.3">
      <c r="A367" s="1">
        <v>4</v>
      </c>
      <c r="B367" t="s">
        <v>127</v>
      </c>
      <c r="I367" t="str">
        <f t="shared" si="34"/>
        <v>N/A</v>
      </c>
      <c r="J367" t="str">
        <f t="shared" si="35"/>
        <v>N/A</v>
      </c>
      <c r="K367" t="str">
        <f t="shared" si="36"/>
        <v>N/A</v>
      </c>
      <c r="L367" t="str">
        <f t="shared" si="37"/>
        <v>N/A</v>
      </c>
      <c r="M367" t="str">
        <f t="shared" si="38"/>
        <v>N/A</v>
      </c>
      <c r="N367" t="str">
        <f t="shared" si="39"/>
        <v>N/A</v>
      </c>
    </row>
    <row r="368" spans="1:14" x14ac:dyDescent="0.3">
      <c r="A368" s="1">
        <v>5</v>
      </c>
      <c r="B368" t="s">
        <v>129</v>
      </c>
      <c r="C368" t="s">
        <v>7983</v>
      </c>
      <c r="I368" t="str">
        <f t="shared" si="34"/>
        <v>N/A</v>
      </c>
      <c r="J368">
        <f t="shared" si="35"/>
        <v>0.51</v>
      </c>
      <c r="K368" t="str">
        <f t="shared" si="36"/>
        <v>N/A</v>
      </c>
      <c r="L368" t="str">
        <f t="shared" si="37"/>
        <v>N/A</v>
      </c>
      <c r="M368" t="str">
        <f t="shared" si="38"/>
        <v>N/A</v>
      </c>
      <c r="N368" t="str">
        <f t="shared" si="39"/>
        <v>N/A</v>
      </c>
    </row>
    <row r="369" spans="1:14" x14ac:dyDescent="0.3">
      <c r="A369" s="1">
        <v>6</v>
      </c>
      <c r="B369" t="s">
        <v>131</v>
      </c>
      <c r="C369" t="s">
        <v>4086</v>
      </c>
      <c r="I369" t="str">
        <f t="shared" si="34"/>
        <v>N/A</v>
      </c>
      <c r="J369">
        <f t="shared" si="35"/>
        <v>0.28999999999999998</v>
      </c>
      <c r="K369" t="str">
        <f t="shared" si="36"/>
        <v>N/A</v>
      </c>
      <c r="L369" t="str">
        <f t="shared" si="37"/>
        <v>N/A</v>
      </c>
      <c r="M369" t="str">
        <f t="shared" si="38"/>
        <v>N/A</v>
      </c>
      <c r="N369" t="str">
        <f t="shared" si="39"/>
        <v>N/A</v>
      </c>
    </row>
    <row r="370" spans="1:14" x14ac:dyDescent="0.3">
      <c r="A370" s="1">
        <v>7</v>
      </c>
      <c r="B370" t="s">
        <v>133</v>
      </c>
      <c r="I370" t="str">
        <f t="shared" si="34"/>
        <v>N/A</v>
      </c>
      <c r="J370" t="str">
        <f t="shared" si="35"/>
        <v>N/A</v>
      </c>
      <c r="K370" t="str">
        <f t="shared" si="36"/>
        <v>N/A</v>
      </c>
      <c r="L370" t="str">
        <f t="shared" si="37"/>
        <v>N/A</v>
      </c>
      <c r="M370" t="str">
        <f t="shared" si="38"/>
        <v>N/A</v>
      </c>
      <c r="N370" t="str">
        <f t="shared" si="39"/>
        <v>N/A</v>
      </c>
    </row>
    <row r="371" spans="1:14" x14ac:dyDescent="0.3">
      <c r="A371" s="1">
        <v>8</v>
      </c>
      <c r="B371" t="s">
        <v>134</v>
      </c>
      <c r="I371" t="str">
        <f t="shared" si="34"/>
        <v>N/A</v>
      </c>
      <c r="J371" t="str">
        <f t="shared" si="35"/>
        <v>N/A</v>
      </c>
      <c r="K371" t="str">
        <f t="shared" si="36"/>
        <v>N/A</v>
      </c>
      <c r="L371" t="str">
        <f t="shared" si="37"/>
        <v>N/A</v>
      </c>
      <c r="M371" t="str">
        <f t="shared" si="38"/>
        <v>N/A</v>
      </c>
      <c r="N371" t="str">
        <f t="shared" si="39"/>
        <v>N/A</v>
      </c>
    </row>
    <row r="372" spans="1:14" x14ac:dyDescent="0.3">
      <c r="I372" t="str">
        <f t="shared" si="34"/>
        <v>N/A</v>
      </c>
      <c r="J372" t="str">
        <f t="shared" si="35"/>
        <v>N/A</v>
      </c>
      <c r="K372" t="str">
        <f t="shared" si="36"/>
        <v>N/A</v>
      </c>
      <c r="L372" t="str">
        <f t="shared" si="37"/>
        <v>N/A</v>
      </c>
      <c r="M372" t="str">
        <f t="shared" si="38"/>
        <v>N/A</v>
      </c>
      <c r="N372" t="str">
        <f t="shared" si="39"/>
        <v>N/A</v>
      </c>
    </row>
    <row r="373" spans="1:14" x14ac:dyDescent="0.3">
      <c r="I373" t="str">
        <f t="shared" si="34"/>
        <v>N/A</v>
      </c>
      <c r="J373" t="str">
        <f t="shared" si="35"/>
        <v>N/A</v>
      </c>
      <c r="K373" t="str">
        <f t="shared" si="36"/>
        <v>N/A</v>
      </c>
      <c r="L373" t="str">
        <f t="shared" si="37"/>
        <v>N/A</v>
      </c>
      <c r="M373" t="str">
        <f t="shared" si="38"/>
        <v>N/A</v>
      </c>
      <c r="N373" t="str">
        <f t="shared" si="39"/>
        <v>N/A</v>
      </c>
    </row>
    <row r="374" spans="1:14" x14ac:dyDescent="0.3">
      <c r="A374" s="1">
        <v>0</v>
      </c>
      <c r="B374" t="s">
        <v>122</v>
      </c>
      <c r="C374" t="s">
        <v>7984</v>
      </c>
      <c r="I374" t="str">
        <f t="shared" si="34"/>
        <v>N/A</v>
      </c>
      <c r="J374">
        <f t="shared" si="35"/>
        <v>169690000</v>
      </c>
      <c r="K374" t="str">
        <f t="shared" si="36"/>
        <v>N/A</v>
      </c>
      <c r="L374" t="str">
        <f t="shared" si="37"/>
        <v>N/A</v>
      </c>
      <c r="M374" t="str">
        <f t="shared" si="38"/>
        <v>N/A</v>
      </c>
      <c r="N374" t="str">
        <f t="shared" si="39"/>
        <v>N/A</v>
      </c>
    </row>
    <row r="375" spans="1:14" x14ac:dyDescent="0.3">
      <c r="A375" s="1">
        <v>1</v>
      </c>
      <c r="B375" t="s">
        <v>123</v>
      </c>
      <c r="I375" t="str">
        <f t="shared" si="34"/>
        <v>N/A</v>
      </c>
      <c r="J375" t="str">
        <f t="shared" si="35"/>
        <v>N/A</v>
      </c>
      <c r="K375" t="str">
        <f t="shared" si="36"/>
        <v>N/A</v>
      </c>
      <c r="L375" t="str">
        <f t="shared" si="37"/>
        <v>N/A</v>
      </c>
      <c r="M375" t="str">
        <f t="shared" si="38"/>
        <v>N/A</v>
      </c>
      <c r="N375" t="str">
        <f t="shared" si="39"/>
        <v>N/A</v>
      </c>
    </row>
    <row r="376" spans="1:14" x14ac:dyDescent="0.3">
      <c r="A376" s="1">
        <v>2</v>
      </c>
      <c r="B376" t="s">
        <v>124</v>
      </c>
      <c r="C376" t="s">
        <v>7985</v>
      </c>
      <c r="I376" t="str">
        <f t="shared" si="34"/>
        <v>N/A</v>
      </c>
      <c r="J376">
        <f t="shared" si="35"/>
        <v>-205.22</v>
      </c>
      <c r="K376" t="str">
        <f t="shared" si="36"/>
        <v>N/A</v>
      </c>
      <c r="L376" t="str">
        <f t="shared" si="37"/>
        <v>N/A</v>
      </c>
      <c r="M376" t="str">
        <f t="shared" si="38"/>
        <v>N/A</v>
      </c>
      <c r="N376" t="str">
        <f t="shared" si="39"/>
        <v>N/A</v>
      </c>
    </row>
    <row r="377" spans="1:14" x14ac:dyDescent="0.3">
      <c r="A377" s="1">
        <v>3</v>
      </c>
      <c r="B377" t="s">
        <v>125</v>
      </c>
      <c r="C377" t="s">
        <v>7986</v>
      </c>
      <c r="I377" t="str">
        <f t="shared" si="34"/>
        <v>N/A</v>
      </c>
      <c r="J377">
        <f t="shared" si="35"/>
        <v>17.41</v>
      </c>
      <c r="K377" t="str">
        <f t="shared" si="36"/>
        <v>N/A</v>
      </c>
      <c r="L377" t="str">
        <f t="shared" si="37"/>
        <v>N/A</v>
      </c>
      <c r="M377" t="str">
        <f t="shared" si="38"/>
        <v>N/A</v>
      </c>
      <c r="N377" t="str">
        <f t="shared" si="39"/>
        <v>N/A</v>
      </c>
    </row>
    <row r="378" spans="1:14" x14ac:dyDescent="0.3">
      <c r="A378" s="1">
        <v>4</v>
      </c>
      <c r="B378" t="s">
        <v>127</v>
      </c>
      <c r="C378" t="s">
        <v>1757</v>
      </c>
      <c r="I378" t="str">
        <f t="shared" si="34"/>
        <v>N/A</v>
      </c>
      <c r="J378">
        <f t="shared" si="35"/>
        <v>1.1599999999999999</v>
      </c>
      <c r="K378" t="str">
        <f t="shared" si="36"/>
        <v>N/A</v>
      </c>
      <c r="L378" t="str">
        <f t="shared" si="37"/>
        <v>N/A</v>
      </c>
      <c r="M378" t="str">
        <f t="shared" si="38"/>
        <v>N/A</v>
      </c>
      <c r="N378" t="str">
        <f t="shared" si="39"/>
        <v>N/A</v>
      </c>
    </row>
    <row r="379" spans="1:14" x14ac:dyDescent="0.3">
      <c r="A379" s="1">
        <v>5</v>
      </c>
      <c r="B379" t="s">
        <v>129</v>
      </c>
      <c r="C379" t="s">
        <v>7777</v>
      </c>
      <c r="I379" t="str">
        <f t="shared" si="34"/>
        <v>N/A</v>
      </c>
      <c r="J379">
        <f t="shared" si="35"/>
        <v>4.29</v>
      </c>
      <c r="K379" t="str">
        <f t="shared" si="36"/>
        <v>N/A</v>
      </c>
      <c r="L379" t="str">
        <f t="shared" si="37"/>
        <v>N/A</v>
      </c>
      <c r="M379" t="str">
        <f t="shared" si="38"/>
        <v>N/A</v>
      </c>
      <c r="N379" t="str">
        <f t="shared" si="39"/>
        <v>N/A</v>
      </c>
    </row>
    <row r="380" spans="1:14" x14ac:dyDescent="0.3">
      <c r="A380" s="1">
        <v>6</v>
      </c>
      <c r="B380" t="s">
        <v>131</v>
      </c>
      <c r="C380" t="s">
        <v>7987</v>
      </c>
      <c r="I380" t="str">
        <f t="shared" ref="I380:I443" si="40">IF(AND(K380&gt; J380, L380&gt; K380, M380&gt; L380, N380&gt; M380), "pos_trend", IF(AND(K380&lt; J380, L380&lt; K380, M380&lt; L380, N380&lt; M380), "neg_trend", "N/A"))</f>
        <v>N/A</v>
      </c>
      <c r="J380">
        <f t="shared" si="35"/>
        <v>6.54</v>
      </c>
      <c r="K380" t="str">
        <f t="shared" si="36"/>
        <v>N/A</v>
      </c>
      <c r="L380" t="str">
        <f t="shared" si="37"/>
        <v>N/A</v>
      </c>
      <c r="M380" t="str">
        <f t="shared" si="38"/>
        <v>N/A</v>
      </c>
      <c r="N380" t="str">
        <f t="shared" si="39"/>
        <v>N/A</v>
      </c>
    </row>
    <row r="381" spans="1:14" x14ac:dyDescent="0.3">
      <c r="A381" s="1">
        <v>7</v>
      </c>
      <c r="B381" t="s">
        <v>133</v>
      </c>
      <c r="I381" t="str">
        <f t="shared" si="40"/>
        <v>N/A</v>
      </c>
      <c r="J381" t="str">
        <f t="shared" ref="J381:J399" si="41">IFERROR(IF(TRIM(C381)="-", "N/A", IF(RIGHT(C381,1)=")",IF(RIGHT(C381,2)="T)",-1000000000000*VALUE(MID(C381,2,LEN(C381)-3)),IF(RIGHT(C381,2)="M)",-1000000*VALUE(MID(C381,2,LEN(C381)-3)),IF(RIGHT(C381,2)="B)",-1000000000*VALUE(MID(C381,2,LEN(C381)-3)),IF(RIGHT(C381,2)="k)",-1000*VALUE(MID(C381,2,LEN(C381)-3)),VALUE(SUBSTITUTE(C381,",","")))))),IF(RIGHT(C381,1)="T",1000000000000*VALUE(LEFT(C381,LEN(C381)-1)),IF(RIGHT(C381,1)="M",1000000*VALUE(LEFT(C381,LEN(C381)-1)),IF(RIGHT(C381,1)="B",1000000000*VALUE(LEFT(C381,LEN(C381)-1)),IF(RIGHT(C381,1)="%",0.01*VALUE(LEFT(C381,LEN(C381)-1)),IF(RIGHT(C381,1)="k",1000*VALUE(LEFT(C381,LEN(C381)-1)),VALUE(SUBSTITUTE(C381,",",""))))))))),"N/A")</f>
        <v>N/A</v>
      </c>
      <c r="K381" t="str">
        <f t="shared" ref="K381:K399" si="42">IFERROR(IF(TRIM(D381)="-", "N/A", IF(RIGHT(D381,1)=")",IF(RIGHT(D381,2)="T)",-1000000000000*VALUE(MID(D381,2,LEN(D381)-3)),IF(RIGHT(D381,2)="M)",-1000000*VALUE(MID(D381,2,LEN(D381)-3)),IF(RIGHT(D381,2)="B)",-1000000000*VALUE(MID(D381,2,LEN(D381)-3)),IF(RIGHT(D381,2)="k)",-1000*VALUE(MID(D381,2,LEN(D381)-3)),VALUE(SUBSTITUTE(D381,",","")))))),IF(RIGHT(D381,1)="T",1000000000000*VALUE(LEFT(D381,LEN(D381)-1)),IF(RIGHT(D381,1)="M",1000000*VALUE(LEFT(D381,LEN(D381)-1)),IF(RIGHT(D381,1)="B",1000000000*VALUE(LEFT(D381,LEN(D381)-1)),IF(RIGHT(D381,1)="%",0.01*VALUE(LEFT(D381,LEN(D381)-1)),IF(RIGHT(D381,1)="k",1000*VALUE(LEFT(D381,LEN(D381)-1)),VALUE(SUBSTITUTE(D381,",",""))))))))),"N/A")</f>
        <v>N/A</v>
      </c>
      <c r="L381" t="str">
        <f t="shared" ref="L381:L399" si="43">IFERROR(IF(TRIM(E381)="-", "N/A", IF(RIGHT(E381,1)=")",IF(RIGHT(E381,2)="T)",-1000000000000*VALUE(MID(E381,2,LEN(E381)-3)),IF(RIGHT(E381,2)="M)",-1000000*VALUE(MID(E381,2,LEN(E381)-3)),IF(RIGHT(E381,2)="B)",-1000000000*VALUE(MID(E381,2,LEN(E381)-3)),IF(RIGHT(E381,2)="k)",-1000*VALUE(MID(E381,2,LEN(E381)-3)),VALUE(SUBSTITUTE(E381,",","")))))),IF(RIGHT(E381,1)="T",1000000000000*VALUE(LEFT(E381,LEN(E381)-1)),IF(RIGHT(E381,1)="M",1000000*VALUE(LEFT(E381,LEN(E381)-1)),IF(RIGHT(E381,1)="B",1000000000*VALUE(LEFT(E381,LEN(E381)-1)),IF(RIGHT(E381,1)="%",0.01*VALUE(LEFT(E381,LEN(E381)-1)),IF(RIGHT(E381,1)="k",1000*VALUE(LEFT(E381,LEN(E381)-1)),VALUE(SUBSTITUTE(E381,",",""))))))))),"N/A")</f>
        <v>N/A</v>
      </c>
      <c r="M381" t="str">
        <f t="shared" ref="M381:M399" si="44">IFERROR(IF(TRIM(F381)="-", "N/A", IF(RIGHT(F381,1)=")",IF(RIGHT(F381,2)="T)",-1000000000000*VALUE(MID(F381,2,LEN(F381)-3)),IF(RIGHT(F381,2)="M)",-1000000*VALUE(MID(F381,2,LEN(F381)-3)),IF(RIGHT(F381,2)="B)",-1000000000*VALUE(MID(F381,2,LEN(F381)-3)),IF(RIGHT(F381,2)="k)",-1000*VALUE(MID(F381,2,LEN(F381)-3)),VALUE(SUBSTITUTE(F381,",","")))))),IF(RIGHT(F381,1)="T",1000000000000*VALUE(LEFT(F381,LEN(F381)-1)),IF(RIGHT(F381,1)="M",1000000*VALUE(LEFT(F381,LEN(F381)-1)),IF(RIGHT(F381,1)="B",1000000000*VALUE(LEFT(F381,LEN(F381)-1)),IF(RIGHT(F381,1)="%",0.01*VALUE(LEFT(F381,LEN(F381)-1)),IF(RIGHT(F381,1)="k",1000*VALUE(LEFT(F381,LEN(F381)-1)),VALUE(SUBSTITUTE(F381,",",""))))))))),"N/A")</f>
        <v>N/A</v>
      </c>
      <c r="N381" t="str">
        <f t="shared" ref="N381:N399" si="45">IFERROR(IF(TRIM(G381)="-", "N/A", IF(RIGHT(G381,1)=")",IF(RIGHT(G381,2)="T)",-1000000000000*VALUE(MID(G381,2,LEN(G381)-3)),IF(RIGHT(G381,2)="M)",-1000000*VALUE(MID(G381,2,LEN(G381)-3)),IF(RIGHT(G381,2)="B)",-1000000000*VALUE(MID(G381,2,LEN(G381)-3)),IF(RIGHT(G381,2)="k)",-1000*VALUE(MID(G381,2,LEN(G381)-3)),VALUE(SUBSTITUTE(G381,",","")))))),IF(RIGHT(G381,1)="T",1000000000000*VALUE(LEFT(G381,LEN(G381)-1)),IF(RIGHT(G381,1)="M",1000000*VALUE(LEFT(G381,LEN(G381)-1)),IF(RIGHT(G381,1)="B",1000000000*VALUE(LEFT(G381,LEN(G381)-1)),IF(RIGHT(G381,1)="%",0.01*VALUE(LEFT(G381,LEN(G381)-1)),IF(RIGHT(G381,1)="k",1000*VALUE(LEFT(G381,LEN(G381)-1)),VALUE(SUBSTITUTE(G381,",",""))))))))),"N/A")</f>
        <v>N/A</v>
      </c>
    </row>
    <row r="382" spans="1:14" x14ac:dyDescent="0.3">
      <c r="A382" s="1">
        <v>8</v>
      </c>
      <c r="B382" t="s">
        <v>134</v>
      </c>
      <c r="I382" t="str">
        <f t="shared" si="40"/>
        <v>N/A</v>
      </c>
      <c r="J382" t="str">
        <f t="shared" si="41"/>
        <v>N/A</v>
      </c>
      <c r="K382" t="str">
        <f t="shared" si="42"/>
        <v>N/A</v>
      </c>
      <c r="L382" t="str">
        <f t="shared" si="43"/>
        <v>N/A</v>
      </c>
      <c r="M382" t="str">
        <f t="shared" si="44"/>
        <v>N/A</v>
      </c>
      <c r="N382" t="str">
        <f t="shared" si="45"/>
        <v>N/A</v>
      </c>
    </row>
    <row r="383" spans="1:14" x14ac:dyDescent="0.3">
      <c r="I383" t="str">
        <f t="shared" si="40"/>
        <v>N/A</v>
      </c>
      <c r="J383" t="str">
        <f t="shared" si="41"/>
        <v>N/A</v>
      </c>
      <c r="K383" t="str">
        <f t="shared" si="42"/>
        <v>N/A</v>
      </c>
      <c r="L383" t="str">
        <f t="shared" si="43"/>
        <v>N/A</v>
      </c>
      <c r="M383" t="str">
        <f t="shared" si="44"/>
        <v>N/A</v>
      </c>
      <c r="N383" t="str">
        <f t="shared" si="45"/>
        <v>N/A</v>
      </c>
    </row>
    <row r="384" spans="1:14" x14ac:dyDescent="0.3">
      <c r="I384" t="str">
        <f t="shared" si="40"/>
        <v>N/A</v>
      </c>
      <c r="J384" t="str">
        <f t="shared" si="41"/>
        <v>N/A</v>
      </c>
      <c r="K384" t="str">
        <f t="shared" si="42"/>
        <v>N/A</v>
      </c>
      <c r="L384" t="str">
        <f t="shared" si="43"/>
        <v>N/A</v>
      </c>
      <c r="M384" t="str">
        <f t="shared" si="44"/>
        <v>N/A</v>
      </c>
      <c r="N384" t="str">
        <f t="shared" si="45"/>
        <v>N/A</v>
      </c>
    </row>
    <row r="385" spans="1:14" x14ac:dyDescent="0.3">
      <c r="A385" s="1">
        <v>0</v>
      </c>
      <c r="B385" t="s">
        <v>122</v>
      </c>
      <c r="C385" t="s">
        <v>7988</v>
      </c>
      <c r="I385" t="str">
        <f t="shared" si="40"/>
        <v>N/A</v>
      </c>
      <c r="J385">
        <f t="shared" si="41"/>
        <v>120150000</v>
      </c>
      <c r="K385" t="str">
        <f t="shared" si="42"/>
        <v>N/A</v>
      </c>
      <c r="L385" t="str">
        <f t="shared" si="43"/>
        <v>N/A</v>
      </c>
      <c r="M385" t="str">
        <f t="shared" si="44"/>
        <v>N/A</v>
      </c>
      <c r="N385" t="str">
        <f t="shared" si="45"/>
        <v>N/A</v>
      </c>
    </row>
    <row r="386" spans="1:14" x14ac:dyDescent="0.3">
      <c r="A386" s="1">
        <v>1</v>
      </c>
      <c r="B386" t="s">
        <v>123</v>
      </c>
      <c r="I386" t="str">
        <f t="shared" si="40"/>
        <v>N/A</v>
      </c>
      <c r="J386" t="str">
        <f t="shared" si="41"/>
        <v>N/A</v>
      </c>
      <c r="K386" t="str">
        <f t="shared" si="42"/>
        <v>N/A</v>
      </c>
      <c r="L386" t="str">
        <f t="shared" si="43"/>
        <v>N/A</v>
      </c>
      <c r="M386" t="str">
        <f t="shared" si="44"/>
        <v>N/A</v>
      </c>
      <c r="N386" t="str">
        <f t="shared" si="45"/>
        <v>N/A</v>
      </c>
    </row>
    <row r="387" spans="1:14" x14ac:dyDescent="0.3">
      <c r="A387" s="1">
        <v>2</v>
      </c>
      <c r="B387" t="s">
        <v>124</v>
      </c>
      <c r="C387" t="s">
        <v>7989</v>
      </c>
      <c r="I387" t="str">
        <f t="shared" si="40"/>
        <v>N/A</v>
      </c>
      <c r="J387">
        <f t="shared" si="41"/>
        <v>-16.91</v>
      </c>
      <c r="K387" t="str">
        <f t="shared" si="42"/>
        <v>N/A</v>
      </c>
      <c r="L387" t="str">
        <f t="shared" si="43"/>
        <v>N/A</v>
      </c>
      <c r="M387" t="str">
        <f t="shared" si="44"/>
        <v>N/A</v>
      </c>
      <c r="N387" t="str">
        <f t="shared" si="45"/>
        <v>N/A</v>
      </c>
    </row>
    <row r="388" spans="1:14" x14ac:dyDescent="0.3">
      <c r="A388" s="1">
        <v>3</v>
      </c>
      <c r="B388" t="s">
        <v>125</v>
      </c>
      <c r="C388" t="s">
        <v>7990</v>
      </c>
      <c r="I388" t="str">
        <f t="shared" si="40"/>
        <v>N/A</v>
      </c>
      <c r="J388">
        <f t="shared" si="41"/>
        <v>12.82</v>
      </c>
      <c r="K388" t="str">
        <f t="shared" si="42"/>
        <v>N/A</v>
      </c>
      <c r="L388" t="str">
        <f t="shared" si="43"/>
        <v>N/A</v>
      </c>
      <c r="M388" t="str">
        <f t="shared" si="44"/>
        <v>N/A</v>
      </c>
      <c r="N388" t="str">
        <f t="shared" si="45"/>
        <v>N/A</v>
      </c>
    </row>
    <row r="389" spans="1:14" x14ac:dyDescent="0.3">
      <c r="A389" s="1">
        <v>4</v>
      </c>
      <c r="B389" t="s">
        <v>127</v>
      </c>
      <c r="C389" t="s">
        <v>7991</v>
      </c>
      <c r="I389" t="str">
        <f t="shared" si="40"/>
        <v>N/A</v>
      </c>
      <c r="J389">
        <f t="shared" si="41"/>
        <v>3.52</v>
      </c>
      <c r="K389" t="str">
        <f t="shared" si="42"/>
        <v>N/A</v>
      </c>
      <c r="L389" t="str">
        <f t="shared" si="43"/>
        <v>N/A</v>
      </c>
      <c r="M389" t="str">
        <f t="shared" si="44"/>
        <v>N/A</v>
      </c>
      <c r="N389" t="str">
        <f t="shared" si="45"/>
        <v>N/A</v>
      </c>
    </row>
    <row r="390" spans="1:14" x14ac:dyDescent="0.3">
      <c r="A390" s="1">
        <v>5</v>
      </c>
      <c r="B390" t="s">
        <v>129</v>
      </c>
      <c r="C390" t="s">
        <v>1290</v>
      </c>
      <c r="I390" t="str">
        <f t="shared" si="40"/>
        <v>N/A</v>
      </c>
      <c r="J390">
        <f t="shared" si="41"/>
        <v>0.14000000000000001</v>
      </c>
      <c r="K390" t="str">
        <f t="shared" si="42"/>
        <v>N/A</v>
      </c>
      <c r="L390" t="str">
        <f t="shared" si="43"/>
        <v>N/A</v>
      </c>
      <c r="M390" t="str">
        <f t="shared" si="44"/>
        <v>N/A</v>
      </c>
      <c r="N390" t="str">
        <f t="shared" si="45"/>
        <v>N/A</v>
      </c>
    </row>
    <row r="391" spans="1:14" x14ac:dyDescent="0.3">
      <c r="A391" s="1">
        <v>6</v>
      </c>
      <c r="B391" t="s">
        <v>131</v>
      </c>
      <c r="C391" t="s">
        <v>3047</v>
      </c>
      <c r="I391" t="str">
        <f t="shared" si="40"/>
        <v>N/A</v>
      </c>
      <c r="J391">
        <f t="shared" si="41"/>
        <v>0.84</v>
      </c>
      <c r="K391" t="str">
        <f t="shared" si="42"/>
        <v>N/A</v>
      </c>
      <c r="L391" t="str">
        <f t="shared" si="43"/>
        <v>N/A</v>
      </c>
      <c r="M391" t="str">
        <f t="shared" si="44"/>
        <v>N/A</v>
      </c>
      <c r="N391" t="str">
        <f t="shared" si="45"/>
        <v>N/A</v>
      </c>
    </row>
    <row r="392" spans="1:14" x14ac:dyDescent="0.3">
      <c r="A392" s="1">
        <v>7</v>
      </c>
      <c r="B392" t="s">
        <v>133</v>
      </c>
      <c r="I392" t="str">
        <f t="shared" si="40"/>
        <v>N/A</v>
      </c>
      <c r="J392" t="str">
        <f t="shared" si="41"/>
        <v>N/A</v>
      </c>
      <c r="K392" t="str">
        <f t="shared" si="42"/>
        <v>N/A</v>
      </c>
      <c r="L392" t="str">
        <f t="shared" si="43"/>
        <v>N/A</v>
      </c>
      <c r="M392" t="str">
        <f t="shared" si="44"/>
        <v>N/A</v>
      </c>
      <c r="N392" t="str">
        <f t="shared" si="45"/>
        <v>N/A</v>
      </c>
    </row>
    <row r="393" spans="1:14" x14ac:dyDescent="0.3">
      <c r="A393" s="1">
        <v>8</v>
      </c>
      <c r="B393" t="s">
        <v>134</v>
      </c>
      <c r="I393" t="str">
        <f t="shared" si="40"/>
        <v>N/A</v>
      </c>
      <c r="J393" t="str">
        <f t="shared" si="41"/>
        <v>N/A</v>
      </c>
      <c r="K393" t="str">
        <f t="shared" si="42"/>
        <v>N/A</v>
      </c>
      <c r="L393" t="str">
        <f t="shared" si="43"/>
        <v>N/A</v>
      </c>
      <c r="M393" t="str">
        <f t="shared" si="44"/>
        <v>N/A</v>
      </c>
      <c r="N393" t="str">
        <f t="shared" si="45"/>
        <v>N/A</v>
      </c>
    </row>
    <row r="394" spans="1:14" x14ac:dyDescent="0.3">
      <c r="I394" t="str">
        <f t="shared" si="40"/>
        <v>N/A</v>
      </c>
      <c r="J394" t="str">
        <f t="shared" si="41"/>
        <v>N/A</v>
      </c>
      <c r="K394" t="str">
        <f t="shared" si="42"/>
        <v>N/A</v>
      </c>
      <c r="L394" t="str">
        <f t="shared" si="43"/>
        <v>N/A</v>
      </c>
      <c r="M394" t="str">
        <f t="shared" si="44"/>
        <v>N/A</v>
      </c>
      <c r="N394" t="str">
        <f t="shared" si="45"/>
        <v>N/A</v>
      </c>
    </row>
    <row r="395" spans="1:14" x14ac:dyDescent="0.3">
      <c r="I395" t="str">
        <f t="shared" si="40"/>
        <v>N/A</v>
      </c>
      <c r="J395" t="str">
        <f t="shared" si="41"/>
        <v>N/A</v>
      </c>
      <c r="K395" t="str">
        <f t="shared" si="42"/>
        <v>N/A</v>
      </c>
      <c r="L395" t="str">
        <f t="shared" si="43"/>
        <v>N/A</v>
      </c>
      <c r="M395" t="str">
        <f t="shared" si="44"/>
        <v>N/A</v>
      </c>
      <c r="N395" t="str">
        <f t="shared" si="45"/>
        <v>N/A</v>
      </c>
    </row>
    <row r="396" spans="1:14" x14ac:dyDescent="0.3">
      <c r="A396" s="1">
        <v>0</v>
      </c>
      <c r="B396" t="s">
        <v>122</v>
      </c>
      <c r="C396" t="s">
        <v>7992</v>
      </c>
      <c r="I396" t="str">
        <f t="shared" si="40"/>
        <v>N/A</v>
      </c>
      <c r="J396">
        <f t="shared" si="41"/>
        <v>95020000</v>
      </c>
      <c r="K396" t="str">
        <f t="shared" si="42"/>
        <v>N/A</v>
      </c>
      <c r="L396" t="str">
        <f t="shared" si="43"/>
        <v>N/A</v>
      </c>
      <c r="M396" t="str">
        <f t="shared" si="44"/>
        <v>N/A</v>
      </c>
      <c r="N396" t="str">
        <f t="shared" si="45"/>
        <v>N/A</v>
      </c>
    </row>
    <row r="397" spans="1:14" x14ac:dyDescent="0.3">
      <c r="A397" s="1">
        <v>1</v>
      </c>
      <c r="B397" t="s">
        <v>123</v>
      </c>
      <c r="I397" t="str">
        <f t="shared" si="40"/>
        <v>N/A</v>
      </c>
      <c r="J397" t="str">
        <f t="shared" si="41"/>
        <v>N/A</v>
      </c>
      <c r="K397" t="str">
        <f t="shared" si="42"/>
        <v>N/A</v>
      </c>
      <c r="L397" t="str">
        <f t="shared" si="43"/>
        <v>N/A</v>
      </c>
      <c r="M397" t="str">
        <f t="shared" si="44"/>
        <v>N/A</v>
      </c>
      <c r="N397" t="str">
        <f t="shared" si="45"/>
        <v>N/A</v>
      </c>
    </row>
    <row r="398" spans="1:14" x14ac:dyDescent="0.3">
      <c r="A398" s="1">
        <v>2</v>
      </c>
      <c r="B398" t="s">
        <v>124</v>
      </c>
      <c r="C398" t="s">
        <v>7993</v>
      </c>
      <c r="I398" t="str">
        <f t="shared" si="40"/>
        <v>N/A</v>
      </c>
      <c r="J398">
        <f t="shared" si="41"/>
        <v>-18.29</v>
      </c>
      <c r="K398" t="str">
        <f t="shared" si="42"/>
        <v>N/A</v>
      </c>
      <c r="L398" t="str">
        <f t="shared" si="43"/>
        <v>N/A</v>
      </c>
      <c r="M398" t="str">
        <f t="shared" si="44"/>
        <v>N/A</v>
      </c>
      <c r="N398" t="str">
        <f t="shared" si="45"/>
        <v>N/A</v>
      </c>
    </row>
    <row r="399" spans="1:14" x14ac:dyDescent="0.3">
      <c r="A399" s="1">
        <v>3</v>
      </c>
      <c r="B399" t="s">
        <v>125</v>
      </c>
      <c r="C399" t="s">
        <v>7994</v>
      </c>
      <c r="I399" t="str">
        <f t="shared" si="40"/>
        <v>N/A</v>
      </c>
      <c r="J399">
        <f t="shared" si="41"/>
        <v>19.670000000000002</v>
      </c>
      <c r="K399" t="str">
        <f t="shared" si="42"/>
        <v>N/A</v>
      </c>
      <c r="L399" t="str">
        <f t="shared" si="43"/>
        <v>N/A</v>
      </c>
      <c r="M399" t="str">
        <f t="shared" si="44"/>
        <v>N/A</v>
      </c>
      <c r="N399" t="str">
        <f t="shared" si="45"/>
        <v>N/A</v>
      </c>
    </row>
    <row r="400" spans="1:14" x14ac:dyDescent="0.3">
      <c r="A400" s="1">
        <v>4</v>
      </c>
      <c r="B400" t="s">
        <v>127</v>
      </c>
      <c r="C400" t="s">
        <v>7995</v>
      </c>
    </row>
    <row r="401" spans="1:3" x14ac:dyDescent="0.3">
      <c r="A401" s="1">
        <v>5</v>
      </c>
      <c r="B401" t="s">
        <v>129</v>
      </c>
      <c r="C401" t="s">
        <v>171</v>
      </c>
    </row>
    <row r="402" spans="1:3" x14ac:dyDescent="0.3">
      <c r="A402" s="1">
        <v>6</v>
      </c>
      <c r="B402" t="s">
        <v>131</v>
      </c>
      <c r="C402" t="s">
        <v>7996</v>
      </c>
    </row>
    <row r="403" spans="1:3" x14ac:dyDescent="0.3">
      <c r="A403" s="1">
        <v>7</v>
      </c>
      <c r="B403" t="s">
        <v>133</v>
      </c>
    </row>
    <row r="404" spans="1:3" x14ac:dyDescent="0.3">
      <c r="A404" s="1">
        <v>8</v>
      </c>
      <c r="B404" t="s">
        <v>134</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-8.6514118240327176E-2</v>
      </c>
      <c r="AL454">
        <f ca="1">Z455-Y455</f>
        <v>-9.3973114357617904E-2</v>
      </c>
      <c r="AM454">
        <f ca="1">AA455-Z455</f>
        <v>-7.4807945410166665E-2</v>
      </c>
      <c r="AN454">
        <f ca="1">AB455-AA455</f>
        <v>1.3706565662937265E-2</v>
      </c>
    </row>
    <row r="455" spans="2:40" x14ac:dyDescent="0.3">
      <c r="X455">
        <f ca="1">(INDIRECT("J" &amp; MATCH("Gross Income",B145:B403,0) +144))/(INDIRECT("J" &amp; MATCH("Sales/Revenue",B145:B403,0) +144))</f>
        <v>0.85196034249662012</v>
      </c>
      <c r="Y455">
        <f ca="1">(INDIRECT("K" &amp; MATCH("Gross Income",B145:B403,0) +144))/(INDIRECT("K" &amp; MATCH("Sales/Revenue",B145:B403,0) +144))</f>
        <v>0.76544622425629294</v>
      </c>
      <c r="Z455">
        <f ca="1">(INDIRECT("L" &amp; MATCH("Gross Income",B145:B403,0) +144))/(INDIRECT("L" &amp; MATCH("Sales/Revenue",B145:B403,0) +144))</f>
        <v>0.67147310989867504</v>
      </c>
      <c r="AA455">
        <f ca="1">(INDIRECT("M" &amp; MATCH("Gross Income",B145:B403,0) +144))/(INDIRECT("M" &amp; MATCH("Sales/Revenue",B145:B403,0) +144))</f>
        <v>0.59666516448850837</v>
      </c>
      <c r="AB455">
        <f ca="1">(INDIRECT("N" &amp; MATCH("Gross Income",B145:B403,0) +144))/(INDIRECT("N" &amp; MATCH("Sales/Revenue",B145:B403,0) +144))</f>
        <v>0.61037173015144564</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0.34339792699414151</v>
      </c>
      <c r="R462">
        <f ca="1">Y455-Y463-Y471</f>
        <v>-8.6384439359267692E-2</v>
      </c>
      <c r="S462">
        <f ca="1">Z455-Z463-Z471</f>
        <v>-0.60210444271239272</v>
      </c>
      <c r="T462">
        <f ca="1">AA455-AA463-AA471</f>
        <v>-0.91978368634520047</v>
      </c>
      <c r="U462">
        <f ca="1">AB455-AB463-AB471</f>
        <v>-1.1188618632400182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f ca="1">(INDIRECT("J" &amp; MATCH("SG&amp;A Expense",B145:B403,0) +144))/(INDIRECT("J" &amp; MATCH("Sales/Revenue",B145:B403,0) +144))</f>
        <v>0.49504281207751238</v>
      </c>
      <c r="Y463">
        <f ca="1">(INDIRECT("K" &amp; MATCH("SG&amp;A Expense",B145:B403,0) +144))/(INDIRECT("K" &amp; MATCH("Sales/Revenue",B145:B403,0) +144))</f>
        <v>0.79633867276887871</v>
      </c>
      <c r="Z463">
        <f ca="1">(INDIRECT("L" &amp; MATCH("SG&amp;A Expense",B145:B403,0) +144))/(INDIRECT("L" &amp; MATCH("Sales/Revenue",B145:B403,0) +144))</f>
        <v>1.1948558067030397</v>
      </c>
      <c r="AA463">
        <f ca="1">(INDIRECT("M" &amp; MATCH("SG&amp;A Expense",B145:B403,0) +144))/(INDIRECT("M" &amp; MATCH("Sales/Revenue",B145:B403,0) +144))</f>
        <v>1.4069400630914826</v>
      </c>
      <c r="AB463">
        <f ca="1">(INDIRECT("N" &amp; MATCH("SG&amp;A Expense",B145:B403,0) +144))/(INDIRECT("N" &amp; MATCH("Sales/Revenue",B145:B403,0) +144))</f>
        <v>1.6163377696190913</v>
      </c>
      <c r="AE463">
        <f ca="1">R462-Q462</f>
        <v>-0.42978236635340922</v>
      </c>
      <c r="AF463">
        <f ca="1">S462-R462</f>
        <v>-0.51572000335312507</v>
      </c>
      <c r="AG463">
        <f ca="1">T462-S462</f>
        <v>-0.31767924363280775</v>
      </c>
      <c r="AH463">
        <f ca="1">U462-T462</f>
        <v>-0.19907817689481777</v>
      </c>
      <c r="AK463">
        <f ca="1">Y463-X463</f>
        <v>0.30129586069136632</v>
      </c>
      <c r="AL463">
        <f ca="1">Z463-Y463</f>
        <v>0.39851713393416099</v>
      </c>
      <c r="AM463">
        <f ca="1">AA463-Z463</f>
        <v>0.21208425638844286</v>
      </c>
      <c r="AN463">
        <f ca="1">AB463-AA463</f>
        <v>0.2093977065276087</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f ca="1">Q462*(1/Q490)</f>
        <v>0.35335033619290518</v>
      </c>
      <c r="K467">
        <f ca="1">R462*(1/R490)</f>
        <v>-7.259615384615381E-2</v>
      </c>
      <c r="L467">
        <f ca="1">S462*(1/S490)</f>
        <v>-0.30146341463414628</v>
      </c>
      <c r="M467">
        <f ca="1">T462*(1/T490)</f>
        <v>-0.42213029989658729</v>
      </c>
      <c r="N467">
        <f ca="1">U462*(1/U490)</f>
        <v>-0.350438407359494</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1.3519603424966201E-2</v>
      </c>
      <c r="Y471">
        <f ca="1">(INDIRECT("K" &amp; MATCH("Depreciation &amp; Amortization Expense",B145:B403,0) +144))/(INDIRECT("K" &amp; MATCH("Sales/Revenue",B145:B403,0) +144))</f>
        <v>5.5491990846681924E-2</v>
      </c>
      <c r="Z471">
        <f ca="1">(INDIRECT("L" &amp; MATCH("Depreciation &amp; Amortization Expense",B145:B403,0) +144))/(INDIRECT("L" &amp; MATCH("Sales/Revenue",B145:B403,0) +144))</f>
        <v>7.8721745908028065E-2</v>
      </c>
      <c r="AA471">
        <f ca="1">(INDIRECT("M" &amp; MATCH("Depreciation &amp; Amortization Expense",B145:B403,0) +144))/(INDIRECT("M" &amp; MATCH("Sales/Revenue",B145:B403,0) +144))</f>
        <v>0.10950878774222622</v>
      </c>
      <c r="AB471">
        <f ca="1">(INDIRECT("N" &amp; MATCH("Depreciation &amp; Amortization Expense",B145:B403,0) +144))/(INDIRECT("N" &amp; MATCH("Sales/Revenue",B145:B403,0) +144))</f>
        <v>0.11289582377237264</v>
      </c>
    </row>
    <row r="472" spans="4:40" x14ac:dyDescent="0.3">
      <c r="Q472">
        <f ca="1">K467-J467</f>
        <v>-0.42594649003905899</v>
      </c>
      <c r="R472">
        <f ca="1">L467-K467</f>
        <v>-0.22886726078799247</v>
      </c>
      <c r="S472">
        <f ca="1">M467-L467</f>
        <v>-0.12066688526244101</v>
      </c>
      <c r="T472">
        <f ca="1">N467-M467</f>
        <v>7.1691892537093294E-2</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4.1972387421715725E-2</v>
      </c>
      <c r="AL474">
        <f ca="1">Z471-Y471</f>
        <v>2.3229755061346141E-2</v>
      </c>
      <c r="AM474">
        <f ca="1">AA471-Z471</f>
        <v>3.0787041834198156E-2</v>
      </c>
      <c r="AN474">
        <f ca="1">AB471-AA471</f>
        <v>3.3870360301464231E-3</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f ca="1">J467*(1-J487)</f>
        <v>0.21402639236848975</v>
      </c>
      <c r="E477">
        <f ca="1">K467*(1-K487)</f>
        <v>-1.5781772575250826E-2</v>
      </c>
      <c r="F477">
        <f ca="1">L467*(1-L487)</f>
        <v>-0.31442018103767055</v>
      </c>
      <c r="G477">
        <f ca="1">M467*(1-M487)</f>
        <v>-0.42368937095384385</v>
      </c>
      <c r="H477">
        <f ca="1">N467*(1-N487)</f>
        <v>-0.35060019794460923</v>
      </c>
      <c r="K477">
        <f ca="1">E477-D477</f>
        <v>-0.22980816494374057</v>
      </c>
      <c r="L477">
        <f ca="1">F477-E477</f>
        <v>-0.29863840846241974</v>
      </c>
      <c r="M477">
        <f ca="1">G477-F477</f>
        <v>-0.10926918991617329</v>
      </c>
      <c r="N477">
        <f ca="1">H477-G477</f>
        <v>7.308917300923462E-2</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f ca="1">K487-J487</f>
        <v>0.3883146210362266</v>
      </c>
      <c r="R481">
        <f ca="1">L487-K487</f>
        <v>-0.82558826058295842</v>
      </c>
      <c r="S481">
        <f ca="1">M487-L487</f>
        <v>3.9286224136156574E-2</v>
      </c>
      <c r="T481">
        <f ca="1">N487-M487</f>
        <v>3.231660277545689E-3</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f ca="1">(INDIRECT("J" &amp; MATCH("Total Current Assets",B145:B403,0) +144) - INDIRECT("J" &amp; MATCH("Total Current Liabilities",B145:B403,0) +144))/(INDIRECT("J" &amp; MATCH("Sales/Revenue",B145:B403,0) +144))</f>
        <v>0.76250563316809372</v>
      </c>
      <c r="Y483">
        <f ca="1">(INDIRECT("K" &amp; MATCH("Total Current Assets",B145:B403,0) +144) - INDIRECT("K" &amp; MATCH("Total Current Liabilities",B145:B403,0) +144))/(INDIRECT("K" &amp; MATCH("Sales/Revenue",B145:B403,0) +144))</f>
        <v>0.89759725400457668</v>
      </c>
      <c r="Z483">
        <f ca="1">(INDIRECT("L" &amp; MATCH("Total Current Assets",B145:B403,0) +144) - INDIRECT("L" &amp; MATCH("Total Current Liabilities",B145:B403,0) +144))/(INDIRECT("L" &amp; MATCH("Sales/Revenue",B145:B403,0) +144))</f>
        <v>1.5759937646141855</v>
      </c>
      <c r="AA483">
        <f ca="1">(INDIRECT("M" &amp; MATCH("Total Current Assets",B145:B403,0) +144) - INDIRECT("M" &amp; MATCH("Total Current Liabilities",B145:B403,0) +144))/(INDIRECT("M" &amp; MATCH("Sales/Revenue",B145:B403,0) +144))</f>
        <v>1.6949076160432628</v>
      </c>
      <c r="AB483">
        <f ca="1">(INDIRECT("N" &amp; MATCH("Total Current Assets",B145:B403,0) +144) - INDIRECT("N" &amp; MATCH("Total Current Liabilities",B145:B403,0) +144))/(INDIRECT("N" &amp; MATCH("Sales/Revenue",B145:B403,0) +144))</f>
        <v>2.6828820559889857</v>
      </c>
      <c r="AK483" t="str">
        <f>K476</f>
        <v>12-13</v>
      </c>
      <c r="AL483" t="str">
        <f>L476</f>
        <v>13-14</v>
      </c>
      <c r="AM483" t="str">
        <f>M476</f>
        <v>14-15</v>
      </c>
      <c r="AN483" t="str">
        <f>N476</f>
        <v>15-16</v>
      </c>
    </row>
    <row r="484" spans="10:40" x14ac:dyDescent="0.3">
      <c r="AK484">
        <f ca="1">Y483-X483</f>
        <v>0.13509162083648296</v>
      </c>
      <c r="AL484">
        <f ca="1">Z483-Y483</f>
        <v>0.67839651060960882</v>
      </c>
      <c r="AM484">
        <f ca="1">AA483-Z483</f>
        <v>0.11891385142907729</v>
      </c>
      <c r="AN484">
        <f ca="1">AB483-AA483</f>
        <v>0.98797443994572287</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f ca="1">(INDIRECT("J" &amp; MATCH("Income Tax",B145:B403,0) +144))/(INDIRECT("J" &amp; MATCH("Pretax Income",B145:B403,0) +144))</f>
        <v>0.39429407461594734</v>
      </c>
      <c r="K487">
        <f ca="1">(INDIRECT("K" &amp; MATCH("Income Tax",B145:B403,0) +144))/(INDIRECT("K" &amp; MATCH("Pretax Income",B145:B403,0) +144))</f>
        <v>0.78260869565217395</v>
      </c>
      <c r="L487">
        <f ca="1">(INDIRECT("L" &amp; MATCH("Income Tax",B145:B403,0) +144))/(INDIRECT("L" &amp; MATCH("Pretax Income",B145:B403,0) +144))</f>
        <v>-4.297956493078444E-2</v>
      </c>
      <c r="M487">
        <f ca="1">(INDIRECT("M" &amp; MATCH("Income Tax",B145:B403,0) +144))/(INDIRECT("M" &amp; MATCH("Pretax Income",B145:B403,0) +144))</f>
        <v>-3.6933407946278681E-3</v>
      </c>
      <c r="N487">
        <f ca="1">(INDIRECT("N" &amp; MATCH("Income Tax",B145:B403,0) +144))/(INDIRECT("N" &amp; MATCH("Pretax Income",B145:B403,0) +144))</f>
        <v>-4.6168051708217911E-4</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f ca="1">SUM(X483,X491,X499)</f>
        <v>0.97183415953132046</v>
      </c>
      <c r="R490">
        <f ca="1">SUM(Y483,Y491,Y499)</f>
        <v>1.1899313501144164</v>
      </c>
      <c r="S490">
        <f ca="1">SUM(Z483,Z491,Z499)</f>
        <v>1.9972720187061574</v>
      </c>
      <c r="T490">
        <f ca="1">SUM(AA483,AA491,AA499)</f>
        <v>2.178909418657053</v>
      </c>
      <c r="U490">
        <f ca="1">SUM(AB483,AB491,AB499)</f>
        <v>3.1927489674162461</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3.2672374943668321E-2</v>
      </c>
      <c r="Y491">
        <f ca="1">(INDIRECT("K" &amp; MATCH("Net Property, Plant &amp; Equipment",B145:B403,0) +144))/(INDIRECT("K" &amp; MATCH("Sales/Revenue",B145:B403,0) +144))</f>
        <v>6.8649885583524028E-2</v>
      </c>
      <c r="Z491">
        <f ca="1">(INDIRECT("L" &amp; MATCH("Net Property, Plant &amp; Equipment",B145:B403,0) +144))/(INDIRECT("L" &amp; MATCH("Sales/Revenue",B145:B403,0) +144))</f>
        <v>0.11613406079501169</v>
      </c>
      <c r="AA491">
        <f ca="1">(INDIRECT("M" &amp; MATCH("Net Property, Plant &amp; Equipment",B145:B403,0) +144))/(INDIRECT("M" &amp; MATCH("Sales/Revenue",B145:B403,0) +144))</f>
        <v>0.13564668769716087</v>
      </c>
      <c r="AB491">
        <f ca="1">(INDIRECT("N" &amp; MATCH("Net Property, Plant &amp; Equipment",B145:B403,0) +144))/(INDIRECT("N" &amp; MATCH("Sales/Revenue",B145:B403,0) +144))</f>
        <v>0.16383662230380908</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f ca="1">R490-Q490</f>
        <v>0.21809719058309596</v>
      </c>
      <c r="AF492">
        <f ca="1">S490-R490</f>
        <v>0.80734066859174103</v>
      </c>
      <c r="AG492">
        <f ca="1">T490-S490</f>
        <v>0.18163739995089556</v>
      </c>
      <c r="AH492">
        <f ca="1">U490-T490</f>
        <v>1.0138395487591931</v>
      </c>
      <c r="AK492">
        <f ca="1">Y491-X491</f>
        <v>3.5977510639855707E-2</v>
      </c>
      <c r="AL492">
        <f ca="1">Z491-Y491</f>
        <v>4.7484175211487664E-2</v>
      </c>
      <c r="AM492">
        <f ca="1">AA491-Z491</f>
        <v>1.951262690214918E-2</v>
      </c>
      <c r="AN492">
        <f ca="1">AB491-AA491</f>
        <v>2.8189934606648204E-2</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0.17665615141955837</v>
      </c>
      <c r="Y499">
        <f ca="1">(INDIRECT("K" &amp; MATCH("Intangible Assets",B145:B403,0) +144))/(INDIRECT("K" &amp; MATCH("Sales/Revenue",B145:B403,0) +144))</f>
        <v>0.22368421052631579</v>
      </c>
      <c r="Z499">
        <f ca="1">(INDIRECT("L" &amp; MATCH("Intangible Assets",B145:B403,0) +144))/(INDIRECT("L" &amp; MATCH("Sales/Revenue",B145:B403,0) +144))</f>
        <v>0.30514419329696024</v>
      </c>
      <c r="AA499">
        <f ca="1">(INDIRECT("M" &amp; MATCH("Intangible Assets",B145:B403,0) +144))/(INDIRECT("M" &amp; MATCH("Sales/Revenue",B145:B403,0) +144))</f>
        <v>0.34835511491662913</v>
      </c>
      <c r="AB499">
        <f ca="1">(INDIRECT("N" &amp; MATCH("Intangible Assets",B145:B403,0) +144))/(INDIRECT("N" &amp; MATCH("Sales/Revenue",B145:B403,0) +144))</f>
        <v>0.34603028912345113</v>
      </c>
      <c r="AK499" t="str">
        <f>K476</f>
        <v>12-13</v>
      </c>
      <c r="AL499" t="str">
        <f>L476</f>
        <v>13-14</v>
      </c>
      <c r="AM499" t="str">
        <f>M476</f>
        <v>14-15</v>
      </c>
      <c r="AN499" t="str">
        <f>N476</f>
        <v>15-16</v>
      </c>
    </row>
    <row r="500" spans="3:40" x14ac:dyDescent="0.3">
      <c r="C500" t="s">
        <v>1247</v>
      </c>
      <c r="AK500">
        <f ca="1">Y499-X499</f>
        <v>4.7028059106757419E-2</v>
      </c>
      <c r="AL500">
        <f ca="1">Z499-Y499</f>
        <v>8.1459982770644451E-2</v>
      </c>
      <c r="AM500">
        <f ca="1">AA499-Z499</f>
        <v>4.3210921619668885E-2</v>
      </c>
      <c r="AN500">
        <f ca="1">AB499-AA499</f>
        <v>-2.3248257931779981E-3</v>
      </c>
    </row>
    <row r="501" spans="3:40" x14ac:dyDescent="0.3">
      <c r="C501" t="s">
        <v>3566</v>
      </c>
    </row>
    <row r="502" spans="3:40" x14ac:dyDescent="0.3">
      <c r="C502" t="s">
        <v>749</v>
      </c>
    </row>
    <row r="503" spans="3:40" x14ac:dyDescent="0.3">
      <c r="C503" t="s">
        <v>7997</v>
      </c>
    </row>
    <row r="504" spans="3:40" x14ac:dyDescent="0.3">
      <c r="C504" t="s">
        <v>1248</v>
      </c>
    </row>
    <row r="505" spans="3:40" x14ac:dyDescent="0.3">
      <c r="C505" t="s">
        <v>752</v>
      </c>
    </row>
    <row r="506" spans="3:40" x14ac:dyDescent="0.3">
      <c r="C506" t="s">
        <v>749</v>
      </c>
    </row>
    <row r="507" spans="3:40" x14ac:dyDescent="0.3">
      <c r="C507" t="s">
        <v>750</v>
      </c>
    </row>
    <row r="508" spans="3:40" x14ac:dyDescent="0.3">
      <c r="C508" t="s">
        <v>1719</v>
      </c>
    </row>
    <row r="509" spans="3:40" x14ac:dyDescent="0.3">
      <c r="C509" t="s">
        <v>748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46" workbookViewId="0">
      <selection activeCell="J145" sqref="J145"/>
    </sheetView>
  </sheetViews>
  <sheetFormatPr defaultRowHeight="14.4" x14ac:dyDescent="0.3"/>
  <cols>
    <col min="1" max="1" width="0" hidden="1" customWidth="1"/>
    <col min="2" max="7" width="20.6640625" customWidth="1"/>
  </cols>
  <sheetData>
    <row r="1" spans="1:16" x14ac:dyDescent="0.3">
      <c r="B1" t="s">
        <v>0</v>
      </c>
      <c r="C1" t="s">
        <v>7998</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Enterprise Financial Services</v>
      </c>
    </row>
    <row r="2" spans="1:16" x14ac:dyDescent="0.3">
      <c r="B2" t="s">
        <v>2</v>
      </c>
      <c r="C2" t="s">
        <v>7999</v>
      </c>
      <c r="K2" t="str">
        <f>LEFT(C1,FIND("(",C1) - 2)</f>
        <v>Enterprise Financial Services Corp</v>
      </c>
    </row>
    <row r="3" spans="1:16" x14ac:dyDescent="0.3">
      <c r="J3">
        <f ca="1">RANDBETWEEN(1,6)</f>
        <v>4</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$40.25, down .86% after opening up 1.35%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$40.25, down .86% after opening up 1.35% over yesterday's closing price</v>
      </c>
    </row>
    <row r="5" spans="1:16" x14ac:dyDescent="0.3">
      <c r="J5">
        <f ca="1">RANDBETWEEN(1,2)</f>
        <v>2</v>
      </c>
      <c r="K5" t="str">
        <f>"The one year target estimate for " &amp; D1 &amp; " is " &amp; TEXT(C23,"$####.00")</f>
        <v>The one year target estimate for Enterprise Financial Services is $47.00</v>
      </c>
      <c r="L5" t="str">
        <f>D1 &amp; " is expected to be trading at " &amp; TEXT(C23, "$####.00") &amp; ", based on target estimates"</f>
        <v>Enterprise Financial Services is expected to be trading at $47.00, based on target estimates</v>
      </c>
    </row>
    <row r="6" spans="1:16" x14ac:dyDescent="0.3">
      <c r="K6" t="str">
        <f>" which would be " &amp; IF(OR(LEFT(ABS((C23-C2)/C2*100),1)="8",LEFT(ABS((C23-C2)/C2*100),2)="18"), "an ", "a ")  &amp;TEXT(ABS((C23-C2)/C2),"####.00%")&amp;IF((C23-C2)&gt;0," increase over"," decrease from")&amp;" the current price"</f>
        <v xml:space="preserve"> which would be a 16.77% increase over the current price</v>
      </c>
    </row>
    <row r="7" spans="1:16" x14ac:dyDescent="0.3">
      <c r="A7" s="1">
        <v>0</v>
      </c>
      <c r="B7" t="s">
        <v>5</v>
      </c>
      <c r="C7" t="s">
        <v>8000</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8.06% over last quarter based on the average of 5 analyst estimates (Yahoo Finance)</v>
      </c>
    </row>
    <row r="8" spans="1:16" x14ac:dyDescent="0.3">
      <c r="A8" s="1">
        <v>1</v>
      </c>
      <c r="B8" t="s">
        <v>6</v>
      </c>
      <c r="C8" t="s">
        <v>8001</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8</v>
      </c>
      <c r="C9" t="s">
        <v>11</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10</v>
      </c>
      <c r="C10" t="s">
        <v>11</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$0.09 in the 2 months leading up to the earnings report</v>
      </c>
    </row>
    <row r="11" spans="1:16" x14ac:dyDescent="0.3">
      <c r="A11" s="1">
        <v>4</v>
      </c>
      <c r="B11" t="s">
        <v>12</v>
      </c>
      <c r="C11" t="s">
        <v>8002</v>
      </c>
      <c r="K11" t="str">
        <f>IF(B145="Interest Income",U42, K42)</f>
        <v>Enterprise Financial Services has managed to increase trust income, commissions &amp; fees, commission &amp; fee income, and retained earnings each year since 2012</v>
      </c>
    </row>
    <row r="12" spans="1:16" x14ac:dyDescent="0.3">
      <c r="A12" s="1">
        <v>5</v>
      </c>
      <c r="B12" t="s">
        <v>14</v>
      </c>
      <c r="C12" t="s">
        <v>8003</v>
      </c>
      <c r="D12" t="str">
        <f>LEFT(C12,FIND("-",C12)-2)</f>
        <v>26.84</v>
      </c>
      <c r="E12" t="str">
        <f>TRIM(RIGHT(C12,FIND("-",C12)-1))</f>
        <v>46.25</v>
      </c>
      <c r="K12" t="str">
        <f ca="1">D78</f>
        <v>There are some indications that Enterprise Financial Services may be overvalued. The company has a higher price/sales, price/book than the comparable average</v>
      </c>
    </row>
    <row r="13" spans="1:16" x14ac:dyDescent="0.3">
      <c r="A13" s="1">
        <v>6</v>
      </c>
      <c r="B13" t="s">
        <v>16</v>
      </c>
      <c r="C13" t="s">
        <v>8004</v>
      </c>
      <c r="K13" t="str">
        <f ca="1">D89</f>
        <v>There are some indications that Enterprise Financial Services may be undervalued. The company has a lower trailing p/e, forward p/e, and peg ratio than the comparable average</v>
      </c>
    </row>
    <row r="14" spans="1:16" x14ac:dyDescent="0.3">
      <c r="A14" s="1">
        <v>7</v>
      </c>
      <c r="B14" t="s">
        <v>18</v>
      </c>
      <c r="C14" t="s">
        <v>8005</v>
      </c>
    </row>
    <row r="16" spans="1:16" x14ac:dyDescent="0.3">
      <c r="A16" s="1">
        <v>0</v>
      </c>
      <c r="B16" t="s">
        <v>20</v>
      </c>
      <c r="C16" t="s">
        <v>8006</v>
      </c>
    </row>
    <row r="17" spans="1:23" x14ac:dyDescent="0.3">
      <c r="A17" s="1">
        <v>1</v>
      </c>
      <c r="B17" t="s">
        <v>22</v>
      </c>
      <c r="C17" t="s">
        <v>8007</v>
      </c>
      <c r="K17" t="str">
        <f ca="1">K2 &amp; IF(J3=1, K3,IF(J3=2,L3,IF(J3=3,M3,IF(J3=4,N3,IF(J3=5,O3,IF(J3=6,P3)))))) &amp; ". " &amp; IF(J4=1,K4,IF(J4=2,L4)) &amp; ". " &amp; IF(J5=1,K5,IF(J5=2,L5)) &amp; K6 &amp; ". " &amp; K7 &amp; ". " &amp; K8 &amp; ". " &amp; K9 &amp; "."</f>
        <v>Enterprise Financial Services Corp reports earnings on Jul 24, 2017. The stock is currently trading at $40.25, down .86% after opening up 1.35% over yesterday's close. Enterprise Financial Services is expected to be trading at $47.00, based on target estimates which would be a 16.77% increase over the current price. Earnings are expected to increase by 8.06% over last quarter based on the average of 5 analyst estimates (Yahoo Finance). The stock is trading in the high end of its 52-week range. Over the last 4 quarters, there have been positive earnings surprises 3 times, and a negative earnings surprise 1 time.</v>
      </c>
    </row>
    <row r="18" spans="1:23" x14ac:dyDescent="0.3">
      <c r="A18" s="1">
        <v>2</v>
      </c>
      <c r="B18" t="s">
        <v>24</v>
      </c>
      <c r="C18" t="s">
        <v>8008</v>
      </c>
    </row>
    <row r="19" spans="1:23" x14ac:dyDescent="0.3">
      <c r="A19" s="1">
        <v>3</v>
      </c>
      <c r="B19" t="s">
        <v>26</v>
      </c>
      <c r="C19" t="s">
        <v>8009</v>
      </c>
    </row>
    <row r="20" spans="1:23" x14ac:dyDescent="0.3">
      <c r="A20" s="1">
        <v>4</v>
      </c>
      <c r="B20" t="s">
        <v>28</v>
      </c>
      <c r="C20" t="s">
        <v>29</v>
      </c>
    </row>
    <row r="21" spans="1:23" x14ac:dyDescent="0.3">
      <c r="A21" s="1">
        <v>5</v>
      </c>
      <c r="B21" t="s">
        <v>30</v>
      </c>
      <c r="C21" t="s">
        <v>8010</v>
      </c>
    </row>
    <row r="22" spans="1:23" x14ac:dyDescent="0.3">
      <c r="A22" s="1">
        <v>6</v>
      </c>
      <c r="B22" t="s">
        <v>32</v>
      </c>
      <c r="C22" t="s">
        <v>3581</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4820</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5</v>
      </c>
      <c r="D27">
        <v>5</v>
      </c>
      <c r="E27">
        <v>4</v>
      </c>
      <c r="F27">
        <v>5</v>
      </c>
      <c r="J27">
        <f>IF(K27 &lt;&gt; "",6, 0)</f>
        <v>6</v>
      </c>
      <c r="K27" t="str">
        <f>IF(I172="pos_trend",B172,"")</f>
        <v>Commission &amp; Fee Income</v>
      </c>
      <c r="L27" t="str">
        <f t="shared" si="0"/>
        <v>commission &amp; fee income</v>
      </c>
      <c r="M27" t="str">
        <f t="shared" si="2"/>
        <v>, commission &amp; fee income</v>
      </c>
      <c r="T27">
        <f>IF(U27 &lt;&gt; "",6, 0)</f>
        <v>0</v>
      </c>
      <c r="U27" t="str">
        <f>IF(I170="pos_trend",B170,"")</f>
        <v/>
      </c>
      <c r="V27" t="str">
        <f t="shared" si="1"/>
        <v/>
      </c>
      <c r="W27" t="str">
        <f t="shared" si="3"/>
        <v/>
      </c>
    </row>
    <row r="28" spans="1:23" x14ac:dyDescent="0.3">
      <c r="A28" s="1">
        <v>1</v>
      </c>
      <c r="B28" t="s">
        <v>42</v>
      </c>
      <c r="C28">
        <v>0.62</v>
      </c>
      <c r="D28">
        <v>0.67</v>
      </c>
      <c r="E28">
        <v>2.6</v>
      </c>
      <c r="F28">
        <v>3.04</v>
      </c>
      <c r="J28">
        <f>IF(K28 &lt;&gt; "",7, 0)</f>
        <v>0</v>
      </c>
      <c r="K28" t="str">
        <f>IF(I173="pos_trend",B173,"")</f>
        <v/>
      </c>
      <c r="L28" t="str">
        <f t="shared" si="0"/>
        <v/>
      </c>
      <c r="M28" t="str">
        <f t="shared" si="2"/>
        <v>, commission &amp; fee income</v>
      </c>
      <c r="T28">
        <f>IF(U28 &lt;&gt; "",7, 0)</f>
        <v>7</v>
      </c>
      <c r="U28" t="str">
        <f>IF(I171="pos_trend",B171,"")</f>
        <v>Trust Income, Commissions &amp; Fees</v>
      </c>
      <c r="V28" t="str">
        <f t="shared" si="1"/>
        <v>trust income, commissions &amp; fees</v>
      </c>
      <c r="W28" t="str">
        <f t="shared" si="3"/>
        <v>, trust income, commissions &amp; fees</v>
      </c>
    </row>
    <row r="29" spans="1:23" x14ac:dyDescent="0.3">
      <c r="A29" s="1">
        <v>2</v>
      </c>
      <c r="B29" t="s">
        <v>43</v>
      </c>
      <c r="C29">
        <v>0.6</v>
      </c>
      <c r="D29">
        <v>0.64</v>
      </c>
      <c r="E29">
        <v>2.5499999999999998</v>
      </c>
      <c r="F29">
        <v>2.93</v>
      </c>
      <c r="J29">
        <f>IF(K29 &lt;&gt; "",8, 0)</f>
        <v>0</v>
      </c>
      <c r="K29" t="str">
        <f>IF(I174="pos_trend",B174,"")</f>
        <v/>
      </c>
      <c r="L29" t="str">
        <f t="shared" si="0"/>
        <v/>
      </c>
      <c r="M29" t="str">
        <f t="shared" si="2"/>
        <v>, commission &amp; fee income</v>
      </c>
      <c r="T29">
        <f>IF(U29 &lt;&gt; "",8, 0)</f>
        <v>8</v>
      </c>
      <c r="U29" t="str">
        <f>IF(I172="pos_trend",B172,"")</f>
        <v>Commission &amp; Fee Income</v>
      </c>
      <c r="V29" t="str">
        <f t="shared" si="1"/>
        <v>commission &amp; fee income</v>
      </c>
      <c r="W29" t="str">
        <f t="shared" si="3"/>
        <v>, trust income, commissions &amp; fees, commission &amp; fee income</v>
      </c>
    </row>
    <row r="30" spans="1:23" x14ac:dyDescent="0.3">
      <c r="A30" s="1">
        <v>3</v>
      </c>
      <c r="B30" t="s">
        <v>44</v>
      </c>
      <c r="C30">
        <v>0.65</v>
      </c>
      <c r="D30">
        <v>0.69</v>
      </c>
      <c r="E30">
        <v>2.67</v>
      </c>
      <c r="F30">
        <v>3.3</v>
      </c>
      <c r="J30">
        <f>IF(K30 &lt;&gt; "",9, 0)</f>
        <v>0</v>
      </c>
      <c r="K30" t="str">
        <f>IF(I185="pos_trend",B185,"")</f>
        <v/>
      </c>
      <c r="L30" t="str">
        <f t="shared" si="0"/>
        <v/>
      </c>
      <c r="M30" t="str">
        <f t="shared" si="2"/>
        <v>, commission &amp; fee income</v>
      </c>
      <c r="T30">
        <f>IF(U30 &lt;&gt; "",9, 0)</f>
        <v>0</v>
      </c>
      <c r="U30" t="str">
        <f>IF(I178="pos_trend",B178,"")</f>
        <v/>
      </c>
      <c r="V30" t="str">
        <f t="shared" si="1"/>
        <v/>
      </c>
      <c r="W30" t="str">
        <f t="shared" si="3"/>
        <v>, trust income, commissions &amp; fees, commission &amp; fee income</v>
      </c>
    </row>
    <row r="31" spans="1:23" x14ac:dyDescent="0.3">
      <c r="A31" s="1">
        <v>4</v>
      </c>
      <c r="B31" t="s">
        <v>45</v>
      </c>
      <c r="C31">
        <v>0.61</v>
      </c>
      <c r="D31">
        <v>0.59</v>
      </c>
      <c r="E31">
        <v>2.48</v>
      </c>
      <c r="F31">
        <v>2.6</v>
      </c>
      <c r="J31">
        <f>IF(K31 &lt;&gt; "",10, 0)</f>
        <v>0</v>
      </c>
      <c r="K31" t="str">
        <f>IF(I186="pos_trend",B186,"")</f>
        <v/>
      </c>
      <c r="L31" t="str">
        <f t="shared" si="0"/>
        <v/>
      </c>
      <c r="M31" t="str">
        <f t="shared" si="2"/>
        <v>, commission &amp; fee income</v>
      </c>
      <c r="T31">
        <f>IF(U31 &lt;&gt; "",10, 0)</f>
        <v>0</v>
      </c>
      <c r="U31" t="str">
        <f>IF(I199="pos_trend",B199,"")</f>
        <v/>
      </c>
      <c r="V31" t="str">
        <f t="shared" si="1"/>
        <v/>
      </c>
      <c r="W31" t="str">
        <f t="shared" si="3"/>
        <v>, trust income, commissions &amp; fees, commission &amp; fee income</v>
      </c>
    </row>
    <row r="32" spans="1:23" x14ac:dyDescent="0.3">
      <c r="J32">
        <f>IF(K32 &lt;&gt; "",11, 0)</f>
        <v>0</v>
      </c>
      <c r="K32" t="str">
        <f>IF(I187="pos_trend",B187,"")</f>
        <v/>
      </c>
      <c r="L32" t="str">
        <f t="shared" si="0"/>
        <v/>
      </c>
      <c r="M32" t="str">
        <f t="shared" si="2"/>
        <v>, commission &amp; fee income</v>
      </c>
      <c r="T32">
        <f>IF(U32 &lt;&gt; "",11, 0)</f>
        <v>0</v>
      </c>
      <c r="U32" t="str">
        <f>IF(I209="pos_trend",B209,"")</f>
        <v/>
      </c>
      <c r="V32" t="str">
        <f t="shared" si="1"/>
        <v/>
      </c>
      <c r="W32" t="str">
        <f t="shared" si="3"/>
        <v>, trust income, commissions &amp; fees, commission &amp; fee income</v>
      </c>
    </row>
    <row r="33" spans="1:23" x14ac:dyDescent="0.3">
      <c r="B33" s="1" t="s">
        <v>46</v>
      </c>
      <c r="C33" s="1" t="s">
        <v>37</v>
      </c>
      <c r="D33" s="1" t="s">
        <v>38</v>
      </c>
      <c r="E33" s="1" t="s">
        <v>39</v>
      </c>
      <c r="F33" s="1" t="s">
        <v>40</v>
      </c>
      <c r="J33">
        <f>IF(K33 &lt;&gt; "",12, 0)</f>
        <v>0</v>
      </c>
      <c r="K33" t="str">
        <f>IF(I195="pos_trend",B195,"")</f>
        <v/>
      </c>
      <c r="L33" t="str">
        <f t="shared" si="0"/>
        <v/>
      </c>
      <c r="M33" t="str">
        <f t="shared" si="2"/>
        <v>, commission &amp; fee income</v>
      </c>
      <c r="T33">
        <f>IF(U33 &lt;&gt; "",12, 0)</f>
        <v>0</v>
      </c>
      <c r="U33" t="str">
        <f>IF(I231="pos_trend",B231,"")</f>
        <v/>
      </c>
      <c r="V33" t="str">
        <f t="shared" si="1"/>
        <v/>
      </c>
      <c r="W33" t="str">
        <f t="shared" si="3"/>
        <v>, trust income, commissions &amp; fees, commission &amp; fee income</v>
      </c>
    </row>
    <row r="34" spans="1:23" x14ac:dyDescent="0.3">
      <c r="A34" s="1">
        <v>0</v>
      </c>
      <c r="B34" t="s">
        <v>41</v>
      </c>
      <c r="C34" t="s">
        <v>5832</v>
      </c>
      <c r="D34" t="s">
        <v>5832</v>
      </c>
      <c r="E34" t="s">
        <v>5832</v>
      </c>
      <c r="F34" t="s">
        <v>5832</v>
      </c>
      <c r="J34">
        <f>IF(K34 &lt;&gt; "",13, 0)</f>
        <v>0</v>
      </c>
      <c r="K34" t="str">
        <f>IF(I196="pos_trend",B196,"")</f>
        <v/>
      </c>
      <c r="L34" t="str">
        <f t="shared" si="0"/>
        <v/>
      </c>
      <c r="M34" t="str">
        <f t="shared" si="2"/>
        <v>, commission &amp; fee income</v>
      </c>
      <c r="T34">
        <f>IF(U34 &lt;&gt; "",13, 0)</f>
        <v>0</v>
      </c>
      <c r="U34" t="str">
        <f>IF(I251="pos_trend",B251,"")</f>
        <v/>
      </c>
      <c r="V34" t="str">
        <f t="shared" si="1"/>
        <v/>
      </c>
      <c r="W34" t="str">
        <f t="shared" si="3"/>
        <v>, trust income, commissions &amp; fees, commission &amp; fee income</v>
      </c>
    </row>
    <row r="35" spans="1:23" x14ac:dyDescent="0.3">
      <c r="A35" s="1">
        <v>1</v>
      </c>
      <c r="B35" t="s">
        <v>42</v>
      </c>
      <c r="C35" t="s">
        <v>8011</v>
      </c>
      <c r="D35" t="s">
        <v>8012</v>
      </c>
      <c r="E35" t="s">
        <v>8013</v>
      </c>
      <c r="F35" t="s">
        <v>8014</v>
      </c>
      <c r="J35">
        <f>IF(K35 &lt;&gt; "",14, 0)</f>
        <v>0</v>
      </c>
      <c r="K35" t="str">
        <f>IF(I201="pos_trend",B201,"")</f>
        <v/>
      </c>
      <c r="L35" t="str">
        <f t="shared" si="0"/>
        <v/>
      </c>
      <c r="M35" t="str">
        <f t="shared" si="2"/>
        <v>, commission &amp; fee income</v>
      </c>
      <c r="T35">
        <f>IF(U35 &lt;&gt; "",14, 0)</f>
        <v>14</v>
      </c>
      <c r="U35" t="str">
        <f>IF(I279="pos_trend",B279,"")</f>
        <v>Retained Earnings</v>
      </c>
      <c r="V35" t="str">
        <f t="shared" si="1"/>
        <v>retained earnings</v>
      </c>
      <c r="W35" t="str">
        <f t="shared" si="3"/>
        <v>, trust income, commissions &amp; fees, commission &amp; fee income, retained earnings</v>
      </c>
    </row>
    <row r="36" spans="1:23" x14ac:dyDescent="0.3">
      <c r="A36" s="1">
        <v>2</v>
      </c>
      <c r="B36" t="s">
        <v>43</v>
      </c>
      <c r="C36" t="s">
        <v>8015</v>
      </c>
      <c r="D36" t="s">
        <v>8016</v>
      </c>
      <c r="E36" t="s">
        <v>8017</v>
      </c>
      <c r="F36" t="s">
        <v>8018</v>
      </c>
      <c r="J36">
        <f>IF(K36 &lt;&gt; "",15, 0)</f>
        <v>0</v>
      </c>
      <c r="K36" t="str">
        <f>IF(I202="pos_trend",B202,"")</f>
        <v/>
      </c>
      <c r="L36" t="str">
        <f t="shared" si="0"/>
        <v/>
      </c>
      <c r="M36" t="str">
        <f t="shared" si="2"/>
        <v>, commission &amp; fee income</v>
      </c>
      <c r="T36">
        <f>IF(U36 &lt;&gt; "",15, 0)</f>
        <v>0</v>
      </c>
      <c r="U36" t="str">
        <f>IF(I336="pos_trend",B336,"")</f>
        <v/>
      </c>
      <c r="V36" t="str">
        <f t="shared" si="1"/>
        <v/>
      </c>
      <c r="W36" t="str">
        <f t="shared" si="3"/>
        <v>, trust income, commissions &amp; fees, commission &amp; fee income, retained earnings</v>
      </c>
    </row>
    <row r="37" spans="1:23" x14ac:dyDescent="0.3">
      <c r="A37" s="1">
        <v>3</v>
      </c>
      <c r="B37" t="s">
        <v>44</v>
      </c>
      <c r="C37" t="s">
        <v>1412</v>
      </c>
      <c r="D37" t="s">
        <v>8019</v>
      </c>
      <c r="E37" t="s">
        <v>8020</v>
      </c>
      <c r="F37" t="s">
        <v>8021</v>
      </c>
      <c r="J37">
        <f>IF(K37 &lt;&gt; "",16, 0)</f>
        <v>0</v>
      </c>
      <c r="K37" t="str">
        <f>IF(I203="pos_trend",B203,"")</f>
        <v/>
      </c>
      <c r="L37" t="str">
        <f t="shared" si="0"/>
        <v/>
      </c>
      <c r="M37" t="str">
        <f t="shared" si="2"/>
        <v>, commission &amp; fee income</v>
      </c>
      <c r="T37">
        <f>IF(U37 &lt;&gt; "",16, 0)</f>
        <v>0</v>
      </c>
      <c r="U37" t="str">
        <f>IF(I235="pos_trend",B235,"")</f>
        <v/>
      </c>
      <c r="V37" t="str">
        <f t="shared" si="1"/>
        <v/>
      </c>
      <c r="W37" t="str">
        <f t="shared" si="3"/>
        <v>, trust income, commissions &amp; fees, commission &amp; fee income, retained earnings</v>
      </c>
    </row>
    <row r="38" spans="1:23" x14ac:dyDescent="0.3">
      <c r="A38" s="1">
        <v>4</v>
      </c>
      <c r="B38" t="s">
        <v>60</v>
      </c>
      <c r="C38" t="s">
        <v>8022</v>
      </c>
      <c r="D38" t="s">
        <v>8023</v>
      </c>
      <c r="E38" t="s">
        <v>8024</v>
      </c>
      <c r="F38" t="s">
        <v>8013</v>
      </c>
      <c r="J38">
        <f>IF(K38 &lt;&gt; "",17, 0)</f>
        <v>0</v>
      </c>
      <c r="K38" t="str">
        <f>IF(I351="pos_trend",B351,"")</f>
        <v/>
      </c>
      <c r="L38" t="str">
        <f t="shared" si="0"/>
        <v/>
      </c>
      <c r="M38" t="str">
        <f t="shared" si="2"/>
        <v>, commission &amp; fee income</v>
      </c>
      <c r="T38">
        <f>IF(U38 &lt;&gt; "",17, 0)</f>
        <v>0</v>
      </c>
      <c r="U38" t="str">
        <f>IF(I236="pos_trend",B236,"")</f>
        <v/>
      </c>
      <c r="V38" t="str">
        <f t="shared" si="1"/>
        <v/>
      </c>
      <c r="W38" t="str">
        <f t="shared" si="3"/>
        <v>, trust income, commissions &amp; fees, commission &amp; fee income, retained earnings</v>
      </c>
    </row>
    <row r="39" spans="1:23" x14ac:dyDescent="0.3">
      <c r="A39" s="1">
        <v>5</v>
      </c>
      <c r="B39" t="s">
        <v>64</v>
      </c>
      <c r="C39" t="s">
        <v>8025</v>
      </c>
      <c r="D39" t="s">
        <v>91</v>
      </c>
      <c r="E39" t="s">
        <v>8026</v>
      </c>
      <c r="F39" t="s">
        <v>8027</v>
      </c>
      <c r="K39" t="str">
        <f>IF(I352="pos_trend",B352,"")</f>
        <v/>
      </c>
      <c r="M39" t="str">
        <f t="shared" si="2"/>
        <v>, commission &amp; fee income</v>
      </c>
      <c r="W39" t="str">
        <f t="shared" si="3"/>
        <v>, trust income, commissions &amp; fees, commission &amp; fee income, retained earnings</v>
      </c>
    </row>
    <row r="40" spans="1:23" x14ac:dyDescent="0.3">
      <c r="J40">
        <f>MAX(J22:J39)</f>
        <v>6</v>
      </c>
      <c r="K40" t="str">
        <f>VLOOKUP(J40,J22:K39,2,FALSE)</f>
        <v>Commission &amp; Fee Income</v>
      </c>
      <c r="M40" t="str">
        <f>IF(IFERROR(FIND(",",M39),TRUE)=TRUE,M39,IF(NOT(EXACT(K40,UPPER(K40))),SUBSTITUTE(M39,LOWER(K40),"and "&amp;LOWER(K40)),SUBSTITUTE(M39,K40,"and "&amp;K40)))</f>
        <v>, and commission &amp; fee income</v>
      </c>
      <c r="T40">
        <f>MAX(T22:T39)</f>
        <v>14</v>
      </c>
      <c r="U40" t="str">
        <f>VLOOKUP(T40,T22:U39,2,FALSE)</f>
        <v>Retained Earnings</v>
      </c>
      <c r="W40" t="str">
        <f>IF(IFERROR(FIND(",",W39),TRUE)=TRUE,W39,IF(NOT(EXACT(U40,UPPER(U40))),SUBSTITUTE(W39,LOWER(U40),"and "&amp;LOWER(U40)),SUBSTITUTE(W39,U40,"and "&amp;U40)))</f>
        <v>, trust income, commissions &amp; fees, commission &amp; fee income, and retained earnings</v>
      </c>
    </row>
    <row r="41" spans="1:23" x14ac:dyDescent="0.3">
      <c r="B41" s="1" t="s">
        <v>69</v>
      </c>
      <c r="C41" s="1" t="s">
        <v>70</v>
      </c>
      <c r="D41" s="1" t="s">
        <v>71</v>
      </c>
      <c r="E41" s="1" t="s">
        <v>72</v>
      </c>
      <c r="F41" s="1" t="s">
        <v>73</v>
      </c>
    </row>
    <row r="42" spans="1:23" x14ac:dyDescent="0.3">
      <c r="A42" s="1">
        <v>0</v>
      </c>
      <c r="B42" t="s">
        <v>74</v>
      </c>
      <c r="C42" t="s">
        <v>8028</v>
      </c>
      <c r="D42" t="s">
        <v>82</v>
      </c>
      <c r="E42" t="s">
        <v>80</v>
      </c>
      <c r="F42" t="s">
        <v>8029</v>
      </c>
      <c r="K42" t="str">
        <f>SUBSTITUTE(IF(M40&lt;&gt;"", D1 &amp; " has managed to increase " &amp; M40 &amp; " each year since " &amp; C144, "No positive trends")," , "," ")</f>
        <v>Enterprise Financial Services has managed to increase and commission &amp; fee income each year since 2012</v>
      </c>
      <c r="U42" t="str">
        <f>SUBSTITUTE(IF(W40&lt;&gt;"", D1 &amp; " has managed to increase " &amp; W40 &amp; " each year since " &amp; C144, "No positive trends")," , "," ")</f>
        <v>Enterprise Financial Services has managed to increase trust income, commissions &amp; fees, commission &amp; fee income, and retained earnings each year since 2012</v>
      </c>
    </row>
    <row r="43" spans="1:23" x14ac:dyDescent="0.3">
      <c r="A43" s="1">
        <v>1</v>
      </c>
      <c r="B43" t="s">
        <v>78</v>
      </c>
      <c r="C43" t="s">
        <v>80</v>
      </c>
      <c r="D43" t="s">
        <v>4286</v>
      </c>
      <c r="E43" t="s">
        <v>2403</v>
      </c>
      <c r="F43" t="s">
        <v>82</v>
      </c>
    </row>
    <row r="44" spans="1:23" x14ac:dyDescent="0.3">
      <c r="A44" s="1">
        <v>2</v>
      </c>
      <c r="B44" t="s">
        <v>83</v>
      </c>
      <c r="C44" t="s">
        <v>8030</v>
      </c>
      <c r="D44" t="s">
        <v>1287</v>
      </c>
      <c r="E44" t="s">
        <v>8031</v>
      </c>
      <c r="F44" t="s">
        <v>8032</v>
      </c>
    </row>
    <row r="45" spans="1:23" x14ac:dyDescent="0.3">
      <c r="A45" s="1">
        <v>3</v>
      </c>
      <c r="B45" t="s">
        <v>88</v>
      </c>
      <c r="C45" t="s">
        <v>8033</v>
      </c>
      <c r="D45" t="s">
        <v>2427</v>
      </c>
      <c r="E45" t="s">
        <v>1472</v>
      </c>
      <c r="F45" t="s">
        <v>8034</v>
      </c>
    </row>
    <row r="47" spans="1:23" x14ac:dyDescent="0.3">
      <c r="B47" s="1" t="s">
        <v>93</v>
      </c>
      <c r="C47" s="1" t="s">
        <v>37</v>
      </c>
      <c r="D47" s="1" t="s">
        <v>38</v>
      </c>
      <c r="E47" s="1" t="s">
        <v>39</v>
      </c>
      <c r="F47" s="1" t="s">
        <v>40</v>
      </c>
    </row>
    <row r="48" spans="1:23" x14ac:dyDescent="0.3">
      <c r="A48" s="1">
        <v>0</v>
      </c>
      <c r="B48" t="s">
        <v>94</v>
      </c>
      <c r="C48">
        <v>0.62</v>
      </c>
      <c r="D48">
        <v>0.67</v>
      </c>
      <c r="E48">
        <v>2.6</v>
      </c>
      <c r="F48">
        <v>3.04</v>
      </c>
    </row>
    <row r="49" spans="1:14" x14ac:dyDescent="0.3">
      <c r="A49" s="1">
        <v>1</v>
      </c>
      <c r="B49" t="s">
        <v>95</v>
      </c>
      <c r="C49">
        <v>0.62</v>
      </c>
      <c r="D49">
        <v>0.67</v>
      </c>
      <c r="E49">
        <v>2.6</v>
      </c>
      <c r="F49">
        <v>3.04</v>
      </c>
    </row>
    <row r="50" spans="1:14" x14ac:dyDescent="0.3">
      <c r="A50" s="1">
        <v>2</v>
      </c>
      <c r="B50" t="s">
        <v>96</v>
      </c>
      <c r="C50">
        <v>0.62</v>
      </c>
      <c r="D50">
        <v>0.67</v>
      </c>
      <c r="E50">
        <v>2.6</v>
      </c>
      <c r="F50">
        <v>3.04</v>
      </c>
    </row>
    <row r="51" spans="1:14" x14ac:dyDescent="0.3">
      <c r="A51" s="1">
        <v>3</v>
      </c>
      <c r="B51" t="s">
        <v>97</v>
      </c>
      <c r="C51">
        <v>0.62</v>
      </c>
      <c r="D51">
        <v>0.67</v>
      </c>
      <c r="E51">
        <v>2.6</v>
      </c>
      <c r="F51">
        <v>3.04</v>
      </c>
    </row>
    <row r="52" spans="1:14" x14ac:dyDescent="0.3">
      <c r="A52" s="1">
        <v>4</v>
      </c>
      <c r="B52" t="s">
        <v>98</v>
      </c>
      <c r="C52">
        <v>0.62</v>
      </c>
      <c r="D52">
        <v>0.65</v>
      </c>
      <c r="E52">
        <v>2.57</v>
      </c>
      <c r="F52">
        <v>2.95</v>
      </c>
    </row>
    <row r="54" spans="1:14" x14ac:dyDescent="0.3">
      <c r="B54" s="1" t="s">
        <v>99</v>
      </c>
      <c r="C54" s="1" t="s">
        <v>37</v>
      </c>
      <c r="D54" s="1" t="s">
        <v>38</v>
      </c>
      <c r="E54" s="1" t="s">
        <v>39</v>
      </c>
      <c r="F54" s="1" t="s">
        <v>40</v>
      </c>
    </row>
    <row r="55" spans="1:14" x14ac:dyDescent="0.3">
      <c r="A55" s="1">
        <v>0</v>
      </c>
      <c r="B55" t="s">
        <v>100</v>
      </c>
    </row>
    <row r="56" spans="1:14" x14ac:dyDescent="0.3">
      <c r="A56" s="1">
        <v>1</v>
      </c>
      <c r="B56" t="s">
        <v>101</v>
      </c>
    </row>
    <row r="57" spans="1:14" x14ac:dyDescent="0.3">
      <c r="A57" s="1">
        <v>2</v>
      </c>
      <c r="B57" t="s">
        <v>102</v>
      </c>
    </row>
    <row r="58" spans="1:14" x14ac:dyDescent="0.3">
      <c r="A58" s="1">
        <v>3</v>
      </c>
      <c r="B58" t="s">
        <v>103</v>
      </c>
    </row>
    <row r="60" spans="1:14" x14ac:dyDescent="0.3">
      <c r="B60" s="1" t="s">
        <v>104</v>
      </c>
      <c r="C60" s="1" t="s">
        <v>8035</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EFSC</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C61" t="s">
        <v>7597</v>
      </c>
      <c r="F61">
        <v>0.19</v>
      </c>
      <c r="I61" t="str">
        <f t="shared" si="4"/>
        <v>N/A</v>
      </c>
      <c r="J61">
        <f t="shared" si="5"/>
        <v>1.6E-2</v>
      </c>
      <c r="K61">
        <f t="shared" si="6"/>
        <v>0</v>
      </c>
      <c r="L61">
        <f t="shared" si="7"/>
        <v>0</v>
      </c>
      <c r="M61">
        <f t="shared" si="8"/>
        <v>0.19</v>
      </c>
      <c r="N61">
        <f t="shared" si="9"/>
        <v>0</v>
      </c>
    </row>
    <row r="62" spans="1:14" x14ac:dyDescent="0.3">
      <c r="A62" s="1">
        <v>1</v>
      </c>
      <c r="B62" t="s">
        <v>111</v>
      </c>
      <c r="C62" t="s">
        <v>8036</v>
      </c>
      <c r="F62">
        <v>0.22</v>
      </c>
      <c r="I62" t="str">
        <f t="shared" si="4"/>
        <v>N/A</v>
      </c>
      <c r="J62">
        <f t="shared" si="5"/>
        <v>0.13600000000000001</v>
      </c>
      <c r="K62">
        <f t="shared" si="6"/>
        <v>0</v>
      </c>
      <c r="L62">
        <f t="shared" si="7"/>
        <v>0</v>
      </c>
      <c r="M62">
        <f t="shared" si="8"/>
        <v>0.22</v>
      </c>
      <c r="N62">
        <f t="shared" si="9"/>
        <v>0</v>
      </c>
    </row>
    <row r="63" spans="1:14" x14ac:dyDescent="0.3">
      <c r="A63" s="1">
        <v>2</v>
      </c>
      <c r="B63" t="s">
        <v>113</v>
      </c>
      <c r="C63" t="s">
        <v>8037</v>
      </c>
      <c r="F63">
        <v>0.08</v>
      </c>
      <c r="I63" t="str">
        <f t="shared" si="4"/>
        <v>N/A</v>
      </c>
      <c r="J63">
        <f t="shared" si="5"/>
        <v>4.8000000000000001E-2</v>
      </c>
      <c r="K63">
        <f t="shared" si="6"/>
        <v>0</v>
      </c>
      <c r="L63">
        <f t="shared" si="7"/>
        <v>0</v>
      </c>
      <c r="M63">
        <f t="shared" si="8"/>
        <v>0.08</v>
      </c>
      <c r="N63">
        <f t="shared" si="9"/>
        <v>0</v>
      </c>
    </row>
    <row r="64" spans="1:14" x14ac:dyDescent="0.3">
      <c r="A64" s="1">
        <v>3</v>
      </c>
      <c r="B64" t="s">
        <v>115</v>
      </c>
      <c r="C64" t="s">
        <v>4054</v>
      </c>
      <c r="F64">
        <v>0.12</v>
      </c>
      <c r="I64" t="str">
        <f t="shared" si="4"/>
        <v>N/A</v>
      </c>
      <c r="J64">
        <f t="shared" si="5"/>
        <v>0.16899999999999998</v>
      </c>
      <c r="K64">
        <f t="shared" si="6"/>
        <v>0</v>
      </c>
      <c r="L64">
        <f t="shared" si="7"/>
        <v>0</v>
      </c>
      <c r="M64">
        <f t="shared" si="8"/>
        <v>0.12</v>
      </c>
      <c r="N64">
        <f t="shared" si="9"/>
        <v>0</v>
      </c>
    </row>
    <row r="65" spans="1:14" x14ac:dyDescent="0.3">
      <c r="A65" s="1">
        <v>4</v>
      </c>
      <c r="B65" t="s">
        <v>117</v>
      </c>
      <c r="C65" t="s">
        <v>1747</v>
      </c>
      <c r="F65">
        <v>0.08</v>
      </c>
      <c r="I65" t="str">
        <f t="shared" si="4"/>
        <v>N/A</v>
      </c>
      <c r="J65">
        <f t="shared" si="5"/>
        <v>0.09</v>
      </c>
      <c r="K65">
        <f t="shared" si="6"/>
        <v>0</v>
      </c>
      <c r="L65">
        <f t="shared" si="7"/>
        <v>0</v>
      </c>
      <c r="M65">
        <f t="shared" si="8"/>
        <v>0.08</v>
      </c>
      <c r="N65">
        <f t="shared" si="9"/>
        <v>0</v>
      </c>
    </row>
    <row r="66" spans="1:14" x14ac:dyDescent="0.3">
      <c r="A66" s="1">
        <v>5</v>
      </c>
      <c r="B66" t="s">
        <v>119</v>
      </c>
      <c r="C66" t="s">
        <v>8038</v>
      </c>
      <c r="I66" t="str">
        <f t="shared" si="4"/>
        <v>N/A</v>
      </c>
      <c r="J66">
        <f t="shared" si="5"/>
        <v>0.13489999999999999</v>
      </c>
      <c r="K66">
        <f t="shared" si="6"/>
        <v>0</v>
      </c>
      <c r="L66">
        <f t="shared" si="7"/>
        <v>0</v>
      </c>
      <c r="M66">
        <f t="shared" si="8"/>
        <v>0</v>
      </c>
      <c r="N66">
        <f t="shared" si="9"/>
        <v>0</v>
      </c>
    </row>
    <row r="67" spans="1:14" x14ac:dyDescent="0.3">
      <c r="D67" t="s">
        <v>121</v>
      </c>
      <c r="E67" t="str">
        <f>C1</f>
        <v>Enterprise Financial Services Corp (EFSC)</v>
      </c>
      <c r="I67" t="str">
        <f t="shared" si="4"/>
        <v>N/A</v>
      </c>
      <c r="J67">
        <f t="shared" si="5"/>
        <v>0</v>
      </c>
      <c r="K67" t="str">
        <f t="shared" si="6"/>
        <v>Comp Average</v>
      </c>
      <c r="L67" t="str">
        <f t="shared" si="7"/>
        <v>Enterprise Financial Services Corp (EFSC)</v>
      </c>
      <c r="M67">
        <f t="shared" si="8"/>
        <v>0</v>
      </c>
      <c r="N67">
        <f t="shared" si="9"/>
        <v>0</v>
      </c>
    </row>
    <row r="68" spans="1:14" x14ac:dyDescent="0.3">
      <c r="A68" s="1">
        <v>0</v>
      </c>
      <c r="B68" t="s">
        <v>122</v>
      </c>
      <c r="C68" t="s">
        <v>8006</v>
      </c>
      <c r="D68">
        <f ca="1">AVERAGE(VALUE(INDIRECT("J"&amp;(MATCH(B68,B69:B500,0)+68))),VALUE(INDIRECT("J"&amp;(MATCH(B68,B69:B500,0)+79))),VALUE(INDIRECT("J"&amp;(MATCH(B68,B69:B500,0)+90))),VALUE(INDIRECT("J"&amp;(MATCH(B68,B69:B500,0)+101))))</f>
        <v>328222500</v>
      </c>
      <c r="E68" t="str">
        <f t="shared" ref="E68:E76" ca="1" si="10">IF(AND(C68&lt;&gt;"",D68&lt;&gt;0),IF(VALUE(J68)&gt;VALUE(K68),"above average","below average"),"no data")</f>
        <v>above average</v>
      </c>
      <c r="I68" t="str">
        <f t="shared" ca="1" si="4"/>
        <v>N/A</v>
      </c>
      <c r="J68">
        <f t="shared" si="5"/>
        <v>945140000</v>
      </c>
      <c r="K68">
        <f t="shared" ca="1" si="6"/>
        <v>328222500</v>
      </c>
      <c r="L68" t="str">
        <f t="shared" ca="1" si="7"/>
        <v>above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8008</v>
      </c>
      <c r="D70">
        <f ca="1">AVERAGE(VALUE(INDIRECT("J"&amp;(MATCH(B70,B71:B502,0)+70))),VALUE(INDIRECT("J"&amp;(MATCH(B70,B71:B502,0)+81))),VALUE(INDIRECT("J"&amp;(MATCH(B70,B71:B502,0)+92))),VALUE(INDIRECT("J"&amp;(MATCH(B70,B71:B502,0)+103))))</f>
        <v>18.11</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16.60</v>
      </c>
      <c r="K70">
        <f t="shared" ca="1" si="6"/>
        <v>18.11</v>
      </c>
      <c r="L70" t="str">
        <f t="shared" ca="1" si="7"/>
        <v>below average</v>
      </c>
      <c r="M70" t="str">
        <f t="shared" ca="1" si="8"/>
        <v/>
      </c>
      <c r="N70" t="str">
        <f t="shared" ca="1" si="9"/>
        <v/>
      </c>
    </row>
    <row r="71" spans="1:14" x14ac:dyDescent="0.3">
      <c r="A71" s="1">
        <v>3</v>
      </c>
      <c r="B71" t="s">
        <v>125</v>
      </c>
      <c r="C71" t="s">
        <v>8039</v>
      </c>
      <c r="D71">
        <f ca="1">AVERAGE(VALUE(INDIRECT("J"&amp;(MATCH(B71,B72:B503,0)+71))),VALUE(INDIRECT("J"&amp;(MATCH(B71,B72:B503,0)+82))),VALUE(INDIRECT("J"&amp;(MATCH(B71,B72:B503,0)+93))),VALUE(INDIRECT("J"&amp;(MATCH(B71,B72:B503,0)+104))))</f>
        <v>15.1325</v>
      </c>
      <c r="E71" t="str">
        <f t="shared" ca="1" si="10"/>
        <v>below average</v>
      </c>
      <c r="F71" t="str">
        <f t="shared" ca="1" si="11"/>
        <v/>
      </c>
      <c r="G71" t="str">
        <f t="shared" ref="G71:G76" ca="1" si="12">IF(F71&lt;&gt;"", G70 &amp; ", " &amp; IFERROR(LEFT(F71,FIND("(",F71) - 2),F71),G70)</f>
        <v/>
      </c>
      <c r="I71" t="str">
        <f t="shared" ca="1" si="4"/>
        <v>N/A</v>
      </c>
      <c r="J71" t="str">
        <f t="shared" si="5"/>
        <v>13.24</v>
      </c>
      <c r="K71">
        <f t="shared" ca="1" si="6"/>
        <v>15.1325</v>
      </c>
      <c r="L71" t="str">
        <f t="shared" ca="1" si="7"/>
        <v>below average</v>
      </c>
      <c r="M71" t="str">
        <f t="shared" ca="1" si="8"/>
        <v/>
      </c>
      <c r="N71" t="str">
        <f t="shared" ca="1" si="9"/>
        <v/>
      </c>
    </row>
    <row r="72" spans="1:14" x14ac:dyDescent="0.3">
      <c r="A72" s="1">
        <v>4</v>
      </c>
      <c r="B72" t="s">
        <v>127</v>
      </c>
      <c r="C72" t="s">
        <v>1245</v>
      </c>
      <c r="D72">
        <f ca="1">AVERAGE(VALUE(INDIRECT("J"&amp;(MATCH(B72,B73:B504,0)+72))),VALUE(INDIRECT("J"&amp;(MATCH(B72,B73:B504,0)+83))),VALUE(INDIRECT("J"&amp;(MATCH(B72,B73:B504,0)+94))),VALUE(INDIRECT("J"&amp;(MATCH(B72,B73:B504,0)+105))))</f>
        <v>4</v>
      </c>
      <c r="E72" t="str">
        <f t="shared" ca="1" si="10"/>
        <v>below average</v>
      </c>
      <c r="F72" t="str">
        <f t="shared" ca="1" si="11"/>
        <v/>
      </c>
      <c r="G72" t="str">
        <f t="shared" ca="1" si="12"/>
        <v/>
      </c>
      <c r="I72" t="str">
        <f t="shared" ca="1" si="4"/>
        <v>N/A</v>
      </c>
      <c r="J72" t="str">
        <f t="shared" si="5"/>
        <v>1.74</v>
      </c>
      <c r="K72">
        <f t="shared" ca="1" si="6"/>
        <v>4</v>
      </c>
      <c r="L72" t="str">
        <f t="shared" ca="1" si="7"/>
        <v>below average</v>
      </c>
      <c r="M72" t="str">
        <f t="shared" ca="1" si="8"/>
        <v/>
      </c>
      <c r="N72" t="str">
        <f t="shared" ca="1" si="9"/>
        <v/>
      </c>
    </row>
    <row r="73" spans="1:14" x14ac:dyDescent="0.3">
      <c r="A73" s="1">
        <v>5</v>
      </c>
      <c r="B73" t="s">
        <v>129</v>
      </c>
      <c r="C73" t="s">
        <v>8040</v>
      </c>
      <c r="D73">
        <f ca="1">AVERAGE(VALUE(INDIRECT("J"&amp;(MATCH(B73,B74:B505,0)+73))),VALUE(INDIRECT("J"&amp;(MATCH(B73,B74:B505,0)+84))),VALUE(INDIRECT("J"&amp;(MATCH(B73,B74:B505,0)+95))),VALUE(INDIRECT("J"&amp;(MATCH(B73,B74:B505,0)+106))))</f>
        <v>4.0525000000000002</v>
      </c>
      <c r="E73" t="str">
        <f t="shared" ca="1" si="10"/>
        <v>above average</v>
      </c>
      <c r="F73" t="str">
        <f t="shared" ca="1" si="11"/>
        <v>price/sales (ttm)</v>
      </c>
      <c r="G73" t="str">
        <f t="shared" ca="1" si="12"/>
        <v>, price/sales</v>
      </c>
      <c r="I73" t="str">
        <f t="shared" ca="1" si="4"/>
        <v>N/A</v>
      </c>
      <c r="J73" t="str">
        <f t="shared" si="5"/>
        <v>5.68</v>
      </c>
      <c r="K73">
        <f t="shared" ca="1" si="6"/>
        <v>4.0525000000000002</v>
      </c>
      <c r="L73" t="str">
        <f t="shared" ca="1" si="7"/>
        <v>above average</v>
      </c>
      <c r="M73" t="str">
        <f t="shared" ca="1" si="8"/>
        <v>price/sales (ttm)</v>
      </c>
      <c r="N73" t="str">
        <f t="shared" ca="1" si="9"/>
        <v>, price/sales</v>
      </c>
    </row>
    <row r="74" spans="1:14" x14ac:dyDescent="0.3">
      <c r="A74" s="1">
        <v>6</v>
      </c>
      <c r="B74" t="s">
        <v>131</v>
      </c>
      <c r="C74" t="s">
        <v>745</v>
      </c>
      <c r="D74">
        <f ca="1">AVERAGE(VALUE(INDIRECT("J"&amp;(MATCH(B74,B75:B506,0)+74))),VALUE(INDIRECT("J"&amp;(MATCH(B74,B75:B506,0)+85))),VALUE(INDIRECT("J"&amp;(MATCH(B74,B75:B506,0)+96))),VALUE(INDIRECT("J"&amp;(MATCH(B74,B75:B506,0)+107))))</f>
        <v>1.4424999999999999</v>
      </c>
      <c r="E74" t="str">
        <f t="shared" ca="1" si="10"/>
        <v>above average</v>
      </c>
      <c r="F74" t="str">
        <f t="shared" ca="1" si="11"/>
        <v>price/book (mrq)</v>
      </c>
      <c r="G74" t="str">
        <f t="shared" ca="1" si="12"/>
        <v>, price/sales, price/book</v>
      </c>
      <c r="I74" t="str">
        <f t="shared" ca="1" si="4"/>
        <v>N/A</v>
      </c>
      <c r="J74" t="str">
        <f t="shared" si="5"/>
        <v>1.75</v>
      </c>
      <c r="K74">
        <f t="shared" ca="1" si="6"/>
        <v>1.4424999999999999</v>
      </c>
      <c r="L74" t="str">
        <f t="shared" ca="1" si="7"/>
        <v>above average</v>
      </c>
      <c r="M74" t="str">
        <f t="shared" ca="1" si="8"/>
        <v>price/book (mrq)</v>
      </c>
      <c r="N74" t="str">
        <f t="shared" ca="1" si="9"/>
        <v>, price/sales, price/book</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price/sales, price/book</v>
      </c>
      <c r="I75" t="str">
        <f t="shared" ca="1" si="4"/>
        <v>N/A</v>
      </c>
      <c r="J75">
        <f t="shared" si="5"/>
        <v>0</v>
      </c>
      <c r="K75">
        <f t="shared" ca="1" si="6"/>
        <v>0</v>
      </c>
      <c r="L75" t="str">
        <f t="shared" ca="1" si="7"/>
        <v>no data</v>
      </c>
      <c r="M75" t="str">
        <f t="shared" ca="1" si="8"/>
        <v/>
      </c>
      <c r="N75" t="str">
        <f t="shared" ca="1" si="9"/>
        <v>, price/sales, price/book</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price/sales, price/book</v>
      </c>
      <c r="I76" t="str">
        <f t="shared" ca="1" si="4"/>
        <v>N/A</v>
      </c>
      <c r="J76">
        <f t="shared" si="5"/>
        <v>0</v>
      </c>
      <c r="K76">
        <f t="shared" ca="1" si="6"/>
        <v>0</v>
      </c>
      <c r="L76" t="str">
        <f t="shared" ca="1" si="7"/>
        <v>no data</v>
      </c>
      <c r="M76" t="str">
        <f t="shared" ca="1" si="8"/>
        <v/>
      </c>
      <c r="N76" t="str">
        <f t="shared" ca="1" si="9"/>
        <v>,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price/sales, price/book</v>
      </c>
      <c r="I77" t="str">
        <f t="shared" ca="1" si="4"/>
        <v>N/A</v>
      </c>
      <c r="J77">
        <f t="shared" si="5"/>
        <v>0</v>
      </c>
      <c r="K77">
        <f t="shared" si="6"/>
        <v>0</v>
      </c>
      <c r="L77">
        <f t="shared" si="7"/>
        <v>0</v>
      </c>
      <c r="M77" t="str">
        <f t="shared" ca="1" si="8"/>
        <v>price/book</v>
      </c>
      <c r="N77" t="str">
        <f t="shared" ca="1" si="9"/>
        <v>price/sales, price/book</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There are some indications that Enterprise Financial Services may be overvalued. The company has a higher price/sales, price/book than the comparable average</v>
      </c>
      <c r="I78" t="str">
        <f t="shared" ca="1" si="4"/>
        <v>N/A</v>
      </c>
      <c r="J78" t="str">
        <f t="shared" si="5"/>
        <v>Dec 31, 2016</v>
      </c>
      <c r="K78" t="str">
        <f t="shared" ca="1" si="6"/>
        <v>There are some indications that Enterprise Financial Services may be overvalued. The company has a higher price/sales, price/book than the comparable average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8041</v>
      </c>
      <c r="F81" t="str">
        <f t="shared" ref="F81:F87" ca="1" si="13">IF(E70="below average",LOWER(TRIM(IF(ISNUMBER(VALUE(RIGHT(B70,1))),REPLACE(B70,LEN(B70),1,""),B70))),"")</f>
        <v>trailing p/e</v>
      </c>
      <c r="G81" t="str">
        <f ca="1">IFERROR(LEFT(F81,FIND("(",F81) - 2),F81)</f>
        <v>trailing p/e</v>
      </c>
      <c r="I81" t="str">
        <f t="shared" ca="1" si="4"/>
        <v>N/A</v>
      </c>
      <c r="J81">
        <f t="shared" si="5"/>
        <v>0.30160000000000003</v>
      </c>
      <c r="K81">
        <f t="shared" si="6"/>
        <v>0</v>
      </c>
      <c r="L81">
        <f t="shared" si="7"/>
        <v>0</v>
      </c>
      <c r="M81" t="str">
        <f t="shared" ca="1" si="8"/>
        <v>trailing p/e</v>
      </c>
      <c r="N81" t="str">
        <f t="shared" ca="1" si="9"/>
        <v>trailing p/e</v>
      </c>
    </row>
    <row r="82" spans="1:14" x14ac:dyDescent="0.3">
      <c r="A82" s="1">
        <v>1</v>
      </c>
      <c r="B82" t="s">
        <v>141</v>
      </c>
      <c r="C82" t="s">
        <v>8042</v>
      </c>
      <c r="F82" t="str">
        <f t="shared" ca="1" si="13"/>
        <v>forward p/e</v>
      </c>
      <c r="G82" t="str">
        <f t="shared" ref="G82:G87" ca="1" si="14">IF(F82&lt;&gt;"", G81 &amp; ", " &amp; IFERROR(LEFT(F82,FIND("(",F82) - 2),F82),G81)</f>
        <v>trailing p/e, forward p/e</v>
      </c>
      <c r="I82" t="str">
        <f t="shared" ca="1" si="4"/>
        <v>N/A</v>
      </c>
      <c r="J82">
        <f t="shared" si="5"/>
        <v>0.50190000000000001</v>
      </c>
      <c r="K82">
        <f t="shared" si="6"/>
        <v>0</v>
      </c>
      <c r="L82">
        <f t="shared" si="7"/>
        <v>0</v>
      </c>
      <c r="M82" t="str">
        <f t="shared" ca="1" si="8"/>
        <v>forward p/e</v>
      </c>
      <c r="N82" t="str">
        <f t="shared" ca="1" si="9"/>
        <v>trailing p/e, forward p/e</v>
      </c>
    </row>
    <row r="83" spans="1:14" x14ac:dyDescent="0.3">
      <c r="F83" t="str">
        <f t="shared" ca="1" si="13"/>
        <v>peg ratio (5 yr expected)</v>
      </c>
      <c r="G83" t="str">
        <f t="shared" ca="1" si="14"/>
        <v>trailing p/e, forward p/e, peg ratio</v>
      </c>
      <c r="I83" t="str">
        <f t="shared" ca="1" si="4"/>
        <v>N/A</v>
      </c>
      <c r="J83">
        <f t="shared" si="5"/>
        <v>0</v>
      </c>
      <c r="K83">
        <f t="shared" si="6"/>
        <v>0</v>
      </c>
      <c r="L83">
        <f t="shared" si="7"/>
        <v>0</v>
      </c>
      <c r="M83" t="str">
        <f t="shared" ca="1" si="8"/>
        <v>peg ratio (5 yr expected)</v>
      </c>
      <c r="N83" t="str">
        <f t="shared" ca="1" si="9"/>
        <v>trailing p/e, forward p/e, peg ratio</v>
      </c>
    </row>
    <row r="84" spans="1:14" x14ac:dyDescent="0.3">
      <c r="A84" s="1">
        <v>0</v>
      </c>
      <c r="B84" t="s">
        <v>143</v>
      </c>
      <c r="C84" t="s">
        <v>2779</v>
      </c>
      <c r="F84" t="str">
        <f t="shared" ca="1" si="13"/>
        <v/>
      </c>
      <c r="G84" t="str">
        <f t="shared" ca="1" si="14"/>
        <v>trailing p/e, forward p/e, peg ratio</v>
      </c>
      <c r="I84" t="str">
        <f t="shared" ca="1" si="4"/>
        <v>N/A</v>
      </c>
      <c r="J84">
        <f t="shared" si="5"/>
        <v>1.1399999999999999E-2</v>
      </c>
      <c r="K84">
        <f t="shared" si="6"/>
        <v>0</v>
      </c>
      <c r="L84">
        <f t="shared" si="7"/>
        <v>0</v>
      </c>
      <c r="M84" t="str">
        <f t="shared" ca="1" si="8"/>
        <v/>
      </c>
      <c r="N84" t="str">
        <f t="shared" ca="1" si="9"/>
        <v>trailing p/e, forward p/e, peg ratio</v>
      </c>
    </row>
    <row r="85" spans="1:14" x14ac:dyDescent="0.3">
      <c r="A85" s="1">
        <v>1</v>
      </c>
      <c r="B85" t="s">
        <v>145</v>
      </c>
      <c r="C85" t="s">
        <v>8043</v>
      </c>
      <c r="F85" t="str">
        <f t="shared" ca="1" si="13"/>
        <v/>
      </c>
      <c r="G85" t="str">
        <f t="shared" ca="1" si="14"/>
        <v>trailing p/e, forward p/e, peg ratio</v>
      </c>
      <c r="I85" t="str">
        <f t="shared" ca="1" si="4"/>
        <v>N/A</v>
      </c>
      <c r="J85">
        <f t="shared" si="5"/>
        <v>0.1119</v>
      </c>
      <c r="K85">
        <f t="shared" si="6"/>
        <v>0</v>
      </c>
      <c r="L85">
        <f t="shared" si="7"/>
        <v>0</v>
      </c>
      <c r="M85" t="str">
        <f t="shared" ca="1" si="8"/>
        <v/>
      </c>
      <c r="N85" t="str">
        <f t="shared" ca="1" si="9"/>
        <v>trailing p/e, forward p/e, peg ratio</v>
      </c>
    </row>
    <row r="86" spans="1:14" x14ac:dyDescent="0.3">
      <c r="F86" t="str">
        <f t="shared" ca="1" si="13"/>
        <v/>
      </c>
      <c r="G86" t="str">
        <f t="shared" ca="1" si="14"/>
        <v>trailing p/e, forward p/e, peg ratio</v>
      </c>
      <c r="I86" t="str">
        <f t="shared" ca="1" si="4"/>
        <v>N/A</v>
      </c>
      <c r="J86">
        <f t="shared" si="5"/>
        <v>0</v>
      </c>
      <c r="K86">
        <f t="shared" si="6"/>
        <v>0</v>
      </c>
      <c r="L86">
        <f t="shared" si="7"/>
        <v>0</v>
      </c>
      <c r="M86" t="str">
        <f t="shared" ca="1" si="8"/>
        <v/>
      </c>
      <c r="N86" t="str">
        <f t="shared" ca="1" si="9"/>
        <v>trailing p/e, forward p/e, peg ratio</v>
      </c>
    </row>
    <row r="87" spans="1:14" x14ac:dyDescent="0.3">
      <c r="A87" s="1">
        <v>0</v>
      </c>
      <c r="B87" t="s">
        <v>147</v>
      </c>
      <c r="C87" t="s">
        <v>1272</v>
      </c>
      <c r="F87" t="str">
        <f t="shared" ca="1" si="13"/>
        <v/>
      </c>
      <c r="G87" t="str">
        <f t="shared" ca="1" si="14"/>
        <v>trailing p/e, forward p/e, peg ratio</v>
      </c>
      <c r="I87" t="str">
        <f t="shared" ca="1" si="4"/>
        <v>N/A</v>
      </c>
      <c r="J87">
        <f t="shared" si="5"/>
        <v>166470000</v>
      </c>
      <c r="K87">
        <f t="shared" si="6"/>
        <v>0</v>
      </c>
      <c r="L87">
        <f t="shared" si="7"/>
        <v>0</v>
      </c>
      <c r="M87" t="str">
        <f t="shared" ca="1" si="8"/>
        <v/>
      </c>
      <c r="N87" t="str">
        <f t="shared" ca="1" si="9"/>
        <v>trailing p/e, forward p/e, peg ratio</v>
      </c>
    </row>
    <row r="88" spans="1:14" x14ac:dyDescent="0.3">
      <c r="A88" s="1">
        <v>1</v>
      </c>
      <c r="B88" t="s">
        <v>149</v>
      </c>
      <c r="C88" t="s">
        <v>8044</v>
      </c>
      <c r="F88" t="str">
        <f ca="1">IF(F87="",IF(F86="",IF(F85="",IF(F84="",IF(F83="",IF(F82="",IFERROR(LEFT(F81,FIND("(",F81) - 2),F81),IFERROR(LEFT(F82,FIND("(",F82) - 2),F82)),IFERROR(LEFT(F83,FIND("(",F83) - 2),F83)),IFERROR(LEFT(F84,FIND("(",F84) - 2),F84)),IFERROR(LEFT(F85,FIND("(",F85) - 2),F85)),IFERROR(LEFT(F86,FIND("(",F86) - 2),F86)),IFERROR(LEFT(F87,FIND("(",F87) - 2),F87))</f>
        <v>peg ratio</v>
      </c>
      <c r="G88" t="str">
        <f ca="1">TRIM(IF(LEFT(G87,1)=",",REPLACE(G87,1,1,""),SUBSTITUTE(G87,F88, "and " &amp; F88)))</f>
        <v>trailing p/e, forward p/e, and peg ratio</v>
      </c>
      <c r="I88" t="str">
        <f t="shared" ca="1" si="4"/>
        <v>N/A</v>
      </c>
      <c r="J88" t="str">
        <f t="shared" si="5"/>
        <v>8.13</v>
      </c>
      <c r="K88">
        <f t="shared" si="6"/>
        <v>0</v>
      </c>
      <c r="L88">
        <f t="shared" si="7"/>
        <v>0</v>
      </c>
      <c r="M88" t="str">
        <f t="shared" ca="1" si="8"/>
        <v>peg ratio</v>
      </c>
      <c r="N88" t="str">
        <f t="shared" ca="1" si="9"/>
        <v>trailing p/e, forward p/e, and peg ratio</v>
      </c>
    </row>
    <row r="89" spans="1:14" x14ac:dyDescent="0.3">
      <c r="A89" s="1">
        <v>2</v>
      </c>
      <c r="B89" t="s">
        <v>151</v>
      </c>
      <c r="C89" t="s">
        <v>8045</v>
      </c>
      <c r="D89" t="str">
        <f ca="1">IF(COUNTIF(E70:E76,"=below average")&gt;0,"There are some indications that "&amp;D1&amp;" may be undervalued. The company has a lower " &amp; G88 &amp; " than the comparable average", "Inconclusive")</f>
        <v>There are some indications that Enterprise Financial Services may be undervalued. The company has a lower trailing p/e, forward p/e, and peg ratio than the comparable average</v>
      </c>
      <c r="I89" t="str">
        <f t="shared" ca="1" si="4"/>
        <v>N/A</v>
      </c>
      <c r="J89">
        <f t="shared" si="5"/>
        <v>0.17399999999999999</v>
      </c>
      <c r="K89" t="str">
        <f t="shared" ca="1" si="6"/>
        <v>There are some indications that Enterprise Financial Services may be undervalued. The company has a lower trailing p/e, forward p/e, and peg ratio than the comparable average</v>
      </c>
      <c r="L89">
        <f t="shared" si="7"/>
        <v>0</v>
      </c>
      <c r="M89">
        <f t="shared" si="8"/>
        <v>0</v>
      </c>
      <c r="N89">
        <f t="shared" si="9"/>
        <v>0</v>
      </c>
    </row>
    <row r="90" spans="1:14" x14ac:dyDescent="0.3">
      <c r="A90" s="1">
        <v>3</v>
      </c>
      <c r="B90" t="s">
        <v>153</v>
      </c>
      <c r="I90" t="str">
        <f t="shared" si="4"/>
        <v>N/A</v>
      </c>
      <c r="J90">
        <f t="shared" si="5"/>
        <v>0</v>
      </c>
      <c r="K90">
        <f t="shared" si="6"/>
        <v>0</v>
      </c>
      <c r="L90">
        <f t="shared" si="7"/>
        <v>0</v>
      </c>
      <c r="M90">
        <f t="shared" si="8"/>
        <v>0</v>
      </c>
      <c r="N90">
        <f t="shared" si="9"/>
        <v>0</v>
      </c>
    </row>
    <row r="91" spans="1:14" x14ac:dyDescent="0.3">
      <c r="A91" s="1">
        <v>4</v>
      </c>
      <c r="B91" t="s">
        <v>155</v>
      </c>
      <c r="I91" t="str">
        <f t="shared" si="4"/>
        <v>N/A</v>
      </c>
      <c r="J91">
        <f t="shared" si="5"/>
        <v>0</v>
      </c>
      <c r="K91">
        <f t="shared" si="6"/>
        <v>0</v>
      </c>
      <c r="L91">
        <f t="shared" si="7"/>
        <v>0</v>
      </c>
      <c r="M91">
        <f t="shared" si="8"/>
        <v>0</v>
      </c>
      <c r="N91">
        <f t="shared" si="9"/>
        <v>0</v>
      </c>
    </row>
    <row r="92" spans="1:14" x14ac:dyDescent="0.3">
      <c r="A92" s="1">
        <v>5</v>
      </c>
      <c r="B92" t="s">
        <v>157</v>
      </c>
      <c r="C92" t="s">
        <v>8046</v>
      </c>
      <c r="I92" t="str">
        <f t="shared" si="4"/>
        <v>N/A</v>
      </c>
      <c r="J92">
        <f t="shared" si="5"/>
        <v>50200000</v>
      </c>
      <c r="K92">
        <f t="shared" si="6"/>
        <v>0</v>
      </c>
      <c r="L92">
        <f t="shared" si="7"/>
        <v>0</v>
      </c>
      <c r="M92">
        <f t="shared" si="8"/>
        <v>0</v>
      </c>
      <c r="N92">
        <f t="shared" si="9"/>
        <v>0</v>
      </c>
    </row>
    <row r="93" spans="1:14" x14ac:dyDescent="0.3">
      <c r="A93" s="1">
        <v>6</v>
      </c>
      <c r="B93" t="s">
        <v>159</v>
      </c>
      <c r="C93" t="s">
        <v>8009</v>
      </c>
      <c r="I93" t="str">
        <f t="shared" si="4"/>
        <v>N/A</v>
      </c>
      <c r="J93" t="str">
        <f t="shared" si="5"/>
        <v>2.42</v>
      </c>
      <c r="K93">
        <f t="shared" si="6"/>
        <v>0</v>
      </c>
      <c r="L93">
        <f t="shared" si="7"/>
        <v>0</v>
      </c>
      <c r="M93">
        <f t="shared" si="8"/>
        <v>0</v>
      </c>
      <c r="N93">
        <f t="shared" si="9"/>
        <v>0</v>
      </c>
    </row>
    <row r="94" spans="1:14" x14ac:dyDescent="0.3">
      <c r="A94" s="1">
        <v>7</v>
      </c>
      <c r="B94" t="s">
        <v>160</v>
      </c>
      <c r="C94" t="s">
        <v>8047</v>
      </c>
      <c r="I94" t="str">
        <f t="shared" si="4"/>
        <v>N/A</v>
      </c>
      <c r="J94">
        <f t="shared" si="5"/>
        <v>0.12400000000000001</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8048</v>
      </c>
      <c r="I96" t="str">
        <f t="shared" si="4"/>
        <v>N/A</v>
      </c>
      <c r="J96">
        <f t="shared" si="5"/>
        <v>215090000</v>
      </c>
      <c r="K96">
        <f t="shared" si="6"/>
        <v>0</v>
      </c>
      <c r="L96">
        <f t="shared" si="7"/>
        <v>0</v>
      </c>
      <c r="M96">
        <f t="shared" si="8"/>
        <v>0</v>
      </c>
      <c r="N96">
        <f t="shared" si="9"/>
        <v>0</v>
      </c>
    </row>
    <row r="97" spans="1:14" x14ac:dyDescent="0.3">
      <c r="A97" s="1">
        <v>1</v>
      </c>
      <c r="B97" t="s">
        <v>164</v>
      </c>
      <c r="C97" t="s">
        <v>8049</v>
      </c>
      <c r="I97" t="str">
        <f t="shared" si="4"/>
        <v>N/A</v>
      </c>
      <c r="J97" t="str">
        <f t="shared" si="5"/>
        <v>9.16</v>
      </c>
      <c r="K97">
        <f t="shared" si="6"/>
        <v>0</v>
      </c>
      <c r="L97">
        <f t="shared" si="7"/>
        <v>0</v>
      </c>
      <c r="M97">
        <f t="shared" si="8"/>
        <v>0</v>
      </c>
      <c r="N97">
        <f t="shared" si="9"/>
        <v>0</v>
      </c>
    </row>
    <row r="98" spans="1:14" x14ac:dyDescent="0.3">
      <c r="A98" s="1">
        <v>2</v>
      </c>
      <c r="B98" t="s">
        <v>166</v>
      </c>
      <c r="C98" t="s">
        <v>8050</v>
      </c>
      <c r="I98" t="str">
        <f t="shared" si="4"/>
        <v>N/A</v>
      </c>
      <c r="J98">
        <f t="shared" si="5"/>
        <v>509640000</v>
      </c>
      <c r="K98">
        <f t="shared" si="6"/>
        <v>0</v>
      </c>
      <c r="L98">
        <f t="shared" si="7"/>
        <v>0</v>
      </c>
      <c r="M98">
        <f t="shared" si="8"/>
        <v>0</v>
      </c>
      <c r="N98">
        <f t="shared" si="9"/>
        <v>0</v>
      </c>
    </row>
    <row r="99" spans="1:14" x14ac:dyDescent="0.3">
      <c r="A99" s="1">
        <v>3</v>
      </c>
      <c r="B99" t="s">
        <v>168</v>
      </c>
      <c r="I99" t="str">
        <f t="shared" si="4"/>
        <v>N/A</v>
      </c>
      <c r="J99">
        <f t="shared" si="5"/>
        <v>0</v>
      </c>
      <c r="K99">
        <f t="shared" si="6"/>
        <v>0</v>
      </c>
      <c r="L99">
        <f t="shared" si="7"/>
        <v>0</v>
      </c>
      <c r="M99">
        <f t="shared" si="8"/>
        <v>0</v>
      </c>
      <c r="N99">
        <f t="shared" si="9"/>
        <v>0</v>
      </c>
    </row>
    <row r="100" spans="1:14" x14ac:dyDescent="0.3">
      <c r="A100" s="1">
        <v>4</v>
      </c>
      <c r="B100" t="s">
        <v>170</v>
      </c>
      <c r="I100" t="str">
        <f t="shared" si="4"/>
        <v>N/A</v>
      </c>
      <c r="J100">
        <f t="shared" si="5"/>
        <v>0</v>
      </c>
      <c r="K100">
        <f t="shared" si="6"/>
        <v>0</v>
      </c>
      <c r="L100">
        <f t="shared" si="7"/>
        <v>0</v>
      </c>
      <c r="M100">
        <f t="shared" si="8"/>
        <v>0</v>
      </c>
      <c r="N100">
        <f t="shared" si="9"/>
        <v>0</v>
      </c>
    </row>
    <row r="101" spans="1:14" x14ac:dyDescent="0.3">
      <c r="A101" s="1">
        <v>5</v>
      </c>
      <c r="B101" t="s">
        <v>172</v>
      </c>
      <c r="C101" t="s">
        <v>8051</v>
      </c>
      <c r="I101" t="str">
        <f t="shared" si="4"/>
        <v>N/A</v>
      </c>
      <c r="J101" t="str">
        <f t="shared" si="5"/>
        <v>22.95</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5212</v>
      </c>
      <c r="I103" t="str">
        <f t="shared" si="4"/>
        <v>N/A</v>
      </c>
      <c r="J103">
        <f t="shared" si="5"/>
        <v>47410000</v>
      </c>
      <c r="K103">
        <f t="shared" si="6"/>
        <v>0</v>
      </c>
      <c r="L103">
        <f t="shared" si="7"/>
        <v>0</v>
      </c>
      <c r="M103">
        <f t="shared" si="8"/>
        <v>0</v>
      </c>
      <c r="N103">
        <f t="shared" si="9"/>
        <v>0</v>
      </c>
    </row>
    <row r="104" spans="1:14" x14ac:dyDescent="0.3">
      <c r="A104" s="1">
        <v>1</v>
      </c>
      <c r="B104" t="s">
        <v>176</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8007</v>
      </c>
      <c r="I106" t="str">
        <f t="shared" si="4"/>
        <v>N/A</v>
      </c>
      <c r="J106" t="str">
        <f t="shared" si="5"/>
        <v>0.63</v>
      </c>
      <c r="K106">
        <f t="shared" si="6"/>
        <v>0</v>
      </c>
      <c r="L106">
        <f t="shared" si="7"/>
        <v>0</v>
      </c>
      <c r="M106">
        <f t="shared" si="8"/>
        <v>0</v>
      </c>
      <c r="N106">
        <f t="shared" si="9"/>
        <v>0</v>
      </c>
    </row>
    <row r="107" spans="1:14" x14ac:dyDescent="0.3">
      <c r="A107" s="1">
        <v>1</v>
      </c>
      <c r="B107" t="s">
        <v>178</v>
      </c>
      <c r="C107" t="s">
        <v>8052</v>
      </c>
      <c r="I107" t="str">
        <f t="shared" si="4"/>
        <v>N/A</v>
      </c>
      <c r="J107">
        <f t="shared" si="5"/>
        <v>0.47370000000000001</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8053</v>
      </c>
      <c r="I109" t="str">
        <f t="shared" si="4"/>
        <v>N/A</v>
      </c>
      <c r="J109" t="str">
        <f t="shared" si="5"/>
        <v>46.25</v>
      </c>
      <c r="K109">
        <f t="shared" si="6"/>
        <v>0</v>
      </c>
      <c r="L109">
        <f t="shared" si="7"/>
        <v>0</v>
      </c>
      <c r="M109">
        <f t="shared" si="8"/>
        <v>0</v>
      </c>
      <c r="N109">
        <f t="shared" si="9"/>
        <v>0</v>
      </c>
    </row>
    <row r="110" spans="1:14" x14ac:dyDescent="0.3">
      <c r="A110" s="1">
        <v>4</v>
      </c>
      <c r="B110" t="s">
        <v>184</v>
      </c>
      <c r="C110" t="s">
        <v>8054</v>
      </c>
      <c r="I110" t="str">
        <f t="shared" si="4"/>
        <v>N/A</v>
      </c>
      <c r="J110" t="str">
        <f t="shared" si="5"/>
        <v>26.84</v>
      </c>
      <c r="K110">
        <f t="shared" si="6"/>
        <v>0</v>
      </c>
      <c r="L110">
        <f t="shared" si="7"/>
        <v>0</v>
      </c>
      <c r="M110">
        <f t="shared" si="8"/>
        <v>0</v>
      </c>
      <c r="N110">
        <f t="shared" si="9"/>
        <v>0</v>
      </c>
    </row>
    <row r="111" spans="1:14" x14ac:dyDescent="0.3">
      <c r="A111" s="1">
        <v>5</v>
      </c>
      <c r="B111" t="s">
        <v>186</v>
      </c>
      <c r="C111" t="s">
        <v>8055</v>
      </c>
      <c r="I111" t="str">
        <f t="shared" si="4"/>
        <v>N/A</v>
      </c>
      <c r="J111" t="str">
        <f t="shared" si="5"/>
        <v>40.98</v>
      </c>
      <c r="K111">
        <f t="shared" si="6"/>
        <v>0</v>
      </c>
      <c r="L111">
        <f t="shared" si="7"/>
        <v>0</v>
      </c>
      <c r="M111">
        <f t="shared" si="8"/>
        <v>0</v>
      </c>
      <c r="N111">
        <f t="shared" si="9"/>
        <v>0</v>
      </c>
    </row>
    <row r="112" spans="1:14" x14ac:dyDescent="0.3">
      <c r="A112" s="1">
        <v>6</v>
      </c>
      <c r="B112" t="s">
        <v>188</v>
      </c>
      <c r="C112" t="s">
        <v>8056</v>
      </c>
      <c r="I112" t="str">
        <f t="shared" si="4"/>
        <v>N/A</v>
      </c>
      <c r="J112" t="str">
        <f t="shared" si="5"/>
        <v>41.91</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8057</v>
      </c>
      <c r="I114" t="str">
        <f t="shared" si="4"/>
        <v>N/A</v>
      </c>
      <c r="J114" t="str">
        <f t="shared" si="5"/>
        <v>123.48k</v>
      </c>
      <c r="K114">
        <f t="shared" si="6"/>
        <v>0</v>
      </c>
      <c r="L114">
        <f t="shared" si="7"/>
        <v>0</v>
      </c>
      <c r="M114">
        <f t="shared" si="8"/>
        <v>0</v>
      </c>
      <c r="N114">
        <f t="shared" si="9"/>
        <v>0</v>
      </c>
    </row>
    <row r="115" spans="1:14" x14ac:dyDescent="0.3">
      <c r="A115" s="1">
        <v>1</v>
      </c>
      <c r="B115" t="s">
        <v>192</v>
      </c>
      <c r="C115" t="s">
        <v>8058</v>
      </c>
      <c r="I115" t="str">
        <f t="shared" si="4"/>
        <v>N/A</v>
      </c>
      <c r="J115" t="str">
        <f t="shared" si="5"/>
        <v>99.42k</v>
      </c>
      <c r="K115">
        <f t="shared" si="6"/>
        <v>0</v>
      </c>
      <c r="L115">
        <f t="shared" si="7"/>
        <v>0</v>
      </c>
      <c r="M115">
        <f t="shared" si="8"/>
        <v>0</v>
      </c>
      <c r="N115">
        <f t="shared" si="9"/>
        <v>0</v>
      </c>
    </row>
    <row r="116" spans="1:14" x14ac:dyDescent="0.3">
      <c r="A116" s="1">
        <v>2</v>
      </c>
      <c r="B116" t="s">
        <v>194</v>
      </c>
      <c r="C116" t="s">
        <v>8059</v>
      </c>
      <c r="I116" t="str">
        <f t="shared" si="4"/>
        <v>N/A</v>
      </c>
      <c r="J116">
        <f t="shared" si="5"/>
        <v>23480000</v>
      </c>
      <c r="K116">
        <f t="shared" si="6"/>
        <v>0</v>
      </c>
      <c r="L116">
        <f t="shared" si="7"/>
        <v>0</v>
      </c>
      <c r="M116">
        <f t="shared" si="8"/>
        <v>0</v>
      </c>
      <c r="N116">
        <f t="shared" si="9"/>
        <v>0</v>
      </c>
    </row>
    <row r="117" spans="1:14" x14ac:dyDescent="0.3">
      <c r="A117" s="1">
        <v>3</v>
      </c>
      <c r="B117" t="s">
        <v>196</v>
      </c>
      <c r="C117" t="s">
        <v>8060</v>
      </c>
      <c r="I117" t="str">
        <f t="shared" si="4"/>
        <v>N/A</v>
      </c>
      <c r="J117">
        <f t="shared" si="5"/>
        <v>20230000</v>
      </c>
      <c r="K117">
        <f t="shared" si="6"/>
        <v>0</v>
      </c>
      <c r="L117">
        <f t="shared" si="7"/>
        <v>0</v>
      </c>
      <c r="M117">
        <f t="shared" si="8"/>
        <v>0</v>
      </c>
      <c r="N117">
        <f t="shared" si="9"/>
        <v>0</v>
      </c>
    </row>
    <row r="118" spans="1:14" x14ac:dyDescent="0.3">
      <c r="A118" s="1">
        <v>4</v>
      </c>
      <c r="B118" t="s">
        <v>198</v>
      </c>
      <c r="C118" t="s">
        <v>3816</v>
      </c>
      <c r="I118" t="str">
        <f t="shared" si="4"/>
        <v>N/A</v>
      </c>
      <c r="J118">
        <f t="shared" si="5"/>
        <v>4.7699999999999999E-2</v>
      </c>
      <c r="K118">
        <f t="shared" si="6"/>
        <v>0</v>
      </c>
      <c r="L118">
        <f t="shared" si="7"/>
        <v>0</v>
      </c>
      <c r="M118">
        <f t="shared" si="8"/>
        <v>0</v>
      </c>
      <c r="N118">
        <f t="shared" si="9"/>
        <v>0</v>
      </c>
    </row>
    <row r="119" spans="1:14" x14ac:dyDescent="0.3">
      <c r="A119" s="1">
        <v>5</v>
      </c>
      <c r="B119" t="s">
        <v>200</v>
      </c>
      <c r="C119" t="s">
        <v>8061</v>
      </c>
      <c r="I119" t="str">
        <f t="shared" si="4"/>
        <v>N/A</v>
      </c>
      <c r="J119">
        <f t="shared" si="5"/>
        <v>0.67900000000000005</v>
      </c>
      <c r="K119">
        <f t="shared" si="6"/>
        <v>0</v>
      </c>
      <c r="L119">
        <f t="shared" si="7"/>
        <v>0</v>
      </c>
      <c r="M119">
        <f t="shared" si="8"/>
        <v>0</v>
      </c>
      <c r="N119">
        <f t="shared" si="9"/>
        <v>0</v>
      </c>
    </row>
    <row r="120" spans="1:14" x14ac:dyDescent="0.3">
      <c r="A120" s="1">
        <v>6</v>
      </c>
      <c r="B120" t="s">
        <v>202</v>
      </c>
      <c r="C120" t="s">
        <v>8062</v>
      </c>
      <c r="I120" t="str">
        <f t="shared" si="4"/>
        <v>N/A</v>
      </c>
      <c r="J120" t="str">
        <f t="shared" si="5"/>
        <v>265.02k</v>
      </c>
      <c r="K120">
        <f t="shared" si="6"/>
        <v>0</v>
      </c>
      <c r="L120">
        <f t="shared" si="7"/>
        <v>0</v>
      </c>
      <c r="M120">
        <f t="shared" si="8"/>
        <v>0</v>
      </c>
      <c r="N120">
        <f t="shared" si="9"/>
        <v>0</v>
      </c>
    </row>
    <row r="121" spans="1:14" x14ac:dyDescent="0.3">
      <c r="A121" s="1">
        <v>7</v>
      </c>
      <c r="B121" t="s">
        <v>204</v>
      </c>
      <c r="C121" t="s">
        <v>8063</v>
      </c>
      <c r="I121" t="str">
        <f t="shared" si="4"/>
        <v>N/A</v>
      </c>
      <c r="J121" t="str">
        <f t="shared" si="5"/>
        <v>2.91</v>
      </c>
      <c r="K121">
        <f t="shared" si="6"/>
        <v>0</v>
      </c>
      <c r="L121">
        <f t="shared" si="7"/>
        <v>0</v>
      </c>
      <c r="M121">
        <f t="shared" si="8"/>
        <v>0</v>
      </c>
      <c r="N121">
        <f t="shared" si="9"/>
        <v>0</v>
      </c>
    </row>
    <row r="122" spans="1:14" x14ac:dyDescent="0.3">
      <c r="A122" s="1">
        <v>8</v>
      </c>
      <c r="B122" t="s">
        <v>206</v>
      </c>
      <c r="C122" t="s">
        <v>4747</v>
      </c>
      <c r="I122" t="str">
        <f t="shared" si="4"/>
        <v>N/A</v>
      </c>
      <c r="J122">
        <f t="shared" si="5"/>
        <v>1.1899999999999999E-2</v>
      </c>
      <c r="K122">
        <f t="shared" si="6"/>
        <v>0</v>
      </c>
      <c r="L122">
        <f t="shared" si="7"/>
        <v>0</v>
      </c>
      <c r="M122">
        <f t="shared" si="8"/>
        <v>0</v>
      </c>
      <c r="N122">
        <f t="shared" si="9"/>
        <v>0</v>
      </c>
    </row>
    <row r="123" spans="1:14" x14ac:dyDescent="0.3">
      <c r="A123" s="1">
        <v>9</v>
      </c>
      <c r="B123" t="s">
        <v>208</v>
      </c>
      <c r="C123" t="s">
        <v>8064</v>
      </c>
      <c r="I123" t="str">
        <f t="shared" si="4"/>
        <v>N/A</v>
      </c>
      <c r="J123" t="str">
        <f t="shared" si="5"/>
        <v>232.47k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C125" t="s">
        <v>816</v>
      </c>
      <c r="I125" t="str">
        <f t="shared" si="15"/>
        <v>N/A</v>
      </c>
      <c r="J125" t="str">
        <f t="shared" si="16"/>
        <v>0.44</v>
      </c>
      <c r="K125">
        <f t="shared" si="17"/>
        <v>0</v>
      </c>
      <c r="L125">
        <f t="shared" si="18"/>
        <v>0</v>
      </c>
      <c r="M125">
        <f t="shared" si="19"/>
        <v>0</v>
      </c>
      <c r="N125">
        <f t="shared" si="20"/>
        <v>0</v>
      </c>
    </row>
    <row r="126" spans="1:14" x14ac:dyDescent="0.3">
      <c r="A126" s="1">
        <v>1</v>
      </c>
      <c r="B126" t="s">
        <v>212</v>
      </c>
      <c r="C126" t="s">
        <v>2933</v>
      </c>
      <c r="I126" t="str">
        <f t="shared" si="15"/>
        <v>N/A</v>
      </c>
      <c r="J126">
        <f t="shared" si="16"/>
        <v>1.0900000000000002E-2</v>
      </c>
      <c r="K126">
        <f t="shared" si="17"/>
        <v>0</v>
      </c>
      <c r="L126">
        <f t="shared" si="18"/>
        <v>0</v>
      </c>
      <c r="M126">
        <f t="shared" si="19"/>
        <v>0</v>
      </c>
      <c r="N126">
        <f t="shared" si="20"/>
        <v>0</v>
      </c>
    </row>
    <row r="127" spans="1:14" x14ac:dyDescent="0.3">
      <c r="A127" s="1">
        <v>2</v>
      </c>
      <c r="B127" t="s">
        <v>214</v>
      </c>
      <c r="C127" t="s">
        <v>8065</v>
      </c>
      <c r="I127" t="str">
        <f t="shared" si="15"/>
        <v>N/A</v>
      </c>
      <c r="J127" t="str">
        <f t="shared" si="16"/>
        <v>0.43</v>
      </c>
      <c r="K127">
        <f t="shared" si="17"/>
        <v>0</v>
      </c>
      <c r="L127">
        <f t="shared" si="18"/>
        <v>0</v>
      </c>
      <c r="M127">
        <f t="shared" si="19"/>
        <v>0</v>
      </c>
      <c r="N127">
        <f t="shared" si="20"/>
        <v>0</v>
      </c>
    </row>
    <row r="128" spans="1:14" x14ac:dyDescent="0.3">
      <c r="A128" s="1">
        <v>3</v>
      </c>
      <c r="B128" t="s">
        <v>216</v>
      </c>
      <c r="C128" t="s">
        <v>8066</v>
      </c>
      <c r="I128" t="str">
        <f t="shared" si="15"/>
        <v>N/A</v>
      </c>
      <c r="J128">
        <f t="shared" si="16"/>
        <v>1.06E-2</v>
      </c>
      <c r="K128">
        <f t="shared" si="17"/>
        <v>0</v>
      </c>
      <c r="L128">
        <f t="shared" si="18"/>
        <v>0</v>
      </c>
      <c r="M128">
        <f t="shared" si="19"/>
        <v>0</v>
      </c>
      <c r="N128">
        <f t="shared" si="20"/>
        <v>0</v>
      </c>
    </row>
    <row r="129" spans="1:14" x14ac:dyDescent="0.3">
      <c r="A129" s="1">
        <v>4</v>
      </c>
      <c r="B129" t="s">
        <v>218</v>
      </c>
      <c r="C129" t="s">
        <v>1757</v>
      </c>
      <c r="I129" t="str">
        <f t="shared" si="15"/>
        <v>N/A</v>
      </c>
      <c r="J129" t="str">
        <f t="shared" si="16"/>
        <v>1.16</v>
      </c>
      <c r="K129">
        <f t="shared" si="17"/>
        <v>0</v>
      </c>
      <c r="L129">
        <f t="shared" si="18"/>
        <v>0</v>
      </c>
      <c r="M129">
        <f t="shared" si="19"/>
        <v>0</v>
      </c>
      <c r="N129">
        <f t="shared" si="20"/>
        <v>0</v>
      </c>
    </row>
    <row r="130" spans="1:14" x14ac:dyDescent="0.3">
      <c r="A130" s="1">
        <v>5</v>
      </c>
      <c r="B130" t="s">
        <v>220</v>
      </c>
      <c r="C130" t="s">
        <v>8067</v>
      </c>
      <c r="I130" t="str">
        <f t="shared" si="15"/>
        <v>N/A</v>
      </c>
      <c r="J130">
        <f t="shared" si="16"/>
        <v>0.17699999999999999</v>
      </c>
      <c r="K130">
        <f t="shared" si="17"/>
        <v>0</v>
      </c>
      <c r="L130">
        <f t="shared" si="18"/>
        <v>0</v>
      </c>
      <c r="M130">
        <f t="shared" si="19"/>
        <v>0</v>
      </c>
      <c r="N130">
        <f t="shared" si="20"/>
        <v>0</v>
      </c>
    </row>
    <row r="131" spans="1:14" x14ac:dyDescent="0.3">
      <c r="A131" s="1">
        <v>6</v>
      </c>
      <c r="B131" t="s">
        <v>222</v>
      </c>
      <c r="C131" t="s">
        <v>5424</v>
      </c>
      <c r="I131" t="str">
        <f t="shared" si="15"/>
        <v>N/A</v>
      </c>
      <c r="J131" t="str">
        <f t="shared" si="16"/>
        <v>Jun 30, 2017</v>
      </c>
      <c r="K131">
        <f t="shared" si="17"/>
        <v>0</v>
      </c>
      <c r="L131">
        <f t="shared" si="18"/>
        <v>0</v>
      </c>
      <c r="M131">
        <f t="shared" si="19"/>
        <v>0</v>
      </c>
      <c r="N131">
        <f t="shared" si="20"/>
        <v>0</v>
      </c>
    </row>
    <row r="132" spans="1:14" x14ac:dyDescent="0.3">
      <c r="A132" s="1">
        <v>7</v>
      </c>
      <c r="B132" t="s">
        <v>224</v>
      </c>
      <c r="C132" t="s">
        <v>3619</v>
      </c>
      <c r="I132" t="str">
        <f t="shared" si="15"/>
        <v>N/A</v>
      </c>
      <c r="J132" t="str">
        <f t="shared" si="16"/>
        <v>Jun 13, 2017</v>
      </c>
      <c r="K132">
        <f t="shared" si="17"/>
        <v>0</v>
      </c>
      <c r="L132">
        <f t="shared" si="18"/>
        <v>0</v>
      </c>
      <c r="M132">
        <f t="shared" si="19"/>
        <v>0</v>
      </c>
      <c r="N132">
        <f t="shared" si="20"/>
        <v>0</v>
      </c>
    </row>
    <row r="133" spans="1:14" x14ac:dyDescent="0.3">
      <c r="A133" s="1">
        <v>8</v>
      </c>
      <c r="B133" t="s">
        <v>226</v>
      </c>
      <c r="I133" t="str">
        <f t="shared" si="15"/>
        <v>N/A</v>
      </c>
      <c r="J133">
        <f t="shared" si="16"/>
        <v>0</v>
      </c>
      <c r="K133">
        <f t="shared" si="17"/>
        <v>0</v>
      </c>
      <c r="L133">
        <f t="shared" si="18"/>
        <v>0</v>
      </c>
      <c r="M133">
        <f t="shared" si="19"/>
        <v>0</v>
      </c>
      <c r="N133">
        <f t="shared" si="20"/>
        <v>0</v>
      </c>
    </row>
    <row r="134" spans="1:14" x14ac:dyDescent="0.3">
      <c r="A134" s="1">
        <v>9</v>
      </c>
      <c r="B134" t="s">
        <v>227</v>
      </c>
      <c r="I134" t="str">
        <f t="shared" si="15"/>
        <v>N/A</v>
      </c>
      <c r="J134">
        <f t="shared" si="16"/>
        <v>0</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8068</v>
      </c>
      <c r="C138" t="s">
        <v>8069</v>
      </c>
      <c r="D138" t="s">
        <v>8070</v>
      </c>
      <c r="F138">
        <v>49</v>
      </c>
      <c r="I138" t="str">
        <f t="shared" si="15"/>
        <v>N/A</v>
      </c>
      <c r="J138" t="str">
        <f t="shared" si="16"/>
        <v>CEO &amp; Director</v>
      </c>
      <c r="K138" t="str">
        <f t="shared" si="17"/>
        <v>508.47k</v>
      </c>
      <c r="L138">
        <f t="shared" si="18"/>
        <v>0</v>
      </c>
      <c r="M138">
        <f t="shared" si="19"/>
        <v>49</v>
      </c>
      <c r="N138">
        <f t="shared" si="20"/>
        <v>0</v>
      </c>
    </row>
    <row r="139" spans="1:14" x14ac:dyDescent="0.3">
      <c r="A139" s="1">
        <v>1</v>
      </c>
      <c r="B139" t="s">
        <v>8071</v>
      </c>
      <c r="C139" t="s">
        <v>8072</v>
      </c>
      <c r="D139" t="s">
        <v>8073</v>
      </c>
      <c r="F139">
        <v>37</v>
      </c>
      <c r="I139" t="str">
        <f t="shared" si="15"/>
        <v>N/A</v>
      </c>
      <c r="J139" t="str">
        <f t="shared" si="16"/>
        <v>Exec. VP &amp; CFO</v>
      </c>
      <c r="K139" t="str">
        <f t="shared" si="17"/>
        <v>503.73k</v>
      </c>
      <c r="L139">
        <f t="shared" si="18"/>
        <v>0</v>
      </c>
      <c r="M139">
        <f t="shared" si="19"/>
        <v>37</v>
      </c>
      <c r="N139">
        <f t="shared" si="20"/>
        <v>0</v>
      </c>
    </row>
    <row r="140" spans="1:14" x14ac:dyDescent="0.3">
      <c r="A140" s="1">
        <v>2</v>
      </c>
      <c r="B140" t="s">
        <v>8074</v>
      </c>
      <c r="C140" t="s">
        <v>8075</v>
      </c>
      <c r="D140" t="s">
        <v>8076</v>
      </c>
      <c r="E140" t="s">
        <v>8077</v>
      </c>
      <c r="F140">
        <v>53</v>
      </c>
      <c r="I140" t="str">
        <f t="shared" si="15"/>
        <v>N/A</v>
      </c>
      <c r="J140" t="str">
        <f t="shared" si="16"/>
        <v>Pres and Director of Enterprise Bank &amp; Trust</v>
      </c>
      <c r="K140" t="str">
        <f t="shared" si="17"/>
        <v>458.77k</v>
      </c>
      <c r="L140" t="str">
        <f t="shared" si="18"/>
        <v>72.6k</v>
      </c>
      <c r="M140">
        <f t="shared" si="19"/>
        <v>53</v>
      </c>
      <c r="N140">
        <f t="shared" si="20"/>
        <v>0</v>
      </c>
    </row>
    <row r="141" spans="1:14" x14ac:dyDescent="0.3">
      <c r="A141" s="1">
        <v>3</v>
      </c>
      <c r="B141" t="s">
        <v>8078</v>
      </c>
      <c r="C141" t="s">
        <v>8079</v>
      </c>
      <c r="D141" t="s">
        <v>8080</v>
      </c>
      <c r="F141">
        <v>47</v>
      </c>
      <c r="I141" t="str">
        <f t="shared" si="15"/>
        <v>N/A</v>
      </c>
      <c r="J141" t="str">
        <f t="shared" si="16"/>
        <v>Chief Credit Officer of Enterprise Bank &amp; Trust</v>
      </c>
      <c r="K141" t="str">
        <f t="shared" si="17"/>
        <v>365.63k</v>
      </c>
      <c r="L141">
        <f t="shared" si="18"/>
        <v>0</v>
      </c>
      <c r="M141">
        <f t="shared" si="19"/>
        <v>47</v>
      </c>
      <c r="N141">
        <f t="shared" si="20"/>
        <v>0</v>
      </c>
    </row>
    <row r="142" spans="1:14" x14ac:dyDescent="0.3">
      <c r="A142" s="1">
        <v>4</v>
      </c>
      <c r="B142" t="s">
        <v>8081</v>
      </c>
      <c r="C142" t="s">
        <v>8082</v>
      </c>
      <c r="D142" t="s">
        <v>8083</v>
      </c>
      <c r="E142" t="s">
        <v>8084</v>
      </c>
      <c r="F142">
        <v>69</v>
      </c>
      <c r="I142" t="str">
        <f t="shared" si="15"/>
        <v>neg_trend</v>
      </c>
      <c r="J142" t="str">
        <f t="shared" si="16"/>
        <v>Consultant</v>
      </c>
      <c r="K142" t="str">
        <f t="shared" si="17"/>
        <v>868.78k</v>
      </c>
      <c r="L142" t="str">
        <f t="shared" si="18"/>
        <v>29.34k</v>
      </c>
      <c r="M142">
        <f t="shared" si="19"/>
        <v>69</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1863</v>
      </c>
      <c r="C145" t="s">
        <v>8085</v>
      </c>
      <c r="D145" t="s">
        <v>8086</v>
      </c>
      <c r="E145" t="s">
        <v>8087</v>
      </c>
      <c r="F145" t="s">
        <v>8088</v>
      </c>
      <c r="G145" t="s">
        <v>8089</v>
      </c>
      <c r="I145" t="str">
        <f t="shared" si="15"/>
        <v>N/A</v>
      </c>
      <c r="J145">
        <f t="shared" si="16"/>
        <v>165910000</v>
      </c>
      <c r="K145">
        <f t="shared" si="17"/>
        <v>153490000</v>
      </c>
      <c r="L145">
        <f t="shared" si="18"/>
        <v>131750000</v>
      </c>
      <c r="M145">
        <f t="shared" si="19"/>
        <v>132780000</v>
      </c>
      <c r="N145">
        <f t="shared" si="20"/>
        <v>149220000</v>
      </c>
    </row>
    <row r="146" spans="1:14" x14ac:dyDescent="0.3">
      <c r="A146" s="1">
        <v>1</v>
      </c>
      <c r="B146" t="s">
        <v>1869</v>
      </c>
      <c r="C146" t="s">
        <v>8090</v>
      </c>
      <c r="D146" t="s">
        <v>8091</v>
      </c>
      <c r="E146" t="s">
        <v>8092</v>
      </c>
      <c r="F146" t="s">
        <v>8093</v>
      </c>
      <c r="G146" t="s">
        <v>8094</v>
      </c>
      <c r="I146" t="str">
        <f t="shared" si="15"/>
        <v>N/A</v>
      </c>
      <c r="J146">
        <f t="shared" si="16"/>
        <v>154450000</v>
      </c>
      <c r="K146">
        <f t="shared" si="17"/>
        <v>143390000</v>
      </c>
      <c r="L146">
        <f t="shared" si="18"/>
        <v>121400000</v>
      </c>
      <c r="M146">
        <f t="shared" si="19"/>
        <v>122370000</v>
      </c>
      <c r="N146">
        <f t="shared" si="20"/>
        <v>137740000</v>
      </c>
    </row>
    <row r="147" spans="1:14" x14ac:dyDescent="0.3">
      <c r="A147" s="1">
        <v>2</v>
      </c>
      <c r="B147" t="s">
        <v>1875</v>
      </c>
      <c r="C147" t="s">
        <v>261</v>
      </c>
      <c r="D147" t="s">
        <v>261</v>
      </c>
      <c r="E147" t="s">
        <v>261</v>
      </c>
      <c r="F147" t="s">
        <v>261</v>
      </c>
      <c r="G147" t="s">
        <v>261</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1879</v>
      </c>
      <c r="C148" t="s">
        <v>261</v>
      </c>
      <c r="D148" t="s">
        <v>261</v>
      </c>
      <c r="E148" t="s">
        <v>261</v>
      </c>
      <c r="F148" t="s">
        <v>261</v>
      </c>
      <c r="G148" t="s">
        <v>261</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1880</v>
      </c>
      <c r="C149" t="s">
        <v>261</v>
      </c>
      <c r="D149" t="s">
        <v>261</v>
      </c>
      <c r="E149" t="s">
        <v>261</v>
      </c>
      <c r="F149" t="s">
        <v>261</v>
      </c>
      <c r="G149" t="s">
        <v>261</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1883</v>
      </c>
      <c r="C150" t="s">
        <v>8095</v>
      </c>
      <c r="D150" t="s">
        <v>3655</v>
      </c>
      <c r="E150" t="s">
        <v>8096</v>
      </c>
      <c r="F150" t="s">
        <v>8097</v>
      </c>
      <c r="G150" t="s">
        <v>5058</v>
      </c>
      <c r="I150" t="str">
        <f t="shared" si="15"/>
        <v>N/A</v>
      </c>
      <c r="J150">
        <f t="shared" si="16"/>
        <v>11460000</v>
      </c>
      <c r="K150">
        <f t="shared" si="17"/>
        <v>10110000</v>
      </c>
      <c r="L150">
        <f t="shared" si="18"/>
        <v>10360000</v>
      </c>
      <c r="M150">
        <f t="shared" si="19"/>
        <v>10410000</v>
      </c>
      <c r="N150">
        <f t="shared" si="20"/>
        <v>11490000</v>
      </c>
    </row>
    <row r="151" spans="1:14" x14ac:dyDescent="0.3">
      <c r="A151" s="1">
        <v>6</v>
      </c>
      <c r="B151" t="s">
        <v>1888</v>
      </c>
      <c r="C151" t="s">
        <v>261</v>
      </c>
      <c r="D151" t="s">
        <v>8098</v>
      </c>
      <c r="E151" t="s">
        <v>8099</v>
      </c>
      <c r="F151" t="s">
        <v>8100</v>
      </c>
      <c r="G151" t="s">
        <v>8101</v>
      </c>
      <c r="I151" t="str">
        <f t="shared" si="15"/>
        <v>N/A</v>
      </c>
      <c r="J151" t="str">
        <f t="shared" si="16"/>
        <v>N/A</v>
      </c>
      <c r="K151">
        <f t="shared" si="17"/>
        <v>-7.4800000000000005E-2</v>
      </c>
      <c r="L151">
        <f t="shared" si="18"/>
        <v>-0.1416</v>
      </c>
      <c r="M151">
        <f t="shared" si="19"/>
        <v>7.8000000000000005E-3</v>
      </c>
      <c r="N151">
        <f t="shared" si="20"/>
        <v>0.12390000000000001</v>
      </c>
    </row>
    <row r="152" spans="1:14" x14ac:dyDescent="0.3">
      <c r="A152" s="1">
        <v>7</v>
      </c>
      <c r="B152" t="s">
        <v>282</v>
      </c>
      <c r="C152" t="s">
        <v>8102</v>
      </c>
      <c r="D152" t="s">
        <v>8103</v>
      </c>
      <c r="E152" t="s">
        <v>8104</v>
      </c>
      <c r="F152" t="s">
        <v>4986</v>
      </c>
      <c r="G152" t="s">
        <v>2951</v>
      </c>
      <c r="I152" t="str">
        <f t="shared" si="15"/>
        <v>N/A</v>
      </c>
      <c r="J152">
        <f t="shared" si="16"/>
        <v>23170000</v>
      </c>
      <c r="K152">
        <f t="shared" si="17"/>
        <v>18140000</v>
      </c>
      <c r="L152">
        <f t="shared" si="18"/>
        <v>14390000</v>
      </c>
      <c r="M152">
        <f t="shared" si="19"/>
        <v>12370000</v>
      </c>
      <c r="N152">
        <f t="shared" si="20"/>
        <v>13730000</v>
      </c>
    </row>
    <row r="153" spans="1:14" x14ac:dyDescent="0.3">
      <c r="A153" s="1">
        <v>8</v>
      </c>
      <c r="B153" t="s">
        <v>1898</v>
      </c>
      <c r="C153" t="s">
        <v>8105</v>
      </c>
      <c r="D153" t="s">
        <v>405</v>
      </c>
      <c r="E153" t="s">
        <v>3251</v>
      </c>
      <c r="F153" t="s">
        <v>8097</v>
      </c>
      <c r="G153" t="s">
        <v>8106</v>
      </c>
      <c r="I153" t="str">
        <f t="shared" si="15"/>
        <v>N/A</v>
      </c>
      <c r="J153">
        <f t="shared" si="16"/>
        <v>15410000</v>
      </c>
      <c r="K153">
        <f t="shared" si="17"/>
        <v>11140000</v>
      </c>
      <c r="L153">
        <f t="shared" si="18"/>
        <v>10490000</v>
      </c>
      <c r="M153">
        <f t="shared" si="19"/>
        <v>10410000</v>
      </c>
      <c r="N153">
        <f t="shared" si="20"/>
        <v>10840000</v>
      </c>
    </row>
    <row r="154" spans="1:14" x14ac:dyDescent="0.3">
      <c r="A154" s="1">
        <v>9</v>
      </c>
      <c r="B154" t="s">
        <v>1903</v>
      </c>
      <c r="C154" t="s">
        <v>8107</v>
      </c>
      <c r="D154" t="s">
        <v>8108</v>
      </c>
      <c r="E154" t="s">
        <v>8109</v>
      </c>
      <c r="F154" t="s">
        <v>1416</v>
      </c>
      <c r="G154" t="s">
        <v>8110</v>
      </c>
      <c r="I154" t="str">
        <f t="shared" si="15"/>
        <v>N/A</v>
      </c>
      <c r="J154">
        <f t="shared" si="16"/>
        <v>7760000</v>
      </c>
      <c r="K154">
        <f t="shared" si="17"/>
        <v>7000000</v>
      </c>
      <c r="L154">
        <f t="shared" si="18"/>
        <v>3900000</v>
      </c>
      <c r="M154">
        <f t="shared" si="19"/>
        <v>1380000</v>
      </c>
      <c r="N154">
        <f t="shared" si="20"/>
        <v>2450000</v>
      </c>
    </row>
    <row r="155" spans="1:14" x14ac:dyDescent="0.3">
      <c r="A155" s="1">
        <v>10</v>
      </c>
      <c r="B155" t="s">
        <v>1909</v>
      </c>
      <c r="C155" t="s">
        <v>8107</v>
      </c>
      <c r="D155" t="s">
        <v>8108</v>
      </c>
      <c r="E155" t="s">
        <v>8109</v>
      </c>
      <c r="F155" t="s">
        <v>1416</v>
      </c>
      <c r="G155" t="s">
        <v>8110</v>
      </c>
      <c r="I155" t="str">
        <f t="shared" si="15"/>
        <v>N/A</v>
      </c>
      <c r="J155">
        <f t="shared" si="16"/>
        <v>7760000</v>
      </c>
      <c r="K155">
        <f t="shared" si="17"/>
        <v>7000000</v>
      </c>
      <c r="L155">
        <f t="shared" si="18"/>
        <v>3900000</v>
      </c>
      <c r="M155">
        <f t="shared" si="19"/>
        <v>1380000</v>
      </c>
      <c r="N155">
        <f t="shared" si="20"/>
        <v>2450000</v>
      </c>
    </row>
    <row r="156" spans="1:14" x14ac:dyDescent="0.3">
      <c r="A156" s="1">
        <v>11</v>
      </c>
      <c r="B156" t="s">
        <v>1911</v>
      </c>
      <c r="C156" t="s">
        <v>261</v>
      </c>
      <c r="D156" t="s">
        <v>261</v>
      </c>
      <c r="E156" t="s">
        <v>261</v>
      </c>
      <c r="F156" t="s">
        <v>261</v>
      </c>
      <c r="G156" t="s">
        <v>261</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1912</v>
      </c>
      <c r="C157" t="s">
        <v>261</v>
      </c>
      <c r="D157" t="s">
        <v>261</v>
      </c>
      <c r="E157" t="s">
        <v>261</v>
      </c>
      <c r="F157" t="s">
        <v>261</v>
      </c>
      <c r="G157" t="s">
        <v>261</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1914</v>
      </c>
      <c r="C158" t="s">
        <v>261</v>
      </c>
      <c r="D158" t="s">
        <v>8111</v>
      </c>
      <c r="E158" t="s">
        <v>8112</v>
      </c>
      <c r="F158" t="s">
        <v>8113</v>
      </c>
      <c r="G158" t="s">
        <v>1753</v>
      </c>
      <c r="I158" t="str">
        <f t="shared" si="15"/>
        <v>N/A</v>
      </c>
      <c r="J158" t="str">
        <f t="shared" si="16"/>
        <v>N/A</v>
      </c>
      <c r="K158">
        <f t="shared" si="17"/>
        <v>-0.21710000000000002</v>
      </c>
      <c r="L158">
        <f t="shared" si="18"/>
        <v>-0.20680000000000001</v>
      </c>
      <c r="M158">
        <f t="shared" si="19"/>
        <v>-0.14019999999999999</v>
      </c>
      <c r="N158">
        <f t="shared" si="20"/>
        <v>0.11</v>
      </c>
    </row>
    <row r="159" spans="1:14" x14ac:dyDescent="0.3">
      <c r="I159" t="str">
        <f t="shared" si="15"/>
        <v>N/A</v>
      </c>
      <c r="J159">
        <f t="shared" si="16"/>
        <v>0</v>
      </c>
      <c r="K159">
        <f t="shared" si="17"/>
        <v>0</v>
      </c>
      <c r="L159">
        <f t="shared" si="18"/>
        <v>0</v>
      </c>
      <c r="M159">
        <f t="shared" si="19"/>
        <v>0</v>
      </c>
      <c r="N159">
        <f t="shared" si="20"/>
        <v>0</v>
      </c>
    </row>
    <row r="160" spans="1:14" x14ac:dyDescent="0.3">
      <c r="B160" s="1" t="s">
        <v>296</v>
      </c>
      <c r="C160" s="1" t="s">
        <v>248</v>
      </c>
      <c r="D160" s="1" t="s">
        <v>249</v>
      </c>
      <c r="E160" s="1" t="s">
        <v>250</v>
      </c>
      <c r="F160" s="1" t="s">
        <v>251</v>
      </c>
      <c r="G160" s="1" t="s">
        <v>252</v>
      </c>
      <c r="H160" s="1" t="s">
        <v>253</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1919</v>
      </c>
      <c r="C161" t="s">
        <v>8114</v>
      </c>
      <c r="D161" t="s">
        <v>8115</v>
      </c>
      <c r="E161" t="s">
        <v>8116</v>
      </c>
      <c r="F161" t="s">
        <v>8117</v>
      </c>
      <c r="G161" t="s">
        <v>8118</v>
      </c>
      <c r="I161" t="str">
        <f t="shared" si="15"/>
        <v>N/A</v>
      </c>
      <c r="J161">
        <f t="shared" si="16"/>
        <v>142740000</v>
      </c>
      <c r="K161">
        <f t="shared" si="17"/>
        <v>135360000</v>
      </c>
      <c r="L161">
        <f t="shared" si="18"/>
        <v>117370000</v>
      </c>
      <c r="M161">
        <f t="shared" si="19"/>
        <v>120410000</v>
      </c>
      <c r="N161">
        <f t="shared" si="20"/>
        <v>135500000</v>
      </c>
    </row>
    <row r="162" spans="1:14" x14ac:dyDescent="0.3">
      <c r="A162" s="1">
        <v>1</v>
      </c>
      <c r="B162" t="s">
        <v>1925</v>
      </c>
      <c r="C162" t="s">
        <v>261</v>
      </c>
      <c r="D162" t="s">
        <v>8119</v>
      </c>
      <c r="E162" t="s">
        <v>8120</v>
      </c>
      <c r="F162" t="s">
        <v>2775</v>
      </c>
      <c r="G162" t="s">
        <v>8121</v>
      </c>
      <c r="I162" t="str">
        <f t="shared" si="15"/>
        <v>N/A</v>
      </c>
      <c r="J162" t="str">
        <f t="shared" si="16"/>
        <v>N/A</v>
      </c>
      <c r="K162">
        <f t="shared" si="17"/>
        <v>-5.1700000000000003E-2</v>
      </c>
      <c r="L162">
        <f t="shared" si="18"/>
        <v>-0.13289999999999999</v>
      </c>
      <c r="M162">
        <f t="shared" si="19"/>
        <v>2.5899999999999999E-2</v>
      </c>
      <c r="N162">
        <f t="shared" si="20"/>
        <v>0.12529999999999999</v>
      </c>
    </row>
    <row r="163" spans="1:14" x14ac:dyDescent="0.3">
      <c r="A163" s="1">
        <v>2</v>
      </c>
      <c r="B163" t="s">
        <v>1930</v>
      </c>
      <c r="C163" t="s">
        <v>8122</v>
      </c>
      <c r="D163" t="s">
        <v>7823</v>
      </c>
      <c r="E163" t="s">
        <v>8123</v>
      </c>
      <c r="F163" t="s">
        <v>8124</v>
      </c>
      <c r="G163" t="s">
        <v>6815</v>
      </c>
      <c r="I163" t="str">
        <f t="shared" si="15"/>
        <v>N/A</v>
      </c>
      <c r="J163">
        <f t="shared" si="16"/>
        <v>22790000</v>
      </c>
      <c r="K163">
        <f t="shared" si="17"/>
        <v>4330000</v>
      </c>
      <c r="L163">
        <f t="shared" si="18"/>
        <v>5490000</v>
      </c>
      <c r="M163" t="str">
        <f t="shared" si="19"/>
        <v>458000</v>
      </c>
      <c r="N163">
        <f t="shared" si="20"/>
        <v>3610000</v>
      </c>
    </row>
    <row r="164" spans="1:14" x14ac:dyDescent="0.3">
      <c r="A164" s="1">
        <v>3</v>
      </c>
      <c r="B164" t="s">
        <v>1935</v>
      </c>
      <c r="C164" t="s">
        <v>261</v>
      </c>
      <c r="D164" t="s">
        <v>8125</v>
      </c>
      <c r="E164" t="s">
        <v>8126</v>
      </c>
      <c r="F164" t="s">
        <v>8127</v>
      </c>
      <c r="G164" t="s">
        <v>8128</v>
      </c>
      <c r="I164" t="str">
        <f t="shared" si="15"/>
        <v>N/A</v>
      </c>
      <c r="J164" t="str">
        <f t="shared" si="16"/>
        <v>N/A</v>
      </c>
      <c r="K164">
        <f t="shared" si="17"/>
        <v>-0.80989999999999995</v>
      </c>
      <c r="L164">
        <f t="shared" si="18"/>
        <v>0.26780000000000004</v>
      </c>
      <c r="M164">
        <f t="shared" si="19"/>
        <v>-0.91659999999999997</v>
      </c>
      <c r="N164">
        <f t="shared" si="20"/>
        <v>6.8712</v>
      </c>
    </row>
    <row r="165" spans="1:14" x14ac:dyDescent="0.3">
      <c r="A165" s="1">
        <v>4</v>
      </c>
      <c r="B165" t="s">
        <v>1940</v>
      </c>
      <c r="C165" t="s">
        <v>5655</v>
      </c>
      <c r="D165" t="s">
        <v>8129</v>
      </c>
      <c r="E165" t="s">
        <v>8130</v>
      </c>
      <c r="F165" t="s">
        <v>5655</v>
      </c>
      <c r="G165" t="s">
        <v>6841</v>
      </c>
      <c r="I165" t="str">
        <f t="shared" si="15"/>
        <v>N/A</v>
      </c>
      <c r="J165">
        <f t="shared" si="16"/>
        <v>119950000</v>
      </c>
      <c r="K165">
        <f t="shared" si="17"/>
        <v>131030000</v>
      </c>
      <c r="L165">
        <f t="shared" si="18"/>
        <v>111880000</v>
      </c>
      <c r="M165">
        <f t="shared" si="19"/>
        <v>119950000</v>
      </c>
      <c r="N165">
        <f t="shared" si="20"/>
        <v>131889999.99999999</v>
      </c>
    </row>
    <row r="166" spans="1:14" x14ac:dyDescent="0.3">
      <c r="A166" s="1">
        <v>5</v>
      </c>
      <c r="B166" t="s">
        <v>1946</v>
      </c>
      <c r="C166" t="s">
        <v>261</v>
      </c>
      <c r="D166" t="s">
        <v>2251</v>
      </c>
      <c r="E166" t="s">
        <v>8131</v>
      </c>
      <c r="F166" t="s">
        <v>2883</v>
      </c>
      <c r="G166" t="s">
        <v>8132</v>
      </c>
      <c r="I166" t="str">
        <f t="shared" si="15"/>
        <v>N/A</v>
      </c>
      <c r="J166" t="str">
        <f t="shared" si="16"/>
        <v>N/A</v>
      </c>
      <c r="K166">
        <f t="shared" si="17"/>
        <v>9.2300000000000007E-2</v>
      </c>
      <c r="L166">
        <f t="shared" si="18"/>
        <v>-0.14610000000000001</v>
      </c>
      <c r="M166">
        <f t="shared" si="19"/>
        <v>7.22E-2</v>
      </c>
      <c r="N166">
        <f t="shared" si="20"/>
        <v>9.9499999999999991E-2</v>
      </c>
    </row>
    <row r="167" spans="1:14" x14ac:dyDescent="0.3">
      <c r="A167" s="1">
        <v>6</v>
      </c>
      <c r="B167" t="s">
        <v>1951</v>
      </c>
      <c r="C167" t="s">
        <v>261</v>
      </c>
      <c r="D167" t="s">
        <v>261</v>
      </c>
      <c r="E167" t="s">
        <v>261</v>
      </c>
      <c r="F167" t="s">
        <v>261</v>
      </c>
      <c r="G167" t="s">
        <v>5420</v>
      </c>
      <c r="I167" t="str">
        <f t="shared" si="15"/>
        <v>N/A</v>
      </c>
      <c r="J167" t="str">
        <f t="shared" si="16"/>
        <v>N/A</v>
      </c>
      <c r="K167" t="str">
        <f t="shared" si="17"/>
        <v>N/A</v>
      </c>
      <c r="L167" t="str">
        <f t="shared" si="18"/>
        <v>N/A</v>
      </c>
      <c r="M167" t="str">
        <f t="shared" si="19"/>
        <v>N/A</v>
      </c>
      <c r="N167">
        <f t="shared" si="20"/>
        <v>3.8399999999999997E-2</v>
      </c>
    </row>
    <row r="168" spans="1:14" x14ac:dyDescent="0.3">
      <c r="A168" s="1">
        <v>7</v>
      </c>
      <c r="B168" t="s">
        <v>1953</v>
      </c>
      <c r="C168" t="s">
        <v>3220</v>
      </c>
      <c r="D168" t="s">
        <v>2159</v>
      </c>
      <c r="E168" t="s">
        <v>277</v>
      </c>
      <c r="F168" t="s">
        <v>8133</v>
      </c>
      <c r="G168" t="s">
        <v>8134</v>
      </c>
      <c r="I168" t="str">
        <f t="shared" si="15"/>
        <v>N/A</v>
      </c>
      <c r="J168">
        <f t="shared" si="16"/>
        <v>21140000</v>
      </c>
      <c r="K168">
        <f t="shared" si="17"/>
        <v>23820000</v>
      </c>
      <c r="L168">
        <f t="shared" si="18"/>
        <v>20870000</v>
      </c>
      <c r="M168">
        <f t="shared" si="19"/>
        <v>21060000</v>
      </c>
      <c r="N168">
        <f t="shared" si="20"/>
        <v>29060000</v>
      </c>
    </row>
    <row r="169" spans="1:14" x14ac:dyDescent="0.3">
      <c r="A169" s="1">
        <v>8</v>
      </c>
      <c r="B169" t="s">
        <v>1958</v>
      </c>
      <c r="C169" t="s">
        <v>5945</v>
      </c>
      <c r="D169" t="s">
        <v>6486</v>
      </c>
      <c r="E169" t="s">
        <v>261</v>
      </c>
      <c r="F169" t="s">
        <v>8135</v>
      </c>
      <c r="G169" t="s">
        <v>8136</v>
      </c>
      <c r="I169" t="str">
        <f t="shared" si="15"/>
        <v>N/A</v>
      </c>
      <c r="J169">
        <f t="shared" si="16"/>
        <v>1160000</v>
      </c>
      <c r="K169">
        <f t="shared" si="17"/>
        <v>1300000</v>
      </c>
      <c r="L169" t="str">
        <f t="shared" si="18"/>
        <v>N/A</v>
      </c>
      <c r="M169" t="str">
        <f t="shared" si="19"/>
        <v>23000</v>
      </c>
      <c r="N169" t="str">
        <f t="shared" si="20"/>
        <v>86000</v>
      </c>
    </row>
    <row r="170" spans="1:14" x14ac:dyDescent="0.3">
      <c r="A170" s="1">
        <v>9</v>
      </c>
      <c r="B170" t="s">
        <v>268</v>
      </c>
      <c r="C170" t="s">
        <v>261</v>
      </c>
      <c r="D170" t="s">
        <v>261</v>
      </c>
      <c r="E170" t="s">
        <v>261</v>
      </c>
      <c r="F170" t="s">
        <v>261</v>
      </c>
      <c r="G170" t="s">
        <v>261</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269</v>
      </c>
      <c r="C171" t="s">
        <v>8137</v>
      </c>
      <c r="D171" t="s">
        <v>8138</v>
      </c>
      <c r="E171" t="s">
        <v>1941</v>
      </c>
      <c r="F171" t="s">
        <v>8139</v>
      </c>
      <c r="G171" t="s">
        <v>8140</v>
      </c>
      <c r="I171" t="str">
        <f t="shared" si="15"/>
        <v>pos_trend</v>
      </c>
      <c r="J171">
        <f t="shared" si="16"/>
        <v>15470000</v>
      </c>
      <c r="K171">
        <f t="shared" si="17"/>
        <v>16660000</v>
      </c>
      <c r="L171">
        <f t="shared" si="18"/>
        <v>17080000</v>
      </c>
      <c r="M171">
        <f t="shared" si="19"/>
        <v>18170000</v>
      </c>
      <c r="N171">
        <f t="shared" si="20"/>
        <v>19300000</v>
      </c>
    </row>
    <row r="172" spans="1:14" x14ac:dyDescent="0.3">
      <c r="A172" s="1">
        <v>11</v>
      </c>
      <c r="B172" t="s">
        <v>270</v>
      </c>
      <c r="C172" t="s">
        <v>1893</v>
      </c>
      <c r="D172" t="s">
        <v>6735</v>
      </c>
      <c r="E172" t="s">
        <v>8141</v>
      </c>
      <c r="F172" t="s">
        <v>5449</v>
      </c>
      <c r="G172" t="s">
        <v>8142</v>
      </c>
      <c r="I172" t="str">
        <f t="shared" si="15"/>
        <v>pos_trend</v>
      </c>
      <c r="J172">
        <f t="shared" si="16"/>
        <v>8170000</v>
      </c>
      <c r="K172">
        <f t="shared" si="17"/>
        <v>9540000</v>
      </c>
      <c r="L172">
        <f t="shared" si="18"/>
        <v>10130000</v>
      </c>
      <c r="M172">
        <f t="shared" si="19"/>
        <v>11160000</v>
      </c>
      <c r="N172">
        <f t="shared" si="20"/>
        <v>12570000</v>
      </c>
    </row>
    <row r="173" spans="1:14" x14ac:dyDescent="0.3">
      <c r="A173" s="1">
        <v>12</v>
      </c>
      <c r="B173" t="s">
        <v>1967</v>
      </c>
      <c r="C173" t="s">
        <v>425</v>
      </c>
      <c r="D173" t="s">
        <v>8143</v>
      </c>
      <c r="E173" t="s">
        <v>1461</v>
      </c>
      <c r="F173" t="s">
        <v>2506</v>
      </c>
      <c r="G173" t="s">
        <v>8144</v>
      </c>
      <c r="I173" t="str">
        <f t="shared" si="15"/>
        <v>N/A</v>
      </c>
      <c r="J173">
        <f t="shared" si="16"/>
        <v>4510000</v>
      </c>
      <c r="K173">
        <f t="shared" si="17"/>
        <v>5870000</v>
      </c>
      <c r="L173">
        <f t="shared" si="18"/>
        <v>3790000</v>
      </c>
      <c r="M173">
        <f t="shared" si="19"/>
        <v>2860000</v>
      </c>
      <c r="N173">
        <f t="shared" si="20"/>
        <v>9670000</v>
      </c>
    </row>
    <row r="174" spans="1:14" x14ac:dyDescent="0.3">
      <c r="A174" s="1">
        <v>13</v>
      </c>
      <c r="B174" t="s">
        <v>1972</v>
      </c>
      <c r="C174" t="s">
        <v>8145</v>
      </c>
      <c r="D174" t="s">
        <v>8146</v>
      </c>
      <c r="E174" t="s">
        <v>8147</v>
      </c>
      <c r="F174" t="s">
        <v>8148</v>
      </c>
      <c r="G174" t="s">
        <v>1319</v>
      </c>
      <c r="I174" t="str">
        <f t="shared" si="15"/>
        <v>N/A</v>
      </c>
      <c r="J174">
        <f t="shared" si="16"/>
        <v>99180000</v>
      </c>
      <c r="K174">
        <f t="shared" si="17"/>
        <v>105810000</v>
      </c>
      <c r="L174">
        <f t="shared" si="18"/>
        <v>91700000</v>
      </c>
      <c r="M174">
        <f t="shared" si="19"/>
        <v>80170000</v>
      </c>
      <c r="N174">
        <f t="shared" si="20"/>
        <v>86110000</v>
      </c>
    </row>
    <row r="175" spans="1:14" x14ac:dyDescent="0.3">
      <c r="A175" s="1">
        <v>14</v>
      </c>
      <c r="B175" t="s">
        <v>1978</v>
      </c>
      <c r="C175" t="s">
        <v>8149</v>
      </c>
      <c r="D175" t="s">
        <v>8150</v>
      </c>
      <c r="E175" t="s">
        <v>8151</v>
      </c>
      <c r="F175" t="s">
        <v>8152</v>
      </c>
      <c r="G175" t="s">
        <v>8153</v>
      </c>
      <c r="I175" t="str">
        <f t="shared" si="15"/>
        <v>N/A</v>
      </c>
      <c r="J175">
        <f t="shared" si="16"/>
        <v>44700000</v>
      </c>
      <c r="K175">
        <f t="shared" si="17"/>
        <v>48480000</v>
      </c>
      <c r="L175">
        <f t="shared" si="18"/>
        <v>48630000</v>
      </c>
      <c r="M175">
        <f t="shared" si="19"/>
        <v>47700000</v>
      </c>
      <c r="N175">
        <f t="shared" si="20"/>
        <v>51550000</v>
      </c>
    </row>
    <row r="176" spans="1:14" x14ac:dyDescent="0.3">
      <c r="A176" s="1">
        <v>15</v>
      </c>
      <c r="B176" t="s">
        <v>1984</v>
      </c>
      <c r="C176" t="s">
        <v>3665</v>
      </c>
      <c r="D176" t="s">
        <v>8154</v>
      </c>
      <c r="E176" t="s">
        <v>8155</v>
      </c>
      <c r="F176" t="s">
        <v>8156</v>
      </c>
      <c r="G176" t="s">
        <v>6445</v>
      </c>
      <c r="I176" t="str">
        <f t="shared" si="15"/>
        <v>N/A</v>
      </c>
      <c r="J176">
        <f t="shared" si="16"/>
        <v>4500000</v>
      </c>
      <c r="K176">
        <f t="shared" si="17"/>
        <v>7280000</v>
      </c>
      <c r="L176">
        <f t="shared" si="18"/>
        <v>6530000</v>
      </c>
      <c r="M176">
        <f t="shared" si="19"/>
        <v>6570000</v>
      </c>
      <c r="N176">
        <f t="shared" si="20"/>
        <v>6890000</v>
      </c>
    </row>
    <row r="177" spans="1:14" x14ac:dyDescent="0.3">
      <c r="A177" s="1">
        <v>16</v>
      </c>
      <c r="B177" t="s">
        <v>294</v>
      </c>
      <c r="C177" t="s">
        <v>8157</v>
      </c>
      <c r="D177" t="s">
        <v>8158</v>
      </c>
      <c r="E177" t="s">
        <v>8159</v>
      </c>
      <c r="F177" t="s">
        <v>278</v>
      </c>
      <c r="G177" t="s">
        <v>8160</v>
      </c>
      <c r="I177" t="str">
        <f t="shared" si="15"/>
        <v>N/A</v>
      </c>
      <c r="J177">
        <f t="shared" si="16"/>
        <v>44530000</v>
      </c>
      <c r="K177">
        <f t="shared" si="17"/>
        <v>45620000</v>
      </c>
      <c r="L177">
        <f t="shared" si="18"/>
        <v>33600000</v>
      </c>
      <c r="M177">
        <f t="shared" si="19"/>
        <v>23800000</v>
      </c>
      <c r="N177">
        <f t="shared" si="20"/>
        <v>25250000</v>
      </c>
    </row>
    <row r="178" spans="1:14" x14ac:dyDescent="0.3">
      <c r="A178" s="1">
        <v>17</v>
      </c>
      <c r="B178" t="s">
        <v>297</v>
      </c>
      <c r="C178" t="s">
        <v>8161</v>
      </c>
      <c r="D178" t="s">
        <v>8162</v>
      </c>
      <c r="E178" t="s">
        <v>8163</v>
      </c>
      <c r="F178" t="s">
        <v>8164</v>
      </c>
      <c r="G178" t="s">
        <v>8165</v>
      </c>
      <c r="I178" t="str">
        <f t="shared" si="15"/>
        <v>N/A</v>
      </c>
      <c r="J178">
        <f t="shared" si="16"/>
        <v>41910000</v>
      </c>
      <c r="K178">
        <f t="shared" si="17"/>
        <v>49040000</v>
      </c>
      <c r="L178">
        <f t="shared" si="18"/>
        <v>41040000</v>
      </c>
      <c r="M178">
        <f t="shared" si="19"/>
        <v>60840000</v>
      </c>
      <c r="N178">
        <f t="shared" si="20"/>
        <v>74840000</v>
      </c>
    </row>
    <row r="179" spans="1:14" x14ac:dyDescent="0.3">
      <c r="A179" s="1">
        <v>18</v>
      </c>
      <c r="B179" t="s">
        <v>303</v>
      </c>
      <c r="C179" t="s">
        <v>261</v>
      </c>
      <c r="D179" t="s">
        <v>8166</v>
      </c>
      <c r="E179" t="s">
        <v>8167</v>
      </c>
      <c r="F179" t="s">
        <v>8168</v>
      </c>
      <c r="G179" t="s">
        <v>8169</v>
      </c>
      <c r="I179" t="str">
        <f t="shared" si="15"/>
        <v>N/A</v>
      </c>
      <c r="J179" t="str">
        <f t="shared" si="16"/>
        <v>N/A</v>
      </c>
      <c r="K179">
        <f t="shared" si="17"/>
        <v>0.1699</v>
      </c>
      <c r="L179">
        <f t="shared" si="18"/>
        <v>-0.16300000000000001</v>
      </c>
      <c r="M179">
        <f t="shared" si="19"/>
        <v>0.48220000000000002</v>
      </c>
      <c r="N179">
        <f t="shared" si="20"/>
        <v>0.23019999999999999</v>
      </c>
    </row>
    <row r="180" spans="1:14" x14ac:dyDescent="0.3">
      <c r="A180" s="1">
        <v>19</v>
      </c>
      <c r="B180" t="s">
        <v>2001</v>
      </c>
      <c r="C180" t="s">
        <v>261</v>
      </c>
      <c r="D180" t="s">
        <v>261</v>
      </c>
      <c r="E180" t="s">
        <v>261</v>
      </c>
      <c r="F180" t="s">
        <v>261</v>
      </c>
      <c r="G180" t="s">
        <v>8170</v>
      </c>
      <c r="I180" t="str">
        <f t="shared" si="15"/>
        <v>N/A</v>
      </c>
      <c r="J180" t="str">
        <f t="shared" si="16"/>
        <v>N/A</v>
      </c>
      <c r="K180" t="str">
        <f t="shared" si="17"/>
        <v>N/A</v>
      </c>
      <c r="L180" t="str">
        <f t="shared" si="18"/>
        <v>N/A</v>
      </c>
      <c r="M180" t="str">
        <f t="shared" si="19"/>
        <v>N/A</v>
      </c>
      <c r="N180">
        <f t="shared" si="20"/>
        <v>0.41979999999999995</v>
      </c>
    </row>
    <row r="181" spans="1:14" x14ac:dyDescent="0.3">
      <c r="A181" s="1">
        <v>20</v>
      </c>
      <c r="B181" t="s">
        <v>308</v>
      </c>
      <c r="C181" t="s">
        <v>261</v>
      </c>
      <c r="D181" t="s">
        <v>1118</v>
      </c>
      <c r="E181" t="s">
        <v>261</v>
      </c>
      <c r="F181" t="s">
        <v>261</v>
      </c>
      <c r="G181" t="s">
        <v>261</v>
      </c>
      <c r="I181" t="str">
        <f t="shared" si="15"/>
        <v>N/A</v>
      </c>
      <c r="J181" t="str">
        <f t="shared" si="16"/>
        <v>N/A</v>
      </c>
      <c r="K181">
        <f t="shared" si="17"/>
        <v>1040000</v>
      </c>
      <c r="L181" t="str">
        <f t="shared" si="18"/>
        <v>N/A</v>
      </c>
      <c r="M181" t="str">
        <f t="shared" si="19"/>
        <v>N/A</v>
      </c>
      <c r="N181" t="str">
        <f t="shared" si="20"/>
        <v>N/A</v>
      </c>
    </row>
    <row r="182" spans="1:14" x14ac:dyDescent="0.3">
      <c r="A182" s="1">
        <v>21</v>
      </c>
      <c r="B182" t="s">
        <v>312</v>
      </c>
      <c r="C182" t="s">
        <v>261</v>
      </c>
      <c r="D182" t="s">
        <v>261</v>
      </c>
      <c r="E182" t="s">
        <v>261</v>
      </c>
      <c r="F182" t="s">
        <v>261</v>
      </c>
      <c r="G182" t="s">
        <v>261</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313</v>
      </c>
      <c r="C183" t="s">
        <v>261</v>
      </c>
      <c r="D183" t="s">
        <v>1118</v>
      </c>
      <c r="E183" t="s">
        <v>261</v>
      </c>
      <c r="F183" t="s">
        <v>261</v>
      </c>
      <c r="G183" t="s">
        <v>261</v>
      </c>
      <c r="I183" t="str">
        <f t="shared" si="15"/>
        <v>N/A</v>
      </c>
      <c r="J183" t="str">
        <f t="shared" si="16"/>
        <v>N/A</v>
      </c>
      <c r="K183">
        <f t="shared" si="17"/>
        <v>1040000</v>
      </c>
      <c r="L183" t="str">
        <f t="shared" si="18"/>
        <v>N/A</v>
      </c>
      <c r="M183" t="str">
        <f t="shared" si="19"/>
        <v>N/A</v>
      </c>
      <c r="N183" t="str">
        <f t="shared" si="20"/>
        <v>N/A</v>
      </c>
    </row>
    <row r="184" spans="1:14" x14ac:dyDescent="0.3">
      <c r="A184" s="1">
        <v>23</v>
      </c>
      <c r="B184" t="s">
        <v>314</v>
      </c>
      <c r="C184" t="s">
        <v>261</v>
      </c>
      <c r="D184" t="s">
        <v>261</v>
      </c>
      <c r="E184" t="s">
        <v>261</v>
      </c>
      <c r="F184" t="s">
        <v>261</v>
      </c>
      <c r="G184" t="s">
        <v>261</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315</v>
      </c>
      <c r="C185" t="s">
        <v>261</v>
      </c>
      <c r="D185" t="s">
        <v>261</v>
      </c>
      <c r="E185" t="s">
        <v>261</v>
      </c>
      <c r="F185" t="s">
        <v>1415</v>
      </c>
      <c r="G185" t="s">
        <v>261</v>
      </c>
      <c r="I185" t="str">
        <f t="shared" si="15"/>
        <v>N/A</v>
      </c>
      <c r="J185" t="str">
        <f t="shared" si="16"/>
        <v>N/A</v>
      </c>
      <c r="K185" t="str">
        <f t="shared" si="17"/>
        <v>N/A</v>
      </c>
      <c r="L185" t="str">
        <f t="shared" si="18"/>
        <v>N/A</v>
      </c>
      <c r="M185">
        <f t="shared" si="19"/>
        <v>2440000</v>
      </c>
      <c r="N185" t="str">
        <f t="shared" si="20"/>
        <v>N/A</v>
      </c>
    </row>
    <row r="186" spans="1:14" x14ac:dyDescent="0.3">
      <c r="A186" s="1">
        <v>25</v>
      </c>
      <c r="B186" t="s">
        <v>319</v>
      </c>
      <c r="C186" t="s">
        <v>8161</v>
      </c>
      <c r="D186" t="s">
        <v>8171</v>
      </c>
      <c r="E186" t="s">
        <v>8163</v>
      </c>
      <c r="F186" t="s">
        <v>1519</v>
      </c>
      <c r="G186" t="s">
        <v>8165</v>
      </c>
      <c r="I186" t="str">
        <f t="shared" si="15"/>
        <v>N/A</v>
      </c>
      <c r="J186">
        <f t="shared" si="16"/>
        <v>41910000</v>
      </c>
      <c r="K186">
        <f t="shared" si="17"/>
        <v>50080000</v>
      </c>
      <c r="L186">
        <f t="shared" si="18"/>
        <v>41040000</v>
      </c>
      <c r="M186">
        <f t="shared" si="19"/>
        <v>58400000</v>
      </c>
      <c r="N186">
        <f t="shared" si="20"/>
        <v>74840000</v>
      </c>
    </row>
    <row r="187" spans="1:14" x14ac:dyDescent="0.3">
      <c r="A187" s="1">
        <v>26</v>
      </c>
      <c r="B187" t="s">
        <v>323</v>
      </c>
      <c r="C187" t="s">
        <v>261</v>
      </c>
      <c r="D187" t="s">
        <v>8172</v>
      </c>
      <c r="E187" t="s">
        <v>8173</v>
      </c>
      <c r="F187" t="s">
        <v>8174</v>
      </c>
      <c r="G187" t="s">
        <v>8175</v>
      </c>
      <c r="I187" t="str">
        <f t="shared" si="15"/>
        <v>N/A</v>
      </c>
      <c r="J187" t="str">
        <f t="shared" si="16"/>
        <v>N/A</v>
      </c>
      <c r="K187">
        <f t="shared" si="17"/>
        <v>0.1948</v>
      </c>
      <c r="L187">
        <f t="shared" si="18"/>
        <v>-0.1804</v>
      </c>
      <c r="M187">
        <f t="shared" si="19"/>
        <v>0.4229</v>
      </c>
      <c r="N187">
        <f t="shared" si="20"/>
        <v>0.28149999999999997</v>
      </c>
    </row>
    <row r="188" spans="1:14" x14ac:dyDescent="0.3">
      <c r="A188" s="1">
        <v>27</v>
      </c>
      <c r="B188" t="s">
        <v>327</v>
      </c>
      <c r="C188" t="s">
        <v>261</v>
      </c>
      <c r="D188" t="s">
        <v>261</v>
      </c>
      <c r="E188" t="s">
        <v>261</v>
      </c>
      <c r="F188" t="s">
        <v>261</v>
      </c>
      <c r="G188" t="s">
        <v>8170</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0.41979999999999995</v>
      </c>
    </row>
    <row r="189" spans="1:14" x14ac:dyDescent="0.3">
      <c r="A189" s="1">
        <v>28</v>
      </c>
      <c r="B189" t="s">
        <v>329</v>
      </c>
      <c r="C189" t="s">
        <v>5507</v>
      </c>
      <c r="D189" t="s">
        <v>8176</v>
      </c>
      <c r="E189" t="s">
        <v>8177</v>
      </c>
      <c r="F189" t="s">
        <v>8178</v>
      </c>
      <c r="G189" t="s">
        <v>8179</v>
      </c>
      <c r="I189" t="str">
        <f t="shared" si="21"/>
        <v>N/A</v>
      </c>
      <c r="J189">
        <f t="shared" si="22"/>
        <v>13620000</v>
      </c>
      <c r="K189">
        <f t="shared" si="23"/>
        <v>16980000</v>
      </c>
      <c r="L189">
        <f t="shared" si="24"/>
        <v>13870000</v>
      </c>
      <c r="M189">
        <f t="shared" si="25"/>
        <v>19950000</v>
      </c>
      <c r="N189">
        <f t="shared" si="26"/>
        <v>26000000</v>
      </c>
    </row>
    <row r="190" spans="1:14" x14ac:dyDescent="0.3">
      <c r="A190" s="1">
        <v>29</v>
      </c>
      <c r="B190" t="s">
        <v>330</v>
      </c>
      <c r="C190" t="s">
        <v>8180</v>
      </c>
      <c r="D190" t="s">
        <v>8181</v>
      </c>
      <c r="E190" t="s">
        <v>8182</v>
      </c>
      <c r="F190" t="s">
        <v>8183</v>
      </c>
      <c r="G190" t="s">
        <v>8184</v>
      </c>
      <c r="I190" t="str">
        <f t="shared" si="21"/>
        <v>N/A</v>
      </c>
      <c r="J190">
        <f t="shared" si="22"/>
        <v>22150000</v>
      </c>
      <c r="K190">
        <f t="shared" si="23"/>
        <v>26920000</v>
      </c>
      <c r="L190">
        <f t="shared" si="24"/>
        <v>9590000</v>
      </c>
      <c r="M190">
        <f t="shared" si="25"/>
        <v>25710000</v>
      </c>
      <c r="N190">
        <f t="shared" si="26"/>
        <v>18740000</v>
      </c>
    </row>
    <row r="191" spans="1:14" x14ac:dyDescent="0.3">
      <c r="A191" s="1">
        <v>30</v>
      </c>
      <c r="B191" t="s">
        <v>331</v>
      </c>
      <c r="C191" t="s">
        <v>261</v>
      </c>
      <c r="D191" t="s">
        <v>261</v>
      </c>
      <c r="E191" t="s">
        <v>261</v>
      </c>
      <c r="F191" t="s">
        <v>261</v>
      </c>
      <c r="G191" t="s">
        <v>261</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332</v>
      </c>
      <c r="C192" t="s">
        <v>8185</v>
      </c>
      <c r="D192" t="s">
        <v>8186</v>
      </c>
      <c r="E192" t="s">
        <v>8187</v>
      </c>
      <c r="F192" t="s">
        <v>8188</v>
      </c>
      <c r="G192" t="s">
        <v>3872</v>
      </c>
      <c r="I192" t="str">
        <f t="shared" si="21"/>
        <v>N/A</v>
      </c>
      <c r="J192" t="str">
        <f t="shared" si="22"/>
        <v>(8.54M)</v>
      </c>
      <c r="K192" t="str">
        <f t="shared" si="23"/>
        <v>(9.94M)</v>
      </c>
      <c r="L192">
        <f t="shared" si="24"/>
        <v>4280000</v>
      </c>
      <c r="M192" t="str">
        <f t="shared" si="25"/>
        <v>(5.76M)</v>
      </c>
      <c r="N192">
        <f t="shared" si="26"/>
        <v>7260000</v>
      </c>
    </row>
    <row r="193" spans="1:14" x14ac:dyDescent="0.3">
      <c r="A193" s="1">
        <v>32</v>
      </c>
      <c r="B193" t="s">
        <v>333</v>
      </c>
      <c r="C193" t="s">
        <v>261</v>
      </c>
      <c r="D193" t="s">
        <v>261</v>
      </c>
      <c r="E193" t="s">
        <v>261</v>
      </c>
      <c r="F193" t="s">
        <v>261</v>
      </c>
      <c r="G193" t="s">
        <v>261</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334</v>
      </c>
      <c r="C194" t="s">
        <v>261</v>
      </c>
      <c r="D194" t="s">
        <v>261</v>
      </c>
      <c r="E194" t="s">
        <v>261</v>
      </c>
      <c r="F194" t="s">
        <v>261</v>
      </c>
      <c r="G194" t="s">
        <v>261</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335</v>
      </c>
      <c r="C195" t="s">
        <v>261</v>
      </c>
      <c r="D195" t="s">
        <v>261</v>
      </c>
      <c r="E195" t="s">
        <v>261</v>
      </c>
      <c r="F195" t="s">
        <v>261</v>
      </c>
      <c r="G195" t="s">
        <v>261</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336</v>
      </c>
      <c r="C196" t="s">
        <v>261</v>
      </c>
      <c r="D196" t="s">
        <v>261</v>
      </c>
      <c r="E196" t="s">
        <v>261</v>
      </c>
      <c r="F196" t="s">
        <v>261</v>
      </c>
      <c r="G196" t="s">
        <v>261</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337</v>
      </c>
      <c r="C197" t="s">
        <v>8189</v>
      </c>
      <c r="D197" t="s">
        <v>8190</v>
      </c>
      <c r="E197" t="s">
        <v>8191</v>
      </c>
      <c r="F197" t="s">
        <v>8192</v>
      </c>
      <c r="G197" t="s">
        <v>8193</v>
      </c>
      <c r="I197" t="str">
        <f t="shared" si="21"/>
        <v>N/A</v>
      </c>
      <c r="J197">
        <f t="shared" si="22"/>
        <v>28300000</v>
      </c>
      <c r="K197">
        <f t="shared" si="23"/>
        <v>33100000</v>
      </c>
      <c r="L197">
        <f t="shared" si="24"/>
        <v>27170000</v>
      </c>
      <c r="M197">
        <f t="shared" si="25"/>
        <v>38450000</v>
      </c>
      <c r="N197">
        <f t="shared" si="26"/>
        <v>48840000</v>
      </c>
    </row>
    <row r="198" spans="1:14" x14ac:dyDescent="0.3">
      <c r="A198" s="1">
        <v>37</v>
      </c>
      <c r="B198" t="s">
        <v>338</v>
      </c>
      <c r="C198" t="s">
        <v>261</v>
      </c>
      <c r="D198" t="s">
        <v>261</v>
      </c>
      <c r="E198" t="s">
        <v>261</v>
      </c>
      <c r="F198" t="s">
        <v>261</v>
      </c>
      <c r="G198" t="s">
        <v>261</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344</v>
      </c>
      <c r="C199" t="s">
        <v>8189</v>
      </c>
      <c r="D199" t="s">
        <v>8190</v>
      </c>
      <c r="E199" t="s">
        <v>8191</v>
      </c>
      <c r="F199" t="s">
        <v>8192</v>
      </c>
      <c r="G199" t="s">
        <v>8193</v>
      </c>
      <c r="I199" t="str">
        <f t="shared" si="21"/>
        <v>N/A</v>
      </c>
      <c r="J199">
        <f t="shared" si="22"/>
        <v>28300000</v>
      </c>
      <c r="K199">
        <f t="shared" si="23"/>
        <v>33100000</v>
      </c>
      <c r="L199">
        <f t="shared" si="24"/>
        <v>27170000</v>
      </c>
      <c r="M199">
        <f t="shared" si="25"/>
        <v>38450000</v>
      </c>
      <c r="N199">
        <f t="shared" si="26"/>
        <v>48840000</v>
      </c>
    </row>
    <row r="200" spans="1:14" x14ac:dyDescent="0.3">
      <c r="A200" s="1">
        <v>39</v>
      </c>
      <c r="B200" t="s">
        <v>350</v>
      </c>
      <c r="C200" t="s">
        <v>261</v>
      </c>
      <c r="D200" t="s">
        <v>8166</v>
      </c>
      <c r="E200" t="s">
        <v>8194</v>
      </c>
      <c r="F200" t="s">
        <v>8195</v>
      </c>
      <c r="G200" t="s">
        <v>8196</v>
      </c>
      <c r="I200" t="str">
        <f t="shared" si="21"/>
        <v>N/A</v>
      </c>
      <c r="J200" t="str">
        <f t="shared" si="22"/>
        <v>N/A</v>
      </c>
      <c r="K200">
        <f t="shared" si="23"/>
        <v>0.1699</v>
      </c>
      <c r="L200">
        <f t="shared" si="24"/>
        <v>-0.17920000000000003</v>
      </c>
      <c r="M200">
        <f t="shared" si="25"/>
        <v>0.41500000000000004</v>
      </c>
      <c r="N200">
        <f t="shared" si="26"/>
        <v>0.27010000000000001</v>
      </c>
    </row>
    <row r="201" spans="1:14" x14ac:dyDescent="0.3">
      <c r="A201" s="1">
        <v>40</v>
      </c>
      <c r="B201" t="s">
        <v>355</v>
      </c>
      <c r="C201" t="s">
        <v>261</v>
      </c>
      <c r="D201" t="s">
        <v>261</v>
      </c>
      <c r="E201" t="s">
        <v>261</v>
      </c>
      <c r="F201" t="s">
        <v>261</v>
      </c>
      <c r="G201" t="s">
        <v>8197</v>
      </c>
      <c r="I201" t="str">
        <f t="shared" si="21"/>
        <v>N/A</v>
      </c>
      <c r="J201" t="str">
        <f t="shared" si="22"/>
        <v>N/A</v>
      </c>
      <c r="K201" t="str">
        <f t="shared" si="23"/>
        <v>N/A</v>
      </c>
      <c r="L201" t="str">
        <f t="shared" si="24"/>
        <v>N/A</v>
      </c>
      <c r="M201" t="str">
        <f t="shared" si="25"/>
        <v>N/A</v>
      </c>
      <c r="N201">
        <f t="shared" si="26"/>
        <v>0.27390000000000003</v>
      </c>
    </row>
    <row r="202" spans="1:14" x14ac:dyDescent="0.3">
      <c r="A202" s="1">
        <v>41</v>
      </c>
      <c r="B202" t="s">
        <v>357</v>
      </c>
      <c r="C202" t="s">
        <v>261</v>
      </c>
      <c r="D202" t="s">
        <v>261</v>
      </c>
      <c r="E202" t="s">
        <v>261</v>
      </c>
      <c r="F202" t="s">
        <v>261</v>
      </c>
      <c r="G202" t="s">
        <v>261</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361</v>
      </c>
      <c r="C203" t="s">
        <v>261</v>
      </c>
      <c r="D203" t="s">
        <v>261</v>
      </c>
      <c r="E203" t="s">
        <v>261</v>
      </c>
      <c r="F203" t="s">
        <v>261</v>
      </c>
      <c r="G203" t="s">
        <v>261</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365</v>
      </c>
      <c r="C204" t="s">
        <v>261</v>
      </c>
      <c r="D204" t="s">
        <v>261</v>
      </c>
      <c r="E204" t="s">
        <v>261</v>
      </c>
      <c r="F204" t="s">
        <v>261</v>
      </c>
      <c r="G204" t="s">
        <v>261</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366</v>
      </c>
      <c r="C205" t="s">
        <v>261</v>
      </c>
      <c r="D205" t="s">
        <v>261</v>
      </c>
      <c r="E205" t="s">
        <v>261</v>
      </c>
      <c r="F205" t="s">
        <v>261</v>
      </c>
      <c r="G205" t="s">
        <v>261</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370</v>
      </c>
      <c r="C206" t="s">
        <v>261</v>
      </c>
      <c r="D206" t="s">
        <v>261</v>
      </c>
      <c r="E206" t="s">
        <v>261</v>
      </c>
      <c r="F206" t="s">
        <v>261</v>
      </c>
      <c r="G206" t="s">
        <v>261</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374</v>
      </c>
      <c r="C207" t="s">
        <v>953</v>
      </c>
      <c r="D207" t="s">
        <v>261</v>
      </c>
      <c r="E207" t="s">
        <v>261</v>
      </c>
      <c r="F207" t="s">
        <v>261</v>
      </c>
      <c r="G207" t="s">
        <v>261</v>
      </c>
      <c r="I207" t="str">
        <f t="shared" si="21"/>
        <v>N/A</v>
      </c>
      <c r="J207">
        <f t="shared" si="22"/>
        <v>3200000</v>
      </c>
      <c r="K207" t="str">
        <f t="shared" si="23"/>
        <v>N/A</v>
      </c>
      <c r="L207" t="str">
        <f t="shared" si="24"/>
        <v>N/A</v>
      </c>
      <c r="M207" t="str">
        <f t="shared" si="25"/>
        <v>N/A</v>
      </c>
      <c r="N207" t="str">
        <f t="shared" si="26"/>
        <v>N/A</v>
      </c>
    </row>
    <row r="208" spans="1:14" x14ac:dyDescent="0.3">
      <c r="A208" s="1">
        <v>47</v>
      </c>
      <c r="B208" t="s">
        <v>375</v>
      </c>
      <c r="C208" t="s">
        <v>8198</v>
      </c>
      <c r="D208" t="s">
        <v>8190</v>
      </c>
      <c r="E208" t="s">
        <v>8191</v>
      </c>
      <c r="F208" t="s">
        <v>8192</v>
      </c>
      <c r="G208" t="s">
        <v>8193</v>
      </c>
      <c r="I208" t="str">
        <f t="shared" si="21"/>
        <v>N/A</v>
      </c>
      <c r="J208">
        <f t="shared" si="22"/>
        <v>25100000</v>
      </c>
      <c r="K208">
        <f t="shared" si="23"/>
        <v>33100000</v>
      </c>
      <c r="L208">
        <f t="shared" si="24"/>
        <v>27170000</v>
      </c>
      <c r="M208">
        <f t="shared" si="25"/>
        <v>38450000</v>
      </c>
      <c r="N208">
        <f t="shared" si="26"/>
        <v>48840000</v>
      </c>
    </row>
    <row r="209" spans="1:14" x14ac:dyDescent="0.3">
      <c r="A209" s="1">
        <v>48</v>
      </c>
      <c r="B209" t="s">
        <v>379</v>
      </c>
      <c r="C209" t="s">
        <v>8199</v>
      </c>
      <c r="D209" t="s">
        <v>8200</v>
      </c>
      <c r="E209" t="s">
        <v>5550</v>
      </c>
      <c r="F209" t="s">
        <v>8201</v>
      </c>
      <c r="G209" t="s">
        <v>8202</v>
      </c>
      <c r="I209" t="str">
        <f t="shared" si="21"/>
        <v>N/A</v>
      </c>
      <c r="J209" t="str">
        <f t="shared" si="22"/>
        <v>1.41</v>
      </c>
      <c r="K209" t="str">
        <f t="shared" si="23"/>
        <v>1.78</v>
      </c>
      <c r="L209" t="str">
        <f t="shared" si="24"/>
        <v>1.38</v>
      </c>
      <c r="M209" t="str">
        <f t="shared" si="25"/>
        <v>1.92</v>
      </c>
      <c r="N209" t="str">
        <f t="shared" si="26"/>
        <v>2.44</v>
      </c>
    </row>
    <row r="210" spans="1:14" x14ac:dyDescent="0.3">
      <c r="A210" s="1">
        <v>49</v>
      </c>
      <c r="B210" t="s">
        <v>2040</v>
      </c>
      <c r="C210" t="s">
        <v>261</v>
      </c>
      <c r="D210" t="s">
        <v>8203</v>
      </c>
      <c r="E210" t="s">
        <v>8204</v>
      </c>
      <c r="F210" t="s">
        <v>8205</v>
      </c>
      <c r="G210" t="s">
        <v>1397</v>
      </c>
      <c r="I210" t="str">
        <f t="shared" si="21"/>
        <v>N/A</v>
      </c>
      <c r="J210" t="str">
        <f t="shared" si="22"/>
        <v>N/A</v>
      </c>
      <c r="K210">
        <f t="shared" si="23"/>
        <v>0.26239999999999997</v>
      </c>
      <c r="L210">
        <f t="shared" si="24"/>
        <v>-0.22469999999999998</v>
      </c>
      <c r="M210">
        <f t="shared" si="25"/>
        <v>0.39130000000000004</v>
      </c>
      <c r="N210">
        <f t="shared" si="26"/>
        <v>0.27079999999999999</v>
      </c>
    </row>
    <row r="211" spans="1:14" x14ac:dyDescent="0.3">
      <c r="A211" s="1">
        <v>50</v>
      </c>
      <c r="B211" t="s">
        <v>390</v>
      </c>
      <c r="C211" t="s">
        <v>8206</v>
      </c>
      <c r="D211" t="s">
        <v>8207</v>
      </c>
      <c r="E211" t="s">
        <v>8208</v>
      </c>
      <c r="F211" t="s">
        <v>8209</v>
      </c>
      <c r="G211" t="s">
        <v>5682</v>
      </c>
      <c r="I211" t="str">
        <f t="shared" si="21"/>
        <v>pos_trend</v>
      </c>
      <c r="J211">
        <f t="shared" si="22"/>
        <v>17860000</v>
      </c>
      <c r="K211">
        <f t="shared" si="23"/>
        <v>18580000</v>
      </c>
      <c r="L211">
        <f t="shared" si="24"/>
        <v>19760000</v>
      </c>
      <c r="M211">
        <f t="shared" si="25"/>
        <v>19980000</v>
      </c>
      <c r="N211">
        <f t="shared" si="26"/>
        <v>20000000</v>
      </c>
    </row>
    <row r="212" spans="1:14" x14ac:dyDescent="0.3">
      <c r="A212" s="1">
        <v>51</v>
      </c>
      <c r="B212" t="s">
        <v>396</v>
      </c>
      <c r="C212" t="s">
        <v>8210</v>
      </c>
      <c r="D212" t="s">
        <v>5889</v>
      </c>
      <c r="E212" t="s">
        <v>8211</v>
      </c>
      <c r="F212" t="s">
        <v>1324</v>
      </c>
      <c r="G212" t="s">
        <v>4096</v>
      </c>
      <c r="I212" t="str">
        <f t="shared" si="21"/>
        <v>N/A</v>
      </c>
      <c r="J212" t="str">
        <f t="shared" si="22"/>
        <v>1.37</v>
      </c>
      <c r="K212" t="str">
        <f t="shared" si="23"/>
        <v>1.73</v>
      </c>
      <c r="L212" t="str">
        <f t="shared" si="24"/>
        <v>1.35</v>
      </c>
      <c r="M212" t="str">
        <f t="shared" si="25"/>
        <v>1.89</v>
      </c>
      <c r="N212" t="str">
        <f t="shared" si="26"/>
        <v>2.41</v>
      </c>
    </row>
    <row r="213" spans="1:14" x14ac:dyDescent="0.3">
      <c r="A213" s="1">
        <v>52</v>
      </c>
      <c r="B213" t="s">
        <v>399</v>
      </c>
      <c r="C213" t="s">
        <v>261</v>
      </c>
      <c r="D213" t="s">
        <v>8212</v>
      </c>
      <c r="E213" t="s">
        <v>8213</v>
      </c>
      <c r="F213" t="s">
        <v>492</v>
      </c>
      <c r="G213" t="s">
        <v>8214</v>
      </c>
      <c r="I213" t="str">
        <f t="shared" si="21"/>
        <v>N/A</v>
      </c>
      <c r="J213" t="str">
        <f t="shared" si="22"/>
        <v>N/A</v>
      </c>
      <c r="K213">
        <f t="shared" si="23"/>
        <v>0.26280000000000003</v>
      </c>
      <c r="L213">
        <f t="shared" si="24"/>
        <v>-0.21970000000000001</v>
      </c>
      <c r="M213">
        <f t="shared" si="25"/>
        <v>0.4</v>
      </c>
      <c r="N213">
        <f t="shared" si="26"/>
        <v>0.27510000000000001</v>
      </c>
    </row>
    <row r="214" spans="1:14" x14ac:dyDescent="0.3">
      <c r="A214" s="1">
        <v>53</v>
      </c>
      <c r="B214" t="s">
        <v>404</v>
      </c>
      <c r="C214" t="s">
        <v>8215</v>
      </c>
      <c r="D214" t="s">
        <v>8216</v>
      </c>
      <c r="E214" t="s">
        <v>6818</v>
      </c>
      <c r="F214" t="s">
        <v>8217</v>
      </c>
      <c r="G214" t="s">
        <v>888</v>
      </c>
      <c r="I214" t="str">
        <f t="shared" si="21"/>
        <v>N/A</v>
      </c>
      <c r="J214">
        <f t="shared" si="22"/>
        <v>19340000</v>
      </c>
      <c r="K214">
        <f t="shared" si="23"/>
        <v>19750000</v>
      </c>
      <c r="L214">
        <f t="shared" si="24"/>
        <v>20110000</v>
      </c>
      <c r="M214">
        <f t="shared" si="25"/>
        <v>20320000</v>
      </c>
      <c r="N214">
        <f t="shared" si="26"/>
        <v>20290000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247</v>
      </c>
      <c r="C216" s="1" t="s">
        <v>248</v>
      </c>
      <c r="D216" s="1" t="s">
        <v>249</v>
      </c>
      <c r="E216" s="1" t="s">
        <v>250</v>
      </c>
      <c r="F216" s="1" t="s">
        <v>251</v>
      </c>
      <c r="G216" s="1" t="s">
        <v>252</v>
      </c>
      <c r="H216" s="1" t="s">
        <v>253</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2045</v>
      </c>
      <c r="C217" t="s">
        <v>8218</v>
      </c>
      <c r="D217" t="s">
        <v>8219</v>
      </c>
      <c r="E217" t="s">
        <v>6771</v>
      </c>
      <c r="F217" t="s">
        <v>5143</v>
      </c>
      <c r="G217" t="s">
        <v>8220</v>
      </c>
      <c r="I217" t="str">
        <f t="shared" si="21"/>
        <v>N/A</v>
      </c>
      <c r="J217">
        <f t="shared" si="22"/>
        <v>25180000</v>
      </c>
      <c r="K217">
        <f t="shared" si="23"/>
        <v>20560000</v>
      </c>
      <c r="L217">
        <f t="shared" si="24"/>
        <v>43880000</v>
      </c>
      <c r="M217">
        <f t="shared" si="25"/>
        <v>49260000</v>
      </c>
      <c r="N217">
        <f t="shared" si="26"/>
        <v>54960000</v>
      </c>
    </row>
    <row r="218" spans="1:14" x14ac:dyDescent="0.3">
      <c r="A218" s="1">
        <v>1</v>
      </c>
      <c r="B218" t="s">
        <v>2051</v>
      </c>
      <c r="C218" t="s">
        <v>261</v>
      </c>
      <c r="D218" t="s">
        <v>8221</v>
      </c>
      <c r="E218" t="s">
        <v>8222</v>
      </c>
      <c r="F218" t="s">
        <v>8223</v>
      </c>
      <c r="G218" t="s">
        <v>8224</v>
      </c>
      <c r="I218" t="str">
        <f t="shared" si="21"/>
        <v>N/A</v>
      </c>
      <c r="J218" t="str">
        <f t="shared" si="22"/>
        <v>N/A</v>
      </c>
      <c r="K218">
        <f t="shared" si="23"/>
        <v>-0.1832</v>
      </c>
      <c r="L218">
        <f t="shared" si="24"/>
        <v>1.1340999999999999</v>
      </c>
      <c r="M218">
        <f t="shared" si="25"/>
        <v>0.12240000000000001</v>
      </c>
      <c r="N218">
        <f t="shared" si="26"/>
        <v>0.1159</v>
      </c>
    </row>
    <row r="219" spans="1:14" x14ac:dyDescent="0.3">
      <c r="A219" s="1">
        <v>2</v>
      </c>
      <c r="B219" t="s">
        <v>2056</v>
      </c>
      <c r="C219" t="s">
        <v>8225</v>
      </c>
      <c r="D219" t="s">
        <v>8226</v>
      </c>
      <c r="E219" t="s">
        <v>8227</v>
      </c>
      <c r="F219" t="s">
        <v>8228</v>
      </c>
      <c r="G219" t="s">
        <v>8229</v>
      </c>
      <c r="I219" t="str">
        <f t="shared" si="21"/>
        <v>N/A</v>
      </c>
      <c r="J219">
        <f t="shared" si="22"/>
        <v>758490000</v>
      </c>
      <c r="K219">
        <f t="shared" si="23"/>
        <v>644330000</v>
      </c>
      <c r="L219">
        <f t="shared" si="24"/>
        <v>529309999.99999994</v>
      </c>
      <c r="M219">
        <f t="shared" si="25"/>
        <v>565440000</v>
      </c>
      <c r="N219">
        <f t="shared" si="26"/>
        <v>710480000</v>
      </c>
    </row>
    <row r="220" spans="1:14" x14ac:dyDescent="0.3">
      <c r="A220" s="1">
        <v>3</v>
      </c>
      <c r="B220" t="s">
        <v>2062</v>
      </c>
      <c r="C220" t="s">
        <v>261</v>
      </c>
      <c r="D220" t="s">
        <v>261</v>
      </c>
      <c r="E220" t="s">
        <v>261</v>
      </c>
      <c r="F220" t="s">
        <v>261</v>
      </c>
      <c r="G220" t="s">
        <v>261</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2063</v>
      </c>
      <c r="C221" t="s">
        <v>4966</v>
      </c>
      <c r="D221" t="s">
        <v>8230</v>
      </c>
      <c r="E221" t="s">
        <v>3518</v>
      </c>
      <c r="F221" t="s">
        <v>8231</v>
      </c>
      <c r="G221" t="s">
        <v>8232</v>
      </c>
      <c r="I221" t="str">
        <f t="shared" si="21"/>
        <v>N/A</v>
      </c>
      <c r="J221" t="str">
        <f t="shared" si="22"/>
        <v>51000</v>
      </c>
      <c r="K221" t="str">
        <f t="shared" si="23"/>
        <v>76000</v>
      </c>
      <c r="L221" t="str">
        <f t="shared" si="24"/>
        <v>35000</v>
      </c>
      <c r="M221" t="str">
        <f t="shared" si="25"/>
        <v>91000</v>
      </c>
      <c r="N221" t="str">
        <f t="shared" si="26"/>
        <v>446000</v>
      </c>
    </row>
    <row r="222" spans="1:14" x14ac:dyDescent="0.3">
      <c r="A222" s="1">
        <v>5</v>
      </c>
      <c r="B222" t="s">
        <v>2069</v>
      </c>
      <c r="C222" t="s">
        <v>4966</v>
      </c>
      <c r="D222" t="s">
        <v>8230</v>
      </c>
      <c r="E222" t="s">
        <v>3518</v>
      </c>
      <c r="F222" t="s">
        <v>8231</v>
      </c>
      <c r="G222" t="s">
        <v>8232</v>
      </c>
      <c r="I222" t="str">
        <f t="shared" si="21"/>
        <v>N/A</v>
      </c>
      <c r="J222" t="str">
        <f t="shared" si="22"/>
        <v>51000</v>
      </c>
      <c r="K222" t="str">
        <f t="shared" si="23"/>
        <v>76000</v>
      </c>
      <c r="L222" t="str">
        <f t="shared" si="24"/>
        <v>35000</v>
      </c>
      <c r="M222" t="str">
        <f t="shared" si="25"/>
        <v>91000</v>
      </c>
      <c r="N222" t="str">
        <f t="shared" si="26"/>
        <v>446000</v>
      </c>
    </row>
    <row r="223" spans="1:14" x14ac:dyDescent="0.3">
      <c r="A223" s="1">
        <v>6</v>
      </c>
      <c r="B223" t="s">
        <v>2070</v>
      </c>
      <c r="C223" t="s">
        <v>261</v>
      </c>
      <c r="D223" t="s">
        <v>261</v>
      </c>
      <c r="E223" t="s">
        <v>261</v>
      </c>
      <c r="F223" t="s">
        <v>261</v>
      </c>
      <c r="G223" t="s">
        <v>261</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2071</v>
      </c>
      <c r="C224" t="s">
        <v>8233</v>
      </c>
      <c r="D224" t="s">
        <v>8234</v>
      </c>
      <c r="E224" t="s">
        <v>8235</v>
      </c>
      <c r="F224" t="s">
        <v>8236</v>
      </c>
      <c r="G224" t="s">
        <v>8237</v>
      </c>
      <c r="I224" t="str">
        <f t="shared" si="21"/>
        <v>N/A</v>
      </c>
      <c r="J224">
        <f t="shared" si="22"/>
        <v>152370000</v>
      </c>
      <c r="K224">
        <f t="shared" si="23"/>
        <v>93530000</v>
      </c>
      <c r="L224">
        <f t="shared" si="24"/>
        <v>91830000</v>
      </c>
      <c r="M224">
        <f t="shared" si="25"/>
        <v>99010000</v>
      </c>
      <c r="N224">
        <f t="shared" si="26"/>
        <v>107660000</v>
      </c>
    </row>
    <row r="225" spans="1:14" x14ac:dyDescent="0.3">
      <c r="A225" s="1">
        <v>8</v>
      </c>
      <c r="B225" t="s">
        <v>2077</v>
      </c>
      <c r="C225" t="s">
        <v>5377</v>
      </c>
      <c r="D225" t="s">
        <v>8238</v>
      </c>
      <c r="E225" t="s">
        <v>8239</v>
      </c>
      <c r="F225" t="s">
        <v>8240</v>
      </c>
      <c r="G225" t="s">
        <v>5963</v>
      </c>
      <c r="I225" t="str">
        <f t="shared" si="21"/>
        <v>N/A</v>
      </c>
      <c r="J225">
        <f t="shared" si="22"/>
        <v>8900000</v>
      </c>
      <c r="K225">
        <f t="shared" si="23"/>
        <v>6700000</v>
      </c>
      <c r="L225">
        <f t="shared" si="24"/>
        <v>9900000</v>
      </c>
      <c r="M225">
        <f t="shared" si="25"/>
        <v>12200000</v>
      </c>
      <c r="N225">
        <f t="shared" si="26"/>
        <v>4400000</v>
      </c>
    </row>
    <row r="226" spans="1:14" x14ac:dyDescent="0.3">
      <c r="A226" s="1">
        <v>9</v>
      </c>
      <c r="B226" t="s">
        <v>2078</v>
      </c>
      <c r="C226" t="s">
        <v>7843</v>
      </c>
      <c r="D226" t="s">
        <v>8241</v>
      </c>
      <c r="E226" t="s">
        <v>8242</v>
      </c>
      <c r="F226" t="s">
        <v>8243</v>
      </c>
      <c r="G226" t="s">
        <v>8244</v>
      </c>
      <c r="I226" t="str">
        <f t="shared" si="21"/>
        <v>N/A</v>
      </c>
      <c r="J226">
        <f t="shared" si="22"/>
        <v>53000000</v>
      </c>
      <c r="K226">
        <f t="shared" si="23"/>
        <v>48940000</v>
      </c>
      <c r="L226">
        <f t="shared" si="24"/>
        <v>49780000</v>
      </c>
      <c r="M226">
        <f t="shared" si="25"/>
        <v>56530000</v>
      </c>
      <c r="N226">
        <f t="shared" si="26"/>
        <v>51390000</v>
      </c>
    </row>
    <row r="227" spans="1:14" x14ac:dyDescent="0.3">
      <c r="A227" s="1">
        <v>10</v>
      </c>
      <c r="B227" t="s">
        <v>2084</v>
      </c>
      <c r="C227" t="s">
        <v>8245</v>
      </c>
      <c r="D227" t="s">
        <v>8246</v>
      </c>
      <c r="E227" t="s">
        <v>8247</v>
      </c>
      <c r="F227" t="s">
        <v>8248</v>
      </c>
      <c r="G227" t="s">
        <v>8249</v>
      </c>
      <c r="I227" t="str">
        <f t="shared" si="21"/>
        <v>N/A</v>
      </c>
      <c r="J227">
        <f t="shared" si="22"/>
        <v>434840000</v>
      </c>
      <c r="K227">
        <f t="shared" si="23"/>
        <v>292110000</v>
      </c>
      <c r="L227">
        <f t="shared" si="24"/>
        <v>304520000</v>
      </c>
      <c r="M227">
        <f t="shared" si="25"/>
        <v>339940000</v>
      </c>
      <c r="N227">
        <f t="shared" si="26"/>
        <v>382210000</v>
      </c>
    </row>
    <row r="228" spans="1:14" x14ac:dyDescent="0.3">
      <c r="A228" s="1">
        <v>11</v>
      </c>
      <c r="B228" t="s">
        <v>2088</v>
      </c>
      <c r="C228" t="s">
        <v>1900</v>
      </c>
      <c r="D228" t="s">
        <v>3380</v>
      </c>
      <c r="E228" t="s">
        <v>8250</v>
      </c>
      <c r="F228" t="s">
        <v>4946</v>
      </c>
      <c r="G228" t="s">
        <v>2155</v>
      </c>
      <c r="I228" t="str">
        <f t="shared" si="21"/>
        <v>N/A</v>
      </c>
      <c r="J228">
        <f t="shared" si="22"/>
        <v>5390000</v>
      </c>
      <c r="K228">
        <f t="shared" si="23"/>
        <v>5910000</v>
      </c>
      <c r="L228">
        <f t="shared" si="24"/>
        <v>7140000</v>
      </c>
      <c r="M228">
        <f t="shared" si="25"/>
        <v>5260000</v>
      </c>
      <c r="N228">
        <f t="shared" si="26"/>
        <v>10440000</v>
      </c>
    </row>
    <row r="229" spans="1:14" x14ac:dyDescent="0.3">
      <c r="A229" s="1">
        <v>12</v>
      </c>
      <c r="B229" t="s">
        <v>437</v>
      </c>
      <c r="C229" t="s">
        <v>8251</v>
      </c>
      <c r="D229" t="s">
        <v>8252</v>
      </c>
      <c r="E229" t="s">
        <v>8253</v>
      </c>
      <c r="F229" t="s">
        <v>8254</v>
      </c>
      <c r="G229" t="s">
        <v>8255</v>
      </c>
      <c r="I229" t="str">
        <f t="shared" si="21"/>
        <v>N/A</v>
      </c>
      <c r="J229">
        <f t="shared" si="22"/>
        <v>103940000</v>
      </c>
      <c r="K229">
        <f t="shared" si="23"/>
        <v>197060000</v>
      </c>
      <c r="L229">
        <f t="shared" si="24"/>
        <v>66110000</v>
      </c>
      <c r="M229">
        <f t="shared" si="25"/>
        <v>52410000</v>
      </c>
      <c r="N229">
        <f t="shared" si="26"/>
        <v>153940000</v>
      </c>
    </row>
    <row r="230" spans="1:14" x14ac:dyDescent="0.3">
      <c r="A230" s="1">
        <v>13</v>
      </c>
      <c r="B230" t="s">
        <v>2095</v>
      </c>
      <c r="C230" t="s">
        <v>261</v>
      </c>
      <c r="D230" t="s">
        <v>8256</v>
      </c>
      <c r="E230" t="s">
        <v>8257</v>
      </c>
      <c r="F230" t="s">
        <v>8258</v>
      </c>
      <c r="G230" t="s">
        <v>8259</v>
      </c>
      <c r="I230" t="str">
        <f t="shared" si="21"/>
        <v>N/A</v>
      </c>
      <c r="J230" t="str">
        <f t="shared" si="22"/>
        <v>N/A</v>
      </c>
      <c r="K230">
        <f t="shared" si="23"/>
        <v>-0.15050000000000002</v>
      </c>
      <c r="L230">
        <f t="shared" si="24"/>
        <v>-0.17850000000000002</v>
      </c>
      <c r="M230">
        <f t="shared" si="25"/>
        <v>6.8200000000000011E-2</v>
      </c>
      <c r="N230">
        <f t="shared" si="26"/>
        <v>0.25650000000000001</v>
      </c>
    </row>
    <row r="231" spans="1:14" x14ac:dyDescent="0.3">
      <c r="A231" s="1">
        <v>14</v>
      </c>
      <c r="B231" t="s">
        <v>2100</v>
      </c>
      <c r="C231" t="s">
        <v>8260</v>
      </c>
      <c r="D231" t="s">
        <v>8261</v>
      </c>
      <c r="E231" t="s">
        <v>5104</v>
      </c>
      <c r="F231" t="s">
        <v>8262</v>
      </c>
      <c r="G231" t="s">
        <v>8263</v>
      </c>
      <c r="I231" t="str">
        <f t="shared" si="21"/>
        <v>N/A</v>
      </c>
      <c r="J231">
        <f t="shared" si="22"/>
        <v>2260000000</v>
      </c>
      <c r="K231">
        <f t="shared" si="23"/>
        <v>2240000000</v>
      </c>
      <c r="L231">
        <f t="shared" si="24"/>
        <v>2490000000</v>
      </c>
      <c r="M231">
        <f t="shared" si="25"/>
        <v>2780000000</v>
      </c>
      <c r="N231">
        <f t="shared" si="26"/>
        <v>3110000000</v>
      </c>
    </row>
    <row r="232" spans="1:14" x14ac:dyDescent="0.3">
      <c r="A232" s="1">
        <v>15</v>
      </c>
      <c r="B232" t="s">
        <v>2106</v>
      </c>
      <c r="C232" t="s">
        <v>8264</v>
      </c>
      <c r="D232" t="s">
        <v>7390</v>
      </c>
      <c r="E232" t="s">
        <v>8265</v>
      </c>
      <c r="F232" t="s">
        <v>5159</v>
      </c>
      <c r="G232" t="s">
        <v>1557</v>
      </c>
      <c r="I232" t="str">
        <f t="shared" si="21"/>
        <v>N/A</v>
      </c>
      <c r="J232">
        <f t="shared" si="22"/>
        <v>2310000000</v>
      </c>
      <c r="K232">
        <f t="shared" si="23"/>
        <v>2280000000</v>
      </c>
      <c r="L232">
        <f t="shared" si="24"/>
        <v>2530000000</v>
      </c>
      <c r="M232">
        <f t="shared" si="25"/>
        <v>2830000000</v>
      </c>
      <c r="N232">
        <f t="shared" si="26"/>
        <v>3160000000</v>
      </c>
    </row>
    <row r="233" spans="1:14" x14ac:dyDescent="0.3">
      <c r="A233" s="1">
        <v>16</v>
      </c>
      <c r="B233" t="s">
        <v>2112</v>
      </c>
      <c r="C233" t="s">
        <v>8266</v>
      </c>
      <c r="D233" t="s">
        <v>1654</v>
      </c>
      <c r="E233" t="s">
        <v>3337</v>
      </c>
      <c r="F233" t="s">
        <v>8267</v>
      </c>
      <c r="G233" t="s">
        <v>3428</v>
      </c>
      <c r="I233" t="str">
        <f t="shared" si="21"/>
        <v>pos_trend</v>
      </c>
      <c r="J233">
        <f t="shared" si="22"/>
        <v>962880000</v>
      </c>
      <c r="K233">
        <f t="shared" si="23"/>
        <v>1040000000</v>
      </c>
      <c r="L233">
        <f t="shared" si="24"/>
        <v>1270000000</v>
      </c>
      <c r="M233">
        <f t="shared" si="25"/>
        <v>1480000000</v>
      </c>
      <c r="N233">
        <f t="shared" si="26"/>
        <v>1630000000</v>
      </c>
    </row>
    <row r="234" spans="1:14" x14ac:dyDescent="0.3">
      <c r="A234" s="1">
        <v>17</v>
      </c>
      <c r="B234" t="s">
        <v>2118</v>
      </c>
      <c r="C234" t="s">
        <v>8268</v>
      </c>
      <c r="D234" t="s">
        <v>8269</v>
      </c>
      <c r="E234" t="s">
        <v>913</v>
      </c>
      <c r="F234" t="s">
        <v>8270</v>
      </c>
      <c r="G234" t="s">
        <v>8271</v>
      </c>
      <c r="I234" t="str">
        <f t="shared" si="21"/>
        <v>pos_trend</v>
      </c>
      <c r="J234">
        <f t="shared" si="22"/>
        <v>16970000</v>
      </c>
      <c r="K234">
        <f t="shared" si="23"/>
        <v>39840000</v>
      </c>
      <c r="L234">
        <f t="shared" si="24"/>
        <v>62210000</v>
      </c>
      <c r="M234">
        <f t="shared" si="25"/>
        <v>137540000</v>
      </c>
      <c r="N234">
        <f t="shared" si="26"/>
        <v>156180000</v>
      </c>
    </row>
    <row r="235" spans="1:14" x14ac:dyDescent="0.3">
      <c r="A235" s="1">
        <v>18</v>
      </c>
      <c r="B235" t="s">
        <v>2124</v>
      </c>
      <c r="C235" t="s">
        <v>3352</v>
      </c>
      <c r="D235" t="s">
        <v>873</v>
      </c>
      <c r="E235" t="s">
        <v>8272</v>
      </c>
      <c r="F235" t="s">
        <v>3352</v>
      </c>
      <c r="G235" t="s">
        <v>4145</v>
      </c>
      <c r="I235" t="str">
        <f t="shared" si="21"/>
        <v>N/A</v>
      </c>
      <c r="J235">
        <f t="shared" si="22"/>
        <v>1130000000</v>
      </c>
      <c r="K235">
        <f t="shared" si="23"/>
        <v>1050000000</v>
      </c>
      <c r="L235">
        <f t="shared" si="24"/>
        <v>1100000000</v>
      </c>
      <c r="M235">
        <f t="shared" si="25"/>
        <v>1130000000</v>
      </c>
      <c r="N235">
        <f t="shared" si="26"/>
        <v>1330000000</v>
      </c>
    </row>
    <row r="236" spans="1:14" x14ac:dyDescent="0.3">
      <c r="A236" s="1">
        <v>19</v>
      </c>
      <c r="B236" t="s">
        <v>2130</v>
      </c>
      <c r="C236" t="s">
        <v>261</v>
      </c>
      <c r="D236" t="s">
        <v>261</v>
      </c>
      <c r="E236" t="s">
        <v>261</v>
      </c>
      <c r="F236" t="s">
        <v>261</v>
      </c>
      <c r="G236" t="s">
        <v>261</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2131</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2132</v>
      </c>
      <c r="C238" t="s">
        <v>261</v>
      </c>
      <c r="D238" t="s">
        <v>261</v>
      </c>
      <c r="E238" t="s">
        <v>261</v>
      </c>
      <c r="F238" t="s">
        <v>261</v>
      </c>
      <c r="G238" t="s">
        <v>261</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2133</v>
      </c>
      <c r="C239" t="s">
        <v>8273</v>
      </c>
      <c r="D239" t="s">
        <v>8274</v>
      </c>
      <c r="E239" t="s">
        <v>2963</v>
      </c>
      <c r="F239" t="s">
        <v>8275</v>
      </c>
      <c r="G239" t="s">
        <v>8276</v>
      </c>
      <c r="I239" t="str">
        <f t="shared" si="21"/>
        <v>neg_trend</v>
      </c>
      <c r="J239">
        <f t="shared" si="22"/>
        <v>201130000</v>
      </c>
      <c r="K239">
        <f t="shared" si="23"/>
        <v>141560000</v>
      </c>
      <c r="L239">
        <f t="shared" si="24"/>
        <v>100000000</v>
      </c>
      <c r="M239">
        <f t="shared" si="25"/>
        <v>75050000</v>
      </c>
      <c r="N239">
        <f t="shared" si="26"/>
        <v>39770000</v>
      </c>
    </row>
    <row r="240" spans="1:14" x14ac:dyDescent="0.3">
      <c r="A240" s="1">
        <v>23</v>
      </c>
      <c r="B240" t="s">
        <v>2134</v>
      </c>
      <c r="C240" t="s">
        <v>261</v>
      </c>
      <c r="D240" t="s">
        <v>261</v>
      </c>
      <c r="E240" t="s">
        <v>261</v>
      </c>
      <c r="F240" t="s">
        <v>261</v>
      </c>
      <c r="G240" t="s">
        <v>8277</v>
      </c>
      <c r="I240" t="str">
        <f t="shared" si="21"/>
        <v>N/A</v>
      </c>
      <c r="J240" t="str">
        <f t="shared" si="22"/>
        <v>N/A</v>
      </c>
      <c r="K240" t="str">
        <f t="shared" si="23"/>
        <v>N/A</v>
      </c>
      <c r="L240" t="str">
        <f t="shared" si="24"/>
        <v>N/A</v>
      </c>
      <c r="M240" t="str">
        <f t="shared" si="25"/>
        <v>N/A</v>
      </c>
      <c r="N240" t="str">
        <f t="shared" si="26"/>
        <v>(762,000)</v>
      </c>
    </row>
    <row r="241" spans="1:14" x14ac:dyDescent="0.3">
      <c r="A241" s="1">
        <v>24</v>
      </c>
      <c r="B241" t="s">
        <v>2140</v>
      </c>
      <c r="C241" t="s">
        <v>8278</v>
      </c>
      <c r="D241" t="s">
        <v>8279</v>
      </c>
      <c r="E241" t="s">
        <v>8280</v>
      </c>
      <c r="F241" t="s">
        <v>8281</v>
      </c>
      <c r="G241" t="s">
        <v>8282</v>
      </c>
      <c r="I241" t="str">
        <f t="shared" si="21"/>
        <v>N/A</v>
      </c>
      <c r="J241" t="str">
        <f t="shared" si="22"/>
        <v>(45.88M)</v>
      </c>
      <c r="K241" t="str">
        <f t="shared" si="23"/>
        <v>(42.73M)</v>
      </c>
      <c r="L241" t="str">
        <f t="shared" si="24"/>
        <v>(45.6M)</v>
      </c>
      <c r="M241" t="str">
        <f t="shared" si="25"/>
        <v>(43.62M)</v>
      </c>
      <c r="N241" t="str">
        <f t="shared" si="26"/>
        <v>(43.41M)</v>
      </c>
    </row>
    <row r="242" spans="1:14" x14ac:dyDescent="0.3">
      <c r="A242" s="1">
        <v>25</v>
      </c>
      <c r="B242" t="s">
        <v>2146</v>
      </c>
      <c r="C242" t="s">
        <v>261</v>
      </c>
      <c r="D242" t="s">
        <v>261</v>
      </c>
      <c r="E242" t="s">
        <v>261</v>
      </c>
      <c r="F242" t="s">
        <v>261</v>
      </c>
      <c r="G242" t="s">
        <v>261</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2147</v>
      </c>
      <c r="C243" t="s">
        <v>261</v>
      </c>
      <c r="D243" t="s">
        <v>8283</v>
      </c>
      <c r="E243" t="s">
        <v>8284</v>
      </c>
      <c r="F243" t="s">
        <v>8285</v>
      </c>
      <c r="G243" t="s">
        <v>4100</v>
      </c>
      <c r="I243" t="str">
        <f t="shared" si="21"/>
        <v>N/A</v>
      </c>
      <c r="J243" t="str">
        <f t="shared" si="22"/>
        <v>N/A</v>
      </c>
      <c r="K243">
        <f t="shared" si="23"/>
        <v>-1.1599999999999999E-2</v>
      </c>
      <c r="L243">
        <f t="shared" si="24"/>
        <v>0.1129</v>
      </c>
      <c r="M243">
        <f t="shared" si="25"/>
        <v>0.11840000000000001</v>
      </c>
      <c r="N243">
        <f t="shared" si="26"/>
        <v>0.11970000000000001</v>
      </c>
    </row>
    <row r="244" spans="1:14" x14ac:dyDescent="0.3">
      <c r="A244" s="1">
        <v>27</v>
      </c>
      <c r="B244" t="s">
        <v>2152</v>
      </c>
      <c r="C244" t="s">
        <v>261</v>
      </c>
      <c r="D244" t="s">
        <v>261</v>
      </c>
      <c r="E244" t="s">
        <v>261</v>
      </c>
      <c r="F244" t="s">
        <v>261</v>
      </c>
      <c r="G244" t="s">
        <v>261</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2153</v>
      </c>
      <c r="C245" t="s">
        <v>261</v>
      </c>
      <c r="D245" t="s">
        <v>261</v>
      </c>
      <c r="E245" t="s">
        <v>261</v>
      </c>
      <c r="F245" t="s">
        <v>261</v>
      </c>
      <c r="G245" t="s">
        <v>261</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440</v>
      </c>
      <c r="C246" t="s">
        <v>8286</v>
      </c>
      <c r="D246" t="s">
        <v>3056</v>
      </c>
      <c r="E246" t="s">
        <v>8287</v>
      </c>
      <c r="F246" t="s">
        <v>5096</v>
      </c>
      <c r="G246" t="s">
        <v>6073</v>
      </c>
      <c r="I246" t="str">
        <f t="shared" si="21"/>
        <v>N/A</v>
      </c>
      <c r="J246">
        <f t="shared" si="22"/>
        <v>21120000</v>
      </c>
      <c r="K246">
        <f t="shared" si="23"/>
        <v>18180000</v>
      </c>
      <c r="L246">
        <f t="shared" si="24"/>
        <v>14750000</v>
      </c>
      <c r="M246">
        <f t="shared" si="25"/>
        <v>14840000</v>
      </c>
      <c r="N246">
        <f t="shared" si="26"/>
        <v>14910000</v>
      </c>
    </row>
    <row r="247" spans="1:14" x14ac:dyDescent="0.3">
      <c r="A247" s="1">
        <v>30</v>
      </c>
      <c r="B247" t="s">
        <v>443</v>
      </c>
      <c r="C247" t="s">
        <v>8288</v>
      </c>
      <c r="D247" t="s">
        <v>8289</v>
      </c>
      <c r="E247" t="s">
        <v>8290</v>
      </c>
      <c r="F247" t="s">
        <v>5668</v>
      </c>
      <c r="G247" t="s">
        <v>8291</v>
      </c>
      <c r="I247" t="str">
        <f t="shared" si="21"/>
        <v>neg_trend</v>
      </c>
      <c r="J247">
        <f t="shared" si="22"/>
        <v>224720000</v>
      </c>
      <c r="K247">
        <f t="shared" si="23"/>
        <v>182040000</v>
      </c>
      <c r="L247">
        <f t="shared" si="24"/>
        <v>154460000</v>
      </c>
      <c r="M247">
        <f t="shared" si="25"/>
        <v>141810000</v>
      </c>
      <c r="N247">
        <f t="shared" si="26"/>
        <v>140370000</v>
      </c>
    </row>
    <row r="248" spans="1:14" x14ac:dyDescent="0.3">
      <c r="A248" s="1">
        <v>31</v>
      </c>
      <c r="B248" t="s">
        <v>449</v>
      </c>
      <c r="C248" t="s">
        <v>8292</v>
      </c>
      <c r="D248" t="s">
        <v>8293</v>
      </c>
      <c r="E248" t="s">
        <v>8294</v>
      </c>
      <c r="F248" t="s">
        <v>8295</v>
      </c>
      <c r="G248" t="s">
        <v>8296</v>
      </c>
      <c r="I248" t="str">
        <f t="shared" si="21"/>
        <v>neg_trend</v>
      </c>
      <c r="J248">
        <f t="shared" si="22"/>
        <v>186980000</v>
      </c>
      <c r="K248">
        <f t="shared" si="23"/>
        <v>146280000</v>
      </c>
      <c r="L248">
        <f t="shared" si="24"/>
        <v>119960000</v>
      </c>
      <c r="M248">
        <f t="shared" si="25"/>
        <v>108400000</v>
      </c>
      <c r="N248">
        <f t="shared" si="26"/>
        <v>107890000</v>
      </c>
    </row>
    <row r="249" spans="1:14" x14ac:dyDescent="0.3">
      <c r="A249" s="1">
        <v>32</v>
      </c>
      <c r="B249" t="s">
        <v>454</v>
      </c>
      <c r="C249" t="s">
        <v>8297</v>
      </c>
      <c r="D249" t="s">
        <v>8298</v>
      </c>
      <c r="E249" t="s">
        <v>8299</v>
      </c>
      <c r="F249" t="s">
        <v>8300</v>
      </c>
      <c r="G249" t="s">
        <v>8301</v>
      </c>
      <c r="I249" t="str">
        <f t="shared" si="21"/>
        <v>neg_trend</v>
      </c>
      <c r="J249">
        <f t="shared" si="22"/>
        <v>37740000</v>
      </c>
      <c r="K249">
        <f t="shared" si="23"/>
        <v>35750000</v>
      </c>
      <c r="L249">
        <f t="shared" si="24"/>
        <v>34500000</v>
      </c>
      <c r="M249">
        <f t="shared" si="25"/>
        <v>33409999.999999996</v>
      </c>
      <c r="N249">
        <f t="shared" si="26"/>
        <v>32490000.000000004</v>
      </c>
    </row>
    <row r="250" spans="1:14" x14ac:dyDescent="0.3">
      <c r="A250" s="1">
        <v>33</v>
      </c>
      <c r="B250" t="s">
        <v>2169</v>
      </c>
      <c r="C250" t="s">
        <v>7657</v>
      </c>
      <c r="D250" t="s">
        <v>8302</v>
      </c>
      <c r="E250" t="s">
        <v>8303</v>
      </c>
      <c r="F250" t="s">
        <v>3317</v>
      </c>
      <c r="G250" t="s">
        <v>8304</v>
      </c>
      <c r="I250" t="str">
        <f t="shared" si="21"/>
        <v>N/A</v>
      </c>
      <c r="J250">
        <f t="shared" si="22"/>
        <v>8500000</v>
      </c>
      <c r="K250">
        <f t="shared" si="23"/>
        <v>7300000</v>
      </c>
      <c r="L250">
        <f t="shared" si="24"/>
        <v>7960000</v>
      </c>
      <c r="M250">
        <f t="shared" si="25"/>
        <v>8400000</v>
      </c>
      <c r="N250">
        <f t="shared" si="26"/>
        <v>11120000</v>
      </c>
    </row>
    <row r="251" spans="1:14" x14ac:dyDescent="0.3">
      <c r="A251" s="1">
        <v>34</v>
      </c>
      <c r="B251" t="s">
        <v>459</v>
      </c>
      <c r="C251" t="s">
        <v>1574</v>
      </c>
      <c r="D251" t="s">
        <v>8305</v>
      </c>
      <c r="E251" t="s">
        <v>8306</v>
      </c>
      <c r="F251" t="s">
        <v>8307</v>
      </c>
      <c r="G251" t="s">
        <v>8308</v>
      </c>
      <c r="I251" t="str">
        <f t="shared" si="21"/>
        <v>N/A</v>
      </c>
      <c r="J251">
        <f t="shared" si="22"/>
        <v>3330000000</v>
      </c>
      <c r="K251">
        <f t="shared" si="23"/>
        <v>3190000000</v>
      </c>
      <c r="L251">
        <f t="shared" si="24"/>
        <v>3290000000</v>
      </c>
      <c r="M251">
        <f t="shared" si="25"/>
        <v>3610000000</v>
      </c>
      <c r="N251">
        <f t="shared" si="26"/>
        <v>4080000000</v>
      </c>
    </row>
    <row r="252" spans="1:14" x14ac:dyDescent="0.3">
      <c r="A252" s="1">
        <v>35</v>
      </c>
      <c r="B252" t="s">
        <v>2175</v>
      </c>
      <c r="C252" t="s">
        <v>261</v>
      </c>
      <c r="D252" t="s">
        <v>8309</v>
      </c>
      <c r="E252" t="s">
        <v>3670</v>
      </c>
      <c r="F252" t="s">
        <v>2255</v>
      </c>
      <c r="G252" t="s">
        <v>8310</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-4.2099999999999999E-2</v>
      </c>
      <c r="L252">
        <f t="shared" ref="L252:L315" si="30">IF(TRIM(E252)="-", "N/A", IF(RIGHT(E252,1)="M",1000000*VALUE(LEFT(E252,LEN(E252)-1)),IF(RIGHT(E252,1)="B",1000000000*VALUE(LEFT(E252,LEN(E252)-1)),IF(RIGHT(E252,1)="%",0.01*VALUE(LEFT(E252,LEN(E252)-1)),E252))))</f>
        <v>3.15E-2</v>
      </c>
      <c r="M252">
        <f t="shared" ref="M252:M315" si="31">IF(TRIM(F252)="-", "N/A", IF(RIGHT(F252,1)="M",1000000*VALUE(LEFT(F252,LEN(F252)-1)),IF(RIGHT(F252,1)="B",1000000000*VALUE(LEFT(F252,LEN(F252)-1)),IF(RIGHT(F252,1)="%",0.01*VALUE(LEFT(F252,LEN(F252)-1)),F252))))</f>
        <v>9.8599999999999993E-2</v>
      </c>
      <c r="N252">
        <f t="shared" ref="N252:N315" si="32">IF(TRIM(G252)="-", "N/A", IF(RIGHT(G252,1)="M",1000000*VALUE(LEFT(G252,LEN(G252)-1)),IF(RIGHT(G252,1)="B",1000000000*VALUE(LEFT(G252,LEN(G252)-1)),IF(RIGHT(G252,1)="%",0.01*VALUE(LEFT(G252,LEN(G252)-1)),G252))))</f>
        <v>0.1308</v>
      </c>
    </row>
    <row r="253" spans="1:14" x14ac:dyDescent="0.3">
      <c r="A253" s="1">
        <v>36</v>
      </c>
      <c r="B253" t="s">
        <v>470</v>
      </c>
      <c r="C253" t="s">
        <v>261</v>
      </c>
      <c r="D253" t="s">
        <v>261</v>
      </c>
      <c r="E253" t="s">
        <v>261</v>
      </c>
      <c r="F253" t="s">
        <v>261</v>
      </c>
      <c r="G253" t="s">
        <v>8311</v>
      </c>
      <c r="I253" t="str">
        <f t="shared" si="27"/>
        <v>N/A</v>
      </c>
      <c r="J253" t="str">
        <f t="shared" si="28"/>
        <v>N/A</v>
      </c>
      <c r="K253" t="str">
        <f t="shared" si="29"/>
        <v>N/A</v>
      </c>
      <c r="L253" t="str">
        <f t="shared" si="30"/>
        <v>N/A</v>
      </c>
      <c r="M253" t="str">
        <f t="shared" si="31"/>
        <v>N/A</v>
      </c>
      <c r="N253">
        <f t="shared" si="32"/>
        <v>1.2700000000000001E-2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296</v>
      </c>
      <c r="C255" s="1" t="s">
        <v>248</v>
      </c>
      <c r="D255" s="1" t="s">
        <v>249</v>
      </c>
      <c r="E255" s="1" t="s">
        <v>250</v>
      </c>
      <c r="F255" s="1" t="s">
        <v>251</v>
      </c>
      <c r="G255" s="1" t="s">
        <v>252</v>
      </c>
      <c r="H255" s="1" t="s">
        <v>253</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2180</v>
      </c>
      <c r="C256" t="s">
        <v>8312</v>
      </c>
      <c r="D256" t="s">
        <v>8265</v>
      </c>
      <c r="E256" t="s">
        <v>5104</v>
      </c>
      <c r="F256" t="s">
        <v>8262</v>
      </c>
      <c r="G256" t="s">
        <v>6171</v>
      </c>
      <c r="I256" t="str">
        <f t="shared" si="27"/>
        <v>N/A</v>
      </c>
      <c r="J256">
        <f t="shared" si="28"/>
        <v>2660000000</v>
      </c>
      <c r="K256">
        <f t="shared" si="29"/>
        <v>2530000000</v>
      </c>
      <c r="L256">
        <f t="shared" si="30"/>
        <v>2490000000</v>
      </c>
      <c r="M256">
        <f t="shared" si="31"/>
        <v>2780000000</v>
      </c>
      <c r="N256">
        <f t="shared" si="32"/>
        <v>3230000000</v>
      </c>
    </row>
    <row r="257" spans="1:14" x14ac:dyDescent="0.3">
      <c r="A257" s="1">
        <v>1</v>
      </c>
      <c r="B257" t="s">
        <v>2186</v>
      </c>
      <c r="C257" t="s">
        <v>8313</v>
      </c>
      <c r="D257" t="s">
        <v>8314</v>
      </c>
      <c r="E257" t="s">
        <v>8315</v>
      </c>
      <c r="F257" t="s">
        <v>8316</v>
      </c>
      <c r="G257" t="s">
        <v>8317</v>
      </c>
      <c r="I257" t="str">
        <f t="shared" si="27"/>
        <v>N/A</v>
      </c>
      <c r="J257">
        <f t="shared" si="28"/>
        <v>686810000</v>
      </c>
      <c r="K257">
        <f t="shared" si="29"/>
        <v>653690000</v>
      </c>
      <c r="L257">
        <f t="shared" si="30"/>
        <v>642930000</v>
      </c>
      <c r="M257">
        <f t="shared" si="31"/>
        <v>717460000</v>
      </c>
      <c r="N257">
        <f t="shared" si="32"/>
        <v>866760000</v>
      </c>
    </row>
    <row r="258" spans="1:14" x14ac:dyDescent="0.3">
      <c r="A258" s="1">
        <v>2</v>
      </c>
      <c r="B258" t="s">
        <v>2192</v>
      </c>
      <c r="C258" t="s">
        <v>2902</v>
      </c>
      <c r="D258" t="s">
        <v>4560</v>
      </c>
      <c r="E258" t="s">
        <v>4104</v>
      </c>
      <c r="F258" t="s">
        <v>4079</v>
      </c>
      <c r="G258" t="s">
        <v>5215</v>
      </c>
      <c r="I258" t="str">
        <f t="shared" si="27"/>
        <v>N/A</v>
      </c>
      <c r="J258">
        <f t="shared" si="28"/>
        <v>1970000000</v>
      </c>
      <c r="K258">
        <f t="shared" si="29"/>
        <v>1880000000</v>
      </c>
      <c r="L258">
        <f t="shared" si="30"/>
        <v>1850000000</v>
      </c>
      <c r="M258">
        <f t="shared" si="31"/>
        <v>2069999999.9999998</v>
      </c>
      <c r="N258">
        <f t="shared" si="32"/>
        <v>2370000000</v>
      </c>
    </row>
    <row r="259" spans="1:14" x14ac:dyDescent="0.3">
      <c r="A259" s="1">
        <v>3</v>
      </c>
      <c r="B259" t="s">
        <v>2198</v>
      </c>
      <c r="C259" t="s">
        <v>261</v>
      </c>
      <c r="D259" t="s">
        <v>261</v>
      </c>
      <c r="E259" t="s">
        <v>261</v>
      </c>
      <c r="F259" t="s">
        <v>261</v>
      </c>
      <c r="G259" t="s">
        <v>261</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2199</v>
      </c>
      <c r="C260" t="s">
        <v>261</v>
      </c>
      <c r="D260" t="s">
        <v>4361</v>
      </c>
      <c r="E260" t="s">
        <v>8318</v>
      </c>
      <c r="F260" t="s">
        <v>8319</v>
      </c>
      <c r="G260" t="s">
        <v>8320</v>
      </c>
      <c r="I260" t="str">
        <f t="shared" si="27"/>
        <v>N/A</v>
      </c>
      <c r="J260" t="str">
        <f t="shared" si="28"/>
        <v>N/A</v>
      </c>
      <c r="K260">
        <f t="shared" si="29"/>
        <v>-4.6600000000000003E-2</v>
      </c>
      <c r="L260">
        <f t="shared" si="30"/>
        <v>-1.7100000000000001E-2</v>
      </c>
      <c r="M260">
        <f t="shared" si="31"/>
        <v>0.1176</v>
      </c>
      <c r="N260">
        <f t="shared" si="32"/>
        <v>0.16120000000000001</v>
      </c>
    </row>
    <row r="261" spans="1:14" x14ac:dyDescent="0.3">
      <c r="A261" s="1">
        <v>5</v>
      </c>
      <c r="B261" t="s">
        <v>472</v>
      </c>
      <c r="C261" t="s">
        <v>8321</v>
      </c>
      <c r="D261" t="s">
        <v>8322</v>
      </c>
      <c r="E261" t="s">
        <v>8323</v>
      </c>
      <c r="F261" t="s">
        <v>8324</v>
      </c>
      <c r="G261" t="s">
        <v>8325</v>
      </c>
      <c r="I261" t="str">
        <f t="shared" si="27"/>
        <v>N/A</v>
      </c>
      <c r="J261">
        <f t="shared" si="28"/>
        <v>410150000</v>
      </c>
      <c r="K261">
        <f t="shared" si="29"/>
        <v>326910000</v>
      </c>
      <c r="L261">
        <f t="shared" si="30"/>
        <v>440690000</v>
      </c>
      <c r="M261">
        <f t="shared" si="31"/>
        <v>437130000</v>
      </c>
      <c r="N261">
        <f t="shared" si="32"/>
        <v>382520000</v>
      </c>
    </row>
    <row r="262" spans="1:14" x14ac:dyDescent="0.3">
      <c r="A262" s="1">
        <v>6</v>
      </c>
      <c r="B262" t="s">
        <v>478</v>
      </c>
      <c r="C262" t="s">
        <v>8326</v>
      </c>
      <c r="D262" t="s">
        <v>8327</v>
      </c>
      <c r="E262" t="s">
        <v>8328</v>
      </c>
      <c r="F262" t="s">
        <v>8329</v>
      </c>
      <c r="G262" t="s">
        <v>8330</v>
      </c>
      <c r="I262" t="str">
        <f t="shared" si="27"/>
        <v>N/A</v>
      </c>
      <c r="J262">
        <f t="shared" si="28"/>
        <v>230760000</v>
      </c>
      <c r="K262">
        <f t="shared" si="29"/>
        <v>201220000</v>
      </c>
      <c r="L262">
        <f t="shared" si="30"/>
        <v>380070000</v>
      </c>
      <c r="M262">
        <f t="shared" si="31"/>
        <v>380330000</v>
      </c>
      <c r="N262">
        <f t="shared" si="32"/>
        <v>276980000</v>
      </c>
    </row>
    <row r="263" spans="1:14" x14ac:dyDescent="0.3">
      <c r="A263" s="1">
        <v>7</v>
      </c>
      <c r="B263" t="s">
        <v>483</v>
      </c>
      <c r="C263" t="s">
        <v>238</v>
      </c>
      <c r="D263" t="s">
        <v>238</v>
      </c>
      <c r="E263" t="s">
        <v>8331</v>
      </c>
      <c r="F263" t="s">
        <v>8332</v>
      </c>
      <c r="G263" t="s">
        <v>261</v>
      </c>
      <c r="I263" t="str">
        <f t="shared" si="27"/>
        <v>N/A</v>
      </c>
      <c r="J263">
        <f t="shared" si="28"/>
        <v>1200000</v>
      </c>
      <c r="K263">
        <f t="shared" si="29"/>
        <v>1200000</v>
      </c>
      <c r="L263">
        <f t="shared" si="30"/>
        <v>149700000</v>
      </c>
      <c r="M263">
        <f t="shared" si="31"/>
        <v>110000000</v>
      </c>
      <c r="N263" t="str">
        <f t="shared" si="32"/>
        <v>N/A</v>
      </c>
    </row>
    <row r="264" spans="1:14" x14ac:dyDescent="0.3">
      <c r="A264" s="1">
        <v>8</v>
      </c>
      <c r="B264" t="s">
        <v>482</v>
      </c>
      <c r="C264" t="s">
        <v>8333</v>
      </c>
      <c r="D264" t="s">
        <v>8334</v>
      </c>
      <c r="E264" t="s">
        <v>8335</v>
      </c>
      <c r="F264" t="s">
        <v>8336</v>
      </c>
      <c r="G264" t="s">
        <v>8330</v>
      </c>
      <c r="I264" t="str">
        <f t="shared" si="27"/>
        <v>N/A</v>
      </c>
      <c r="J264">
        <f t="shared" si="28"/>
        <v>229560000</v>
      </c>
      <c r="K264">
        <f t="shared" si="29"/>
        <v>200020000</v>
      </c>
      <c r="L264">
        <f t="shared" si="30"/>
        <v>230370000</v>
      </c>
      <c r="M264">
        <f t="shared" si="31"/>
        <v>270330000</v>
      </c>
      <c r="N264">
        <f t="shared" si="32"/>
        <v>276980000</v>
      </c>
    </row>
    <row r="265" spans="1:14" x14ac:dyDescent="0.3">
      <c r="A265" s="1">
        <v>9</v>
      </c>
      <c r="B265" t="s">
        <v>484</v>
      </c>
      <c r="C265" t="s">
        <v>8337</v>
      </c>
      <c r="D265" t="s">
        <v>8338</v>
      </c>
      <c r="E265" t="s">
        <v>8339</v>
      </c>
      <c r="F265" t="s">
        <v>8340</v>
      </c>
      <c r="G265" t="s">
        <v>8341</v>
      </c>
      <c r="I265" t="str">
        <f t="shared" si="27"/>
        <v>N/A</v>
      </c>
      <c r="J265">
        <f t="shared" si="28"/>
        <v>179390000</v>
      </c>
      <c r="K265">
        <f t="shared" si="29"/>
        <v>125690000</v>
      </c>
      <c r="L265">
        <f t="shared" si="30"/>
        <v>60620000</v>
      </c>
      <c r="M265">
        <f t="shared" si="31"/>
        <v>56810000</v>
      </c>
      <c r="N265">
        <f t="shared" si="32"/>
        <v>105540000</v>
      </c>
    </row>
    <row r="266" spans="1:14" x14ac:dyDescent="0.3">
      <c r="A266" s="1">
        <v>10</v>
      </c>
      <c r="B266" t="s">
        <v>488</v>
      </c>
      <c r="C266" t="s">
        <v>8337</v>
      </c>
      <c r="D266" t="s">
        <v>8338</v>
      </c>
      <c r="E266" t="s">
        <v>8339</v>
      </c>
      <c r="F266" t="s">
        <v>8340</v>
      </c>
      <c r="G266" t="s">
        <v>8341</v>
      </c>
      <c r="I266" t="str">
        <f t="shared" si="27"/>
        <v>N/A</v>
      </c>
      <c r="J266">
        <f t="shared" si="28"/>
        <v>179390000</v>
      </c>
      <c r="K266">
        <f t="shared" si="29"/>
        <v>125690000</v>
      </c>
      <c r="L266">
        <f t="shared" si="30"/>
        <v>60620000</v>
      </c>
      <c r="M266">
        <f t="shared" si="31"/>
        <v>56810000</v>
      </c>
      <c r="N266">
        <f t="shared" si="32"/>
        <v>105540000</v>
      </c>
    </row>
    <row r="267" spans="1:14" x14ac:dyDescent="0.3">
      <c r="A267" s="1">
        <v>11</v>
      </c>
      <c r="B267" t="s">
        <v>489</v>
      </c>
      <c r="C267" t="s">
        <v>261</v>
      </c>
      <c r="D267" t="s">
        <v>261</v>
      </c>
      <c r="E267" t="s">
        <v>261</v>
      </c>
      <c r="F267" t="s">
        <v>261</v>
      </c>
      <c r="G267" t="s">
        <v>261</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2215</v>
      </c>
      <c r="C268" t="s">
        <v>261</v>
      </c>
      <c r="D268" t="s">
        <v>8342</v>
      </c>
      <c r="E268" t="s">
        <v>8343</v>
      </c>
      <c r="F268" t="s">
        <v>7250</v>
      </c>
      <c r="G268" t="s">
        <v>8344</v>
      </c>
      <c r="I268" t="str">
        <f t="shared" si="27"/>
        <v>N/A</v>
      </c>
      <c r="J268" t="str">
        <f t="shared" si="28"/>
        <v>N/A</v>
      </c>
      <c r="K268">
        <f t="shared" si="29"/>
        <v>-0.29930000000000001</v>
      </c>
      <c r="L268">
        <f t="shared" si="30"/>
        <v>-0.51770000000000005</v>
      </c>
      <c r="M268">
        <f t="shared" si="31"/>
        <v>-6.2899999999999998E-2</v>
      </c>
      <c r="N268">
        <f t="shared" si="32"/>
        <v>0.85790000000000011</v>
      </c>
    </row>
    <row r="269" spans="1:14" x14ac:dyDescent="0.3">
      <c r="A269" s="1">
        <v>13</v>
      </c>
      <c r="B269" t="s">
        <v>495</v>
      </c>
      <c r="C269" t="s">
        <v>8345</v>
      </c>
      <c r="D269" t="s">
        <v>8346</v>
      </c>
      <c r="E269" t="s">
        <v>8347</v>
      </c>
      <c r="F269" t="s">
        <v>8348</v>
      </c>
      <c r="G269" t="s">
        <v>8349</v>
      </c>
      <c r="I269" t="str">
        <f t="shared" si="27"/>
        <v>N/A</v>
      </c>
      <c r="J269">
        <f t="shared" si="28"/>
        <v>0.12330000000000001</v>
      </c>
      <c r="K269">
        <f t="shared" si="29"/>
        <v>0.1026</v>
      </c>
      <c r="L269">
        <f t="shared" si="30"/>
        <v>0.1341</v>
      </c>
      <c r="M269">
        <f t="shared" si="31"/>
        <v>0.1211</v>
      </c>
      <c r="N269">
        <f t="shared" si="32"/>
        <v>9.3699999999999992E-2</v>
      </c>
    </row>
    <row r="270" spans="1:14" x14ac:dyDescent="0.3">
      <c r="A270" s="1">
        <v>14</v>
      </c>
      <c r="B270" t="s">
        <v>503</v>
      </c>
      <c r="C270" t="s">
        <v>8350</v>
      </c>
      <c r="D270" t="s">
        <v>8351</v>
      </c>
      <c r="E270" t="s">
        <v>8352</v>
      </c>
      <c r="F270" t="s">
        <v>8353</v>
      </c>
      <c r="G270" t="s">
        <v>8354</v>
      </c>
      <c r="I270" t="str">
        <f t="shared" si="27"/>
        <v>N/A</v>
      </c>
      <c r="J270">
        <f t="shared" si="28"/>
        <v>21040000</v>
      </c>
      <c r="K270">
        <f t="shared" si="29"/>
        <v>28630000</v>
      </c>
      <c r="L270">
        <f t="shared" si="30"/>
        <v>28560000</v>
      </c>
      <c r="M270">
        <f t="shared" si="31"/>
        <v>35930000</v>
      </c>
      <c r="N270">
        <f t="shared" si="32"/>
        <v>78350000</v>
      </c>
    </row>
    <row r="271" spans="1:14" x14ac:dyDescent="0.3">
      <c r="A271" s="1">
        <v>15</v>
      </c>
      <c r="B271" t="s">
        <v>509</v>
      </c>
      <c r="C271" t="s">
        <v>8350</v>
      </c>
      <c r="D271" t="s">
        <v>8351</v>
      </c>
      <c r="E271" t="s">
        <v>8352</v>
      </c>
      <c r="F271" t="s">
        <v>8353</v>
      </c>
      <c r="G271" t="s">
        <v>8354</v>
      </c>
      <c r="I271" t="str">
        <f t="shared" si="27"/>
        <v>N/A</v>
      </c>
      <c r="J271">
        <f t="shared" si="28"/>
        <v>21040000</v>
      </c>
      <c r="K271">
        <f t="shared" si="29"/>
        <v>28630000</v>
      </c>
      <c r="L271">
        <f t="shared" si="30"/>
        <v>28560000</v>
      </c>
      <c r="M271">
        <f t="shared" si="31"/>
        <v>35930000</v>
      </c>
      <c r="N271">
        <f t="shared" si="32"/>
        <v>78350000</v>
      </c>
    </row>
    <row r="272" spans="1:14" x14ac:dyDescent="0.3">
      <c r="A272" s="1">
        <v>16</v>
      </c>
      <c r="B272" t="s">
        <v>514</v>
      </c>
      <c r="C272" t="s">
        <v>8355</v>
      </c>
      <c r="D272" t="s">
        <v>8356</v>
      </c>
      <c r="E272" t="s">
        <v>1533</v>
      </c>
      <c r="F272" t="s">
        <v>8357</v>
      </c>
      <c r="G272" t="s">
        <v>8358</v>
      </c>
      <c r="I272" t="str">
        <f t="shared" si="27"/>
        <v>N/A</v>
      </c>
      <c r="J272">
        <f t="shared" si="28"/>
        <v>3090000000</v>
      </c>
      <c r="K272">
        <f t="shared" si="29"/>
        <v>2910000000</v>
      </c>
      <c r="L272">
        <f t="shared" si="30"/>
        <v>2970000000</v>
      </c>
      <c r="M272">
        <f t="shared" si="31"/>
        <v>3260000000</v>
      </c>
      <c r="N272">
        <f t="shared" si="32"/>
        <v>3700000000</v>
      </c>
    </row>
    <row r="273" spans="1:14" x14ac:dyDescent="0.3">
      <c r="A273" s="1">
        <v>17</v>
      </c>
      <c r="B273" t="s">
        <v>525</v>
      </c>
      <c r="C273" t="s">
        <v>261</v>
      </c>
      <c r="D273" t="s">
        <v>261</v>
      </c>
      <c r="E273" t="s">
        <v>261</v>
      </c>
      <c r="F273" t="s">
        <v>261</v>
      </c>
      <c r="G273" t="s">
        <v>261</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526</v>
      </c>
      <c r="C274" t="s">
        <v>261</v>
      </c>
      <c r="D274" t="s">
        <v>261</v>
      </c>
      <c r="E274" t="s">
        <v>261</v>
      </c>
      <c r="F274" t="s">
        <v>261</v>
      </c>
      <c r="G274" t="s">
        <v>261</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527</v>
      </c>
      <c r="C275" t="s">
        <v>261</v>
      </c>
      <c r="D275" t="s">
        <v>261</v>
      </c>
      <c r="E275" t="s">
        <v>261</v>
      </c>
      <c r="F275" t="s">
        <v>261</v>
      </c>
      <c r="G275" t="s">
        <v>261</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528</v>
      </c>
      <c r="C276" t="s">
        <v>8359</v>
      </c>
      <c r="D276" t="s">
        <v>8360</v>
      </c>
      <c r="E276" t="s">
        <v>8361</v>
      </c>
      <c r="F276" t="s">
        <v>8362</v>
      </c>
      <c r="G276" t="s">
        <v>8363</v>
      </c>
      <c r="I276" t="str">
        <f t="shared" si="27"/>
        <v>pos_trend</v>
      </c>
      <c r="J276">
        <f t="shared" si="28"/>
        <v>235750000</v>
      </c>
      <c r="K276">
        <f t="shared" si="29"/>
        <v>279710000</v>
      </c>
      <c r="L276">
        <f t="shared" si="30"/>
        <v>316240000</v>
      </c>
      <c r="M276">
        <f t="shared" si="31"/>
        <v>350830000</v>
      </c>
      <c r="N276">
        <f t="shared" si="32"/>
        <v>387100000</v>
      </c>
    </row>
    <row r="277" spans="1:14" x14ac:dyDescent="0.3">
      <c r="A277" s="1">
        <v>21</v>
      </c>
      <c r="B277" t="s">
        <v>534</v>
      </c>
      <c r="C277" t="s">
        <v>317</v>
      </c>
      <c r="D277" t="s">
        <v>8364</v>
      </c>
      <c r="E277" t="s">
        <v>8365</v>
      </c>
      <c r="F277" t="s">
        <v>7951</v>
      </c>
      <c r="G277" t="s">
        <v>7820</v>
      </c>
      <c r="I277" t="str">
        <f t="shared" si="27"/>
        <v>pos_trend</v>
      </c>
      <c r="J277" t="str">
        <f t="shared" si="28"/>
        <v>181000</v>
      </c>
      <c r="K277" t="str">
        <f t="shared" si="29"/>
        <v>194000</v>
      </c>
      <c r="L277" t="str">
        <f t="shared" si="30"/>
        <v>199000</v>
      </c>
      <c r="M277" t="str">
        <f t="shared" si="31"/>
        <v>201000</v>
      </c>
      <c r="N277" t="str">
        <f t="shared" si="32"/>
        <v>203000</v>
      </c>
    </row>
    <row r="278" spans="1:14" x14ac:dyDescent="0.3">
      <c r="A278" s="1">
        <v>22</v>
      </c>
      <c r="B278" t="s">
        <v>540</v>
      </c>
      <c r="C278" t="s">
        <v>8366</v>
      </c>
      <c r="D278" t="s">
        <v>8367</v>
      </c>
      <c r="E278" t="s">
        <v>8368</v>
      </c>
      <c r="F278" t="s">
        <v>8369</v>
      </c>
      <c r="G278" t="s">
        <v>8370</v>
      </c>
      <c r="I278" t="str">
        <f t="shared" si="27"/>
        <v>pos_trend</v>
      </c>
      <c r="J278">
        <f t="shared" si="28"/>
        <v>173300000</v>
      </c>
      <c r="K278">
        <f t="shared" si="29"/>
        <v>200260000</v>
      </c>
      <c r="L278">
        <f t="shared" si="30"/>
        <v>207730000</v>
      </c>
      <c r="M278">
        <f t="shared" si="31"/>
        <v>210590000</v>
      </c>
      <c r="N278">
        <f t="shared" si="32"/>
        <v>213080000</v>
      </c>
    </row>
    <row r="279" spans="1:14" x14ac:dyDescent="0.3">
      <c r="A279" s="1">
        <v>23</v>
      </c>
      <c r="B279" t="s">
        <v>546</v>
      </c>
      <c r="C279" t="s">
        <v>8371</v>
      </c>
      <c r="D279" t="s">
        <v>8372</v>
      </c>
      <c r="E279" t="s">
        <v>8373</v>
      </c>
      <c r="F279" t="s">
        <v>8274</v>
      </c>
      <c r="G279" t="s">
        <v>8374</v>
      </c>
      <c r="I279" t="str">
        <f t="shared" si="27"/>
        <v>pos_trend</v>
      </c>
      <c r="J279">
        <f t="shared" si="28"/>
        <v>56220000</v>
      </c>
      <c r="K279">
        <f t="shared" si="29"/>
        <v>85380000</v>
      </c>
      <c r="L279">
        <f t="shared" si="30"/>
        <v>108370000</v>
      </c>
      <c r="M279">
        <f t="shared" si="31"/>
        <v>141560000</v>
      </c>
      <c r="N279">
        <f t="shared" si="32"/>
        <v>182190000</v>
      </c>
    </row>
    <row r="280" spans="1:14" x14ac:dyDescent="0.3">
      <c r="A280" s="1">
        <v>24</v>
      </c>
      <c r="B280" t="s">
        <v>552</v>
      </c>
      <c r="C280" t="s">
        <v>261</v>
      </c>
      <c r="D280" t="s">
        <v>261</v>
      </c>
      <c r="E280" t="s">
        <v>261</v>
      </c>
      <c r="F280" t="s">
        <v>261</v>
      </c>
      <c r="G280" t="s">
        <v>261</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553</v>
      </c>
      <c r="C281" t="s">
        <v>261</v>
      </c>
      <c r="D281" t="s">
        <v>261</v>
      </c>
      <c r="E281" t="s">
        <v>261</v>
      </c>
      <c r="F281" t="s">
        <v>261</v>
      </c>
      <c r="G281" t="s">
        <v>261</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554</v>
      </c>
      <c r="C282" t="s">
        <v>8375</v>
      </c>
      <c r="D282" t="s">
        <v>5238</v>
      </c>
      <c r="E282" t="s">
        <v>8376</v>
      </c>
      <c r="F282" t="s">
        <v>8377</v>
      </c>
      <c r="G282" t="s">
        <v>910</v>
      </c>
      <c r="I282" t="str">
        <f t="shared" si="27"/>
        <v>N/A</v>
      </c>
      <c r="J282">
        <f t="shared" si="28"/>
        <v>7790000</v>
      </c>
      <c r="K282" t="str">
        <f t="shared" si="29"/>
        <v>(4.38M)</v>
      </c>
      <c r="L282">
        <f t="shared" si="30"/>
        <v>1680000</v>
      </c>
      <c r="M282" t="str">
        <f t="shared" si="31"/>
        <v>218000</v>
      </c>
      <c r="N282" t="str">
        <f t="shared" si="32"/>
        <v>(1.74M)</v>
      </c>
    </row>
    <row r="283" spans="1:14" x14ac:dyDescent="0.3">
      <c r="A283" s="1">
        <v>27</v>
      </c>
      <c r="B283" t="s">
        <v>555</v>
      </c>
      <c r="C283" t="s">
        <v>261</v>
      </c>
      <c r="D283" t="s">
        <v>261</v>
      </c>
      <c r="E283" t="s">
        <v>261</v>
      </c>
      <c r="F283" t="s">
        <v>261</v>
      </c>
      <c r="G283" t="s">
        <v>261</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556</v>
      </c>
      <c r="C284" t="s">
        <v>261</v>
      </c>
      <c r="D284" t="s">
        <v>261</v>
      </c>
      <c r="E284" t="s">
        <v>261</v>
      </c>
      <c r="F284" t="s">
        <v>261</v>
      </c>
      <c r="G284" t="s">
        <v>261</v>
      </c>
      <c r="I284" t="str">
        <f t="shared" si="27"/>
        <v>N/A</v>
      </c>
      <c r="J284" t="str">
        <f t="shared" si="28"/>
        <v>N/A</v>
      </c>
      <c r="K284" t="str">
        <f t="shared" si="29"/>
        <v>N/A</v>
      </c>
      <c r="L284" t="str">
        <f t="shared" si="30"/>
        <v>N/A</v>
      </c>
      <c r="M284" t="str">
        <f t="shared" si="31"/>
        <v>N/A</v>
      </c>
      <c r="N284" t="str">
        <f t="shared" si="32"/>
        <v>N/A</v>
      </c>
    </row>
    <row r="285" spans="1:14" x14ac:dyDescent="0.3">
      <c r="A285" s="1">
        <v>29</v>
      </c>
      <c r="B285" t="s">
        <v>563</v>
      </c>
      <c r="C285" t="s">
        <v>910</v>
      </c>
      <c r="D285" t="s">
        <v>910</v>
      </c>
      <c r="E285" t="s">
        <v>910</v>
      </c>
      <c r="F285" t="s">
        <v>910</v>
      </c>
      <c r="G285" t="s">
        <v>8378</v>
      </c>
      <c r="I285" t="str">
        <f t="shared" si="27"/>
        <v>N/A</v>
      </c>
      <c r="J285" t="str">
        <f t="shared" si="28"/>
        <v>(1.74M)</v>
      </c>
      <c r="K285" t="str">
        <f t="shared" si="29"/>
        <v>(1.74M)</v>
      </c>
      <c r="L285" t="str">
        <f t="shared" si="30"/>
        <v>(1.74M)</v>
      </c>
      <c r="M285" t="str">
        <f t="shared" si="31"/>
        <v>(1.74M)</v>
      </c>
      <c r="N285" t="str">
        <f t="shared" si="32"/>
        <v>(6.63M)</v>
      </c>
    </row>
    <row r="286" spans="1:14" x14ac:dyDescent="0.3">
      <c r="A286" s="1">
        <v>30</v>
      </c>
      <c r="B286" t="s">
        <v>564</v>
      </c>
      <c r="C286" t="s">
        <v>8379</v>
      </c>
      <c r="D286" t="s">
        <v>8380</v>
      </c>
      <c r="E286" t="s">
        <v>3552</v>
      </c>
      <c r="F286" t="s">
        <v>8381</v>
      </c>
      <c r="G286" t="s">
        <v>8382</v>
      </c>
      <c r="I286" t="str">
        <f t="shared" si="27"/>
        <v>N/A</v>
      </c>
      <c r="J286">
        <f t="shared" si="28"/>
        <v>7.0900000000000005E-2</v>
      </c>
      <c r="K286">
        <f t="shared" si="29"/>
        <v>8.7799999999999989E-2</v>
      </c>
      <c r="L286">
        <f t="shared" si="30"/>
        <v>9.6199999999999994E-2</v>
      </c>
      <c r="M286">
        <f t="shared" si="31"/>
        <v>9.7200000000000009E-2</v>
      </c>
      <c r="N286">
        <f t="shared" si="32"/>
        <v>9.4800000000000009E-2</v>
      </c>
    </row>
    <row r="287" spans="1:14" x14ac:dyDescent="0.3">
      <c r="A287" s="1">
        <v>31</v>
      </c>
      <c r="B287" t="s">
        <v>570</v>
      </c>
      <c r="C287" t="s">
        <v>8359</v>
      </c>
      <c r="D287" t="s">
        <v>8360</v>
      </c>
      <c r="E287" t="s">
        <v>8361</v>
      </c>
      <c r="F287" t="s">
        <v>8362</v>
      </c>
      <c r="G287" t="s">
        <v>8363</v>
      </c>
      <c r="I287" t="str">
        <f t="shared" si="27"/>
        <v>pos_trend</v>
      </c>
      <c r="J287">
        <f t="shared" si="28"/>
        <v>235750000</v>
      </c>
      <c r="K287">
        <f t="shared" si="29"/>
        <v>279710000</v>
      </c>
      <c r="L287">
        <f t="shared" si="30"/>
        <v>316240000</v>
      </c>
      <c r="M287">
        <f t="shared" si="31"/>
        <v>350830000</v>
      </c>
      <c r="N287">
        <f t="shared" si="32"/>
        <v>387100000</v>
      </c>
    </row>
    <row r="288" spans="1:14" x14ac:dyDescent="0.3">
      <c r="A288" s="1">
        <v>32</v>
      </c>
      <c r="B288" t="s">
        <v>571</v>
      </c>
      <c r="C288" t="s">
        <v>8379</v>
      </c>
      <c r="D288" t="s">
        <v>8380</v>
      </c>
      <c r="E288" t="s">
        <v>3552</v>
      </c>
      <c r="F288" t="s">
        <v>8381</v>
      </c>
      <c r="G288" t="s">
        <v>8382</v>
      </c>
      <c r="I288" t="str">
        <f t="shared" si="27"/>
        <v>N/A</v>
      </c>
      <c r="J288">
        <f t="shared" si="28"/>
        <v>7.0900000000000005E-2</v>
      </c>
      <c r="K288">
        <f t="shared" si="29"/>
        <v>8.7799999999999989E-2</v>
      </c>
      <c r="L288">
        <f t="shared" si="30"/>
        <v>9.6199999999999994E-2</v>
      </c>
      <c r="M288">
        <f t="shared" si="31"/>
        <v>9.7200000000000009E-2</v>
      </c>
      <c r="N288">
        <f t="shared" si="32"/>
        <v>9.4800000000000009E-2</v>
      </c>
    </row>
    <row r="289" spans="1:14" x14ac:dyDescent="0.3">
      <c r="A289" s="1">
        <v>33</v>
      </c>
      <c r="B289" t="s">
        <v>572</v>
      </c>
      <c r="C289" t="s">
        <v>261</v>
      </c>
      <c r="D289" t="s">
        <v>261</v>
      </c>
      <c r="E289" t="s">
        <v>261</v>
      </c>
      <c r="F289" t="s">
        <v>261</v>
      </c>
      <c r="G289" t="s">
        <v>8383</v>
      </c>
      <c r="I289" t="str">
        <f t="shared" si="27"/>
        <v>N/A</v>
      </c>
      <c r="J289" t="str">
        <f t="shared" si="28"/>
        <v>N/A</v>
      </c>
      <c r="K289" t="str">
        <f t="shared" si="29"/>
        <v>N/A</v>
      </c>
      <c r="L289" t="str">
        <f t="shared" si="30"/>
        <v>N/A</v>
      </c>
      <c r="M289" t="str">
        <f t="shared" si="31"/>
        <v>N/A</v>
      </c>
      <c r="N289">
        <f t="shared" si="32"/>
        <v>0.13240000000000002</v>
      </c>
    </row>
    <row r="290" spans="1:14" x14ac:dyDescent="0.3">
      <c r="A290" s="1">
        <v>34</v>
      </c>
      <c r="B290" t="s">
        <v>574</v>
      </c>
      <c r="C290" t="s">
        <v>261</v>
      </c>
      <c r="D290" t="s">
        <v>261</v>
      </c>
      <c r="E290" t="s">
        <v>261</v>
      </c>
      <c r="F290" t="s">
        <v>261</v>
      </c>
      <c r="G290" t="s">
        <v>261</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580</v>
      </c>
      <c r="C291" t="s">
        <v>8359</v>
      </c>
      <c r="D291" t="s">
        <v>8360</v>
      </c>
      <c r="E291" t="s">
        <v>8361</v>
      </c>
      <c r="F291" t="s">
        <v>8362</v>
      </c>
      <c r="G291" t="s">
        <v>8363</v>
      </c>
      <c r="I291" t="str">
        <f t="shared" si="27"/>
        <v>pos_trend</v>
      </c>
      <c r="J291">
        <f t="shared" si="28"/>
        <v>235750000</v>
      </c>
      <c r="K291">
        <f t="shared" si="29"/>
        <v>279710000</v>
      </c>
      <c r="L291">
        <f t="shared" si="30"/>
        <v>316240000</v>
      </c>
      <c r="M291">
        <f t="shared" si="31"/>
        <v>350830000</v>
      </c>
      <c r="N291">
        <f t="shared" si="32"/>
        <v>387100000</v>
      </c>
    </row>
    <row r="292" spans="1:14" x14ac:dyDescent="0.3">
      <c r="A292" s="1">
        <v>36</v>
      </c>
      <c r="B292" t="s">
        <v>586</v>
      </c>
      <c r="C292" t="s">
        <v>1574</v>
      </c>
      <c r="D292" t="s">
        <v>8305</v>
      </c>
      <c r="E292" t="s">
        <v>8306</v>
      </c>
      <c r="F292" t="s">
        <v>8307</v>
      </c>
      <c r="G292" t="s">
        <v>8308</v>
      </c>
      <c r="I292" t="str">
        <f t="shared" si="27"/>
        <v>N/A</v>
      </c>
      <c r="J292">
        <f t="shared" si="28"/>
        <v>3330000000</v>
      </c>
      <c r="K292">
        <f t="shared" si="29"/>
        <v>3190000000</v>
      </c>
      <c r="L292">
        <f t="shared" si="30"/>
        <v>3290000000</v>
      </c>
      <c r="M292">
        <f t="shared" si="31"/>
        <v>3610000000</v>
      </c>
      <c r="N292">
        <f t="shared" si="32"/>
        <v>4080000000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296</v>
      </c>
      <c r="C294" s="1" t="s">
        <v>248</v>
      </c>
      <c r="D294" s="1" t="s">
        <v>249</v>
      </c>
      <c r="E294" s="1" t="s">
        <v>250</v>
      </c>
      <c r="F294" s="1" t="s">
        <v>251</v>
      </c>
      <c r="G294" s="1" t="s">
        <v>252</v>
      </c>
      <c r="H294" s="1" t="s">
        <v>253</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587</v>
      </c>
      <c r="C295" t="s">
        <v>5321</v>
      </c>
      <c r="D295" t="s">
        <v>1436</v>
      </c>
      <c r="E295" t="s">
        <v>8384</v>
      </c>
      <c r="F295" t="s">
        <v>6222</v>
      </c>
      <c r="G295" t="s">
        <v>8385</v>
      </c>
      <c r="I295" t="str">
        <f t="shared" si="27"/>
        <v>N/A</v>
      </c>
      <c r="J295" t="str">
        <f t="shared" si="28"/>
        <v>(4.68M)</v>
      </c>
      <c r="K295" t="str">
        <f t="shared" si="29"/>
        <v>(1.34M)</v>
      </c>
      <c r="L295" t="str">
        <f t="shared" si="30"/>
        <v>(1.9M)</v>
      </c>
      <c r="M295" t="str">
        <f t="shared" si="31"/>
        <v>(2.11M)</v>
      </c>
      <c r="N295" t="str">
        <f t="shared" si="32"/>
        <v>(2.5M)</v>
      </c>
    </row>
    <row r="296" spans="1:14" x14ac:dyDescent="0.3">
      <c r="A296" s="1">
        <v>1</v>
      </c>
      <c r="B296" t="s">
        <v>593</v>
      </c>
      <c r="C296" t="s">
        <v>5321</v>
      </c>
      <c r="D296" t="s">
        <v>1436</v>
      </c>
      <c r="E296" t="s">
        <v>8384</v>
      </c>
      <c r="F296" t="s">
        <v>6222</v>
      </c>
      <c r="G296" t="s">
        <v>8385</v>
      </c>
      <c r="I296" t="str">
        <f t="shared" si="27"/>
        <v>N/A</v>
      </c>
      <c r="J296" t="str">
        <f t="shared" si="28"/>
        <v>(4.68M)</v>
      </c>
      <c r="K296" t="str">
        <f t="shared" si="29"/>
        <v>(1.34M)</v>
      </c>
      <c r="L296" t="str">
        <f t="shared" si="30"/>
        <v>(1.9M)</v>
      </c>
      <c r="M296" t="str">
        <f t="shared" si="31"/>
        <v>(2.11M)</v>
      </c>
      <c r="N296" t="str">
        <f t="shared" si="32"/>
        <v>(2.5M)</v>
      </c>
    </row>
    <row r="297" spans="1:14" x14ac:dyDescent="0.3">
      <c r="A297" s="1">
        <v>2</v>
      </c>
      <c r="B297" t="s">
        <v>598</v>
      </c>
      <c r="C297" t="s">
        <v>261</v>
      </c>
      <c r="D297" t="s">
        <v>261</v>
      </c>
      <c r="E297" t="s">
        <v>261</v>
      </c>
      <c r="F297" t="s">
        <v>261</v>
      </c>
      <c r="G297" t="s">
        <v>261</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608</v>
      </c>
      <c r="C298" t="s">
        <v>261</v>
      </c>
      <c r="D298" t="s">
        <v>8386</v>
      </c>
      <c r="E298" t="s">
        <v>261</v>
      </c>
      <c r="F298" t="s">
        <v>261</v>
      </c>
      <c r="G298" t="s">
        <v>261</v>
      </c>
      <c r="I298" t="str">
        <f t="shared" si="27"/>
        <v>N/A</v>
      </c>
      <c r="J298" t="str">
        <f t="shared" si="28"/>
        <v>N/A</v>
      </c>
      <c r="K298" t="str">
        <f t="shared" si="29"/>
        <v>(67.56M)</v>
      </c>
      <c r="L298" t="str">
        <f t="shared" si="30"/>
        <v>N/A</v>
      </c>
      <c r="M298" t="str">
        <f t="shared" si="31"/>
        <v>N/A</v>
      </c>
      <c r="N298" t="str">
        <f t="shared" si="32"/>
        <v>N/A</v>
      </c>
    </row>
    <row r="299" spans="1:14" x14ac:dyDescent="0.3">
      <c r="A299" s="1">
        <v>4</v>
      </c>
      <c r="B299" t="s">
        <v>609</v>
      </c>
      <c r="C299" t="s">
        <v>8387</v>
      </c>
      <c r="D299" t="s">
        <v>261</v>
      </c>
      <c r="E299" t="s">
        <v>261</v>
      </c>
      <c r="F299" t="s">
        <v>261</v>
      </c>
      <c r="G299" t="s">
        <v>261</v>
      </c>
      <c r="I299" t="str">
        <f t="shared" si="27"/>
        <v>N/A</v>
      </c>
      <c r="J299">
        <f t="shared" si="28"/>
        <v>12540000</v>
      </c>
      <c r="K299" t="str">
        <f t="shared" si="29"/>
        <v>N/A</v>
      </c>
      <c r="L299" t="str">
        <f t="shared" si="30"/>
        <v>N/A</v>
      </c>
      <c r="M299" t="str">
        <f t="shared" si="31"/>
        <v>N/A</v>
      </c>
      <c r="N299" t="str">
        <f t="shared" si="32"/>
        <v>N/A</v>
      </c>
    </row>
    <row r="300" spans="1:14" x14ac:dyDescent="0.3">
      <c r="A300" s="1">
        <v>5</v>
      </c>
      <c r="B300" t="s">
        <v>612</v>
      </c>
      <c r="C300" t="s">
        <v>6712</v>
      </c>
      <c r="D300" t="s">
        <v>8388</v>
      </c>
      <c r="E300" t="s">
        <v>8302</v>
      </c>
      <c r="F300" t="s">
        <v>8389</v>
      </c>
      <c r="G300" t="s">
        <v>8390</v>
      </c>
      <c r="I300" t="str">
        <f t="shared" si="27"/>
        <v>N/A</v>
      </c>
      <c r="J300">
        <f t="shared" si="28"/>
        <v>10040000</v>
      </c>
      <c r="K300">
        <f t="shared" si="29"/>
        <v>202480000</v>
      </c>
      <c r="L300">
        <f t="shared" si="30"/>
        <v>7300000</v>
      </c>
      <c r="M300" t="str">
        <f t="shared" si="31"/>
        <v>(43.7M)</v>
      </c>
      <c r="N300" t="str">
        <f t="shared" si="32"/>
        <v>(38.09M)</v>
      </c>
    </row>
    <row r="301" spans="1:14" x14ac:dyDescent="0.3">
      <c r="A301" s="1">
        <v>6</v>
      </c>
      <c r="B301" t="s">
        <v>616</v>
      </c>
      <c r="C301" t="s">
        <v>8391</v>
      </c>
      <c r="D301" t="s">
        <v>8392</v>
      </c>
      <c r="E301" t="s">
        <v>8393</v>
      </c>
      <c r="F301" t="s">
        <v>8394</v>
      </c>
      <c r="G301" t="s">
        <v>8395</v>
      </c>
      <c r="I301" t="str">
        <f t="shared" si="27"/>
        <v>N/A</v>
      </c>
      <c r="J301" t="str">
        <f t="shared" si="28"/>
        <v>(286.88M)</v>
      </c>
      <c r="K301" t="str">
        <f t="shared" si="29"/>
        <v>(89.96M)</v>
      </c>
      <c r="L301" t="str">
        <f t="shared" si="30"/>
        <v>(87.14M)</v>
      </c>
      <c r="M301" t="str">
        <f t="shared" si="31"/>
        <v>(188.09M)</v>
      </c>
      <c r="N301" t="str">
        <f t="shared" si="32"/>
        <v>(171.37M)</v>
      </c>
    </row>
    <row r="302" spans="1:14" x14ac:dyDescent="0.3">
      <c r="A302" s="1">
        <v>7</v>
      </c>
      <c r="B302" t="s">
        <v>618</v>
      </c>
      <c r="C302" t="s">
        <v>8396</v>
      </c>
      <c r="D302" t="s">
        <v>8397</v>
      </c>
      <c r="E302" t="s">
        <v>8398</v>
      </c>
      <c r="F302" t="s">
        <v>8399</v>
      </c>
      <c r="G302" t="s">
        <v>8400</v>
      </c>
      <c r="I302" t="str">
        <f t="shared" si="27"/>
        <v>N/A</v>
      </c>
      <c r="J302">
        <f t="shared" si="28"/>
        <v>296920000</v>
      </c>
      <c r="K302">
        <f t="shared" si="29"/>
        <v>292440000</v>
      </c>
      <c r="L302">
        <f t="shared" si="30"/>
        <v>94440000</v>
      </c>
      <c r="M302">
        <f t="shared" si="31"/>
        <v>144390000</v>
      </c>
      <c r="N302">
        <f t="shared" si="32"/>
        <v>133280000</v>
      </c>
    </row>
    <row r="303" spans="1:14" x14ac:dyDescent="0.3">
      <c r="A303" s="1">
        <v>8</v>
      </c>
      <c r="B303" t="s">
        <v>2277</v>
      </c>
      <c r="C303" t="s">
        <v>8401</v>
      </c>
      <c r="D303" t="s">
        <v>8402</v>
      </c>
      <c r="E303" t="s">
        <v>8403</v>
      </c>
      <c r="F303" t="s">
        <v>8404</v>
      </c>
      <c r="G303" t="s">
        <v>8405</v>
      </c>
      <c r="I303" t="str">
        <f t="shared" si="27"/>
        <v>N/A</v>
      </c>
      <c r="J303" t="str">
        <f t="shared" si="28"/>
        <v>(206.78M)</v>
      </c>
      <c r="K303" t="str">
        <f t="shared" si="29"/>
        <v>(78.34M)</v>
      </c>
      <c r="L303" t="str">
        <f t="shared" si="30"/>
        <v>(314.78M)</v>
      </c>
      <c r="M303" t="str">
        <f t="shared" si="31"/>
        <v>(426.05M)</v>
      </c>
      <c r="N303" t="str">
        <f t="shared" si="32"/>
        <v>(485.15M)</v>
      </c>
    </row>
    <row r="304" spans="1:14" x14ac:dyDescent="0.3">
      <c r="A304" s="1">
        <v>9</v>
      </c>
      <c r="B304" t="s">
        <v>2282</v>
      </c>
      <c r="C304" t="s">
        <v>8406</v>
      </c>
      <c r="D304" t="s">
        <v>8407</v>
      </c>
      <c r="E304" t="s">
        <v>8408</v>
      </c>
      <c r="F304" t="s">
        <v>2571</v>
      </c>
      <c r="G304" t="s">
        <v>8409</v>
      </c>
      <c r="I304" t="str">
        <f t="shared" si="27"/>
        <v>N/A</v>
      </c>
      <c r="J304">
        <f t="shared" si="28"/>
        <v>93740000</v>
      </c>
      <c r="K304">
        <f t="shared" si="29"/>
        <v>125010000</v>
      </c>
      <c r="L304">
        <f t="shared" si="30"/>
        <v>72530000</v>
      </c>
      <c r="M304">
        <f t="shared" si="31"/>
        <v>133550000.00000001</v>
      </c>
      <c r="N304">
        <f t="shared" si="32"/>
        <v>154990000</v>
      </c>
    </row>
    <row r="305" spans="1:14" x14ac:dyDescent="0.3">
      <c r="A305" s="1">
        <v>10</v>
      </c>
      <c r="B305" t="s">
        <v>620</v>
      </c>
      <c r="C305" t="s">
        <v>8410</v>
      </c>
      <c r="D305" t="s">
        <v>8411</v>
      </c>
      <c r="E305" t="s">
        <v>261</v>
      </c>
      <c r="F305" t="s">
        <v>8412</v>
      </c>
      <c r="G305" t="s">
        <v>8413</v>
      </c>
      <c r="I305" t="str">
        <f t="shared" si="27"/>
        <v>N/A</v>
      </c>
      <c r="J305" t="str">
        <f t="shared" si="28"/>
        <v>(19.16M)</v>
      </c>
      <c r="K305" t="str">
        <f t="shared" si="29"/>
        <v>(21.37M)</v>
      </c>
      <c r="L305" t="str">
        <f t="shared" si="30"/>
        <v>N/A</v>
      </c>
      <c r="M305" t="str">
        <f t="shared" si="31"/>
        <v>(20.98M)</v>
      </c>
      <c r="N305" t="str">
        <f t="shared" si="32"/>
        <v>(8.2M)</v>
      </c>
    </row>
    <row r="306" spans="1:14" x14ac:dyDescent="0.3">
      <c r="A306" s="1">
        <v>11</v>
      </c>
      <c r="B306" t="s">
        <v>621</v>
      </c>
      <c r="C306" t="s">
        <v>8414</v>
      </c>
      <c r="D306" t="s">
        <v>8415</v>
      </c>
      <c r="E306" t="s">
        <v>8416</v>
      </c>
      <c r="F306" t="s">
        <v>8417</v>
      </c>
      <c r="G306" t="s">
        <v>2046</v>
      </c>
      <c r="I306" t="str">
        <f t="shared" si="27"/>
        <v>neg_trend</v>
      </c>
      <c r="J306">
        <f t="shared" si="28"/>
        <v>102250000</v>
      </c>
      <c r="K306">
        <f t="shared" si="29"/>
        <v>27700000</v>
      </c>
      <c r="L306">
        <f t="shared" si="30"/>
        <v>22420000</v>
      </c>
      <c r="M306">
        <f t="shared" si="31"/>
        <v>19870000</v>
      </c>
      <c r="N306">
        <f t="shared" si="32"/>
        <v>18760000</v>
      </c>
    </row>
    <row r="307" spans="1:14" x14ac:dyDescent="0.3">
      <c r="A307" s="1">
        <v>12</v>
      </c>
      <c r="B307" t="s">
        <v>624</v>
      </c>
      <c r="C307" t="s">
        <v>8418</v>
      </c>
      <c r="D307" t="s">
        <v>8419</v>
      </c>
      <c r="E307" t="s">
        <v>8420</v>
      </c>
      <c r="F307" t="s">
        <v>8421</v>
      </c>
      <c r="G307" t="s">
        <v>8422</v>
      </c>
      <c r="I307" t="str">
        <f t="shared" si="27"/>
        <v>N/A</v>
      </c>
      <c r="J307" t="str">
        <f t="shared" si="28"/>
        <v>(12.04M)</v>
      </c>
      <c r="K307">
        <f t="shared" si="29"/>
        <v>186590000</v>
      </c>
      <c r="L307" t="str">
        <f t="shared" si="30"/>
        <v>(214.43M)</v>
      </c>
      <c r="M307" t="str">
        <f t="shared" si="31"/>
        <v>(339.42M)</v>
      </c>
      <c r="N307" t="str">
        <f t="shared" si="32"/>
        <v>(360.19M)</v>
      </c>
    </row>
    <row r="308" spans="1:14" x14ac:dyDescent="0.3">
      <c r="A308" s="1">
        <v>13</v>
      </c>
      <c r="B308" t="s">
        <v>2290</v>
      </c>
      <c r="C308" t="s">
        <v>261</v>
      </c>
      <c r="D308" t="s">
        <v>8423</v>
      </c>
      <c r="E308" t="s">
        <v>8424</v>
      </c>
      <c r="F308" t="s">
        <v>8425</v>
      </c>
      <c r="G308" t="s">
        <v>8426</v>
      </c>
      <c r="I308" t="str">
        <f t="shared" si="27"/>
        <v>N/A</v>
      </c>
      <c r="J308" t="str">
        <f t="shared" si="28"/>
        <v>N/A</v>
      </c>
      <c r="K308">
        <f t="shared" si="29"/>
        <v>16.492699999999999</v>
      </c>
      <c r="L308">
        <f t="shared" si="30"/>
        <v>-2.1492</v>
      </c>
      <c r="M308">
        <f t="shared" si="31"/>
        <v>-0.58289999999999997</v>
      </c>
      <c r="N308">
        <f t="shared" si="32"/>
        <v>-6.1200000000000004E-2</v>
      </c>
    </row>
    <row r="309" spans="1:14" x14ac:dyDescent="0.3">
      <c r="A309" s="1">
        <v>14</v>
      </c>
      <c r="B309" t="s">
        <v>2295</v>
      </c>
      <c r="C309" t="s">
        <v>8427</v>
      </c>
      <c r="D309" t="s">
        <v>8428</v>
      </c>
      <c r="E309" t="s">
        <v>8429</v>
      </c>
      <c r="F309" t="s">
        <v>8430</v>
      </c>
      <c r="G309" t="s">
        <v>8431</v>
      </c>
      <c r="I309" t="str">
        <f t="shared" si="27"/>
        <v>N/A</v>
      </c>
      <c r="J309">
        <f t="shared" si="28"/>
        <v>-7.2599999999999998E-2</v>
      </c>
      <c r="K309">
        <f t="shared" si="29"/>
        <v>1.2156</v>
      </c>
      <c r="L309">
        <f t="shared" si="30"/>
        <v>-1.6274999999999999</v>
      </c>
      <c r="M309">
        <f t="shared" si="31"/>
        <v>-2.5562999999999998</v>
      </c>
      <c r="N309">
        <f t="shared" si="32"/>
        <v>-2.4138000000000002</v>
      </c>
    </row>
    <row r="310" spans="1:14" x14ac:dyDescent="0.3">
      <c r="I310" t="str">
        <f t="shared" si="27"/>
        <v>N/A</v>
      </c>
      <c r="J310">
        <f t="shared" si="28"/>
        <v>0</v>
      </c>
      <c r="K310">
        <f t="shared" si="29"/>
        <v>0</v>
      </c>
      <c r="L310">
        <f t="shared" si="30"/>
        <v>0</v>
      </c>
      <c r="M310">
        <f t="shared" si="31"/>
        <v>0</v>
      </c>
      <c r="N310">
        <f t="shared" si="32"/>
        <v>0</v>
      </c>
    </row>
    <row r="311" spans="1:14" x14ac:dyDescent="0.3">
      <c r="B311" s="1" t="s">
        <v>296</v>
      </c>
      <c r="C311" s="1" t="s">
        <v>248</v>
      </c>
      <c r="D311" s="1" t="s">
        <v>249</v>
      </c>
      <c r="E311" s="1" t="s">
        <v>250</v>
      </c>
      <c r="F311" s="1" t="s">
        <v>251</v>
      </c>
      <c r="G311" s="1" t="s">
        <v>252</v>
      </c>
      <c r="H311" s="1" t="s">
        <v>253</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630</v>
      </c>
      <c r="C312" t="s">
        <v>8432</v>
      </c>
      <c r="D312" t="s">
        <v>7817</v>
      </c>
      <c r="E312" t="s">
        <v>8433</v>
      </c>
      <c r="F312" t="s">
        <v>8434</v>
      </c>
      <c r="G312" t="s">
        <v>8435</v>
      </c>
      <c r="I312" t="str">
        <f t="shared" si="27"/>
        <v>N/A</v>
      </c>
      <c r="J312" t="str">
        <f t="shared" si="28"/>
        <v>(5.47M)</v>
      </c>
      <c r="K312" t="str">
        <f t="shared" si="29"/>
        <v>(3.95M)</v>
      </c>
      <c r="L312" t="str">
        <f t="shared" si="30"/>
        <v>(4.18M)</v>
      </c>
      <c r="M312" t="str">
        <f t="shared" si="31"/>
        <v>(5.26M)</v>
      </c>
      <c r="N312" t="str">
        <f t="shared" si="32"/>
        <v>(8.21M)</v>
      </c>
    </row>
    <row r="313" spans="1:14" x14ac:dyDescent="0.3">
      <c r="A313" s="1">
        <v>1</v>
      </c>
      <c r="B313" t="s">
        <v>636</v>
      </c>
      <c r="C313" t="s">
        <v>8436</v>
      </c>
      <c r="D313" t="s">
        <v>7817</v>
      </c>
      <c r="E313" t="s">
        <v>8433</v>
      </c>
      <c r="F313" t="s">
        <v>8434</v>
      </c>
      <c r="G313" t="s">
        <v>8435</v>
      </c>
      <c r="I313" t="str">
        <f t="shared" si="27"/>
        <v>pos_trend</v>
      </c>
      <c r="J313" t="str">
        <f t="shared" si="28"/>
        <v>(3.76M)</v>
      </c>
      <c r="K313" t="str">
        <f t="shared" si="29"/>
        <v>(3.95M)</v>
      </c>
      <c r="L313" t="str">
        <f t="shared" si="30"/>
        <v>(4.18M)</v>
      </c>
      <c r="M313" t="str">
        <f t="shared" si="31"/>
        <v>(5.26M)</v>
      </c>
      <c r="N313" t="str">
        <f t="shared" si="32"/>
        <v>(8.21M)</v>
      </c>
    </row>
    <row r="314" spans="1:14" x14ac:dyDescent="0.3">
      <c r="A314" s="1">
        <v>2</v>
      </c>
      <c r="B314" t="s">
        <v>374</v>
      </c>
      <c r="C314" t="s">
        <v>7926</v>
      </c>
      <c r="D314" t="s">
        <v>261</v>
      </c>
      <c r="E314" t="s">
        <v>261</v>
      </c>
      <c r="F314" t="s">
        <v>261</v>
      </c>
      <c r="G314" t="s">
        <v>261</v>
      </c>
      <c r="I314" t="str">
        <f t="shared" si="27"/>
        <v>N/A</v>
      </c>
      <c r="J314" t="str">
        <f t="shared" si="28"/>
        <v>(1.71M)</v>
      </c>
      <c r="K314" t="str">
        <f t="shared" si="29"/>
        <v>N/A</v>
      </c>
      <c r="L314" t="str">
        <f t="shared" si="30"/>
        <v>N/A</v>
      </c>
      <c r="M314" t="str">
        <f t="shared" si="31"/>
        <v>N/A</v>
      </c>
      <c r="N314" t="str">
        <f t="shared" si="32"/>
        <v>N/A</v>
      </c>
    </row>
    <row r="315" spans="1:14" x14ac:dyDescent="0.3">
      <c r="A315" s="1">
        <v>3</v>
      </c>
      <c r="B315" t="s">
        <v>637</v>
      </c>
      <c r="C315" t="s">
        <v>261</v>
      </c>
      <c r="D315" t="s">
        <v>8437</v>
      </c>
      <c r="E315" t="s">
        <v>8438</v>
      </c>
      <c r="F315" t="s">
        <v>8439</v>
      </c>
      <c r="G315" t="s">
        <v>8440</v>
      </c>
      <c r="I315" t="str">
        <f t="shared" si="27"/>
        <v>neg_trend</v>
      </c>
      <c r="J315" t="str">
        <f t="shared" si="28"/>
        <v>N/A</v>
      </c>
      <c r="K315">
        <f t="shared" si="29"/>
        <v>0.27829999999999999</v>
      </c>
      <c r="L315">
        <f t="shared" si="30"/>
        <v>-5.8499999999999996E-2</v>
      </c>
      <c r="M315">
        <f t="shared" si="31"/>
        <v>-0.25900000000000001</v>
      </c>
      <c r="N315">
        <f t="shared" si="32"/>
        <v>-0.56130000000000002</v>
      </c>
    </row>
    <row r="316" spans="1:14" x14ac:dyDescent="0.3">
      <c r="A316" s="1">
        <v>4</v>
      </c>
      <c r="B316" t="s">
        <v>2309</v>
      </c>
      <c r="C316" t="s">
        <v>8441</v>
      </c>
      <c r="D316" t="s">
        <v>8442</v>
      </c>
      <c r="E316" t="s">
        <v>4176</v>
      </c>
      <c r="F316" t="s">
        <v>261</v>
      </c>
      <c r="G316" t="s">
        <v>261</v>
      </c>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132500000</v>
      </c>
      <c r="K316">
        <f t="shared" ref="K316:K379" si="35">IF(TRIM(D316)="-", "N/A", IF(RIGHT(D316,1)="M",1000000*VALUE(LEFT(D316,LEN(D316)-1)),IF(RIGHT(D316,1)="B",1000000000*VALUE(LEFT(D316,LEN(D316)-1)),IF(RIGHT(D316,1)="%",0.01*VALUE(LEFT(D316,LEN(D316)-1)),D316))))</f>
        <v>52600000</v>
      </c>
      <c r="L316">
        <f t="shared" ref="L316:L379" si="36">IF(TRIM(E316)="-", "N/A", IF(RIGHT(E316,1)="M",1000000*VALUE(LEFT(E316,LEN(E316)-1)),IF(RIGHT(E316,1)="B",1000000000*VALUE(LEFT(E316,LEN(E316)-1)),IF(RIGHT(E316,1)="%",0.01*VALUE(LEFT(E316,LEN(E316)-1)),E316))))</f>
        <v>43440000</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2310</v>
      </c>
      <c r="C317" t="s">
        <v>261</v>
      </c>
      <c r="D317" t="s">
        <v>261</v>
      </c>
      <c r="E317" t="s">
        <v>261</v>
      </c>
      <c r="F317" t="s">
        <v>8443</v>
      </c>
      <c r="G317" t="s">
        <v>8444</v>
      </c>
      <c r="I317" t="str">
        <f t="shared" si="33"/>
        <v>N/A</v>
      </c>
      <c r="J317" t="str">
        <f t="shared" si="34"/>
        <v>N/A</v>
      </c>
      <c r="K317" t="str">
        <f t="shared" si="35"/>
        <v>N/A</v>
      </c>
      <c r="L317" t="str">
        <f t="shared" si="36"/>
        <v>N/A</v>
      </c>
      <c r="M317">
        <f t="shared" si="37"/>
        <v>293080000</v>
      </c>
      <c r="N317">
        <f t="shared" si="38"/>
        <v>448770000</v>
      </c>
    </row>
    <row r="318" spans="1:14" x14ac:dyDescent="0.3">
      <c r="A318" s="1">
        <v>6</v>
      </c>
      <c r="B318" t="s">
        <v>642</v>
      </c>
      <c r="C318" t="s">
        <v>2912</v>
      </c>
      <c r="D318" t="s">
        <v>8445</v>
      </c>
      <c r="E318" t="s">
        <v>538</v>
      </c>
      <c r="F318" t="s">
        <v>538</v>
      </c>
      <c r="G318" t="s">
        <v>8446</v>
      </c>
      <c r="I318" t="str">
        <f t="shared" si="33"/>
        <v>N/A</v>
      </c>
      <c r="J318" t="str">
        <f t="shared" si="34"/>
        <v>(35M)</v>
      </c>
      <c r="K318" t="str">
        <f t="shared" si="35"/>
        <v>(1.01M)</v>
      </c>
      <c r="L318" t="str">
        <f t="shared" si="36"/>
        <v>2000</v>
      </c>
      <c r="M318" t="str">
        <f t="shared" si="37"/>
        <v>2000</v>
      </c>
      <c r="N318" t="str">
        <f t="shared" si="38"/>
        <v>(4.89M)</v>
      </c>
    </row>
    <row r="319" spans="1:14" x14ac:dyDescent="0.3">
      <c r="A319" s="1">
        <v>7</v>
      </c>
      <c r="B319" t="s">
        <v>648</v>
      </c>
      <c r="C319" t="s">
        <v>2912</v>
      </c>
      <c r="D319" t="s">
        <v>8445</v>
      </c>
      <c r="E319" t="s">
        <v>261</v>
      </c>
      <c r="F319" t="s">
        <v>261</v>
      </c>
      <c r="G319" t="s">
        <v>8446</v>
      </c>
      <c r="I319" t="str">
        <f t="shared" si="33"/>
        <v>N/A</v>
      </c>
      <c r="J319" t="str">
        <f t="shared" si="34"/>
        <v>(35M)</v>
      </c>
      <c r="K319" t="str">
        <f t="shared" si="35"/>
        <v>(1.01M)</v>
      </c>
      <c r="L319" t="str">
        <f t="shared" si="36"/>
        <v>N/A</v>
      </c>
      <c r="M319" t="str">
        <f t="shared" si="37"/>
        <v>N/A</v>
      </c>
      <c r="N319" t="str">
        <f t="shared" si="38"/>
        <v>(4.89M)</v>
      </c>
    </row>
    <row r="320" spans="1:14" x14ac:dyDescent="0.3">
      <c r="A320" s="1">
        <v>8</v>
      </c>
      <c r="B320" t="s">
        <v>650</v>
      </c>
      <c r="C320" t="s">
        <v>539</v>
      </c>
      <c r="D320" t="s">
        <v>7705</v>
      </c>
      <c r="E320" t="s">
        <v>538</v>
      </c>
      <c r="F320" t="s">
        <v>538</v>
      </c>
      <c r="G320" t="s">
        <v>538</v>
      </c>
      <c r="I320" t="str">
        <f t="shared" si="33"/>
        <v>N/A</v>
      </c>
      <c r="J320" t="str">
        <f t="shared" si="34"/>
        <v>3000</v>
      </c>
      <c r="K320" t="str">
        <f t="shared" si="35"/>
        <v>1000</v>
      </c>
      <c r="L320" t="str">
        <f t="shared" si="36"/>
        <v>2000</v>
      </c>
      <c r="M320" t="str">
        <f t="shared" si="37"/>
        <v>2000</v>
      </c>
      <c r="N320" t="str">
        <f t="shared" si="38"/>
        <v>2000</v>
      </c>
    </row>
    <row r="321" spans="1:14" x14ac:dyDescent="0.3">
      <c r="A321" s="1">
        <v>9</v>
      </c>
      <c r="B321" t="s">
        <v>652</v>
      </c>
      <c r="C321" t="s">
        <v>539</v>
      </c>
      <c r="D321" t="s">
        <v>7705</v>
      </c>
      <c r="E321" t="s">
        <v>538</v>
      </c>
      <c r="F321" t="s">
        <v>538</v>
      </c>
      <c r="G321" t="s">
        <v>538</v>
      </c>
      <c r="I321" t="str">
        <f t="shared" si="33"/>
        <v>N/A</v>
      </c>
      <c r="J321" t="str">
        <f t="shared" si="34"/>
        <v>3000</v>
      </c>
      <c r="K321" t="str">
        <f t="shared" si="35"/>
        <v>1000</v>
      </c>
      <c r="L321" t="str">
        <f t="shared" si="36"/>
        <v>2000</v>
      </c>
      <c r="M321" t="str">
        <f t="shared" si="37"/>
        <v>2000</v>
      </c>
      <c r="N321" t="str">
        <f t="shared" si="38"/>
        <v>2000</v>
      </c>
    </row>
    <row r="322" spans="1:14" x14ac:dyDescent="0.3">
      <c r="A322" s="1">
        <v>10</v>
      </c>
      <c r="B322" t="s">
        <v>654</v>
      </c>
      <c r="C322" t="s">
        <v>8447</v>
      </c>
      <c r="D322" t="s">
        <v>8448</v>
      </c>
      <c r="E322" t="s">
        <v>8449</v>
      </c>
      <c r="F322" t="s">
        <v>8450</v>
      </c>
      <c r="G322" t="s">
        <v>8451</v>
      </c>
      <c r="I322" t="str">
        <f t="shared" si="33"/>
        <v>N/A</v>
      </c>
      <c r="J322">
        <f t="shared" si="34"/>
        <v>68480000</v>
      </c>
      <c r="K322" t="str">
        <f t="shared" si="35"/>
        <v>(56.13M)</v>
      </c>
      <c r="L322">
        <f t="shared" si="36"/>
        <v>119550000</v>
      </c>
      <c r="M322" t="str">
        <f t="shared" si="37"/>
        <v>(3.56M)</v>
      </c>
      <c r="N322" t="str">
        <f t="shared" si="38"/>
        <v>(54.61M)</v>
      </c>
    </row>
    <row r="323" spans="1:14" x14ac:dyDescent="0.3">
      <c r="A323" s="1">
        <v>11</v>
      </c>
      <c r="B323" t="s">
        <v>660</v>
      </c>
      <c r="C323" t="s">
        <v>261</v>
      </c>
      <c r="D323" t="s">
        <v>261</v>
      </c>
      <c r="E323" t="s">
        <v>261</v>
      </c>
      <c r="F323" t="s">
        <v>261</v>
      </c>
      <c r="G323" t="s">
        <v>261</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661</v>
      </c>
      <c r="C324" t="s">
        <v>8447</v>
      </c>
      <c r="D324" t="s">
        <v>8448</v>
      </c>
      <c r="E324" t="s">
        <v>8449</v>
      </c>
      <c r="F324" t="s">
        <v>8450</v>
      </c>
      <c r="G324" t="s">
        <v>8451</v>
      </c>
      <c r="I324" t="str">
        <f t="shared" si="33"/>
        <v>N/A</v>
      </c>
      <c r="J324">
        <f t="shared" si="34"/>
        <v>68480000</v>
      </c>
      <c r="K324" t="str">
        <f t="shared" si="35"/>
        <v>(56.13M)</v>
      </c>
      <c r="L324">
        <f t="shared" si="36"/>
        <v>119550000</v>
      </c>
      <c r="M324" t="str">
        <f t="shared" si="37"/>
        <v>(3.56M)</v>
      </c>
      <c r="N324" t="str">
        <f t="shared" si="38"/>
        <v>(54.61M)</v>
      </c>
    </row>
    <row r="325" spans="1:14" x14ac:dyDescent="0.3">
      <c r="A325" s="1">
        <v>13</v>
      </c>
      <c r="B325" t="s">
        <v>662</v>
      </c>
      <c r="C325" t="s">
        <v>8452</v>
      </c>
      <c r="D325" t="s">
        <v>8453</v>
      </c>
      <c r="E325" t="s">
        <v>1653</v>
      </c>
      <c r="F325" t="s">
        <v>8454</v>
      </c>
      <c r="G325" t="s">
        <v>3874</v>
      </c>
      <c r="I325" t="str">
        <f t="shared" si="33"/>
        <v>N/A</v>
      </c>
      <c r="J325">
        <f t="shared" si="34"/>
        <v>264279999.99999997</v>
      </c>
      <c r="K325">
        <f t="shared" si="35"/>
        <v>765000000</v>
      </c>
      <c r="L325">
        <f t="shared" si="36"/>
        <v>1260000000</v>
      </c>
      <c r="M325">
        <f t="shared" si="37"/>
        <v>982040000</v>
      </c>
      <c r="N325">
        <f t="shared" si="38"/>
        <v>1410000000</v>
      </c>
    </row>
    <row r="326" spans="1:14" x14ac:dyDescent="0.3">
      <c r="A326" s="1">
        <v>14</v>
      </c>
      <c r="B326" t="s">
        <v>668</v>
      </c>
      <c r="C326" t="s">
        <v>8455</v>
      </c>
      <c r="D326" t="s">
        <v>8456</v>
      </c>
      <c r="E326" t="s">
        <v>8457</v>
      </c>
      <c r="F326" t="s">
        <v>8458</v>
      </c>
      <c r="G326" t="s">
        <v>8459</v>
      </c>
      <c r="I326" t="str">
        <f t="shared" si="33"/>
        <v>N/A</v>
      </c>
      <c r="J326" t="str">
        <f t="shared" si="34"/>
        <v>(195.8M)</v>
      </c>
      <c r="K326" t="str">
        <f t="shared" si="35"/>
        <v>(821.13M)</v>
      </c>
      <c r="L326" t="str">
        <f t="shared" si="36"/>
        <v>(1.14B)</v>
      </c>
      <c r="M326" t="str">
        <f t="shared" si="37"/>
        <v>(985.6M)</v>
      </c>
      <c r="N326" t="str">
        <f t="shared" si="38"/>
        <v>(1.47B)</v>
      </c>
    </row>
    <row r="327" spans="1:14" x14ac:dyDescent="0.3">
      <c r="A327" s="1">
        <v>15</v>
      </c>
      <c r="B327" t="s">
        <v>674</v>
      </c>
      <c r="C327" t="s">
        <v>1011</v>
      </c>
      <c r="D327" t="s">
        <v>5077</v>
      </c>
      <c r="E327" t="s">
        <v>8460</v>
      </c>
      <c r="F327" t="s">
        <v>8461</v>
      </c>
      <c r="G327" t="s">
        <v>8462</v>
      </c>
      <c r="I327" t="str">
        <f t="shared" si="33"/>
        <v>pos_trend</v>
      </c>
      <c r="J327">
        <f t="shared" si="34"/>
        <v>1620000</v>
      </c>
      <c r="K327">
        <f t="shared" si="35"/>
        <v>2490000</v>
      </c>
      <c r="L327" t="str">
        <f t="shared" si="36"/>
        <v>(476,000)</v>
      </c>
      <c r="M327" t="str">
        <f t="shared" si="37"/>
        <v>(743,000)</v>
      </c>
      <c r="N327" t="str">
        <f t="shared" si="38"/>
        <v>(878,000)</v>
      </c>
    </row>
    <row r="328" spans="1:14" x14ac:dyDescent="0.3">
      <c r="A328" s="1">
        <v>16</v>
      </c>
      <c r="B328" t="s">
        <v>620</v>
      </c>
      <c r="C328" t="s">
        <v>261</v>
      </c>
      <c r="D328" t="s">
        <v>261</v>
      </c>
      <c r="E328" t="s">
        <v>8463</v>
      </c>
      <c r="F328" t="s">
        <v>7901</v>
      </c>
      <c r="G328" t="s">
        <v>8464</v>
      </c>
      <c r="I328" t="str">
        <f t="shared" si="33"/>
        <v>N/A</v>
      </c>
      <c r="J328" t="str">
        <f t="shared" si="34"/>
        <v>N/A</v>
      </c>
      <c r="K328" t="str">
        <f t="shared" si="35"/>
        <v>N/A</v>
      </c>
      <c r="L328" t="str">
        <f t="shared" si="36"/>
        <v>(681,000)</v>
      </c>
      <c r="M328" t="str">
        <f t="shared" si="37"/>
        <v>(1.19M)</v>
      </c>
      <c r="N328" t="str">
        <f t="shared" si="38"/>
        <v>(2.21M)</v>
      </c>
    </row>
    <row r="329" spans="1:14" x14ac:dyDescent="0.3">
      <c r="A329" s="1">
        <v>17</v>
      </c>
      <c r="B329" t="s">
        <v>621</v>
      </c>
      <c r="C329" t="s">
        <v>1011</v>
      </c>
      <c r="D329" t="s">
        <v>5077</v>
      </c>
      <c r="E329" t="s">
        <v>8465</v>
      </c>
      <c r="F329" t="s">
        <v>8466</v>
      </c>
      <c r="G329" t="s">
        <v>1985</v>
      </c>
      <c r="I329" t="str">
        <f t="shared" si="33"/>
        <v>N/A</v>
      </c>
      <c r="J329">
        <f t="shared" si="34"/>
        <v>1620000</v>
      </c>
      <c r="K329">
        <f t="shared" si="35"/>
        <v>2490000</v>
      </c>
      <c r="L329" t="str">
        <f t="shared" si="36"/>
        <v>205000</v>
      </c>
      <c r="M329" t="str">
        <f t="shared" si="37"/>
        <v>449000</v>
      </c>
      <c r="N329">
        <f t="shared" si="38"/>
        <v>1330000</v>
      </c>
    </row>
    <row r="330" spans="1:14" x14ac:dyDescent="0.3">
      <c r="A330" s="1">
        <v>18</v>
      </c>
      <c r="B330" t="s">
        <v>680</v>
      </c>
      <c r="C330" t="s">
        <v>8467</v>
      </c>
      <c r="D330" t="s">
        <v>8468</v>
      </c>
      <c r="E330" t="s">
        <v>8469</v>
      </c>
      <c r="F330" t="s">
        <v>8470</v>
      </c>
      <c r="G330" t="s">
        <v>8471</v>
      </c>
      <c r="I330" t="str">
        <f t="shared" si="33"/>
        <v>N/A</v>
      </c>
      <c r="J330" t="str">
        <f t="shared" si="34"/>
        <v>(102.86M)</v>
      </c>
      <c r="K330" t="str">
        <f t="shared" si="35"/>
        <v>(111.19M)</v>
      </c>
      <c r="L330">
        <f t="shared" si="36"/>
        <v>71460000</v>
      </c>
      <c r="M330">
        <f t="shared" si="37"/>
        <v>283520000</v>
      </c>
      <c r="N330">
        <f t="shared" si="38"/>
        <v>380180000</v>
      </c>
    </row>
    <row r="331" spans="1:14" x14ac:dyDescent="0.3">
      <c r="A331" s="1">
        <v>19</v>
      </c>
      <c r="B331" t="s">
        <v>686</v>
      </c>
      <c r="C331" t="s">
        <v>261</v>
      </c>
      <c r="D331" t="s">
        <v>5385</v>
      </c>
      <c r="E331" t="s">
        <v>8472</v>
      </c>
      <c r="F331" t="s">
        <v>8473</v>
      </c>
      <c r="G331" t="s">
        <v>8474</v>
      </c>
      <c r="I331" t="str">
        <f t="shared" si="33"/>
        <v>N/A</v>
      </c>
      <c r="J331" t="str">
        <f t="shared" si="34"/>
        <v>N/A</v>
      </c>
      <c r="K331">
        <f t="shared" si="35"/>
        <v>-8.1000000000000003E-2</v>
      </c>
      <c r="L331">
        <f t="shared" si="36"/>
        <v>1.6427</v>
      </c>
      <c r="M331">
        <f t="shared" si="37"/>
        <v>2.9676</v>
      </c>
      <c r="N331">
        <f t="shared" si="38"/>
        <v>0.34090000000000004</v>
      </c>
    </row>
    <row r="332" spans="1:14" x14ac:dyDescent="0.3">
      <c r="A332" s="1">
        <v>20</v>
      </c>
      <c r="B332" t="s">
        <v>2335</v>
      </c>
      <c r="C332" t="s">
        <v>8475</v>
      </c>
      <c r="D332" t="s">
        <v>8476</v>
      </c>
      <c r="E332" t="s">
        <v>8477</v>
      </c>
      <c r="F332" t="s">
        <v>8478</v>
      </c>
      <c r="G332" t="s">
        <v>8479</v>
      </c>
      <c r="I332" t="str">
        <f t="shared" si="33"/>
        <v>N/A</v>
      </c>
      <c r="J332">
        <f t="shared" si="34"/>
        <v>-0.62</v>
      </c>
      <c r="K332">
        <f t="shared" si="35"/>
        <v>-0.72440000000000004</v>
      </c>
      <c r="L332">
        <f t="shared" si="36"/>
        <v>0.54239999999999999</v>
      </c>
      <c r="M332">
        <f t="shared" si="37"/>
        <v>2.1353</v>
      </c>
      <c r="N332">
        <f t="shared" si="38"/>
        <v>2.5477000000000003</v>
      </c>
    </row>
    <row r="333" spans="1:14" x14ac:dyDescent="0.3">
      <c r="A333" s="1">
        <v>21</v>
      </c>
      <c r="B333" t="s">
        <v>691</v>
      </c>
      <c r="C333" t="s">
        <v>261</v>
      </c>
      <c r="D333" t="s">
        <v>261</v>
      </c>
      <c r="E333" t="s">
        <v>261</v>
      </c>
      <c r="F333" t="s">
        <v>261</v>
      </c>
      <c r="G333" t="s">
        <v>261</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692</v>
      </c>
      <c r="C334" t="s">
        <v>693</v>
      </c>
      <c r="D334" t="s">
        <v>261</v>
      </c>
      <c r="E334" t="s">
        <v>693</v>
      </c>
      <c r="F334" t="s">
        <v>261</v>
      </c>
      <c r="G334" t="s">
        <v>261</v>
      </c>
      <c r="I334" t="str">
        <f t="shared" si="33"/>
        <v>N/A</v>
      </c>
      <c r="J334" t="str">
        <f t="shared" si="34"/>
        <v>0</v>
      </c>
      <c r="K334" t="str">
        <f t="shared" si="35"/>
        <v>N/A</v>
      </c>
      <c r="L334" t="str">
        <f t="shared" si="36"/>
        <v>0</v>
      </c>
      <c r="M334" t="str">
        <f t="shared" si="37"/>
        <v>N/A</v>
      </c>
      <c r="N334" t="str">
        <f t="shared" si="38"/>
        <v>N/A</v>
      </c>
    </row>
    <row r="335" spans="1:14" x14ac:dyDescent="0.3">
      <c r="A335" s="1">
        <v>23</v>
      </c>
      <c r="B335" t="s">
        <v>694</v>
      </c>
      <c r="C335" t="s">
        <v>8480</v>
      </c>
      <c r="D335" t="s">
        <v>8481</v>
      </c>
      <c r="E335" t="s">
        <v>8482</v>
      </c>
      <c r="F335" t="s">
        <v>5626</v>
      </c>
      <c r="G335" t="s">
        <v>8483</v>
      </c>
      <c r="I335" t="str">
        <f t="shared" si="33"/>
        <v>N/A</v>
      </c>
      <c r="J335" t="str">
        <f t="shared" si="34"/>
        <v>(71.77M)</v>
      </c>
      <c r="K335">
        <f t="shared" si="35"/>
        <v>94200000</v>
      </c>
      <c r="L335" t="str">
        <f t="shared" si="36"/>
        <v>(109.87M)</v>
      </c>
      <c r="M335" t="str">
        <f t="shared" si="37"/>
        <v>(6.54M)</v>
      </c>
      <c r="N335">
        <f t="shared" si="38"/>
        <v>104650000</v>
      </c>
    </row>
    <row r="336" spans="1:14" x14ac:dyDescent="0.3">
      <c r="A336" s="1">
        <v>24</v>
      </c>
      <c r="B336" t="s">
        <v>700</v>
      </c>
      <c r="C336" t="s">
        <v>8484</v>
      </c>
      <c r="D336" t="s">
        <v>8485</v>
      </c>
      <c r="E336" t="s">
        <v>8486</v>
      </c>
      <c r="F336" t="s">
        <v>8487</v>
      </c>
      <c r="G336" t="s">
        <v>8488</v>
      </c>
      <c r="I336" t="str">
        <f t="shared" si="33"/>
        <v>N/A</v>
      </c>
      <c r="J336">
        <f t="shared" si="34"/>
        <v>38460000</v>
      </c>
      <c r="K336">
        <f t="shared" si="35"/>
        <v>17460000</v>
      </c>
      <c r="L336">
        <f t="shared" si="36"/>
        <v>31200000</v>
      </c>
      <c r="M336">
        <f t="shared" si="37"/>
        <v>47250000</v>
      </c>
      <c r="N336">
        <f t="shared" si="38"/>
        <v>82160000</v>
      </c>
    </row>
    <row r="337" spans="1:14" x14ac:dyDescent="0.3">
      <c r="A337" s="1">
        <v>25</v>
      </c>
      <c r="B337" t="s">
        <v>706</v>
      </c>
      <c r="C337" t="s">
        <v>261</v>
      </c>
      <c r="D337" t="s">
        <v>8489</v>
      </c>
      <c r="E337" t="s">
        <v>8490</v>
      </c>
      <c r="F337" t="s">
        <v>8491</v>
      </c>
      <c r="G337" t="s">
        <v>8492</v>
      </c>
      <c r="I337" t="str">
        <f t="shared" si="33"/>
        <v>N/A</v>
      </c>
      <c r="J337" t="str">
        <f t="shared" si="34"/>
        <v>N/A</v>
      </c>
      <c r="K337">
        <f t="shared" si="35"/>
        <v>-0.54600000000000004</v>
      </c>
      <c r="L337">
        <f t="shared" si="36"/>
        <v>0.78690000000000004</v>
      </c>
      <c r="M337">
        <f t="shared" si="37"/>
        <v>0.51429999999999998</v>
      </c>
      <c r="N337">
        <f t="shared" si="38"/>
        <v>0.7390000000000001</v>
      </c>
    </row>
    <row r="338" spans="1:14" x14ac:dyDescent="0.3">
      <c r="A338" s="1">
        <v>26</v>
      </c>
      <c r="B338" t="s">
        <v>711</v>
      </c>
      <c r="C338" t="s">
        <v>261</v>
      </c>
      <c r="D338" t="s">
        <v>261</v>
      </c>
      <c r="E338" t="s">
        <v>261</v>
      </c>
      <c r="F338" t="s">
        <v>261</v>
      </c>
      <c r="G338" t="s">
        <v>8493</v>
      </c>
      <c r="I338" t="str">
        <f t="shared" si="33"/>
        <v>N/A</v>
      </c>
      <c r="J338" t="str">
        <f t="shared" si="34"/>
        <v>N/A</v>
      </c>
      <c r="K338" t="str">
        <f t="shared" si="35"/>
        <v>N/A</v>
      </c>
      <c r="L338" t="str">
        <f t="shared" si="36"/>
        <v>N/A</v>
      </c>
      <c r="M338" t="str">
        <f t="shared" si="37"/>
        <v>N/A</v>
      </c>
      <c r="N338">
        <f t="shared" si="38"/>
        <v>8.48E-2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8494</v>
      </c>
      <c r="C340" t="s">
        <v>8495</v>
      </c>
      <c r="I340" t="str">
        <f t="shared" si="33"/>
        <v>N/A</v>
      </c>
      <c r="J340" t="str">
        <f t="shared" si="34"/>
        <v>Old Second Bancorp</v>
      </c>
      <c r="K340">
        <f t="shared" si="35"/>
        <v>0</v>
      </c>
      <c r="L340">
        <f t="shared" si="36"/>
        <v>0</v>
      </c>
      <c r="M340">
        <f t="shared" si="37"/>
        <v>0</v>
      </c>
      <c r="N340">
        <f t="shared" si="38"/>
        <v>0</v>
      </c>
    </row>
    <row r="341" spans="1:14" x14ac:dyDescent="0.3">
      <c r="A341" s="1">
        <v>1</v>
      </c>
      <c r="B341" t="s">
        <v>8496</v>
      </c>
      <c r="C341" t="s">
        <v>8497</v>
      </c>
      <c r="I341" t="str">
        <f t="shared" si="33"/>
        <v>N/A</v>
      </c>
      <c r="J341" t="str">
        <f t="shared" si="34"/>
        <v>Peoples Bancorp</v>
      </c>
      <c r="K341">
        <f t="shared" si="35"/>
        <v>0</v>
      </c>
      <c r="L341">
        <f t="shared" si="36"/>
        <v>0</v>
      </c>
      <c r="M341">
        <f t="shared" si="37"/>
        <v>0</v>
      </c>
      <c r="N341">
        <f t="shared" si="38"/>
        <v>0</v>
      </c>
    </row>
    <row r="342" spans="1:14" x14ac:dyDescent="0.3">
      <c r="A342" s="1">
        <v>2</v>
      </c>
      <c r="B342" t="s">
        <v>2354</v>
      </c>
      <c r="C342" t="s">
        <v>2355</v>
      </c>
      <c r="I342" t="str">
        <f t="shared" si="33"/>
        <v>N/A</v>
      </c>
      <c r="J342" t="str">
        <f t="shared" si="34"/>
        <v>American National</v>
      </c>
      <c r="K342">
        <f t="shared" si="35"/>
        <v>0</v>
      </c>
      <c r="L342">
        <f t="shared" si="36"/>
        <v>0</v>
      </c>
      <c r="M342">
        <f t="shared" si="37"/>
        <v>0</v>
      </c>
      <c r="N342">
        <f t="shared" si="38"/>
        <v>0</v>
      </c>
    </row>
    <row r="343" spans="1:14" x14ac:dyDescent="0.3">
      <c r="A343" s="1">
        <v>3</v>
      </c>
      <c r="B343" t="s">
        <v>2356</v>
      </c>
      <c r="C343" t="s">
        <v>2357</v>
      </c>
      <c r="I343" t="str">
        <f t="shared" si="33"/>
        <v>N/A</v>
      </c>
      <c r="J343" t="str">
        <f t="shared" si="34"/>
        <v>American River Bankshares</v>
      </c>
      <c r="K343">
        <f t="shared" si="35"/>
        <v>0</v>
      </c>
      <c r="L343">
        <f t="shared" si="36"/>
        <v>0</v>
      </c>
      <c r="M343">
        <f t="shared" si="37"/>
        <v>0</v>
      </c>
      <c r="N343">
        <f t="shared" si="38"/>
        <v>0</v>
      </c>
    </row>
    <row r="344" spans="1:14" x14ac:dyDescent="0.3">
      <c r="A344" s="1">
        <v>4</v>
      </c>
      <c r="B344" t="s">
        <v>2358</v>
      </c>
      <c r="C344" t="s">
        <v>2359</v>
      </c>
      <c r="I344" t="str">
        <f t="shared" si="33"/>
        <v>N/A</v>
      </c>
      <c r="J344" t="str">
        <f t="shared" si="34"/>
        <v>Access National</v>
      </c>
      <c r="K344">
        <f t="shared" si="35"/>
        <v>0</v>
      </c>
      <c r="L344">
        <f t="shared" si="36"/>
        <v>0</v>
      </c>
      <c r="M344">
        <f t="shared" si="37"/>
        <v>0</v>
      </c>
      <c r="N344">
        <f t="shared" si="38"/>
        <v>0</v>
      </c>
    </row>
    <row r="345" spans="1:14" x14ac:dyDescent="0.3">
      <c r="A345" s="1">
        <v>5</v>
      </c>
      <c r="B345" t="s">
        <v>2360</v>
      </c>
      <c r="C345" t="s">
        <v>2361</v>
      </c>
      <c r="I345" t="str">
        <f t="shared" si="33"/>
        <v>N/A</v>
      </c>
      <c r="J345" t="str">
        <f t="shared" si="34"/>
        <v>Arrow Financial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122</v>
      </c>
      <c r="C348" t="s">
        <v>8498</v>
      </c>
      <c r="I348" t="str">
        <f t="shared" si="33"/>
        <v>N/A</v>
      </c>
      <c r="J348">
        <f t="shared" si="34"/>
        <v>337220000</v>
      </c>
      <c r="K348">
        <f t="shared" si="35"/>
        <v>0</v>
      </c>
      <c r="L348">
        <f t="shared" si="36"/>
        <v>0</v>
      </c>
      <c r="M348">
        <f t="shared" si="37"/>
        <v>0</v>
      </c>
      <c r="N348">
        <f t="shared" si="38"/>
        <v>0</v>
      </c>
    </row>
    <row r="349" spans="1:14" x14ac:dyDescent="0.3">
      <c r="A349" s="1">
        <v>1</v>
      </c>
      <c r="B349" t="s">
        <v>123</v>
      </c>
      <c r="I349" t="str">
        <f t="shared" si="33"/>
        <v>N/A</v>
      </c>
      <c r="J349">
        <f t="shared" si="34"/>
        <v>0</v>
      </c>
      <c r="K349">
        <f t="shared" si="35"/>
        <v>0</v>
      </c>
      <c r="L349">
        <f t="shared" si="36"/>
        <v>0</v>
      </c>
      <c r="M349">
        <f t="shared" si="37"/>
        <v>0</v>
      </c>
      <c r="N349">
        <f t="shared" si="38"/>
        <v>0</v>
      </c>
    </row>
    <row r="350" spans="1:14" x14ac:dyDescent="0.3">
      <c r="A350" s="1">
        <v>2</v>
      </c>
      <c r="B350" t="s">
        <v>124</v>
      </c>
      <c r="C350" t="s">
        <v>8499</v>
      </c>
      <c r="I350" t="str">
        <f t="shared" si="33"/>
        <v>N/A</v>
      </c>
      <c r="J350" t="str">
        <f t="shared" si="34"/>
        <v>20.00</v>
      </c>
      <c r="K350">
        <f t="shared" si="35"/>
        <v>0</v>
      </c>
      <c r="L350">
        <f t="shared" si="36"/>
        <v>0</v>
      </c>
      <c r="M350">
        <f t="shared" si="37"/>
        <v>0</v>
      </c>
      <c r="N350">
        <f t="shared" si="38"/>
        <v>0</v>
      </c>
    </row>
    <row r="351" spans="1:14" x14ac:dyDescent="0.3">
      <c r="A351" s="1">
        <v>3</v>
      </c>
      <c r="B351" t="s">
        <v>125</v>
      </c>
      <c r="C351" t="s">
        <v>8500</v>
      </c>
      <c r="I351" t="str">
        <f t="shared" si="33"/>
        <v>N/A</v>
      </c>
      <c r="J351" t="str">
        <f t="shared" si="34"/>
        <v>14.07</v>
      </c>
      <c r="K351">
        <f t="shared" si="35"/>
        <v>0</v>
      </c>
      <c r="L351">
        <f t="shared" si="36"/>
        <v>0</v>
      </c>
      <c r="M351">
        <f t="shared" si="37"/>
        <v>0</v>
      </c>
      <c r="N351">
        <f t="shared" si="38"/>
        <v>0</v>
      </c>
    </row>
    <row r="352" spans="1:14" x14ac:dyDescent="0.3">
      <c r="A352" s="1">
        <v>4</v>
      </c>
      <c r="B352" t="s">
        <v>127</v>
      </c>
      <c r="C352" t="s">
        <v>8501</v>
      </c>
      <c r="I352" t="str">
        <f t="shared" si="33"/>
        <v>N/A</v>
      </c>
      <c r="J352" t="str">
        <f t="shared" si="34"/>
        <v>8.25</v>
      </c>
      <c r="K352">
        <f t="shared" si="35"/>
        <v>0</v>
      </c>
      <c r="L352">
        <f t="shared" si="36"/>
        <v>0</v>
      </c>
      <c r="M352">
        <f t="shared" si="37"/>
        <v>0</v>
      </c>
      <c r="N352">
        <f t="shared" si="38"/>
        <v>0</v>
      </c>
    </row>
    <row r="353" spans="1:14" x14ac:dyDescent="0.3">
      <c r="A353" s="1">
        <v>5</v>
      </c>
      <c r="B353" t="s">
        <v>129</v>
      </c>
      <c r="C353" t="s">
        <v>3027</v>
      </c>
      <c r="I353" t="str">
        <f t="shared" si="33"/>
        <v>N/A</v>
      </c>
      <c r="J353" t="str">
        <f t="shared" si="34"/>
        <v>3.57</v>
      </c>
      <c r="K353">
        <f t="shared" si="35"/>
        <v>0</v>
      </c>
      <c r="L353">
        <f t="shared" si="36"/>
        <v>0</v>
      </c>
      <c r="M353">
        <f t="shared" si="37"/>
        <v>0</v>
      </c>
      <c r="N353">
        <f t="shared" si="38"/>
        <v>0</v>
      </c>
    </row>
    <row r="354" spans="1:14" x14ac:dyDescent="0.3">
      <c r="A354" s="1">
        <v>6</v>
      </c>
      <c r="B354" t="s">
        <v>131</v>
      </c>
      <c r="C354" t="s">
        <v>6429</v>
      </c>
      <c r="I354" t="str">
        <f t="shared" si="33"/>
        <v>N/A</v>
      </c>
      <c r="J354" t="str">
        <f t="shared" si="34"/>
        <v>1.85</v>
      </c>
      <c r="K354">
        <f t="shared" si="35"/>
        <v>0</v>
      </c>
      <c r="L354">
        <f t="shared" si="36"/>
        <v>0</v>
      </c>
      <c r="M354">
        <f t="shared" si="37"/>
        <v>0</v>
      </c>
      <c r="N354">
        <f t="shared" si="38"/>
        <v>0</v>
      </c>
    </row>
    <row r="355" spans="1:14" x14ac:dyDescent="0.3">
      <c r="A355" s="1">
        <v>7</v>
      </c>
      <c r="B355" t="s">
        <v>133</v>
      </c>
      <c r="I355" t="str">
        <f t="shared" si="33"/>
        <v>N/A</v>
      </c>
      <c r="J355">
        <f t="shared" si="34"/>
        <v>0</v>
      </c>
      <c r="K355">
        <f t="shared" si="35"/>
        <v>0</v>
      </c>
      <c r="L355">
        <f t="shared" si="36"/>
        <v>0</v>
      </c>
      <c r="M355">
        <f t="shared" si="37"/>
        <v>0</v>
      </c>
      <c r="N355">
        <f t="shared" si="38"/>
        <v>0</v>
      </c>
    </row>
    <row r="356" spans="1:14" x14ac:dyDescent="0.3">
      <c r="A356" s="1">
        <v>8</v>
      </c>
      <c r="B356" t="s">
        <v>134</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122</v>
      </c>
      <c r="C359" t="s">
        <v>8502</v>
      </c>
      <c r="I359" t="str">
        <f t="shared" si="33"/>
        <v>N/A</v>
      </c>
      <c r="J359">
        <f t="shared" si="34"/>
        <v>566390000</v>
      </c>
      <c r="K359">
        <f t="shared" si="35"/>
        <v>0</v>
      </c>
      <c r="L359">
        <f t="shared" si="36"/>
        <v>0</v>
      </c>
      <c r="M359">
        <f t="shared" si="37"/>
        <v>0</v>
      </c>
      <c r="N359">
        <f t="shared" si="38"/>
        <v>0</v>
      </c>
    </row>
    <row r="360" spans="1:14" x14ac:dyDescent="0.3">
      <c r="A360" s="1">
        <v>1</v>
      </c>
      <c r="B360" t="s">
        <v>123</v>
      </c>
      <c r="I360" t="str">
        <f t="shared" si="33"/>
        <v>N/A</v>
      </c>
      <c r="J360">
        <f t="shared" si="34"/>
        <v>0</v>
      </c>
      <c r="K360">
        <f t="shared" si="35"/>
        <v>0</v>
      </c>
      <c r="L360">
        <f t="shared" si="36"/>
        <v>0</v>
      </c>
      <c r="M360">
        <f t="shared" si="37"/>
        <v>0</v>
      </c>
      <c r="N360">
        <f t="shared" si="38"/>
        <v>0</v>
      </c>
    </row>
    <row r="361" spans="1:14" x14ac:dyDescent="0.3">
      <c r="A361" s="1">
        <v>2</v>
      </c>
      <c r="B361" t="s">
        <v>124</v>
      </c>
      <c r="C361" t="s">
        <v>8503</v>
      </c>
      <c r="I361" t="str">
        <f t="shared" si="33"/>
        <v>N/A</v>
      </c>
      <c r="J361" t="str">
        <f t="shared" si="34"/>
        <v>17.71</v>
      </c>
      <c r="K361">
        <f t="shared" si="35"/>
        <v>0</v>
      </c>
      <c r="L361">
        <f t="shared" si="36"/>
        <v>0</v>
      </c>
      <c r="M361">
        <f t="shared" si="37"/>
        <v>0</v>
      </c>
      <c r="N361">
        <f t="shared" si="38"/>
        <v>0</v>
      </c>
    </row>
    <row r="362" spans="1:14" x14ac:dyDescent="0.3">
      <c r="A362" s="1">
        <v>3</v>
      </c>
      <c r="B362" t="s">
        <v>125</v>
      </c>
      <c r="C362" t="s">
        <v>8504</v>
      </c>
      <c r="I362" t="str">
        <f t="shared" si="33"/>
        <v>N/A</v>
      </c>
      <c r="J362" t="str">
        <f t="shared" si="34"/>
        <v>14.62</v>
      </c>
      <c r="K362">
        <f t="shared" si="35"/>
        <v>0</v>
      </c>
      <c r="L362">
        <f t="shared" si="36"/>
        <v>0</v>
      </c>
      <c r="M362">
        <f t="shared" si="37"/>
        <v>0</v>
      </c>
      <c r="N362">
        <f t="shared" si="38"/>
        <v>0</v>
      </c>
    </row>
    <row r="363" spans="1:14" x14ac:dyDescent="0.3">
      <c r="A363" s="1">
        <v>4</v>
      </c>
      <c r="B363" t="s">
        <v>127</v>
      </c>
      <c r="C363" t="s">
        <v>6352</v>
      </c>
      <c r="I363" t="str">
        <f t="shared" si="33"/>
        <v>N/A</v>
      </c>
      <c r="J363" t="str">
        <f t="shared" si="34"/>
        <v>2.05</v>
      </c>
      <c r="K363">
        <f t="shared" si="35"/>
        <v>0</v>
      </c>
      <c r="L363">
        <f t="shared" si="36"/>
        <v>0</v>
      </c>
      <c r="M363">
        <f t="shared" si="37"/>
        <v>0</v>
      </c>
      <c r="N363">
        <f t="shared" si="38"/>
        <v>0</v>
      </c>
    </row>
    <row r="364" spans="1:14" x14ac:dyDescent="0.3">
      <c r="A364" s="1">
        <v>5</v>
      </c>
      <c r="B364" t="s">
        <v>129</v>
      </c>
      <c r="C364" t="s">
        <v>8505</v>
      </c>
      <c r="I364" t="str">
        <f t="shared" si="33"/>
        <v>N/A</v>
      </c>
      <c r="J364" t="str">
        <f t="shared" si="34"/>
        <v>3.66</v>
      </c>
      <c r="K364">
        <f t="shared" si="35"/>
        <v>0</v>
      </c>
      <c r="L364">
        <f t="shared" si="36"/>
        <v>0</v>
      </c>
      <c r="M364">
        <f t="shared" si="37"/>
        <v>0</v>
      </c>
      <c r="N364">
        <f t="shared" si="38"/>
        <v>0</v>
      </c>
    </row>
    <row r="365" spans="1:14" x14ac:dyDescent="0.3">
      <c r="A365" s="1">
        <v>6</v>
      </c>
      <c r="B365" t="s">
        <v>131</v>
      </c>
      <c r="C365" t="s">
        <v>3023</v>
      </c>
      <c r="I365" t="str">
        <f t="shared" si="33"/>
        <v>N/A</v>
      </c>
      <c r="J365" t="str">
        <f t="shared" si="34"/>
        <v>1.26</v>
      </c>
      <c r="K365">
        <f t="shared" si="35"/>
        <v>0</v>
      </c>
      <c r="L365">
        <f t="shared" si="36"/>
        <v>0</v>
      </c>
      <c r="M365">
        <f t="shared" si="37"/>
        <v>0</v>
      </c>
      <c r="N365">
        <f t="shared" si="38"/>
        <v>0</v>
      </c>
    </row>
    <row r="366" spans="1:14" x14ac:dyDescent="0.3">
      <c r="A366" s="1">
        <v>7</v>
      </c>
      <c r="B366" t="s">
        <v>133</v>
      </c>
      <c r="I366" t="str">
        <f t="shared" si="33"/>
        <v>N/A</v>
      </c>
      <c r="J366">
        <f t="shared" si="34"/>
        <v>0</v>
      </c>
      <c r="K366">
        <f t="shared" si="35"/>
        <v>0</v>
      </c>
      <c r="L366">
        <f t="shared" si="36"/>
        <v>0</v>
      </c>
      <c r="M366">
        <f t="shared" si="37"/>
        <v>0</v>
      </c>
      <c r="N366">
        <f t="shared" si="38"/>
        <v>0</v>
      </c>
    </row>
    <row r="367" spans="1:14" x14ac:dyDescent="0.3">
      <c r="A367" s="1">
        <v>8</v>
      </c>
      <c r="B367" t="s">
        <v>134</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122</v>
      </c>
      <c r="C370" t="s">
        <v>2366</v>
      </c>
      <c r="I370" t="str">
        <f t="shared" si="33"/>
        <v>N/A</v>
      </c>
      <c r="J370">
        <f t="shared" si="34"/>
        <v>317910000</v>
      </c>
      <c r="K370">
        <f t="shared" si="35"/>
        <v>0</v>
      </c>
      <c r="L370">
        <f t="shared" si="36"/>
        <v>0</v>
      </c>
      <c r="M370">
        <f t="shared" si="37"/>
        <v>0</v>
      </c>
      <c r="N370">
        <f t="shared" si="38"/>
        <v>0</v>
      </c>
    </row>
    <row r="371" spans="1:14" x14ac:dyDescent="0.3">
      <c r="A371" s="1">
        <v>1</v>
      </c>
      <c r="B371" t="s">
        <v>123</v>
      </c>
      <c r="I371" t="str">
        <f t="shared" si="33"/>
        <v>N/A</v>
      </c>
      <c r="J371">
        <f t="shared" si="34"/>
        <v>0</v>
      </c>
      <c r="K371">
        <f t="shared" si="35"/>
        <v>0</v>
      </c>
      <c r="L371">
        <f t="shared" si="36"/>
        <v>0</v>
      </c>
      <c r="M371">
        <f t="shared" si="37"/>
        <v>0</v>
      </c>
      <c r="N371">
        <f t="shared" si="38"/>
        <v>0</v>
      </c>
    </row>
    <row r="372" spans="1:14" x14ac:dyDescent="0.3">
      <c r="A372" s="1">
        <v>2</v>
      </c>
      <c r="B372" t="s">
        <v>124</v>
      </c>
      <c r="C372" t="s">
        <v>2367</v>
      </c>
      <c r="I372" t="str">
        <f t="shared" si="33"/>
        <v>N/A</v>
      </c>
      <c r="J372" t="str">
        <f t="shared" si="34"/>
        <v>19.57</v>
      </c>
      <c r="K372">
        <f t="shared" si="35"/>
        <v>0</v>
      </c>
      <c r="L372">
        <f t="shared" si="36"/>
        <v>0</v>
      </c>
      <c r="M372">
        <f t="shared" si="37"/>
        <v>0</v>
      </c>
      <c r="N372">
        <f t="shared" si="38"/>
        <v>0</v>
      </c>
    </row>
    <row r="373" spans="1:14" x14ac:dyDescent="0.3">
      <c r="A373" s="1">
        <v>3</v>
      </c>
      <c r="B373" t="s">
        <v>125</v>
      </c>
      <c r="C373" t="s">
        <v>2368</v>
      </c>
      <c r="I373" t="str">
        <f t="shared" si="33"/>
        <v>N/A</v>
      </c>
      <c r="J373" t="str">
        <f t="shared" si="34"/>
        <v>15.59</v>
      </c>
      <c r="K373">
        <f t="shared" si="35"/>
        <v>0</v>
      </c>
      <c r="L373">
        <f t="shared" si="36"/>
        <v>0</v>
      </c>
      <c r="M373">
        <f t="shared" si="37"/>
        <v>0</v>
      </c>
      <c r="N373">
        <f t="shared" si="38"/>
        <v>0</v>
      </c>
    </row>
    <row r="374" spans="1:14" x14ac:dyDescent="0.3">
      <c r="A374" s="1">
        <v>4</v>
      </c>
      <c r="B374" t="s">
        <v>127</v>
      </c>
      <c r="C374" t="s">
        <v>2369</v>
      </c>
      <c r="I374" t="str">
        <f t="shared" si="33"/>
        <v>N/A</v>
      </c>
      <c r="J374" t="str">
        <f t="shared" si="34"/>
        <v>4.52</v>
      </c>
      <c r="K374">
        <f t="shared" si="35"/>
        <v>0</v>
      </c>
      <c r="L374">
        <f t="shared" si="36"/>
        <v>0</v>
      </c>
      <c r="M374">
        <f t="shared" si="37"/>
        <v>0</v>
      </c>
      <c r="N374">
        <f t="shared" si="38"/>
        <v>0</v>
      </c>
    </row>
    <row r="375" spans="1:14" x14ac:dyDescent="0.3">
      <c r="A375" s="1">
        <v>5</v>
      </c>
      <c r="B375" t="s">
        <v>129</v>
      </c>
      <c r="C375" t="s">
        <v>2370</v>
      </c>
      <c r="I375" t="str">
        <f t="shared" si="33"/>
        <v>N/A</v>
      </c>
      <c r="J375" t="str">
        <f t="shared" si="34"/>
        <v>5.02</v>
      </c>
      <c r="K375">
        <f t="shared" si="35"/>
        <v>0</v>
      </c>
      <c r="L375">
        <f t="shared" si="36"/>
        <v>0</v>
      </c>
      <c r="M375">
        <f t="shared" si="37"/>
        <v>0</v>
      </c>
      <c r="N375">
        <f t="shared" si="38"/>
        <v>0</v>
      </c>
    </row>
    <row r="376" spans="1:14" x14ac:dyDescent="0.3">
      <c r="A376" s="1">
        <v>6</v>
      </c>
      <c r="B376" t="s">
        <v>131</v>
      </c>
      <c r="C376" t="s">
        <v>2371</v>
      </c>
      <c r="I376" t="str">
        <f t="shared" si="33"/>
        <v>N/A</v>
      </c>
      <c r="J376" t="str">
        <f t="shared" si="34"/>
        <v>1.56</v>
      </c>
      <c r="K376">
        <f t="shared" si="35"/>
        <v>0</v>
      </c>
      <c r="L376">
        <f t="shared" si="36"/>
        <v>0</v>
      </c>
      <c r="M376">
        <f t="shared" si="37"/>
        <v>0</v>
      </c>
      <c r="N376">
        <f t="shared" si="38"/>
        <v>0</v>
      </c>
    </row>
    <row r="377" spans="1:14" x14ac:dyDescent="0.3">
      <c r="A377" s="1">
        <v>7</v>
      </c>
      <c r="B377" t="s">
        <v>133</v>
      </c>
      <c r="I377" t="str">
        <f t="shared" si="33"/>
        <v>N/A</v>
      </c>
      <c r="J377">
        <f t="shared" si="34"/>
        <v>0</v>
      </c>
      <c r="K377">
        <f t="shared" si="35"/>
        <v>0</v>
      </c>
      <c r="L377">
        <f t="shared" si="36"/>
        <v>0</v>
      </c>
      <c r="M377">
        <f t="shared" si="37"/>
        <v>0</v>
      </c>
      <c r="N377">
        <f t="shared" si="38"/>
        <v>0</v>
      </c>
    </row>
    <row r="378" spans="1:14" x14ac:dyDescent="0.3">
      <c r="A378" s="1">
        <v>8</v>
      </c>
      <c r="B378" t="s">
        <v>134</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122</v>
      </c>
      <c r="C381" t="s">
        <v>2372</v>
      </c>
      <c r="I381" t="str">
        <f t="shared" si="39"/>
        <v>N/A</v>
      </c>
      <c r="J381">
        <f t="shared" si="40"/>
        <v>91370000</v>
      </c>
      <c r="K381">
        <f t="shared" si="41"/>
        <v>0</v>
      </c>
      <c r="L381">
        <f t="shared" si="42"/>
        <v>0</v>
      </c>
      <c r="M381">
        <f t="shared" si="43"/>
        <v>0</v>
      </c>
      <c r="N381">
        <f t="shared" si="44"/>
        <v>0</v>
      </c>
    </row>
    <row r="382" spans="1:14" x14ac:dyDescent="0.3">
      <c r="A382" s="1">
        <v>1</v>
      </c>
      <c r="B382" t="s">
        <v>123</v>
      </c>
      <c r="I382" t="str">
        <f t="shared" si="39"/>
        <v>N/A</v>
      </c>
      <c r="J382">
        <f t="shared" si="40"/>
        <v>0</v>
      </c>
      <c r="K382">
        <f t="shared" si="41"/>
        <v>0</v>
      </c>
      <c r="L382">
        <f t="shared" si="42"/>
        <v>0</v>
      </c>
      <c r="M382">
        <f t="shared" si="43"/>
        <v>0</v>
      </c>
      <c r="N382">
        <f t="shared" si="44"/>
        <v>0</v>
      </c>
    </row>
    <row r="383" spans="1:14" x14ac:dyDescent="0.3">
      <c r="A383" s="1">
        <v>2</v>
      </c>
      <c r="B383" t="s">
        <v>124</v>
      </c>
      <c r="C383" t="s">
        <v>2373</v>
      </c>
      <c r="I383" t="str">
        <f t="shared" si="39"/>
        <v>N/A</v>
      </c>
      <c r="J383" t="str">
        <f t="shared" si="40"/>
        <v>15.16</v>
      </c>
      <c r="K383">
        <f t="shared" si="41"/>
        <v>0</v>
      </c>
      <c r="L383">
        <f t="shared" si="42"/>
        <v>0</v>
      </c>
      <c r="M383">
        <f t="shared" si="43"/>
        <v>0</v>
      </c>
      <c r="N383">
        <f t="shared" si="44"/>
        <v>0</v>
      </c>
    </row>
    <row r="384" spans="1:14" x14ac:dyDescent="0.3">
      <c r="A384" s="1">
        <v>3</v>
      </c>
      <c r="B384" t="s">
        <v>125</v>
      </c>
      <c r="C384" t="s">
        <v>2374</v>
      </c>
      <c r="I384" t="str">
        <f t="shared" si="39"/>
        <v>N/A</v>
      </c>
      <c r="J384" t="str">
        <f t="shared" si="40"/>
        <v>16.25</v>
      </c>
      <c r="K384">
        <f t="shared" si="41"/>
        <v>0</v>
      </c>
      <c r="L384">
        <f t="shared" si="42"/>
        <v>0</v>
      </c>
      <c r="M384">
        <f t="shared" si="43"/>
        <v>0</v>
      </c>
      <c r="N384">
        <f t="shared" si="44"/>
        <v>0</v>
      </c>
    </row>
    <row r="385" spans="1:14" x14ac:dyDescent="0.3">
      <c r="A385" s="1">
        <v>4</v>
      </c>
      <c r="B385" t="s">
        <v>127</v>
      </c>
      <c r="C385" t="s">
        <v>2375</v>
      </c>
      <c r="I385" t="str">
        <f t="shared" si="39"/>
        <v>N/A</v>
      </c>
      <c r="J385" t="str">
        <f t="shared" si="40"/>
        <v>1.18</v>
      </c>
      <c r="K385">
        <f t="shared" si="41"/>
        <v>0</v>
      </c>
      <c r="L385">
        <f t="shared" si="42"/>
        <v>0</v>
      </c>
      <c r="M385">
        <f t="shared" si="43"/>
        <v>0</v>
      </c>
      <c r="N385">
        <f t="shared" si="44"/>
        <v>0</v>
      </c>
    </row>
    <row r="386" spans="1:14" x14ac:dyDescent="0.3">
      <c r="A386" s="1">
        <v>5</v>
      </c>
      <c r="B386" t="s">
        <v>129</v>
      </c>
      <c r="C386" t="s">
        <v>2376</v>
      </c>
      <c r="I386" t="str">
        <f t="shared" si="39"/>
        <v>N/A</v>
      </c>
      <c r="J386" t="str">
        <f t="shared" si="40"/>
        <v>3.96</v>
      </c>
      <c r="K386">
        <f t="shared" si="41"/>
        <v>0</v>
      </c>
      <c r="L386">
        <f t="shared" si="42"/>
        <v>0</v>
      </c>
      <c r="M386">
        <f t="shared" si="43"/>
        <v>0</v>
      </c>
      <c r="N386">
        <f t="shared" si="44"/>
        <v>0</v>
      </c>
    </row>
    <row r="387" spans="1:14" x14ac:dyDescent="0.3">
      <c r="A387" s="1">
        <v>6</v>
      </c>
      <c r="B387" t="s">
        <v>131</v>
      </c>
      <c r="C387" t="s">
        <v>2377</v>
      </c>
      <c r="I387" t="str">
        <f t="shared" si="39"/>
        <v>N/A</v>
      </c>
      <c r="J387" t="str">
        <f t="shared" si="40"/>
        <v>1.10</v>
      </c>
      <c r="K387">
        <f t="shared" si="41"/>
        <v>0</v>
      </c>
      <c r="L387">
        <f t="shared" si="42"/>
        <v>0</v>
      </c>
      <c r="M387">
        <f t="shared" si="43"/>
        <v>0</v>
      </c>
      <c r="N387">
        <f t="shared" si="44"/>
        <v>0</v>
      </c>
    </row>
    <row r="388" spans="1:14" x14ac:dyDescent="0.3">
      <c r="A388" s="1">
        <v>7</v>
      </c>
      <c r="B388" t="s">
        <v>133</v>
      </c>
      <c r="I388" t="str">
        <f t="shared" si="39"/>
        <v>N/A</v>
      </c>
      <c r="J388">
        <f t="shared" si="40"/>
        <v>0</v>
      </c>
      <c r="K388">
        <f t="shared" si="41"/>
        <v>0</v>
      </c>
      <c r="L388">
        <f t="shared" si="42"/>
        <v>0</v>
      </c>
      <c r="M388">
        <f t="shared" si="43"/>
        <v>0</v>
      </c>
      <c r="N388">
        <f t="shared" si="44"/>
        <v>0</v>
      </c>
    </row>
    <row r="389" spans="1:14" x14ac:dyDescent="0.3">
      <c r="A389" s="1">
        <v>8</v>
      </c>
      <c r="B389" t="s">
        <v>134</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12-13</v>
      </c>
      <c r="AL499" t="str">
        <f>L476</f>
        <v>13-14</v>
      </c>
      <c r="AM499" t="str">
        <f>M476</f>
        <v>14-15</v>
      </c>
      <c r="AN499" t="str">
        <f>N476</f>
        <v>15-16</v>
      </c>
    </row>
    <row r="500" spans="3:40" x14ac:dyDescent="0.3">
      <c r="C500" t="s">
        <v>3564</v>
      </c>
      <c r="AK500" t="e">
        <f ca="1">Y499-X499</f>
        <v>#N/A</v>
      </c>
      <c r="AL500" t="e">
        <f ca="1">Z499-Y499</f>
        <v>#N/A</v>
      </c>
      <c r="AM500" t="e">
        <f ca="1">AA499-Z499</f>
        <v>#N/A</v>
      </c>
      <c r="AN500" t="e">
        <f ca="1">AB499-AA499</f>
        <v>#N/A</v>
      </c>
    </row>
    <row r="501" spans="3:40" x14ac:dyDescent="0.3">
      <c r="C501" t="s">
        <v>753</v>
      </c>
    </row>
    <row r="502" spans="3:40" x14ac:dyDescent="0.3">
      <c r="C502" t="s">
        <v>1719</v>
      </c>
    </row>
    <row r="503" spans="3:40" x14ac:dyDescent="0.3">
      <c r="C503" t="s">
        <v>754</v>
      </c>
    </row>
    <row r="504" spans="3:40" x14ac:dyDescent="0.3">
      <c r="C504" t="s">
        <v>1249</v>
      </c>
    </row>
    <row r="505" spans="3:40" x14ac:dyDescent="0.3">
      <c r="C505" t="s">
        <v>1248</v>
      </c>
    </row>
    <row r="506" spans="3:40" x14ac:dyDescent="0.3">
      <c r="C506" t="s">
        <v>2391</v>
      </c>
    </row>
    <row r="507" spans="3:40" x14ac:dyDescent="0.3">
      <c r="C507" t="s">
        <v>751</v>
      </c>
    </row>
    <row r="508" spans="3:40" x14ac:dyDescent="0.3">
      <c r="C508" t="s">
        <v>752</v>
      </c>
    </row>
    <row r="509" spans="3:40" x14ac:dyDescent="0.3">
      <c r="C509" t="s">
        <v>1719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8506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Equity Commonwealth</v>
      </c>
    </row>
    <row r="2" spans="1:16" x14ac:dyDescent="0.3">
      <c r="B2" t="s">
        <v>2</v>
      </c>
      <c r="C2" t="s">
        <v>8507</v>
      </c>
      <c r="K2" t="str">
        <f>LEFT(C1,FIND("(",C1) - 2)</f>
        <v>Equity Commonwealth</v>
      </c>
    </row>
    <row r="3" spans="1:16" x14ac:dyDescent="0.3">
      <c r="J3">
        <f ca="1">RANDBETWEEN(1,6)</f>
        <v>5</v>
      </c>
      <c r="K3" t="str">
        <f>" is scheduled to report earnings "&amp;IFERROR("between "&amp;LEFT(C20,FIND("-",C20)-2)&amp;" and "&amp;RIGHT(C20,FIND("-",C20)-2),"on "&amp;C20)</f>
        <v xml:space="preserve"> is scheduled to report earnings on Jul 24, 2017</v>
      </c>
      <c r="L3" t="str">
        <f>" is slated to report earnings "&amp;IFERROR("between "&amp;LEFT(C20,FIND("-",C20)-2)&amp;" and "&amp;RIGHT(C20,FIND("-",C20)-2),"on "&amp;C20)</f>
        <v xml:space="preserve"> is slated to report earnings on Jul 24, 2017</v>
      </c>
      <c r="M3" t="str">
        <f>" will report earnings "&amp;IFERROR("between "&amp;LEFT(C20,FIND("-",C20)-2)&amp;" and "&amp;RIGHT(C20,FIND("-",C20)-2),"on "&amp;C20)</f>
        <v xml:space="preserve"> will report earnings on Jul 24, 2017</v>
      </c>
      <c r="N3" t="str">
        <f>" reports earnings "&amp;IFERROR("between "&amp;LEFT(C20,FIND("-",C20)-2)&amp;" and "&amp;RIGHT(C20,FIND("-",C20)-2),"on "&amp;C20)</f>
        <v xml:space="preserve"> reports earnings on Jul 24, 2017</v>
      </c>
      <c r="O3" t="str">
        <f>" plans to report earnings "&amp;IFERROR("between "&amp;LEFT(C20,FIND("-",C20)-2)&amp;" and "&amp;RIGHT(C20,FIND("-",C20)-2),"on "&amp;C20)</f>
        <v xml:space="preserve"> plans to report earnings on Jul 24, 2017</v>
      </c>
      <c r="P3" t="str">
        <f>" is going to report earnings "&amp;IFERROR("between "&amp;LEFT(C20,FIND("-",C20)-2)&amp;" and "&amp;RIGHT(C20,FIND("-",C20)-2),"on "&amp;C20)</f>
        <v xml:space="preserve"> is going to report earnings on Jul 24,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$31.82, down .31%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$31.82, down .31% after opening up a fraction over yesterday's closing price</v>
      </c>
    </row>
    <row r="5" spans="1:16" x14ac:dyDescent="0.3">
      <c r="J5">
        <f ca="1">RANDBETWEEN(1,2)</f>
        <v>2</v>
      </c>
      <c r="K5" t="str">
        <f>"The one year target estimate for " &amp; D1 &amp; " is " &amp; TEXT(C23,"$####.00")</f>
        <v>The one year target estimate for Equity Commonwealth is $33.25</v>
      </c>
      <c r="L5" t="str">
        <f>D1 &amp; " is expected to be trading at " &amp; TEXT(C23, "$####.00") &amp; ", based on target estimates"</f>
        <v>Equity Commonwealth is expected to be trading at $33.25, based on target estimates</v>
      </c>
    </row>
    <row r="6" spans="1:16" x14ac:dyDescent="0.3">
      <c r="K6" t="str">
        <f>" which would be " &amp; IF(OR(LEFT(ABS((C23-C2)/C2*100),1)="8",LEFT(ABS((C23-C2)/C2*100),2)="18"), "an ", "a ")  &amp;TEXT(ABS((C23-C2)/C2),"####.00%")&amp;IF((C23-C2)&gt;0," increase over"," decrease from")&amp;" the current price"</f>
        <v xml:space="preserve"> which would be a 4.49% increase over the current price</v>
      </c>
    </row>
    <row r="7" spans="1:16" x14ac:dyDescent="0.3">
      <c r="A7" s="1">
        <v>0</v>
      </c>
      <c r="B7" t="s">
        <v>5</v>
      </c>
      <c r="C7" t="s">
        <v>8508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6</v>
      </c>
      <c r="C8" t="s">
        <v>8509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8</v>
      </c>
      <c r="C9" t="s">
        <v>11</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10</v>
      </c>
      <c r="C10" t="s">
        <v>8510</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$0.02 in the 2 months leading up to the earnings report</v>
      </c>
    </row>
    <row r="11" spans="1:16" x14ac:dyDescent="0.3">
      <c r="A11" s="1">
        <v>4</v>
      </c>
      <c r="B11" t="s">
        <v>12</v>
      </c>
      <c r="C11" t="s">
        <v>8511</v>
      </c>
      <c r="K11" t="str">
        <f>IF(B145="Interest Income",U42, K42)</f>
        <v>Equity Commonwealth has managed to increase fiscal year is january-december. all values usd millions., and cash &amp; short term investments each year since 2012</v>
      </c>
    </row>
    <row r="12" spans="1:16" x14ac:dyDescent="0.3">
      <c r="A12" s="1">
        <v>5</v>
      </c>
      <c r="B12" t="s">
        <v>14</v>
      </c>
      <c r="C12" t="s">
        <v>8512</v>
      </c>
      <c r="D12" t="str">
        <f>LEFT(C12,FIND("-",C12)-2)</f>
        <v>28.04</v>
      </c>
      <c r="E12" t="str">
        <f>TRIM(RIGHT(C12,FIND("-",C12)-1))</f>
        <v>32.51</v>
      </c>
      <c r="K12" t="str">
        <f ca="1">D78</f>
        <v>There are some indications that Equity Commonwealth may be overvalued. The company has a higher forward p/e, price/sales than the comparable average</v>
      </c>
    </row>
    <row r="13" spans="1:16" x14ac:dyDescent="0.3">
      <c r="A13" s="1">
        <v>6</v>
      </c>
      <c r="B13" t="s">
        <v>16</v>
      </c>
      <c r="C13" t="s">
        <v>8513</v>
      </c>
      <c r="K13" t="str">
        <f ca="1">D89</f>
        <v>There are some indications that Equity Commonwealth may be undervalued. The company has a lower trailing p/e, and price/book than the comparable average</v>
      </c>
    </row>
    <row r="14" spans="1:16" x14ac:dyDescent="0.3">
      <c r="A14" s="1">
        <v>7</v>
      </c>
      <c r="B14" t="s">
        <v>18</v>
      </c>
      <c r="C14" t="s">
        <v>8514</v>
      </c>
    </row>
    <row r="16" spans="1:16" x14ac:dyDescent="0.3">
      <c r="A16" s="1">
        <v>0</v>
      </c>
      <c r="B16" t="s">
        <v>20</v>
      </c>
      <c r="C16" t="s">
        <v>2697</v>
      </c>
    </row>
    <row r="17" spans="1:23" x14ac:dyDescent="0.3">
      <c r="A17" s="1">
        <v>1</v>
      </c>
      <c r="B17" t="s">
        <v>22</v>
      </c>
      <c r="C17" t="s">
        <v>1288</v>
      </c>
      <c r="K17" t="str">
        <f ca="1">K2 &amp; IF(J3=1, K3,IF(J3=2,L3,IF(J3=3,M3,IF(J3=4,N3,IF(J3=5,O3,IF(J3=6,P3)))))) &amp; ". " &amp; IF(J4=1,K4,IF(J4=2,L4)) &amp; ". " &amp; IF(J5=1,K5,IF(J5=2,L5)) &amp; K6 &amp; ". " &amp; K7 &amp; ". " &amp; K8 &amp; ". " &amp; K9 &amp; "."</f>
        <v>Equity Commonwealth plans to report earnings on Jul 24, 2017. The current stock price is $31.82, down .31% after opening up a fraction over yesterday's closing price. Equity Commonwealth is expected to be trading at $33.25, based on target estimates which would be a 4.49% increase over the current price. Earnings are expected to remain constant over the next quarter based on the average of  analyst estimates (Yahoo Finance). The stock is trading in the high end of its 52-week range. Over the last 4 quarters, there have been positive earnings surprises 2 times, and a negative earnings surprise 2 times.</v>
      </c>
    </row>
    <row r="18" spans="1:23" x14ac:dyDescent="0.3">
      <c r="A18" s="1">
        <v>2</v>
      </c>
      <c r="B18" t="s">
        <v>24</v>
      </c>
      <c r="C18" t="s">
        <v>8515</v>
      </c>
    </row>
    <row r="19" spans="1:23" x14ac:dyDescent="0.3">
      <c r="A19" s="1">
        <v>3</v>
      </c>
      <c r="B19" t="s">
        <v>26</v>
      </c>
      <c r="C19" t="s">
        <v>6966</v>
      </c>
    </row>
    <row r="20" spans="1:23" x14ac:dyDescent="0.3">
      <c r="A20" s="1">
        <v>4</v>
      </c>
      <c r="B20" t="s">
        <v>28</v>
      </c>
      <c r="C20" t="s">
        <v>29</v>
      </c>
    </row>
    <row r="21" spans="1:23" x14ac:dyDescent="0.3">
      <c r="A21" s="1">
        <v>5</v>
      </c>
      <c r="B21" t="s">
        <v>30</v>
      </c>
      <c r="C21" t="s">
        <v>771</v>
      </c>
    </row>
    <row r="22" spans="1:23" x14ac:dyDescent="0.3">
      <c r="A22" s="1">
        <v>6</v>
      </c>
      <c r="B22" t="s">
        <v>32</v>
      </c>
      <c r="C22" t="s">
        <v>8516</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8517</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8518</v>
      </c>
      <c r="D26" s="1" t="s">
        <v>8519</v>
      </c>
      <c r="E26" s="1" t="s">
        <v>8520</v>
      </c>
      <c r="F26" s="1" t="s">
        <v>8521</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F27">
        <v>1</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F28">
        <v>0.27</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F29">
        <v>0.27</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F30">
        <v>0.27</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0.27</v>
      </c>
      <c r="D31">
        <v>0.28999999999999998</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8518</v>
      </c>
      <c r="D33" s="1" t="s">
        <v>8519</v>
      </c>
      <c r="E33" s="1" t="s">
        <v>8520</v>
      </c>
      <c r="F33" s="1" t="s">
        <v>8521</v>
      </c>
      <c r="J33">
        <f>IF(K33 &lt;&gt; "",12, 0)</f>
        <v>12</v>
      </c>
      <c r="K33" t="str">
        <f>IF(I195="pos_trend",B195,"")</f>
        <v>Fiscal year is January-December. All values USD millions.</v>
      </c>
      <c r="L33" t="str">
        <f t="shared" si="0"/>
        <v>fiscal year is january-december. all values usd millions.</v>
      </c>
      <c r="M33" t="str">
        <f t="shared" si="2"/>
        <v>, fiscal year is january-december. all values usd millions.</v>
      </c>
      <c r="T33">
        <f>IF(U33 &lt;&gt; "",12, 0)</f>
        <v>0</v>
      </c>
      <c r="U33" t="str">
        <f>IF(I231="pos_trend",B231,"")</f>
        <v/>
      </c>
      <c r="V33" t="str">
        <f t="shared" si="1"/>
        <v/>
      </c>
      <c r="W33" t="str">
        <f t="shared" si="3"/>
        <v/>
      </c>
    </row>
    <row r="34" spans="1:23" x14ac:dyDescent="0.3">
      <c r="A34" s="1">
        <v>0</v>
      </c>
      <c r="B34" t="s">
        <v>41</v>
      </c>
      <c r="C34" t="s">
        <v>775</v>
      </c>
      <c r="D34" t="s">
        <v>775</v>
      </c>
      <c r="E34" t="s">
        <v>775</v>
      </c>
      <c r="F34" t="s">
        <v>774</v>
      </c>
      <c r="J34">
        <f>IF(K34 &lt;&gt; "",13, 0)</f>
        <v>13</v>
      </c>
      <c r="K34" t="str">
        <f>IF(I196="pos_trend",B196,"")</f>
        <v>Cash &amp; Short Term Investments</v>
      </c>
      <c r="L34" t="str">
        <f t="shared" si="0"/>
        <v>cash &amp; short term investments</v>
      </c>
      <c r="M34" t="str">
        <f t="shared" si="2"/>
        <v>, fiscal year is january-december. all values usd millions., cash &amp; short term investments</v>
      </c>
      <c r="T34">
        <f>IF(U34 &lt;&gt; "",13, 0)</f>
        <v>0</v>
      </c>
      <c r="U34" t="str">
        <f>IF(I251="pos_trend",B251,"")</f>
        <v/>
      </c>
      <c r="V34" t="str">
        <f t="shared" si="1"/>
        <v/>
      </c>
      <c r="W34" t="str">
        <f t="shared" si="3"/>
        <v/>
      </c>
    </row>
    <row r="35" spans="1:23" x14ac:dyDescent="0.3">
      <c r="A35" s="1">
        <v>1</v>
      </c>
      <c r="B35" t="s">
        <v>42</v>
      </c>
      <c r="C35" t="s">
        <v>3438</v>
      </c>
      <c r="D35" t="s">
        <v>8522</v>
      </c>
      <c r="E35" t="s">
        <v>8523</v>
      </c>
      <c r="F35" t="s">
        <v>8524</v>
      </c>
      <c r="J35">
        <f>IF(K35 &lt;&gt; "",14, 0)</f>
        <v>0</v>
      </c>
      <c r="K35" t="str">
        <f>IF(I201="pos_trend",B201,"")</f>
        <v/>
      </c>
      <c r="L35" t="str">
        <f t="shared" si="0"/>
        <v/>
      </c>
      <c r="M35" t="str">
        <f t="shared" si="2"/>
        <v>, fiscal year is january-december. all values usd millions., cash &amp; short term investments</v>
      </c>
      <c r="T35">
        <f>IF(U35 &lt;&gt; "",14, 0)</f>
        <v>0</v>
      </c>
      <c r="U35" t="str">
        <f>IF(I279="pos_trend",B279,"")</f>
        <v/>
      </c>
      <c r="V35" t="str">
        <f t="shared" si="1"/>
        <v/>
      </c>
      <c r="W35" t="str">
        <f t="shared" si="3"/>
        <v/>
      </c>
    </row>
    <row r="36" spans="1:23" x14ac:dyDescent="0.3">
      <c r="A36" s="1">
        <v>2</v>
      </c>
      <c r="B36" t="s">
        <v>43</v>
      </c>
      <c r="C36" t="s">
        <v>8525</v>
      </c>
      <c r="D36" t="s">
        <v>8526</v>
      </c>
      <c r="E36" t="s">
        <v>8527</v>
      </c>
      <c r="F36" t="s">
        <v>8528</v>
      </c>
      <c r="J36">
        <f>IF(K36 &lt;&gt; "",15, 0)</f>
        <v>0</v>
      </c>
      <c r="K36" t="str">
        <f>IF(I202="pos_trend",B202,"")</f>
        <v/>
      </c>
      <c r="L36" t="str">
        <f t="shared" si="0"/>
        <v/>
      </c>
      <c r="M36" t="str">
        <f t="shared" si="2"/>
        <v>, fiscal year is january-december. all values usd millions., cash &amp; short term investments</v>
      </c>
      <c r="T36">
        <f>IF(U36 &lt;&gt; "",15, 0)</f>
        <v>0</v>
      </c>
      <c r="U36" t="str">
        <f>IF(I336="pos_trend",B336,"")</f>
        <v/>
      </c>
      <c r="V36" t="str">
        <f t="shared" si="1"/>
        <v/>
      </c>
      <c r="W36" t="str">
        <f t="shared" si="3"/>
        <v/>
      </c>
    </row>
    <row r="37" spans="1:23" x14ac:dyDescent="0.3">
      <c r="A37" s="1">
        <v>3</v>
      </c>
      <c r="B37" t="s">
        <v>44</v>
      </c>
      <c r="C37" t="s">
        <v>8525</v>
      </c>
      <c r="D37" t="s">
        <v>8526</v>
      </c>
      <c r="E37" t="s">
        <v>8527</v>
      </c>
      <c r="F37" t="s">
        <v>8529</v>
      </c>
      <c r="J37">
        <f>IF(K37 &lt;&gt; "",16, 0)</f>
        <v>0</v>
      </c>
      <c r="K37" t="str">
        <f>IF(I203="pos_trend",B203,"")</f>
        <v/>
      </c>
      <c r="L37" t="str">
        <f t="shared" si="0"/>
        <v/>
      </c>
      <c r="M37" t="str">
        <f t="shared" si="2"/>
        <v>, fiscal year is january-december. all values usd millions., cash &amp; short term investments</v>
      </c>
      <c r="T37">
        <f>IF(U37 &lt;&gt; "",16, 0)</f>
        <v>0</v>
      </c>
      <c r="U37" t="str">
        <f>IF(I235="pos_trend",B235,"")</f>
        <v/>
      </c>
      <c r="V37" t="str">
        <f t="shared" si="1"/>
        <v/>
      </c>
      <c r="W37" t="str">
        <f t="shared" si="3"/>
        <v/>
      </c>
    </row>
    <row r="38" spans="1:23" x14ac:dyDescent="0.3">
      <c r="A38" s="1">
        <v>4</v>
      </c>
      <c r="B38" t="s">
        <v>60</v>
      </c>
      <c r="C38" t="s">
        <v>8530</v>
      </c>
      <c r="D38" t="s">
        <v>8531</v>
      </c>
      <c r="E38" t="s">
        <v>8532</v>
      </c>
      <c r="F38" t="s">
        <v>8523</v>
      </c>
      <c r="J38">
        <f>IF(K38 &lt;&gt; "",17, 0)</f>
        <v>0</v>
      </c>
      <c r="K38" t="str">
        <f>IF(I351="pos_trend",B351,"")</f>
        <v/>
      </c>
      <c r="L38" t="str">
        <f t="shared" si="0"/>
        <v/>
      </c>
      <c r="M38" t="str">
        <f t="shared" si="2"/>
        <v>, fiscal year is january-december. all values usd millions., cash &amp; short term investments</v>
      </c>
      <c r="T38">
        <f>IF(U38 &lt;&gt; "",17, 0)</f>
        <v>0</v>
      </c>
      <c r="U38" t="str">
        <f>IF(I236="pos_trend",B236,"")</f>
        <v/>
      </c>
      <c r="V38" t="str">
        <f t="shared" si="1"/>
        <v/>
      </c>
      <c r="W38" t="str">
        <f t="shared" si="3"/>
        <v/>
      </c>
    </row>
    <row r="39" spans="1:23" x14ac:dyDescent="0.3">
      <c r="A39" s="1">
        <v>5</v>
      </c>
      <c r="B39" t="s">
        <v>64</v>
      </c>
      <c r="C39" t="s">
        <v>8533</v>
      </c>
      <c r="D39" t="s">
        <v>8534</v>
      </c>
      <c r="E39" t="s">
        <v>8535</v>
      </c>
      <c r="F39" t="s">
        <v>5860</v>
      </c>
      <c r="K39" t="str">
        <f>IF(I352="pos_trend",B352,"")</f>
        <v/>
      </c>
      <c r="M39" t="str">
        <f t="shared" si="2"/>
        <v>, fiscal year is january-december. all values usd millions., cash &amp; short term investments</v>
      </c>
      <c r="W39" t="str">
        <f t="shared" si="3"/>
        <v/>
      </c>
    </row>
    <row r="40" spans="1:23" x14ac:dyDescent="0.3">
      <c r="J40">
        <f>MAX(J22:J39)</f>
        <v>13</v>
      </c>
      <c r="K40" t="str">
        <f>VLOOKUP(J40,J22:K39,2,FALSE)</f>
        <v>Cash &amp; Short Term Investments</v>
      </c>
      <c r="M40" t="str">
        <f>IF(IFERROR(FIND(",",M39),TRUE)=TRUE,M39,IF(NOT(EXACT(K40,UPPER(K40))),SUBSTITUTE(M39,LOWER(K40),"and "&amp;LOWER(K40)),SUBSTITUTE(M39,K40,"and "&amp;K40)))</f>
        <v>, fiscal year is january-december. all values usd millions., and cash &amp; short term investments</v>
      </c>
      <c r="T40">
        <f>MAX(T22:T39)</f>
        <v>0</v>
      </c>
      <c r="U40" t="str">
        <f>VLOOKUP(T40,T22:U39,2,FALSE)</f>
        <v/>
      </c>
      <c r="W40" t="str">
        <f>IF(IFERROR(FIND(",",W39),TRUE)=TRUE,W39,IF(NOT(EXACT(U40,UPPER(U40))),SUBSTITUTE(W39,LOWER(U40),"and "&amp;LOWER(U40)),SUBSTITUTE(W39,U40,"and "&amp;U40)))</f>
        <v/>
      </c>
    </row>
    <row r="41" spans="1:23" x14ac:dyDescent="0.3">
      <c r="B41" s="1" t="s">
        <v>69</v>
      </c>
      <c r="C41" s="1" t="s">
        <v>8536</v>
      </c>
      <c r="D41" s="1" t="s">
        <v>8537</v>
      </c>
      <c r="E41" s="1" t="s">
        <v>70</v>
      </c>
      <c r="F41" s="1" t="s">
        <v>71</v>
      </c>
    </row>
    <row r="42" spans="1:23" x14ac:dyDescent="0.3">
      <c r="A42" s="1">
        <v>0</v>
      </c>
      <c r="B42" t="s">
        <v>74</v>
      </c>
      <c r="C42" t="s">
        <v>1288</v>
      </c>
      <c r="D42" t="s">
        <v>8538</v>
      </c>
      <c r="E42" t="s">
        <v>4087</v>
      </c>
      <c r="F42" t="s">
        <v>8538</v>
      </c>
      <c r="K42" t="str">
        <f>SUBSTITUTE(IF(M40&lt;&gt;"", D1 &amp; " has managed to increase " &amp; M40 &amp; " each year since " &amp; C144, "No positive trends")," , "," ")</f>
        <v>Equity Commonwealth has managed to increase fiscal year is january-december. all values usd millions., and cash &amp; short term investments each year since 2012</v>
      </c>
      <c r="U42" t="str">
        <f>SUBSTITUTE(IF(W40&lt;&gt;"", D1 &amp; " has managed to increase " &amp; W40 &amp; " each year since " &amp; C144, "No positive trends")," , "," ")</f>
        <v>No positive trends</v>
      </c>
    </row>
    <row r="43" spans="1:23" x14ac:dyDescent="0.3">
      <c r="A43" s="1">
        <v>1</v>
      </c>
      <c r="B43" t="s">
        <v>78</v>
      </c>
      <c r="C43" t="s">
        <v>1289</v>
      </c>
      <c r="D43" t="s">
        <v>4086</v>
      </c>
      <c r="E43" t="s">
        <v>817</v>
      </c>
      <c r="F43" t="s">
        <v>8539</v>
      </c>
    </row>
    <row r="44" spans="1:23" x14ac:dyDescent="0.3">
      <c r="A44" s="1">
        <v>2</v>
      </c>
      <c r="B44" t="s">
        <v>83</v>
      </c>
      <c r="C44" t="s">
        <v>8540</v>
      </c>
      <c r="D44" t="s">
        <v>1287</v>
      </c>
      <c r="E44" t="s">
        <v>86</v>
      </c>
      <c r="F44" t="s">
        <v>5384</v>
      </c>
    </row>
    <row r="45" spans="1:23" x14ac:dyDescent="0.3">
      <c r="A45" s="1">
        <v>3</v>
      </c>
      <c r="B45" t="s">
        <v>88</v>
      </c>
      <c r="C45" t="s">
        <v>8541</v>
      </c>
      <c r="D45" t="s">
        <v>5857</v>
      </c>
      <c r="E45" t="s">
        <v>492</v>
      </c>
      <c r="F45" t="s">
        <v>8542</v>
      </c>
    </row>
    <row r="47" spans="1:23" x14ac:dyDescent="0.3">
      <c r="B47" s="1" t="s">
        <v>93</v>
      </c>
      <c r="C47" s="1" t="s">
        <v>8518</v>
      </c>
      <c r="D47" s="1" t="s">
        <v>8519</v>
      </c>
      <c r="E47" s="1" t="s">
        <v>8520</v>
      </c>
      <c r="F47" s="1" t="s">
        <v>8521</v>
      </c>
    </row>
    <row r="48" spans="1:23" x14ac:dyDescent="0.3">
      <c r="A48" s="1">
        <v>0</v>
      </c>
      <c r="B48" t="s">
        <v>94</v>
      </c>
      <c r="F48">
        <v>0.27</v>
      </c>
    </row>
    <row r="49" spans="1:14" x14ac:dyDescent="0.3">
      <c r="A49" s="1">
        <v>1</v>
      </c>
      <c r="B49" t="s">
        <v>95</v>
      </c>
      <c r="E49">
        <v>0.19</v>
      </c>
      <c r="F49">
        <v>0.27</v>
      </c>
    </row>
    <row r="50" spans="1:14" x14ac:dyDescent="0.3">
      <c r="A50" s="1">
        <v>2</v>
      </c>
      <c r="B50" t="s">
        <v>96</v>
      </c>
      <c r="E50">
        <v>0.19</v>
      </c>
      <c r="F50">
        <v>0.27</v>
      </c>
    </row>
    <row r="51" spans="1:14" x14ac:dyDescent="0.3">
      <c r="A51" s="1">
        <v>3</v>
      </c>
      <c r="B51" t="s">
        <v>97</v>
      </c>
      <c r="E51">
        <v>0.19</v>
      </c>
      <c r="F51">
        <v>0.27</v>
      </c>
    </row>
    <row r="52" spans="1:14" x14ac:dyDescent="0.3">
      <c r="A52" s="1">
        <v>4</v>
      </c>
      <c r="B52" t="s">
        <v>98</v>
      </c>
      <c r="E52">
        <v>0.19</v>
      </c>
      <c r="F52">
        <v>0.25</v>
      </c>
    </row>
    <row r="54" spans="1:14" x14ac:dyDescent="0.3">
      <c r="B54" s="1" t="s">
        <v>99</v>
      </c>
      <c r="C54" s="1" t="s">
        <v>8518</v>
      </c>
      <c r="D54" s="1" t="s">
        <v>8519</v>
      </c>
      <c r="E54" s="1" t="s">
        <v>8520</v>
      </c>
      <c r="F54" s="1" t="s">
        <v>8521</v>
      </c>
    </row>
    <row r="55" spans="1:14" x14ac:dyDescent="0.3">
      <c r="A55" s="1">
        <v>0</v>
      </c>
      <c r="B55" t="s">
        <v>100</v>
      </c>
    </row>
    <row r="56" spans="1:14" x14ac:dyDescent="0.3">
      <c r="A56" s="1">
        <v>1</v>
      </c>
      <c r="B56" t="s">
        <v>101</v>
      </c>
    </row>
    <row r="57" spans="1:14" x14ac:dyDescent="0.3">
      <c r="A57" s="1">
        <v>2</v>
      </c>
      <c r="B57" t="s">
        <v>102</v>
      </c>
    </row>
    <row r="58" spans="1:14" x14ac:dyDescent="0.3">
      <c r="A58" s="1">
        <v>3</v>
      </c>
      <c r="B58" t="s">
        <v>103</v>
      </c>
    </row>
    <row r="60" spans="1:14" x14ac:dyDescent="0.3">
      <c r="B60" s="1" t="s">
        <v>104</v>
      </c>
      <c r="C60" s="1" t="s">
        <v>8543</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EQC</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F61">
        <v>0.19</v>
      </c>
      <c r="I61" t="str">
        <f t="shared" si="4"/>
        <v>N/A</v>
      </c>
      <c r="J61">
        <f t="shared" si="5"/>
        <v>0</v>
      </c>
      <c r="K61">
        <f t="shared" si="6"/>
        <v>0</v>
      </c>
      <c r="L61">
        <f t="shared" si="7"/>
        <v>0</v>
      </c>
      <c r="M61">
        <f t="shared" si="8"/>
        <v>0.19</v>
      </c>
      <c r="N61">
        <f t="shared" si="9"/>
        <v>0</v>
      </c>
    </row>
    <row r="62" spans="1:14" x14ac:dyDescent="0.3">
      <c r="A62" s="1">
        <v>1</v>
      </c>
      <c r="B62" t="s">
        <v>111</v>
      </c>
      <c r="F62">
        <v>0.22</v>
      </c>
      <c r="I62" t="str">
        <f t="shared" si="4"/>
        <v>N/A</v>
      </c>
      <c r="J62">
        <f t="shared" si="5"/>
        <v>0</v>
      </c>
      <c r="K62">
        <f t="shared" si="6"/>
        <v>0</v>
      </c>
      <c r="L62">
        <f t="shared" si="7"/>
        <v>0</v>
      </c>
      <c r="M62">
        <f t="shared" si="8"/>
        <v>0.22</v>
      </c>
      <c r="N62">
        <f t="shared" si="9"/>
        <v>0</v>
      </c>
    </row>
    <row r="63" spans="1:14" x14ac:dyDescent="0.3">
      <c r="A63" s="1">
        <v>2</v>
      </c>
      <c r="B63" t="s">
        <v>113</v>
      </c>
      <c r="F63">
        <v>0.08</v>
      </c>
      <c r="I63" t="str">
        <f t="shared" si="4"/>
        <v>N/A</v>
      </c>
      <c r="J63">
        <f t="shared" si="5"/>
        <v>0</v>
      </c>
      <c r="K63">
        <f t="shared" si="6"/>
        <v>0</v>
      </c>
      <c r="L63">
        <f t="shared" si="7"/>
        <v>0</v>
      </c>
      <c r="M63">
        <f t="shared" si="8"/>
        <v>0.08</v>
      </c>
      <c r="N63">
        <f t="shared" si="9"/>
        <v>0</v>
      </c>
    </row>
    <row r="64" spans="1:14" x14ac:dyDescent="0.3">
      <c r="A64" s="1">
        <v>3</v>
      </c>
      <c r="B64" t="s">
        <v>115</v>
      </c>
      <c r="F64">
        <v>0.12</v>
      </c>
      <c r="I64" t="str">
        <f t="shared" si="4"/>
        <v>N/A</v>
      </c>
      <c r="J64">
        <f t="shared" si="5"/>
        <v>0</v>
      </c>
      <c r="K64">
        <f t="shared" si="6"/>
        <v>0</v>
      </c>
      <c r="L64">
        <f t="shared" si="7"/>
        <v>0</v>
      </c>
      <c r="M64">
        <f t="shared" si="8"/>
        <v>0.12</v>
      </c>
      <c r="N64">
        <f t="shared" si="9"/>
        <v>0</v>
      </c>
    </row>
    <row r="65" spans="1:14" x14ac:dyDescent="0.3">
      <c r="A65" s="1">
        <v>4</v>
      </c>
      <c r="B65" t="s">
        <v>117</v>
      </c>
      <c r="C65" t="s">
        <v>8544</v>
      </c>
      <c r="F65">
        <v>0.08</v>
      </c>
      <c r="I65" t="str">
        <f t="shared" si="4"/>
        <v>N/A</v>
      </c>
      <c r="J65">
        <f t="shared" si="5"/>
        <v>-0.02</v>
      </c>
      <c r="K65">
        <f t="shared" si="6"/>
        <v>0</v>
      </c>
      <c r="L65">
        <f t="shared" si="7"/>
        <v>0</v>
      </c>
      <c r="M65">
        <f t="shared" si="8"/>
        <v>0.08</v>
      </c>
      <c r="N65">
        <f t="shared" si="9"/>
        <v>0</v>
      </c>
    </row>
    <row r="66" spans="1:14" x14ac:dyDescent="0.3">
      <c r="A66" s="1">
        <v>5</v>
      </c>
      <c r="B66" t="s">
        <v>119</v>
      </c>
      <c r="C66" t="s">
        <v>8545</v>
      </c>
      <c r="I66" t="str">
        <f t="shared" si="4"/>
        <v>N/A</v>
      </c>
      <c r="J66">
        <f t="shared" si="5"/>
        <v>-0.25540000000000002</v>
      </c>
      <c r="K66">
        <f t="shared" si="6"/>
        <v>0</v>
      </c>
      <c r="L66">
        <f t="shared" si="7"/>
        <v>0</v>
      </c>
      <c r="M66">
        <f t="shared" si="8"/>
        <v>0</v>
      </c>
      <c r="N66">
        <f t="shared" si="9"/>
        <v>0</v>
      </c>
    </row>
    <row r="67" spans="1:14" x14ac:dyDescent="0.3">
      <c r="D67" t="s">
        <v>121</v>
      </c>
      <c r="E67" t="str">
        <f>C1</f>
        <v>Equity Commonwealth (EQC)</v>
      </c>
      <c r="I67" t="str">
        <f t="shared" si="4"/>
        <v>N/A</v>
      </c>
      <c r="J67">
        <f t="shared" si="5"/>
        <v>0</v>
      </c>
      <c r="K67" t="str">
        <f t="shared" si="6"/>
        <v>Comp Average</v>
      </c>
      <c r="L67" t="str">
        <f t="shared" si="7"/>
        <v>Equity Commonwealth (EQC)</v>
      </c>
      <c r="M67">
        <f t="shared" si="8"/>
        <v>0</v>
      </c>
      <c r="N67">
        <f t="shared" si="9"/>
        <v>0</v>
      </c>
    </row>
    <row r="68" spans="1:14" x14ac:dyDescent="0.3">
      <c r="A68" s="1">
        <v>0</v>
      </c>
      <c r="B68" t="s">
        <v>122</v>
      </c>
      <c r="C68" t="s">
        <v>2697</v>
      </c>
      <c r="D68">
        <f ca="1">AVERAGE(VALUE(INDIRECT("J"&amp;(MATCH(B68,B69:B500,0)+68))),VALUE(INDIRECT("J"&amp;(MATCH(B68,B69:B500,0)+79))),VALUE(INDIRECT("J"&amp;(MATCH(B68,B69:B500,0)+90))),VALUE(INDIRECT("J"&amp;(MATCH(B68,B69:B500,0)+101))))</f>
        <v>3095000000</v>
      </c>
      <c r="E68" t="str">
        <f t="shared" ref="E68:E76" ca="1" si="10">IF(AND(C68&lt;&gt;"",D68&lt;&gt;0),IF(VALUE(J68)&gt;VALUE(K68),"above average","below average"),"no data")</f>
        <v>above average</v>
      </c>
      <c r="I68" t="str">
        <f t="shared" ca="1" si="4"/>
        <v>N/A</v>
      </c>
      <c r="J68">
        <f t="shared" si="5"/>
        <v>3950000000</v>
      </c>
      <c r="K68">
        <f t="shared" ca="1" si="6"/>
        <v>3095000000</v>
      </c>
      <c r="L68" t="str">
        <f t="shared" ca="1" si="7"/>
        <v>above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8515</v>
      </c>
      <c r="D70">
        <f ca="1">AVERAGE(VALUE(INDIRECT("J"&amp;(MATCH(B70,B71:B502,0)+70))),VALUE(INDIRECT("J"&amp;(MATCH(B70,B71:B502,0)+81))),VALUE(INDIRECT("J"&amp;(MATCH(B70,B71:B502,0)+92))),VALUE(INDIRECT("J"&amp;(MATCH(B70,B71:B502,0)+103))))</f>
        <v>54.344999999999999</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21.46</v>
      </c>
      <c r="K70">
        <f t="shared" ca="1" si="6"/>
        <v>54.344999999999999</v>
      </c>
      <c r="L70" t="str">
        <f t="shared" ca="1" si="7"/>
        <v>below average</v>
      </c>
      <c r="M70" t="str">
        <f t="shared" ca="1" si="8"/>
        <v/>
      </c>
      <c r="N70" t="str">
        <f t="shared" ca="1" si="9"/>
        <v/>
      </c>
    </row>
    <row r="71" spans="1:14" x14ac:dyDescent="0.3">
      <c r="A71" s="1">
        <v>3</v>
      </c>
      <c r="B71" t="s">
        <v>125</v>
      </c>
      <c r="C71" t="s">
        <v>8546</v>
      </c>
      <c r="D71">
        <f ca="1">AVERAGE(VALUE(INDIRECT("J"&amp;(MATCH(B71,B72:B503,0)+71))),VALUE(INDIRECT("J"&amp;(MATCH(B71,B72:B503,0)+82))),VALUE(INDIRECT("J"&amp;(MATCH(B71,B72:B503,0)+93))),VALUE(INDIRECT("J"&amp;(MATCH(B71,B72:B503,0)+104))))</f>
        <v>68.417500000000004</v>
      </c>
      <c r="E71" t="str">
        <f t="shared" ca="1" si="10"/>
        <v>above average</v>
      </c>
      <c r="F71" t="str">
        <f t="shared" ca="1" si="11"/>
        <v>forward p/e</v>
      </c>
      <c r="G71" t="str">
        <f t="shared" ref="G71:G76" ca="1" si="12">IF(F71&lt;&gt;"", G70 &amp; ", " &amp; IFERROR(LEFT(F71,FIND("(",F71) - 2),F71),G70)</f>
        <v>, forward p/e</v>
      </c>
      <c r="I71" t="str">
        <f t="shared" ca="1" si="4"/>
        <v>N/A</v>
      </c>
      <c r="J71" t="str">
        <f t="shared" si="5"/>
        <v>117.85</v>
      </c>
      <c r="K71">
        <f t="shared" ca="1" si="6"/>
        <v>68.417500000000004</v>
      </c>
      <c r="L71" t="str">
        <f t="shared" ca="1" si="7"/>
        <v>above average</v>
      </c>
      <c r="M71" t="str">
        <f t="shared" ca="1" si="8"/>
        <v>forward p/e</v>
      </c>
      <c r="N71" t="str">
        <f t="shared" ca="1" si="9"/>
        <v>, forward p/e</v>
      </c>
    </row>
    <row r="72" spans="1:14" x14ac:dyDescent="0.3">
      <c r="A72" s="1">
        <v>4</v>
      </c>
      <c r="B72" t="s">
        <v>127</v>
      </c>
      <c r="D72">
        <f ca="1">AVERAGE(VALUE(INDIRECT("J"&amp;(MATCH(B72,B73:B504,0)+72))),VALUE(INDIRECT("J"&amp;(MATCH(B72,B73:B504,0)+83))),VALUE(INDIRECT("J"&amp;(MATCH(B72,B73:B504,0)+94))),VALUE(INDIRECT("J"&amp;(MATCH(B72,B73:B504,0)+105))))</f>
        <v>13.122499999999999</v>
      </c>
      <c r="E72" t="str">
        <f t="shared" ca="1" si="10"/>
        <v>no data</v>
      </c>
      <c r="F72" t="str">
        <f t="shared" ca="1" si="11"/>
        <v/>
      </c>
      <c r="G72" t="str">
        <f t="shared" ca="1" si="12"/>
        <v>, forward p/e</v>
      </c>
      <c r="I72" t="str">
        <f t="shared" ca="1" si="4"/>
        <v>N/A</v>
      </c>
      <c r="J72">
        <f t="shared" si="5"/>
        <v>0</v>
      </c>
      <c r="K72">
        <f t="shared" ca="1" si="6"/>
        <v>13.122499999999999</v>
      </c>
      <c r="L72" t="str">
        <f t="shared" ca="1" si="7"/>
        <v>no data</v>
      </c>
      <c r="M72" t="str">
        <f t="shared" ca="1" si="8"/>
        <v/>
      </c>
      <c r="N72" t="str">
        <f t="shared" ca="1" si="9"/>
        <v>, forward p/e</v>
      </c>
    </row>
    <row r="73" spans="1:14" x14ac:dyDescent="0.3">
      <c r="A73" s="1">
        <v>5</v>
      </c>
      <c r="B73" t="s">
        <v>129</v>
      </c>
      <c r="C73" t="s">
        <v>8547</v>
      </c>
      <c r="D73">
        <f ca="1">AVERAGE(VALUE(INDIRECT("J"&amp;(MATCH(B73,B74:B505,0)+73))),VALUE(INDIRECT("J"&amp;(MATCH(B73,B74:B505,0)+84))),VALUE(INDIRECT("J"&amp;(MATCH(B73,B74:B505,0)+95))),VALUE(INDIRECT("J"&amp;(MATCH(B73,B74:B505,0)+106))))</f>
        <v>7.8025000000000002</v>
      </c>
      <c r="E73" t="str">
        <f t="shared" ca="1" si="10"/>
        <v>above average</v>
      </c>
      <c r="F73" t="str">
        <f t="shared" ca="1" si="11"/>
        <v>price/sales (ttm)</v>
      </c>
      <c r="G73" t="str">
        <f t="shared" ca="1" si="12"/>
        <v>, forward p/e, price/sales</v>
      </c>
      <c r="I73" t="str">
        <f t="shared" ca="1" si="4"/>
        <v>N/A</v>
      </c>
      <c r="J73" t="str">
        <f t="shared" si="5"/>
        <v>8.52</v>
      </c>
      <c r="K73">
        <f t="shared" ca="1" si="6"/>
        <v>7.8025000000000002</v>
      </c>
      <c r="L73" t="str">
        <f t="shared" ca="1" si="7"/>
        <v>above average</v>
      </c>
      <c r="M73" t="str">
        <f t="shared" ca="1" si="8"/>
        <v>price/sales (ttm)</v>
      </c>
      <c r="N73" t="str">
        <f t="shared" ca="1" si="9"/>
        <v>, forward p/e, price/sales</v>
      </c>
    </row>
    <row r="74" spans="1:14" x14ac:dyDescent="0.3">
      <c r="A74" s="1">
        <v>6</v>
      </c>
      <c r="B74" t="s">
        <v>131</v>
      </c>
      <c r="C74" t="s">
        <v>746</v>
      </c>
      <c r="D74">
        <f ca="1">AVERAGE(VALUE(INDIRECT("J"&amp;(MATCH(B74,B75:B506,0)+74))),VALUE(INDIRECT("J"&amp;(MATCH(B74,B75:B506,0)+85))),VALUE(INDIRECT("J"&amp;(MATCH(B74,B75:B506,0)+96))),VALUE(INDIRECT("J"&amp;(MATCH(B74,B75:B506,0)+107))))</f>
        <v>1.61</v>
      </c>
      <c r="E74" t="str">
        <f t="shared" ca="1" si="10"/>
        <v>below average</v>
      </c>
      <c r="F74" t="str">
        <f t="shared" ca="1" si="11"/>
        <v/>
      </c>
      <c r="G74" t="str">
        <f t="shared" ca="1" si="12"/>
        <v>, forward p/e, price/sales</v>
      </c>
      <c r="I74" t="str">
        <f t="shared" ca="1" si="4"/>
        <v>N/A</v>
      </c>
      <c r="J74" t="str">
        <f t="shared" si="5"/>
        <v>1.25</v>
      </c>
      <c r="K74">
        <f t="shared" ca="1" si="6"/>
        <v>1.61</v>
      </c>
      <c r="L74" t="str">
        <f t="shared" ca="1" si="7"/>
        <v>below average</v>
      </c>
      <c r="M74" t="str">
        <f t="shared" ca="1" si="8"/>
        <v/>
      </c>
      <c r="N74" t="str">
        <f t="shared" ca="1" si="9"/>
        <v>, forward p/e, price/sales</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forward p/e, price/sales</v>
      </c>
      <c r="I75" t="str">
        <f t="shared" ca="1" si="4"/>
        <v>N/A</v>
      </c>
      <c r="J75">
        <f t="shared" si="5"/>
        <v>0</v>
      </c>
      <c r="K75">
        <f t="shared" ca="1" si="6"/>
        <v>0</v>
      </c>
      <c r="L75" t="str">
        <f t="shared" ca="1" si="7"/>
        <v>no data</v>
      </c>
      <c r="M75" t="str">
        <f t="shared" ca="1" si="8"/>
        <v/>
      </c>
      <c r="N75" t="str">
        <f t="shared" ca="1" si="9"/>
        <v>, forward p/e, price/sales</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forward p/e, price/sales</v>
      </c>
      <c r="I76" t="str">
        <f t="shared" ca="1" si="4"/>
        <v>N/A</v>
      </c>
      <c r="J76">
        <f t="shared" si="5"/>
        <v>0</v>
      </c>
      <c r="K76">
        <f t="shared" ca="1" si="6"/>
        <v>0</v>
      </c>
      <c r="L76" t="str">
        <f t="shared" ca="1" si="7"/>
        <v>no data</v>
      </c>
      <c r="M76" t="str">
        <f t="shared" ca="1" si="8"/>
        <v/>
      </c>
      <c r="N76" t="str">
        <f t="shared" ca="1" si="9"/>
        <v>, forward p/e, price/sales</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forward p/e, price/sales</v>
      </c>
      <c r="I77" t="str">
        <f t="shared" ca="1" si="4"/>
        <v>N/A</v>
      </c>
      <c r="J77">
        <f t="shared" si="5"/>
        <v>0</v>
      </c>
      <c r="K77">
        <f t="shared" si="6"/>
        <v>0</v>
      </c>
      <c r="L77">
        <f t="shared" si="7"/>
        <v>0</v>
      </c>
      <c r="M77" t="str">
        <f t="shared" ca="1" si="8"/>
        <v>price/sales</v>
      </c>
      <c r="N77" t="str">
        <f t="shared" ca="1" si="9"/>
        <v>forward p/e, price/sales</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There are some indications that Equity Commonwealth may be overvalued. The company has a higher forward p/e, price/sales than the comparable average</v>
      </c>
      <c r="I78" t="str">
        <f t="shared" ca="1" si="4"/>
        <v>N/A</v>
      </c>
      <c r="J78" t="str">
        <f t="shared" si="5"/>
        <v>Dec 31, 2016</v>
      </c>
      <c r="K78" t="str">
        <f t="shared" ca="1" si="6"/>
        <v>There are some indications that Equity Commonwealth may be overvalued. The company has a higher forward p/e, price/sales than the comparable average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8548</v>
      </c>
      <c r="F81" t="str">
        <f t="shared" ref="F81:F87" ca="1" si="13">IF(E70="below average",LOWER(TRIM(IF(ISNUMBER(VALUE(RIGHT(B70,1))),REPLACE(B70,LEN(B70),1,""),B70))),"")</f>
        <v>trailing p/e</v>
      </c>
      <c r="G81" t="str">
        <f ca="1">IFERROR(LEFT(F81,FIND("(",F81) - 2),F81)</f>
        <v>trailing p/e</v>
      </c>
      <c r="I81" t="str">
        <f t="shared" ca="1" si="4"/>
        <v>N/A</v>
      </c>
      <c r="J81">
        <f t="shared" si="5"/>
        <v>0.45409999999999995</v>
      </c>
      <c r="K81">
        <f t="shared" si="6"/>
        <v>0</v>
      </c>
      <c r="L81">
        <f t="shared" si="7"/>
        <v>0</v>
      </c>
      <c r="M81" t="str">
        <f t="shared" ca="1" si="8"/>
        <v>trailing p/e</v>
      </c>
      <c r="N81" t="str">
        <f t="shared" ca="1" si="9"/>
        <v>trailing p/e</v>
      </c>
    </row>
    <row r="82" spans="1:14" x14ac:dyDescent="0.3">
      <c r="A82" s="1">
        <v>1</v>
      </c>
      <c r="B82" t="s">
        <v>141</v>
      </c>
      <c r="C82" t="s">
        <v>8549</v>
      </c>
      <c r="F82" t="str">
        <f t="shared" ca="1" si="13"/>
        <v/>
      </c>
      <c r="G82" t="str">
        <f t="shared" ref="G82:G87" ca="1" si="14">IF(F82&lt;&gt;"", G81 &amp; ", " &amp; IFERROR(LEFT(F82,FIND("(",F82) - 2),F82),G81)</f>
        <v>trailing p/e</v>
      </c>
      <c r="I82" t="str">
        <f t="shared" ca="1" si="4"/>
        <v>N/A</v>
      </c>
      <c r="J82">
        <f t="shared" si="5"/>
        <v>0.2349</v>
      </c>
      <c r="K82">
        <f t="shared" si="6"/>
        <v>0</v>
      </c>
      <c r="L82">
        <f t="shared" si="7"/>
        <v>0</v>
      </c>
      <c r="M82" t="str">
        <f t="shared" ca="1" si="8"/>
        <v/>
      </c>
      <c r="N82" t="str">
        <f t="shared" ca="1" si="9"/>
        <v>trailing p/e</v>
      </c>
    </row>
    <row r="83" spans="1:14" x14ac:dyDescent="0.3">
      <c r="F83" t="str">
        <f t="shared" ca="1" si="13"/>
        <v/>
      </c>
      <c r="G83" t="str">
        <f t="shared" ca="1" si="14"/>
        <v>trailing p/e</v>
      </c>
      <c r="I83" t="str">
        <f t="shared" ca="1" si="4"/>
        <v>N/A</v>
      </c>
      <c r="J83">
        <f t="shared" si="5"/>
        <v>0</v>
      </c>
      <c r="K83">
        <f t="shared" si="6"/>
        <v>0</v>
      </c>
      <c r="L83">
        <f t="shared" si="7"/>
        <v>0</v>
      </c>
      <c r="M83" t="str">
        <f t="shared" ca="1" si="8"/>
        <v/>
      </c>
      <c r="N83" t="str">
        <f t="shared" ca="1" si="9"/>
        <v>trailing p/e</v>
      </c>
    </row>
    <row r="84" spans="1:14" x14ac:dyDescent="0.3">
      <c r="A84" s="1">
        <v>0</v>
      </c>
      <c r="B84" t="s">
        <v>143</v>
      </c>
      <c r="C84" t="s">
        <v>8550</v>
      </c>
      <c r="F84" t="str">
        <f t="shared" ca="1" si="13"/>
        <v/>
      </c>
      <c r="G84" t="str">
        <f t="shared" ca="1" si="14"/>
        <v>trailing p/e</v>
      </c>
      <c r="I84" t="str">
        <f t="shared" ca="1" si="4"/>
        <v>N/A</v>
      </c>
      <c r="J84">
        <f t="shared" si="5"/>
        <v>1.41E-2</v>
      </c>
      <c r="K84">
        <f t="shared" si="6"/>
        <v>0</v>
      </c>
      <c r="L84">
        <f t="shared" si="7"/>
        <v>0</v>
      </c>
      <c r="M84" t="str">
        <f t="shared" ca="1" si="8"/>
        <v/>
      </c>
      <c r="N84" t="str">
        <f t="shared" ca="1" si="9"/>
        <v>trailing p/e</v>
      </c>
    </row>
    <row r="85" spans="1:14" x14ac:dyDescent="0.3">
      <c r="A85" s="1">
        <v>1</v>
      </c>
      <c r="B85" t="s">
        <v>145</v>
      </c>
      <c r="C85" t="s">
        <v>3698</v>
      </c>
      <c r="F85" t="str">
        <f t="shared" ca="1" si="13"/>
        <v>price/book (mrq)</v>
      </c>
      <c r="G85" t="str">
        <f t="shared" ca="1" si="14"/>
        <v>trailing p/e, price/book</v>
      </c>
      <c r="I85" t="str">
        <f t="shared" ca="1" si="4"/>
        <v>N/A</v>
      </c>
      <c r="J85">
        <f t="shared" si="5"/>
        <v>6.3E-2</v>
      </c>
      <c r="K85">
        <f t="shared" si="6"/>
        <v>0</v>
      </c>
      <c r="L85">
        <f t="shared" si="7"/>
        <v>0</v>
      </c>
      <c r="M85" t="str">
        <f t="shared" ca="1" si="8"/>
        <v>price/book (mrq)</v>
      </c>
      <c r="N85" t="str">
        <f t="shared" ca="1" si="9"/>
        <v>trailing p/e, price/book</v>
      </c>
    </row>
    <row r="86" spans="1:14" x14ac:dyDescent="0.3">
      <c r="F86" t="str">
        <f t="shared" ca="1" si="13"/>
        <v/>
      </c>
      <c r="G86" t="str">
        <f t="shared" ca="1" si="14"/>
        <v>trailing p/e, price/book</v>
      </c>
      <c r="I86" t="str">
        <f t="shared" ca="1" si="4"/>
        <v>N/A</v>
      </c>
      <c r="J86">
        <f t="shared" si="5"/>
        <v>0</v>
      </c>
      <c r="K86">
        <f t="shared" si="6"/>
        <v>0</v>
      </c>
      <c r="L86">
        <f t="shared" si="7"/>
        <v>0</v>
      </c>
      <c r="M86" t="str">
        <f t="shared" ca="1" si="8"/>
        <v/>
      </c>
      <c r="N86" t="str">
        <f t="shared" ca="1" si="9"/>
        <v>trailing p/e, price/book</v>
      </c>
    </row>
    <row r="87" spans="1:14" x14ac:dyDescent="0.3">
      <c r="A87" s="1">
        <v>0</v>
      </c>
      <c r="B87" t="s">
        <v>147</v>
      </c>
      <c r="C87" t="s">
        <v>8551</v>
      </c>
      <c r="F87" t="str">
        <f t="shared" ca="1" si="13"/>
        <v/>
      </c>
      <c r="G87" t="str">
        <f t="shared" ca="1" si="14"/>
        <v>trailing p/e, price/book</v>
      </c>
      <c r="I87" t="str">
        <f t="shared" ca="1" si="4"/>
        <v>N/A</v>
      </c>
      <c r="J87">
        <f t="shared" si="5"/>
        <v>463100000</v>
      </c>
      <c r="K87">
        <f t="shared" si="6"/>
        <v>0</v>
      </c>
      <c r="L87">
        <f t="shared" si="7"/>
        <v>0</v>
      </c>
      <c r="M87" t="str">
        <f t="shared" ca="1" si="8"/>
        <v/>
      </c>
      <c r="N87" t="str">
        <f t="shared" ca="1" si="9"/>
        <v>trailing p/e, price/book</v>
      </c>
    </row>
    <row r="88" spans="1:14" x14ac:dyDescent="0.3">
      <c r="A88" s="1">
        <v>1</v>
      </c>
      <c r="B88" t="s">
        <v>149</v>
      </c>
      <c r="C88" t="s">
        <v>2652</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and price/book</v>
      </c>
      <c r="I88" t="str">
        <f t="shared" ca="1" si="4"/>
        <v>N/A</v>
      </c>
      <c r="J88" t="str">
        <f t="shared" si="5"/>
        <v>3.70</v>
      </c>
      <c r="K88">
        <f t="shared" si="6"/>
        <v>0</v>
      </c>
      <c r="L88">
        <f t="shared" si="7"/>
        <v>0</v>
      </c>
      <c r="M88" t="str">
        <f t="shared" ca="1" si="8"/>
        <v>price/book</v>
      </c>
      <c r="N88" t="str">
        <f t="shared" ca="1" si="9"/>
        <v>trailing p/e, and price/book</v>
      </c>
    </row>
    <row r="89" spans="1:14" x14ac:dyDescent="0.3">
      <c r="A89" s="1">
        <v>2</v>
      </c>
      <c r="B89" t="s">
        <v>151</v>
      </c>
      <c r="C89" t="s">
        <v>8534</v>
      </c>
      <c r="D89" t="str">
        <f ca="1">IF(COUNTIF(E70:E76,"=below average")&gt;0,"There are some indications that "&amp;D1&amp;" may be undervalued. The company has a lower " &amp; G88 &amp; " than the comparable average", "Inconclusive")</f>
        <v>There are some indications that Equity Commonwealth may be undervalued. The company has a lower trailing p/e, and price/book than the comparable average</v>
      </c>
      <c r="I89" t="str">
        <f t="shared" ca="1" si="4"/>
        <v>N/A</v>
      </c>
      <c r="J89">
        <f t="shared" si="5"/>
        <v>-0.27399999999999997</v>
      </c>
      <c r="K89" t="str">
        <f t="shared" ca="1" si="6"/>
        <v>There are some indications that Equity Commonwealth may be undervalued. The company has a lower trailing p/e, and price/book than the comparable average</v>
      </c>
      <c r="L89">
        <f t="shared" si="7"/>
        <v>0</v>
      </c>
      <c r="M89">
        <f t="shared" si="8"/>
        <v>0</v>
      </c>
      <c r="N89">
        <f t="shared" si="9"/>
        <v>0</v>
      </c>
    </row>
    <row r="90" spans="1:14" x14ac:dyDescent="0.3">
      <c r="A90" s="1">
        <v>3</v>
      </c>
      <c r="B90" t="s">
        <v>153</v>
      </c>
      <c r="C90" t="s">
        <v>8552</v>
      </c>
      <c r="I90" t="str">
        <f t="shared" si="4"/>
        <v>N/A</v>
      </c>
      <c r="J90">
        <f t="shared" si="5"/>
        <v>500680000</v>
      </c>
      <c r="K90">
        <f t="shared" si="6"/>
        <v>0</v>
      </c>
      <c r="L90">
        <f t="shared" si="7"/>
        <v>0</v>
      </c>
      <c r="M90">
        <f t="shared" si="8"/>
        <v>0</v>
      </c>
      <c r="N90">
        <f t="shared" si="9"/>
        <v>0</v>
      </c>
    </row>
    <row r="91" spans="1:14" x14ac:dyDescent="0.3">
      <c r="A91" s="1">
        <v>4</v>
      </c>
      <c r="B91" t="s">
        <v>155</v>
      </c>
      <c r="C91" t="s">
        <v>8553</v>
      </c>
      <c r="I91" t="str">
        <f t="shared" si="4"/>
        <v>N/A</v>
      </c>
      <c r="J91">
        <f t="shared" si="5"/>
        <v>237220000</v>
      </c>
      <c r="K91">
        <f t="shared" si="6"/>
        <v>0</v>
      </c>
      <c r="L91">
        <f t="shared" si="7"/>
        <v>0</v>
      </c>
      <c r="M91">
        <f t="shared" si="8"/>
        <v>0</v>
      </c>
      <c r="N91">
        <f t="shared" si="9"/>
        <v>0</v>
      </c>
    </row>
    <row r="92" spans="1:14" x14ac:dyDescent="0.3">
      <c r="A92" s="1">
        <v>5</v>
      </c>
      <c r="B92" t="s">
        <v>157</v>
      </c>
      <c r="C92" t="s">
        <v>8554</v>
      </c>
      <c r="I92" t="str">
        <f t="shared" si="4"/>
        <v>N/A</v>
      </c>
      <c r="J92">
        <f t="shared" si="5"/>
        <v>187730000</v>
      </c>
      <c r="K92">
        <f t="shared" si="6"/>
        <v>0</v>
      </c>
      <c r="L92">
        <f t="shared" si="7"/>
        <v>0</v>
      </c>
      <c r="M92">
        <f t="shared" si="8"/>
        <v>0</v>
      </c>
      <c r="N92">
        <f t="shared" si="9"/>
        <v>0</v>
      </c>
    </row>
    <row r="93" spans="1:14" x14ac:dyDescent="0.3">
      <c r="A93" s="1">
        <v>6</v>
      </c>
      <c r="B93" t="s">
        <v>159</v>
      </c>
      <c r="C93" t="s">
        <v>6966</v>
      </c>
      <c r="I93" t="str">
        <f t="shared" si="4"/>
        <v>N/A</v>
      </c>
      <c r="J93" t="str">
        <f t="shared" si="5"/>
        <v>1.48</v>
      </c>
      <c r="K93">
        <f t="shared" si="6"/>
        <v>0</v>
      </c>
      <c r="L93">
        <f t="shared" si="7"/>
        <v>0</v>
      </c>
      <c r="M93">
        <f t="shared" si="8"/>
        <v>0</v>
      </c>
      <c r="N93">
        <f t="shared" si="9"/>
        <v>0</v>
      </c>
    </row>
    <row r="94" spans="1:14" x14ac:dyDescent="0.3">
      <c r="A94" s="1">
        <v>7</v>
      </c>
      <c r="B94" t="s">
        <v>160</v>
      </c>
      <c r="C94" t="s">
        <v>8555</v>
      </c>
      <c r="I94" t="str">
        <f t="shared" si="4"/>
        <v>N/A</v>
      </c>
      <c r="J94">
        <f t="shared" si="5"/>
        <v>-0.48700000000000004</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6962</v>
      </c>
      <c r="I96" t="str">
        <f t="shared" si="4"/>
        <v>N/A</v>
      </c>
      <c r="J96">
        <f t="shared" si="5"/>
        <v>1890000000</v>
      </c>
      <c r="K96">
        <f t="shared" si="6"/>
        <v>0</v>
      </c>
      <c r="L96">
        <f t="shared" si="7"/>
        <v>0</v>
      </c>
      <c r="M96">
        <f t="shared" si="8"/>
        <v>0</v>
      </c>
      <c r="N96">
        <f t="shared" si="9"/>
        <v>0</v>
      </c>
    </row>
    <row r="97" spans="1:14" x14ac:dyDescent="0.3">
      <c r="A97" s="1">
        <v>1</v>
      </c>
      <c r="B97" t="s">
        <v>164</v>
      </c>
      <c r="C97" t="s">
        <v>8556</v>
      </c>
      <c r="I97" t="str">
        <f t="shared" si="4"/>
        <v>N/A</v>
      </c>
      <c r="J97" t="str">
        <f t="shared" si="5"/>
        <v>15.22</v>
      </c>
      <c r="K97">
        <f t="shared" si="6"/>
        <v>0</v>
      </c>
      <c r="L97">
        <f t="shared" si="7"/>
        <v>0</v>
      </c>
      <c r="M97">
        <f t="shared" si="8"/>
        <v>0</v>
      </c>
      <c r="N97">
        <f t="shared" si="9"/>
        <v>0</v>
      </c>
    </row>
    <row r="98" spans="1:14" x14ac:dyDescent="0.3">
      <c r="A98" s="1">
        <v>2</v>
      </c>
      <c r="B98" t="s">
        <v>166</v>
      </c>
      <c r="C98" t="s">
        <v>3350</v>
      </c>
      <c r="I98" t="str">
        <f t="shared" si="4"/>
        <v>N/A</v>
      </c>
      <c r="J98">
        <f t="shared" si="5"/>
        <v>1140000000</v>
      </c>
      <c r="K98">
        <f t="shared" si="6"/>
        <v>0</v>
      </c>
      <c r="L98">
        <f t="shared" si="7"/>
        <v>0</v>
      </c>
      <c r="M98">
        <f t="shared" si="8"/>
        <v>0</v>
      </c>
      <c r="N98">
        <f t="shared" si="9"/>
        <v>0</v>
      </c>
    </row>
    <row r="99" spans="1:14" x14ac:dyDescent="0.3">
      <c r="A99" s="1">
        <v>3</v>
      </c>
      <c r="B99" t="s">
        <v>168</v>
      </c>
      <c r="C99" t="s">
        <v>8557</v>
      </c>
      <c r="I99" t="str">
        <f t="shared" si="4"/>
        <v>N/A</v>
      </c>
      <c r="J99" t="str">
        <f t="shared" si="5"/>
        <v>34.79</v>
      </c>
      <c r="K99">
        <f t="shared" si="6"/>
        <v>0</v>
      </c>
      <c r="L99">
        <f t="shared" si="7"/>
        <v>0</v>
      </c>
      <c r="M99">
        <f t="shared" si="8"/>
        <v>0</v>
      </c>
      <c r="N99">
        <f t="shared" si="9"/>
        <v>0</v>
      </c>
    </row>
    <row r="100" spans="1:14" x14ac:dyDescent="0.3">
      <c r="A100" s="1">
        <v>4</v>
      </c>
      <c r="B100" t="s">
        <v>170</v>
      </c>
      <c r="C100" t="s">
        <v>8558</v>
      </c>
      <c r="I100" t="str">
        <f t="shared" si="4"/>
        <v>N/A</v>
      </c>
      <c r="J100" t="str">
        <f t="shared" si="5"/>
        <v>33.23</v>
      </c>
      <c r="K100">
        <f t="shared" si="6"/>
        <v>0</v>
      </c>
      <c r="L100">
        <f t="shared" si="7"/>
        <v>0</v>
      </c>
      <c r="M100">
        <f t="shared" si="8"/>
        <v>0</v>
      </c>
      <c r="N100">
        <f t="shared" si="9"/>
        <v>0</v>
      </c>
    </row>
    <row r="101" spans="1:14" x14ac:dyDescent="0.3">
      <c r="A101" s="1">
        <v>5</v>
      </c>
      <c r="B101" t="s">
        <v>172</v>
      </c>
      <c r="C101" t="s">
        <v>8559</v>
      </c>
      <c r="I101" t="str">
        <f t="shared" si="4"/>
        <v>N/A</v>
      </c>
      <c r="J101" t="str">
        <f t="shared" si="5"/>
        <v>25.52</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8560</v>
      </c>
      <c r="I103" t="str">
        <f t="shared" si="4"/>
        <v>N/A</v>
      </c>
      <c r="J103">
        <f t="shared" si="5"/>
        <v>137340000</v>
      </c>
      <c r="K103">
        <f t="shared" si="6"/>
        <v>0</v>
      </c>
      <c r="L103">
        <f t="shared" si="7"/>
        <v>0</v>
      </c>
      <c r="M103">
        <f t="shared" si="8"/>
        <v>0</v>
      </c>
      <c r="N103">
        <f t="shared" si="9"/>
        <v>0</v>
      </c>
    </row>
    <row r="104" spans="1:14" x14ac:dyDescent="0.3">
      <c r="A104" s="1">
        <v>1</v>
      </c>
      <c r="B104" t="s">
        <v>176</v>
      </c>
      <c r="C104" t="s">
        <v>8561</v>
      </c>
      <c r="I104" t="str">
        <f t="shared" si="4"/>
        <v>N/A</v>
      </c>
      <c r="J104">
        <f t="shared" si="5"/>
        <v>126990000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1288</v>
      </c>
      <c r="I106" t="str">
        <f t="shared" si="4"/>
        <v>N/A</v>
      </c>
      <c r="J106" t="str">
        <f t="shared" si="5"/>
        <v>0.32</v>
      </c>
      <c r="K106">
        <f t="shared" si="6"/>
        <v>0</v>
      </c>
      <c r="L106">
        <f t="shared" si="7"/>
        <v>0</v>
      </c>
      <c r="M106">
        <f t="shared" si="8"/>
        <v>0</v>
      </c>
      <c r="N106">
        <f t="shared" si="9"/>
        <v>0</v>
      </c>
    </row>
    <row r="107" spans="1:14" x14ac:dyDescent="0.3">
      <c r="A107" s="1">
        <v>1</v>
      </c>
      <c r="B107" t="s">
        <v>178</v>
      </c>
      <c r="C107" t="s">
        <v>8562</v>
      </c>
      <c r="I107" t="str">
        <f t="shared" si="4"/>
        <v>N/A</v>
      </c>
      <c r="J107">
        <f t="shared" si="5"/>
        <v>8.3900000000000002E-2</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8563</v>
      </c>
      <c r="I109" t="str">
        <f t="shared" si="4"/>
        <v>N/A</v>
      </c>
      <c r="J109" t="str">
        <f t="shared" si="5"/>
        <v>32.51</v>
      </c>
      <c r="K109">
        <f t="shared" si="6"/>
        <v>0</v>
      </c>
      <c r="L109">
        <f t="shared" si="7"/>
        <v>0</v>
      </c>
      <c r="M109">
        <f t="shared" si="8"/>
        <v>0</v>
      </c>
      <c r="N109">
        <f t="shared" si="9"/>
        <v>0</v>
      </c>
    </row>
    <row r="110" spans="1:14" x14ac:dyDescent="0.3">
      <c r="A110" s="1">
        <v>4</v>
      </c>
      <c r="B110" t="s">
        <v>184</v>
      </c>
      <c r="C110" t="s">
        <v>8564</v>
      </c>
      <c r="I110" t="str">
        <f t="shared" si="4"/>
        <v>N/A</v>
      </c>
      <c r="J110" t="str">
        <f t="shared" si="5"/>
        <v>28.04</v>
      </c>
      <c r="K110">
        <f t="shared" si="6"/>
        <v>0</v>
      </c>
      <c r="L110">
        <f t="shared" si="7"/>
        <v>0</v>
      </c>
      <c r="M110">
        <f t="shared" si="8"/>
        <v>0</v>
      </c>
      <c r="N110">
        <f t="shared" si="9"/>
        <v>0</v>
      </c>
    </row>
    <row r="111" spans="1:14" x14ac:dyDescent="0.3">
      <c r="A111" s="1">
        <v>5</v>
      </c>
      <c r="B111" t="s">
        <v>186</v>
      </c>
      <c r="C111" t="s">
        <v>8565</v>
      </c>
      <c r="I111" t="str">
        <f t="shared" si="4"/>
        <v>N/A</v>
      </c>
      <c r="J111" t="str">
        <f t="shared" si="5"/>
        <v>31.68</v>
      </c>
      <c r="K111">
        <f t="shared" si="6"/>
        <v>0</v>
      </c>
      <c r="L111">
        <f t="shared" si="7"/>
        <v>0</v>
      </c>
      <c r="M111">
        <f t="shared" si="8"/>
        <v>0</v>
      </c>
      <c r="N111">
        <f t="shared" si="9"/>
        <v>0</v>
      </c>
    </row>
    <row r="112" spans="1:14" x14ac:dyDescent="0.3">
      <c r="A112" s="1">
        <v>6</v>
      </c>
      <c r="B112" t="s">
        <v>188</v>
      </c>
      <c r="C112" t="s">
        <v>8566</v>
      </c>
      <c r="I112" t="str">
        <f t="shared" si="4"/>
        <v>N/A</v>
      </c>
      <c r="J112" t="str">
        <f t="shared" si="5"/>
        <v>31.35</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8567</v>
      </c>
      <c r="I114" t="str">
        <f t="shared" si="4"/>
        <v>N/A</v>
      </c>
      <c r="J114" t="str">
        <f t="shared" si="5"/>
        <v>565.53k</v>
      </c>
      <c r="K114">
        <f t="shared" si="6"/>
        <v>0</v>
      </c>
      <c r="L114">
        <f t="shared" si="7"/>
        <v>0</v>
      </c>
      <c r="M114">
        <f t="shared" si="8"/>
        <v>0</v>
      </c>
      <c r="N114">
        <f t="shared" si="9"/>
        <v>0</v>
      </c>
    </row>
    <row r="115" spans="1:14" x14ac:dyDescent="0.3">
      <c r="A115" s="1">
        <v>1</v>
      </c>
      <c r="B115" t="s">
        <v>192</v>
      </c>
      <c r="C115" t="s">
        <v>8568</v>
      </c>
      <c r="I115" t="str">
        <f t="shared" si="4"/>
        <v>N/A</v>
      </c>
      <c r="J115" t="str">
        <f t="shared" si="5"/>
        <v>390.19k</v>
      </c>
      <c r="K115">
        <f t="shared" si="6"/>
        <v>0</v>
      </c>
      <c r="L115">
        <f t="shared" si="7"/>
        <v>0</v>
      </c>
      <c r="M115">
        <f t="shared" si="8"/>
        <v>0</v>
      </c>
      <c r="N115">
        <f t="shared" si="9"/>
        <v>0</v>
      </c>
    </row>
    <row r="116" spans="1:14" x14ac:dyDescent="0.3">
      <c r="A116" s="1">
        <v>2</v>
      </c>
      <c r="B116" t="s">
        <v>194</v>
      </c>
      <c r="C116" t="s">
        <v>8569</v>
      </c>
      <c r="I116" t="str">
        <f t="shared" si="4"/>
        <v>N/A</v>
      </c>
      <c r="J116">
        <f t="shared" si="5"/>
        <v>124060000</v>
      </c>
      <c r="K116">
        <f t="shared" si="6"/>
        <v>0</v>
      </c>
      <c r="L116">
        <f t="shared" si="7"/>
        <v>0</v>
      </c>
      <c r="M116">
        <f t="shared" si="8"/>
        <v>0</v>
      </c>
      <c r="N116">
        <f t="shared" si="9"/>
        <v>0</v>
      </c>
    </row>
    <row r="117" spans="1:14" x14ac:dyDescent="0.3">
      <c r="A117" s="1">
        <v>3</v>
      </c>
      <c r="B117" t="s">
        <v>196</v>
      </c>
      <c r="C117" t="s">
        <v>8570</v>
      </c>
      <c r="I117" t="str">
        <f t="shared" si="4"/>
        <v>N/A</v>
      </c>
      <c r="J117">
        <f t="shared" si="5"/>
        <v>122780000</v>
      </c>
      <c r="K117">
        <f t="shared" si="6"/>
        <v>0</v>
      </c>
      <c r="L117">
        <f t="shared" si="7"/>
        <v>0</v>
      </c>
      <c r="M117">
        <f t="shared" si="8"/>
        <v>0</v>
      </c>
      <c r="N117">
        <f t="shared" si="9"/>
        <v>0</v>
      </c>
    </row>
    <row r="118" spans="1:14" x14ac:dyDescent="0.3">
      <c r="A118" s="1">
        <v>4</v>
      </c>
      <c r="B118" t="s">
        <v>198</v>
      </c>
      <c r="C118" t="s">
        <v>8571</v>
      </c>
      <c r="I118" t="str">
        <f t="shared" si="4"/>
        <v>N/A</v>
      </c>
      <c r="J118">
        <f t="shared" si="5"/>
        <v>4.0599999999999997E-2</v>
      </c>
      <c r="K118">
        <f t="shared" si="6"/>
        <v>0</v>
      </c>
      <c r="L118">
        <f t="shared" si="7"/>
        <v>0</v>
      </c>
      <c r="M118">
        <f t="shared" si="8"/>
        <v>0</v>
      </c>
      <c r="N118">
        <f t="shared" si="9"/>
        <v>0</v>
      </c>
    </row>
    <row r="119" spans="1:14" x14ac:dyDescent="0.3">
      <c r="A119" s="1">
        <v>5</v>
      </c>
      <c r="B119" t="s">
        <v>200</v>
      </c>
      <c r="C119" t="s">
        <v>8572</v>
      </c>
      <c r="I119" t="str">
        <f t="shared" si="4"/>
        <v>N/A</v>
      </c>
      <c r="J119">
        <f t="shared" si="5"/>
        <v>0.89700000000000002</v>
      </c>
      <c r="K119">
        <f t="shared" si="6"/>
        <v>0</v>
      </c>
      <c r="L119">
        <f t="shared" si="7"/>
        <v>0</v>
      </c>
      <c r="M119">
        <f t="shared" si="8"/>
        <v>0</v>
      </c>
      <c r="N119">
        <f t="shared" si="9"/>
        <v>0</v>
      </c>
    </row>
    <row r="120" spans="1:14" x14ac:dyDescent="0.3">
      <c r="A120" s="1">
        <v>6</v>
      </c>
      <c r="B120" t="s">
        <v>202</v>
      </c>
      <c r="C120" t="s">
        <v>1910</v>
      </c>
      <c r="I120" t="str">
        <f t="shared" si="4"/>
        <v>N/A</v>
      </c>
      <c r="J120">
        <f t="shared" si="5"/>
        <v>1830000</v>
      </c>
      <c r="K120">
        <f t="shared" si="6"/>
        <v>0</v>
      </c>
      <c r="L120">
        <f t="shared" si="7"/>
        <v>0</v>
      </c>
      <c r="M120">
        <f t="shared" si="8"/>
        <v>0</v>
      </c>
      <c r="N120">
        <f t="shared" si="9"/>
        <v>0</v>
      </c>
    </row>
    <row r="121" spans="1:14" x14ac:dyDescent="0.3">
      <c r="A121" s="1">
        <v>7</v>
      </c>
      <c r="B121" t="s">
        <v>204</v>
      </c>
      <c r="C121" t="s">
        <v>8573</v>
      </c>
      <c r="I121" t="str">
        <f t="shared" si="4"/>
        <v>N/A</v>
      </c>
      <c r="J121" t="str">
        <f t="shared" si="5"/>
        <v>2.88</v>
      </c>
      <c r="K121">
        <f t="shared" si="6"/>
        <v>0</v>
      </c>
      <c r="L121">
        <f t="shared" si="7"/>
        <v>0</v>
      </c>
      <c r="M121">
        <f t="shared" si="8"/>
        <v>0</v>
      </c>
      <c r="N121">
        <f t="shared" si="9"/>
        <v>0</v>
      </c>
    </row>
    <row r="122" spans="1:14" x14ac:dyDescent="0.3">
      <c r="A122" s="1">
        <v>8</v>
      </c>
      <c r="B122" t="s">
        <v>206</v>
      </c>
      <c r="C122" t="s">
        <v>8574</v>
      </c>
      <c r="I122" t="str">
        <f t="shared" si="4"/>
        <v>N/A</v>
      </c>
      <c r="J122">
        <f t="shared" si="5"/>
        <v>1.8100000000000002E-2</v>
      </c>
      <c r="K122">
        <f t="shared" si="6"/>
        <v>0</v>
      </c>
      <c r="L122">
        <f t="shared" si="7"/>
        <v>0</v>
      </c>
      <c r="M122">
        <f t="shared" si="8"/>
        <v>0</v>
      </c>
      <c r="N122">
        <f t="shared" si="9"/>
        <v>0</v>
      </c>
    </row>
    <row r="123" spans="1:14" x14ac:dyDescent="0.3">
      <c r="A123" s="1">
        <v>9</v>
      </c>
      <c r="B123" t="s">
        <v>208</v>
      </c>
      <c r="C123" t="s">
        <v>8575</v>
      </c>
      <c r="I123" t="str">
        <f t="shared" si="4"/>
        <v>N/A</v>
      </c>
      <c r="J123">
        <f t="shared" si="5"/>
        <v>1960000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I125" t="str">
        <f t="shared" si="15"/>
        <v>N/A</v>
      </c>
      <c r="J125">
        <f t="shared" si="16"/>
        <v>0</v>
      </c>
      <c r="K125">
        <f t="shared" si="17"/>
        <v>0</v>
      </c>
      <c r="L125">
        <f t="shared" si="18"/>
        <v>0</v>
      </c>
      <c r="M125">
        <f t="shared" si="19"/>
        <v>0</v>
      </c>
      <c r="N125">
        <f t="shared" si="20"/>
        <v>0</v>
      </c>
    </row>
    <row r="126" spans="1:14" x14ac:dyDescent="0.3">
      <c r="A126" s="1">
        <v>1</v>
      </c>
      <c r="B126" t="s">
        <v>212</v>
      </c>
      <c r="C126" t="s">
        <v>852</v>
      </c>
      <c r="I126" t="str">
        <f t="shared" si="15"/>
        <v>N/A</v>
      </c>
      <c r="J126">
        <f t="shared" si="16"/>
        <v>0</v>
      </c>
      <c r="K126">
        <f t="shared" si="17"/>
        <v>0</v>
      </c>
      <c r="L126">
        <f t="shared" si="18"/>
        <v>0</v>
      </c>
      <c r="M126">
        <f t="shared" si="19"/>
        <v>0</v>
      </c>
      <c r="N126">
        <f t="shared" si="20"/>
        <v>0</v>
      </c>
    </row>
    <row r="127" spans="1:14" x14ac:dyDescent="0.3">
      <c r="A127" s="1">
        <v>2</v>
      </c>
      <c r="B127" t="s">
        <v>214</v>
      </c>
      <c r="I127" t="str">
        <f t="shared" si="15"/>
        <v>N/A</v>
      </c>
      <c r="J127">
        <f t="shared" si="16"/>
        <v>0</v>
      </c>
      <c r="K127">
        <f t="shared" si="17"/>
        <v>0</v>
      </c>
      <c r="L127">
        <f t="shared" si="18"/>
        <v>0</v>
      </c>
      <c r="M127">
        <f t="shared" si="19"/>
        <v>0</v>
      </c>
      <c r="N127">
        <f t="shared" si="20"/>
        <v>0</v>
      </c>
    </row>
    <row r="128" spans="1:14" x14ac:dyDescent="0.3">
      <c r="A128" s="1">
        <v>3</v>
      </c>
      <c r="B128" t="s">
        <v>216</v>
      </c>
      <c r="I128" t="str">
        <f t="shared" si="15"/>
        <v>N/A</v>
      </c>
      <c r="J128">
        <f t="shared" si="16"/>
        <v>0</v>
      </c>
      <c r="K128">
        <f t="shared" si="17"/>
        <v>0</v>
      </c>
      <c r="L128">
        <f t="shared" si="18"/>
        <v>0</v>
      </c>
      <c r="M128">
        <f t="shared" si="19"/>
        <v>0</v>
      </c>
      <c r="N128">
        <f t="shared" si="20"/>
        <v>0</v>
      </c>
    </row>
    <row r="129" spans="1:14" x14ac:dyDescent="0.3">
      <c r="A129" s="1">
        <v>4</v>
      </c>
      <c r="B129" t="s">
        <v>218</v>
      </c>
      <c r="I129" t="str">
        <f t="shared" si="15"/>
        <v>N/A</v>
      </c>
      <c r="J129">
        <f t="shared" si="16"/>
        <v>0</v>
      </c>
      <c r="K129">
        <f t="shared" si="17"/>
        <v>0</v>
      </c>
      <c r="L129">
        <f t="shared" si="18"/>
        <v>0</v>
      </c>
      <c r="M129">
        <f t="shared" si="19"/>
        <v>0</v>
      </c>
      <c r="N129">
        <f t="shared" si="20"/>
        <v>0</v>
      </c>
    </row>
    <row r="130" spans="1:14" x14ac:dyDescent="0.3">
      <c r="A130" s="1">
        <v>5</v>
      </c>
      <c r="B130" t="s">
        <v>220</v>
      </c>
      <c r="C130" t="s">
        <v>852</v>
      </c>
      <c r="I130" t="str">
        <f t="shared" si="15"/>
        <v>N/A</v>
      </c>
      <c r="J130">
        <f t="shared" si="16"/>
        <v>0</v>
      </c>
      <c r="K130">
        <f t="shared" si="17"/>
        <v>0</v>
      </c>
      <c r="L130">
        <f t="shared" si="18"/>
        <v>0</v>
      </c>
      <c r="M130">
        <f t="shared" si="19"/>
        <v>0</v>
      </c>
      <c r="N130">
        <f t="shared" si="20"/>
        <v>0</v>
      </c>
    </row>
    <row r="131" spans="1:14" x14ac:dyDescent="0.3">
      <c r="A131" s="1">
        <v>6</v>
      </c>
      <c r="B131" t="s">
        <v>222</v>
      </c>
      <c r="C131" t="s">
        <v>8576</v>
      </c>
      <c r="I131" t="str">
        <f t="shared" si="15"/>
        <v>N/A</v>
      </c>
      <c r="J131" t="str">
        <f t="shared" si="16"/>
        <v>Feb 21, 2014</v>
      </c>
      <c r="K131">
        <f t="shared" si="17"/>
        <v>0</v>
      </c>
      <c r="L131">
        <f t="shared" si="18"/>
        <v>0</v>
      </c>
      <c r="M131">
        <f t="shared" si="19"/>
        <v>0</v>
      </c>
      <c r="N131">
        <f t="shared" si="20"/>
        <v>0</v>
      </c>
    </row>
    <row r="132" spans="1:14" x14ac:dyDescent="0.3">
      <c r="A132" s="1">
        <v>7</v>
      </c>
      <c r="B132" t="s">
        <v>224</v>
      </c>
      <c r="C132" t="s">
        <v>8577</v>
      </c>
      <c r="I132" t="str">
        <f t="shared" si="15"/>
        <v>N/A</v>
      </c>
      <c r="J132" t="str">
        <f t="shared" si="16"/>
        <v>Jan 9, 2014</v>
      </c>
      <c r="K132">
        <f t="shared" si="17"/>
        <v>0</v>
      </c>
      <c r="L132">
        <f t="shared" si="18"/>
        <v>0</v>
      </c>
      <c r="M132">
        <f t="shared" si="19"/>
        <v>0</v>
      </c>
      <c r="N132">
        <f t="shared" si="20"/>
        <v>0</v>
      </c>
    </row>
    <row r="133" spans="1:14" x14ac:dyDescent="0.3">
      <c r="A133" s="1">
        <v>8</v>
      </c>
      <c r="B133" t="s">
        <v>226</v>
      </c>
      <c r="C133" t="s">
        <v>8578</v>
      </c>
      <c r="I133" t="str">
        <f t="shared" si="15"/>
        <v>N/A</v>
      </c>
      <c r="J133" t="str">
        <f t="shared" si="16"/>
        <v>1/4</v>
      </c>
      <c r="K133">
        <f t="shared" si="17"/>
        <v>0</v>
      </c>
      <c r="L133">
        <f t="shared" si="18"/>
        <v>0</v>
      </c>
      <c r="M133">
        <f t="shared" si="19"/>
        <v>0</v>
      </c>
      <c r="N133">
        <f t="shared" si="20"/>
        <v>0</v>
      </c>
    </row>
    <row r="134" spans="1:14" x14ac:dyDescent="0.3">
      <c r="A134" s="1">
        <v>9</v>
      </c>
      <c r="B134" t="s">
        <v>227</v>
      </c>
      <c r="C134" t="s">
        <v>8579</v>
      </c>
      <c r="I134" t="str">
        <f t="shared" si="15"/>
        <v>N/A</v>
      </c>
      <c r="J134" t="str">
        <f t="shared" si="16"/>
        <v>Jul 1, 2010</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8580</v>
      </c>
      <c r="C138" t="s">
        <v>8581</v>
      </c>
      <c r="D138" t="s">
        <v>1969</v>
      </c>
      <c r="F138">
        <v>52</v>
      </c>
      <c r="I138" t="str">
        <f t="shared" si="15"/>
        <v>N/A</v>
      </c>
      <c r="J138" t="str">
        <f t="shared" si="16"/>
        <v>Chief Exec. Officer, Pres and Trustee</v>
      </c>
      <c r="K138">
        <f t="shared" si="17"/>
        <v>1800000</v>
      </c>
      <c r="L138">
        <f t="shared" si="18"/>
        <v>0</v>
      </c>
      <c r="M138">
        <f t="shared" si="19"/>
        <v>52</v>
      </c>
      <c r="N138">
        <f t="shared" si="20"/>
        <v>0</v>
      </c>
    </row>
    <row r="139" spans="1:14" x14ac:dyDescent="0.3">
      <c r="A139" s="1">
        <v>1</v>
      </c>
      <c r="B139" t="s">
        <v>8582</v>
      </c>
      <c r="C139" t="s">
        <v>8583</v>
      </c>
      <c r="D139" t="s">
        <v>1119</v>
      </c>
      <c r="F139">
        <v>52</v>
      </c>
      <c r="I139" t="str">
        <f t="shared" si="15"/>
        <v>N/A</v>
      </c>
      <c r="J139" t="str">
        <f t="shared" si="16"/>
        <v>Chief Financial Officer, Exec. VP and Treasurer</v>
      </c>
      <c r="K139">
        <f t="shared" si="17"/>
        <v>1050000</v>
      </c>
      <c r="L139">
        <f t="shared" si="18"/>
        <v>0</v>
      </c>
      <c r="M139">
        <f t="shared" si="19"/>
        <v>52</v>
      </c>
      <c r="N139">
        <f t="shared" si="20"/>
        <v>0</v>
      </c>
    </row>
    <row r="140" spans="1:14" x14ac:dyDescent="0.3">
      <c r="A140" s="1">
        <v>2</v>
      </c>
      <c r="B140" t="s">
        <v>8584</v>
      </c>
      <c r="C140" t="s">
        <v>243</v>
      </c>
      <c r="D140" t="s">
        <v>3152</v>
      </c>
      <c r="F140">
        <v>48</v>
      </c>
      <c r="I140" t="str">
        <f t="shared" si="15"/>
        <v>N/A</v>
      </c>
      <c r="J140" t="str">
        <f t="shared" si="16"/>
        <v>Chief Operating Officer and Exec. VP</v>
      </c>
      <c r="K140">
        <f t="shared" si="17"/>
        <v>1250000</v>
      </c>
      <c r="L140">
        <f t="shared" si="18"/>
        <v>0</v>
      </c>
      <c r="M140">
        <f t="shared" si="19"/>
        <v>48</v>
      </c>
      <c r="N140">
        <f t="shared" si="20"/>
        <v>0</v>
      </c>
    </row>
    <row r="141" spans="1:14" x14ac:dyDescent="0.3">
      <c r="A141" s="1">
        <v>3</v>
      </c>
      <c r="B141" t="s">
        <v>8585</v>
      </c>
      <c r="C141" t="s">
        <v>8586</v>
      </c>
      <c r="D141" t="s">
        <v>1119</v>
      </c>
      <c r="F141">
        <v>50</v>
      </c>
      <c r="I141" t="str">
        <f t="shared" si="15"/>
        <v>N/A</v>
      </c>
      <c r="J141" t="str">
        <f t="shared" si="16"/>
        <v>Exec. VP, Gen. Counsel and Sec.</v>
      </c>
      <c r="K141">
        <f t="shared" si="17"/>
        <v>1050000</v>
      </c>
      <c r="L141">
        <f t="shared" si="18"/>
        <v>0</v>
      </c>
      <c r="M141">
        <f t="shared" si="19"/>
        <v>50</v>
      </c>
      <c r="N141">
        <f t="shared" si="20"/>
        <v>0</v>
      </c>
    </row>
    <row r="142" spans="1:14" x14ac:dyDescent="0.3">
      <c r="A142" s="1">
        <v>4</v>
      </c>
      <c r="B142" t="s">
        <v>8587</v>
      </c>
      <c r="C142" t="s">
        <v>8588</v>
      </c>
      <c r="F142">
        <v>51</v>
      </c>
      <c r="I142" t="str">
        <f t="shared" si="15"/>
        <v>N/A</v>
      </c>
      <c r="J142" t="str">
        <f t="shared" si="16"/>
        <v>Chief Accounting Officer and Sr. VP</v>
      </c>
      <c r="K142">
        <f t="shared" si="17"/>
        <v>0</v>
      </c>
      <c r="L142">
        <f t="shared" si="18"/>
        <v>0</v>
      </c>
      <c r="M142">
        <f t="shared" si="19"/>
        <v>51</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254</v>
      </c>
      <c r="C145" t="s">
        <v>2849</v>
      </c>
      <c r="D145" t="s">
        <v>8589</v>
      </c>
      <c r="E145" t="s">
        <v>3879</v>
      </c>
      <c r="F145" t="s">
        <v>8590</v>
      </c>
      <c r="G145" t="s">
        <v>8591</v>
      </c>
      <c r="I145" t="str">
        <f t="shared" si="15"/>
        <v>N/A</v>
      </c>
      <c r="J145">
        <f t="shared" si="16"/>
        <v>1010000000</v>
      </c>
      <c r="K145">
        <f t="shared" si="17"/>
        <v>956850000</v>
      </c>
      <c r="L145">
        <f t="shared" si="18"/>
        <v>1030000000</v>
      </c>
      <c r="M145">
        <f t="shared" si="19"/>
        <v>720560000</v>
      </c>
      <c r="N145">
        <f t="shared" si="20"/>
        <v>503180000</v>
      </c>
    </row>
    <row r="146" spans="1:14" x14ac:dyDescent="0.3">
      <c r="A146" s="1">
        <v>1</v>
      </c>
      <c r="B146" t="s">
        <v>260</v>
      </c>
      <c r="C146" t="s">
        <v>261</v>
      </c>
      <c r="D146" t="s">
        <v>8592</v>
      </c>
      <c r="E146" t="s">
        <v>8593</v>
      </c>
      <c r="F146" t="s">
        <v>5455</v>
      </c>
      <c r="G146" t="s">
        <v>261</v>
      </c>
      <c r="I146" t="str">
        <f t="shared" si="15"/>
        <v>N/A</v>
      </c>
      <c r="J146" t="str">
        <f t="shared" si="16"/>
        <v>N/A</v>
      </c>
      <c r="K146">
        <f t="shared" si="17"/>
        <v>66290000.000000007</v>
      </c>
      <c r="L146">
        <f t="shared" si="18"/>
        <v>171560000</v>
      </c>
      <c r="M146">
        <f t="shared" si="19"/>
        <v>3080000</v>
      </c>
      <c r="N146" t="str">
        <f t="shared" si="20"/>
        <v>N/A</v>
      </c>
    </row>
    <row r="147" spans="1:14" x14ac:dyDescent="0.3">
      <c r="A147" s="1">
        <v>2</v>
      </c>
      <c r="B147" t="s">
        <v>262</v>
      </c>
      <c r="C147" t="s">
        <v>261</v>
      </c>
      <c r="D147" t="s">
        <v>8594</v>
      </c>
      <c r="E147" t="s">
        <v>8595</v>
      </c>
      <c r="F147" t="s">
        <v>8596</v>
      </c>
      <c r="G147" t="s">
        <v>5580</v>
      </c>
      <c r="I147" t="str">
        <f t="shared" si="15"/>
        <v>neg_trend</v>
      </c>
      <c r="J147" t="str">
        <f t="shared" si="16"/>
        <v>N/A</v>
      </c>
      <c r="K147">
        <f t="shared" si="17"/>
        <v>183180000</v>
      </c>
      <c r="L147">
        <f t="shared" si="18"/>
        <v>170160000</v>
      </c>
      <c r="M147">
        <f t="shared" si="19"/>
        <v>139590000</v>
      </c>
      <c r="N147">
        <f t="shared" si="20"/>
        <v>87580000</v>
      </c>
    </row>
    <row r="148" spans="1:14" x14ac:dyDescent="0.3">
      <c r="A148" s="1">
        <v>3</v>
      </c>
      <c r="B148" t="s">
        <v>268</v>
      </c>
      <c r="C148" t="s">
        <v>261</v>
      </c>
      <c r="D148" t="s">
        <v>261</v>
      </c>
      <c r="E148" t="s">
        <v>261</v>
      </c>
      <c r="F148" t="s">
        <v>261</v>
      </c>
      <c r="G148" t="s">
        <v>261</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269</v>
      </c>
      <c r="C149" t="s">
        <v>261</v>
      </c>
      <c r="D149" t="s">
        <v>6131</v>
      </c>
      <c r="E149" t="s">
        <v>261</v>
      </c>
      <c r="F149" t="s">
        <v>261</v>
      </c>
      <c r="G149" t="s">
        <v>261</v>
      </c>
      <c r="I149" t="str">
        <f t="shared" si="15"/>
        <v>N/A</v>
      </c>
      <c r="J149" t="str">
        <f t="shared" si="16"/>
        <v>N/A</v>
      </c>
      <c r="K149">
        <f t="shared" si="17"/>
        <v>2800000</v>
      </c>
      <c r="L149" t="str">
        <f t="shared" si="18"/>
        <v>N/A</v>
      </c>
      <c r="M149" t="str">
        <f t="shared" si="19"/>
        <v>N/A</v>
      </c>
      <c r="N149" t="str">
        <f t="shared" si="20"/>
        <v>N/A</v>
      </c>
    </row>
    <row r="150" spans="1:14" x14ac:dyDescent="0.3">
      <c r="A150" s="1">
        <v>5</v>
      </c>
      <c r="B150" t="s">
        <v>270</v>
      </c>
      <c r="C150" t="s">
        <v>261</v>
      </c>
      <c r="D150" t="s">
        <v>6131</v>
      </c>
      <c r="E150" t="s">
        <v>261</v>
      </c>
      <c r="F150" t="s">
        <v>261</v>
      </c>
      <c r="G150" t="s">
        <v>261</v>
      </c>
      <c r="I150" t="str">
        <f t="shared" si="15"/>
        <v>N/A</v>
      </c>
      <c r="J150" t="str">
        <f t="shared" si="16"/>
        <v>N/A</v>
      </c>
      <c r="K150">
        <f t="shared" si="17"/>
        <v>2800000</v>
      </c>
      <c r="L150" t="str">
        <f t="shared" si="18"/>
        <v>N/A</v>
      </c>
      <c r="M150" t="str">
        <f t="shared" si="19"/>
        <v>N/A</v>
      </c>
      <c r="N150" t="str">
        <f t="shared" si="20"/>
        <v>N/A</v>
      </c>
    </row>
    <row r="151" spans="1:14" x14ac:dyDescent="0.3">
      <c r="A151" s="1">
        <v>6</v>
      </c>
      <c r="B151" t="s">
        <v>271</v>
      </c>
      <c r="C151" t="s">
        <v>261</v>
      </c>
      <c r="D151" t="s">
        <v>8597</v>
      </c>
      <c r="E151" t="s">
        <v>2438</v>
      </c>
      <c r="F151" t="s">
        <v>8598</v>
      </c>
      <c r="G151" t="s">
        <v>8599</v>
      </c>
      <c r="I151" t="str">
        <f t="shared" si="15"/>
        <v>N/A</v>
      </c>
      <c r="J151" t="str">
        <f t="shared" si="16"/>
        <v>N/A</v>
      </c>
      <c r="K151">
        <f t="shared" si="17"/>
        <v>-5.5500000000000001E-2</v>
      </c>
      <c r="L151">
        <f t="shared" si="18"/>
        <v>0.08</v>
      </c>
      <c r="M151">
        <f t="shared" si="19"/>
        <v>-0.30270000000000002</v>
      </c>
      <c r="N151">
        <f t="shared" si="20"/>
        <v>-0.30170000000000002</v>
      </c>
    </row>
    <row r="152" spans="1:14" x14ac:dyDescent="0.3">
      <c r="A152" s="1">
        <v>7</v>
      </c>
      <c r="B152" t="s">
        <v>276</v>
      </c>
      <c r="C152" t="s">
        <v>8600</v>
      </c>
      <c r="D152" t="s">
        <v>8601</v>
      </c>
      <c r="E152" t="s">
        <v>8602</v>
      </c>
      <c r="F152" t="s">
        <v>8603</v>
      </c>
      <c r="G152" t="s">
        <v>8604</v>
      </c>
      <c r="I152" t="str">
        <f t="shared" si="15"/>
        <v>N/A</v>
      </c>
      <c r="J152">
        <f t="shared" si="16"/>
        <v>927000000</v>
      </c>
      <c r="K152">
        <f t="shared" si="17"/>
        <v>845280000</v>
      </c>
      <c r="L152">
        <f t="shared" si="18"/>
        <v>871900000</v>
      </c>
      <c r="M152">
        <f t="shared" si="19"/>
        <v>686310000</v>
      </c>
      <c r="N152">
        <f t="shared" si="20"/>
        <v>469840000</v>
      </c>
    </row>
    <row r="153" spans="1:14" x14ac:dyDescent="0.3">
      <c r="A153" s="1">
        <v>8</v>
      </c>
      <c r="B153" t="s">
        <v>282</v>
      </c>
      <c r="C153" t="s">
        <v>8605</v>
      </c>
      <c r="D153" t="s">
        <v>8606</v>
      </c>
      <c r="E153" t="s">
        <v>8607</v>
      </c>
      <c r="F153" t="s">
        <v>8608</v>
      </c>
      <c r="G153" t="s">
        <v>8609</v>
      </c>
      <c r="I153" t="str">
        <f t="shared" si="15"/>
        <v>neg_trend</v>
      </c>
      <c r="J153">
        <f t="shared" si="16"/>
        <v>209210000</v>
      </c>
      <c r="K153">
        <f t="shared" si="17"/>
        <v>178030000</v>
      </c>
      <c r="L153">
        <f t="shared" si="18"/>
        <v>143230000</v>
      </c>
      <c r="M153">
        <f t="shared" si="19"/>
        <v>102390000</v>
      </c>
      <c r="N153">
        <f t="shared" si="20"/>
        <v>80540000</v>
      </c>
    </row>
    <row r="154" spans="1:14" x14ac:dyDescent="0.3">
      <c r="A154" s="1">
        <v>9</v>
      </c>
      <c r="B154" t="s">
        <v>288</v>
      </c>
      <c r="C154" t="s">
        <v>8610</v>
      </c>
      <c r="D154" t="s">
        <v>8611</v>
      </c>
      <c r="E154" t="s">
        <v>8612</v>
      </c>
      <c r="F154" t="s">
        <v>8613</v>
      </c>
      <c r="G154" t="s">
        <v>8614</v>
      </c>
      <c r="I154" t="str">
        <f t="shared" si="15"/>
        <v>neg_trend</v>
      </c>
      <c r="J154">
        <f t="shared" si="16"/>
        <v>268250000</v>
      </c>
      <c r="K154">
        <f t="shared" si="17"/>
        <v>256480000.00000003</v>
      </c>
      <c r="L154">
        <f t="shared" si="18"/>
        <v>238150000</v>
      </c>
      <c r="M154">
        <f t="shared" si="19"/>
        <v>201520000</v>
      </c>
      <c r="N154">
        <f t="shared" si="20"/>
        <v>138340000</v>
      </c>
    </row>
    <row r="155" spans="1:14" x14ac:dyDescent="0.3">
      <c r="A155" s="1">
        <v>10</v>
      </c>
      <c r="B155" t="s">
        <v>294</v>
      </c>
      <c r="C155" t="s">
        <v>8615</v>
      </c>
      <c r="D155" t="s">
        <v>8616</v>
      </c>
      <c r="E155" t="s">
        <v>7584</v>
      </c>
      <c r="F155" t="s">
        <v>7786</v>
      </c>
      <c r="G155" t="s">
        <v>2544</v>
      </c>
      <c r="I155" t="str">
        <f t="shared" si="15"/>
        <v>neg_trend</v>
      </c>
      <c r="J155" t="str">
        <f t="shared" si="16"/>
        <v>686000</v>
      </c>
      <c r="K155" t="str">
        <f t="shared" si="17"/>
        <v>318000</v>
      </c>
      <c r="L155">
        <f t="shared" si="18"/>
        <v>23310000</v>
      </c>
      <c r="M155">
        <f t="shared" si="19"/>
        <v>9000000</v>
      </c>
      <c r="N155">
        <f t="shared" si="20"/>
        <v>1000000</v>
      </c>
    </row>
    <row r="156" spans="1:14" x14ac:dyDescent="0.3">
      <c r="I156" t="str">
        <f t="shared" si="15"/>
        <v>N/A</v>
      </c>
      <c r="J156">
        <f t="shared" si="16"/>
        <v>0</v>
      </c>
      <c r="K156">
        <f t="shared" si="17"/>
        <v>0</v>
      </c>
      <c r="L156">
        <f t="shared" si="18"/>
        <v>0</v>
      </c>
      <c r="M156">
        <f t="shared" si="19"/>
        <v>0</v>
      </c>
      <c r="N156">
        <f t="shared" si="20"/>
        <v>0</v>
      </c>
    </row>
    <row r="157" spans="1:14" x14ac:dyDescent="0.3">
      <c r="B157" s="1" t="s">
        <v>296</v>
      </c>
      <c r="C157" s="1" t="s">
        <v>248</v>
      </c>
      <c r="D157" s="1" t="s">
        <v>249</v>
      </c>
      <c r="E157" s="1" t="s">
        <v>250</v>
      </c>
      <c r="F157" s="1" t="s">
        <v>251</v>
      </c>
      <c r="G157" s="1" t="s">
        <v>252</v>
      </c>
      <c r="H157" s="1" t="s">
        <v>253</v>
      </c>
      <c r="I157" t="str">
        <f t="shared" si="15"/>
        <v>pos_trend</v>
      </c>
      <c r="J157" t="str">
        <f t="shared" si="16"/>
        <v>2012</v>
      </c>
      <c r="K157" t="str">
        <f t="shared" si="17"/>
        <v>2013</v>
      </c>
      <c r="L157" t="str">
        <f t="shared" si="18"/>
        <v>2014</v>
      </c>
      <c r="M157" t="str">
        <f t="shared" si="19"/>
        <v>2015</v>
      </c>
      <c r="N157" t="str">
        <f t="shared" si="20"/>
        <v>2016</v>
      </c>
    </row>
    <row r="158" spans="1:14" x14ac:dyDescent="0.3">
      <c r="A158" s="1">
        <v>0</v>
      </c>
      <c r="B158" t="s">
        <v>297</v>
      </c>
      <c r="C158" t="s">
        <v>8617</v>
      </c>
      <c r="D158" t="s">
        <v>8618</v>
      </c>
      <c r="E158" t="s">
        <v>8619</v>
      </c>
      <c r="F158" t="s">
        <v>8620</v>
      </c>
      <c r="G158" t="s">
        <v>8621</v>
      </c>
      <c r="I158" t="str">
        <f t="shared" si="15"/>
        <v>N/A</v>
      </c>
      <c r="J158">
        <f t="shared" si="16"/>
        <v>86090000</v>
      </c>
      <c r="K158">
        <f t="shared" si="17"/>
        <v>111570000</v>
      </c>
      <c r="L158">
        <f t="shared" si="18"/>
        <v>161510000</v>
      </c>
      <c r="M158">
        <f t="shared" si="19"/>
        <v>34250000</v>
      </c>
      <c r="N158">
        <f t="shared" si="20"/>
        <v>33340000.000000004</v>
      </c>
    </row>
    <row r="159" spans="1:14" x14ac:dyDescent="0.3">
      <c r="A159" s="1">
        <v>1</v>
      </c>
      <c r="B159" t="s">
        <v>303</v>
      </c>
      <c r="C159" t="s">
        <v>261</v>
      </c>
      <c r="D159" t="s">
        <v>8622</v>
      </c>
      <c r="E159" t="s">
        <v>8623</v>
      </c>
      <c r="F159" t="s">
        <v>8624</v>
      </c>
      <c r="G159" t="s">
        <v>8625</v>
      </c>
      <c r="I159" t="str">
        <f t="shared" si="15"/>
        <v>N/A</v>
      </c>
      <c r="J159" t="str">
        <f t="shared" si="16"/>
        <v>N/A</v>
      </c>
      <c r="K159">
        <f t="shared" si="17"/>
        <v>0.2959</v>
      </c>
      <c r="L159">
        <f t="shared" si="18"/>
        <v>0.44770000000000004</v>
      </c>
      <c r="M159">
        <f t="shared" si="19"/>
        <v>-0.78800000000000003</v>
      </c>
      <c r="N159">
        <f t="shared" si="20"/>
        <v>-2.6499999999999999E-2</v>
      </c>
    </row>
    <row r="160" spans="1:14" x14ac:dyDescent="0.3">
      <c r="A160" s="1">
        <v>2</v>
      </c>
      <c r="B160" t="s">
        <v>308</v>
      </c>
      <c r="C160" t="s">
        <v>8626</v>
      </c>
      <c r="D160" t="s">
        <v>8627</v>
      </c>
      <c r="E160" t="s">
        <v>8207</v>
      </c>
      <c r="F160" t="s">
        <v>8628</v>
      </c>
      <c r="G160" t="s">
        <v>8629</v>
      </c>
      <c r="I160" t="str">
        <f t="shared" si="15"/>
        <v>N/A</v>
      </c>
      <c r="J160">
        <f t="shared" si="16"/>
        <v>20090000</v>
      </c>
      <c r="K160">
        <f t="shared" si="17"/>
        <v>26980000</v>
      </c>
      <c r="L160">
        <f t="shared" si="18"/>
        <v>18580000</v>
      </c>
      <c r="M160">
        <f t="shared" si="19"/>
        <v>78470000</v>
      </c>
      <c r="N160">
        <f t="shared" si="20"/>
        <v>261450000</v>
      </c>
    </row>
    <row r="161" spans="1:14" x14ac:dyDescent="0.3">
      <c r="A161" s="1">
        <v>3</v>
      </c>
      <c r="B161" t="s">
        <v>312</v>
      </c>
      <c r="C161" t="s">
        <v>908</v>
      </c>
      <c r="D161" t="s">
        <v>1444</v>
      </c>
      <c r="E161" t="s">
        <v>1446</v>
      </c>
      <c r="F161" t="s">
        <v>934</v>
      </c>
      <c r="G161" t="s">
        <v>1994</v>
      </c>
      <c r="I161" t="str">
        <f t="shared" si="15"/>
        <v>N/A</v>
      </c>
      <c r="J161">
        <f t="shared" si="16"/>
        <v>1430000</v>
      </c>
      <c r="K161">
        <f t="shared" si="17"/>
        <v>1230000</v>
      </c>
      <c r="L161">
        <f t="shared" si="18"/>
        <v>1560000</v>
      </c>
      <c r="M161">
        <f t="shared" si="19"/>
        <v>2910000</v>
      </c>
      <c r="N161">
        <f t="shared" si="20"/>
        <v>10570000</v>
      </c>
    </row>
    <row r="162" spans="1:14" x14ac:dyDescent="0.3">
      <c r="A162" s="1">
        <v>4</v>
      </c>
      <c r="B162" t="s">
        <v>313</v>
      </c>
      <c r="C162" t="s">
        <v>261</v>
      </c>
      <c r="D162" t="s">
        <v>261</v>
      </c>
      <c r="E162" t="s">
        <v>8630</v>
      </c>
      <c r="F162" t="s">
        <v>8631</v>
      </c>
      <c r="G162" t="s">
        <v>8632</v>
      </c>
      <c r="I162" t="str">
        <f t="shared" si="15"/>
        <v>N/A</v>
      </c>
      <c r="J162" t="str">
        <f t="shared" si="16"/>
        <v>N/A</v>
      </c>
      <c r="K162" t="str">
        <f t="shared" si="17"/>
        <v>N/A</v>
      </c>
      <c r="L162">
        <f t="shared" si="18"/>
        <v>17020000</v>
      </c>
      <c r="M162">
        <f t="shared" si="19"/>
        <v>75560000</v>
      </c>
      <c r="N162">
        <f t="shared" si="20"/>
        <v>250880000</v>
      </c>
    </row>
    <row r="163" spans="1:14" x14ac:dyDescent="0.3">
      <c r="A163" s="1">
        <v>5</v>
      </c>
      <c r="B163" t="s">
        <v>314</v>
      </c>
      <c r="C163" t="s">
        <v>6266</v>
      </c>
      <c r="D163" t="s">
        <v>8633</v>
      </c>
      <c r="E163" t="s">
        <v>261</v>
      </c>
      <c r="F163" t="s">
        <v>261</v>
      </c>
      <c r="G163" t="s">
        <v>261</v>
      </c>
      <c r="I163" t="str">
        <f t="shared" si="15"/>
        <v>N/A</v>
      </c>
      <c r="J163">
        <f t="shared" si="16"/>
        <v>18670000</v>
      </c>
      <c r="K163">
        <f t="shared" si="17"/>
        <v>25750000</v>
      </c>
      <c r="L163" t="str">
        <f t="shared" si="18"/>
        <v>N/A</v>
      </c>
      <c r="M163" t="str">
        <f t="shared" si="19"/>
        <v>N/A</v>
      </c>
      <c r="N163" t="str">
        <f t="shared" si="20"/>
        <v>N/A</v>
      </c>
    </row>
    <row r="164" spans="1:14" x14ac:dyDescent="0.3">
      <c r="A164" s="1">
        <v>6</v>
      </c>
      <c r="B164" t="s">
        <v>315</v>
      </c>
      <c r="C164" t="s">
        <v>5277</v>
      </c>
      <c r="D164" t="s">
        <v>8634</v>
      </c>
      <c r="E164" t="s">
        <v>8635</v>
      </c>
      <c r="F164" t="s">
        <v>8636</v>
      </c>
      <c r="G164" t="s">
        <v>8637</v>
      </c>
      <c r="I164" t="str">
        <f t="shared" si="15"/>
        <v>N/A</v>
      </c>
      <c r="J164">
        <f t="shared" si="16"/>
        <v>1900000</v>
      </c>
      <c r="K164">
        <f t="shared" si="17"/>
        <v>60050000</v>
      </c>
      <c r="L164">
        <f t="shared" si="18"/>
        <v>180160000</v>
      </c>
      <c r="M164">
        <f t="shared" si="19"/>
        <v>10500000</v>
      </c>
      <c r="N164">
        <f t="shared" si="20"/>
        <v>61160000</v>
      </c>
    </row>
    <row r="165" spans="1:14" x14ac:dyDescent="0.3">
      <c r="A165" s="1">
        <v>7</v>
      </c>
      <c r="B165" t="s">
        <v>319</v>
      </c>
      <c r="C165" t="s">
        <v>8638</v>
      </c>
      <c r="D165" t="s">
        <v>8639</v>
      </c>
      <c r="E165" t="s">
        <v>8640</v>
      </c>
      <c r="F165" t="s">
        <v>8641</v>
      </c>
      <c r="G165" t="s">
        <v>8642</v>
      </c>
      <c r="I165" t="str">
        <f t="shared" si="15"/>
        <v>N/A</v>
      </c>
      <c r="J165">
        <f t="shared" si="16"/>
        <v>104290000</v>
      </c>
      <c r="K165">
        <f t="shared" si="17"/>
        <v>78500000</v>
      </c>
      <c r="L165" t="str">
        <f t="shared" si="18"/>
        <v>(63,000)</v>
      </c>
      <c r="M165">
        <f t="shared" si="19"/>
        <v>102220000</v>
      </c>
      <c r="N165">
        <f t="shared" si="20"/>
        <v>233640000</v>
      </c>
    </row>
    <row r="166" spans="1:14" x14ac:dyDescent="0.3">
      <c r="A166" s="1">
        <v>8</v>
      </c>
      <c r="B166" t="s">
        <v>323</v>
      </c>
      <c r="C166" t="s">
        <v>261</v>
      </c>
      <c r="D166" t="s">
        <v>8643</v>
      </c>
      <c r="E166" t="s">
        <v>8644</v>
      </c>
      <c r="F166" t="s">
        <v>8645</v>
      </c>
      <c r="G166" t="s">
        <v>8646</v>
      </c>
      <c r="I166" t="str">
        <f t="shared" si="15"/>
        <v>N/A</v>
      </c>
      <c r="J166" t="str">
        <f t="shared" si="16"/>
        <v>N/A</v>
      </c>
      <c r="K166">
        <f t="shared" si="17"/>
        <v>-0.24730000000000002</v>
      </c>
      <c r="L166">
        <f t="shared" si="18"/>
        <v>-1.0007999999999999</v>
      </c>
      <c r="M166">
        <f t="shared" si="19"/>
        <v>1623.5555999999999</v>
      </c>
      <c r="N166">
        <f t="shared" si="20"/>
        <v>1.2856000000000001</v>
      </c>
    </row>
    <row r="167" spans="1:14" x14ac:dyDescent="0.3">
      <c r="A167" s="1">
        <v>9</v>
      </c>
      <c r="B167" t="s">
        <v>327</v>
      </c>
      <c r="C167" t="s">
        <v>261</v>
      </c>
      <c r="D167" t="s">
        <v>261</v>
      </c>
      <c r="E167" t="s">
        <v>261</v>
      </c>
      <c r="F167" t="s">
        <v>261</v>
      </c>
      <c r="G167" t="s">
        <v>8647</v>
      </c>
      <c r="I167" t="str">
        <f t="shared" si="15"/>
        <v>N/A</v>
      </c>
      <c r="J167" t="str">
        <f t="shared" si="16"/>
        <v>N/A</v>
      </c>
      <c r="K167" t="str">
        <f t="shared" si="17"/>
        <v>N/A</v>
      </c>
      <c r="L167" t="str">
        <f t="shared" si="18"/>
        <v>N/A</v>
      </c>
      <c r="M167" t="str">
        <f t="shared" si="19"/>
        <v>N/A</v>
      </c>
      <c r="N167">
        <f t="shared" si="20"/>
        <v>0.46429999999999999</v>
      </c>
    </row>
    <row r="168" spans="1:14" x14ac:dyDescent="0.3">
      <c r="A168" s="1">
        <v>10</v>
      </c>
      <c r="B168" t="s">
        <v>329</v>
      </c>
      <c r="C168" t="s">
        <v>1166</v>
      </c>
      <c r="D168" t="s">
        <v>5577</v>
      </c>
      <c r="E168" t="s">
        <v>8648</v>
      </c>
      <c r="F168" t="s">
        <v>5004</v>
      </c>
      <c r="G168" t="s">
        <v>8649</v>
      </c>
      <c r="I168" t="str">
        <f t="shared" si="15"/>
        <v>N/A</v>
      </c>
      <c r="J168">
        <f t="shared" si="16"/>
        <v>3210000</v>
      </c>
      <c r="K168">
        <f t="shared" si="17"/>
        <v>2630000</v>
      </c>
      <c r="L168">
        <f t="shared" si="18"/>
        <v>3190000</v>
      </c>
      <c r="M168">
        <f t="shared" si="19"/>
        <v>2360000</v>
      </c>
      <c r="N168" t="str">
        <f t="shared" si="20"/>
        <v>745000</v>
      </c>
    </row>
    <row r="169" spans="1:14" x14ac:dyDescent="0.3">
      <c r="A169" s="1">
        <v>11</v>
      </c>
      <c r="B169" t="s">
        <v>330</v>
      </c>
      <c r="C169" t="s">
        <v>8650</v>
      </c>
      <c r="D169" t="s">
        <v>8651</v>
      </c>
      <c r="E169" t="s">
        <v>8652</v>
      </c>
      <c r="F169" t="s">
        <v>8653</v>
      </c>
      <c r="G169" t="s">
        <v>8649</v>
      </c>
      <c r="I169" t="str">
        <f t="shared" si="15"/>
        <v>N/A</v>
      </c>
      <c r="J169" t="str">
        <f t="shared" si="16"/>
        <v>765000</v>
      </c>
      <c r="K169" t="str">
        <f t="shared" si="17"/>
        <v>519000</v>
      </c>
      <c r="L169" t="str">
        <f t="shared" si="18"/>
        <v>350000</v>
      </c>
      <c r="M169" t="str">
        <f t="shared" si="19"/>
        <v>783000</v>
      </c>
      <c r="N169" t="str">
        <f t="shared" si="20"/>
        <v>745000</v>
      </c>
    </row>
    <row r="170" spans="1:14" x14ac:dyDescent="0.3">
      <c r="A170" s="1">
        <v>12</v>
      </c>
      <c r="B170" t="s">
        <v>331</v>
      </c>
      <c r="C170" t="s">
        <v>8365</v>
      </c>
      <c r="D170" t="s">
        <v>2528</v>
      </c>
      <c r="E170" t="s">
        <v>5005</v>
      </c>
      <c r="F170" t="s">
        <v>6699</v>
      </c>
      <c r="G170" t="s">
        <v>261</v>
      </c>
      <c r="I170" t="str">
        <f t="shared" si="15"/>
        <v>N/A</v>
      </c>
      <c r="J170" t="str">
        <f t="shared" si="16"/>
        <v>199000</v>
      </c>
      <c r="K170">
        <f t="shared" si="17"/>
        <v>2570000</v>
      </c>
      <c r="L170">
        <f t="shared" si="18"/>
        <v>2770000</v>
      </c>
      <c r="M170">
        <f t="shared" si="19"/>
        <v>2340000</v>
      </c>
      <c r="N170" t="str">
        <f t="shared" si="20"/>
        <v>N/A</v>
      </c>
    </row>
    <row r="171" spans="1:14" x14ac:dyDescent="0.3">
      <c r="A171" s="1">
        <v>13</v>
      </c>
      <c r="B171" t="s">
        <v>332</v>
      </c>
      <c r="C171" t="s">
        <v>261</v>
      </c>
      <c r="D171" t="s">
        <v>261</v>
      </c>
      <c r="E171" t="s">
        <v>261</v>
      </c>
      <c r="F171" t="s">
        <v>261</v>
      </c>
      <c r="G171" t="s">
        <v>261</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333</v>
      </c>
      <c r="C172" t="s">
        <v>5459</v>
      </c>
      <c r="D172" t="s">
        <v>8654</v>
      </c>
      <c r="E172" t="s">
        <v>3244</v>
      </c>
      <c r="F172" t="s">
        <v>8655</v>
      </c>
      <c r="G172" t="s">
        <v>261</v>
      </c>
      <c r="I172" t="str">
        <f t="shared" si="15"/>
        <v>N/A</v>
      </c>
      <c r="J172">
        <f t="shared" si="16"/>
        <v>2240000</v>
      </c>
      <c r="K172" t="str">
        <f t="shared" si="17"/>
        <v>(457,000)</v>
      </c>
      <c r="L172" t="str">
        <f t="shared" si="18"/>
        <v>69000</v>
      </c>
      <c r="M172" t="str">
        <f t="shared" si="19"/>
        <v>(755,000)</v>
      </c>
      <c r="N172" t="str">
        <f t="shared" si="20"/>
        <v>N/A</v>
      </c>
    </row>
    <row r="173" spans="1:14" x14ac:dyDescent="0.3">
      <c r="A173" s="1">
        <v>15</v>
      </c>
      <c r="B173" t="s">
        <v>334</v>
      </c>
      <c r="C173" t="s">
        <v>261</v>
      </c>
      <c r="D173" t="s">
        <v>261</v>
      </c>
      <c r="E173" t="s">
        <v>261</v>
      </c>
      <c r="F173" t="s">
        <v>261</v>
      </c>
      <c r="G173" t="s">
        <v>261</v>
      </c>
      <c r="I173" t="str">
        <f t="shared" si="15"/>
        <v>N/A</v>
      </c>
      <c r="J173" t="str">
        <f t="shared" si="16"/>
        <v>N/A</v>
      </c>
      <c r="K173" t="str">
        <f t="shared" si="17"/>
        <v>N/A</v>
      </c>
      <c r="L173" t="str">
        <f t="shared" si="18"/>
        <v>N/A</v>
      </c>
      <c r="M173" t="str">
        <f t="shared" si="19"/>
        <v>N/A</v>
      </c>
      <c r="N173" t="str">
        <f t="shared" si="20"/>
        <v>N/A</v>
      </c>
    </row>
    <row r="174" spans="1:14" x14ac:dyDescent="0.3">
      <c r="A174" s="1">
        <v>16</v>
      </c>
      <c r="B174" t="s">
        <v>335</v>
      </c>
      <c r="C174" t="s">
        <v>261</v>
      </c>
      <c r="D174" t="s">
        <v>261</v>
      </c>
      <c r="E174" t="s">
        <v>5328</v>
      </c>
      <c r="F174" t="s">
        <v>261</v>
      </c>
      <c r="G174" t="s">
        <v>261</v>
      </c>
      <c r="I174" t="str">
        <f t="shared" si="15"/>
        <v>N/A</v>
      </c>
      <c r="J174" t="str">
        <f t="shared" si="16"/>
        <v>N/A</v>
      </c>
      <c r="K174" t="str">
        <f t="shared" si="17"/>
        <v>N/A</v>
      </c>
      <c r="L174">
        <f t="shared" si="18"/>
        <v>24460000</v>
      </c>
      <c r="M174" t="str">
        <f t="shared" si="19"/>
        <v>N/A</v>
      </c>
      <c r="N174" t="str">
        <f t="shared" si="20"/>
        <v>N/A</v>
      </c>
    </row>
    <row r="175" spans="1:14" x14ac:dyDescent="0.3">
      <c r="A175" s="1">
        <v>17</v>
      </c>
      <c r="B175" t="s">
        <v>336</v>
      </c>
      <c r="C175" t="s">
        <v>4755</v>
      </c>
      <c r="D175" t="s">
        <v>261</v>
      </c>
      <c r="E175" t="s">
        <v>261</v>
      </c>
      <c r="F175" t="s">
        <v>261</v>
      </c>
      <c r="G175" t="s">
        <v>261</v>
      </c>
      <c r="I175" t="str">
        <f t="shared" si="15"/>
        <v>N/A</v>
      </c>
      <c r="J175" t="str">
        <f t="shared" si="16"/>
        <v>(4.99M)</v>
      </c>
      <c r="K175" t="str">
        <f t="shared" si="17"/>
        <v>N/A</v>
      </c>
      <c r="L175" t="str">
        <f t="shared" si="18"/>
        <v>N/A</v>
      </c>
      <c r="M175" t="str">
        <f t="shared" si="19"/>
        <v>N/A</v>
      </c>
      <c r="N175" t="str">
        <f t="shared" si="20"/>
        <v>N/A</v>
      </c>
    </row>
    <row r="176" spans="1:14" x14ac:dyDescent="0.3">
      <c r="A176" s="1">
        <v>18</v>
      </c>
      <c r="B176" t="s">
        <v>337</v>
      </c>
      <c r="C176" t="s">
        <v>8656</v>
      </c>
      <c r="D176" t="s">
        <v>8657</v>
      </c>
      <c r="E176" t="s">
        <v>701</v>
      </c>
      <c r="F176" t="s">
        <v>8658</v>
      </c>
      <c r="G176" t="s">
        <v>8659</v>
      </c>
      <c r="I176" t="str">
        <f t="shared" si="15"/>
        <v>N/A</v>
      </c>
      <c r="J176">
        <f t="shared" si="16"/>
        <v>96100000</v>
      </c>
      <c r="K176">
        <f t="shared" si="17"/>
        <v>75870000</v>
      </c>
      <c r="L176">
        <f t="shared" si="18"/>
        <v>21210000</v>
      </c>
      <c r="M176">
        <f t="shared" si="19"/>
        <v>99860000</v>
      </c>
      <c r="N176">
        <f t="shared" si="20"/>
        <v>232890000</v>
      </c>
    </row>
    <row r="177" spans="1:14" x14ac:dyDescent="0.3">
      <c r="A177" s="1">
        <v>19</v>
      </c>
      <c r="B177" t="s">
        <v>338</v>
      </c>
      <c r="C177" t="s">
        <v>2203</v>
      </c>
      <c r="D177" t="s">
        <v>8626</v>
      </c>
      <c r="E177" t="s">
        <v>261</v>
      </c>
      <c r="F177" t="s">
        <v>261</v>
      </c>
      <c r="G177" t="s">
        <v>261</v>
      </c>
      <c r="I177" t="str">
        <f t="shared" si="15"/>
        <v>N/A</v>
      </c>
      <c r="J177">
        <f t="shared" si="16"/>
        <v>15580000</v>
      </c>
      <c r="K177">
        <f t="shared" si="17"/>
        <v>20090000</v>
      </c>
      <c r="L177" t="str">
        <f t="shared" si="18"/>
        <v>N/A</v>
      </c>
      <c r="M177" t="str">
        <f t="shared" si="19"/>
        <v>N/A</v>
      </c>
      <c r="N177" t="str">
        <f t="shared" si="20"/>
        <v>N/A</v>
      </c>
    </row>
    <row r="178" spans="1:14" x14ac:dyDescent="0.3">
      <c r="A178" s="1">
        <v>20</v>
      </c>
      <c r="B178" t="s">
        <v>344</v>
      </c>
      <c r="C178" t="s">
        <v>8660</v>
      </c>
      <c r="D178" t="s">
        <v>8661</v>
      </c>
      <c r="E178" t="s">
        <v>701</v>
      </c>
      <c r="F178" t="s">
        <v>8658</v>
      </c>
      <c r="G178" t="s">
        <v>8659</v>
      </c>
      <c r="I178" t="str">
        <f t="shared" si="15"/>
        <v>N/A</v>
      </c>
      <c r="J178">
        <f t="shared" si="16"/>
        <v>80520000</v>
      </c>
      <c r="K178">
        <f t="shared" si="17"/>
        <v>55770000</v>
      </c>
      <c r="L178">
        <f t="shared" si="18"/>
        <v>21210000</v>
      </c>
      <c r="M178">
        <f t="shared" si="19"/>
        <v>99860000</v>
      </c>
      <c r="N178">
        <f t="shared" si="20"/>
        <v>232890000</v>
      </c>
    </row>
    <row r="179" spans="1:14" x14ac:dyDescent="0.3">
      <c r="A179" s="1">
        <v>21</v>
      </c>
      <c r="B179" t="s">
        <v>350</v>
      </c>
      <c r="C179" t="s">
        <v>261</v>
      </c>
      <c r="D179" t="s">
        <v>8662</v>
      </c>
      <c r="E179" t="s">
        <v>8663</v>
      </c>
      <c r="F179" t="s">
        <v>8664</v>
      </c>
      <c r="G179" t="s">
        <v>8665</v>
      </c>
      <c r="I179" t="str">
        <f t="shared" si="15"/>
        <v>N/A</v>
      </c>
      <c r="J179" t="str">
        <f t="shared" si="16"/>
        <v>N/A</v>
      </c>
      <c r="K179">
        <f t="shared" si="17"/>
        <v>-0.30740000000000001</v>
      </c>
      <c r="L179">
        <f t="shared" si="18"/>
        <v>-0.61980000000000002</v>
      </c>
      <c r="M179">
        <f t="shared" si="19"/>
        <v>3.7088999999999999</v>
      </c>
      <c r="N179">
        <f t="shared" si="20"/>
        <v>1.3322999999999998</v>
      </c>
    </row>
    <row r="180" spans="1:14" x14ac:dyDescent="0.3">
      <c r="A180" s="1">
        <v>22</v>
      </c>
      <c r="B180" t="s">
        <v>355</v>
      </c>
      <c r="C180" t="s">
        <v>261</v>
      </c>
      <c r="D180" t="s">
        <v>261</v>
      </c>
      <c r="E180" t="s">
        <v>261</v>
      </c>
      <c r="F180" t="s">
        <v>261</v>
      </c>
      <c r="G180" t="s">
        <v>8666</v>
      </c>
      <c r="I180" t="str">
        <f t="shared" si="15"/>
        <v>N/A</v>
      </c>
      <c r="J180" t="str">
        <f t="shared" si="16"/>
        <v>N/A</v>
      </c>
      <c r="K180" t="str">
        <f t="shared" si="17"/>
        <v>N/A</v>
      </c>
      <c r="L180" t="str">
        <f t="shared" si="18"/>
        <v>N/A</v>
      </c>
      <c r="M180" t="str">
        <f t="shared" si="19"/>
        <v>N/A</v>
      </c>
      <c r="N180">
        <f t="shared" si="20"/>
        <v>0.46280000000000004</v>
      </c>
    </row>
    <row r="181" spans="1:14" x14ac:dyDescent="0.3">
      <c r="A181" s="1">
        <v>23</v>
      </c>
      <c r="B181" t="s">
        <v>357</v>
      </c>
      <c r="C181" t="s">
        <v>8667</v>
      </c>
      <c r="D181" t="s">
        <v>8668</v>
      </c>
      <c r="E181" t="s">
        <v>5279</v>
      </c>
      <c r="F181" t="s">
        <v>261</v>
      </c>
      <c r="G181" t="s">
        <v>8669</v>
      </c>
      <c r="I181" t="str">
        <f t="shared" si="15"/>
        <v>N/A</v>
      </c>
      <c r="J181" t="str">
        <f t="shared" si="16"/>
        <v>(180.93M)</v>
      </c>
      <c r="K181" t="str">
        <f t="shared" si="17"/>
        <v>(232.83M)</v>
      </c>
      <c r="L181">
        <f t="shared" si="18"/>
        <v>2810000</v>
      </c>
      <c r="M181" t="str">
        <f t="shared" si="19"/>
        <v>N/A</v>
      </c>
      <c r="N181" t="str">
        <f t="shared" si="20"/>
        <v>(9.61M)</v>
      </c>
    </row>
    <row r="182" spans="1:14" x14ac:dyDescent="0.3">
      <c r="A182" s="1">
        <v>24</v>
      </c>
      <c r="B182" t="s">
        <v>361</v>
      </c>
      <c r="C182" t="s">
        <v>7788</v>
      </c>
      <c r="D182" t="s">
        <v>2279</v>
      </c>
      <c r="E182" t="s">
        <v>261</v>
      </c>
      <c r="F182" t="s">
        <v>261</v>
      </c>
      <c r="G182" t="s">
        <v>8669</v>
      </c>
      <c r="I182" t="str">
        <f t="shared" si="15"/>
        <v>N/A</v>
      </c>
      <c r="J182">
        <f t="shared" si="16"/>
        <v>2040000</v>
      </c>
      <c r="K182" t="str">
        <f t="shared" si="17"/>
        <v>(20.57M)</v>
      </c>
      <c r="L182" t="str">
        <f t="shared" si="18"/>
        <v>N/A</v>
      </c>
      <c r="M182" t="str">
        <f t="shared" si="19"/>
        <v>N/A</v>
      </c>
      <c r="N182" t="str">
        <f t="shared" si="20"/>
        <v>(9.61M)</v>
      </c>
    </row>
    <row r="183" spans="1:14" x14ac:dyDescent="0.3">
      <c r="A183" s="1">
        <v>25</v>
      </c>
      <c r="B183" t="s">
        <v>365</v>
      </c>
      <c r="C183" t="s">
        <v>261</v>
      </c>
      <c r="D183" t="s">
        <v>261</v>
      </c>
      <c r="E183" t="s">
        <v>261</v>
      </c>
      <c r="F183" t="s">
        <v>261</v>
      </c>
      <c r="G183" t="s">
        <v>261</v>
      </c>
      <c r="I183" t="str">
        <f t="shared" si="15"/>
        <v>N/A</v>
      </c>
      <c r="J183" t="str">
        <f t="shared" si="16"/>
        <v>N/A</v>
      </c>
      <c r="K183" t="str">
        <f t="shared" si="17"/>
        <v>N/A</v>
      </c>
      <c r="L183" t="str">
        <f t="shared" si="18"/>
        <v>N/A</v>
      </c>
      <c r="M183" t="str">
        <f t="shared" si="19"/>
        <v>N/A</v>
      </c>
      <c r="N183" t="str">
        <f t="shared" si="20"/>
        <v>N/A</v>
      </c>
    </row>
    <row r="184" spans="1:14" x14ac:dyDescent="0.3">
      <c r="A184" s="1">
        <v>26</v>
      </c>
      <c r="B184" t="s">
        <v>366</v>
      </c>
      <c r="C184" t="s">
        <v>8670</v>
      </c>
      <c r="D184" t="s">
        <v>8671</v>
      </c>
      <c r="E184" t="s">
        <v>5279</v>
      </c>
      <c r="F184" t="s">
        <v>261</v>
      </c>
      <c r="G184" t="s">
        <v>261</v>
      </c>
      <c r="I184" t="str">
        <f t="shared" si="15"/>
        <v>N/A</v>
      </c>
      <c r="J184" t="str">
        <f t="shared" si="16"/>
        <v>(182.97M)</v>
      </c>
      <c r="K184" t="str">
        <f t="shared" si="17"/>
        <v>(212.27M)</v>
      </c>
      <c r="L184">
        <f t="shared" si="18"/>
        <v>2810000</v>
      </c>
      <c r="M184" t="str">
        <f t="shared" si="19"/>
        <v>N/A</v>
      </c>
      <c r="N184" t="str">
        <f t="shared" si="20"/>
        <v>N/A</v>
      </c>
    </row>
    <row r="185" spans="1:14" x14ac:dyDescent="0.3">
      <c r="A185" s="1">
        <v>27</v>
      </c>
      <c r="B185" t="s">
        <v>370</v>
      </c>
      <c r="C185" t="s">
        <v>8629</v>
      </c>
      <c r="D185" t="s">
        <v>8672</v>
      </c>
      <c r="E185" t="s">
        <v>7160</v>
      </c>
      <c r="F185" t="s">
        <v>261</v>
      </c>
      <c r="G185" t="s">
        <v>8673</v>
      </c>
      <c r="I185" t="str">
        <f t="shared" si="15"/>
        <v>N/A</v>
      </c>
      <c r="J185">
        <f t="shared" si="16"/>
        <v>261450000</v>
      </c>
      <c r="K185">
        <f t="shared" si="17"/>
        <v>288600000</v>
      </c>
      <c r="L185">
        <f t="shared" si="18"/>
        <v>18400000</v>
      </c>
      <c r="M185" t="str">
        <f t="shared" si="19"/>
        <v>N/A</v>
      </c>
      <c r="N185">
        <f t="shared" si="20"/>
        <v>242500000</v>
      </c>
    </row>
    <row r="186" spans="1:14" x14ac:dyDescent="0.3">
      <c r="A186" s="1">
        <v>28</v>
      </c>
      <c r="B186" t="s">
        <v>374</v>
      </c>
      <c r="C186" t="s">
        <v>8153</v>
      </c>
      <c r="D186" t="s">
        <v>6595</v>
      </c>
      <c r="E186" t="s">
        <v>8674</v>
      </c>
      <c r="F186" t="s">
        <v>8675</v>
      </c>
      <c r="G186" t="s">
        <v>7443</v>
      </c>
      <c r="I186" t="str">
        <f t="shared" si="15"/>
        <v>N/A</v>
      </c>
      <c r="J186">
        <f t="shared" si="16"/>
        <v>51550000</v>
      </c>
      <c r="K186">
        <f t="shared" si="17"/>
        <v>44600000</v>
      </c>
      <c r="L186">
        <f t="shared" si="18"/>
        <v>48300000</v>
      </c>
      <c r="M186">
        <f t="shared" si="19"/>
        <v>27920000</v>
      </c>
      <c r="N186">
        <f t="shared" si="20"/>
        <v>17960000</v>
      </c>
    </row>
    <row r="187" spans="1:14" x14ac:dyDescent="0.3">
      <c r="A187" s="1">
        <v>29</v>
      </c>
      <c r="B187" t="s">
        <v>375</v>
      </c>
      <c r="C187" t="s">
        <v>8676</v>
      </c>
      <c r="D187" t="s">
        <v>8677</v>
      </c>
      <c r="E187" t="s">
        <v>8678</v>
      </c>
      <c r="F187" t="s">
        <v>8679</v>
      </c>
      <c r="G187" t="s">
        <v>8680</v>
      </c>
      <c r="I187" t="str">
        <f t="shared" si="15"/>
        <v>N/A</v>
      </c>
      <c r="J187" t="str">
        <f t="shared" si="16"/>
        <v>(154M)</v>
      </c>
      <c r="K187" t="str">
        <f t="shared" si="17"/>
        <v>(201.1M)</v>
      </c>
      <c r="L187" t="str">
        <f t="shared" si="18"/>
        <v>(24.29M)</v>
      </c>
      <c r="M187">
        <f t="shared" si="19"/>
        <v>71930000</v>
      </c>
      <c r="N187">
        <f t="shared" si="20"/>
        <v>214940000</v>
      </c>
    </row>
    <row r="188" spans="1:14" x14ac:dyDescent="0.3">
      <c r="A188" s="1">
        <v>30</v>
      </c>
      <c r="B188" t="s">
        <v>379</v>
      </c>
      <c r="C188" t="s">
        <v>8681</v>
      </c>
      <c r="D188" t="s">
        <v>8682</v>
      </c>
      <c r="E188" t="s">
        <v>8683</v>
      </c>
      <c r="F188" t="s">
        <v>82</v>
      </c>
      <c r="G188" t="s">
        <v>8684</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(1.84)</v>
      </c>
      <c r="K188" t="str">
        <f t="shared" ref="K188:K251" si="23">IF(TRIM(D188)="-", "N/A", IF(RIGHT(D188,1)="M",1000000*VALUE(LEFT(D188,LEN(D188)-1)),IF(RIGHT(D188,1)="B",1000000000*VALUE(LEFT(D188,LEN(D188)-1)),IF(RIGHT(D188,1)="%",0.01*VALUE(LEFT(D188,LEN(D188)-1)),D188))))</f>
        <v>(1.79)</v>
      </c>
      <c r="L188" t="str">
        <f t="shared" ref="L188:L251" si="24">IF(TRIM(E188)="-", "N/A", IF(RIGHT(E188,1)="M",1000000*VALUE(LEFT(E188,LEN(E188)-1)),IF(RIGHT(E188,1)="B",1000000000*VALUE(LEFT(E188,LEN(E188)-1)),IF(RIGHT(E188,1)="%",0.01*VALUE(LEFT(E188,LEN(E188)-1)),E188))))</f>
        <v>(0.19)</v>
      </c>
      <c r="M188" t="str">
        <f t="shared" ref="M188:M251" si="25">IF(TRIM(F188)="-", "N/A", IF(RIGHT(F188,1)="M",1000000*VALUE(LEFT(F188,LEN(F188)-1)),IF(RIGHT(F188,1)="B",1000000000*VALUE(LEFT(F188,LEN(F188)-1)),IF(RIGHT(F188,1)="%",0.01*VALUE(LEFT(F188,LEN(F188)-1)),F188))))</f>
        <v>0.56</v>
      </c>
      <c r="N188" t="str">
        <f t="shared" ref="N188:N251" si="26">IF(TRIM(G188)="-", "N/A", IF(RIGHT(G188,1)="M",1000000*VALUE(LEFT(G188,LEN(G188)-1)),IF(RIGHT(G188,1)="B",1000000000*VALUE(LEFT(G188,LEN(G188)-1)),IF(RIGHT(G188,1)="%",0.01*VALUE(LEFT(G188,LEN(G188)-1)),G188))))</f>
        <v>1.71</v>
      </c>
    </row>
    <row r="189" spans="1:14" x14ac:dyDescent="0.3">
      <c r="A189" s="1">
        <v>31</v>
      </c>
      <c r="B189" t="s">
        <v>385</v>
      </c>
      <c r="C189" t="s">
        <v>261</v>
      </c>
      <c r="D189" t="s">
        <v>3614</v>
      </c>
      <c r="E189" t="s">
        <v>8685</v>
      </c>
      <c r="F189" t="s">
        <v>8686</v>
      </c>
      <c r="G189" t="s">
        <v>8687</v>
      </c>
      <c r="I189" t="str">
        <f t="shared" si="21"/>
        <v>N/A</v>
      </c>
      <c r="J189" t="str">
        <f t="shared" si="22"/>
        <v>N/A</v>
      </c>
      <c r="K189">
        <f t="shared" si="23"/>
        <v>2.6800000000000001E-2</v>
      </c>
      <c r="L189">
        <f t="shared" si="24"/>
        <v>0.89159999999999995</v>
      </c>
      <c r="M189">
        <f t="shared" si="25"/>
        <v>3.883</v>
      </c>
      <c r="N189">
        <f t="shared" si="26"/>
        <v>2.0628000000000002</v>
      </c>
    </row>
    <row r="190" spans="1:14" x14ac:dyDescent="0.3">
      <c r="A190" s="1">
        <v>32</v>
      </c>
      <c r="B190" t="s">
        <v>390</v>
      </c>
      <c r="C190" t="s">
        <v>8688</v>
      </c>
      <c r="D190" t="s">
        <v>8689</v>
      </c>
      <c r="E190" t="s">
        <v>3945</v>
      </c>
      <c r="F190" t="s">
        <v>8690</v>
      </c>
      <c r="G190" t="s">
        <v>8691</v>
      </c>
      <c r="I190" t="str">
        <f t="shared" si="21"/>
        <v>N/A</v>
      </c>
      <c r="J190">
        <f t="shared" si="22"/>
        <v>83750000</v>
      </c>
      <c r="K190">
        <f t="shared" si="23"/>
        <v>112380000</v>
      </c>
      <c r="L190">
        <f t="shared" si="24"/>
        <v>125160000</v>
      </c>
      <c r="M190">
        <f t="shared" si="25"/>
        <v>128620000</v>
      </c>
      <c r="N190">
        <f t="shared" si="26"/>
        <v>125470000</v>
      </c>
    </row>
    <row r="191" spans="1:14" x14ac:dyDescent="0.3">
      <c r="A191" s="1">
        <v>33</v>
      </c>
      <c r="B191" t="s">
        <v>396</v>
      </c>
      <c r="C191" t="s">
        <v>8681</v>
      </c>
      <c r="D191" t="s">
        <v>8682</v>
      </c>
      <c r="E191" t="s">
        <v>8683</v>
      </c>
      <c r="F191" t="s">
        <v>82</v>
      </c>
      <c r="G191" t="s">
        <v>6381</v>
      </c>
      <c r="I191" t="str">
        <f t="shared" si="21"/>
        <v>N/A</v>
      </c>
      <c r="J191" t="str">
        <f t="shared" si="22"/>
        <v>(1.84)</v>
      </c>
      <c r="K191" t="str">
        <f t="shared" si="23"/>
        <v>(1.79)</v>
      </c>
      <c r="L191" t="str">
        <f t="shared" si="24"/>
        <v>(0.19)</v>
      </c>
      <c r="M191" t="str">
        <f t="shared" si="25"/>
        <v>0.56</v>
      </c>
      <c r="N191" t="str">
        <f t="shared" si="26"/>
        <v>1.70</v>
      </c>
    </row>
    <row r="192" spans="1:14" x14ac:dyDescent="0.3">
      <c r="A192" s="1">
        <v>34</v>
      </c>
      <c r="B192" t="s">
        <v>399</v>
      </c>
      <c r="C192" t="s">
        <v>261</v>
      </c>
      <c r="D192" t="s">
        <v>3614</v>
      </c>
      <c r="E192" t="s">
        <v>8685</v>
      </c>
      <c r="F192" t="s">
        <v>8692</v>
      </c>
      <c r="G192" t="s">
        <v>8693</v>
      </c>
      <c r="I192" t="str">
        <f t="shared" si="21"/>
        <v>N/A</v>
      </c>
      <c r="J192" t="str">
        <f t="shared" si="22"/>
        <v>N/A</v>
      </c>
      <c r="K192">
        <f t="shared" si="23"/>
        <v>2.6800000000000001E-2</v>
      </c>
      <c r="L192">
        <f t="shared" si="24"/>
        <v>0.89159999999999995</v>
      </c>
      <c r="M192">
        <f t="shared" si="25"/>
        <v>3.8644000000000003</v>
      </c>
      <c r="N192">
        <f t="shared" si="26"/>
        <v>2.0511000000000004</v>
      </c>
    </row>
    <row r="193" spans="1:14" x14ac:dyDescent="0.3">
      <c r="A193" s="1">
        <v>35</v>
      </c>
      <c r="B193" t="s">
        <v>404</v>
      </c>
      <c r="C193" t="s">
        <v>8688</v>
      </c>
      <c r="D193" t="s">
        <v>8689</v>
      </c>
      <c r="E193" t="s">
        <v>3945</v>
      </c>
      <c r="F193" t="s">
        <v>8694</v>
      </c>
      <c r="G193" t="s">
        <v>8695</v>
      </c>
      <c r="I193" t="str">
        <f t="shared" si="21"/>
        <v>N/A</v>
      </c>
      <c r="J193">
        <f t="shared" si="22"/>
        <v>83750000</v>
      </c>
      <c r="K193">
        <f t="shared" si="23"/>
        <v>112380000</v>
      </c>
      <c r="L193">
        <f t="shared" si="24"/>
        <v>125160000</v>
      </c>
      <c r="M193">
        <f t="shared" si="25"/>
        <v>129440000</v>
      </c>
      <c r="N193">
        <f t="shared" si="26"/>
        <v>126770000</v>
      </c>
    </row>
    <row r="194" spans="1:14" x14ac:dyDescent="0.3">
      <c r="I194" t="str">
        <f t="shared" si="21"/>
        <v>N/A</v>
      </c>
      <c r="J194">
        <f t="shared" si="22"/>
        <v>0</v>
      </c>
      <c r="K194">
        <f t="shared" si="23"/>
        <v>0</v>
      </c>
      <c r="L194">
        <f t="shared" si="24"/>
        <v>0</v>
      </c>
      <c r="M194">
        <f t="shared" si="25"/>
        <v>0</v>
      </c>
      <c r="N194">
        <f t="shared" si="26"/>
        <v>0</v>
      </c>
    </row>
    <row r="195" spans="1:14" x14ac:dyDescent="0.3">
      <c r="B195" s="1" t="s">
        <v>247</v>
      </c>
      <c r="C195" s="1" t="s">
        <v>248</v>
      </c>
      <c r="D195" s="1" t="s">
        <v>249</v>
      </c>
      <c r="E195" s="1" t="s">
        <v>250</v>
      </c>
      <c r="F195" s="1" t="s">
        <v>251</v>
      </c>
      <c r="G195" s="1" t="s">
        <v>252</v>
      </c>
      <c r="H195" s="1" t="s">
        <v>253</v>
      </c>
      <c r="I195" t="str">
        <f t="shared" si="21"/>
        <v>pos_trend</v>
      </c>
      <c r="J195" t="str">
        <f t="shared" si="22"/>
        <v>2012</v>
      </c>
      <c r="K195" t="str">
        <f t="shared" si="23"/>
        <v>2013</v>
      </c>
      <c r="L195" t="str">
        <f t="shared" si="24"/>
        <v>2014</v>
      </c>
      <c r="M195" t="str">
        <f t="shared" si="25"/>
        <v>2015</v>
      </c>
      <c r="N195" t="str">
        <f t="shared" si="26"/>
        <v>2016</v>
      </c>
    </row>
    <row r="196" spans="1:14" x14ac:dyDescent="0.3">
      <c r="A196" s="1">
        <v>0</v>
      </c>
      <c r="B196" t="s">
        <v>410</v>
      </c>
      <c r="C196" t="s">
        <v>8696</v>
      </c>
      <c r="D196" t="s">
        <v>8697</v>
      </c>
      <c r="E196" t="s">
        <v>8698</v>
      </c>
      <c r="F196" t="s">
        <v>7073</v>
      </c>
      <c r="G196" t="s">
        <v>4475</v>
      </c>
      <c r="I196" t="str">
        <f t="shared" si="21"/>
        <v>pos_trend</v>
      </c>
      <c r="J196">
        <f t="shared" si="22"/>
        <v>118850000</v>
      </c>
      <c r="K196">
        <f t="shared" si="23"/>
        <v>244550000</v>
      </c>
      <c r="L196">
        <f t="shared" si="24"/>
        <v>396770000</v>
      </c>
      <c r="M196">
        <f t="shared" si="25"/>
        <v>1830000000</v>
      </c>
      <c r="N196">
        <f t="shared" si="26"/>
        <v>2100000000</v>
      </c>
    </row>
    <row r="197" spans="1:14" x14ac:dyDescent="0.3">
      <c r="A197" s="1">
        <v>1</v>
      </c>
      <c r="B197" t="s">
        <v>415</v>
      </c>
      <c r="C197" t="s">
        <v>8696</v>
      </c>
      <c r="D197" t="s">
        <v>4252</v>
      </c>
      <c r="E197" t="s">
        <v>8698</v>
      </c>
      <c r="F197" t="s">
        <v>7073</v>
      </c>
      <c r="G197" t="s">
        <v>4475</v>
      </c>
      <c r="I197" t="str">
        <f t="shared" si="21"/>
        <v>N/A</v>
      </c>
      <c r="J197">
        <f t="shared" si="22"/>
        <v>118850000</v>
      </c>
      <c r="K197">
        <f t="shared" si="23"/>
        <v>22100000</v>
      </c>
      <c r="L197">
        <f t="shared" si="24"/>
        <v>396770000</v>
      </c>
      <c r="M197">
        <f t="shared" si="25"/>
        <v>1830000000</v>
      </c>
      <c r="N197">
        <f t="shared" si="26"/>
        <v>2100000000</v>
      </c>
    </row>
    <row r="198" spans="1:14" x14ac:dyDescent="0.3">
      <c r="A198" s="1">
        <v>2</v>
      </c>
      <c r="B198" t="s">
        <v>416</v>
      </c>
      <c r="C198" t="s">
        <v>261</v>
      </c>
      <c r="D198" t="s">
        <v>261</v>
      </c>
      <c r="E198" t="s">
        <v>261</v>
      </c>
      <c r="F198" t="s">
        <v>261</v>
      </c>
      <c r="G198" t="s">
        <v>261</v>
      </c>
      <c r="I198" t="str">
        <f t="shared" si="21"/>
        <v>N/A</v>
      </c>
      <c r="J198" t="str">
        <f t="shared" si="22"/>
        <v>N/A</v>
      </c>
      <c r="K198" t="str">
        <f t="shared" si="23"/>
        <v>N/A</v>
      </c>
      <c r="L198" t="str">
        <f t="shared" si="24"/>
        <v>N/A</v>
      </c>
      <c r="M198" t="str">
        <f t="shared" si="25"/>
        <v>N/A</v>
      </c>
      <c r="N198" t="str">
        <f t="shared" si="26"/>
        <v>N/A</v>
      </c>
    </row>
    <row r="199" spans="1:14" x14ac:dyDescent="0.3">
      <c r="A199" s="1">
        <v>3</v>
      </c>
      <c r="B199" t="s">
        <v>417</v>
      </c>
      <c r="C199" t="s">
        <v>261</v>
      </c>
      <c r="D199" t="s">
        <v>8699</v>
      </c>
      <c r="E199" t="s">
        <v>8700</v>
      </c>
      <c r="F199" t="s">
        <v>8701</v>
      </c>
      <c r="G199" t="s">
        <v>8702</v>
      </c>
      <c r="I199" t="str">
        <f t="shared" si="21"/>
        <v>N/A</v>
      </c>
      <c r="J199" t="str">
        <f t="shared" si="22"/>
        <v>N/A</v>
      </c>
      <c r="K199">
        <f t="shared" si="23"/>
        <v>1.0577000000000001</v>
      </c>
      <c r="L199">
        <f t="shared" si="24"/>
        <v>0.62250000000000005</v>
      </c>
      <c r="M199">
        <f t="shared" si="25"/>
        <v>3.6247000000000003</v>
      </c>
      <c r="N199">
        <f t="shared" si="26"/>
        <v>0.14510000000000001</v>
      </c>
    </row>
    <row r="200" spans="1:14" x14ac:dyDescent="0.3">
      <c r="A200" s="1">
        <v>4</v>
      </c>
      <c r="B200" t="s">
        <v>422</v>
      </c>
      <c r="C200" t="s">
        <v>8703</v>
      </c>
      <c r="D200" t="s">
        <v>8704</v>
      </c>
      <c r="E200" t="s">
        <v>8705</v>
      </c>
      <c r="F200" t="s">
        <v>8706</v>
      </c>
      <c r="G200" t="s">
        <v>8707</v>
      </c>
      <c r="I200" t="str">
        <f t="shared" si="21"/>
        <v>N/A</v>
      </c>
      <c r="J200">
        <f t="shared" si="22"/>
        <v>253390000</v>
      </c>
      <c r="K200">
        <f t="shared" si="23"/>
        <v>223770000</v>
      </c>
      <c r="L200">
        <f t="shared" si="24"/>
        <v>248100000</v>
      </c>
      <c r="M200">
        <f t="shared" si="25"/>
        <v>182780000</v>
      </c>
      <c r="N200">
        <f t="shared" si="26"/>
        <v>160110000</v>
      </c>
    </row>
    <row r="201" spans="1:14" x14ac:dyDescent="0.3">
      <c r="A201" s="1">
        <v>5</v>
      </c>
      <c r="B201" t="s">
        <v>428</v>
      </c>
      <c r="C201" t="s">
        <v>261</v>
      </c>
      <c r="D201" t="s">
        <v>1498</v>
      </c>
      <c r="E201" t="s">
        <v>8708</v>
      </c>
      <c r="F201" t="s">
        <v>8709</v>
      </c>
      <c r="G201" t="s">
        <v>8710</v>
      </c>
      <c r="I201" t="str">
        <f t="shared" si="21"/>
        <v>N/A</v>
      </c>
      <c r="J201" t="str">
        <f t="shared" si="22"/>
        <v>N/A</v>
      </c>
      <c r="K201">
        <f t="shared" si="23"/>
        <v>-0.1169</v>
      </c>
      <c r="L201">
        <f t="shared" si="24"/>
        <v>0.10869999999999999</v>
      </c>
      <c r="M201">
        <f t="shared" si="25"/>
        <v>-0.26329999999999998</v>
      </c>
      <c r="N201">
        <f t="shared" si="26"/>
        <v>-0.12400000000000001</v>
      </c>
    </row>
    <row r="202" spans="1:14" x14ac:dyDescent="0.3">
      <c r="A202" s="1">
        <v>6</v>
      </c>
      <c r="B202" t="s">
        <v>433</v>
      </c>
      <c r="C202" t="s">
        <v>261</v>
      </c>
      <c r="D202" t="s">
        <v>261</v>
      </c>
      <c r="E202" t="s">
        <v>261</v>
      </c>
      <c r="F202" t="s">
        <v>261</v>
      </c>
      <c r="G202" t="s">
        <v>261</v>
      </c>
      <c r="I202" t="str">
        <f t="shared" si="21"/>
        <v>N/A</v>
      </c>
      <c r="J202" t="str">
        <f t="shared" si="22"/>
        <v>N/A</v>
      </c>
      <c r="K202" t="str">
        <f t="shared" si="23"/>
        <v>N/A</v>
      </c>
      <c r="L202" t="str">
        <f t="shared" si="24"/>
        <v>N/A</v>
      </c>
      <c r="M202" t="str">
        <f t="shared" si="25"/>
        <v>N/A</v>
      </c>
      <c r="N202" t="str">
        <f t="shared" si="26"/>
        <v>N/A</v>
      </c>
    </row>
    <row r="203" spans="1:14" x14ac:dyDescent="0.3">
      <c r="A203" s="1">
        <v>7</v>
      </c>
      <c r="B203" t="s">
        <v>434</v>
      </c>
      <c r="C203" t="s">
        <v>261</v>
      </c>
      <c r="D203" t="s">
        <v>261</v>
      </c>
      <c r="E203" t="s">
        <v>261</v>
      </c>
      <c r="F203" t="s">
        <v>261</v>
      </c>
      <c r="G203" t="s">
        <v>261</v>
      </c>
      <c r="I203" t="str">
        <f t="shared" si="21"/>
        <v>N/A</v>
      </c>
      <c r="J203" t="str">
        <f t="shared" si="22"/>
        <v>N/A</v>
      </c>
      <c r="K203" t="str">
        <f t="shared" si="23"/>
        <v>N/A</v>
      </c>
      <c r="L203" t="str">
        <f t="shared" si="24"/>
        <v>N/A</v>
      </c>
      <c r="M203" t="str">
        <f t="shared" si="25"/>
        <v>N/A</v>
      </c>
      <c r="N203" t="str">
        <f t="shared" si="26"/>
        <v>N/A</v>
      </c>
    </row>
    <row r="204" spans="1:14" x14ac:dyDescent="0.3">
      <c r="A204" s="1">
        <v>8</v>
      </c>
      <c r="B204" t="s">
        <v>435</v>
      </c>
      <c r="C204" t="s">
        <v>261</v>
      </c>
      <c r="D204" t="s">
        <v>261</v>
      </c>
      <c r="E204" t="s">
        <v>261</v>
      </c>
      <c r="F204" t="s">
        <v>261</v>
      </c>
      <c r="G204" t="s">
        <v>261</v>
      </c>
      <c r="I204" t="str">
        <f t="shared" si="21"/>
        <v>N/A</v>
      </c>
      <c r="J204" t="str">
        <f t="shared" si="22"/>
        <v>N/A</v>
      </c>
      <c r="K204" t="str">
        <f t="shared" si="23"/>
        <v>N/A</v>
      </c>
      <c r="L204" t="str">
        <f t="shared" si="24"/>
        <v>N/A</v>
      </c>
      <c r="M204" t="str">
        <f t="shared" si="25"/>
        <v>N/A</v>
      </c>
      <c r="N204" t="str">
        <f t="shared" si="26"/>
        <v>N/A</v>
      </c>
    </row>
    <row r="205" spans="1:14" x14ac:dyDescent="0.3">
      <c r="A205" s="1">
        <v>9</v>
      </c>
      <c r="B205" t="s">
        <v>436</v>
      </c>
      <c r="C205" t="s">
        <v>261</v>
      </c>
      <c r="D205" t="s">
        <v>261</v>
      </c>
      <c r="E205" t="s">
        <v>261</v>
      </c>
      <c r="F205" t="s">
        <v>261</v>
      </c>
      <c r="G205" t="s">
        <v>261</v>
      </c>
      <c r="I205" t="str">
        <f t="shared" si="21"/>
        <v>N/A</v>
      </c>
      <c r="J205" t="str">
        <f t="shared" si="22"/>
        <v>N/A</v>
      </c>
      <c r="K205" t="str">
        <f t="shared" si="23"/>
        <v>N/A</v>
      </c>
      <c r="L205" t="str">
        <f t="shared" si="24"/>
        <v>N/A</v>
      </c>
      <c r="M205" t="str">
        <f t="shared" si="25"/>
        <v>N/A</v>
      </c>
      <c r="N205" t="str">
        <f t="shared" si="26"/>
        <v>N/A</v>
      </c>
    </row>
    <row r="206" spans="1:14" x14ac:dyDescent="0.3">
      <c r="A206" s="1">
        <v>10</v>
      </c>
      <c r="B206" t="s">
        <v>437</v>
      </c>
      <c r="C206" t="s">
        <v>261</v>
      </c>
      <c r="D206" t="s">
        <v>261</v>
      </c>
      <c r="E206" t="s">
        <v>261</v>
      </c>
      <c r="F206" t="s">
        <v>261</v>
      </c>
      <c r="G206" t="s">
        <v>261</v>
      </c>
      <c r="I206" t="str">
        <f t="shared" si="21"/>
        <v>N/A</v>
      </c>
      <c r="J206" t="str">
        <f t="shared" si="22"/>
        <v>N/A</v>
      </c>
      <c r="K206" t="str">
        <f t="shared" si="23"/>
        <v>N/A</v>
      </c>
      <c r="L206" t="str">
        <f t="shared" si="24"/>
        <v>N/A</v>
      </c>
      <c r="M206" t="str">
        <f t="shared" si="25"/>
        <v>N/A</v>
      </c>
      <c r="N206" t="str">
        <f t="shared" si="26"/>
        <v>N/A</v>
      </c>
    </row>
    <row r="207" spans="1:14" x14ac:dyDescent="0.3">
      <c r="A207" s="1">
        <v>11</v>
      </c>
      <c r="B207" t="s">
        <v>440</v>
      </c>
      <c r="C207" t="s">
        <v>261</v>
      </c>
      <c r="D207" t="s">
        <v>261</v>
      </c>
      <c r="E207" t="s">
        <v>261</v>
      </c>
      <c r="F207" t="s">
        <v>261</v>
      </c>
      <c r="G207" t="s">
        <v>261</v>
      </c>
      <c r="I207" t="str">
        <f t="shared" si="21"/>
        <v>N/A</v>
      </c>
      <c r="J207" t="str">
        <f t="shared" si="22"/>
        <v>N/A</v>
      </c>
      <c r="K207" t="str">
        <f t="shared" si="23"/>
        <v>N/A</v>
      </c>
      <c r="L207" t="str">
        <f t="shared" si="24"/>
        <v>N/A</v>
      </c>
      <c r="M207" t="str">
        <f t="shared" si="25"/>
        <v>N/A</v>
      </c>
      <c r="N207" t="str">
        <f t="shared" si="26"/>
        <v>N/A</v>
      </c>
    </row>
    <row r="208" spans="1:14" x14ac:dyDescent="0.3">
      <c r="A208" s="1">
        <v>12</v>
      </c>
      <c r="B208" t="s">
        <v>443</v>
      </c>
      <c r="C208" t="s">
        <v>8711</v>
      </c>
      <c r="D208" t="s">
        <v>8712</v>
      </c>
      <c r="E208" t="s">
        <v>8713</v>
      </c>
      <c r="F208" t="s">
        <v>8714</v>
      </c>
      <c r="G208" t="s">
        <v>1548</v>
      </c>
      <c r="I208" t="str">
        <f t="shared" si="21"/>
        <v>N/A</v>
      </c>
      <c r="J208">
        <f t="shared" si="22"/>
        <v>782730000</v>
      </c>
      <c r="K208">
        <f t="shared" si="23"/>
        <v>990150000</v>
      </c>
      <c r="L208">
        <f t="shared" si="24"/>
        <v>199880000</v>
      </c>
      <c r="M208">
        <f t="shared" si="25"/>
        <v>225000000</v>
      </c>
      <c r="N208">
        <f t="shared" si="26"/>
        <v>163120000</v>
      </c>
    </row>
    <row r="209" spans="1:14" x14ac:dyDescent="0.3">
      <c r="A209" s="1">
        <v>13</v>
      </c>
      <c r="B209" t="s">
        <v>449</v>
      </c>
      <c r="C209" t="s">
        <v>8715</v>
      </c>
      <c r="D209" t="s">
        <v>8716</v>
      </c>
      <c r="E209" t="s">
        <v>8713</v>
      </c>
      <c r="F209" t="s">
        <v>8717</v>
      </c>
      <c r="G209" t="s">
        <v>8718</v>
      </c>
      <c r="I209" t="str">
        <f t="shared" si="21"/>
        <v>N/A</v>
      </c>
      <c r="J209">
        <f t="shared" si="22"/>
        <v>338310000</v>
      </c>
      <c r="K209">
        <f t="shared" si="23"/>
        <v>734340000</v>
      </c>
      <c r="L209">
        <f t="shared" si="24"/>
        <v>199880000</v>
      </c>
      <c r="M209">
        <f t="shared" si="25"/>
        <v>136240000</v>
      </c>
      <c r="N209">
        <f t="shared" si="26"/>
        <v>114840000</v>
      </c>
    </row>
    <row r="210" spans="1:14" x14ac:dyDescent="0.3">
      <c r="A210" s="1">
        <v>14</v>
      </c>
      <c r="B210" t="s">
        <v>454</v>
      </c>
      <c r="C210" t="s">
        <v>8719</v>
      </c>
      <c r="D210" t="s">
        <v>8720</v>
      </c>
      <c r="E210" t="s">
        <v>261</v>
      </c>
      <c r="F210" t="s">
        <v>8721</v>
      </c>
      <c r="G210" t="s">
        <v>8722</v>
      </c>
      <c r="I210" t="str">
        <f t="shared" si="21"/>
        <v>N/A</v>
      </c>
      <c r="J210">
        <f t="shared" si="22"/>
        <v>444420000</v>
      </c>
      <c r="K210">
        <f t="shared" si="23"/>
        <v>255810000</v>
      </c>
      <c r="L210" t="str">
        <f t="shared" si="24"/>
        <v>N/A</v>
      </c>
      <c r="M210">
        <f t="shared" si="25"/>
        <v>88760000</v>
      </c>
      <c r="N210">
        <f t="shared" si="26"/>
        <v>48280000</v>
      </c>
    </row>
    <row r="211" spans="1:14" x14ac:dyDescent="0.3">
      <c r="A211" s="1">
        <v>15</v>
      </c>
      <c r="B211" t="s">
        <v>459</v>
      </c>
      <c r="C211" t="s">
        <v>8723</v>
      </c>
      <c r="D211" t="s">
        <v>8724</v>
      </c>
      <c r="E211" t="s">
        <v>8725</v>
      </c>
      <c r="F211" t="s">
        <v>8726</v>
      </c>
      <c r="G211" t="s">
        <v>8727</v>
      </c>
      <c r="I211" t="str">
        <f t="shared" si="21"/>
        <v>neg_trend</v>
      </c>
      <c r="J211">
        <f t="shared" si="22"/>
        <v>8189999999.999999</v>
      </c>
      <c r="K211">
        <f t="shared" si="23"/>
        <v>6650000000</v>
      </c>
      <c r="L211">
        <f t="shared" si="24"/>
        <v>5760000000</v>
      </c>
      <c r="M211">
        <f t="shared" si="25"/>
        <v>5230000000</v>
      </c>
      <c r="N211">
        <f t="shared" si="26"/>
        <v>4530000000</v>
      </c>
    </row>
    <row r="212" spans="1:14" x14ac:dyDescent="0.3">
      <c r="A212" s="1">
        <v>16</v>
      </c>
      <c r="B212" t="s">
        <v>465</v>
      </c>
      <c r="C212" t="s">
        <v>261</v>
      </c>
      <c r="D212" t="s">
        <v>8728</v>
      </c>
      <c r="E212" t="s">
        <v>8729</v>
      </c>
      <c r="F212" t="s">
        <v>4236</v>
      </c>
      <c r="G212" t="s">
        <v>8730</v>
      </c>
      <c r="I212" t="str">
        <f t="shared" si="21"/>
        <v>N/A</v>
      </c>
      <c r="J212" t="str">
        <f t="shared" si="22"/>
        <v>N/A</v>
      </c>
      <c r="K212">
        <f t="shared" si="23"/>
        <v>-0.18840000000000001</v>
      </c>
      <c r="L212">
        <f t="shared" si="24"/>
        <v>-0.1331</v>
      </c>
      <c r="M212">
        <f t="shared" si="25"/>
        <v>-9.2100000000000015E-2</v>
      </c>
      <c r="N212">
        <f t="shared" si="26"/>
        <v>-0.1348</v>
      </c>
    </row>
    <row r="213" spans="1:14" x14ac:dyDescent="0.3">
      <c r="A213" s="1">
        <v>17</v>
      </c>
      <c r="B213" t="s">
        <v>470</v>
      </c>
      <c r="C213" t="s">
        <v>261</v>
      </c>
      <c r="D213" t="s">
        <v>261</v>
      </c>
      <c r="E213" t="s">
        <v>261</v>
      </c>
      <c r="F213" t="s">
        <v>261</v>
      </c>
      <c r="G213" t="s">
        <v>3816</v>
      </c>
      <c r="I213" t="str">
        <f t="shared" si="21"/>
        <v>N/A</v>
      </c>
      <c r="J213" t="str">
        <f t="shared" si="22"/>
        <v>N/A</v>
      </c>
      <c r="K213" t="str">
        <f t="shared" si="23"/>
        <v>N/A</v>
      </c>
      <c r="L213" t="str">
        <f t="shared" si="24"/>
        <v>N/A</v>
      </c>
      <c r="M213" t="str">
        <f t="shared" si="25"/>
        <v>N/A</v>
      </c>
      <c r="N213">
        <f t="shared" si="26"/>
        <v>4.7699999999999999E-2</v>
      </c>
    </row>
    <row r="214" spans="1:14" x14ac:dyDescent="0.3">
      <c r="I214" t="str">
        <f t="shared" si="21"/>
        <v>N/A</v>
      </c>
      <c r="J214">
        <f t="shared" si="22"/>
        <v>0</v>
      </c>
      <c r="K214">
        <f t="shared" si="23"/>
        <v>0</v>
      </c>
      <c r="L214">
        <f t="shared" si="24"/>
        <v>0</v>
      </c>
      <c r="M214">
        <f t="shared" si="25"/>
        <v>0</v>
      </c>
      <c r="N214">
        <f t="shared" si="26"/>
        <v>0</v>
      </c>
    </row>
    <row r="215" spans="1:14" x14ac:dyDescent="0.3">
      <c r="B215" s="1" t="s">
        <v>296</v>
      </c>
      <c r="C215" s="1" t="s">
        <v>248</v>
      </c>
      <c r="D215" s="1" t="s">
        <v>249</v>
      </c>
      <c r="E215" s="1" t="s">
        <v>250</v>
      </c>
      <c r="F215" s="1" t="s">
        <v>251</v>
      </c>
      <c r="G215" s="1" t="s">
        <v>252</v>
      </c>
      <c r="H215" s="1" t="s">
        <v>253</v>
      </c>
      <c r="I215" t="str">
        <f t="shared" si="21"/>
        <v>pos_trend</v>
      </c>
      <c r="J215" t="str">
        <f t="shared" si="22"/>
        <v>2012</v>
      </c>
      <c r="K215" t="str">
        <f t="shared" si="23"/>
        <v>2013</v>
      </c>
      <c r="L215" t="str">
        <f t="shared" si="24"/>
        <v>2014</v>
      </c>
      <c r="M215" t="str">
        <f t="shared" si="25"/>
        <v>2015</v>
      </c>
      <c r="N215" t="str">
        <f t="shared" si="26"/>
        <v>2016</v>
      </c>
    </row>
    <row r="216" spans="1:14" x14ac:dyDescent="0.3">
      <c r="A216" s="1">
        <v>0</v>
      </c>
      <c r="B216" t="s">
        <v>472</v>
      </c>
      <c r="C216" t="s">
        <v>8731</v>
      </c>
      <c r="D216" t="s">
        <v>8732</v>
      </c>
      <c r="E216" t="s">
        <v>1322</v>
      </c>
      <c r="F216" t="s">
        <v>4147</v>
      </c>
      <c r="G216" t="s">
        <v>3350</v>
      </c>
      <c r="I216" t="str">
        <f t="shared" si="21"/>
        <v>neg_trend</v>
      </c>
      <c r="J216">
        <f t="shared" si="22"/>
        <v>4350000000</v>
      </c>
      <c r="K216">
        <f t="shared" si="23"/>
        <v>3010000000</v>
      </c>
      <c r="L216">
        <f t="shared" si="24"/>
        <v>2210000000</v>
      </c>
      <c r="M216">
        <f t="shared" si="25"/>
        <v>1700000000</v>
      </c>
      <c r="N216">
        <f t="shared" si="26"/>
        <v>1140000000</v>
      </c>
    </row>
    <row r="217" spans="1:14" x14ac:dyDescent="0.3">
      <c r="A217" s="1">
        <v>1</v>
      </c>
      <c r="B217" t="s">
        <v>478</v>
      </c>
      <c r="C217" t="s">
        <v>6162</v>
      </c>
      <c r="D217" t="s">
        <v>7172</v>
      </c>
      <c r="E217" t="s">
        <v>8733</v>
      </c>
      <c r="F217" t="s">
        <v>261</v>
      </c>
      <c r="G217" t="s">
        <v>2064</v>
      </c>
      <c r="I217" t="str">
        <f t="shared" si="21"/>
        <v>N/A</v>
      </c>
      <c r="J217">
        <f t="shared" si="22"/>
        <v>8410000</v>
      </c>
      <c r="K217">
        <f t="shared" si="23"/>
        <v>230000000</v>
      </c>
      <c r="L217">
        <f t="shared" si="24"/>
        <v>138770000</v>
      </c>
      <c r="M217" t="str">
        <f t="shared" si="25"/>
        <v>N/A</v>
      </c>
      <c r="N217">
        <f t="shared" si="26"/>
        <v>42680000</v>
      </c>
    </row>
    <row r="218" spans="1:14" x14ac:dyDescent="0.3">
      <c r="A218" s="1">
        <v>2</v>
      </c>
      <c r="B218" t="s">
        <v>482</v>
      </c>
      <c r="C218" t="s">
        <v>261</v>
      </c>
      <c r="D218" t="s">
        <v>261</v>
      </c>
      <c r="E218" t="s">
        <v>261</v>
      </c>
      <c r="F218" t="s">
        <v>261</v>
      </c>
      <c r="G218" t="s">
        <v>261</v>
      </c>
      <c r="I218" t="str">
        <f t="shared" si="21"/>
        <v>N/A</v>
      </c>
      <c r="J218" t="str">
        <f t="shared" si="22"/>
        <v>N/A</v>
      </c>
      <c r="K218" t="str">
        <f t="shared" si="23"/>
        <v>N/A</v>
      </c>
      <c r="L218" t="str">
        <f t="shared" si="24"/>
        <v>N/A</v>
      </c>
      <c r="M218" t="str">
        <f t="shared" si="25"/>
        <v>N/A</v>
      </c>
      <c r="N218" t="str">
        <f t="shared" si="26"/>
        <v>N/A</v>
      </c>
    </row>
    <row r="219" spans="1:14" x14ac:dyDescent="0.3">
      <c r="A219" s="1">
        <v>3</v>
      </c>
      <c r="B219" t="s">
        <v>483</v>
      </c>
      <c r="C219" t="s">
        <v>6162</v>
      </c>
      <c r="D219" t="s">
        <v>7172</v>
      </c>
      <c r="E219" t="s">
        <v>8733</v>
      </c>
      <c r="F219" t="s">
        <v>261</v>
      </c>
      <c r="G219" t="s">
        <v>2064</v>
      </c>
      <c r="I219" t="str">
        <f t="shared" si="21"/>
        <v>N/A</v>
      </c>
      <c r="J219">
        <f t="shared" si="22"/>
        <v>8410000</v>
      </c>
      <c r="K219">
        <f t="shared" si="23"/>
        <v>230000000</v>
      </c>
      <c r="L219">
        <f t="shared" si="24"/>
        <v>138770000</v>
      </c>
      <c r="M219" t="str">
        <f t="shared" si="25"/>
        <v>N/A</v>
      </c>
      <c r="N219">
        <f t="shared" si="26"/>
        <v>42680000</v>
      </c>
    </row>
    <row r="220" spans="1:14" x14ac:dyDescent="0.3">
      <c r="A220" s="1">
        <v>4</v>
      </c>
      <c r="B220" t="s">
        <v>484</v>
      </c>
      <c r="C220" t="s">
        <v>8734</v>
      </c>
      <c r="D220" t="s">
        <v>8262</v>
      </c>
      <c r="E220" t="s">
        <v>4079</v>
      </c>
      <c r="F220" t="s">
        <v>4147</v>
      </c>
      <c r="G220" t="s">
        <v>8272</v>
      </c>
      <c r="I220" t="str">
        <f t="shared" si="21"/>
        <v>neg_trend</v>
      </c>
      <c r="J220">
        <f t="shared" si="22"/>
        <v>4340000000</v>
      </c>
      <c r="K220">
        <f t="shared" si="23"/>
        <v>2780000000</v>
      </c>
      <c r="L220">
        <f t="shared" si="24"/>
        <v>2069999999.9999998</v>
      </c>
      <c r="M220">
        <f t="shared" si="25"/>
        <v>1700000000</v>
      </c>
      <c r="N220">
        <f t="shared" si="26"/>
        <v>1100000000</v>
      </c>
    </row>
    <row r="221" spans="1:14" x14ac:dyDescent="0.3">
      <c r="A221" s="1">
        <v>5</v>
      </c>
      <c r="B221" t="s">
        <v>488</v>
      </c>
      <c r="C221" t="s">
        <v>8734</v>
      </c>
      <c r="D221" t="s">
        <v>8262</v>
      </c>
      <c r="E221" t="s">
        <v>4079</v>
      </c>
      <c r="F221" t="s">
        <v>4147</v>
      </c>
      <c r="G221" t="s">
        <v>8272</v>
      </c>
      <c r="I221" t="str">
        <f t="shared" si="21"/>
        <v>neg_trend</v>
      </c>
      <c r="J221">
        <f t="shared" si="22"/>
        <v>4340000000</v>
      </c>
      <c r="K221">
        <f t="shared" si="23"/>
        <v>2780000000</v>
      </c>
      <c r="L221">
        <f t="shared" si="24"/>
        <v>2069999999.9999998</v>
      </c>
      <c r="M221">
        <f t="shared" si="25"/>
        <v>1700000000</v>
      </c>
      <c r="N221">
        <f t="shared" si="26"/>
        <v>1100000000</v>
      </c>
    </row>
    <row r="222" spans="1:14" x14ac:dyDescent="0.3">
      <c r="A222" s="1">
        <v>6</v>
      </c>
      <c r="B222" t="s">
        <v>489</v>
      </c>
      <c r="C222" t="s">
        <v>261</v>
      </c>
      <c r="D222" t="s">
        <v>261</v>
      </c>
      <c r="E222" t="s">
        <v>261</v>
      </c>
      <c r="F222" t="s">
        <v>261</v>
      </c>
      <c r="G222" t="s">
        <v>261</v>
      </c>
      <c r="I222" t="str">
        <f t="shared" si="21"/>
        <v>N/A</v>
      </c>
      <c r="J222" t="str">
        <f t="shared" si="22"/>
        <v>N/A</v>
      </c>
      <c r="K222" t="str">
        <f t="shared" si="23"/>
        <v>N/A</v>
      </c>
      <c r="L222" t="str">
        <f t="shared" si="24"/>
        <v>N/A</v>
      </c>
      <c r="M222" t="str">
        <f t="shared" si="25"/>
        <v>N/A</v>
      </c>
      <c r="N222" t="str">
        <f t="shared" si="26"/>
        <v>N/A</v>
      </c>
    </row>
    <row r="223" spans="1:14" x14ac:dyDescent="0.3">
      <c r="A223" s="1">
        <v>7</v>
      </c>
      <c r="B223" t="s">
        <v>490</v>
      </c>
      <c r="C223" t="s">
        <v>261</v>
      </c>
      <c r="D223" t="s">
        <v>8735</v>
      </c>
      <c r="E223" t="s">
        <v>6643</v>
      </c>
      <c r="F223" t="s">
        <v>7608</v>
      </c>
      <c r="G223" t="s">
        <v>8736</v>
      </c>
      <c r="I223" t="str">
        <f t="shared" si="21"/>
        <v>N/A</v>
      </c>
      <c r="J223" t="str">
        <f t="shared" si="22"/>
        <v>N/A</v>
      </c>
      <c r="K223">
        <f t="shared" si="23"/>
        <v>-0.30909999999999999</v>
      </c>
      <c r="L223">
        <f t="shared" si="24"/>
        <v>-0.26539999999999997</v>
      </c>
      <c r="M223">
        <f t="shared" si="25"/>
        <v>-0.23130000000000001</v>
      </c>
      <c r="N223">
        <f t="shared" si="26"/>
        <v>-0.32729999999999998</v>
      </c>
    </row>
    <row r="224" spans="1:14" x14ac:dyDescent="0.3">
      <c r="A224" s="1">
        <v>8</v>
      </c>
      <c r="B224" t="s">
        <v>495</v>
      </c>
      <c r="C224" t="s">
        <v>8737</v>
      </c>
      <c r="D224" t="s">
        <v>8738</v>
      </c>
      <c r="E224" t="s">
        <v>8739</v>
      </c>
      <c r="F224" t="s">
        <v>8740</v>
      </c>
      <c r="G224" t="s">
        <v>8741</v>
      </c>
      <c r="I224" t="str">
        <f t="shared" si="21"/>
        <v>neg_trend</v>
      </c>
      <c r="J224">
        <f t="shared" si="22"/>
        <v>0.53110000000000002</v>
      </c>
      <c r="K224">
        <f t="shared" si="23"/>
        <v>0.45219999999999999</v>
      </c>
      <c r="L224">
        <f t="shared" si="24"/>
        <v>0.38319999999999999</v>
      </c>
      <c r="M224">
        <f t="shared" si="25"/>
        <v>0.32439999999999997</v>
      </c>
      <c r="N224">
        <f t="shared" si="26"/>
        <v>0.25219999999999998</v>
      </c>
    </row>
    <row r="225" spans="1:14" x14ac:dyDescent="0.3">
      <c r="A225" s="1">
        <v>9</v>
      </c>
      <c r="B225" t="s">
        <v>501</v>
      </c>
      <c r="C225" t="s">
        <v>261</v>
      </c>
      <c r="D225" t="s">
        <v>261</v>
      </c>
      <c r="E225" t="s">
        <v>261</v>
      </c>
      <c r="F225" t="s">
        <v>261</v>
      </c>
      <c r="G225" t="s">
        <v>261</v>
      </c>
      <c r="I225" t="str">
        <f t="shared" si="21"/>
        <v>N/A</v>
      </c>
      <c r="J225" t="str">
        <f t="shared" si="22"/>
        <v>N/A</v>
      </c>
      <c r="K225" t="str">
        <f t="shared" si="23"/>
        <v>N/A</v>
      </c>
      <c r="L225" t="str">
        <f t="shared" si="24"/>
        <v>N/A</v>
      </c>
      <c r="M225" t="str">
        <f t="shared" si="25"/>
        <v>N/A</v>
      </c>
      <c r="N225" t="str">
        <f t="shared" si="26"/>
        <v>N/A</v>
      </c>
    </row>
    <row r="226" spans="1:14" x14ac:dyDescent="0.3">
      <c r="A226" s="1">
        <v>10</v>
      </c>
      <c r="B226" t="s">
        <v>503</v>
      </c>
      <c r="C226" t="s">
        <v>8742</v>
      </c>
      <c r="D226" t="s">
        <v>8743</v>
      </c>
      <c r="E226" t="s">
        <v>8744</v>
      </c>
      <c r="F226" t="s">
        <v>8745</v>
      </c>
      <c r="G226" t="s">
        <v>8746</v>
      </c>
      <c r="I226" t="str">
        <f t="shared" si="21"/>
        <v>neg_trend</v>
      </c>
      <c r="J226">
        <f t="shared" si="22"/>
        <v>338350000</v>
      </c>
      <c r="K226">
        <f t="shared" si="23"/>
        <v>277440000</v>
      </c>
      <c r="L226">
        <f t="shared" si="24"/>
        <v>234390000</v>
      </c>
      <c r="M226">
        <f t="shared" si="25"/>
        <v>165560000</v>
      </c>
      <c r="N226">
        <f t="shared" si="26"/>
        <v>123960000</v>
      </c>
    </row>
    <row r="227" spans="1:14" x14ac:dyDescent="0.3">
      <c r="A227" s="1">
        <v>11</v>
      </c>
      <c r="B227" t="s">
        <v>509</v>
      </c>
      <c r="C227" t="s">
        <v>8747</v>
      </c>
      <c r="D227" t="s">
        <v>8748</v>
      </c>
      <c r="E227" t="s">
        <v>8749</v>
      </c>
      <c r="F227" t="s">
        <v>8750</v>
      </c>
      <c r="G227" t="s">
        <v>990</v>
      </c>
      <c r="I227" t="str">
        <f t="shared" si="21"/>
        <v>neg_trend</v>
      </c>
      <c r="J227">
        <f t="shared" si="22"/>
        <v>302650000</v>
      </c>
      <c r="K227">
        <f t="shared" si="23"/>
        <v>249890000</v>
      </c>
      <c r="L227">
        <f t="shared" si="24"/>
        <v>203030000</v>
      </c>
      <c r="M227">
        <f t="shared" si="25"/>
        <v>138220000</v>
      </c>
      <c r="N227">
        <f t="shared" si="26"/>
        <v>105500000</v>
      </c>
    </row>
    <row r="228" spans="1:14" x14ac:dyDescent="0.3">
      <c r="A228" s="1">
        <v>12</v>
      </c>
      <c r="B228" t="s">
        <v>514</v>
      </c>
      <c r="C228" t="s">
        <v>8751</v>
      </c>
      <c r="D228" t="s">
        <v>8752</v>
      </c>
      <c r="E228" t="s">
        <v>8753</v>
      </c>
      <c r="F228" t="s">
        <v>4573</v>
      </c>
      <c r="G228" t="s">
        <v>3337</v>
      </c>
      <c r="I228" t="str">
        <f t="shared" si="21"/>
        <v>neg_trend</v>
      </c>
      <c r="J228">
        <f t="shared" si="22"/>
        <v>4690000000</v>
      </c>
      <c r="K228">
        <f t="shared" si="23"/>
        <v>3280000000</v>
      </c>
      <c r="L228">
        <f t="shared" si="24"/>
        <v>2440000000</v>
      </c>
      <c r="M228">
        <f t="shared" si="25"/>
        <v>1860000000</v>
      </c>
      <c r="N228">
        <f t="shared" si="26"/>
        <v>1270000000</v>
      </c>
    </row>
    <row r="229" spans="1:14" x14ac:dyDescent="0.3">
      <c r="A229" s="1">
        <v>13</v>
      </c>
      <c r="B229" t="s">
        <v>520</v>
      </c>
      <c r="C229" t="s">
        <v>261</v>
      </c>
      <c r="D229" t="s">
        <v>8754</v>
      </c>
      <c r="E229" t="s">
        <v>5562</v>
      </c>
      <c r="F229" t="s">
        <v>8755</v>
      </c>
      <c r="G229" t="s">
        <v>8756</v>
      </c>
      <c r="I229" t="str">
        <f t="shared" si="21"/>
        <v>N/A</v>
      </c>
      <c r="J229" t="str">
        <f t="shared" si="22"/>
        <v>N/A</v>
      </c>
      <c r="K229">
        <f t="shared" si="23"/>
        <v>-0.29980000000000001</v>
      </c>
      <c r="L229">
        <f t="shared" si="24"/>
        <v>-0.25609999999999999</v>
      </c>
      <c r="M229">
        <f t="shared" si="25"/>
        <v>-0.23730000000000001</v>
      </c>
      <c r="N229">
        <f t="shared" si="26"/>
        <v>-0.32049999999999995</v>
      </c>
    </row>
    <row r="230" spans="1:14" x14ac:dyDescent="0.3">
      <c r="A230" s="1">
        <v>14</v>
      </c>
      <c r="B230" t="s">
        <v>525</v>
      </c>
      <c r="C230" t="s">
        <v>8757</v>
      </c>
      <c r="D230" t="s">
        <v>8757</v>
      </c>
      <c r="E230" t="s">
        <v>8758</v>
      </c>
      <c r="F230" t="s">
        <v>8759</v>
      </c>
      <c r="G230" t="s">
        <v>8760</v>
      </c>
      <c r="I230" t="str">
        <f t="shared" si="21"/>
        <v>N/A</v>
      </c>
      <c r="J230">
        <f t="shared" si="22"/>
        <v>633660000</v>
      </c>
      <c r="K230">
        <f t="shared" si="23"/>
        <v>633660000</v>
      </c>
      <c r="L230">
        <f t="shared" si="24"/>
        <v>384660000</v>
      </c>
      <c r="M230">
        <f t="shared" si="25"/>
        <v>384650000</v>
      </c>
      <c r="N230">
        <f t="shared" si="26"/>
        <v>119260000</v>
      </c>
    </row>
    <row r="231" spans="1:14" x14ac:dyDescent="0.3">
      <c r="A231" s="1">
        <v>15</v>
      </c>
      <c r="B231" t="s">
        <v>526</v>
      </c>
      <c r="C231" t="s">
        <v>261</v>
      </c>
      <c r="D231" t="s">
        <v>261</v>
      </c>
      <c r="E231" t="s">
        <v>8761</v>
      </c>
      <c r="F231" t="s">
        <v>8761</v>
      </c>
      <c r="G231" t="s">
        <v>261</v>
      </c>
      <c r="I231" t="str">
        <f t="shared" si="21"/>
        <v>N/A</v>
      </c>
      <c r="J231" t="str">
        <f t="shared" si="22"/>
        <v>N/A</v>
      </c>
      <c r="K231" t="str">
        <f t="shared" si="23"/>
        <v>N/A</v>
      </c>
      <c r="L231">
        <f t="shared" si="24"/>
        <v>265390000</v>
      </c>
      <c r="M231">
        <f t="shared" si="25"/>
        <v>265390000</v>
      </c>
      <c r="N231" t="str">
        <f t="shared" si="26"/>
        <v>N/A</v>
      </c>
    </row>
    <row r="232" spans="1:14" x14ac:dyDescent="0.3">
      <c r="A232" s="1">
        <v>16</v>
      </c>
      <c r="B232" t="s">
        <v>527</v>
      </c>
      <c r="C232" t="s">
        <v>8757</v>
      </c>
      <c r="D232" t="s">
        <v>8757</v>
      </c>
      <c r="E232" t="s">
        <v>8762</v>
      </c>
      <c r="F232" t="s">
        <v>8760</v>
      </c>
      <c r="G232" t="s">
        <v>8760</v>
      </c>
      <c r="I232" t="str">
        <f t="shared" si="21"/>
        <v>N/A</v>
      </c>
      <c r="J232">
        <f t="shared" si="22"/>
        <v>633660000</v>
      </c>
      <c r="K232">
        <f t="shared" si="23"/>
        <v>633660000</v>
      </c>
      <c r="L232">
        <f t="shared" si="24"/>
        <v>119270000</v>
      </c>
      <c r="M232">
        <f t="shared" si="25"/>
        <v>119260000</v>
      </c>
      <c r="N232">
        <f t="shared" si="26"/>
        <v>119260000</v>
      </c>
    </row>
    <row r="233" spans="1:14" x14ac:dyDescent="0.3">
      <c r="A233" s="1">
        <v>17</v>
      </c>
      <c r="B233" t="s">
        <v>528</v>
      </c>
      <c r="C233" t="s">
        <v>5102</v>
      </c>
      <c r="D233" t="s">
        <v>1598</v>
      </c>
      <c r="E233" t="s">
        <v>8763</v>
      </c>
      <c r="F233" t="s">
        <v>6201</v>
      </c>
      <c r="G233" t="s">
        <v>8764</v>
      </c>
      <c r="I233" t="str">
        <f t="shared" si="21"/>
        <v>pos_trend</v>
      </c>
      <c r="J233">
        <f t="shared" si="22"/>
        <v>2470000000</v>
      </c>
      <c r="K233">
        <f t="shared" si="23"/>
        <v>2730000000</v>
      </c>
      <c r="L233">
        <f t="shared" si="24"/>
        <v>2930000000</v>
      </c>
      <c r="M233">
        <f t="shared" si="25"/>
        <v>2980000000</v>
      </c>
      <c r="N233">
        <f t="shared" si="26"/>
        <v>3140000000</v>
      </c>
    </row>
    <row r="234" spans="1:14" x14ac:dyDescent="0.3">
      <c r="A234" s="1">
        <v>18</v>
      </c>
      <c r="B234" t="s">
        <v>534</v>
      </c>
      <c r="C234" t="s">
        <v>8765</v>
      </c>
      <c r="D234" t="s">
        <v>4123</v>
      </c>
      <c r="E234" t="s">
        <v>6486</v>
      </c>
      <c r="F234" t="s">
        <v>3212</v>
      </c>
      <c r="G234" t="s">
        <v>359</v>
      </c>
      <c r="I234" t="str">
        <f t="shared" si="21"/>
        <v>N/A</v>
      </c>
      <c r="J234" t="str">
        <f t="shared" si="22"/>
        <v>838000</v>
      </c>
      <c r="K234">
        <f t="shared" si="23"/>
        <v>1180000</v>
      </c>
      <c r="L234">
        <f t="shared" si="24"/>
        <v>1300000</v>
      </c>
      <c r="M234">
        <f t="shared" si="25"/>
        <v>1260000</v>
      </c>
      <c r="N234">
        <f t="shared" si="26"/>
        <v>1240000</v>
      </c>
    </row>
    <row r="235" spans="1:14" x14ac:dyDescent="0.3">
      <c r="A235" s="1">
        <v>19</v>
      </c>
      <c r="B235" t="s">
        <v>540</v>
      </c>
      <c r="C235" t="s">
        <v>8766</v>
      </c>
      <c r="D235" t="s">
        <v>8767</v>
      </c>
      <c r="E235" t="s">
        <v>8768</v>
      </c>
      <c r="F235" t="s">
        <v>8769</v>
      </c>
      <c r="G235" t="s">
        <v>8770</v>
      </c>
      <c r="I235" t="str">
        <f t="shared" si="21"/>
        <v>N/A</v>
      </c>
      <c r="J235">
        <f t="shared" si="22"/>
        <v>3590000000</v>
      </c>
      <c r="K235">
        <f t="shared" si="23"/>
        <v>4210000000</v>
      </c>
      <c r="L235">
        <f t="shared" si="24"/>
        <v>4490000000</v>
      </c>
      <c r="M235">
        <f t="shared" si="25"/>
        <v>4410000000</v>
      </c>
      <c r="N235">
        <f t="shared" si="26"/>
        <v>4360000000</v>
      </c>
    </row>
    <row r="236" spans="1:14" x14ac:dyDescent="0.3">
      <c r="A236" s="1">
        <v>20</v>
      </c>
      <c r="B236" t="s">
        <v>546</v>
      </c>
      <c r="C236" t="s">
        <v>8771</v>
      </c>
      <c r="D236" t="s">
        <v>8772</v>
      </c>
      <c r="E236" t="s">
        <v>8773</v>
      </c>
      <c r="F236" t="s">
        <v>8774</v>
      </c>
      <c r="G236" t="s">
        <v>8775</v>
      </c>
      <c r="I236" t="str">
        <f t="shared" si="21"/>
        <v>N/A</v>
      </c>
      <c r="J236" t="str">
        <f t="shared" si="22"/>
        <v>(1.12B)</v>
      </c>
      <c r="K236" t="str">
        <f t="shared" si="23"/>
        <v>(1.45B)</v>
      </c>
      <c r="L236" t="str">
        <f t="shared" si="24"/>
        <v>(1.5B)</v>
      </c>
      <c r="M236" t="str">
        <f t="shared" si="25"/>
        <v>(1.43B)</v>
      </c>
      <c r="N236" t="str">
        <f t="shared" si="26"/>
        <v>(1.22B)</v>
      </c>
    </row>
    <row r="237" spans="1:14" x14ac:dyDescent="0.3">
      <c r="A237" s="1">
        <v>21</v>
      </c>
      <c r="B237" t="s">
        <v>552</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22</v>
      </c>
      <c r="B238" t="s">
        <v>553</v>
      </c>
      <c r="C238" t="s">
        <v>261</v>
      </c>
      <c r="D238" t="s">
        <v>261</v>
      </c>
      <c r="E238" t="s">
        <v>261</v>
      </c>
      <c r="F238" t="s">
        <v>261</v>
      </c>
      <c r="G238" t="s">
        <v>261</v>
      </c>
      <c r="I238" t="str">
        <f t="shared" si="21"/>
        <v>N/A</v>
      </c>
      <c r="J238" t="str">
        <f t="shared" si="22"/>
        <v>N/A</v>
      </c>
      <c r="K238" t="str">
        <f t="shared" si="23"/>
        <v>N/A</v>
      </c>
      <c r="L238" t="str">
        <f t="shared" si="24"/>
        <v>N/A</v>
      </c>
      <c r="M238" t="str">
        <f t="shared" si="25"/>
        <v>N/A</v>
      </c>
      <c r="N238" t="str">
        <f t="shared" si="26"/>
        <v>N/A</v>
      </c>
    </row>
    <row r="239" spans="1:14" x14ac:dyDescent="0.3">
      <c r="A239" s="1">
        <v>23</v>
      </c>
      <c r="B239" t="s">
        <v>554</v>
      </c>
      <c r="C239" t="s">
        <v>261</v>
      </c>
      <c r="D239" t="s">
        <v>261</v>
      </c>
      <c r="E239" t="s">
        <v>261</v>
      </c>
      <c r="F239" t="s">
        <v>261</v>
      </c>
      <c r="G239" t="s">
        <v>261</v>
      </c>
      <c r="I239" t="str">
        <f t="shared" si="21"/>
        <v>N/A</v>
      </c>
      <c r="J239" t="str">
        <f t="shared" si="22"/>
        <v>N/A</v>
      </c>
      <c r="K239" t="str">
        <f t="shared" si="23"/>
        <v>N/A</v>
      </c>
      <c r="L239" t="str">
        <f t="shared" si="24"/>
        <v>N/A</v>
      </c>
      <c r="M239" t="str">
        <f t="shared" si="25"/>
        <v>N/A</v>
      </c>
      <c r="N239" t="str">
        <f t="shared" si="26"/>
        <v>N/A</v>
      </c>
    </row>
    <row r="240" spans="1:14" x14ac:dyDescent="0.3">
      <c r="A240" s="1">
        <v>24</v>
      </c>
      <c r="B240" t="s">
        <v>555</v>
      </c>
      <c r="C240" t="s">
        <v>261</v>
      </c>
      <c r="D240" t="s">
        <v>261</v>
      </c>
      <c r="E240" t="s">
        <v>261</v>
      </c>
      <c r="F240" t="s">
        <v>261</v>
      </c>
      <c r="G240" t="s">
        <v>261</v>
      </c>
      <c r="I240" t="str">
        <f t="shared" si="21"/>
        <v>N/A</v>
      </c>
      <c r="J240" t="str">
        <f t="shared" si="22"/>
        <v>N/A</v>
      </c>
      <c r="K240" t="str">
        <f t="shared" si="23"/>
        <v>N/A</v>
      </c>
      <c r="L240" t="str">
        <f t="shared" si="24"/>
        <v>N/A</v>
      </c>
      <c r="M240" t="str">
        <f t="shared" si="25"/>
        <v>N/A</v>
      </c>
      <c r="N240" t="str">
        <f t="shared" si="26"/>
        <v>N/A</v>
      </c>
    </row>
    <row r="241" spans="1:14" x14ac:dyDescent="0.3">
      <c r="A241" s="1">
        <v>25</v>
      </c>
      <c r="B241" t="s">
        <v>556</v>
      </c>
      <c r="C241" t="s">
        <v>8776</v>
      </c>
      <c r="D241" t="s">
        <v>8777</v>
      </c>
      <c r="E241" t="s">
        <v>8778</v>
      </c>
      <c r="F241" t="s">
        <v>8779</v>
      </c>
      <c r="G241" t="s">
        <v>8780</v>
      </c>
      <c r="I241" t="str">
        <f t="shared" si="21"/>
        <v>N/A</v>
      </c>
      <c r="J241" t="str">
        <f t="shared" si="22"/>
        <v>565000</v>
      </c>
      <c r="K241" t="str">
        <f t="shared" si="23"/>
        <v>(38.33M)</v>
      </c>
      <c r="L241" t="str">
        <f t="shared" si="24"/>
        <v>(53.22M)</v>
      </c>
      <c r="M241" t="str">
        <f t="shared" si="25"/>
        <v>(3.69M)</v>
      </c>
      <c r="N241" t="str">
        <f t="shared" si="26"/>
        <v>(208,000)</v>
      </c>
    </row>
    <row r="242" spans="1:14" x14ac:dyDescent="0.3">
      <c r="A242" s="1">
        <v>26</v>
      </c>
      <c r="B242" t="s">
        <v>562</v>
      </c>
      <c r="C242" t="s">
        <v>261</v>
      </c>
      <c r="D242" t="s">
        <v>261</v>
      </c>
      <c r="E242" t="s">
        <v>261</v>
      </c>
      <c r="F242" t="s">
        <v>261</v>
      </c>
      <c r="G242" t="s">
        <v>261</v>
      </c>
      <c r="I242" t="str">
        <f t="shared" si="21"/>
        <v>N/A</v>
      </c>
      <c r="J242" t="str">
        <f t="shared" si="22"/>
        <v>N/A</v>
      </c>
      <c r="K242" t="str">
        <f t="shared" si="23"/>
        <v>N/A</v>
      </c>
      <c r="L242" t="str">
        <f t="shared" si="24"/>
        <v>N/A</v>
      </c>
      <c r="M242" t="str">
        <f t="shared" si="25"/>
        <v>N/A</v>
      </c>
      <c r="N242" t="str">
        <f t="shared" si="26"/>
        <v>N/A</v>
      </c>
    </row>
    <row r="243" spans="1:14" x14ac:dyDescent="0.3">
      <c r="A243" s="1">
        <v>27</v>
      </c>
      <c r="B243" t="s">
        <v>563</v>
      </c>
      <c r="C243" t="s">
        <v>261</v>
      </c>
      <c r="D243" t="s">
        <v>261</v>
      </c>
      <c r="E243" t="s">
        <v>261</v>
      </c>
      <c r="F243" t="s">
        <v>261</v>
      </c>
      <c r="G243" t="s">
        <v>261</v>
      </c>
      <c r="I243" t="str">
        <f t="shared" si="21"/>
        <v>N/A</v>
      </c>
      <c r="J243" t="str">
        <f t="shared" si="22"/>
        <v>N/A</v>
      </c>
      <c r="K243" t="str">
        <f t="shared" si="23"/>
        <v>N/A</v>
      </c>
      <c r="L243" t="str">
        <f t="shared" si="24"/>
        <v>N/A</v>
      </c>
      <c r="M243" t="str">
        <f t="shared" si="25"/>
        <v>N/A</v>
      </c>
      <c r="N243" t="str">
        <f t="shared" si="26"/>
        <v>N/A</v>
      </c>
    </row>
    <row r="244" spans="1:14" x14ac:dyDescent="0.3">
      <c r="A244" s="1">
        <v>28</v>
      </c>
      <c r="B244" t="s">
        <v>564</v>
      </c>
      <c r="C244" t="s">
        <v>7515</v>
      </c>
      <c r="D244" t="s">
        <v>8781</v>
      </c>
      <c r="E244" t="s">
        <v>8782</v>
      </c>
      <c r="F244" t="s">
        <v>8783</v>
      </c>
      <c r="G244" t="s">
        <v>8784</v>
      </c>
      <c r="I244" t="str">
        <f t="shared" si="21"/>
        <v>pos_trend</v>
      </c>
      <c r="J244">
        <f t="shared" si="22"/>
        <v>0.30180000000000001</v>
      </c>
      <c r="K244">
        <f t="shared" si="23"/>
        <v>0.41070000000000001</v>
      </c>
      <c r="L244">
        <f t="shared" si="24"/>
        <v>0.50939999999999996</v>
      </c>
      <c r="M244">
        <f t="shared" si="25"/>
        <v>0.57040000000000002</v>
      </c>
      <c r="N244">
        <f t="shared" si="26"/>
        <v>0.69400000000000006</v>
      </c>
    </row>
    <row r="245" spans="1:14" x14ac:dyDescent="0.3">
      <c r="A245" s="1">
        <v>29</v>
      </c>
      <c r="B245" t="s">
        <v>570</v>
      </c>
      <c r="C245" t="s">
        <v>8263</v>
      </c>
      <c r="D245" t="s">
        <v>8785</v>
      </c>
      <c r="E245" t="s">
        <v>8786</v>
      </c>
      <c r="F245" t="s">
        <v>2785</v>
      </c>
      <c r="G245" t="s">
        <v>8357</v>
      </c>
      <c r="I245" t="str">
        <f t="shared" si="21"/>
        <v>N/A</v>
      </c>
      <c r="J245">
        <f t="shared" si="22"/>
        <v>3110000000</v>
      </c>
      <c r="K245">
        <f t="shared" si="23"/>
        <v>3360000000</v>
      </c>
      <c r="L245">
        <f t="shared" si="24"/>
        <v>3320000000</v>
      </c>
      <c r="M245">
        <f t="shared" si="25"/>
        <v>3370000000</v>
      </c>
      <c r="N245">
        <f t="shared" si="26"/>
        <v>3260000000</v>
      </c>
    </row>
    <row r="246" spans="1:14" x14ac:dyDescent="0.3">
      <c r="A246" s="1">
        <v>30</v>
      </c>
      <c r="B246" t="s">
        <v>571</v>
      </c>
      <c r="C246" t="s">
        <v>8787</v>
      </c>
      <c r="D246" t="s">
        <v>8788</v>
      </c>
      <c r="E246" t="s">
        <v>8789</v>
      </c>
      <c r="F246" t="s">
        <v>8790</v>
      </c>
      <c r="G246" t="s">
        <v>8791</v>
      </c>
      <c r="I246" t="str">
        <f t="shared" si="21"/>
        <v>pos_trend</v>
      </c>
      <c r="J246">
        <f t="shared" si="22"/>
        <v>0.37920000000000004</v>
      </c>
      <c r="K246">
        <f t="shared" si="23"/>
        <v>0.50609999999999999</v>
      </c>
      <c r="L246">
        <f t="shared" si="24"/>
        <v>0.57619999999999993</v>
      </c>
      <c r="M246">
        <f t="shared" si="25"/>
        <v>0.64390000000000003</v>
      </c>
      <c r="N246">
        <f t="shared" si="26"/>
        <v>0.72040000000000004</v>
      </c>
    </row>
    <row r="247" spans="1:14" x14ac:dyDescent="0.3">
      <c r="A247" s="1">
        <v>31</v>
      </c>
      <c r="B247" t="s">
        <v>572</v>
      </c>
      <c r="C247" t="s">
        <v>261</v>
      </c>
      <c r="D247" t="s">
        <v>261</v>
      </c>
      <c r="E247" t="s">
        <v>261</v>
      </c>
      <c r="F247" t="s">
        <v>261</v>
      </c>
      <c r="G247" t="s">
        <v>8792</v>
      </c>
      <c r="I247" t="str">
        <f t="shared" si="21"/>
        <v>N/A</v>
      </c>
      <c r="J247" t="str">
        <f t="shared" si="22"/>
        <v>N/A</v>
      </c>
      <c r="K247" t="str">
        <f t="shared" si="23"/>
        <v>N/A</v>
      </c>
      <c r="L247" t="str">
        <f t="shared" si="24"/>
        <v>N/A</v>
      </c>
      <c r="M247" t="str">
        <f t="shared" si="25"/>
        <v>N/A</v>
      </c>
      <c r="N247">
        <f t="shared" si="26"/>
        <v>7.0300000000000001E-2</v>
      </c>
    </row>
    <row r="248" spans="1:14" x14ac:dyDescent="0.3">
      <c r="A248" s="1">
        <v>32</v>
      </c>
      <c r="B248" t="s">
        <v>574</v>
      </c>
      <c r="C248" t="s">
        <v>8793</v>
      </c>
      <c r="D248" t="s">
        <v>261</v>
      </c>
      <c r="E248" t="s">
        <v>261</v>
      </c>
      <c r="F248" t="s">
        <v>261</v>
      </c>
      <c r="G248" t="s">
        <v>261</v>
      </c>
      <c r="I248" t="str">
        <f t="shared" si="21"/>
        <v>N/A</v>
      </c>
      <c r="J248">
        <f t="shared" si="22"/>
        <v>396040000</v>
      </c>
      <c r="K248" t="str">
        <f t="shared" si="23"/>
        <v>N/A</v>
      </c>
      <c r="L248" t="str">
        <f t="shared" si="24"/>
        <v>N/A</v>
      </c>
      <c r="M248" t="str">
        <f t="shared" si="25"/>
        <v>N/A</v>
      </c>
      <c r="N248" t="str">
        <f t="shared" si="26"/>
        <v>N/A</v>
      </c>
    </row>
    <row r="249" spans="1:14" x14ac:dyDescent="0.3">
      <c r="A249" s="1">
        <v>33</v>
      </c>
      <c r="B249" t="s">
        <v>580</v>
      </c>
      <c r="C249" t="s">
        <v>8794</v>
      </c>
      <c r="D249" t="s">
        <v>8785</v>
      </c>
      <c r="E249" t="s">
        <v>8786</v>
      </c>
      <c r="F249" t="s">
        <v>2785</v>
      </c>
      <c r="G249" t="s">
        <v>8357</v>
      </c>
      <c r="I249" t="str">
        <f t="shared" si="21"/>
        <v>N/A</v>
      </c>
      <c r="J249">
        <f t="shared" si="22"/>
        <v>3500000000</v>
      </c>
      <c r="K249">
        <f t="shared" si="23"/>
        <v>3360000000</v>
      </c>
      <c r="L249">
        <f t="shared" si="24"/>
        <v>3320000000</v>
      </c>
      <c r="M249">
        <f t="shared" si="25"/>
        <v>3370000000</v>
      </c>
      <c r="N249">
        <f t="shared" si="26"/>
        <v>3260000000</v>
      </c>
    </row>
    <row r="250" spans="1:14" x14ac:dyDescent="0.3">
      <c r="A250" s="1">
        <v>34</v>
      </c>
      <c r="B250" t="s">
        <v>586</v>
      </c>
      <c r="C250" t="s">
        <v>8723</v>
      </c>
      <c r="D250" t="s">
        <v>8724</v>
      </c>
      <c r="E250" t="s">
        <v>8725</v>
      </c>
      <c r="F250" t="s">
        <v>8726</v>
      </c>
      <c r="G250" t="s">
        <v>8727</v>
      </c>
      <c r="I250" t="str">
        <f t="shared" si="21"/>
        <v>neg_trend</v>
      </c>
      <c r="J250">
        <f t="shared" si="22"/>
        <v>8189999999.999999</v>
      </c>
      <c r="K250">
        <f t="shared" si="23"/>
        <v>6650000000</v>
      </c>
      <c r="L250">
        <f t="shared" si="24"/>
        <v>5760000000</v>
      </c>
      <c r="M250">
        <f t="shared" si="25"/>
        <v>5230000000</v>
      </c>
      <c r="N250">
        <f t="shared" si="26"/>
        <v>4530000000</v>
      </c>
    </row>
    <row r="251" spans="1:14" x14ac:dyDescent="0.3">
      <c r="I251" t="str">
        <f t="shared" si="21"/>
        <v>N/A</v>
      </c>
      <c r="J251">
        <f t="shared" si="22"/>
        <v>0</v>
      </c>
      <c r="K251">
        <f t="shared" si="23"/>
        <v>0</v>
      </c>
      <c r="L251">
        <f t="shared" si="24"/>
        <v>0</v>
      </c>
      <c r="M251">
        <f t="shared" si="25"/>
        <v>0</v>
      </c>
      <c r="N251">
        <f t="shared" si="26"/>
        <v>0</v>
      </c>
    </row>
    <row r="252" spans="1:14" x14ac:dyDescent="0.3">
      <c r="B252" s="1" t="s">
        <v>296</v>
      </c>
      <c r="C252" s="1" t="s">
        <v>248</v>
      </c>
      <c r="D252" s="1" t="s">
        <v>249</v>
      </c>
      <c r="E252" s="1" t="s">
        <v>250</v>
      </c>
      <c r="F252" s="1" t="s">
        <v>251</v>
      </c>
      <c r="G252" s="1" t="s">
        <v>252</v>
      </c>
      <c r="H252" s="1" t="s">
        <v>253</v>
      </c>
      <c r="I252" t="str">
        <f t="shared" ref="I252:I315" si="27">IF(AND(K252&gt; J252, L252&gt; K252, M252&gt; L252, N252&gt; M252), "pos_trend", IF(AND(K252&lt; J252, L252&lt; K252, M252&lt; L252, N252&lt; M252), "neg_trend", "N/A"))</f>
        <v>pos_trend</v>
      </c>
      <c r="J252" t="str">
        <f t="shared" ref="J252:J315" si="28">IF(TRIM(C252)="-", "N/A", IF(RIGHT(C252,1)="M",1000000*VALUE(LEFT(C252,LEN(C252)-1)),IF(RIGHT(C252,1)="B",1000000000*VALUE(LEFT(C252,LEN(C252)-1)),IF(RIGHT(C252,1)="%",0.01*VALUE(LEFT(C252,LEN(C252)-1)),C252))))</f>
        <v>2012</v>
      </c>
      <c r="K252" t="str">
        <f t="shared" ref="K252:K315" si="29">IF(TRIM(D252)="-", "N/A", IF(RIGHT(D252,1)="M",1000000*VALUE(LEFT(D252,LEN(D252)-1)),IF(RIGHT(D252,1)="B",1000000000*VALUE(LEFT(D252,LEN(D252)-1)),IF(RIGHT(D252,1)="%",0.01*VALUE(LEFT(D252,LEN(D252)-1)),D252))))</f>
        <v>2013</v>
      </c>
      <c r="L252" t="str">
        <f t="shared" ref="L252:L315" si="30">IF(TRIM(E252)="-", "N/A", IF(RIGHT(E252,1)="M",1000000*VALUE(LEFT(E252,LEN(E252)-1)),IF(RIGHT(E252,1)="B",1000000000*VALUE(LEFT(E252,LEN(E252)-1)),IF(RIGHT(E252,1)="%",0.01*VALUE(LEFT(E252,LEN(E252)-1)),E252))))</f>
        <v>2014</v>
      </c>
      <c r="M252" t="str">
        <f t="shared" ref="M252:M315" si="31">IF(TRIM(F252)="-", "N/A", IF(RIGHT(F252,1)="M",1000000*VALUE(LEFT(F252,LEN(F252)-1)),IF(RIGHT(F252,1)="B",1000000000*VALUE(LEFT(F252,LEN(F252)-1)),IF(RIGHT(F252,1)="%",0.01*VALUE(LEFT(F252,LEN(F252)-1)),F252))))</f>
        <v>2015</v>
      </c>
      <c r="N252" t="str">
        <f t="shared" ref="N252:N315" si="32">IF(TRIM(G252)="-", "N/A", IF(RIGHT(G252,1)="M",1000000*VALUE(LEFT(G252,LEN(G252)-1)),IF(RIGHT(G252,1)="B",1000000000*VALUE(LEFT(G252,LEN(G252)-1)),IF(RIGHT(G252,1)="%",0.01*VALUE(LEFT(G252,LEN(G252)-1)),G252))))</f>
        <v>2016</v>
      </c>
    </row>
    <row r="253" spans="1:14" x14ac:dyDescent="0.3">
      <c r="A253" s="1">
        <v>0</v>
      </c>
      <c r="B253" t="s">
        <v>587</v>
      </c>
      <c r="C253" t="s">
        <v>8795</v>
      </c>
      <c r="D253" t="s">
        <v>261</v>
      </c>
      <c r="E253" t="s">
        <v>8796</v>
      </c>
      <c r="F253" t="s">
        <v>8797</v>
      </c>
      <c r="G253" t="s">
        <v>8798</v>
      </c>
      <c r="I253" t="str">
        <f t="shared" si="27"/>
        <v>N/A</v>
      </c>
      <c r="J253" t="str">
        <f t="shared" si="28"/>
        <v>(131.3M)</v>
      </c>
      <c r="K253" t="str">
        <f t="shared" si="29"/>
        <v>N/A</v>
      </c>
      <c r="L253" t="str">
        <f t="shared" si="30"/>
        <v>(99.65M)</v>
      </c>
      <c r="M253" t="str">
        <f t="shared" si="31"/>
        <v>(70.63M)</v>
      </c>
      <c r="N253" t="str">
        <f t="shared" si="32"/>
        <v>(121.45M)</v>
      </c>
    </row>
    <row r="254" spans="1:14" x14ac:dyDescent="0.3">
      <c r="A254" s="1">
        <v>1</v>
      </c>
      <c r="B254" t="s">
        <v>593</v>
      </c>
      <c r="C254" t="s">
        <v>8795</v>
      </c>
      <c r="D254" t="s">
        <v>261</v>
      </c>
      <c r="E254" t="s">
        <v>8796</v>
      </c>
      <c r="F254" t="s">
        <v>8797</v>
      </c>
      <c r="G254" t="s">
        <v>8798</v>
      </c>
      <c r="I254" t="str">
        <f t="shared" si="27"/>
        <v>N/A</v>
      </c>
      <c r="J254" t="str">
        <f t="shared" si="28"/>
        <v>(131.3M)</v>
      </c>
      <c r="K254" t="str">
        <f t="shared" si="29"/>
        <v>N/A</v>
      </c>
      <c r="L254" t="str">
        <f t="shared" si="30"/>
        <v>(99.65M)</v>
      </c>
      <c r="M254" t="str">
        <f t="shared" si="31"/>
        <v>(70.63M)</v>
      </c>
      <c r="N254" t="str">
        <f t="shared" si="32"/>
        <v>(121.45M)</v>
      </c>
    </row>
    <row r="255" spans="1:14" x14ac:dyDescent="0.3">
      <c r="A255" s="1">
        <v>2</v>
      </c>
      <c r="B255" t="s">
        <v>598</v>
      </c>
      <c r="C255" t="s">
        <v>261</v>
      </c>
      <c r="D255" t="s">
        <v>261</v>
      </c>
      <c r="E255" t="s">
        <v>261</v>
      </c>
      <c r="F255" t="s">
        <v>261</v>
      </c>
      <c r="G255" t="s">
        <v>261</v>
      </c>
      <c r="I255" t="str">
        <f t="shared" si="27"/>
        <v>N/A</v>
      </c>
      <c r="J255" t="str">
        <f t="shared" si="28"/>
        <v>N/A</v>
      </c>
      <c r="K255" t="str">
        <f t="shared" si="29"/>
        <v>N/A</v>
      </c>
      <c r="L255" t="str">
        <f t="shared" si="30"/>
        <v>N/A</v>
      </c>
      <c r="M255" t="str">
        <f t="shared" si="31"/>
        <v>N/A</v>
      </c>
      <c r="N255" t="str">
        <f t="shared" si="32"/>
        <v>N/A</v>
      </c>
    </row>
    <row r="256" spans="1:14" x14ac:dyDescent="0.3">
      <c r="A256" s="1">
        <v>3</v>
      </c>
      <c r="B256" t="s">
        <v>603</v>
      </c>
      <c r="C256" t="s">
        <v>261</v>
      </c>
      <c r="D256" t="s">
        <v>261</v>
      </c>
      <c r="E256" t="s">
        <v>261</v>
      </c>
      <c r="F256" t="s">
        <v>8799</v>
      </c>
      <c r="G256" t="s">
        <v>8800</v>
      </c>
      <c r="I256" t="str">
        <f t="shared" si="27"/>
        <v>N/A</v>
      </c>
      <c r="J256" t="str">
        <f t="shared" si="28"/>
        <v>N/A</v>
      </c>
      <c r="K256" t="str">
        <f t="shared" si="29"/>
        <v>N/A</v>
      </c>
      <c r="L256" t="str">
        <f t="shared" si="30"/>
        <v>N/A</v>
      </c>
      <c r="M256">
        <f t="shared" si="31"/>
        <v>0.29120000000000001</v>
      </c>
      <c r="N256">
        <f t="shared" si="32"/>
        <v>-0.71950000000000003</v>
      </c>
    </row>
    <row r="257" spans="1:14" x14ac:dyDescent="0.3">
      <c r="A257" s="1">
        <v>4</v>
      </c>
      <c r="B257" t="s">
        <v>608</v>
      </c>
      <c r="C257" t="s">
        <v>261</v>
      </c>
      <c r="D257" t="s">
        <v>8801</v>
      </c>
      <c r="E257" t="s">
        <v>261</v>
      </c>
      <c r="F257" t="s">
        <v>261</v>
      </c>
      <c r="G257" t="s">
        <v>261</v>
      </c>
      <c r="I257" t="str">
        <f t="shared" si="27"/>
        <v>N/A</v>
      </c>
      <c r="J257" t="str">
        <f t="shared" si="28"/>
        <v>N/A</v>
      </c>
      <c r="K257" t="str">
        <f t="shared" si="29"/>
        <v>(12.29M)</v>
      </c>
      <c r="L257" t="str">
        <f t="shared" si="30"/>
        <v>N/A</v>
      </c>
      <c r="M257" t="str">
        <f t="shared" si="31"/>
        <v>N/A</v>
      </c>
      <c r="N257" t="str">
        <f t="shared" si="32"/>
        <v>N/A</v>
      </c>
    </row>
    <row r="258" spans="1:14" x14ac:dyDescent="0.3">
      <c r="A258" s="1">
        <v>5</v>
      </c>
      <c r="B258" t="s">
        <v>609</v>
      </c>
      <c r="C258" t="s">
        <v>261</v>
      </c>
      <c r="D258" t="s">
        <v>261</v>
      </c>
      <c r="E258" t="s">
        <v>261</v>
      </c>
      <c r="F258" t="s">
        <v>261</v>
      </c>
      <c r="G258" t="s">
        <v>261</v>
      </c>
      <c r="I258" t="str">
        <f t="shared" si="27"/>
        <v>N/A</v>
      </c>
      <c r="J258" t="str">
        <f t="shared" si="28"/>
        <v>N/A</v>
      </c>
      <c r="K258" t="str">
        <f t="shared" si="29"/>
        <v>N/A</v>
      </c>
      <c r="L258" t="str">
        <f t="shared" si="30"/>
        <v>N/A</v>
      </c>
      <c r="M258" t="str">
        <f t="shared" si="31"/>
        <v>N/A</v>
      </c>
      <c r="N258" t="str">
        <f t="shared" si="32"/>
        <v>N/A</v>
      </c>
    </row>
    <row r="259" spans="1:14" x14ac:dyDescent="0.3">
      <c r="A259" s="1">
        <v>6</v>
      </c>
      <c r="B259" t="s">
        <v>612</v>
      </c>
      <c r="C259" t="s">
        <v>8802</v>
      </c>
      <c r="D259" t="s">
        <v>8803</v>
      </c>
      <c r="E259" t="s">
        <v>8804</v>
      </c>
      <c r="F259" t="s">
        <v>3394</v>
      </c>
      <c r="G259" t="s">
        <v>2861</v>
      </c>
      <c r="I259" t="str">
        <f t="shared" si="27"/>
        <v>N/A</v>
      </c>
      <c r="J259" t="str">
        <f t="shared" si="28"/>
        <v>(620.33M)</v>
      </c>
      <c r="K259">
        <f t="shared" si="29"/>
        <v>202700000</v>
      </c>
      <c r="L259">
        <f t="shared" si="30"/>
        <v>895790000</v>
      </c>
      <c r="M259">
        <f t="shared" si="31"/>
        <v>1730000000</v>
      </c>
      <c r="N259">
        <f t="shared" si="32"/>
        <v>1150000000</v>
      </c>
    </row>
    <row r="260" spans="1:14" x14ac:dyDescent="0.3">
      <c r="A260" s="1">
        <v>7</v>
      </c>
      <c r="B260" t="s">
        <v>616</v>
      </c>
      <c r="C260" t="s">
        <v>8805</v>
      </c>
      <c r="D260" t="s">
        <v>8806</v>
      </c>
      <c r="E260" t="s">
        <v>261</v>
      </c>
      <c r="F260" t="s">
        <v>261</v>
      </c>
      <c r="G260" t="s">
        <v>2321</v>
      </c>
      <c r="I260" t="str">
        <f t="shared" si="27"/>
        <v>N/A</v>
      </c>
      <c r="J260" t="str">
        <f t="shared" si="28"/>
        <v>(636.61M)</v>
      </c>
      <c r="K260" t="str">
        <f t="shared" si="29"/>
        <v>(268.82M)</v>
      </c>
      <c r="L260" t="str">
        <f t="shared" si="30"/>
        <v>N/A</v>
      </c>
      <c r="M260" t="str">
        <f t="shared" si="31"/>
        <v>N/A</v>
      </c>
      <c r="N260" t="str">
        <f t="shared" si="32"/>
        <v>(2.8M)</v>
      </c>
    </row>
    <row r="261" spans="1:14" x14ac:dyDescent="0.3">
      <c r="A261" s="1">
        <v>8</v>
      </c>
      <c r="B261" t="s">
        <v>618</v>
      </c>
      <c r="C261" t="s">
        <v>8807</v>
      </c>
      <c r="D261" t="s">
        <v>8808</v>
      </c>
      <c r="E261" t="s">
        <v>8804</v>
      </c>
      <c r="F261" t="s">
        <v>3394</v>
      </c>
      <c r="G261" t="s">
        <v>2861</v>
      </c>
      <c r="I261" t="str">
        <f t="shared" si="27"/>
        <v>N/A</v>
      </c>
      <c r="J261">
        <f t="shared" si="28"/>
        <v>16290000</v>
      </c>
      <c r="K261">
        <f t="shared" si="29"/>
        <v>471520000</v>
      </c>
      <c r="L261">
        <f t="shared" si="30"/>
        <v>895790000</v>
      </c>
      <c r="M261">
        <f t="shared" si="31"/>
        <v>1730000000</v>
      </c>
      <c r="N261">
        <f t="shared" si="32"/>
        <v>1150000000</v>
      </c>
    </row>
    <row r="262" spans="1:14" x14ac:dyDescent="0.3">
      <c r="A262" s="1">
        <v>9</v>
      </c>
      <c r="B262" t="s">
        <v>620</v>
      </c>
      <c r="C262" t="s">
        <v>7944</v>
      </c>
      <c r="D262" t="s">
        <v>8779</v>
      </c>
      <c r="E262" t="s">
        <v>261</v>
      </c>
      <c r="F262" t="s">
        <v>261</v>
      </c>
      <c r="G262" t="s">
        <v>261</v>
      </c>
      <c r="I262" t="str">
        <f t="shared" si="27"/>
        <v>N/A</v>
      </c>
      <c r="J262" t="str">
        <f t="shared" si="28"/>
        <v>(2.54M)</v>
      </c>
      <c r="K262" t="str">
        <f t="shared" si="29"/>
        <v>(3.69M)</v>
      </c>
      <c r="L262" t="str">
        <f t="shared" si="30"/>
        <v>N/A</v>
      </c>
      <c r="M262" t="str">
        <f t="shared" si="31"/>
        <v>N/A</v>
      </c>
      <c r="N262" t="str">
        <f t="shared" si="32"/>
        <v>N/A</v>
      </c>
    </row>
    <row r="263" spans="1:14" x14ac:dyDescent="0.3">
      <c r="A263" s="1">
        <v>10</v>
      </c>
      <c r="B263" t="s">
        <v>621</v>
      </c>
      <c r="C263" t="s">
        <v>8809</v>
      </c>
      <c r="D263" t="s">
        <v>943</v>
      </c>
      <c r="E263" t="s">
        <v>6660</v>
      </c>
      <c r="F263" t="s">
        <v>261</v>
      </c>
      <c r="G263" t="s">
        <v>3182</v>
      </c>
      <c r="I263" t="str">
        <f t="shared" si="27"/>
        <v>N/A</v>
      </c>
      <c r="J263">
        <f t="shared" si="28"/>
        <v>5980000</v>
      </c>
      <c r="K263">
        <f t="shared" si="29"/>
        <v>1170000</v>
      </c>
      <c r="L263" t="str">
        <f t="shared" si="30"/>
        <v>900000</v>
      </c>
      <c r="M263" t="str">
        <f t="shared" si="31"/>
        <v>N/A</v>
      </c>
      <c r="N263" t="str">
        <f t="shared" si="32"/>
        <v>500000</v>
      </c>
    </row>
    <row r="264" spans="1:14" x14ac:dyDescent="0.3">
      <c r="A264" s="1">
        <v>11</v>
      </c>
      <c r="B264" t="s">
        <v>624</v>
      </c>
      <c r="C264" t="s">
        <v>8810</v>
      </c>
      <c r="D264" t="s">
        <v>8811</v>
      </c>
      <c r="E264" t="s">
        <v>8812</v>
      </c>
      <c r="F264" t="s">
        <v>7072</v>
      </c>
      <c r="G264" t="s">
        <v>3879</v>
      </c>
      <c r="I264" t="str">
        <f t="shared" si="27"/>
        <v>N/A</v>
      </c>
      <c r="J264" t="str">
        <f t="shared" si="28"/>
        <v>(748.19M)</v>
      </c>
      <c r="K264">
        <f t="shared" si="29"/>
        <v>187900000</v>
      </c>
      <c r="L264">
        <f t="shared" si="30"/>
        <v>804350000</v>
      </c>
      <c r="M264">
        <f t="shared" si="31"/>
        <v>1660000000</v>
      </c>
      <c r="N264">
        <f t="shared" si="32"/>
        <v>1030000000</v>
      </c>
    </row>
    <row r="265" spans="1:14" x14ac:dyDescent="0.3">
      <c r="I265" t="str">
        <f t="shared" si="27"/>
        <v>N/A</v>
      </c>
      <c r="J265">
        <f t="shared" si="28"/>
        <v>0</v>
      </c>
      <c r="K265">
        <f t="shared" si="29"/>
        <v>0</v>
      </c>
      <c r="L265">
        <f t="shared" si="30"/>
        <v>0</v>
      </c>
      <c r="M265">
        <f t="shared" si="31"/>
        <v>0</v>
      </c>
      <c r="N265">
        <f t="shared" si="32"/>
        <v>0</v>
      </c>
    </row>
    <row r="266" spans="1:14" x14ac:dyDescent="0.3">
      <c r="B266" s="1" t="s">
        <v>296</v>
      </c>
      <c r="C266" s="1" t="s">
        <v>248</v>
      </c>
      <c r="D266" s="1" t="s">
        <v>249</v>
      </c>
      <c r="E266" s="1" t="s">
        <v>250</v>
      </c>
      <c r="F266" s="1" t="s">
        <v>251</v>
      </c>
      <c r="G266" s="1" t="s">
        <v>252</v>
      </c>
      <c r="H266" s="1" t="s">
        <v>253</v>
      </c>
      <c r="I266" t="str">
        <f t="shared" si="27"/>
        <v>pos_trend</v>
      </c>
      <c r="J266" t="str">
        <f t="shared" si="28"/>
        <v>2012</v>
      </c>
      <c r="K266" t="str">
        <f t="shared" si="29"/>
        <v>2013</v>
      </c>
      <c r="L266" t="str">
        <f t="shared" si="30"/>
        <v>2014</v>
      </c>
      <c r="M266" t="str">
        <f t="shared" si="31"/>
        <v>2015</v>
      </c>
      <c r="N266" t="str">
        <f t="shared" si="32"/>
        <v>2016</v>
      </c>
    </row>
    <row r="267" spans="1:14" x14ac:dyDescent="0.3">
      <c r="A267" s="1">
        <v>0</v>
      </c>
      <c r="B267" t="s">
        <v>630</v>
      </c>
      <c r="C267" t="s">
        <v>8813</v>
      </c>
      <c r="D267" t="s">
        <v>8814</v>
      </c>
      <c r="E267" t="s">
        <v>8815</v>
      </c>
      <c r="F267" t="s">
        <v>597</v>
      </c>
      <c r="G267" t="s">
        <v>8816</v>
      </c>
      <c r="I267" t="str">
        <f t="shared" si="27"/>
        <v>N/A</v>
      </c>
      <c r="J267" t="str">
        <f t="shared" si="28"/>
        <v>(199.25M)</v>
      </c>
      <c r="K267" t="str">
        <f t="shared" si="29"/>
        <v>(154.31M)</v>
      </c>
      <c r="L267" t="str">
        <f t="shared" si="30"/>
        <v>(61.69M)</v>
      </c>
      <c r="M267" t="str">
        <f t="shared" si="31"/>
        <v>(27.92M)</v>
      </c>
      <c r="N267" t="str">
        <f t="shared" si="32"/>
        <v>(17.96M)</v>
      </c>
    </row>
    <row r="268" spans="1:14" x14ac:dyDescent="0.3">
      <c r="A268" s="1">
        <v>1</v>
      </c>
      <c r="B268" t="s">
        <v>636</v>
      </c>
      <c r="C268" t="s">
        <v>8817</v>
      </c>
      <c r="D268" t="s">
        <v>8818</v>
      </c>
      <c r="E268" t="s">
        <v>8819</v>
      </c>
      <c r="F268" t="s">
        <v>261</v>
      </c>
      <c r="G268" t="s">
        <v>261</v>
      </c>
      <c r="I268" t="str">
        <f t="shared" si="27"/>
        <v>N/A</v>
      </c>
      <c r="J268" t="str">
        <f t="shared" si="28"/>
        <v>(146.54M)</v>
      </c>
      <c r="K268" t="str">
        <f t="shared" si="29"/>
        <v>(109.7M)</v>
      </c>
      <c r="L268" t="str">
        <f t="shared" si="30"/>
        <v>(29.6M)</v>
      </c>
      <c r="M268" t="str">
        <f t="shared" si="31"/>
        <v>N/A</v>
      </c>
      <c r="N268" t="str">
        <f t="shared" si="32"/>
        <v>N/A</v>
      </c>
    </row>
    <row r="269" spans="1:14" x14ac:dyDescent="0.3">
      <c r="A269" s="1">
        <v>2</v>
      </c>
      <c r="B269" t="s">
        <v>374</v>
      </c>
      <c r="C269" t="s">
        <v>8820</v>
      </c>
      <c r="D269" t="s">
        <v>8821</v>
      </c>
      <c r="E269" t="s">
        <v>8822</v>
      </c>
      <c r="F269" t="s">
        <v>597</v>
      </c>
      <c r="G269" t="s">
        <v>8816</v>
      </c>
      <c r="I269" t="str">
        <f t="shared" si="27"/>
        <v>neg_trend</v>
      </c>
      <c r="J269" t="str">
        <f t="shared" si="28"/>
        <v>(52.71M)</v>
      </c>
      <c r="K269" t="str">
        <f t="shared" si="29"/>
        <v>(44.6M)</v>
      </c>
      <c r="L269" t="str">
        <f t="shared" si="30"/>
        <v>(32.1M)</v>
      </c>
      <c r="M269" t="str">
        <f t="shared" si="31"/>
        <v>(27.92M)</v>
      </c>
      <c r="N269" t="str">
        <f t="shared" si="32"/>
        <v>(17.96M)</v>
      </c>
    </row>
    <row r="270" spans="1:14" x14ac:dyDescent="0.3">
      <c r="A270" s="1">
        <v>3</v>
      </c>
      <c r="B270" t="s">
        <v>637</v>
      </c>
      <c r="C270" t="s">
        <v>261</v>
      </c>
      <c r="D270" t="s">
        <v>8823</v>
      </c>
      <c r="E270" t="s">
        <v>8824</v>
      </c>
      <c r="F270" t="s">
        <v>8825</v>
      </c>
      <c r="G270" t="s">
        <v>1134</v>
      </c>
      <c r="I270" t="str">
        <f t="shared" si="27"/>
        <v>N/A</v>
      </c>
      <c r="J270" t="str">
        <f t="shared" si="28"/>
        <v>N/A</v>
      </c>
      <c r="K270">
        <f t="shared" si="29"/>
        <v>0.22559999999999999</v>
      </c>
      <c r="L270">
        <f t="shared" si="30"/>
        <v>0.60020000000000007</v>
      </c>
      <c r="M270">
        <f t="shared" si="31"/>
        <v>0.5474</v>
      </c>
      <c r="N270">
        <f t="shared" si="32"/>
        <v>0.35700000000000004</v>
      </c>
    </row>
    <row r="271" spans="1:14" x14ac:dyDescent="0.3">
      <c r="A271" s="1">
        <v>4</v>
      </c>
      <c r="B271" t="s">
        <v>642</v>
      </c>
      <c r="C271" t="s">
        <v>8826</v>
      </c>
      <c r="D271" t="s">
        <v>8827</v>
      </c>
      <c r="E271" t="s">
        <v>261</v>
      </c>
      <c r="F271" t="s">
        <v>8828</v>
      </c>
      <c r="G271" t="s">
        <v>8829</v>
      </c>
      <c r="I271" t="str">
        <f t="shared" si="27"/>
        <v>N/A</v>
      </c>
      <c r="J271">
        <f t="shared" si="28"/>
        <v>213660000</v>
      </c>
      <c r="K271">
        <f t="shared" si="29"/>
        <v>626810000</v>
      </c>
      <c r="L271" t="str">
        <f t="shared" si="30"/>
        <v>N/A</v>
      </c>
      <c r="M271" t="str">
        <f t="shared" si="31"/>
        <v>(87.98M)</v>
      </c>
      <c r="N271" t="str">
        <f t="shared" si="32"/>
        <v>(344.99M)</v>
      </c>
    </row>
    <row r="272" spans="1:14" x14ac:dyDescent="0.3">
      <c r="A272" s="1">
        <v>5</v>
      </c>
      <c r="B272" t="s">
        <v>648</v>
      </c>
      <c r="C272" t="s">
        <v>8830</v>
      </c>
      <c r="D272" t="s">
        <v>261</v>
      </c>
      <c r="E272" t="s">
        <v>261</v>
      </c>
      <c r="F272" t="s">
        <v>8828</v>
      </c>
      <c r="G272" t="s">
        <v>8829</v>
      </c>
      <c r="I272" t="str">
        <f t="shared" si="27"/>
        <v>N/A</v>
      </c>
      <c r="J272" t="str">
        <f t="shared" si="28"/>
        <v>(150M)</v>
      </c>
      <c r="K272" t="str">
        <f t="shared" si="29"/>
        <v>N/A</v>
      </c>
      <c r="L272" t="str">
        <f t="shared" si="30"/>
        <v>N/A</v>
      </c>
      <c r="M272" t="str">
        <f t="shared" si="31"/>
        <v>(87.98M)</v>
      </c>
      <c r="N272" t="str">
        <f t="shared" si="32"/>
        <v>(344.99M)</v>
      </c>
    </row>
    <row r="273" spans="1:14" x14ac:dyDescent="0.3">
      <c r="A273" s="1">
        <v>6</v>
      </c>
      <c r="B273" t="s">
        <v>650</v>
      </c>
      <c r="C273" t="s">
        <v>8831</v>
      </c>
      <c r="D273" t="s">
        <v>8827</v>
      </c>
      <c r="E273" t="s">
        <v>261</v>
      </c>
      <c r="F273" t="s">
        <v>261</v>
      </c>
      <c r="G273" t="s">
        <v>261</v>
      </c>
      <c r="I273" t="str">
        <f t="shared" si="27"/>
        <v>N/A</v>
      </c>
      <c r="J273">
        <f t="shared" si="28"/>
        <v>363660000</v>
      </c>
      <c r="K273">
        <f t="shared" si="29"/>
        <v>626810000</v>
      </c>
      <c r="L273" t="str">
        <f t="shared" si="30"/>
        <v>N/A</v>
      </c>
      <c r="M273" t="str">
        <f t="shared" si="31"/>
        <v>N/A</v>
      </c>
      <c r="N273" t="str">
        <f t="shared" si="32"/>
        <v>N/A</v>
      </c>
    </row>
    <row r="274" spans="1:14" x14ac:dyDescent="0.3">
      <c r="A274" s="1">
        <v>7</v>
      </c>
      <c r="B274" t="s">
        <v>652</v>
      </c>
      <c r="C274" t="s">
        <v>8831</v>
      </c>
      <c r="D274" t="s">
        <v>8827</v>
      </c>
      <c r="E274" t="s">
        <v>261</v>
      </c>
      <c r="F274" t="s">
        <v>261</v>
      </c>
      <c r="G274" t="s">
        <v>261</v>
      </c>
      <c r="I274" t="str">
        <f t="shared" si="27"/>
        <v>N/A</v>
      </c>
      <c r="J274">
        <f t="shared" si="28"/>
        <v>363660000</v>
      </c>
      <c r="K274">
        <f t="shared" si="29"/>
        <v>626810000</v>
      </c>
      <c r="L274" t="str">
        <f t="shared" si="30"/>
        <v>N/A</v>
      </c>
      <c r="M274" t="str">
        <f t="shared" si="31"/>
        <v>N/A</v>
      </c>
      <c r="N274" t="str">
        <f t="shared" si="32"/>
        <v>N/A</v>
      </c>
    </row>
    <row r="275" spans="1:14" x14ac:dyDescent="0.3">
      <c r="A275" s="1">
        <v>8</v>
      </c>
      <c r="B275" t="s">
        <v>653</v>
      </c>
      <c r="C275" t="s">
        <v>261</v>
      </c>
      <c r="D275" t="s">
        <v>261</v>
      </c>
      <c r="E275" t="s">
        <v>261</v>
      </c>
      <c r="F275" t="s">
        <v>261</v>
      </c>
      <c r="G275" t="s">
        <v>261</v>
      </c>
      <c r="I275" t="str">
        <f t="shared" si="27"/>
        <v>N/A</v>
      </c>
      <c r="J275" t="str">
        <f t="shared" si="28"/>
        <v>N/A</v>
      </c>
      <c r="K275" t="str">
        <f t="shared" si="29"/>
        <v>N/A</v>
      </c>
      <c r="L275" t="str">
        <f t="shared" si="30"/>
        <v>N/A</v>
      </c>
      <c r="M275" t="str">
        <f t="shared" si="31"/>
        <v>N/A</v>
      </c>
      <c r="N275" t="str">
        <f t="shared" si="32"/>
        <v>N/A</v>
      </c>
    </row>
    <row r="276" spans="1:14" x14ac:dyDescent="0.3">
      <c r="A276" s="1">
        <v>9</v>
      </c>
      <c r="B276" t="s">
        <v>654</v>
      </c>
      <c r="C276" t="s">
        <v>8832</v>
      </c>
      <c r="D276" t="s">
        <v>8833</v>
      </c>
      <c r="E276" t="s">
        <v>8834</v>
      </c>
      <c r="F276" t="s">
        <v>8835</v>
      </c>
      <c r="G276" t="s">
        <v>8836</v>
      </c>
      <c r="I276" t="str">
        <f t="shared" si="27"/>
        <v>N/A</v>
      </c>
      <c r="J276">
        <f t="shared" si="28"/>
        <v>374400000</v>
      </c>
      <c r="K276" t="str">
        <f t="shared" si="29"/>
        <v>(758.66M)</v>
      </c>
      <c r="L276" t="str">
        <f t="shared" si="30"/>
        <v>(785.32M)</v>
      </c>
      <c r="M276" t="str">
        <f t="shared" si="31"/>
        <v>(259.67M)</v>
      </c>
      <c r="N276" t="str">
        <f t="shared" si="32"/>
        <v>(560.19M)</v>
      </c>
    </row>
    <row r="277" spans="1:14" x14ac:dyDescent="0.3">
      <c r="A277" s="1">
        <v>10</v>
      </c>
      <c r="B277" t="s">
        <v>660</v>
      </c>
      <c r="C277" t="s">
        <v>261</v>
      </c>
      <c r="D277" t="s">
        <v>261</v>
      </c>
      <c r="E277" t="s">
        <v>261</v>
      </c>
      <c r="F277" t="s">
        <v>261</v>
      </c>
      <c r="G277" t="s">
        <v>261</v>
      </c>
      <c r="I277" t="str">
        <f t="shared" si="27"/>
        <v>N/A</v>
      </c>
      <c r="J277" t="str">
        <f t="shared" si="28"/>
        <v>N/A</v>
      </c>
      <c r="K277" t="str">
        <f t="shared" si="29"/>
        <v>N/A</v>
      </c>
      <c r="L277" t="str">
        <f t="shared" si="30"/>
        <v>N/A</v>
      </c>
      <c r="M277" t="str">
        <f t="shared" si="31"/>
        <v>N/A</v>
      </c>
      <c r="N277" t="str">
        <f t="shared" si="32"/>
        <v>N/A</v>
      </c>
    </row>
    <row r="278" spans="1:14" x14ac:dyDescent="0.3">
      <c r="A278" s="1">
        <v>11</v>
      </c>
      <c r="B278" t="s">
        <v>661</v>
      </c>
      <c r="C278" t="s">
        <v>8832</v>
      </c>
      <c r="D278" t="s">
        <v>8833</v>
      </c>
      <c r="E278" t="s">
        <v>8834</v>
      </c>
      <c r="F278" t="s">
        <v>8835</v>
      </c>
      <c r="G278" t="s">
        <v>8836</v>
      </c>
      <c r="I278" t="str">
        <f t="shared" si="27"/>
        <v>N/A</v>
      </c>
      <c r="J278">
        <f t="shared" si="28"/>
        <v>374400000</v>
      </c>
      <c r="K278" t="str">
        <f t="shared" si="29"/>
        <v>(758.66M)</v>
      </c>
      <c r="L278" t="str">
        <f t="shared" si="30"/>
        <v>(785.32M)</v>
      </c>
      <c r="M278" t="str">
        <f t="shared" si="31"/>
        <v>(259.67M)</v>
      </c>
      <c r="N278" t="str">
        <f t="shared" si="32"/>
        <v>(560.19M)</v>
      </c>
    </row>
    <row r="279" spans="1:14" x14ac:dyDescent="0.3">
      <c r="A279" s="1">
        <v>12</v>
      </c>
      <c r="B279" t="s">
        <v>662</v>
      </c>
      <c r="C279" t="s">
        <v>6176</v>
      </c>
      <c r="D279" t="s">
        <v>3879</v>
      </c>
      <c r="E279" t="s">
        <v>261</v>
      </c>
      <c r="F279" t="s">
        <v>261</v>
      </c>
      <c r="G279" t="s">
        <v>261</v>
      </c>
      <c r="I279" t="str">
        <f t="shared" si="27"/>
        <v>N/A</v>
      </c>
      <c r="J279">
        <f t="shared" si="28"/>
        <v>1690000000</v>
      </c>
      <c r="K279">
        <f t="shared" si="29"/>
        <v>1030000000</v>
      </c>
      <c r="L279" t="str">
        <f t="shared" si="30"/>
        <v>N/A</v>
      </c>
      <c r="M279" t="str">
        <f t="shared" si="31"/>
        <v>N/A</v>
      </c>
      <c r="N279" t="str">
        <f t="shared" si="32"/>
        <v>N/A</v>
      </c>
    </row>
    <row r="280" spans="1:14" x14ac:dyDescent="0.3">
      <c r="A280" s="1">
        <v>13</v>
      </c>
      <c r="B280" t="s">
        <v>668</v>
      </c>
      <c r="C280" t="s">
        <v>8837</v>
      </c>
      <c r="D280" t="s">
        <v>8838</v>
      </c>
      <c r="E280" t="s">
        <v>8834</v>
      </c>
      <c r="F280" t="s">
        <v>8835</v>
      </c>
      <c r="G280" t="s">
        <v>8836</v>
      </c>
      <c r="I280" t="str">
        <f t="shared" si="27"/>
        <v>N/A</v>
      </c>
      <c r="J280" t="str">
        <f t="shared" si="28"/>
        <v>(1.31B)</v>
      </c>
      <c r="K280" t="str">
        <f t="shared" si="29"/>
        <v>(1.79B)</v>
      </c>
      <c r="L280" t="str">
        <f t="shared" si="30"/>
        <v>(785.32M)</v>
      </c>
      <c r="M280" t="str">
        <f t="shared" si="31"/>
        <v>(259.67M)</v>
      </c>
      <c r="N280" t="str">
        <f t="shared" si="32"/>
        <v>(560.19M)</v>
      </c>
    </row>
    <row r="281" spans="1:14" x14ac:dyDescent="0.3">
      <c r="A281" s="1">
        <v>14</v>
      </c>
      <c r="B281" t="s">
        <v>674</v>
      </c>
      <c r="C281" t="s">
        <v>8839</v>
      </c>
      <c r="D281" t="s">
        <v>8840</v>
      </c>
      <c r="E281" t="s">
        <v>261</v>
      </c>
      <c r="F281" t="s">
        <v>8841</v>
      </c>
      <c r="G281" t="s">
        <v>8842</v>
      </c>
      <c r="I281" t="str">
        <f t="shared" si="27"/>
        <v>N/A</v>
      </c>
      <c r="J281" t="str">
        <f t="shared" si="28"/>
        <v>(8.39M)</v>
      </c>
      <c r="K281" t="str">
        <f t="shared" si="29"/>
        <v>(14.86M)</v>
      </c>
      <c r="L281" t="str">
        <f t="shared" si="30"/>
        <v>N/A</v>
      </c>
      <c r="M281" t="str">
        <f t="shared" si="31"/>
        <v>(7.14M)</v>
      </c>
      <c r="N281" t="str">
        <f t="shared" si="32"/>
        <v>(52,000)</v>
      </c>
    </row>
    <row r="282" spans="1:14" x14ac:dyDescent="0.3">
      <c r="A282" s="1">
        <v>15</v>
      </c>
      <c r="B282" t="s">
        <v>620</v>
      </c>
      <c r="C282" t="s">
        <v>8839</v>
      </c>
      <c r="D282" t="s">
        <v>8840</v>
      </c>
      <c r="E282" t="s">
        <v>261</v>
      </c>
      <c r="F282" t="s">
        <v>8841</v>
      </c>
      <c r="G282" t="s">
        <v>8842</v>
      </c>
      <c r="I282" t="str">
        <f t="shared" si="27"/>
        <v>N/A</v>
      </c>
      <c r="J282" t="str">
        <f t="shared" si="28"/>
        <v>(8.39M)</v>
      </c>
      <c r="K282" t="str">
        <f t="shared" si="29"/>
        <v>(14.86M)</v>
      </c>
      <c r="L282" t="str">
        <f t="shared" si="30"/>
        <v>N/A</v>
      </c>
      <c r="M282" t="str">
        <f t="shared" si="31"/>
        <v>(7.14M)</v>
      </c>
      <c r="N282" t="str">
        <f t="shared" si="32"/>
        <v>(52,000)</v>
      </c>
    </row>
    <row r="283" spans="1:14" x14ac:dyDescent="0.3">
      <c r="A283" s="1">
        <v>16</v>
      </c>
      <c r="B283" t="s">
        <v>621</v>
      </c>
      <c r="C283" t="s">
        <v>261</v>
      </c>
      <c r="D283" t="s">
        <v>261</v>
      </c>
      <c r="E283" t="s">
        <v>261</v>
      </c>
      <c r="F283" t="s">
        <v>261</v>
      </c>
      <c r="G283" t="s">
        <v>261</v>
      </c>
      <c r="I283" t="str">
        <f t="shared" si="27"/>
        <v>N/A</v>
      </c>
      <c r="J283" t="str">
        <f t="shared" si="28"/>
        <v>N/A</v>
      </c>
      <c r="K283" t="str">
        <f t="shared" si="29"/>
        <v>N/A</v>
      </c>
      <c r="L283" t="str">
        <f t="shared" si="30"/>
        <v>N/A</v>
      </c>
      <c r="M283" t="str">
        <f t="shared" si="31"/>
        <v>N/A</v>
      </c>
      <c r="N283" t="str">
        <f t="shared" si="32"/>
        <v>N/A</v>
      </c>
    </row>
    <row r="284" spans="1:14" x14ac:dyDescent="0.3">
      <c r="A284" s="1">
        <v>17</v>
      </c>
      <c r="B284" t="s">
        <v>680</v>
      </c>
      <c r="C284" t="s">
        <v>8843</v>
      </c>
      <c r="D284" t="s">
        <v>8844</v>
      </c>
      <c r="E284" t="s">
        <v>8845</v>
      </c>
      <c r="F284" t="s">
        <v>8846</v>
      </c>
      <c r="G284" t="s">
        <v>8847</v>
      </c>
      <c r="I284" t="str">
        <f t="shared" si="27"/>
        <v>N/A</v>
      </c>
      <c r="J284">
        <f t="shared" si="28"/>
        <v>380420000</v>
      </c>
      <c r="K284" t="str">
        <f t="shared" si="29"/>
        <v>(301.02M)</v>
      </c>
      <c r="L284" t="str">
        <f t="shared" si="30"/>
        <v>(847.01M)</v>
      </c>
      <c r="M284" t="str">
        <f t="shared" si="31"/>
        <v>(382.72M)</v>
      </c>
      <c r="N284" t="str">
        <f t="shared" si="32"/>
        <v>(923.18M)</v>
      </c>
    </row>
    <row r="285" spans="1:14" x14ac:dyDescent="0.3">
      <c r="A285" s="1">
        <v>18</v>
      </c>
      <c r="B285" t="s">
        <v>686</v>
      </c>
      <c r="C285" t="s">
        <v>261</v>
      </c>
      <c r="D285" t="s">
        <v>8848</v>
      </c>
      <c r="E285" t="s">
        <v>8849</v>
      </c>
      <c r="F285" t="s">
        <v>8850</v>
      </c>
      <c r="G285" t="s">
        <v>8851</v>
      </c>
      <c r="I285" t="str">
        <f t="shared" si="27"/>
        <v>N/A</v>
      </c>
      <c r="J285" t="str">
        <f t="shared" si="28"/>
        <v>N/A</v>
      </c>
      <c r="K285">
        <f t="shared" si="29"/>
        <v>-1.7912999999999999</v>
      </c>
      <c r="L285">
        <f t="shared" si="30"/>
        <v>-1.8138000000000001</v>
      </c>
      <c r="M285">
        <f t="shared" si="31"/>
        <v>0.54810000000000003</v>
      </c>
      <c r="N285">
        <f t="shared" si="32"/>
        <v>-1.4121000000000001</v>
      </c>
    </row>
    <row r="286" spans="1:14" x14ac:dyDescent="0.3">
      <c r="A286" s="1">
        <v>19</v>
      </c>
      <c r="B286" t="s">
        <v>691</v>
      </c>
      <c r="C286" t="s">
        <v>8852</v>
      </c>
      <c r="D286" t="s">
        <v>8853</v>
      </c>
      <c r="E286" t="s">
        <v>8854</v>
      </c>
      <c r="F286" t="s">
        <v>8855</v>
      </c>
      <c r="G286" t="s">
        <v>8856</v>
      </c>
      <c r="I286" t="str">
        <f t="shared" si="27"/>
        <v>N/A</v>
      </c>
      <c r="J286" t="str">
        <f t="shared" si="28"/>
        <v>436000</v>
      </c>
      <c r="K286" t="str">
        <f t="shared" si="29"/>
        <v>(1.3M)</v>
      </c>
      <c r="L286" t="str">
        <f t="shared" si="30"/>
        <v>(1.13M)</v>
      </c>
      <c r="M286" t="str">
        <f t="shared" si="31"/>
        <v>(9.5M)</v>
      </c>
      <c r="N286" t="str">
        <f t="shared" si="32"/>
        <v>(8,000)</v>
      </c>
    </row>
    <row r="287" spans="1:14" x14ac:dyDescent="0.3">
      <c r="A287" s="1">
        <v>20</v>
      </c>
      <c r="B287" t="s">
        <v>692</v>
      </c>
      <c r="C287" t="s">
        <v>693</v>
      </c>
      <c r="D287" t="s">
        <v>693</v>
      </c>
      <c r="E287" t="s">
        <v>693</v>
      </c>
      <c r="F287" t="s">
        <v>693</v>
      </c>
      <c r="G287" t="s">
        <v>693</v>
      </c>
      <c r="I287" t="str">
        <f t="shared" si="27"/>
        <v>N/A</v>
      </c>
      <c r="J287" t="str">
        <f t="shared" si="28"/>
        <v>0</v>
      </c>
      <c r="K287" t="str">
        <f t="shared" si="29"/>
        <v>0</v>
      </c>
      <c r="L287" t="str">
        <f t="shared" si="30"/>
        <v>0</v>
      </c>
      <c r="M287" t="str">
        <f t="shared" si="31"/>
        <v>0</v>
      </c>
      <c r="N287" t="str">
        <f t="shared" si="32"/>
        <v>0</v>
      </c>
    </row>
    <row r="288" spans="1:14" x14ac:dyDescent="0.3">
      <c r="A288" s="1">
        <v>21</v>
      </c>
      <c r="B288" t="s">
        <v>694</v>
      </c>
      <c r="C288" t="s">
        <v>594</v>
      </c>
      <c r="D288" t="s">
        <v>8857</v>
      </c>
      <c r="E288" t="s">
        <v>8858</v>
      </c>
      <c r="F288" t="s">
        <v>3338</v>
      </c>
      <c r="G288" t="s">
        <v>8859</v>
      </c>
      <c r="I288" t="str">
        <f t="shared" si="27"/>
        <v>N/A</v>
      </c>
      <c r="J288" t="str">
        <f t="shared" si="28"/>
        <v>(90.54M)</v>
      </c>
      <c r="K288">
        <f t="shared" si="29"/>
        <v>120230000</v>
      </c>
      <c r="L288">
        <f t="shared" si="30"/>
        <v>156610000</v>
      </c>
      <c r="M288">
        <f t="shared" si="31"/>
        <v>1450000000</v>
      </c>
      <c r="N288">
        <f t="shared" si="32"/>
        <v>266230000.00000003</v>
      </c>
    </row>
    <row r="289" spans="1:14" x14ac:dyDescent="0.3">
      <c r="A289" s="1">
        <v>22</v>
      </c>
      <c r="B289" t="s">
        <v>700</v>
      </c>
      <c r="C289" t="s">
        <v>8860</v>
      </c>
      <c r="D289" t="s">
        <v>8861</v>
      </c>
      <c r="E289" t="s">
        <v>8862</v>
      </c>
      <c r="F289" t="s">
        <v>8863</v>
      </c>
      <c r="G289" t="s">
        <v>8864</v>
      </c>
      <c r="I289" t="str">
        <f t="shared" si="27"/>
        <v>N/A</v>
      </c>
      <c r="J289">
        <f t="shared" si="28"/>
        <v>145480000</v>
      </c>
      <c r="K289">
        <f t="shared" si="29"/>
        <v>234650000</v>
      </c>
      <c r="L289">
        <f t="shared" si="30"/>
        <v>100740000</v>
      </c>
      <c r="M289">
        <f t="shared" si="31"/>
        <v>117480000</v>
      </c>
      <c r="N289">
        <f t="shared" si="32"/>
        <v>42250000</v>
      </c>
    </row>
    <row r="290" spans="1:14" x14ac:dyDescent="0.3">
      <c r="A290" s="1">
        <v>23</v>
      </c>
      <c r="B290" t="s">
        <v>706</v>
      </c>
      <c r="C290" t="s">
        <v>261</v>
      </c>
      <c r="D290" t="s">
        <v>8865</v>
      </c>
      <c r="E290" t="s">
        <v>8866</v>
      </c>
      <c r="F290" t="s">
        <v>8867</v>
      </c>
      <c r="G290" t="s">
        <v>8868</v>
      </c>
      <c r="I290" t="str">
        <f t="shared" si="27"/>
        <v>N/A</v>
      </c>
      <c r="J290" t="str">
        <f t="shared" si="28"/>
        <v>N/A</v>
      </c>
      <c r="K290">
        <f t="shared" si="29"/>
        <v>0.6129</v>
      </c>
      <c r="L290">
        <f t="shared" si="30"/>
        <v>-0.57069999999999999</v>
      </c>
      <c r="M290">
        <f t="shared" si="31"/>
        <v>0.16620000000000001</v>
      </c>
      <c r="N290">
        <f t="shared" si="32"/>
        <v>-0.64029999999999998</v>
      </c>
    </row>
    <row r="291" spans="1:14" x14ac:dyDescent="0.3">
      <c r="A291" s="1">
        <v>24</v>
      </c>
      <c r="B291" t="s">
        <v>711</v>
      </c>
      <c r="C291" t="s">
        <v>261</v>
      </c>
      <c r="D291" t="s">
        <v>261</v>
      </c>
      <c r="E291" t="s">
        <v>261</v>
      </c>
      <c r="F291" t="s">
        <v>261</v>
      </c>
      <c r="G291" t="s">
        <v>7066</v>
      </c>
      <c r="I291" t="str">
        <f t="shared" si="27"/>
        <v>N/A</v>
      </c>
      <c r="J291" t="str">
        <f t="shared" si="28"/>
        <v>N/A</v>
      </c>
      <c r="K291" t="str">
        <f t="shared" si="29"/>
        <v>N/A</v>
      </c>
      <c r="L291" t="str">
        <f t="shared" si="30"/>
        <v>N/A</v>
      </c>
      <c r="M291" t="str">
        <f t="shared" si="31"/>
        <v>N/A</v>
      </c>
      <c r="N291">
        <f t="shared" si="32"/>
        <v>6.3E-3</v>
      </c>
    </row>
    <row r="292" spans="1:14" x14ac:dyDescent="0.3">
      <c r="I292" t="str">
        <f t="shared" si="27"/>
        <v>N/A</v>
      </c>
      <c r="J292">
        <f t="shared" si="28"/>
        <v>0</v>
      </c>
      <c r="K292">
        <f t="shared" si="29"/>
        <v>0</v>
      </c>
      <c r="L292">
        <f t="shared" si="30"/>
        <v>0</v>
      </c>
      <c r="M292">
        <f t="shared" si="31"/>
        <v>0</v>
      </c>
      <c r="N292">
        <f t="shared" si="32"/>
        <v>0</v>
      </c>
    </row>
    <row r="293" spans="1:14" x14ac:dyDescent="0.3">
      <c r="A293" s="1">
        <v>0</v>
      </c>
      <c r="B293" t="s">
        <v>8869</v>
      </c>
      <c r="C293" t="s">
        <v>8870</v>
      </c>
      <c r="I293" t="str">
        <f t="shared" si="27"/>
        <v>N/A</v>
      </c>
      <c r="J293" t="str">
        <f t="shared" si="28"/>
        <v>Government Properties IT</v>
      </c>
      <c r="K293">
        <f t="shared" si="29"/>
        <v>0</v>
      </c>
      <c r="L293">
        <f t="shared" si="30"/>
        <v>0</v>
      </c>
      <c r="M293">
        <f t="shared" si="31"/>
        <v>0</v>
      </c>
      <c r="N293">
        <f t="shared" si="32"/>
        <v>0</v>
      </c>
    </row>
    <row r="294" spans="1:14" x14ac:dyDescent="0.3">
      <c r="A294" s="1">
        <v>1</v>
      </c>
      <c r="B294" t="s">
        <v>8871</v>
      </c>
      <c r="C294" t="s">
        <v>8872</v>
      </c>
      <c r="I294" t="str">
        <f t="shared" si="27"/>
        <v>N/A</v>
      </c>
      <c r="J294" t="str">
        <f t="shared" si="28"/>
        <v>Howard Hughes</v>
      </c>
      <c r="K294">
        <f t="shared" si="29"/>
        <v>0</v>
      </c>
      <c r="L294">
        <f t="shared" si="30"/>
        <v>0</v>
      </c>
      <c r="M294">
        <f t="shared" si="31"/>
        <v>0</v>
      </c>
      <c r="N294">
        <f t="shared" si="32"/>
        <v>0</v>
      </c>
    </row>
    <row r="295" spans="1:14" x14ac:dyDescent="0.3">
      <c r="A295" s="1">
        <v>2</v>
      </c>
      <c r="B295" t="s">
        <v>8873</v>
      </c>
      <c r="C295" t="s">
        <v>8874</v>
      </c>
      <c r="I295" t="str">
        <f t="shared" si="27"/>
        <v>N/A</v>
      </c>
      <c r="J295" t="str">
        <f t="shared" si="28"/>
        <v>Spirit Realty Capital</v>
      </c>
      <c r="K295">
        <f t="shared" si="29"/>
        <v>0</v>
      </c>
      <c r="L295">
        <f t="shared" si="30"/>
        <v>0</v>
      </c>
      <c r="M295">
        <f t="shared" si="31"/>
        <v>0</v>
      </c>
      <c r="N295">
        <f t="shared" si="32"/>
        <v>0</v>
      </c>
    </row>
    <row r="296" spans="1:14" x14ac:dyDescent="0.3">
      <c r="A296" s="1">
        <v>3</v>
      </c>
      <c r="B296" t="s">
        <v>8875</v>
      </c>
      <c r="C296" t="s">
        <v>8876</v>
      </c>
      <c r="I296" t="str">
        <f t="shared" si="27"/>
        <v>N/A</v>
      </c>
      <c r="J296" t="str">
        <f t="shared" si="28"/>
        <v>Rexford Industrial Realty</v>
      </c>
      <c r="K296">
        <f t="shared" si="29"/>
        <v>0</v>
      </c>
      <c r="L296">
        <f t="shared" si="30"/>
        <v>0</v>
      </c>
      <c r="M296">
        <f t="shared" si="31"/>
        <v>0</v>
      </c>
      <c r="N296">
        <f t="shared" si="32"/>
        <v>0</v>
      </c>
    </row>
    <row r="297" spans="1:14" x14ac:dyDescent="0.3">
      <c r="A297" s="1">
        <v>4</v>
      </c>
      <c r="B297" t="s">
        <v>8877</v>
      </c>
      <c r="C297" t="s">
        <v>8878</v>
      </c>
      <c r="I297" t="str">
        <f t="shared" si="27"/>
        <v>N/A</v>
      </c>
      <c r="J297" t="str">
        <f t="shared" si="28"/>
        <v>CoStar Group</v>
      </c>
      <c r="K297">
        <f t="shared" si="29"/>
        <v>0</v>
      </c>
      <c r="L297">
        <f t="shared" si="30"/>
        <v>0</v>
      </c>
      <c r="M297">
        <f t="shared" si="31"/>
        <v>0</v>
      </c>
      <c r="N297">
        <f t="shared" si="32"/>
        <v>0</v>
      </c>
    </row>
    <row r="298" spans="1:14" x14ac:dyDescent="0.3">
      <c r="A298" s="1">
        <v>5</v>
      </c>
      <c r="B298" t="s">
        <v>8879</v>
      </c>
      <c r="C298" t="s">
        <v>8880</v>
      </c>
      <c r="I298" t="str">
        <f t="shared" si="27"/>
        <v>N/A</v>
      </c>
      <c r="J298" t="str">
        <f t="shared" si="28"/>
        <v>Dupont Fabros Technology</v>
      </c>
      <c r="K298">
        <f t="shared" si="29"/>
        <v>0</v>
      </c>
      <c r="L298">
        <f t="shared" si="30"/>
        <v>0</v>
      </c>
      <c r="M298">
        <f t="shared" si="31"/>
        <v>0</v>
      </c>
      <c r="N298">
        <f t="shared" si="32"/>
        <v>0</v>
      </c>
    </row>
    <row r="299" spans="1:14" x14ac:dyDescent="0.3">
      <c r="I299" t="str">
        <f t="shared" si="27"/>
        <v>N/A</v>
      </c>
      <c r="J299">
        <f t="shared" si="28"/>
        <v>0</v>
      </c>
      <c r="K299">
        <f t="shared" si="29"/>
        <v>0</v>
      </c>
      <c r="L299">
        <f t="shared" si="30"/>
        <v>0</v>
      </c>
      <c r="M299">
        <f t="shared" si="31"/>
        <v>0</v>
      </c>
      <c r="N299">
        <f t="shared" si="32"/>
        <v>0</v>
      </c>
    </row>
    <row r="300" spans="1:14" x14ac:dyDescent="0.3">
      <c r="I300" t="str">
        <f t="shared" si="27"/>
        <v>N/A</v>
      </c>
      <c r="J300">
        <f t="shared" si="28"/>
        <v>0</v>
      </c>
      <c r="K300">
        <f t="shared" si="29"/>
        <v>0</v>
      </c>
      <c r="L300">
        <f t="shared" si="30"/>
        <v>0</v>
      </c>
      <c r="M300">
        <f t="shared" si="31"/>
        <v>0</v>
      </c>
      <c r="N300">
        <f t="shared" si="32"/>
        <v>0</v>
      </c>
    </row>
    <row r="301" spans="1:14" x14ac:dyDescent="0.3">
      <c r="A301" s="1">
        <v>0</v>
      </c>
      <c r="B301" t="s">
        <v>122</v>
      </c>
      <c r="C301" t="s">
        <v>7074</v>
      </c>
      <c r="I301" t="str">
        <f t="shared" si="27"/>
        <v>N/A</v>
      </c>
      <c r="J301">
        <f t="shared" si="28"/>
        <v>1680000000</v>
      </c>
      <c r="K301">
        <f t="shared" si="29"/>
        <v>0</v>
      </c>
      <c r="L301">
        <f t="shared" si="30"/>
        <v>0</v>
      </c>
      <c r="M301">
        <f t="shared" si="31"/>
        <v>0</v>
      </c>
      <c r="N301">
        <f t="shared" si="32"/>
        <v>0</v>
      </c>
    </row>
    <row r="302" spans="1:14" x14ac:dyDescent="0.3">
      <c r="A302" s="1">
        <v>1</v>
      </c>
      <c r="B302" t="s">
        <v>123</v>
      </c>
      <c r="I302" t="str">
        <f t="shared" si="27"/>
        <v>N/A</v>
      </c>
      <c r="J302">
        <f t="shared" si="28"/>
        <v>0</v>
      </c>
      <c r="K302">
        <f t="shared" si="29"/>
        <v>0</v>
      </c>
      <c r="L302">
        <f t="shared" si="30"/>
        <v>0</v>
      </c>
      <c r="M302">
        <f t="shared" si="31"/>
        <v>0</v>
      </c>
      <c r="N302">
        <f t="shared" si="32"/>
        <v>0</v>
      </c>
    </row>
    <row r="303" spans="1:14" x14ac:dyDescent="0.3">
      <c r="A303" s="1">
        <v>2</v>
      </c>
      <c r="B303" t="s">
        <v>124</v>
      </c>
      <c r="C303" t="s">
        <v>5360</v>
      </c>
      <c r="I303" t="str">
        <f t="shared" si="27"/>
        <v>N/A</v>
      </c>
      <c r="J303" t="str">
        <f t="shared" si="28"/>
        <v>26.00</v>
      </c>
      <c r="K303">
        <f t="shared" si="29"/>
        <v>0</v>
      </c>
      <c r="L303">
        <f t="shared" si="30"/>
        <v>0</v>
      </c>
      <c r="M303">
        <f t="shared" si="31"/>
        <v>0</v>
      </c>
      <c r="N303">
        <f t="shared" si="32"/>
        <v>0</v>
      </c>
    </row>
    <row r="304" spans="1:14" x14ac:dyDescent="0.3">
      <c r="A304" s="1">
        <v>3</v>
      </c>
      <c r="B304" t="s">
        <v>125</v>
      </c>
      <c r="C304" t="s">
        <v>8881</v>
      </c>
      <c r="I304" t="str">
        <f t="shared" si="27"/>
        <v>N/A</v>
      </c>
      <c r="J304" t="str">
        <f t="shared" si="28"/>
        <v>62.39</v>
      </c>
      <c r="K304">
        <f t="shared" si="29"/>
        <v>0</v>
      </c>
      <c r="L304">
        <f t="shared" si="30"/>
        <v>0</v>
      </c>
      <c r="M304">
        <f t="shared" si="31"/>
        <v>0</v>
      </c>
      <c r="N304">
        <f t="shared" si="32"/>
        <v>0</v>
      </c>
    </row>
    <row r="305" spans="1:14" x14ac:dyDescent="0.3">
      <c r="A305" s="1">
        <v>4</v>
      </c>
      <c r="B305" t="s">
        <v>127</v>
      </c>
      <c r="C305" t="s">
        <v>8882</v>
      </c>
      <c r="I305" t="str">
        <f t="shared" si="27"/>
        <v>N/A</v>
      </c>
      <c r="J305" t="str">
        <f t="shared" si="28"/>
        <v>33.06</v>
      </c>
      <c r="K305">
        <f t="shared" si="29"/>
        <v>0</v>
      </c>
      <c r="L305">
        <f t="shared" si="30"/>
        <v>0</v>
      </c>
      <c r="M305">
        <f t="shared" si="31"/>
        <v>0</v>
      </c>
      <c r="N305">
        <f t="shared" si="32"/>
        <v>0</v>
      </c>
    </row>
    <row r="306" spans="1:14" x14ac:dyDescent="0.3">
      <c r="A306" s="1">
        <v>5</v>
      </c>
      <c r="B306" t="s">
        <v>129</v>
      </c>
      <c r="C306" t="s">
        <v>8883</v>
      </c>
      <c r="I306" t="str">
        <f t="shared" si="27"/>
        <v>N/A</v>
      </c>
      <c r="J306" t="str">
        <f t="shared" si="28"/>
        <v>6.37</v>
      </c>
      <c r="K306">
        <f t="shared" si="29"/>
        <v>0</v>
      </c>
      <c r="L306">
        <f t="shared" si="30"/>
        <v>0</v>
      </c>
      <c r="M306">
        <f t="shared" si="31"/>
        <v>0</v>
      </c>
      <c r="N306">
        <f t="shared" si="32"/>
        <v>0</v>
      </c>
    </row>
    <row r="307" spans="1:14" x14ac:dyDescent="0.3">
      <c r="A307" s="1">
        <v>6</v>
      </c>
      <c r="B307" t="s">
        <v>131</v>
      </c>
      <c r="C307" t="s">
        <v>8884</v>
      </c>
      <c r="I307" t="str">
        <f t="shared" si="27"/>
        <v>N/A</v>
      </c>
      <c r="J307" t="str">
        <f t="shared" si="28"/>
        <v>1.34</v>
      </c>
      <c r="K307">
        <f t="shared" si="29"/>
        <v>0</v>
      </c>
      <c r="L307">
        <f t="shared" si="30"/>
        <v>0</v>
      </c>
      <c r="M307">
        <f t="shared" si="31"/>
        <v>0</v>
      </c>
      <c r="N307">
        <f t="shared" si="32"/>
        <v>0</v>
      </c>
    </row>
    <row r="308" spans="1:14" x14ac:dyDescent="0.3">
      <c r="A308" s="1">
        <v>7</v>
      </c>
      <c r="B308" t="s">
        <v>133</v>
      </c>
      <c r="I308" t="str">
        <f t="shared" si="27"/>
        <v>N/A</v>
      </c>
      <c r="J308">
        <f t="shared" si="28"/>
        <v>0</v>
      </c>
      <c r="K308">
        <f t="shared" si="29"/>
        <v>0</v>
      </c>
      <c r="L308">
        <f t="shared" si="30"/>
        <v>0</v>
      </c>
      <c r="M308">
        <f t="shared" si="31"/>
        <v>0</v>
      </c>
      <c r="N308">
        <f t="shared" si="32"/>
        <v>0</v>
      </c>
    </row>
    <row r="309" spans="1:14" x14ac:dyDescent="0.3">
      <c r="A309" s="1">
        <v>8</v>
      </c>
      <c r="B309" t="s">
        <v>134</v>
      </c>
      <c r="I309" t="str">
        <f t="shared" si="27"/>
        <v>N/A</v>
      </c>
      <c r="J309">
        <f t="shared" si="28"/>
        <v>0</v>
      </c>
      <c r="K309">
        <f t="shared" si="29"/>
        <v>0</v>
      </c>
      <c r="L309">
        <f t="shared" si="30"/>
        <v>0</v>
      </c>
      <c r="M309">
        <f t="shared" si="31"/>
        <v>0</v>
      </c>
      <c r="N309">
        <f t="shared" si="32"/>
        <v>0</v>
      </c>
    </row>
    <row r="310" spans="1:14" x14ac:dyDescent="0.3">
      <c r="I310" t="str">
        <f t="shared" si="27"/>
        <v>N/A</v>
      </c>
      <c r="J310">
        <f t="shared" si="28"/>
        <v>0</v>
      </c>
      <c r="K310">
        <f t="shared" si="29"/>
        <v>0</v>
      </c>
      <c r="L310">
        <f t="shared" si="30"/>
        <v>0</v>
      </c>
      <c r="M310">
        <f t="shared" si="31"/>
        <v>0</v>
      </c>
      <c r="N310">
        <f t="shared" si="32"/>
        <v>0</v>
      </c>
    </row>
    <row r="311" spans="1:14" x14ac:dyDescent="0.3">
      <c r="I311" t="str">
        <f t="shared" si="27"/>
        <v>N/A</v>
      </c>
      <c r="J311">
        <f t="shared" si="28"/>
        <v>0</v>
      </c>
      <c r="K311">
        <f t="shared" si="29"/>
        <v>0</v>
      </c>
      <c r="L311">
        <f t="shared" si="30"/>
        <v>0</v>
      </c>
      <c r="M311">
        <f t="shared" si="31"/>
        <v>0</v>
      </c>
      <c r="N311">
        <f t="shared" si="32"/>
        <v>0</v>
      </c>
    </row>
    <row r="312" spans="1:14" x14ac:dyDescent="0.3">
      <c r="A312" s="1">
        <v>0</v>
      </c>
      <c r="B312" t="s">
        <v>122</v>
      </c>
      <c r="C312" t="s">
        <v>8885</v>
      </c>
      <c r="I312" t="str">
        <f t="shared" si="27"/>
        <v>N/A</v>
      </c>
      <c r="J312">
        <f t="shared" si="28"/>
        <v>5000000000</v>
      </c>
      <c r="K312">
        <f t="shared" si="29"/>
        <v>0</v>
      </c>
      <c r="L312">
        <f t="shared" si="30"/>
        <v>0</v>
      </c>
      <c r="M312">
        <f t="shared" si="31"/>
        <v>0</v>
      </c>
      <c r="N312">
        <f t="shared" si="32"/>
        <v>0</v>
      </c>
    </row>
    <row r="313" spans="1:14" x14ac:dyDescent="0.3">
      <c r="A313" s="1">
        <v>1</v>
      </c>
      <c r="B313" t="s">
        <v>123</v>
      </c>
      <c r="I313" t="str">
        <f t="shared" si="27"/>
        <v>N/A</v>
      </c>
      <c r="J313">
        <f t="shared" si="28"/>
        <v>0</v>
      </c>
      <c r="K313">
        <f t="shared" si="29"/>
        <v>0</v>
      </c>
      <c r="L313">
        <f t="shared" si="30"/>
        <v>0</v>
      </c>
      <c r="M313">
        <f t="shared" si="31"/>
        <v>0</v>
      </c>
      <c r="N313">
        <f t="shared" si="32"/>
        <v>0</v>
      </c>
    </row>
    <row r="314" spans="1:14" x14ac:dyDescent="0.3">
      <c r="A314" s="1">
        <v>2</v>
      </c>
      <c r="B314" t="s">
        <v>124</v>
      </c>
      <c r="C314" t="s">
        <v>8886</v>
      </c>
      <c r="I314" t="str">
        <f t="shared" si="27"/>
        <v>N/A</v>
      </c>
      <c r="J314" t="str">
        <f t="shared" si="28"/>
        <v>76.41</v>
      </c>
      <c r="K314">
        <f t="shared" si="29"/>
        <v>0</v>
      </c>
      <c r="L314">
        <f t="shared" si="30"/>
        <v>0</v>
      </c>
      <c r="M314">
        <f t="shared" si="31"/>
        <v>0</v>
      </c>
      <c r="N314">
        <f t="shared" si="32"/>
        <v>0</v>
      </c>
    </row>
    <row r="315" spans="1:14" x14ac:dyDescent="0.3">
      <c r="A315" s="1">
        <v>3</v>
      </c>
      <c r="B315" t="s">
        <v>125</v>
      </c>
      <c r="C315" t="s">
        <v>8887</v>
      </c>
      <c r="I315" t="str">
        <f t="shared" si="27"/>
        <v>N/A</v>
      </c>
      <c r="J315" t="str">
        <f t="shared" si="28"/>
        <v>36.03</v>
      </c>
      <c r="K315">
        <f t="shared" si="29"/>
        <v>0</v>
      </c>
      <c r="L315">
        <f t="shared" si="30"/>
        <v>0</v>
      </c>
      <c r="M315">
        <f t="shared" si="31"/>
        <v>0</v>
      </c>
      <c r="N315">
        <f t="shared" si="32"/>
        <v>0</v>
      </c>
    </row>
    <row r="316" spans="1:14" x14ac:dyDescent="0.3">
      <c r="A316" s="1">
        <v>4</v>
      </c>
      <c r="B316" t="s">
        <v>127</v>
      </c>
      <c r="C316" t="s">
        <v>398</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2.16</v>
      </c>
      <c r="K316">
        <f t="shared" ref="K316:K379" si="35">IF(TRIM(D316)="-", "N/A", IF(RIGHT(D316,1)="M",1000000*VALUE(LEFT(D316,LEN(D316)-1)),IF(RIGHT(D316,1)="B",1000000000*VALUE(LEFT(D316,LEN(D316)-1)),IF(RIGHT(D316,1)="%",0.01*VALUE(LEFT(D316,LEN(D316)-1)),D316))))</f>
        <v>0</v>
      </c>
      <c r="L316">
        <f t="shared" ref="L316:L379" si="36">IF(TRIM(E316)="-", "N/A", IF(RIGHT(E316,1)="M",1000000*VALUE(LEFT(E316,LEN(E316)-1)),IF(RIGHT(E316,1)="B",1000000000*VALUE(LEFT(E316,LEN(E316)-1)),IF(RIGHT(E316,1)="%",0.01*VALUE(LEFT(E316,LEN(E316)-1)),E316))))</f>
        <v>0</v>
      </c>
      <c r="M316">
        <f t="shared" ref="M316:M379" si="37">IF(TRIM(F316)="-", "N/A", IF(RIGHT(F316,1)="M",1000000*VALUE(LEFT(F316,LEN(F316)-1)),IF(RIGHT(F316,1)="B",1000000000*VALUE(LEFT(F316,LEN(F316)-1)),IF(RIGHT(F316,1)="%",0.01*VALUE(LEFT(F316,LEN(F316)-1)),F316))))</f>
        <v>0</v>
      </c>
      <c r="N316">
        <f t="shared" ref="N316:N379" si="38">IF(TRIM(G316)="-", "N/A", IF(RIGHT(G316,1)="M",1000000*VALUE(LEFT(G316,LEN(G316)-1)),IF(RIGHT(G316,1)="B",1000000000*VALUE(LEFT(G316,LEN(G316)-1)),IF(RIGHT(G316,1)="%",0.01*VALUE(LEFT(G316,LEN(G316)-1)),G316))))</f>
        <v>0</v>
      </c>
    </row>
    <row r="317" spans="1:14" x14ac:dyDescent="0.3">
      <c r="A317" s="1">
        <v>5</v>
      </c>
      <c r="B317" t="s">
        <v>129</v>
      </c>
      <c r="C317" t="s">
        <v>8888</v>
      </c>
      <c r="I317" t="str">
        <f t="shared" si="33"/>
        <v>N/A</v>
      </c>
      <c r="J317" t="str">
        <f t="shared" si="34"/>
        <v>4.87</v>
      </c>
      <c r="K317">
        <f t="shared" si="35"/>
        <v>0</v>
      </c>
      <c r="L317">
        <f t="shared" si="36"/>
        <v>0</v>
      </c>
      <c r="M317">
        <f t="shared" si="37"/>
        <v>0</v>
      </c>
      <c r="N317">
        <f t="shared" si="38"/>
        <v>0</v>
      </c>
    </row>
    <row r="318" spans="1:14" x14ac:dyDescent="0.3">
      <c r="A318" s="1">
        <v>6</v>
      </c>
      <c r="B318" t="s">
        <v>131</v>
      </c>
      <c r="C318" t="s">
        <v>1324</v>
      </c>
      <c r="I318" t="str">
        <f t="shared" si="33"/>
        <v>N/A</v>
      </c>
      <c r="J318" t="str">
        <f t="shared" si="34"/>
        <v>1.89</v>
      </c>
      <c r="K318">
        <f t="shared" si="35"/>
        <v>0</v>
      </c>
      <c r="L318">
        <f t="shared" si="36"/>
        <v>0</v>
      </c>
      <c r="M318">
        <f t="shared" si="37"/>
        <v>0</v>
      </c>
      <c r="N318">
        <f t="shared" si="38"/>
        <v>0</v>
      </c>
    </row>
    <row r="319" spans="1:14" x14ac:dyDescent="0.3">
      <c r="A319" s="1">
        <v>7</v>
      </c>
      <c r="B319" t="s">
        <v>133</v>
      </c>
      <c r="I319" t="str">
        <f t="shared" si="33"/>
        <v>N/A</v>
      </c>
      <c r="J319">
        <f t="shared" si="34"/>
        <v>0</v>
      </c>
      <c r="K319">
        <f t="shared" si="35"/>
        <v>0</v>
      </c>
      <c r="L319">
        <f t="shared" si="36"/>
        <v>0</v>
      </c>
      <c r="M319">
        <f t="shared" si="37"/>
        <v>0</v>
      </c>
      <c r="N319">
        <f t="shared" si="38"/>
        <v>0</v>
      </c>
    </row>
    <row r="320" spans="1:14" x14ac:dyDescent="0.3">
      <c r="A320" s="1">
        <v>8</v>
      </c>
      <c r="B320" t="s">
        <v>134</v>
      </c>
      <c r="I320" t="str">
        <f t="shared" si="33"/>
        <v>N/A</v>
      </c>
      <c r="J320">
        <f t="shared" si="34"/>
        <v>0</v>
      </c>
      <c r="K320">
        <f t="shared" si="35"/>
        <v>0</v>
      </c>
      <c r="L320">
        <f t="shared" si="36"/>
        <v>0</v>
      </c>
      <c r="M320">
        <f t="shared" si="37"/>
        <v>0</v>
      </c>
      <c r="N320">
        <f t="shared" si="38"/>
        <v>0</v>
      </c>
    </row>
    <row r="321" spans="1:14" x14ac:dyDescent="0.3">
      <c r="I321" t="str">
        <f t="shared" si="33"/>
        <v>N/A</v>
      </c>
      <c r="J321">
        <f t="shared" si="34"/>
        <v>0</v>
      </c>
      <c r="K321">
        <f t="shared" si="35"/>
        <v>0</v>
      </c>
      <c r="L321">
        <f t="shared" si="36"/>
        <v>0</v>
      </c>
      <c r="M321">
        <f t="shared" si="37"/>
        <v>0</v>
      </c>
      <c r="N321">
        <f t="shared" si="38"/>
        <v>0</v>
      </c>
    </row>
    <row r="322" spans="1:14" x14ac:dyDescent="0.3">
      <c r="I322" t="str">
        <f t="shared" si="33"/>
        <v>N/A</v>
      </c>
      <c r="J322">
        <f t="shared" si="34"/>
        <v>0</v>
      </c>
      <c r="K322">
        <f t="shared" si="35"/>
        <v>0</v>
      </c>
      <c r="L322">
        <f t="shared" si="36"/>
        <v>0</v>
      </c>
      <c r="M322">
        <f t="shared" si="37"/>
        <v>0</v>
      </c>
      <c r="N322">
        <f t="shared" si="38"/>
        <v>0</v>
      </c>
    </row>
    <row r="323" spans="1:14" x14ac:dyDescent="0.3">
      <c r="A323" s="1">
        <v>0</v>
      </c>
      <c r="B323" t="s">
        <v>122</v>
      </c>
      <c r="C323" t="s">
        <v>8889</v>
      </c>
      <c r="I323" t="str">
        <f t="shared" si="33"/>
        <v>N/A</v>
      </c>
      <c r="J323">
        <f t="shared" si="34"/>
        <v>3790000000</v>
      </c>
      <c r="K323">
        <f t="shared" si="35"/>
        <v>0</v>
      </c>
      <c r="L323">
        <f t="shared" si="36"/>
        <v>0</v>
      </c>
      <c r="M323">
        <f t="shared" si="37"/>
        <v>0</v>
      </c>
      <c r="N323">
        <f t="shared" si="38"/>
        <v>0</v>
      </c>
    </row>
    <row r="324" spans="1:14" x14ac:dyDescent="0.3">
      <c r="A324" s="1">
        <v>1</v>
      </c>
      <c r="B324" t="s">
        <v>123</v>
      </c>
      <c r="I324" t="str">
        <f t="shared" si="33"/>
        <v>N/A</v>
      </c>
      <c r="J324">
        <f t="shared" si="34"/>
        <v>0</v>
      </c>
      <c r="K324">
        <f t="shared" si="35"/>
        <v>0</v>
      </c>
      <c r="L324">
        <f t="shared" si="36"/>
        <v>0</v>
      </c>
      <c r="M324">
        <f t="shared" si="37"/>
        <v>0</v>
      </c>
      <c r="N324">
        <f t="shared" si="38"/>
        <v>0</v>
      </c>
    </row>
    <row r="325" spans="1:14" x14ac:dyDescent="0.3">
      <c r="A325" s="1">
        <v>2</v>
      </c>
      <c r="B325" t="s">
        <v>124</v>
      </c>
      <c r="C325" t="s">
        <v>8890</v>
      </c>
      <c r="I325" t="str">
        <f t="shared" si="33"/>
        <v>N/A</v>
      </c>
      <c r="J325" t="str">
        <f t="shared" si="34"/>
        <v>43.56</v>
      </c>
      <c r="K325">
        <f t="shared" si="35"/>
        <v>0</v>
      </c>
      <c r="L325">
        <f t="shared" si="36"/>
        <v>0</v>
      </c>
      <c r="M325">
        <f t="shared" si="37"/>
        <v>0</v>
      </c>
      <c r="N325">
        <f t="shared" si="38"/>
        <v>0</v>
      </c>
    </row>
    <row r="326" spans="1:14" x14ac:dyDescent="0.3">
      <c r="A326" s="1">
        <v>3</v>
      </c>
      <c r="B326" t="s">
        <v>125</v>
      </c>
      <c r="C326" t="s">
        <v>8891</v>
      </c>
      <c r="I326" t="str">
        <f t="shared" si="33"/>
        <v>N/A</v>
      </c>
      <c r="J326" t="str">
        <f t="shared" si="34"/>
        <v>29.04</v>
      </c>
      <c r="K326">
        <f t="shared" si="35"/>
        <v>0</v>
      </c>
      <c r="L326">
        <f t="shared" si="36"/>
        <v>0</v>
      </c>
      <c r="M326">
        <f t="shared" si="37"/>
        <v>0</v>
      </c>
      <c r="N326">
        <f t="shared" si="38"/>
        <v>0</v>
      </c>
    </row>
    <row r="327" spans="1:14" x14ac:dyDescent="0.3">
      <c r="A327" s="1">
        <v>4</v>
      </c>
      <c r="B327" t="s">
        <v>127</v>
      </c>
      <c r="C327" t="s">
        <v>8892</v>
      </c>
      <c r="I327" t="str">
        <f t="shared" si="33"/>
        <v>N/A</v>
      </c>
      <c r="J327" t="str">
        <f t="shared" si="34"/>
        <v>0.94</v>
      </c>
      <c r="K327">
        <f t="shared" si="35"/>
        <v>0</v>
      </c>
      <c r="L327">
        <f t="shared" si="36"/>
        <v>0</v>
      </c>
      <c r="M327">
        <f t="shared" si="37"/>
        <v>0</v>
      </c>
      <c r="N327">
        <f t="shared" si="38"/>
        <v>0</v>
      </c>
    </row>
    <row r="328" spans="1:14" x14ac:dyDescent="0.3">
      <c r="A328" s="1">
        <v>5</v>
      </c>
      <c r="B328" t="s">
        <v>129</v>
      </c>
      <c r="C328" t="s">
        <v>979</v>
      </c>
      <c r="I328" t="str">
        <f t="shared" si="33"/>
        <v>N/A</v>
      </c>
      <c r="J328" t="str">
        <f t="shared" si="34"/>
        <v>5.69</v>
      </c>
      <c r="K328">
        <f t="shared" si="35"/>
        <v>0</v>
      </c>
      <c r="L328">
        <f t="shared" si="36"/>
        <v>0</v>
      </c>
      <c r="M328">
        <f t="shared" si="37"/>
        <v>0</v>
      </c>
      <c r="N328">
        <f t="shared" si="38"/>
        <v>0</v>
      </c>
    </row>
    <row r="329" spans="1:14" x14ac:dyDescent="0.3">
      <c r="A329" s="1">
        <v>6</v>
      </c>
      <c r="B329" t="s">
        <v>131</v>
      </c>
      <c r="C329" t="s">
        <v>6988</v>
      </c>
      <c r="I329" t="str">
        <f t="shared" si="33"/>
        <v>N/A</v>
      </c>
      <c r="J329" t="str">
        <f t="shared" si="34"/>
        <v>1.05</v>
      </c>
      <c r="K329">
        <f t="shared" si="35"/>
        <v>0</v>
      </c>
      <c r="L329">
        <f t="shared" si="36"/>
        <v>0</v>
      </c>
      <c r="M329">
        <f t="shared" si="37"/>
        <v>0</v>
      </c>
      <c r="N329">
        <f t="shared" si="38"/>
        <v>0</v>
      </c>
    </row>
    <row r="330" spans="1:14" x14ac:dyDescent="0.3">
      <c r="A330" s="1">
        <v>7</v>
      </c>
      <c r="B330" t="s">
        <v>133</v>
      </c>
      <c r="I330" t="str">
        <f t="shared" si="33"/>
        <v>N/A</v>
      </c>
      <c r="J330">
        <f t="shared" si="34"/>
        <v>0</v>
      </c>
      <c r="K330">
        <f t="shared" si="35"/>
        <v>0</v>
      </c>
      <c r="L330">
        <f t="shared" si="36"/>
        <v>0</v>
      </c>
      <c r="M330">
        <f t="shared" si="37"/>
        <v>0</v>
      </c>
      <c r="N330">
        <f t="shared" si="38"/>
        <v>0</v>
      </c>
    </row>
    <row r="331" spans="1:14" x14ac:dyDescent="0.3">
      <c r="A331" s="1">
        <v>8</v>
      </c>
      <c r="B331" t="s">
        <v>134</v>
      </c>
      <c r="I331" t="str">
        <f t="shared" si="33"/>
        <v>N/A</v>
      </c>
      <c r="J331">
        <f t="shared" si="34"/>
        <v>0</v>
      </c>
      <c r="K331">
        <f t="shared" si="35"/>
        <v>0</v>
      </c>
      <c r="L331">
        <f t="shared" si="36"/>
        <v>0</v>
      </c>
      <c r="M331">
        <f t="shared" si="37"/>
        <v>0</v>
      </c>
      <c r="N331">
        <f t="shared" si="38"/>
        <v>0</v>
      </c>
    </row>
    <row r="332" spans="1:14" x14ac:dyDescent="0.3">
      <c r="I332" t="str">
        <f t="shared" si="33"/>
        <v>N/A</v>
      </c>
      <c r="J332">
        <f t="shared" si="34"/>
        <v>0</v>
      </c>
      <c r="K332">
        <f t="shared" si="35"/>
        <v>0</v>
      </c>
      <c r="L332">
        <f t="shared" si="36"/>
        <v>0</v>
      </c>
      <c r="M332">
        <f t="shared" si="37"/>
        <v>0</v>
      </c>
      <c r="N332">
        <f t="shared" si="38"/>
        <v>0</v>
      </c>
    </row>
    <row r="333" spans="1:14" x14ac:dyDescent="0.3">
      <c r="I333" t="str">
        <f t="shared" si="33"/>
        <v>N/A</v>
      </c>
      <c r="J333">
        <f t="shared" si="34"/>
        <v>0</v>
      </c>
      <c r="K333">
        <f t="shared" si="35"/>
        <v>0</v>
      </c>
      <c r="L333">
        <f t="shared" si="36"/>
        <v>0</v>
      </c>
      <c r="M333">
        <f t="shared" si="37"/>
        <v>0</v>
      </c>
      <c r="N333">
        <f t="shared" si="38"/>
        <v>0</v>
      </c>
    </row>
    <row r="334" spans="1:14" x14ac:dyDescent="0.3">
      <c r="A334" s="1">
        <v>0</v>
      </c>
      <c r="B334" t="s">
        <v>122</v>
      </c>
      <c r="C334" t="s">
        <v>8893</v>
      </c>
      <c r="I334" t="str">
        <f t="shared" si="33"/>
        <v>N/A</v>
      </c>
      <c r="J334">
        <f t="shared" si="34"/>
        <v>1910000000</v>
      </c>
      <c r="K334">
        <f t="shared" si="35"/>
        <v>0</v>
      </c>
      <c r="L334">
        <f t="shared" si="36"/>
        <v>0</v>
      </c>
      <c r="M334">
        <f t="shared" si="37"/>
        <v>0</v>
      </c>
      <c r="N334">
        <f t="shared" si="38"/>
        <v>0</v>
      </c>
    </row>
    <row r="335" spans="1:14" x14ac:dyDescent="0.3">
      <c r="A335" s="1">
        <v>1</v>
      </c>
      <c r="B335" t="s">
        <v>123</v>
      </c>
      <c r="I335" t="str">
        <f t="shared" si="33"/>
        <v>N/A</v>
      </c>
      <c r="J335">
        <f t="shared" si="34"/>
        <v>0</v>
      </c>
      <c r="K335">
        <f t="shared" si="35"/>
        <v>0</v>
      </c>
      <c r="L335">
        <f t="shared" si="36"/>
        <v>0</v>
      </c>
      <c r="M335">
        <f t="shared" si="37"/>
        <v>0</v>
      </c>
      <c r="N335">
        <f t="shared" si="38"/>
        <v>0</v>
      </c>
    </row>
    <row r="336" spans="1:14" x14ac:dyDescent="0.3">
      <c r="A336" s="1">
        <v>2</v>
      </c>
      <c r="B336" t="s">
        <v>124</v>
      </c>
      <c r="C336" t="s">
        <v>8894</v>
      </c>
      <c r="I336" t="str">
        <f t="shared" si="33"/>
        <v>N/A</v>
      </c>
      <c r="J336" t="str">
        <f t="shared" si="34"/>
        <v>71.41</v>
      </c>
      <c r="K336">
        <f t="shared" si="35"/>
        <v>0</v>
      </c>
      <c r="L336">
        <f t="shared" si="36"/>
        <v>0</v>
      </c>
      <c r="M336">
        <f t="shared" si="37"/>
        <v>0</v>
      </c>
      <c r="N336">
        <f t="shared" si="38"/>
        <v>0</v>
      </c>
    </row>
    <row r="337" spans="1:14" x14ac:dyDescent="0.3">
      <c r="A337" s="1">
        <v>3</v>
      </c>
      <c r="B337" t="s">
        <v>125</v>
      </c>
      <c r="C337" t="s">
        <v>8895</v>
      </c>
      <c r="I337" t="str">
        <f t="shared" si="33"/>
        <v>N/A</v>
      </c>
      <c r="J337" t="str">
        <f t="shared" si="34"/>
        <v>146.21</v>
      </c>
      <c r="K337">
        <f t="shared" si="35"/>
        <v>0</v>
      </c>
      <c r="L337">
        <f t="shared" si="36"/>
        <v>0</v>
      </c>
      <c r="M337">
        <f t="shared" si="37"/>
        <v>0</v>
      </c>
      <c r="N337">
        <f t="shared" si="38"/>
        <v>0</v>
      </c>
    </row>
    <row r="338" spans="1:14" x14ac:dyDescent="0.3">
      <c r="A338" s="1">
        <v>4</v>
      </c>
      <c r="B338" t="s">
        <v>127</v>
      </c>
      <c r="C338" t="s">
        <v>8896</v>
      </c>
      <c r="I338" t="str">
        <f t="shared" si="33"/>
        <v>N/A</v>
      </c>
      <c r="J338" t="str">
        <f t="shared" si="34"/>
        <v>16.33</v>
      </c>
      <c r="K338">
        <f t="shared" si="35"/>
        <v>0</v>
      </c>
      <c r="L338">
        <f t="shared" si="36"/>
        <v>0</v>
      </c>
      <c r="M338">
        <f t="shared" si="37"/>
        <v>0</v>
      </c>
      <c r="N338">
        <f t="shared" si="38"/>
        <v>0</v>
      </c>
    </row>
    <row r="339" spans="1:14" x14ac:dyDescent="0.3">
      <c r="A339" s="1">
        <v>5</v>
      </c>
      <c r="B339" t="s">
        <v>129</v>
      </c>
      <c r="C339" t="s">
        <v>8897</v>
      </c>
      <c r="I339" t="str">
        <f t="shared" si="33"/>
        <v>N/A</v>
      </c>
      <c r="J339" t="str">
        <f t="shared" si="34"/>
        <v>14.28</v>
      </c>
      <c r="K339">
        <f t="shared" si="35"/>
        <v>0</v>
      </c>
      <c r="L339">
        <f t="shared" si="36"/>
        <v>0</v>
      </c>
      <c r="M339">
        <f t="shared" si="37"/>
        <v>0</v>
      </c>
      <c r="N339">
        <f t="shared" si="38"/>
        <v>0</v>
      </c>
    </row>
    <row r="340" spans="1:14" x14ac:dyDescent="0.3">
      <c r="A340" s="1">
        <v>6</v>
      </c>
      <c r="B340" t="s">
        <v>131</v>
      </c>
      <c r="C340" t="s">
        <v>398</v>
      </c>
      <c r="I340" t="str">
        <f t="shared" si="33"/>
        <v>N/A</v>
      </c>
      <c r="J340" t="str">
        <f t="shared" si="34"/>
        <v>2.16</v>
      </c>
      <c r="K340">
        <f t="shared" si="35"/>
        <v>0</v>
      </c>
      <c r="L340">
        <f t="shared" si="36"/>
        <v>0</v>
      </c>
      <c r="M340">
        <f t="shared" si="37"/>
        <v>0</v>
      </c>
      <c r="N340">
        <f t="shared" si="38"/>
        <v>0</v>
      </c>
    </row>
    <row r="341" spans="1:14" x14ac:dyDescent="0.3">
      <c r="A341" s="1">
        <v>7</v>
      </c>
      <c r="B341" t="s">
        <v>133</v>
      </c>
      <c r="I341" t="str">
        <f t="shared" si="33"/>
        <v>N/A</v>
      </c>
      <c r="J341">
        <f t="shared" si="34"/>
        <v>0</v>
      </c>
      <c r="K341">
        <f t="shared" si="35"/>
        <v>0</v>
      </c>
      <c r="L341">
        <f t="shared" si="36"/>
        <v>0</v>
      </c>
      <c r="M341">
        <f t="shared" si="37"/>
        <v>0</v>
      </c>
      <c r="N341">
        <f t="shared" si="38"/>
        <v>0</v>
      </c>
    </row>
    <row r="342" spans="1:14" x14ac:dyDescent="0.3">
      <c r="A342" s="1">
        <v>8</v>
      </c>
      <c r="B342" t="s">
        <v>134</v>
      </c>
      <c r="I342" t="str">
        <f t="shared" si="33"/>
        <v>N/A</v>
      </c>
      <c r="J342">
        <f t="shared" si="34"/>
        <v>0</v>
      </c>
      <c r="K342">
        <f t="shared" si="35"/>
        <v>0</v>
      </c>
      <c r="L342">
        <f t="shared" si="36"/>
        <v>0</v>
      </c>
      <c r="M342">
        <f t="shared" si="37"/>
        <v>0</v>
      </c>
      <c r="N342">
        <f t="shared" si="38"/>
        <v>0</v>
      </c>
    </row>
    <row r="343" spans="1:14" x14ac:dyDescent="0.3">
      <c r="I343" t="str">
        <f t="shared" si="33"/>
        <v>N/A</v>
      </c>
      <c r="J343">
        <f t="shared" si="34"/>
        <v>0</v>
      </c>
      <c r="K343">
        <f t="shared" si="35"/>
        <v>0</v>
      </c>
      <c r="L343">
        <f t="shared" si="36"/>
        <v>0</v>
      </c>
      <c r="M343">
        <f t="shared" si="37"/>
        <v>0</v>
      </c>
      <c r="N343">
        <f t="shared" si="38"/>
        <v>0</v>
      </c>
    </row>
    <row r="344" spans="1:14" x14ac:dyDescent="0.3">
      <c r="I344" t="str">
        <f t="shared" si="33"/>
        <v>N/A</v>
      </c>
      <c r="J344">
        <f t="shared" si="34"/>
        <v>0</v>
      </c>
      <c r="K344">
        <f t="shared" si="35"/>
        <v>0</v>
      </c>
      <c r="L344">
        <f t="shared" si="36"/>
        <v>0</v>
      </c>
      <c r="M344">
        <f t="shared" si="37"/>
        <v>0</v>
      </c>
      <c r="N344">
        <f t="shared" si="38"/>
        <v>0</v>
      </c>
    </row>
    <row r="345" spans="1:14" x14ac:dyDescent="0.3">
      <c r="I345" t="str">
        <f t="shared" si="33"/>
        <v>N/A</v>
      </c>
      <c r="J345">
        <f t="shared" si="34"/>
        <v>0</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I348" t="str">
        <f t="shared" si="33"/>
        <v>N/A</v>
      </c>
      <c r="J348">
        <f t="shared" si="34"/>
        <v>0</v>
      </c>
      <c r="K348">
        <f t="shared" si="35"/>
        <v>0</v>
      </c>
      <c r="L348">
        <f t="shared" si="36"/>
        <v>0</v>
      </c>
      <c r="M348">
        <f t="shared" si="37"/>
        <v>0</v>
      </c>
      <c r="N348">
        <f t="shared" si="38"/>
        <v>0</v>
      </c>
    </row>
    <row r="349" spans="1:14" x14ac:dyDescent="0.3">
      <c r="I349" t="str">
        <f t="shared" si="33"/>
        <v>N/A</v>
      </c>
      <c r="J349">
        <f t="shared" si="34"/>
        <v>0</v>
      </c>
      <c r="K349">
        <f t="shared" si="35"/>
        <v>0</v>
      </c>
      <c r="L349">
        <f t="shared" si="36"/>
        <v>0</v>
      </c>
      <c r="M349">
        <f t="shared" si="37"/>
        <v>0</v>
      </c>
      <c r="N349">
        <f t="shared" si="38"/>
        <v>0</v>
      </c>
    </row>
    <row r="350" spans="1:14" x14ac:dyDescent="0.3">
      <c r="I350" t="str">
        <f t="shared" si="33"/>
        <v>N/A</v>
      </c>
      <c r="J350">
        <f t="shared" si="34"/>
        <v>0</v>
      </c>
      <c r="K350">
        <f t="shared" si="35"/>
        <v>0</v>
      </c>
      <c r="L350">
        <f t="shared" si="36"/>
        <v>0</v>
      </c>
      <c r="M350">
        <f t="shared" si="37"/>
        <v>0</v>
      </c>
      <c r="N350">
        <f t="shared" si="38"/>
        <v>0</v>
      </c>
    </row>
    <row r="351" spans="1:14" x14ac:dyDescent="0.3">
      <c r="I351" t="str">
        <f t="shared" si="33"/>
        <v>N/A</v>
      </c>
      <c r="J351">
        <f t="shared" si="34"/>
        <v>0</v>
      </c>
      <c r="K351">
        <f t="shared" si="35"/>
        <v>0</v>
      </c>
      <c r="L351">
        <f t="shared" si="36"/>
        <v>0</v>
      </c>
      <c r="M351">
        <f t="shared" si="37"/>
        <v>0</v>
      </c>
      <c r="N351">
        <f t="shared" si="38"/>
        <v>0</v>
      </c>
    </row>
    <row r="352" spans="1:14" x14ac:dyDescent="0.3">
      <c r="I352" t="str">
        <f t="shared" si="33"/>
        <v>N/A</v>
      </c>
      <c r="J352">
        <f t="shared" si="34"/>
        <v>0</v>
      </c>
      <c r="K352">
        <f t="shared" si="35"/>
        <v>0</v>
      </c>
      <c r="L352">
        <f t="shared" si="36"/>
        <v>0</v>
      </c>
      <c r="M352">
        <f t="shared" si="37"/>
        <v>0</v>
      </c>
      <c r="N352">
        <f t="shared" si="38"/>
        <v>0</v>
      </c>
    </row>
    <row r="353" spans="9:14" x14ac:dyDescent="0.3">
      <c r="I353" t="str">
        <f t="shared" si="33"/>
        <v>N/A</v>
      </c>
      <c r="J353">
        <f t="shared" si="34"/>
        <v>0</v>
      </c>
      <c r="K353">
        <f t="shared" si="35"/>
        <v>0</v>
      </c>
      <c r="L353">
        <f t="shared" si="36"/>
        <v>0</v>
      </c>
      <c r="M353">
        <f t="shared" si="37"/>
        <v>0</v>
      </c>
      <c r="N353">
        <f t="shared" si="38"/>
        <v>0</v>
      </c>
    </row>
    <row r="354" spans="9:14" x14ac:dyDescent="0.3">
      <c r="I354" t="str">
        <f t="shared" si="33"/>
        <v>N/A</v>
      </c>
      <c r="J354">
        <f t="shared" si="34"/>
        <v>0</v>
      </c>
      <c r="K354">
        <f t="shared" si="35"/>
        <v>0</v>
      </c>
      <c r="L354">
        <f t="shared" si="36"/>
        <v>0</v>
      </c>
      <c r="M354">
        <f t="shared" si="37"/>
        <v>0</v>
      </c>
      <c r="N354">
        <f t="shared" si="38"/>
        <v>0</v>
      </c>
    </row>
    <row r="355" spans="9:14" x14ac:dyDescent="0.3">
      <c r="I355" t="str">
        <f t="shared" si="33"/>
        <v>N/A</v>
      </c>
      <c r="J355">
        <f t="shared" si="34"/>
        <v>0</v>
      </c>
      <c r="K355">
        <f t="shared" si="35"/>
        <v>0</v>
      </c>
      <c r="L355">
        <f t="shared" si="36"/>
        <v>0</v>
      </c>
      <c r="M355">
        <f t="shared" si="37"/>
        <v>0</v>
      </c>
      <c r="N355">
        <f t="shared" si="38"/>
        <v>0</v>
      </c>
    </row>
    <row r="356" spans="9:14" x14ac:dyDescent="0.3">
      <c r="I356" t="str">
        <f t="shared" si="33"/>
        <v>N/A</v>
      </c>
      <c r="J356">
        <f t="shared" si="34"/>
        <v>0</v>
      </c>
      <c r="K356">
        <f t="shared" si="35"/>
        <v>0</v>
      </c>
      <c r="L356">
        <f t="shared" si="36"/>
        <v>0</v>
      </c>
      <c r="M356">
        <f t="shared" si="37"/>
        <v>0</v>
      </c>
      <c r="N356">
        <f t="shared" si="38"/>
        <v>0</v>
      </c>
    </row>
    <row r="357" spans="9:14" x14ac:dyDescent="0.3">
      <c r="I357" t="str">
        <f t="shared" si="33"/>
        <v>N/A</v>
      </c>
      <c r="J357">
        <f t="shared" si="34"/>
        <v>0</v>
      </c>
      <c r="K357">
        <f t="shared" si="35"/>
        <v>0</v>
      </c>
      <c r="L357">
        <f t="shared" si="36"/>
        <v>0</v>
      </c>
      <c r="M357">
        <f t="shared" si="37"/>
        <v>0</v>
      </c>
      <c r="N357">
        <f t="shared" si="38"/>
        <v>0</v>
      </c>
    </row>
    <row r="358" spans="9:14" x14ac:dyDescent="0.3">
      <c r="I358" t="str">
        <f t="shared" si="33"/>
        <v>N/A</v>
      </c>
      <c r="J358">
        <f t="shared" si="34"/>
        <v>0</v>
      </c>
      <c r="K358">
        <f t="shared" si="35"/>
        <v>0</v>
      </c>
      <c r="L358">
        <f t="shared" si="36"/>
        <v>0</v>
      </c>
      <c r="M358">
        <f t="shared" si="37"/>
        <v>0</v>
      </c>
      <c r="N358">
        <f t="shared" si="38"/>
        <v>0</v>
      </c>
    </row>
    <row r="359" spans="9:14" x14ac:dyDescent="0.3">
      <c r="I359" t="str">
        <f t="shared" si="33"/>
        <v>N/A</v>
      </c>
      <c r="J359">
        <f t="shared" si="34"/>
        <v>0</v>
      </c>
      <c r="K359">
        <f t="shared" si="35"/>
        <v>0</v>
      </c>
      <c r="L359">
        <f t="shared" si="36"/>
        <v>0</v>
      </c>
      <c r="M359">
        <f t="shared" si="37"/>
        <v>0</v>
      </c>
      <c r="N359">
        <f t="shared" si="38"/>
        <v>0</v>
      </c>
    </row>
    <row r="360" spans="9:14" x14ac:dyDescent="0.3">
      <c r="I360" t="str">
        <f t="shared" si="33"/>
        <v>N/A</v>
      </c>
      <c r="J360">
        <f t="shared" si="34"/>
        <v>0</v>
      </c>
      <c r="K360">
        <f t="shared" si="35"/>
        <v>0</v>
      </c>
      <c r="L360">
        <f t="shared" si="36"/>
        <v>0</v>
      </c>
      <c r="M360">
        <f t="shared" si="37"/>
        <v>0</v>
      </c>
      <c r="N360">
        <f t="shared" si="38"/>
        <v>0</v>
      </c>
    </row>
    <row r="361" spans="9:14" x14ac:dyDescent="0.3">
      <c r="I361" t="str">
        <f t="shared" si="33"/>
        <v>N/A</v>
      </c>
      <c r="J361">
        <f t="shared" si="34"/>
        <v>0</v>
      </c>
      <c r="K361">
        <f t="shared" si="35"/>
        <v>0</v>
      </c>
      <c r="L361">
        <f t="shared" si="36"/>
        <v>0</v>
      </c>
      <c r="M361">
        <f t="shared" si="37"/>
        <v>0</v>
      </c>
      <c r="N361">
        <f t="shared" si="38"/>
        <v>0</v>
      </c>
    </row>
    <row r="362" spans="9:14" x14ac:dyDescent="0.3">
      <c r="I362" t="str">
        <f t="shared" si="33"/>
        <v>N/A</v>
      </c>
      <c r="J362">
        <f t="shared" si="34"/>
        <v>0</v>
      </c>
      <c r="K362">
        <f t="shared" si="35"/>
        <v>0</v>
      </c>
      <c r="L362">
        <f t="shared" si="36"/>
        <v>0</v>
      </c>
      <c r="M362">
        <f t="shared" si="37"/>
        <v>0</v>
      </c>
      <c r="N362">
        <f t="shared" si="38"/>
        <v>0</v>
      </c>
    </row>
    <row r="363" spans="9:14" x14ac:dyDescent="0.3">
      <c r="I363" t="str">
        <f t="shared" si="33"/>
        <v>N/A</v>
      </c>
      <c r="J363">
        <f t="shared" si="34"/>
        <v>0</v>
      </c>
      <c r="K363">
        <f t="shared" si="35"/>
        <v>0</v>
      </c>
      <c r="L363">
        <f t="shared" si="36"/>
        <v>0</v>
      </c>
      <c r="M363">
        <f t="shared" si="37"/>
        <v>0</v>
      </c>
      <c r="N363">
        <f t="shared" si="38"/>
        <v>0</v>
      </c>
    </row>
    <row r="364" spans="9:14" x14ac:dyDescent="0.3">
      <c r="I364" t="str">
        <f t="shared" si="33"/>
        <v>N/A</v>
      </c>
      <c r="J364">
        <f t="shared" si="34"/>
        <v>0</v>
      </c>
      <c r="K364">
        <f t="shared" si="35"/>
        <v>0</v>
      </c>
      <c r="L364">
        <f t="shared" si="36"/>
        <v>0</v>
      </c>
      <c r="M364">
        <f t="shared" si="37"/>
        <v>0</v>
      </c>
      <c r="N364">
        <f t="shared" si="38"/>
        <v>0</v>
      </c>
    </row>
    <row r="365" spans="9:14" x14ac:dyDescent="0.3">
      <c r="I365" t="str">
        <f t="shared" si="33"/>
        <v>N/A</v>
      </c>
      <c r="J365">
        <f t="shared" si="34"/>
        <v>0</v>
      </c>
      <c r="K365">
        <f t="shared" si="35"/>
        <v>0</v>
      </c>
      <c r="L365">
        <f t="shared" si="36"/>
        <v>0</v>
      </c>
      <c r="M365">
        <f t="shared" si="37"/>
        <v>0</v>
      </c>
      <c r="N365">
        <f t="shared" si="38"/>
        <v>0</v>
      </c>
    </row>
    <row r="366" spans="9:14" x14ac:dyDescent="0.3">
      <c r="I366" t="str">
        <f t="shared" si="33"/>
        <v>N/A</v>
      </c>
      <c r="J366">
        <f t="shared" si="34"/>
        <v>0</v>
      </c>
      <c r="K366">
        <f t="shared" si="35"/>
        <v>0</v>
      </c>
      <c r="L366">
        <f t="shared" si="36"/>
        <v>0</v>
      </c>
      <c r="M366">
        <f t="shared" si="37"/>
        <v>0</v>
      </c>
      <c r="N366">
        <f t="shared" si="38"/>
        <v>0</v>
      </c>
    </row>
    <row r="367" spans="9:14" x14ac:dyDescent="0.3">
      <c r="I367" t="str">
        <f t="shared" si="33"/>
        <v>N/A</v>
      </c>
      <c r="J367">
        <f t="shared" si="34"/>
        <v>0</v>
      </c>
      <c r="K367">
        <f t="shared" si="35"/>
        <v>0</v>
      </c>
      <c r="L367">
        <f t="shared" si="36"/>
        <v>0</v>
      </c>
      <c r="M367">
        <f t="shared" si="37"/>
        <v>0</v>
      </c>
      <c r="N367">
        <f t="shared" si="38"/>
        <v>0</v>
      </c>
    </row>
    <row r="368" spans="9:14" x14ac:dyDescent="0.3">
      <c r="I368" t="str">
        <f t="shared" si="33"/>
        <v>N/A</v>
      </c>
      <c r="J368">
        <f t="shared" si="34"/>
        <v>0</v>
      </c>
      <c r="K368">
        <f t="shared" si="35"/>
        <v>0</v>
      </c>
      <c r="L368">
        <f t="shared" si="36"/>
        <v>0</v>
      </c>
      <c r="M368">
        <f t="shared" si="37"/>
        <v>0</v>
      </c>
      <c r="N368">
        <f t="shared" si="38"/>
        <v>0</v>
      </c>
    </row>
    <row r="369" spans="9:14" x14ac:dyDescent="0.3">
      <c r="I369" t="str">
        <f t="shared" si="33"/>
        <v>N/A</v>
      </c>
      <c r="J369">
        <f t="shared" si="34"/>
        <v>0</v>
      </c>
      <c r="K369">
        <f t="shared" si="35"/>
        <v>0</v>
      </c>
      <c r="L369">
        <f t="shared" si="36"/>
        <v>0</v>
      </c>
      <c r="M369">
        <f t="shared" si="37"/>
        <v>0</v>
      </c>
      <c r="N369">
        <f t="shared" si="38"/>
        <v>0</v>
      </c>
    </row>
    <row r="370" spans="9:14" x14ac:dyDescent="0.3">
      <c r="I370" t="str">
        <f t="shared" si="33"/>
        <v>N/A</v>
      </c>
      <c r="J370">
        <f t="shared" si="34"/>
        <v>0</v>
      </c>
      <c r="K370">
        <f t="shared" si="35"/>
        <v>0</v>
      </c>
      <c r="L370">
        <f t="shared" si="36"/>
        <v>0</v>
      </c>
      <c r="M370">
        <f t="shared" si="37"/>
        <v>0</v>
      </c>
      <c r="N370">
        <f t="shared" si="38"/>
        <v>0</v>
      </c>
    </row>
    <row r="371" spans="9:14" x14ac:dyDescent="0.3">
      <c r="I371" t="str">
        <f t="shared" si="33"/>
        <v>N/A</v>
      </c>
      <c r="J371">
        <f t="shared" si="34"/>
        <v>0</v>
      </c>
      <c r="K371">
        <f t="shared" si="35"/>
        <v>0</v>
      </c>
      <c r="L371">
        <f t="shared" si="36"/>
        <v>0</v>
      </c>
      <c r="M371">
        <f t="shared" si="37"/>
        <v>0</v>
      </c>
      <c r="N371">
        <f t="shared" si="38"/>
        <v>0</v>
      </c>
    </row>
    <row r="372" spans="9:14" x14ac:dyDescent="0.3">
      <c r="I372" t="str">
        <f t="shared" si="33"/>
        <v>N/A</v>
      </c>
      <c r="J372">
        <f t="shared" si="34"/>
        <v>0</v>
      </c>
      <c r="K372">
        <f t="shared" si="35"/>
        <v>0</v>
      </c>
      <c r="L372">
        <f t="shared" si="36"/>
        <v>0</v>
      </c>
      <c r="M372">
        <f t="shared" si="37"/>
        <v>0</v>
      </c>
      <c r="N372">
        <f t="shared" si="38"/>
        <v>0</v>
      </c>
    </row>
    <row r="373" spans="9:14" x14ac:dyDescent="0.3">
      <c r="I373" t="str">
        <f t="shared" si="33"/>
        <v>N/A</v>
      </c>
      <c r="J373">
        <f t="shared" si="34"/>
        <v>0</v>
      </c>
      <c r="K373">
        <f t="shared" si="35"/>
        <v>0</v>
      </c>
      <c r="L373">
        <f t="shared" si="36"/>
        <v>0</v>
      </c>
      <c r="M373">
        <f t="shared" si="37"/>
        <v>0</v>
      </c>
      <c r="N373">
        <f t="shared" si="38"/>
        <v>0</v>
      </c>
    </row>
    <row r="374" spans="9:14" x14ac:dyDescent="0.3">
      <c r="I374" t="str">
        <f t="shared" si="33"/>
        <v>N/A</v>
      </c>
      <c r="J374">
        <f t="shared" si="34"/>
        <v>0</v>
      </c>
      <c r="K374">
        <f t="shared" si="35"/>
        <v>0</v>
      </c>
      <c r="L374">
        <f t="shared" si="36"/>
        <v>0</v>
      </c>
      <c r="M374">
        <f t="shared" si="37"/>
        <v>0</v>
      </c>
      <c r="N374">
        <f t="shared" si="38"/>
        <v>0</v>
      </c>
    </row>
    <row r="375" spans="9:14" x14ac:dyDescent="0.3">
      <c r="I375" t="str">
        <f t="shared" si="33"/>
        <v>N/A</v>
      </c>
      <c r="J375">
        <f t="shared" si="34"/>
        <v>0</v>
      </c>
      <c r="K375">
        <f t="shared" si="35"/>
        <v>0</v>
      </c>
      <c r="L375">
        <f t="shared" si="36"/>
        <v>0</v>
      </c>
      <c r="M375">
        <f t="shared" si="37"/>
        <v>0</v>
      </c>
      <c r="N375">
        <f t="shared" si="38"/>
        <v>0</v>
      </c>
    </row>
    <row r="376" spans="9:14" x14ac:dyDescent="0.3">
      <c r="I376" t="str">
        <f t="shared" si="33"/>
        <v>N/A</v>
      </c>
      <c r="J376">
        <f t="shared" si="34"/>
        <v>0</v>
      </c>
      <c r="K376">
        <f t="shared" si="35"/>
        <v>0</v>
      </c>
      <c r="L376">
        <f t="shared" si="36"/>
        <v>0</v>
      </c>
      <c r="M376">
        <f t="shared" si="37"/>
        <v>0</v>
      </c>
      <c r="N376">
        <f t="shared" si="38"/>
        <v>0</v>
      </c>
    </row>
    <row r="377" spans="9:14" x14ac:dyDescent="0.3">
      <c r="I377" t="str">
        <f t="shared" si="33"/>
        <v>N/A</v>
      </c>
      <c r="J377">
        <f t="shared" si="34"/>
        <v>0</v>
      </c>
      <c r="K377">
        <f t="shared" si="35"/>
        <v>0</v>
      </c>
      <c r="L377">
        <f t="shared" si="36"/>
        <v>0</v>
      </c>
      <c r="M377">
        <f t="shared" si="37"/>
        <v>0</v>
      </c>
      <c r="N377">
        <f t="shared" si="38"/>
        <v>0</v>
      </c>
    </row>
    <row r="378" spans="9:14" x14ac:dyDescent="0.3">
      <c r="I378" t="str">
        <f t="shared" si="33"/>
        <v>N/A</v>
      </c>
      <c r="J378">
        <f t="shared" si="34"/>
        <v>0</v>
      </c>
      <c r="K378">
        <f t="shared" si="35"/>
        <v>0</v>
      </c>
      <c r="L378">
        <f t="shared" si="36"/>
        <v>0</v>
      </c>
      <c r="M378">
        <f t="shared" si="37"/>
        <v>0</v>
      </c>
      <c r="N378">
        <f t="shared" si="38"/>
        <v>0</v>
      </c>
    </row>
    <row r="379" spans="9:14" x14ac:dyDescent="0.3">
      <c r="I379" t="str">
        <f t="shared" si="33"/>
        <v>N/A</v>
      </c>
      <c r="J379">
        <f t="shared" si="34"/>
        <v>0</v>
      </c>
      <c r="K379">
        <f t="shared" si="35"/>
        <v>0</v>
      </c>
      <c r="L379">
        <f t="shared" si="36"/>
        <v>0</v>
      </c>
      <c r="M379">
        <f t="shared" si="37"/>
        <v>0</v>
      </c>
      <c r="N379">
        <f t="shared" si="38"/>
        <v>0</v>
      </c>
    </row>
    <row r="380" spans="9: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9:14" x14ac:dyDescent="0.3">
      <c r="I381" t="str">
        <f t="shared" si="39"/>
        <v>N/A</v>
      </c>
      <c r="J381">
        <f t="shared" si="40"/>
        <v>0</v>
      </c>
      <c r="K381">
        <f t="shared" si="41"/>
        <v>0</v>
      </c>
      <c r="L381">
        <f t="shared" si="42"/>
        <v>0</v>
      </c>
      <c r="M381">
        <f t="shared" si="43"/>
        <v>0</v>
      </c>
      <c r="N381">
        <f t="shared" si="44"/>
        <v>0</v>
      </c>
    </row>
    <row r="382" spans="9:14" x14ac:dyDescent="0.3">
      <c r="I382" t="str">
        <f t="shared" si="39"/>
        <v>N/A</v>
      </c>
      <c r="J382">
        <f t="shared" si="40"/>
        <v>0</v>
      </c>
      <c r="K382">
        <f t="shared" si="41"/>
        <v>0</v>
      </c>
      <c r="L382">
        <f t="shared" si="42"/>
        <v>0</v>
      </c>
      <c r="M382">
        <f t="shared" si="43"/>
        <v>0</v>
      </c>
      <c r="N382">
        <f t="shared" si="44"/>
        <v>0</v>
      </c>
    </row>
    <row r="383" spans="9:14" x14ac:dyDescent="0.3">
      <c r="I383" t="str">
        <f t="shared" si="39"/>
        <v>N/A</v>
      </c>
      <c r="J383">
        <f t="shared" si="40"/>
        <v>0</v>
      </c>
      <c r="K383">
        <f t="shared" si="41"/>
        <v>0</v>
      </c>
      <c r="L383">
        <f t="shared" si="42"/>
        <v>0</v>
      </c>
      <c r="M383">
        <f t="shared" si="43"/>
        <v>0</v>
      </c>
      <c r="N383">
        <f t="shared" si="44"/>
        <v>0</v>
      </c>
    </row>
    <row r="384" spans="9:14" x14ac:dyDescent="0.3">
      <c r="I384" t="str">
        <f t="shared" si="39"/>
        <v>N/A</v>
      </c>
      <c r="J384">
        <f t="shared" si="40"/>
        <v>0</v>
      </c>
      <c r="K384">
        <f t="shared" si="41"/>
        <v>0</v>
      </c>
      <c r="L384">
        <f t="shared" si="42"/>
        <v>0</v>
      </c>
      <c r="M384">
        <f t="shared" si="43"/>
        <v>0</v>
      </c>
      <c r="N384">
        <f t="shared" si="44"/>
        <v>0</v>
      </c>
    </row>
    <row r="385" spans="9:14" x14ac:dyDescent="0.3">
      <c r="I385" t="str">
        <f t="shared" si="39"/>
        <v>N/A</v>
      </c>
      <c r="J385">
        <f t="shared" si="40"/>
        <v>0</v>
      </c>
      <c r="K385">
        <f t="shared" si="41"/>
        <v>0</v>
      </c>
      <c r="L385">
        <f t="shared" si="42"/>
        <v>0</v>
      </c>
      <c r="M385">
        <f t="shared" si="43"/>
        <v>0</v>
      </c>
      <c r="N385">
        <f t="shared" si="44"/>
        <v>0</v>
      </c>
    </row>
    <row r="386" spans="9:14" x14ac:dyDescent="0.3">
      <c r="I386" t="str">
        <f t="shared" si="39"/>
        <v>N/A</v>
      </c>
      <c r="J386">
        <f t="shared" si="40"/>
        <v>0</v>
      </c>
      <c r="K386">
        <f t="shared" si="41"/>
        <v>0</v>
      </c>
      <c r="L386">
        <f t="shared" si="42"/>
        <v>0</v>
      </c>
      <c r="M386">
        <f t="shared" si="43"/>
        <v>0</v>
      </c>
      <c r="N386">
        <f t="shared" si="44"/>
        <v>0</v>
      </c>
    </row>
    <row r="387" spans="9:14" x14ac:dyDescent="0.3">
      <c r="I387" t="str">
        <f t="shared" si="39"/>
        <v>N/A</v>
      </c>
      <c r="J387">
        <f t="shared" si="40"/>
        <v>0</v>
      </c>
      <c r="K387">
        <f t="shared" si="41"/>
        <v>0</v>
      </c>
      <c r="L387">
        <f t="shared" si="42"/>
        <v>0</v>
      </c>
      <c r="M387">
        <f t="shared" si="43"/>
        <v>0</v>
      </c>
      <c r="N387">
        <f t="shared" si="44"/>
        <v>0</v>
      </c>
    </row>
    <row r="388" spans="9:14" x14ac:dyDescent="0.3">
      <c r="I388" t="str">
        <f t="shared" si="39"/>
        <v>N/A</v>
      </c>
      <c r="J388">
        <f t="shared" si="40"/>
        <v>0</v>
      </c>
      <c r="K388">
        <f t="shared" si="41"/>
        <v>0</v>
      </c>
      <c r="L388">
        <f t="shared" si="42"/>
        <v>0</v>
      </c>
      <c r="M388">
        <f t="shared" si="43"/>
        <v>0</v>
      </c>
      <c r="N388">
        <f t="shared" si="44"/>
        <v>0</v>
      </c>
    </row>
    <row r="389" spans="9:14" x14ac:dyDescent="0.3">
      <c r="I389" t="str">
        <f t="shared" si="39"/>
        <v>N/A</v>
      </c>
      <c r="J389">
        <f t="shared" si="40"/>
        <v>0</v>
      </c>
      <c r="K389">
        <f t="shared" si="41"/>
        <v>0</v>
      </c>
      <c r="L389">
        <f t="shared" si="42"/>
        <v>0</v>
      </c>
      <c r="M389">
        <f t="shared" si="43"/>
        <v>0</v>
      </c>
      <c r="N389">
        <f t="shared" si="44"/>
        <v>0</v>
      </c>
    </row>
    <row r="390" spans="9:14" x14ac:dyDescent="0.3">
      <c r="I390" t="str">
        <f t="shared" si="39"/>
        <v>N/A</v>
      </c>
      <c r="J390">
        <f t="shared" si="40"/>
        <v>0</v>
      </c>
      <c r="K390">
        <f t="shared" si="41"/>
        <v>0</v>
      </c>
      <c r="L390">
        <f t="shared" si="42"/>
        <v>0</v>
      </c>
      <c r="M390">
        <f t="shared" si="43"/>
        <v>0</v>
      </c>
      <c r="N390">
        <f t="shared" si="44"/>
        <v>0</v>
      </c>
    </row>
    <row r="391" spans="9:14" x14ac:dyDescent="0.3">
      <c r="I391" t="str">
        <f t="shared" si="39"/>
        <v>N/A</v>
      </c>
      <c r="J391">
        <f t="shared" si="40"/>
        <v>0</v>
      </c>
      <c r="K391">
        <f t="shared" si="41"/>
        <v>0</v>
      </c>
      <c r="L391">
        <f t="shared" si="42"/>
        <v>0</v>
      </c>
      <c r="M391">
        <f t="shared" si="43"/>
        <v>0</v>
      </c>
      <c r="N391">
        <f t="shared" si="44"/>
        <v>0</v>
      </c>
    </row>
    <row r="392" spans="9:14" x14ac:dyDescent="0.3">
      <c r="I392" t="str">
        <f t="shared" si="39"/>
        <v>N/A</v>
      </c>
      <c r="J392">
        <f t="shared" si="40"/>
        <v>0</v>
      </c>
      <c r="K392">
        <f t="shared" si="41"/>
        <v>0</v>
      </c>
      <c r="L392">
        <f t="shared" si="42"/>
        <v>0</v>
      </c>
      <c r="M392">
        <f t="shared" si="43"/>
        <v>0</v>
      </c>
      <c r="N392">
        <f t="shared" si="44"/>
        <v>0</v>
      </c>
    </row>
    <row r="393" spans="9:14" x14ac:dyDescent="0.3">
      <c r="I393" t="str">
        <f t="shared" si="39"/>
        <v>N/A</v>
      </c>
      <c r="J393">
        <f t="shared" si="40"/>
        <v>0</v>
      </c>
      <c r="K393">
        <f t="shared" si="41"/>
        <v>0</v>
      </c>
      <c r="L393">
        <f t="shared" si="42"/>
        <v>0</v>
      </c>
      <c r="M393">
        <f t="shared" si="43"/>
        <v>0</v>
      </c>
      <c r="N393">
        <f t="shared" si="44"/>
        <v>0</v>
      </c>
    </row>
    <row r="394" spans="9:14" x14ac:dyDescent="0.3">
      <c r="I394" t="str">
        <f t="shared" si="39"/>
        <v>N/A</v>
      </c>
      <c r="J394">
        <f t="shared" si="40"/>
        <v>0</v>
      </c>
      <c r="K394">
        <f t="shared" si="41"/>
        <v>0</v>
      </c>
      <c r="L394">
        <f t="shared" si="42"/>
        <v>0</v>
      </c>
      <c r="M394">
        <f t="shared" si="43"/>
        <v>0</v>
      </c>
      <c r="N394">
        <f t="shared" si="44"/>
        <v>0</v>
      </c>
    </row>
    <row r="395" spans="9:14" x14ac:dyDescent="0.3">
      <c r="I395" t="str">
        <f t="shared" si="39"/>
        <v>N/A</v>
      </c>
      <c r="J395">
        <f t="shared" si="40"/>
        <v>0</v>
      </c>
      <c r="K395">
        <f t="shared" si="41"/>
        <v>0</v>
      </c>
      <c r="L395">
        <f t="shared" si="42"/>
        <v>0</v>
      </c>
      <c r="M395">
        <f t="shared" si="43"/>
        <v>0</v>
      </c>
      <c r="N395">
        <f t="shared" si="44"/>
        <v>0</v>
      </c>
    </row>
    <row r="396" spans="9:14" x14ac:dyDescent="0.3">
      <c r="I396" t="str">
        <f t="shared" si="39"/>
        <v>N/A</v>
      </c>
      <c r="J396">
        <f t="shared" si="40"/>
        <v>0</v>
      </c>
      <c r="K396">
        <f t="shared" si="41"/>
        <v>0</v>
      </c>
      <c r="L396">
        <f t="shared" si="42"/>
        <v>0</v>
      </c>
      <c r="M396">
        <f t="shared" si="43"/>
        <v>0</v>
      </c>
      <c r="N396">
        <f t="shared" si="44"/>
        <v>0</v>
      </c>
    </row>
    <row r="397" spans="9:14" x14ac:dyDescent="0.3">
      <c r="I397" t="str">
        <f t="shared" si="39"/>
        <v>N/A</v>
      </c>
      <c r="J397">
        <f t="shared" si="40"/>
        <v>0</v>
      </c>
      <c r="K397">
        <f t="shared" si="41"/>
        <v>0</v>
      </c>
      <c r="L397">
        <f t="shared" si="42"/>
        <v>0</v>
      </c>
      <c r="M397">
        <f t="shared" si="43"/>
        <v>0</v>
      </c>
      <c r="N397">
        <f t="shared" si="44"/>
        <v>0</v>
      </c>
    </row>
    <row r="398" spans="9:14" x14ac:dyDescent="0.3">
      <c r="I398" t="str">
        <f t="shared" si="39"/>
        <v>N/A</v>
      </c>
      <c r="J398">
        <f t="shared" si="40"/>
        <v>0</v>
      </c>
      <c r="K398">
        <f t="shared" si="41"/>
        <v>0</v>
      </c>
      <c r="L398">
        <f t="shared" si="42"/>
        <v>0</v>
      </c>
      <c r="M398">
        <f t="shared" si="43"/>
        <v>0</v>
      </c>
      <c r="N398">
        <f t="shared" si="44"/>
        <v>0</v>
      </c>
    </row>
    <row r="399" spans="9: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0.26559405940594061</v>
      </c>
      <c r="Y471">
        <f ca="1">(INDIRECT("K" &amp; MATCH("Depreciation &amp; Amortization Expense",B145:B403,0) +144))/(INDIRECT("K" &amp; MATCH("Sales/Revenue",B145:B403,0) +144))</f>
        <v>0.26804619323822965</v>
      </c>
      <c r="Z471">
        <f ca="1">(INDIRECT("L" &amp; MATCH("Depreciation &amp; Amortization Expense",B145:B403,0) +144))/(INDIRECT("L" &amp; MATCH("Sales/Revenue",B145:B403,0) +144))</f>
        <v>0.23121359223300972</v>
      </c>
      <c r="AA471">
        <f ca="1">(INDIRECT("M" &amp; MATCH("Depreciation &amp; Amortization Expense",B145:B403,0) +144))/(INDIRECT("M" &amp; MATCH("Sales/Revenue",B145:B403,0) +144))</f>
        <v>0.27967136671477738</v>
      </c>
      <c r="AB471">
        <f ca="1">(INDIRECT("N" &amp; MATCH("Depreciation &amp; Amortization Expense",B145:B403,0) +144))/(INDIRECT("N" &amp; MATCH("Sales/Revenue",B145:B403,0) +144))</f>
        <v>0.2749314360666163</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2.4521338322890385E-3</v>
      </c>
      <c r="AL474">
        <f ca="1">Z471-Y471</f>
        <v>-3.6832601005219928E-2</v>
      </c>
      <c r="AM474">
        <f ca="1">AA471-Z471</f>
        <v>4.8457774481767663E-2</v>
      </c>
      <c r="AN474">
        <f ca="1">AB471-AA471</f>
        <v>-4.7399306481610837E-3</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#VALUE!</v>
      </c>
      <c r="Y491" t="e">
        <f ca="1">(INDIRECT("K" &amp; MATCH("Net Property, Plant &amp; Equipment",B145:B403,0) +144))/(INDIRECT("K" &amp; MATCH("Sales/Revenue",B145:B403,0) +144))</f>
        <v>#VALUE!</v>
      </c>
      <c r="Z491" t="e">
        <f ca="1">(INDIRECT("L" &amp; MATCH("Net Property, Plant &amp; Equipment",B145:B403,0) +144))/(INDIRECT("L" &amp; MATCH("Sales/Revenue",B145:B403,0) +144))</f>
        <v>#VALUE!</v>
      </c>
      <c r="AA491" t="e">
        <f ca="1">(INDIRECT("M" &amp; MATCH("Net Property, Plant &amp; Equipment",B145:B403,0) +144))/(INDIRECT("M" &amp; MATCH("Sales/Revenue",B145:B403,0) +144))</f>
        <v>#VALUE!</v>
      </c>
      <c r="AB491" t="e">
        <f ca="1">(INDIRECT("N" &amp; MATCH("Net Property, Plant &amp; Equipment",B145:B403,0) +144))/(INDIRECT("N" &amp; MATCH("Sales/Revenue",B145:B403,0) +144))</f>
        <v>#VALUE!</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#VALUE!</v>
      </c>
      <c r="AL492" t="e">
        <f ca="1">Z491-Y491</f>
        <v>#VALUE!</v>
      </c>
      <c r="AM492" t="e">
        <f ca="1">AA491-Z491</f>
        <v>#VALUE!</v>
      </c>
      <c r="AN492" t="e">
        <f ca="1">AB491-AA491</f>
        <v>#VALUE!</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0.44001980198019802</v>
      </c>
      <c r="Y499">
        <f ca="1">(INDIRECT("K" &amp; MATCH("Intangible Assets",B145:B403,0) +144))/(INDIRECT("K" &amp; MATCH("Sales/Revenue",B145:B403,0) +144))</f>
        <v>0.26734597899357265</v>
      </c>
      <c r="Z499" t="e">
        <f ca="1">(INDIRECT("L" &amp; MATCH("Intangible Assets",B145:B403,0) +144))/(INDIRECT("L" &amp; MATCH("Sales/Revenue",B145:B403,0) +144))</f>
        <v>#VALUE!</v>
      </c>
      <c r="AA499">
        <f ca="1">(INDIRECT("M" &amp; MATCH("Intangible Assets",B145:B403,0) +144))/(INDIRECT("M" &amp; MATCH("Sales/Revenue",B145:B403,0) +144))</f>
        <v>0.12318196957921616</v>
      </c>
      <c r="AB499">
        <f ca="1">(INDIRECT("N" &amp; MATCH("Intangible Assets",B145:B403,0) +144))/(INDIRECT("N" &amp; MATCH("Sales/Revenue",B145:B403,0) +144))</f>
        <v>9.5949759529393067E-2</v>
      </c>
      <c r="AK499" t="str">
        <f>K476</f>
        <v>12-13</v>
      </c>
      <c r="AL499" t="str">
        <f>L476</f>
        <v>13-14</v>
      </c>
      <c r="AM499" t="str">
        <f>M476</f>
        <v>14-15</v>
      </c>
      <c r="AN499" t="str">
        <f>N476</f>
        <v>15-16</v>
      </c>
    </row>
    <row r="500" spans="3:40" x14ac:dyDescent="0.3">
      <c r="C500" t="s">
        <v>8898</v>
      </c>
      <c r="AK500">
        <f ca="1">Y499-X499</f>
        <v>-0.17267382298662537</v>
      </c>
      <c r="AL500" t="e">
        <f ca="1">Z499-Y499</f>
        <v>#VALUE!</v>
      </c>
      <c r="AM500" t="e">
        <f ca="1">AA499-Z499</f>
        <v>#VALUE!</v>
      </c>
      <c r="AN500">
        <f ca="1">AB499-AA499</f>
        <v>-2.7232210049823097E-2</v>
      </c>
    </row>
    <row r="501" spans="3:40" x14ac:dyDescent="0.3">
      <c r="C501" t="s">
        <v>751</v>
      </c>
    </row>
    <row r="502" spans="3:40" x14ac:dyDescent="0.3">
      <c r="C502" t="s">
        <v>8899</v>
      </c>
    </row>
    <row r="503" spans="3:40" x14ac:dyDescent="0.3">
      <c r="C503" t="s">
        <v>1248</v>
      </c>
    </row>
    <row r="504" spans="3:40" x14ac:dyDescent="0.3">
      <c r="C504" t="s">
        <v>2390</v>
      </c>
    </row>
    <row r="505" spans="3:40" x14ac:dyDescent="0.3">
      <c r="C505" t="s">
        <v>752</v>
      </c>
    </row>
    <row r="506" spans="3:40" x14ac:dyDescent="0.3">
      <c r="C506" t="s">
        <v>2389</v>
      </c>
    </row>
    <row r="507" spans="3:40" x14ac:dyDescent="0.3">
      <c r="C507" t="s">
        <v>1248</v>
      </c>
    </row>
    <row r="508" spans="3:40" x14ac:dyDescent="0.3">
      <c r="C508" t="s">
        <v>752</v>
      </c>
    </row>
    <row r="509" spans="3:40" x14ac:dyDescent="0.3">
      <c r="C509" t="s">
        <v>749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8900</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Farmers &amp; Merchants Ban</v>
      </c>
    </row>
    <row r="2" spans="1:16" x14ac:dyDescent="0.3">
      <c r="B2" t="s">
        <v>2</v>
      </c>
      <c r="C2" t="s">
        <v>8901</v>
      </c>
      <c r="K2" t="str">
        <f>LEFT(C1,FIND("(",C1) - 2)</f>
        <v>Farmers &amp; Merchants Bancorp</v>
      </c>
    </row>
    <row r="3" spans="1:16" x14ac:dyDescent="0.3">
      <c r="J3">
        <f ca="1">RANDBETWEEN(1,6)</f>
        <v>3</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$629.00, up .64%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$629.00, up .64% after opening up a fraction over yesterday's closing price</v>
      </c>
    </row>
    <row r="5" spans="1:16" x14ac:dyDescent="0.3">
      <c r="J5">
        <f ca="1">RANDBETWEEN(1,2)</f>
        <v>2</v>
      </c>
      <c r="K5" t="str">
        <f>"The one year target estimate for " &amp; D1 &amp; " is " &amp; TEXT(C23,"$####.00")</f>
        <v>The one year target estimate for Farmers &amp; Merchants Ban is $.00</v>
      </c>
      <c r="L5" t="str">
        <f>D1 &amp; " is expected to be trading at " &amp; TEXT(C23, "$####.00") &amp; ", based on target estimates"</f>
        <v>Farmers &amp; Merchants Ban is expected to be trading at $.00, based on target estimates</v>
      </c>
    </row>
    <row r="6" spans="1:16" x14ac:dyDescent="0.3">
      <c r="K6" t="str">
        <f>" which would be " &amp; IF(OR(LEFT(ABS((C23-C2)/C2*100),1)="8",LEFT(ABS((C23-C2)/C2*100),2)="18"), "an ", "a ")  &amp;TEXT(ABS((C23-C2)/C2),"####.00%")&amp;IF((C23-C2)&gt;0," increase over"," decrease from")&amp;" the current price"</f>
        <v xml:space="preserve"> which would be a 100.00% decrease from the current price</v>
      </c>
    </row>
    <row r="7" spans="1:16" x14ac:dyDescent="0.3">
      <c r="A7" s="1">
        <v>0</v>
      </c>
      <c r="B7" t="s">
        <v>5</v>
      </c>
      <c r="C7" t="s">
        <v>8902</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6</v>
      </c>
      <c r="C8" t="s">
        <v>8901</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8</v>
      </c>
      <c r="C9" t="s">
        <v>11</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10</v>
      </c>
      <c r="C10" t="s">
        <v>11</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12</v>
      </c>
      <c r="C11" t="s">
        <v>8903</v>
      </c>
      <c r="K11" t="str">
        <f>IF(B145="Interest Income",U42, K42)</f>
        <v>Farmers &amp; Merchants Ban has managed to increase net interest income, net income, eps (basic), net loans, total assets, retained earnings, and real estate mortgage loans each year since 2012</v>
      </c>
    </row>
    <row r="12" spans="1:16" x14ac:dyDescent="0.3">
      <c r="A12" s="1">
        <v>5</v>
      </c>
      <c r="B12" t="s">
        <v>14</v>
      </c>
      <c r="C12" t="s">
        <v>8904</v>
      </c>
      <c r="D12" t="str">
        <f>LEFT(C12,FIND("-",C12)-2)</f>
        <v>575.00</v>
      </c>
      <c r="E12" t="str">
        <f>TRIM(RIGHT(C12,FIND("-",C12)-1))</f>
        <v>650.00</v>
      </c>
      <c r="K12" t="str">
        <f ca="1">D78</f>
        <v>There are some indications that Farmers &amp; Merchants Ban may be overvalued. The company has a higher price/sales, price/book than the comparable average</v>
      </c>
    </row>
    <row r="13" spans="1:16" x14ac:dyDescent="0.3">
      <c r="A13" s="1">
        <v>6</v>
      </c>
      <c r="B13" t="s">
        <v>16</v>
      </c>
      <c r="C13" t="s">
        <v>5832</v>
      </c>
      <c r="K13" t="str">
        <f ca="1">D89</f>
        <v>There are some indications that Farmers &amp; Merchants Ban may be undervalued. The company has a lower and trailing p/e than the comparable average</v>
      </c>
    </row>
    <row r="14" spans="1:16" x14ac:dyDescent="0.3">
      <c r="A14" s="1">
        <v>7</v>
      </c>
      <c r="B14" t="s">
        <v>18</v>
      </c>
      <c r="C14" t="s">
        <v>8905</v>
      </c>
    </row>
    <row r="16" spans="1:16" x14ac:dyDescent="0.3">
      <c r="A16" s="1">
        <v>0</v>
      </c>
      <c r="B16" t="s">
        <v>20</v>
      </c>
      <c r="C16" t="s">
        <v>8906</v>
      </c>
    </row>
    <row r="17" spans="1:23" x14ac:dyDescent="0.3">
      <c r="A17" s="1">
        <v>1</v>
      </c>
      <c r="B17" t="s">
        <v>22</v>
      </c>
      <c r="C17" t="s">
        <v>8029</v>
      </c>
      <c r="K17" t="str">
        <f ca="1">K2 &amp; IF(J3=1, K3,IF(J3=2,L3,IF(J3=3,M3,IF(J3=4,N3,IF(J3=5,O3,IF(J3=6,P3)))))) &amp; ". " &amp; IF(J4=1,K4,IF(J4=2,L4)) &amp; ". " &amp; IF(J5=1,K5,IF(J5=2,L5)) &amp; K6 &amp; ". " &amp; K7 &amp; ". " &amp; K8 &amp; ". " &amp; K9 &amp; "."</f>
        <v>Farmers &amp; Merchants Bancorp will report earnings between Jul 24, 2017 and Jul 28, 2017. The stock is currently trading at $629.00, up .64% after opening up slightly over yesterday's close. Farmers &amp; Merchants Ban is expected to be trading at $.00, based on target estimates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24</v>
      </c>
      <c r="C18" t="s">
        <v>8907</v>
      </c>
    </row>
    <row r="19" spans="1:23" x14ac:dyDescent="0.3">
      <c r="A19" s="1">
        <v>3</v>
      </c>
      <c r="B19" t="s">
        <v>26</v>
      </c>
      <c r="C19" t="s">
        <v>8908</v>
      </c>
    </row>
    <row r="20" spans="1:23" x14ac:dyDescent="0.3">
      <c r="A20" s="1">
        <v>4</v>
      </c>
      <c r="B20" t="s">
        <v>28</v>
      </c>
      <c r="C20" t="s">
        <v>770</v>
      </c>
    </row>
    <row r="21" spans="1:23" x14ac:dyDescent="0.3">
      <c r="A21" s="1">
        <v>5</v>
      </c>
      <c r="B21" t="s">
        <v>30</v>
      </c>
      <c r="C21" t="s">
        <v>8909</v>
      </c>
    </row>
    <row r="22" spans="1:23" x14ac:dyDescent="0.3">
      <c r="A22" s="1">
        <v>6</v>
      </c>
      <c r="B22" t="s">
        <v>32</v>
      </c>
      <c r="C22" t="s">
        <v>1809</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3</v>
      </c>
      <c r="U24" t="str">
        <f>IF(I161="pos_trend",B161,"")</f>
        <v>Net Interest Income</v>
      </c>
      <c r="V24" t="str">
        <f t="shared" si="1"/>
        <v>net interest income</v>
      </c>
      <c r="W24" t="str">
        <f t="shared" si="3"/>
        <v>, net interest income</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net interest income</v>
      </c>
    </row>
    <row r="26" spans="1:23" x14ac:dyDescent="0.3">
      <c r="B26" s="1" t="s">
        <v>36</v>
      </c>
      <c r="C26" s="1" t="s">
        <v>109</v>
      </c>
      <c r="D26" s="1" t="s">
        <v>111</v>
      </c>
      <c r="E26" s="1" t="s">
        <v>113</v>
      </c>
      <c r="F26" s="1" t="s">
        <v>115</v>
      </c>
      <c r="J26">
        <f>IF(K26 &lt;&gt; "",5, 0)</f>
        <v>0</v>
      </c>
      <c r="K26" t="str">
        <f>IF(I155="pos_trend",B155,"")</f>
        <v/>
      </c>
      <c r="L26" t="str">
        <f t="shared" si="0"/>
        <v/>
      </c>
      <c r="M26" t="str">
        <f t="shared" si="2"/>
        <v/>
      </c>
      <c r="T26">
        <f>IF(U26 &lt;&gt; "",5, 0)</f>
        <v>0</v>
      </c>
      <c r="U26" t="str">
        <f>IF(I167="pos_trend",B167,"")</f>
        <v/>
      </c>
      <c r="V26" t="str">
        <f t="shared" si="1"/>
        <v/>
      </c>
      <c r="W26" t="str">
        <f t="shared" si="3"/>
        <v>, net interest income</v>
      </c>
    </row>
    <row r="27" spans="1:23" x14ac:dyDescent="0.3">
      <c r="A27" s="1">
        <v>0</v>
      </c>
      <c r="B27" t="s">
        <v>41</v>
      </c>
      <c r="J27">
        <f>IF(K27 &lt;&gt; "",6, 0)</f>
        <v>0</v>
      </c>
      <c r="K27" t="str">
        <f>IF(I172="pos_trend",B172,"")</f>
        <v/>
      </c>
      <c r="L27" t="str">
        <f t="shared" si="0"/>
        <v/>
      </c>
      <c r="M27" t="str">
        <f t="shared" si="2"/>
        <v/>
      </c>
      <c r="T27">
        <f>IF(U27 &lt;&gt; "",6, 0)</f>
        <v>0</v>
      </c>
      <c r="U27" t="str">
        <f>IF(I170="pos_trend",B170,"")</f>
        <v/>
      </c>
      <c r="V27" t="str">
        <f t="shared" si="1"/>
        <v/>
      </c>
      <c r="W27" t="str">
        <f t="shared" si="3"/>
        <v>, net interest income</v>
      </c>
    </row>
    <row r="28" spans="1:23" x14ac:dyDescent="0.3">
      <c r="A28" s="1">
        <v>1</v>
      </c>
      <c r="B28" t="s">
        <v>42</v>
      </c>
      <c r="J28">
        <f>IF(K28 &lt;&gt; "",7, 0)</f>
        <v>0</v>
      </c>
      <c r="K28" t="str">
        <f>IF(I173="pos_trend",B173,"")</f>
        <v/>
      </c>
      <c r="L28" t="str">
        <f t="shared" si="0"/>
        <v/>
      </c>
      <c r="M28" t="str">
        <f t="shared" si="2"/>
        <v/>
      </c>
      <c r="T28">
        <f>IF(U28 &lt;&gt; "",7, 0)</f>
        <v>0</v>
      </c>
      <c r="U28" t="str">
        <f>IF(I171="pos_trend",B171,"")</f>
        <v/>
      </c>
      <c r="V28" t="str">
        <f t="shared" si="1"/>
        <v/>
      </c>
      <c r="W28" t="str">
        <f t="shared" si="3"/>
        <v>, net interest income</v>
      </c>
    </row>
    <row r="29" spans="1:23" x14ac:dyDescent="0.3">
      <c r="A29" s="1">
        <v>2</v>
      </c>
      <c r="B29" t="s">
        <v>43</v>
      </c>
      <c r="J29">
        <f>IF(K29 &lt;&gt; "",8, 0)</f>
        <v>8</v>
      </c>
      <c r="K29" t="str">
        <f>IF(I174="pos_trend",B174,"")</f>
        <v>Non-Interest Expense</v>
      </c>
      <c r="L29" t="str">
        <f t="shared" si="0"/>
        <v>non-interest expense</v>
      </c>
      <c r="M29" t="str">
        <f t="shared" si="2"/>
        <v>, non-interest expense</v>
      </c>
      <c r="T29">
        <f>IF(U29 &lt;&gt; "",8, 0)</f>
        <v>0</v>
      </c>
      <c r="U29" t="str">
        <f>IF(I172="pos_trend",B172,"")</f>
        <v/>
      </c>
      <c r="V29" t="str">
        <f t="shared" si="1"/>
        <v/>
      </c>
      <c r="W29" t="str">
        <f t="shared" si="3"/>
        <v>, net interest income</v>
      </c>
    </row>
    <row r="30" spans="1:23" x14ac:dyDescent="0.3">
      <c r="A30" s="1">
        <v>3</v>
      </c>
      <c r="B30" t="s">
        <v>44</v>
      </c>
      <c r="J30">
        <f>IF(K30 &lt;&gt; "",9, 0)</f>
        <v>0</v>
      </c>
      <c r="K30" t="str">
        <f>IF(I185="pos_trend",B185,"")</f>
        <v/>
      </c>
      <c r="L30" t="str">
        <f t="shared" si="0"/>
        <v/>
      </c>
      <c r="M30" t="str">
        <f t="shared" si="2"/>
        <v>, non-interest expense</v>
      </c>
      <c r="T30">
        <f>IF(U30 &lt;&gt; "",9, 0)</f>
        <v>0</v>
      </c>
      <c r="U30" t="str">
        <f>IF(I178="pos_trend",B178,"")</f>
        <v/>
      </c>
      <c r="V30" t="str">
        <f t="shared" si="1"/>
        <v/>
      </c>
      <c r="W30" t="str">
        <f t="shared" si="3"/>
        <v>, net interest income</v>
      </c>
    </row>
    <row r="31" spans="1:23" x14ac:dyDescent="0.3">
      <c r="A31" s="1">
        <v>4</v>
      </c>
      <c r="B31" t="s">
        <v>45</v>
      </c>
      <c r="J31">
        <f>IF(K31 &lt;&gt; "",10, 0)</f>
        <v>10</v>
      </c>
      <c r="K31" t="str">
        <f>IF(I186="pos_trend",B186,"")</f>
        <v>Pretax Income</v>
      </c>
      <c r="L31" t="str">
        <f t="shared" si="0"/>
        <v>pretax income</v>
      </c>
      <c r="M31" t="str">
        <f t="shared" si="2"/>
        <v>, non-interest expense, pretax income</v>
      </c>
      <c r="T31">
        <f>IF(U31 &lt;&gt; "",10, 0)</f>
        <v>10</v>
      </c>
      <c r="U31" t="str">
        <f>IF(I199="pos_trend",B199,"")</f>
        <v>Net Income</v>
      </c>
      <c r="V31" t="str">
        <f t="shared" si="1"/>
        <v>net income</v>
      </c>
      <c r="W31" t="str">
        <f t="shared" si="3"/>
        <v>, net interest income, net income</v>
      </c>
    </row>
    <row r="32" spans="1:23" x14ac:dyDescent="0.3">
      <c r="J32">
        <f>IF(K32 &lt;&gt; "",11, 0)</f>
        <v>0</v>
      </c>
      <c r="K32" t="str">
        <f>IF(I187="pos_trend",B187,"")</f>
        <v/>
      </c>
      <c r="L32" t="str">
        <f t="shared" si="0"/>
        <v/>
      </c>
      <c r="M32" t="str">
        <f t="shared" si="2"/>
        <v>, non-interest expense, pretax income</v>
      </c>
      <c r="T32">
        <f>IF(U32 &lt;&gt; "",11, 0)</f>
        <v>11</v>
      </c>
      <c r="U32" t="str">
        <f>IF(I209="pos_trend",B209,"")</f>
        <v>EPS (Basic)</v>
      </c>
      <c r="V32" t="str">
        <f t="shared" si="1"/>
        <v>eps (basic)</v>
      </c>
      <c r="W32" t="str">
        <f t="shared" si="3"/>
        <v>, net interest income, net income, eps (basic)</v>
      </c>
    </row>
    <row r="33" spans="1:23" x14ac:dyDescent="0.3">
      <c r="B33" s="1" t="s">
        <v>46</v>
      </c>
      <c r="C33" s="1" t="s">
        <v>109</v>
      </c>
      <c r="D33" s="1" t="s">
        <v>111</v>
      </c>
      <c r="E33" s="1" t="s">
        <v>113</v>
      </c>
      <c r="F33" s="1" t="s">
        <v>115</v>
      </c>
      <c r="J33">
        <f>IF(K33 &lt;&gt; "",12, 0)</f>
        <v>0</v>
      </c>
      <c r="K33" t="str">
        <f>IF(I195="pos_trend",B195,"")</f>
        <v/>
      </c>
      <c r="L33" t="str">
        <f t="shared" si="0"/>
        <v/>
      </c>
      <c r="M33" t="str">
        <f t="shared" si="2"/>
        <v>, non-interest expense, pretax income</v>
      </c>
      <c r="T33">
        <f>IF(U33 &lt;&gt; "",12, 0)</f>
        <v>12</v>
      </c>
      <c r="U33" t="str">
        <f>IF(I231="pos_trend",B231,"")</f>
        <v>Net Loans</v>
      </c>
      <c r="V33" t="str">
        <f t="shared" si="1"/>
        <v>net loans</v>
      </c>
      <c r="W33" t="str">
        <f t="shared" si="3"/>
        <v>, net interest income, net income, eps (basic), net loans</v>
      </c>
    </row>
    <row r="34" spans="1:23" x14ac:dyDescent="0.3">
      <c r="A34" s="1">
        <v>0</v>
      </c>
      <c r="B34" t="s">
        <v>41</v>
      </c>
      <c r="J34">
        <f>IF(K34 &lt;&gt; "",13, 0)</f>
        <v>0</v>
      </c>
      <c r="K34" t="str">
        <f>IF(I196="pos_trend",B196,"")</f>
        <v/>
      </c>
      <c r="L34" t="str">
        <f t="shared" si="0"/>
        <v/>
      </c>
      <c r="M34" t="str">
        <f t="shared" si="2"/>
        <v>, non-interest expense, pretax income</v>
      </c>
      <c r="T34">
        <f>IF(U34 &lt;&gt; "",13, 0)</f>
        <v>13</v>
      </c>
      <c r="U34" t="str">
        <f>IF(I251="pos_trend",B251,"")</f>
        <v>Total Assets</v>
      </c>
      <c r="V34" t="str">
        <f t="shared" si="1"/>
        <v>total assets</v>
      </c>
      <c r="W34" t="str">
        <f t="shared" si="3"/>
        <v>, net interest income, net income, eps (basic), net loans, total assets</v>
      </c>
    </row>
    <row r="35" spans="1:23" x14ac:dyDescent="0.3">
      <c r="A35" s="1">
        <v>1</v>
      </c>
      <c r="B35" t="s">
        <v>42</v>
      </c>
      <c r="J35">
        <f>IF(K35 &lt;&gt; "",14, 0)</f>
        <v>0</v>
      </c>
      <c r="K35" t="str">
        <f>IF(I201="pos_trend",B201,"")</f>
        <v/>
      </c>
      <c r="L35" t="str">
        <f t="shared" si="0"/>
        <v/>
      </c>
      <c r="M35" t="str">
        <f t="shared" si="2"/>
        <v>, non-interest expense, pretax income</v>
      </c>
      <c r="T35">
        <f>IF(U35 &lt;&gt; "",14, 0)</f>
        <v>14</v>
      </c>
      <c r="U35" t="str">
        <f>IF(I279="pos_trend",B279,"")</f>
        <v>Retained Earnings</v>
      </c>
      <c r="V35" t="str">
        <f t="shared" si="1"/>
        <v>retained earnings</v>
      </c>
      <c r="W35" t="str">
        <f t="shared" si="3"/>
        <v>, net interest income, net income, eps (basic), net loans, total assets, retained earnings</v>
      </c>
    </row>
    <row r="36" spans="1:23" x14ac:dyDescent="0.3">
      <c r="A36" s="1">
        <v>2</v>
      </c>
      <c r="B36" t="s">
        <v>43</v>
      </c>
      <c r="J36">
        <f>IF(K36 &lt;&gt; "",15, 0)</f>
        <v>0</v>
      </c>
      <c r="K36" t="str">
        <f>IF(I202="pos_trend",B202,"")</f>
        <v/>
      </c>
      <c r="L36" t="str">
        <f t="shared" si="0"/>
        <v/>
      </c>
      <c r="M36" t="str">
        <f t="shared" si="2"/>
        <v>, non-interest expense, pretax income</v>
      </c>
      <c r="T36">
        <f>IF(U36 &lt;&gt; "",15, 0)</f>
        <v>0</v>
      </c>
      <c r="U36" t="str">
        <f>IF(I336="pos_trend",B336,"")</f>
        <v/>
      </c>
      <c r="V36" t="str">
        <f t="shared" si="1"/>
        <v/>
      </c>
      <c r="W36" t="str">
        <f t="shared" si="3"/>
        <v>, net interest income, net income, eps (basic), net loans, total assets, retained earnings</v>
      </c>
    </row>
    <row r="37" spans="1:23" x14ac:dyDescent="0.3">
      <c r="A37" s="1">
        <v>3</v>
      </c>
      <c r="B37" t="s">
        <v>44</v>
      </c>
      <c r="J37">
        <f>IF(K37 &lt;&gt; "",16, 0)</f>
        <v>0</v>
      </c>
      <c r="K37" t="str">
        <f>IF(I203="pos_trend",B203,"")</f>
        <v/>
      </c>
      <c r="L37" t="str">
        <f t="shared" si="0"/>
        <v/>
      </c>
      <c r="M37" t="str">
        <f t="shared" si="2"/>
        <v>, non-interest expense, pretax income</v>
      </c>
      <c r="T37">
        <f>IF(U37 &lt;&gt; "",16, 0)</f>
        <v>16</v>
      </c>
      <c r="U37" t="str">
        <f>IF(I235="pos_trend",B235,"")</f>
        <v>Real Estate Mortgage Loans</v>
      </c>
      <c r="V37" t="str">
        <f t="shared" si="1"/>
        <v>real estate mortgage loans</v>
      </c>
      <c r="W37" t="str">
        <f t="shared" si="3"/>
        <v>, net interest income, net income, eps (basic), net loans, total assets, retained earnings, real estate mortgage loans</v>
      </c>
    </row>
    <row r="38" spans="1:23" x14ac:dyDescent="0.3">
      <c r="A38" s="1">
        <v>4</v>
      </c>
      <c r="B38" t="s">
        <v>60</v>
      </c>
      <c r="J38">
        <f>IF(K38 &lt;&gt; "",17, 0)</f>
        <v>0</v>
      </c>
      <c r="K38" t="str">
        <f>IF(I351="pos_trend",B351,"")</f>
        <v/>
      </c>
      <c r="L38" t="str">
        <f t="shared" si="0"/>
        <v/>
      </c>
      <c r="M38" t="str">
        <f t="shared" si="2"/>
        <v>, non-interest expense, pretax income</v>
      </c>
      <c r="T38">
        <f>IF(U38 &lt;&gt; "",17, 0)</f>
        <v>0</v>
      </c>
      <c r="U38" t="str">
        <f>IF(I236="pos_trend",B236,"")</f>
        <v/>
      </c>
      <c r="V38" t="str">
        <f t="shared" si="1"/>
        <v/>
      </c>
      <c r="W38" t="str">
        <f t="shared" si="3"/>
        <v>, net interest income, net income, eps (basic), net loans, total assets, retained earnings, real estate mortgage loans</v>
      </c>
    </row>
    <row r="39" spans="1:23" x14ac:dyDescent="0.3">
      <c r="A39" s="1">
        <v>5</v>
      </c>
      <c r="B39" t="s">
        <v>64</v>
      </c>
      <c r="K39" t="str">
        <f>IF(I352="pos_trend",B352,"")</f>
        <v/>
      </c>
      <c r="M39" t="str">
        <f t="shared" si="2"/>
        <v>, non-interest expense, pretax income</v>
      </c>
      <c r="W39" t="str">
        <f t="shared" si="3"/>
        <v>, net interest income, net income, eps (basic), net loans, total assets, retained earnings, real estate mortgage loans</v>
      </c>
    </row>
    <row r="40" spans="1:23" x14ac:dyDescent="0.3">
      <c r="J40">
        <f>MAX(J22:J39)</f>
        <v>10</v>
      </c>
      <c r="K40" t="str">
        <f>VLOOKUP(J40,J22:K39,2,FALSE)</f>
        <v>Pretax Income</v>
      </c>
      <c r="M40" t="str">
        <f>IF(IFERROR(FIND(",",M39),TRUE)=TRUE,M39,IF(NOT(EXACT(K40,UPPER(K40))),SUBSTITUTE(M39,LOWER(K40),"and "&amp;LOWER(K40)),SUBSTITUTE(M39,K40,"and "&amp;K40)))</f>
        <v>, non-interest expense, and pretax income</v>
      </c>
      <c r="T40">
        <f>MAX(T22:T39)</f>
        <v>16</v>
      </c>
      <c r="U40" t="str">
        <f>VLOOKUP(T40,T22:U39,2,FALSE)</f>
        <v>Real Estate Mortgage Loans</v>
      </c>
      <c r="W40" t="str">
        <f>IF(IFERROR(FIND(",",W39),TRUE)=TRUE,W39,IF(NOT(EXACT(U40,UPPER(U40))),SUBSTITUTE(W39,LOWER(U40),"and "&amp;LOWER(U40)),SUBSTITUTE(W39,U40,"and "&amp;U40)))</f>
        <v>, net interest income, net income, eps (basic), net loans, total assets, retained earnings, and real estate mortgage loans</v>
      </c>
    </row>
    <row r="41" spans="1:23" x14ac:dyDescent="0.3">
      <c r="B41" s="1" t="s">
        <v>69</v>
      </c>
      <c r="C41" s="1" t="s">
        <v>1748</v>
      </c>
      <c r="D41" s="1" t="s">
        <v>1749</v>
      </c>
      <c r="E41" s="1" t="s">
        <v>1750</v>
      </c>
      <c r="F41" s="1" t="s">
        <v>1751</v>
      </c>
    </row>
    <row r="42" spans="1:23" x14ac:dyDescent="0.3">
      <c r="A42" s="1">
        <v>0</v>
      </c>
      <c r="B42" t="s">
        <v>74</v>
      </c>
      <c r="K42" t="str">
        <f>SUBSTITUTE(IF(M40&lt;&gt;"", D1 &amp; " has managed to increase " &amp; M40 &amp; " each year since " &amp; C144, "No positive trends")," , "," ")</f>
        <v>Farmers &amp; Merchants Ban has managed to increase non-interest expense, and pretax income each year since 2012</v>
      </c>
      <c r="U42" t="str">
        <f>SUBSTITUTE(IF(W40&lt;&gt;"", D1 &amp; " has managed to increase " &amp; W40 &amp; " each year since " &amp; C144, "No positive trends")," , "," ")</f>
        <v>Farmers &amp; Merchants Ban has managed to increase net interest income, net income, eps (basic), net loans, total assets, retained earnings, and real estate mortgage loans each year since 2012</v>
      </c>
    </row>
    <row r="43" spans="1:23" x14ac:dyDescent="0.3">
      <c r="A43" s="1">
        <v>1</v>
      </c>
      <c r="B43" t="s">
        <v>78</v>
      </c>
    </row>
    <row r="44" spans="1:23" x14ac:dyDescent="0.3">
      <c r="A44" s="1">
        <v>2</v>
      </c>
      <c r="B44" t="s">
        <v>83</v>
      </c>
    </row>
    <row r="45" spans="1:23" x14ac:dyDescent="0.3">
      <c r="A45" s="1">
        <v>3</v>
      </c>
      <c r="B45" t="s">
        <v>88</v>
      </c>
    </row>
    <row r="47" spans="1:23" x14ac:dyDescent="0.3">
      <c r="B47" s="1" t="s">
        <v>93</v>
      </c>
      <c r="C47" s="1" t="s">
        <v>109</v>
      </c>
      <c r="D47" s="1" t="s">
        <v>111</v>
      </c>
      <c r="E47" s="1" t="s">
        <v>113</v>
      </c>
      <c r="F47" s="1" t="s">
        <v>115</v>
      </c>
    </row>
    <row r="48" spans="1:23" x14ac:dyDescent="0.3">
      <c r="A48" s="1">
        <v>0</v>
      </c>
      <c r="B48" t="s">
        <v>94</v>
      </c>
    </row>
    <row r="49" spans="1:14" x14ac:dyDescent="0.3">
      <c r="A49" s="1">
        <v>1</v>
      </c>
      <c r="B49" t="s">
        <v>95</v>
      </c>
    </row>
    <row r="50" spans="1:14" x14ac:dyDescent="0.3">
      <c r="A50" s="1">
        <v>2</v>
      </c>
      <c r="B50" t="s">
        <v>96</v>
      </c>
    </row>
    <row r="51" spans="1:14" x14ac:dyDescent="0.3">
      <c r="A51" s="1">
        <v>3</v>
      </c>
      <c r="B51" t="s">
        <v>97</v>
      </c>
    </row>
    <row r="52" spans="1:14" x14ac:dyDescent="0.3">
      <c r="A52" s="1">
        <v>4</v>
      </c>
      <c r="B52" t="s">
        <v>98</v>
      </c>
    </row>
    <row r="54" spans="1:14" x14ac:dyDescent="0.3">
      <c r="B54" s="1" t="s">
        <v>99</v>
      </c>
      <c r="C54" s="1" t="s">
        <v>109</v>
      </c>
      <c r="D54" s="1" t="s">
        <v>111</v>
      </c>
      <c r="E54" s="1" t="s">
        <v>113</v>
      </c>
      <c r="F54" s="1" t="s">
        <v>115</v>
      </c>
    </row>
    <row r="55" spans="1:14" x14ac:dyDescent="0.3">
      <c r="A55" s="1">
        <v>0</v>
      </c>
      <c r="B55" t="s">
        <v>100</v>
      </c>
    </row>
    <row r="56" spans="1:14" x14ac:dyDescent="0.3">
      <c r="A56" s="1">
        <v>1</v>
      </c>
      <c r="B56" t="s">
        <v>101</v>
      </c>
    </row>
    <row r="57" spans="1:14" x14ac:dyDescent="0.3">
      <c r="A57" s="1">
        <v>2</v>
      </c>
      <c r="B57" t="s">
        <v>102</v>
      </c>
    </row>
    <row r="58" spans="1:14" x14ac:dyDescent="0.3">
      <c r="A58" s="1">
        <v>3</v>
      </c>
      <c r="B58" t="s">
        <v>103</v>
      </c>
    </row>
    <row r="60" spans="1:14" x14ac:dyDescent="0.3">
      <c r="B60" s="1" t="s">
        <v>104</v>
      </c>
      <c r="C60" s="1" t="s">
        <v>8910</v>
      </c>
      <c r="D60" s="1" t="s">
        <v>106</v>
      </c>
      <c r="E60" s="1" t="s">
        <v>107</v>
      </c>
      <c r="F60" s="1" t="s">
        <v>108</v>
      </c>
      <c r="I60" t="e">
        <f t="shared" ref="I60:I123" si="4">IF(AND(K60&gt; J60, L60&gt; K60, M60&gt; L60, N60&gt; M60), "pos_trend", IF(AND(K60&lt; J60, L60&lt; K60, M60&lt; L60, N60&lt; M60), "neg_trend", "N/A"))</f>
        <v>#VALUE!</v>
      </c>
      <c r="J60" t="e">
        <f t="shared" ref="J60:J123" si="5">IF(TRIM(C60)="-", "N/A", IF(RIGHT(C60,1)="M",1000000*VALUE(LEFT(C60,LEN(C60)-1)),IF(RIGHT(C60,1)="B",1000000000*VALUE(LEFT(C60,LEN(C60)-1)),IF(RIGHT(C60,1)="%",0.01*VALUE(LEFT(C60,LEN(C60)-1)),C60))))</f>
        <v>#VALUE!</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E61">
        <v>-1</v>
      </c>
      <c r="F61">
        <v>0.19</v>
      </c>
      <c r="I61" t="str">
        <f t="shared" si="4"/>
        <v>N/A</v>
      </c>
      <c r="J61">
        <f t="shared" si="5"/>
        <v>0</v>
      </c>
      <c r="K61">
        <f t="shared" si="6"/>
        <v>0</v>
      </c>
      <c r="L61">
        <f t="shared" si="7"/>
        <v>-1</v>
      </c>
      <c r="M61">
        <f t="shared" si="8"/>
        <v>0.19</v>
      </c>
      <c r="N61">
        <f t="shared" si="9"/>
        <v>0</v>
      </c>
    </row>
    <row r="62" spans="1:14" x14ac:dyDescent="0.3">
      <c r="A62" s="1">
        <v>1</v>
      </c>
      <c r="B62" t="s">
        <v>111</v>
      </c>
      <c r="E62">
        <v>-1</v>
      </c>
      <c r="F62">
        <v>0.22</v>
      </c>
      <c r="I62" t="str">
        <f t="shared" si="4"/>
        <v>N/A</v>
      </c>
      <c r="J62">
        <f t="shared" si="5"/>
        <v>0</v>
      </c>
      <c r="K62">
        <f t="shared" si="6"/>
        <v>0</v>
      </c>
      <c r="L62">
        <f t="shared" si="7"/>
        <v>-1</v>
      </c>
      <c r="M62">
        <f t="shared" si="8"/>
        <v>0.22</v>
      </c>
      <c r="N62">
        <f t="shared" si="9"/>
        <v>0</v>
      </c>
    </row>
    <row r="63" spans="1:14" x14ac:dyDescent="0.3">
      <c r="A63" s="1">
        <v>2</v>
      </c>
      <c r="B63" t="s">
        <v>113</v>
      </c>
      <c r="F63">
        <v>0.08</v>
      </c>
      <c r="I63" t="str">
        <f t="shared" si="4"/>
        <v>N/A</v>
      </c>
      <c r="J63">
        <f t="shared" si="5"/>
        <v>0</v>
      </c>
      <c r="K63">
        <f t="shared" si="6"/>
        <v>0</v>
      </c>
      <c r="L63">
        <f t="shared" si="7"/>
        <v>0</v>
      </c>
      <c r="M63">
        <f t="shared" si="8"/>
        <v>0.08</v>
      </c>
      <c r="N63">
        <f t="shared" si="9"/>
        <v>0</v>
      </c>
    </row>
    <row r="64" spans="1:14" x14ac:dyDescent="0.3">
      <c r="A64" s="1">
        <v>3</v>
      </c>
      <c r="B64" t="s">
        <v>115</v>
      </c>
      <c r="F64">
        <v>0.12</v>
      </c>
      <c r="I64" t="str">
        <f t="shared" si="4"/>
        <v>N/A</v>
      </c>
      <c r="J64">
        <f t="shared" si="5"/>
        <v>0</v>
      </c>
      <c r="K64">
        <f t="shared" si="6"/>
        <v>0</v>
      </c>
      <c r="L64">
        <f t="shared" si="7"/>
        <v>0</v>
      </c>
      <c r="M64">
        <f t="shared" si="8"/>
        <v>0.12</v>
      </c>
      <c r="N64">
        <f t="shared" si="9"/>
        <v>0</v>
      </c>
    </row>
    <row r="65" spans="1:14" x14ac:dyDescent="0.3">
      <c r="A65" s="1">
        <v>4</v>
      </c>
      <c r="B65" t="s">
        <v>117</v>
      </c>
      <c r="E65">
        <v>0.18</v>
      </c>
      <c r="F65">
        <v>0.08</v>
      </c>
      <c r="I65" t="str">
        <f t="shared" si="4"/>
        <v>N/A</v>
      </c>
      <c r="J65">
        <f t="shared" si="5"/>
        <v>0</v>
      </c>
      <c r="K65">
        <f t="shared" si="6"/>
        <v>0</v>
      </c>
      <c r="L65">
        <f t="shared" si="7"/>
        <v>0.18</v>
      </c>
      <c r="M65">
        <f t="shared" si="8"/>
        <v>0.08</v>
      </c>
      <c r="N65">
        <f t="shared" si="9"/>
        <v>0</v>
      </c>
    </row>
    <row r="66" spans="1:14" x14ac:dyDescent="0.3">
      <c r="A66" s="1">
        <v>5</v>
      </c>
      <c r="B66" t="s">
        <v>119</v>
      </c>
      <c r="I66" t="str">
        <f t="shared" si="4"/>
        <v>N/A</v>
      </c>
      <c r="J66">
        <f t="shared" si="5"/>
        <v>0</v>
      </c>
      <c r="K66">
        <f t="shared" si="6"/>
        <v>0</v>
      </c>
      <c r="L66">
        <f t="shared" si="7"/>
        <v>0</v>
      </c>
      <c r="M66">
        <f t="shared" si="8"/>
        <v>0</v>
      </c>
      <c r="N66">
        <f t="shared" si="9"/>
        <v>0</v>
      </c>
    </row>
    <row r="67" spans="1:14" x14ac:dyDescent="0.3">
      <c r="D67" t="s">
        <v>121</v>
      </c>
      <c r="E67" t="str">
        <f>C1</f>
        <v>Farmers &amp; Merchants Bancorp (FMCB)</v>
      </c>
      <c r="I67" t="str">
        <f t="shared" si="4"/>
        <v>N/A</v>
      </c>
      <c r="J67">
        <f t="shared" si="5"/>
        <v>0</v>
      </c>
      <c r="K67" t="str">
        <f t="shared" si="6"/>
        <v>Comp Average</v>
      </c>
      <c r="L67" t="str">
        <f t="shared" si="7"/>
        <v>Farmers &amp; Merchants Bancorp (FMCB)</v>
      </c>
      <c r="M67">
        <f t="shared" si="8"/>
        <v>0</v>
      </c>
      <c r="N67">
        <f t="shared" si="9"/>
        <v>0</v>
      </c>
    </row>
    <row r="68" spans="1:14" x14ac:dyDescent="0.3">
      <c r="A68" s="1">
        <v>0</v>
      </c>
      <c r="B68" t="s">
        <v>122</v>
      </c>
      <c r="C68" t="s">
        <v>8906</v>
      </c>
      <c r="D68">
        <f ca="1">AVERAGE(VALUE(INDIRECT("J"&amp;(MATCH(B68,B69:B500,0)+68))),VALUE(INDIRECT("J"&amp;(MATCH(B68,B69:B500,0)+79))),VALUE(INDIRECT("J"&amp;(MATCH(B68,B69:B500,0)+90))),VALUE(INDIRECT("J"&amp;(MATCH(B68,B69:B500,0)+101))))</f>
        <v>120212500</v>
      </c>
      <c r="E68" t="str">
        <f t="shared" ref="E68:E76" ca="1" si="10">IF(AND(C68&lt;&gt;"",D68&lt;&gt;0),IF(VALUE(J68)&gt;VALUE(K68),"above average","below average"),"no data")</f>
        <v>above average</v>
      </c>
      <c r="I68" t="str">
        <f t="shared" ca="1" si="4"/>
        <v>N/A</v>
      </c>
      <c r="J68">
        <f t="shared" si="5"/>
        <v>508670000</v>
      </c>
      <c r="K68">
        <f t="shared" ca="1" si="6"/>
        <v>120212500</v>
      </c>
      <c r="L68" t="str">
        <f t="shared" ca="1" si="7"/>
        <v>above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8907</v>
      </c>
      <c r="D70">
        <f ca="1">AVERAGE(VALUE(INDIRECT("J"&amp;(MATCH(B70,B71:B502,0)+70))),VALUE(INDIRECT("J"&amp;(MATCH(B70,B71:B502,0)+81))),VALUE(INDIRECT("J"&amp;(MATCH(B70,B71:B502,0)+92))),VALUE(INDIRECT("J"&amp;(MATCH(B70,B71:B502,0)+103))))</f>
        <v>16.614999999999998</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16.53</v>
      </c>
      <c r="K70">
        <f t="shared" ca="1" si="6"/>
        <v>16.614999999999998</v>
      </c>
      <c r="L70" t="str">
        <f t="shared" ca="1" si="7"/>
        <v>below average</v>
      </c>
      <c r="M70" t="str">
        <f t="shared" ca="1" si="8"/>
        <v/>
      </c>
      <c r="N70" t="str">
        <f t="shared" ca="1" si="9"/>
        <v/>
      </c>
    </row>
    <row r="71" spans="1:14" x14ac:dyDescent="0.3">
      <c r="A71" s="1">
        <v>3</v>
      </c>
      <c r="B71" t="s">
        <v>125</v>
      </c>
      <c r="D71">
        <f ca="1">AVERAGE(VALUE(INDIRECT("J"&amp;(MATCH(B71,B72:B503,0)+71))),VALUE(INDIRECT("J"&amp;(MATCH(B71,B72:B503,0)+82))),VALUE(INDIRECT("J"&amp;(MATCH(B71,B72:B503,0)+93))),VALUE(INDIRECT("J"&amp;(MATCH(B71,B72:B503,0)+104))))</f>
        <v>3.75</v>
      </c>
      <c r="E71" t="str">
        <f t="shared" ca="1" si="10"/>
        <v>no data</v>
      </c>
      <c r="F71" t="str">
        <f t="shared" ca="1" si="11"/>
        <v/>
      </c>
      <c r="G71" t="str">
        <f t="shared" ref="G71:G76" ca="1" si="12">IF(F71&lt;&gt;"", G70 &amp; ", " &amp; IFERROR(LEFT(F71,FIND("(",F71) - 2),F71),G70)</f>
        <v/>
      </c>
      <c r="I71" t="str">
        <f t="shared" ca="1" si="4"/>
        <v>N/A</v>
      </c>
      <c r="J71">
        <f t="shared" si="5"/>
        <v>0</v>
      </c>
      <c r="K71">
        <f t="shared" ca="1" si="6"/>
        <v>3.75</v>
      </c>
      <c r="L71" t="str">
        <f t="shared" ca="1" si="7"/>
        <v>no data</v>
      </c>
      <c r="M71" t="str">
        <f t="shared" ca="1" si="8"/>
        <v/>
      </c>
      <c r="N71" t="str">
        <f t="shared" ca="1" si="9"/>
        <v/>
      </c>
    </row>
    <row r="72" spans="1:14" x14ac:dyDescent="0.3">
      <c r="A72" s="1">
        <v>4</v>
      </c>
      <c r="B72" t="s">
        <v>127</v>
      </c>
      <c r="D72">
        <f ca="1">AVERAGE(VALUE(INDIRECT("J"&amp;(MATCH(B72,B73:B504,0)+72))),VALUE(INDIRECT("J"&amp;(MATCH(B72,B73:B504,0)+83))),VALUE(INDIRECT("J"&amp;(MATCH(B72,B73:B504,0)+94))),VALUE(INDIRECT("J"&amp;(MATCH(B72,B73:B504,0)+105))))</f>
        <v>0.215</v>
      </c>
      <c r="E72" t="str">
        <f t="shared" ca="1" si="10"/>
        <v>no data</v>
      </c>
      <c r="F72" t="str">
        <f t="shared" ca="1" si="11"/>
        <v/>
      </c>
      <c r="G72" t="str">
        <f t="shared" ca="1" si="12"/>
        <v/>
      </c>
      <c r="I72" t="str">
        <f t="shared" ca="1" si="4"/>
        <v>N/A</v>
      </c>
      <c r="J72">
        <f t="shared" si="5"/>
        <v>0</v>
      </c>
      <c r="K72">
        <f t="shared" ca="1" si="6"/>
        <v>0.215</v>
      </c>
      <c r="L72" t="str">
        <f t="shared" ca="1" si="7"/>
        <v>no data</v>
      </c>
      <c r="M72" t="str">
        <f t="shared" ca="1" si="8"/>
        <v/>
      </c>
      <c r="N72" t="str">
        <f t="shared" ca="1" si="9"/>
        <v/>
      </c>
    </row>
    <row r="73" spans="1:14" x14ac:dyDescent="0.3">
      <c r="A73" s="1">
        <v>5</v>
      </c>
      <c r="B73" t="s">
        <v>129</v>
      </c>
      <c r="C73" t="s">
        <v>8911</v>
      </c>
      <c r="D73">
        <f ca="1">AVERAGE(VALUE(INDIRECT("J"&amp;(MATCH(B73,B74:B505,0)+73))),VALUE(INDIRECT("J"&amp;(MATCH(B73,B74:B505,0)+84))),VALUE(INDIRECT("J"&amp;(MATCH(B73,B74:B505,0)+95))),VALUE(INDIRECT("J"&amp;(MATCH(B73,B74:B505,0)+106))))</f>
        <v>2.8325</v>
      </c>
      <c r="E73" t="str">
        <f t="shared" ca="1" si="10"/>
        <v>above average</v>
      </c>
      <c r="F73" t="str">
        <f t="shared" ca="1" si="11"/>
        <v>price/sales (ttm)</v>
      </c>
      <c r="G73" t="str">
        <f t="shared" ca="1" si="12"/>
        <v>, price/sales</v>
      </c>
      <c r="I73" t="str">
        <f t="shared" ca="1" si="4"/>
        <v>N/A</v>
      </c>
      <c r="J73" t="str">
        <f t="shared" si="5"/>
        <v>4.64</v>
      </c>
      <c r="K73">
        <f t="shared" ca="1" si="6"/>
        <v>2.8325</v>
      </c>
      <c r="L73" t="str">
        <f t="shared" ca="1" si="7"/>
        <v>above average</v>
      </c>
      <c r="M73" t="str">
        <f t="shared" ca="1" si="8"/>
        <v>price/sales (ttm)</v>
      </c>
      <c r="N73" t="str">
        <f t="shared" ca="1" si="9"/>
        <v>, price/sales</v>
      </c>
    </row>
    <row r="74" spans="1:14" x14ac:dyDescent="0.3">
      <c r="A74" s="1">
        <v>6</v>
      </c>
      <c r="B74" t="s">
        <v>131</v>
      </c>
      <c r="C74" t="s">
        <v>1343</v>
      </c>
      <c r="D74">
        <f ca="1">AVERAGE(VALUE(INDIRECT("J"&amp;(MATCH(B74,B75:B506,0)+74))),VALUE(INDIRECT("J"&amp;(MATCH(B74,B75:B506,0)+85))),VALUE(INDIRECT("J"&amp;(MATCH(B74,B75:B506,0)+96))),VALUE(INDIRECT("J"&amp;(MATCH(B74,B75:B506,0)+107))))</f>
        <v>1.34</v>
      </c>
      <c r="E74" t="str">
        <f t="shared" ca="1" si="10"/>
        <v>above average</v>
      </c>
      <c r="F74" t="str">
        <f t="shared" ca="1" si="11"/>
        <v>price/book (mrq)</v>
      </c>
      <c r="G74" t="str">
        <f t="shared" ca="1" si="12"/>
        <v>, price/sales, price/book</v>
      </c>
      <c r="I74" t="str">
        <f t="shared" ca="1" si="4"/>
        <v>N/A</v>
      </c>
      <c r="J74" t="str">
        <f t="shared" si="5"/>
        <v>1.76</v>
      </c>
      <c r="K74">
        <f t="shared" ca="1" si="6"/>
        <v>1.34</v>
      </c>
      <c r="L74" t="str">
        <f t="shared" ca="1" si="7"/>
        <v>above average</v>
      </c>
      <c r="M74" t="str">
        <f t="shared" ca="1" si="8"/>
        <v>price/book (mrq)</v>
      </c>
      <c r="N74" t="str">
        <f t="shared" ca="1" si="9"/>
        <v>, price/sales, price/book</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price/sales, price/book</v>
      </c>
      <c r="I75" t="str">
        <f t="shared" ca="1" si="4"/>
        <v>N/A</v>
      </c>
      <c r="J75">
        <f t="shared" si="5"/>
        <v>0</v>
      </c>
      <c r="K75">
        <f t="shared" ca="1" si="6"/>
        <v>0</v>
      </c>
      <c r="L75" t="str">
        <f t="shared" ca="1" si="7"/>
        <v>no data</v>
      </c>
      <c r="M75" t="str">
        <f t="shared" ca="1" si="8"/>
        <v/>
      </c>
      <c r="N75" t="str">
        <f t="shared" ca="1" si="9"/>
        <v>, price/sales, price/book</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price/sales, price/book</v>
      </c>
      <c r="I76" t="str">
        <f t="shared" ca="1" si="4"/>
        <v>N/A</v>
      </c>
      <c r="J76">
        <f t="shared" si="5"/>
        <v>0</v>
      </c>
      <c r="K76">
        <f t="shared" ca="1" si="6"/>
        <v>0</v>
      </c>
      <c r="L76" t="str">
        <f t="shared" ca="1" si="7"/>
        <v>no data</v>
      </c>
      <c r="M76" t="str">
        <f t="shared" ca="1" si="8"/>
        <v/>
      </c>
      <c r="N76" t="str">
        <f t="shared" ca="1" si="9"/>
        <v>,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price/sales, price/book</v>
      </c>
      <c r="I77" t="str">
        <f t="shared" ca="1" si="4"/>
        <v>N/A</v>
      </c>
      <c r="J77">
        <f t="shared" si="5"/>
        <v>0</v>
      </c>
      <c r="K77">
        <f t="shared" si="6"/>
        <v>0</v>
      </c>
      <c r="L77">
        <f t="shared" si="7"/>
        <v>0</v>
      </c>
      <c r="M77" t="str">
        <f t="shared" ca="1" si="8"/>
        <v>price/book</v>
      </c>
      <c r="N77" t="str">
        <f t="shared" ca="1" si="9"/>
        <v>price/sales, price/book</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There are some indications that Farmers &amp; Merchants Ban may be overvalued. The company has a higher price/sales, price/book than the comparable average</v>
      </c>
      <c r="I78" t="str">
        <f t="shared" ca="1" si="4"/>
        <v>N/A</v>
      </c>
      <c r="J78" t="str">
        <f t="shared" si="5"/>
        <v>Dec 31, 2016</v>
      </c>
      <c r="K78" t="str">
        <f t="shared" ca="1" si="6"/>
        <v>There are some indications that Farmers &amp; Merchants Ban may be overvalued. The company has a higher price/sales, price/book than the comparable average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8912</v>
      </c>
      <c r="F81" t="str">
        <f t="shared" ref="F81:F87" ca="1" si="13">IF(E70="below average",LOWER(TRIM(IF(ISNUMBER(VALUE(RIGHT(B70,1))),REPLACE(B70,LEN(B70),1,""),B70))),"")</f>
        <v>trailing p/e</v>
      </c>
      <c r="G81" t="str">
        <f ca="1">IFERROR(LEFT(F81,FIND("(",F81) - 2),F81)</f>
        <v>trailing p/e</v>
      </c>
      <c r="I81" t="str">
        <f t="shared" ca="1" si="4"/>
        <v>N/A</v>
      </c>
      <c r="J81">
        <f t="shared" si="5"/>
        <v>0.27710000000000001</v>
      </c>
      <c r="K81">
        <f t="shared" si="6"/>
        <v>0</v>
      </c>
      <c r="L81">
        <f t="shared" si="7"/>
        <v>0</v>
      </c>
      <c r="M81" t="str">
        <f t="shared" ca="1" si="8"/>
        <v>trailing p/e</v>
      </c>
      <c r="N81" t="str">
        <f t="shared" ca="1" si="9"/>
        <v>trailing p/e</v>
      </c>
    </row>
    <row r="82" spans="1:14" x14ac:dyDescent="0.3">
      <c r="A82" s="1">
        <v>1</v>
      </c>
      <c r="B82" t="s">
        <v>141</v>
      </c>
      <c r="C82" t="s">
        <v>8913</v>
      </c>
      <c r="F82" t="str">
        <f t="shared" ca="1" si="13"/>
        <v/>
      </c>
      <c r="G82" t="str">
        <f t="shared" ref="G82:G87" ca="1" si="14">IF(F82&lt;&gt;"", G81 &amp; ", " &amp; IFERROR(LEFT(F82,FIND("(",F82) - 2),F82),G81)</f>
        <v>trailing p/e</v>
      </c>
      <c r="I82" t="str">
        <f t="shared" ca="1" si="4"/>
        <v>N/A</v>
      </c>
      <c r="J82">
        <f t="shared" si="5"/>
        <v>0.42310000000000003</v>
      </c>
      <c r="K82">
        <f t="shared" si="6"/>
        <v>0</v>
      </c>
      <c r="L82">
        <f t="shared" si="7"/>
        <v>0</v>
      </c>
      <c r="M82" t="str">
        <f t="shared" ca="1" si="8"/>
        <v/>
      </c>
      <c r="N82" t="str">
        <f t="shared" ca="1" si="9"/>
        <v>trailing p/e</v>
      </c>
    </row>
    <row r="83" spans="1:14" x14ac:dyDescent="0.3">
      <c r="F83" t="str">
        <f t="shared" ca="1" si="13"/>
        <v/>
      </c>
      <c r="G83" t="str">
        <f t="shared" ca="1" si="14"/>
        <v>trailing p/e</v>
      </c>
      <c r="I83" t="str">
        <f t="shared" ca="1" si="4"/>
        <v>N/A</v>
      </c>
      <c r="J83">
        <f t="shared" si="5"/>
        <v>0</v>
      </c>
      <c r="K83">
        <f t="shared" si="6"/>
        <v>0</v>
      </c>
      <c r="L83">
        <f t="shared" si="7"/>
        <v>0</v>
      </c>
      <c r="M83" t="str">
        <f t="shared" ca="1" si="8"/>
        <v/>
      </c>
      <c r="N83" t="str">
        <f t="shared" ca="1" si="9"/>
        <v>trailing p/e</v>
      </c>
    </row>
    <row r="84" spans="1:14" x14ac:dyDescent="0.3">
      <c r="A84" s="1">
        <v>0</v>
      </c>
      <c r="B84" t="s">
        <v>143</v>
      </c>
      <c r="C84" t="s">
        <v>3421</v>
      </c>
      <c r="F84" t="str">
        <f t="shared" ca="1" si="13"/>
        <v/>
      </c>
      <c r="G84" t="str">
        <f t="shared" ca="1" si="14"/>
        <v>trailing p/e</v>
      </c>
      <c r="I84" t="str">
        <f t="shared" ca="1" si="4"/>
        <v>N/A</v>
      </c>
      <c r="J84">
        <f t="shared" si="5"/>
        <v>1.1000000000000001E-2</v>
      </c>
      <c r="K84">
        <f t="shared" si="6"/>
        <v>0</v>
      </c>
      <c r="L84">
        <f t="shared" si="7"/>
        <v>0</v>
      </c>
      <c r="M84" t="str">
        <f t="shared" ca="1" si="8"/>
        <v/>
      </c>
      <c r="N84" t="str">
        <f t="shared" ca="1" si="9"/>
        <v>trailing p/e</v>
      </c>
    </row>
    <row r="85" spans="1:14" x14ac:dyDescent="0.3">
      <c r="A85" s="1">
        <v>1</v>
      </c>
      <c r="B85" t="s">
        <v>145</v>
      </c>
      <c r="C85" t="s">
        <v>8914</v>
      </c>
      <c r="F85" t="str">
        <f t="shared" ca="1" si="13"/>
        <v/>
      </c>
      <c r="G85" t="str">
        <f t="shared" ca="1" si="14"/>
        <v>trailing p/e</v>
      </c>
      <c r="I85" t="str">
        <f t="shared" ca="1" si="4"/>
        <v>N/A</v>
      </c>
      <c r="J85">
        <f t="shared" si="5"/>
        <v>0.11019999999999999</v>
      </c>
      <c r="K85">
        <f t="shared" si="6"/>
        <v>0</v>
      </c>
      <c r="L85">
        <f t="shared" si="7"/>
        <v>0</v>
      </c>
      <c r="M85" t="str">
        <f t="shared" ca="1" si="8"/>
        <v/>
      </c>
      <c r="N85" t="str">
        <f t="shared" ca="1" si="9"/>
        <v>trailing p/e</v>
      </c>
    </row>
    <row r="86" spans="1:14" x14ac:dyDescent="0.3">
      <c r="F86" t="str">
        <f t="shared" ca="1" si="13"/>
        <v/>
      </c>
      <c r="G86" t="str">
        <f t="shared" ca="1" si="14"/>
        <v>trailing p/e</v>
      </c>
      <c r="I86" t="str">
        <f t="shared" ca="1" si="4"/>
        <v>N/A</v>
      </c>
      <c r="J86">
        <f t="shared" si="5"/>
        <v>0</v>
      </c>
      <c r="K86">
        <f t="shared" si="6"/>
        <v>0</v>
      </c>
      <c r="L86">
        <f t="shared" si="7"/>
        <v>0</v>
      </c>
      <c r="M86" t="str">
        <f t="shared" ca="1" si="8"/>
        <v/>
      </c>
      <c r="N86" t="str">
        <f t="shared" ca="1" si="9"/>
        <v>trailing p/e</v>
      </c>
    </row>
    <row r="87" spans="1:14" x14ac:dyDescent="0.3">
      <c r="A87" s="1">
        <v>0</v>
      </c>
      <c r="B87" t="s">
        <v>147</v>
      </c>
      <c r="C87" t="s">
        <v>8915</v>
      </c>
      <c r="F87" t="str">
        <f t="shared" ca="1" si="13"/>
        <v/>
      </c>
      <c r="G87" t="str">
        <f t="shared" ca="1" si="14"/>
        <v>trailing p/e</v>
      </c>
      <c r="I87" t="str">
        <f t="shared" ca="1" si="4"/>
        <v>N/A</v>
      </c>
      <c r="J87">
        <f t="shared" si="5"/>
        <v>109610000</v>
      </c>
      <c r="K87">
        <f t="shared" si="6"/>
        <v>0</v>
      </c>
      <c r="L87">
        <f t="shared" si="7"/>
        <v>0</v>
      </c>
      <c r="M87" t="str">
        <f t="shared" ca="1" si="8"/>
        <v/>
      </c>
      <c r="N87" t="str">
        <f t="shared" ca="1" si="9"/>
        <v>trailing p/e</v>
      </c>
    </row>
    <row r="88" spans="1:14" x14ac:dyDescent="0.3">
      <c r="A88" s="1">
        <v>1</v>
      </c>
      <c r="B88" t="s">
        <v>149</v>
      </c>
      <c r="C88" t="s">
        <v>8916</v>
      </c>
      <c r="F88" t="str">
        <f ca="1">IF(F87="",IF(F86="",IF(F85="",IF(F84="",IF(F83="",IF(F82="",IFERROR(LEFT(F81,FIND("(",F81) - 2),F81),IFERROR(LEFT(F82,FIND("(",F82) - 2),F82)),IFERROR(LEFT(F83,FIND("(",F83) - 2),F83)),IFERROR(LEFT(F84,FIND("(",F84) - 2),F84)),IFERROR(LEFT(F85,FIND("(",F85) - 2),F85)),IFERROR(LEFT(F86,FIND("(",F86) - 2),F86)),IFERROR(LEFT(F87,FIND("(",F87) - 2),F87))</f>
        <v>trailing p/e</v>
      </c>
      <c r="G88" t="str">
        <f ca="1">TRIM(IF(LEFT(G87,1)=",",REPLACE(G87,1,1,""),SUBSTITUTE(G87,F88, "and " &amp; F88)))</f>
        <v>and trailing p/e</v>
      </c>
      <c r="I88" t="str">
        <f t="shared" ca="1" si="4"/>
        <v>N/A</v>
      </c>
      <c r="J88" t="str">
        <f t="shared" si="5"/>
        <v>137.35</v>
      </c>
      <c r="K88">
        <f t="shared" si="6"/>
        <v>0</v>
      </c>
      <c r="L88">
        <f t="shared" si="7"/>
        <v>0</v>
      </c>
      <c r="M88" t="str">
        <f t="shared" ca="1" si="8"/>
        <v>trailing p/e</v>
      </c>
      <c r="N88" t="str">
        <f t="shared" ca="1" si="9"/>
        <v>and trailing p/e</v>
      </c>
    </row>
    <row r="89" spans="1:14" x14ac:dyDescent="0.3">
      <c r="A89" s="1">
        <v>2</v>
      </c>
      <c r="B89" t="s">
        <v>151</v>
      </c>
      <c r="C89" t="s">
        <v>8917</v>
      </c>
      <c r="D89" t="str">
        <f ca="1">IF(COUNTIF(E70:E76,"=below average")&gt;0,"There are some indications that "&amp;D1&amp;" may be undervalued. The company has a lower " &amp; G88 &amp; " than the comparable average", "Inconclusive")</f>
        <v>There are some indications that Farmers &amp; Merchants Ban may be undervalued. The company has a lower and trailing p/e than the comparable average</v>
      </c>
      <c r="I89" t="str">
        <f t="shared" ca="1" si="4"/>
        <v>N/A</v>
      </c>
      <c r="J89">
        <f t="shared" si="5"/>
        <v>0.32100000000000001</v>
      </c>
      <c r="K89" t="str">
        <f t="shared" ca="1" si="6"/>
        <v>There are some indications that Farmers &amp; Merchants Ban may be undervalued. The company has a lower and trailing p/e than the comparable average</v>
      </c>
      <c r="L89">
        <f t="shared" si="7"/>
        <v>0</v>
      </c>
      <c r="M89">
        <f t="shared" si="8"/>
        <v>0</v>
      </c>
      <c r="N89">
        <f t="shared" si="9"/>
        <v>0</v>
      </c>
    </row>
    <row r="90" spans="1:14" x14ac:dyDescent="0.3">
      <c r="A90" s="1">
        <v>3</v>
      </c>
      <c r="B90" t="s">
        <v>153</v>
      </c>
      <c r="I90" t="str">
        <f t="shared" si="4"/>
        <v>N/A</v>
      </c>
      <c r="J90">
        <f t="shared" si="5"/>
        <v>0</v>
      </c>
      <c r="K90">
        <f t="shared" si="6"/>
        <v>0</v>
      </c>
      <c r="L90">
        <f t="shared" si="7"/>
        <v>0</v>
      </c>
      <c r="M90">
        <f t="shared" si="8"/>
        <v>0</v>
      </c>
      <c r="N90">
        <f t="shared" si="9"/>
        <v>0</v>
      </c>
    </row>
    <row r="91" spans="1:14" x14ac:dyDescent="0.3">
      <c r="A91" s="1">
        <v>4</v>
      </c>
      <c r="B91" t="s">
        <v>155</v>
      </c>
      <c r="I91" t="str">
        <f t="shared" si="4"/>
        <v>N/A</v>
      </c>
      <c r="J91">
        <f t="shared" si="5"/>
        <v>0</v>
      </c>
      <c r="K91">
        <f t="shared" si="6"/>
        <v>0</v>
      </c>
      <c r="L91">
        <f t="shared" si="7"/>
        <v>0</v>
      </c>
      <c r="M91">
        <f t="shared" si="8"/>
        <v>0</v>
      </c>
      <c r="N91">
        <f t="shared" si="9"/>
        <v>0</v>
      </c>
    </row>
    <row r="92" spans="1:14" x14ac:dyDescent="0.3">
      <c r="A92" s="1">
        <v>5</v>
      </c>
      <c r="B92" t="s">
        <v>157</v>
      </c>
      <c r="C92" t="s">
        <v>8918</v>
      </c>
      <c r="I92" t="str">
        <f t="shared" si="4"/>
        <v>N/A</v>
      </c>
      <c r="J92">
        <f t="shared" si="5"/>
        <v>30370000</v>
      </c>
      <c r="K92">
        <f t="shared" si="6"/>
        <v>0</v>
      </c>
      <c r="L92">
        <f t="shared" si="7"/>
        <v>0</v>
      </c>
      <c r="M92">
        <f t="shared" si="8"/>
        <v>0</v>
      </c>
      <c r="N92">
        <f t="shared" si="9"/>
        <v>0</v>
      </c>
    </row>
    <row r="93" spans="1:14" x14ac:dyDescent="0.3">
      <c r="A93" s="1">
        <v>6</v>
      </c>
      <c r="B93" t="s">
        <v>159</v>
      </c>
      <c r="C93" t="s">
        <v>8908</v>
      </c>
      <c r="I93" t="str">
        <f t="shared" si="4"/>
        <v>N/A</v>
      </c>
      <c r="J93" t="str">
        <f t="shared" si="5"/>
        <v>38.06</v>
      </c>
      <c r="K93">
        <f t="shared" si="6"/>
        <v>0</v>
      </c>
      <c r="L93">
        <f t="shared" si="7"/>
        <v>0</v>
      </c>
      <c r="M93">
        <f t="shared" si="8"/>
        <v>0</v>
      </c>
      <c r="N93">
        <f t="shared" si="9"/>
        <v>0</v>
      </c>
    </row>
    <row r="94" spans="1:14" x14ac:dyDescent="0.3">
      <c r="A94" s="1">
        <v>7</v>
      </c>
      <c r="B94" t="s">
        <v>160</v>
      </c>
      <c r="C94" t="s">
        <v>1747</v>
      </c>
      <c r="I94" t="str">
        <f t="shared" si="4"/>
        <v>N/A</v>
      </c>
      <c r="J94">
        <f t="shared" si="5"/>
        <v>0.09</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8919</v>
      </c>
      <c r="I96" t="str">
        <f t="shared" si="4"/>
        <v>N/A</v>
      </c>
      <c r="J96">
        <f t="shared" si="5"/>
        <v>164510000</v>
      </c>
      <c r="K96">
        <f t="shared" si="6"/>
        <v>0</v>
      </c>
      <c r="L96">
        <f t="shared" si="7"/>
        <v>0</v>
      </c>
      <c r="M96">
        <f t="shared" si="8"/>
        <v>0</v>
      </c>
      <c r="N96">
        <f t="shared" si="9"/>
        <v>0</v>
      </c>
    </row>
    <row r="97" spans="1:14" x14ac:dyDescent="0.3">
      <c r="A97" s="1">
        <v>1</v>
      </c>
      <c r="B97" t="s">
        <v>164</v>
      </c>
      <c r="C97" t="s">
        <v>8920</v>
      </c>
      <c r="I97" t="str">
        <f t="shared" si="4"/>
        <v>N/A</v>
      </c>
      <c r="J97" t="str">
        <f t="shared" si="5"/>
        <v>203.43</v>
      </c>
      <c r="K97">
        <f t="shared" si="6"/>
        <v>0</v>
      </c>
      <c r="L97">
        <f t="shared" si="7"/>
        <v>0</v>
      </c>
      <c r="M97">
        <f t="shared" si="8"/>
        <v>0</v>
      </c>
      <c r="N97">
        <f t="shared" si="9"/>
        <v>0</v>
      </c>
    </row>
    <row r="98" spans="1:14" x14ac:dyDescent="0.3">
      <c r="A98" s="1">
        <v>2</v>
      </c>
      <c r="B98" t="s">
        <v>166</v>
      </c>
      <c r="C98" t="s">
        <v>8921</v>
      </c>
      <c r="I98" t="str">
        <f t="shared" si="4"/>
        <v>N/A</v>
      </c>
      <c r="J98">
        <f t="shared" si="5"/>
        <v>10310000</v>
      </c>
      <c r="K98">
        <f t="shared" si="6"/>
        <v>0</v>
      </c>
      <c r="L98">
        <f t="shared" si="7"/>
        <v>0</v>
      </c>
      <c r="M98">
        <f t="shared" si="8"/>
        <v>0</v>
      </c>
      <c r="N98">
        <f t="shared" si="9"/>
        <v>0</v>
      </c>
    </row>
    <row r="99" spans="1:14" x14ac:dyDescent="0.3">
      <c r="A99" s="1">
        <v>3</v>
      </c>
      <c r="B99" t="s">
        <v>168</v>
      </c>
      <c r="I99" t="str">
        <f t="shared" si="4"/>
        <v>N/A</v>
      </c>
      <c r="J99">
        <f t="shared" si="5"/>
        <v>0</v>
      </c>
      <c r="K99">
        <f t="shared" si="6"/>
        <v>0</v>
      </c>
      <c r="L99">
        <f t="shared" si="7"/>
        <v>0</v>
      </c>
      <c r="M99">
        <f t="shared" si="8"/>
        <v>0</v>
      </c>
      <c r="N99">
        <f t="shared" si="9"/>
        <v>0</v>
      </c>
    </row>
    <row r="100" spans="1:14" x14ac:dyDescent="0.3">
      <c r="A100" s="1">
        <v>4</v>
      </c>
      <c r="B100" t="s">
        <v>170</v>
      </c>
      <c r="I100" t="str">
        <f t="shared" si="4"/>
        <v>N/A</v>
      </c>
      <c r="J100">
        <f t="shared" si="5"/>
        <v>0</v>
      </c>
      <c r="K100">
        <f t="shared" si="6"/>
        <v>0</v>
      </c>
      <c r="L100">
        <f t="shared" si="7"/>
        <v>0</v>
      </c>
      <c r="M100">
        <f t="shared" si="8"/>
        <v>0</v>
      </c>
      <c r="N100">
        <f t="shared" si="9"/>
        <v>0</v>
      </c>
    </row>
    <row r="101" spans="1:14" x14ac:dyDescent="0.3">
      <c r="A101" s="1">
        <v>5</v>
      </c>
      <c r="B101" t="s">
        <v>172</v>
      </c>
      <c r="C101" t="s">
        <v>8922</v>
      </c>
      <c r="I101" t="str">
        <f t="shared" si="4"/>
        <v>N/A</v>
      </c>
      <c r="J101" t="str">
        <f t="shared" si="5"/>
        <v>356.80</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8923</v>
      </c>
      <c r="I103" t="str">
        <f t="shared" si="4"/>
        <v>N/A</v>
      </c>
      <c r="J103">
        <f t="shared" si="5"/>
        <v>37960000</v>
      </c>
      <c r="K103">
        <f t="shared" si="6"/>
        <v>0</v>
      </c>
      <c r="L103">
        <f t="shared" si="7"/>
        <v>0</v>
      </c>
      <c r="M103">
        <f t="shared" si="8"/>
        <v>0</v>
      </c>
      <c r="N103">
        <f t="shared" si="9"/>
        <v>0</v>
      </c>
    </row>
    <row r="104" spans="1:14" x14ac:dyDescent="0.3">
      <c r="A104" s="1">
        <v>1</v>
      </c>
      <c r="B104" t="s">
        <v>176</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8029</v>
      </c>
      <c r="I106" t="str">
        <f t="shared" si="4"/>
        <v>N/A</v>
      </c>
      <c r="J106" t="str">
        <f t="shared" si="5"/>
        <v>0.57</v>
      </c>
      <c r="K106">
        <f t="shared" si="6"/>
        <v>0</v>
      </c>
      <c r="L106">
        <f t="shared" si="7"/>
        <v>0</v>
      </c>
      <c r="M106">
        <f t="shared" si="8"/>
        <v>0</v>
      </c>
      <c r="N106">
        <f t="shared" si="9"/>
        <v>0</v>
      </c>
    </row>
    <row r="107" spans="1:14" x14ac:dyDescent="0.3">
      <c r="A107" s="1">
        <v>1</v>
      </c>
      <c r="B107" t="s">
        <v>178</v>
      </c>
      <c r="C107" t="s">
        <v>8924</v>
      </c>
      <c r="I107" t="str">
        <f t="shared" si="4"/>
        <v>N/A</v>
      </c>
      <c r="J107">
        <f t="shared" si="5"/>
        <v>4.3400000000000001E-2</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8925</v>
      </c>
      <c r="I109" t="str">
        <f t="shared" si="4"/>
        <v>N/A</v>
      </c>
      <c r="J109" t="str">
        <f t="shared" si="5"/>
        <v>650.00</v>
      </c>
      <c r="K109">
        <f t="shared" si="6"/>
        <v>0</v>
      </c>
      <c r="L109">
        <f t="shared" si="7"/>
        <v>0</v>
      </c>
      <c r="M109">
        <f t="shared" si="8"/>
        <v>0</v>
      </c>
      <c r="N109">
        <f t="shared" si="9"/>
        <v>0</v>
      </c>
    </row>
    <row r="110" spans="1:14" x14ac:dyDescent="0.3">
      <c r="A110" s="1">
        <v>4</v>
      </c>
      <c r="B110" t="s">
        <v>184</v>
      </c>
      <c r="C110" t="s">
        <v>8926</v>
      </c>
      <c r="I110" t="str">
        <f t="shared" si="4"/>
        <v>N/A</v>
      </c>
      <c r="J110" t="str">
        <f t="shared" si="5"/>
        <v>575.00</v>
      </c>
      <c r="K110">
        <f t="shared" si="6"/>
        <v>0</v>
      </c>
      <c r="L110">
        <f t="shared" si="7"/>
        <v>0</v>
      </c>
      <c r="M110">
        <f t="shared" si="8"/>
        <v>0</v>
      </c>
      <c r="N110">
        <f t="shared" si="9"/>
        <v>0</v>
      </c>
    </row>
    <row r="111" spans="1:14" x14ac:dyDescent="0.3">
      <c r="A111" s="1">
        <v>5</v>
      </c>
      <c r="B111" t="s">
        <v>186</v>
      </c>
      <c r="C111" t="s">
        <v>8927</v>
      </c>
      <c r="I111" t="str">
        <f t="shared" si="4"/>
        <v>N/A</v>
      </c>
      <c r="J111" t="str">
        <f t="shared" si="5"/>
        <v>618.20</v>
      </c>
      <c r="K111">
        <f t="shared" si="6"/>
        <v>0</v>
      </c>
      <c r="L111">
        <f t="shared" si="7"/>
        <v>0</v>
      </c>
      <c r="M111">
        <f t="shared" si="8"/>
        <v>0</v>
      </c>
      <c r="N111">
        <f t="shared" si="9"/>
        <v>0</v>
      </c>
    </row>
    <row r="112" spans="1:14" x14ac:dyDescent="0.3">
      <c r="A112" s="1">
        <v>6</v>
      </c>
      <c r="B112" t="s">
        <v>188</v>
      </c>
      <c r="C112" t="s">
        <v>8928</v>
      </c>
      <c r="I112" t="str">
        <f t="shared" si="4"/>
        <v>N/A</v>
      </c>
      <c r="J112" t="str">
        <f t="shared" si="5"/>
        <v>612.97</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8905</v>
      </c>
      <c r="I114" t="str">
        <f t="shared" si="4"/>
        <v>N/A</v>
      </c>
      <c r="J114" t="str">
        <f t="shared" si="5"/>
        <v>25</v>
      </c>
      <c r="K114">
        <f t="shared" si="6"/>
        <v>0</v>
      </c>
      <c r="L114">
        <f t="shared" si="7"/>
        <v>0</v>
      </c>
      <c r="M114">
        <f t="shared" si="8"/>
        <v>0</v>
      </c>
      <c r="N114">
        <f t="shared" si="9"/>
        <v>0</v>
      </c>
    </row>
    <row r="115" spans="1:14" x14ac:dyDescent="0.3">
      <c r="A115" s="1">
        <v>1</v>
      </c>
      <c r="B115" t="s">
        <v>192</v>
      </c>
      <c r="C115" t="s">
        <v>8929</v>
      </c>
      <c r="I115" t="str">
        <f t="shared" si="4"/>
        <v>N/A</v>
      </c>
      <c r="J115" t="str">
        <f t="shared" si="5"/>
        <v>34</v>
      </c>
      <c r="K115">
        <f t="shared" si="6"/>
        <v>0</v>
      </c>
      <c r="L115">
        <f t="shared" si="7"/>
        <v>0</v>
      </c>
      <c r="M115">
        <f t="shared" si="8"/>
        <v>0</v>
      </c>
      <c r="N115">
        <f t="shared" si="9"/>
        <v>0</v>
      </c>
    </row>
    <row r="116" spans="1:14" x14ac:dyDescent="0.3">
      <c r="A116" s="1">
        <v>2</v>
      </c>
      <c r="B116" t="s">
        <v>194</v>
      </c>
      <c r="C116" t="s">
        <v>8930</v>
      </c>
      <c r="I116" t="str">
        <f t="shared" si="4"/>
        <v>N/A</v>
      </c>
      <c r="J116" t="str">
        <f t="shared" si="5"/>
        <v>808.7k</v>
      </c>
      <c r="K116">
        <f t="shared" si="6"/>
        <v>0</v>
      </c>
      <c r="L116">
        <f t="shared" si="7"/>
        <v>0</v>
      </c>
      <c r="M116">
        <f t="shared" si="8"/>
        <v>0</v>
      </c>
      <c r="N116">
        <f t="shared" si="9"/>
        <v>0</v>
      </c>
    </row>
    <row r="117" spans="1:14" x14ac:dyDescent="0.3">
      <c r="A117" s="1">
        <v>3</v>
      </c>
      <c r="B117" t="s">
        <v>196</v>
      </c>
      <c r="C117" t="s">
        <v>8931</v>
      </c>
      <c r="I117" t="str">
        <f t="shared" si="4"/>
        <v>N/A</v>
      </c>
      <c r="J117" t="str">
        <f t="shared" si="5"/>
        <v>572.9k</v>
      </c>
      <c r="K117">
        <f t="shared" si="6"/>
        <v>0</v>
      </c>
      <c r="L117">
        <f t="shared" si="7"/>
        <v>0</v>
      </c>
      <c r="M117">
        <f t="shared" si="8"/>
        <v>0</v>
      </c>
      <c r="N117">
        <f t="shared" si="9"/>
        <v>0</v>
      </c>
    </row>
    <row r="118" spans="1:14" x14ac:dyDescent="0.3">
      <c r="A118" s="1">
        <v>4</v>
      </c>
      <c r="B118" t="s">
        <v>198</v>
      </c>
      <c r="I118" t="str">
        <f t="shared" si="4"/>
        <v>N/A</v>
      </c>
      <c r="J118">
        <f t="shared" si="5"/>
        <v>0</v>
      </c>
      <c r="K118">
        <f t="shared" si="6"/>
        <v>0</v>
      </c>
      <c r="L118">
        <f t="shared" si="7"/>
        <v>0</v>
      </c>
      <c r="M118">
        <f t="shared" si="8"/>
        <v>0</v>
      </c>
      <c r="N118">
        <f t="shared" si="9"/>
        <v>0</v>
      </c>
    </row>
    <row r="119" spans="1:14" x14ac:dyDescent="0.3">
      <c r="A119" s="1">
        <v>5</v>
      </c>
      <c r="B119" t="s">
        <v>200</v>
      </c>
      <c r="I119" t="str">
        <f t="shared" si="4"/>
        <v>N/A</v>
      </c>
      <c r="J119">
        <f t="shared" si="5"/>
        <v>0</v>
      </c>
      <c r="K119">
        <f t="shared" si="6"/>
        <v>0</v>
      </c>
      <c r="L119">
        <f t="shared" si="7"/>
        <v>0</v>
      </c>
      <c r="M119">
        <f t="shared" si="8"/>
        <v>0</v>
      </c>
      <c r="N119">
        <f t="shared" si="9"/>
        <v>0</v>
      </c>
    </row>
    <row r="120" spans="1:14" x14ac:dyDescent="0.3">
      <c r="A120" s="1">
        <v>6</v>
      </c>
      <c r="B120" t="s">
        <v>202</v>
      </c>
      <c r="I120" t="str">
        <f t="shared" si="4"/>
        <v>N/A</v>
      </c>
      <c r="J120">
        <f t="shared" si="5"/>
        <v>0</v>
      </c>
      <c r="K120">
        <f t="shared" si="6"/>
        <v>0</v>
      </c>
      <c r="L120">
        <f t="shared" si="7"/>
        <v>0</v>
      </c>
      <c r="M120">
        <f t="shared" si="8"/>
        <v>0</v>
      </c>
      <c r="N120">
        <f t="shared" si="9"/>
        <v>0</v>
      </c>
    </row>
    <row r="121" spans="1:14" x14ac:dyDescent="0.3">
      <c r="A121" s="1">
        <v>7</v>
      </c>
      <c r="B121" t="s">
        <v>204</v>
      </c>
      <c r="I121" t="str">
        <f t="shared" si="4"/>
        <v>N/A</v>
      </c>
      <c r="J121">
        <f t="shared" si="5"/>
        <v>0</v>
      </c>
      <c r="K121">
        <f t="shared" si="6"/>
        <v>0</v>
      </c>
      <c r="L121">
        <f t="shared" si="7"/>
        <v>0</v>
      </c>
      <c r="M121">
        <f t="shared" si="8"/>
        <v>0</v>
      </c>
      <c r="N121">
        <f t="shared" si="9"/>
        <v>0</v>
      </c>
    </row>
    <row r="122" spans="1:14" x14ac:dyDescent="0.3">
      <c r="A122" s="1">
        <v>8</v>
      </c>
      <c r="B122" t="s">
        <v>206</v>
      </c>
      <c r="I122" t="str">
        <f t="shared" si="4"/>
        <v>N/A</v>
      </c>
      <c r="J122">
        <f t="shared" si="5"/>
        <v>0</v>
      </c>
      <c r="K122">
        <f t="shared" si="6"/>
        <v>0</v>
      </c>
      <c r="L122">
        <f t="shared" si="7"/>
        <v>0</v>
      </c>
      <c r="M122">
        <f t="shared" si="8"/>
        <v>0</v>
      </c>
      <c r="N122">
        <f t="shared" si="9"/>
        <v>0</v>
      </c>
    </row>
    <row r="123" spans="1:14" x14ac:dyDescent="0.3">
      <c r="A123" s="1">
        <v>9</v>
      </c>
      <c r="B123" t="s">
        <v>208</v>
      </c>
      <c r="I123" t="str">
        <f t="shared" si="4"/>
        <v>N/A</v>
      </c>
      <c r="J123">
        <f t="shared" si="5"/>
        <v>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C125" t="s">
        <v>8932</v>
      </c>
      <c r="I125" t="str">
        <f t="shared" si="15"/>
        <v>N/A</v>
      </c>
      <c r="J125" t="str">
        <f t="shared" si="16"/>
        <v>13.5</v>
      </c>
      <c r="K125">
        <f t="shared" si="17"/>
        <v>0</v>
      </c>
      <c r="L125">
        <f t="shared" si="18"/>
        <v>0</v>
      </c>
      <c r="M125">
        <f t="shared" si="19"/>
        <v>0</v>
      </c>
      <c r="N125">
        <f t="shared" si="20"/>
        <v>0</v>
      </c>
    </row>
    <row r="126" spans="1:14" x14ac:dyDescent="0.3">
      <c r="A126" s="1">
        <v>1</v>
      </c>
      <c r="B126" t="s">
        <v>212</v>
      </c>
      <c r="C126" t="s">
        <v>8933</v>
      </c>
      <c r="I126" t="str">
        <f t="shared" si="15"/>
        <v>N/A</v>
      </c>
      <c r="J126">
        <f t="shared" si="16"/>
        <v>2.1600000000000001E-2</v>
      </c>
      <c r="K126">
        <f t="shared" si="17"/>
        <v>0</v>
      </c>
      <c r="L126">
        <f t="shared" si="18"/>
        <v>0</v>
      </c>
      <c r="M126">
        <f t="shared" si="19"/>
        <v>0</v>
      </c>
      <c r="N126">
        <f t="shared" si="20"/>
        <v>0</v>
      </c>
    </row>
    <row r="127" spans="1:14" x14ac:dyDescent="0.3">
      <c r="A127" s="1">
        <v>2</v>
      </c>
      <c r="B127" t="s">
        <v>214</v>
      </c>
      <c r="C127" t="s">
        <v>8934</v>
      </c>
      <c r="I127" t="str">
        <f t="shared" si="15"/>
        <v>N/A</v>
      </c>
      <c r="J127" t="str">
        <f t="shared" si="16"/>
        <v>13.10</v>
      </c>
      <c r="K127">
        <f t="shared" si="17"/>
        <v>0</v>
      </c>
      <c r="L127">
        <f t="shared" si="18"/>
        <v>0</v>
      </c>
      <c r="M127">
        <f t="shared" si="19"/>
        <v>0</v>
      </c>
      <c r="N127">
        <f t="shared" si="20"/>
        <v>0</v>
      </c>
    </row>
    <row r="128" spans="1:14" x14ac:dyDescent="0.3">
      <c r="A128" s="1">
        <v>3</v>
      </c>
      <c r="B128" t="s">
        <v>216</v>
      </c>
      <c r="C128" t="s">
        <v>5400</v>
      </c>
      <c r="I128" t="str">
        <f t="shared" si="15"/>
        <v>N/A</v>
      </c>
      <c r="J128">
        <f t="shared" si="16"/>
        <v>2.1000000000000001E-2</v>
      </c>
      <c r="K128">
        <f t="shared" si="17"/>
        <v>0</v>
      </c>
      <c r="L128">
        <f t="shared" si="18"/>
        <v>0</v>
      </c>
      <c r="M128">
        <f t="shared" si="19"/>
        <v>0</v>
      </c>
      <c r="N128">
        <f t="shared" si="20"/>
        <v>0</v>
      </c>
    </row>
    <row r="129" spans="1:14" x14ac:dyDescent="0.3">
      <c r="A129" s="1">
        <v>4</v>
      </c>
      <c r="B129" t="s">
        <v>218</v>
      </c>
      <c r="C129" t="s">
        <v>8935</v>
      </c>
      <c r="I129" t="str">
        <f t="shared" si="15"/>
        <v>N/A</v>
      </c>
      <c r="J129" t="str">
        <f t="shared" si="16"/>
        <v>2.64</v>
      </c>
      <c r="K129">
        <f t="shared" si="17"/>
        <v>0</v>
      </c>
      <c r="L129">
        <f t="shared" si="18"/>
        <v>0</v>
      </c>
      <c r="M129">
        <f t="shared" si="19"/>
        <v>0</v>
      </c>
      <c r="N129">
        <f t="shared" si="20"/>
        <v>0</v>
      </c>
    </row>
    <row r="130" spans="1:14" x14ac:dyDescent="0.3">
      <c r="A130" s="1">
        <v>5</v>
      </c>
      <c r="B130" t="s">
        <v>220</v>
      </c>
      <c r="C130" t="s">
        <v>8936</v>
      </c>
      <c r="I130" t="str">
        <f t="shared" si="15"/>
        <v>N/A</v>
      </c>
      <c r="J130">
        <f t="shared" si="16"/>
        <v>0.34420000000000001</v>
      </c>
      <c r="K130">
        <f t="shared" si="17"/>
        <v>0</v>
      </c>
      <c r="L130">
        <f t="shared" si="18"/>
        <v>0</v>
      </c>
      <c r="M130">
        <f t="shared" si="19"/>
        <v>0</v>
      </c>
      <c r="N130">
        <f t="shared" si="20"/>
        <v>0</v>
      </c>
    </row>
    <row r="131" spans="1:14" x14ac:dyDescent="0.3">
      <c r="A131" s="1">
        <v>6</v>
      </c>
      <c r="B131" t="s">
        <v>222</v>
      </c>
      <c r="C131" t="s">
        <v>3618</v>
      </c>
      <c r="I131" t="str">
        <f t="shared" si="15"/>
        <v>N/A</v>
      </c>
      <c r="J131" t="str">
        <f t="shared" si="16"/>
        <v>Jul 1, 2017</v>
      </c>
      <c r="K131">
        <f t="shared" si="17"/>
        <v>0</v>
      </c>
      <c r="L131">
        <f t="shared" si="18"/>
        <v>0</v>
      </c>
      <c r="M131">
        <f t="shared" si="19"/>
        <v>0</v>
      </c>
      <c r="N131">
        <f t="shared" si="20"/>
        <v>0</v>
      </c>
    </row>
    <row r="132" spans="1:14" x14ac:dyDescent="0.3">
      <c r="A132" s="1">
        <v>7</v>
      </c>
      <c r="B132" t="s">
        <v>224</v>
      </c>
      <c r="C132" t="s">
        <v>1847</v>
      </c>
      <c r="I132" t="str">
        <f t="shared" si="15"/>
        <v>N/A</v>
      </c>
      <c r="J132" t="str">
        <f t="shared" si="16"/>
        <v>Jun 7, 2017</v>
      </c>
      <c r="K132">
        <f t="shared" si="17"/>
        <v>0</v>
      </c>
      <c r="L132">
        <f t="shared" si="18"/>
        <v>0</v>
      </c>
      <c r="M132">
        <f t="shared" si="19"/>
        <v>0</v>
      </c>
      <c r="N132">
        <f t="shared" si="20"/>
        <v>0</v>
      </c>
    </row>
    <row r="133" spans="1:14" x14ac:dyDescent="0.3">
      <c r="A133" s="1">
        <v>8</v>
      </c>
      <c r="B133" t="s">
        <v>226</v>
      </c>
      <c r="C133" t="s">
        <v>3115</v>
      </c>
      <c r="I133" t="str">
        <f t="shared" si="15"/>
        <v>N/A</v>
      </c>
      <c r="J133" t="str">
        <f t="shared" si="16"/>
        <v>105/100</v>
      </c>
      <c r="K133">
        <f t="shared" si="17"/>
        <v>0</v>
      </c>
      <c r="L133">
        <f t="shared" si="18"/>
        <v>0</v>
      </c>
      <c r="M133">
        <f t="shared" si="19"/>
        <v>0</v>
      </c>
      <c r="N133">
        <f t="shared" si="20"/>
        <v>0</v>
      </c>
    </row>
    <row r="134" spans="1:14" x14ac:dyDescent="0.3">
      <c r="A134" s="1">
        <v>9</v>
      </c>
      <c r="B134" t="s">
        <v>227</v>
      </c>
      <c r="C134" t="s">
        <v>8937</v>
      </c>
      <c r="I134" t="str">
        <f t="shared" si="15"/>
        <v>N/A</v>
      </c>
      <c r="J134" t="str">
        <f t="shared" si="16"/>
        <v>Apr 19, 2005</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8938</v>
      </c>
      <c r="C138" t="s">
        <v>8939</v>
      </c>
      <c r="D138" t="s">
        <v>3935</v>
      </c>
      <c r="F138">
        <v>64</v>
      </c>
      <c r="I138" t="str">
        <f t="shared" si="15"/>
        <v>N/A</v>
      </c>
      <c r="J138" t="str">
        <f t="shared" si="16"/>
        <v>Chairman, CEO and Pres</v>
      </c>
      <c r="K138">
        <f t="shared" si="17"/>
        <v>3270000</v>
      </c>
      <c r="L138">
        <f t="shared" si="18"/>
        <v>0</v>
      </c>
      <c r="M138">
        <f t="shared" si="19"/>
        <v>64</v>
      </c>
      <c r="N138">
        <f t="shared" si="20"/>
        <v>0</v>
      </c>
    </row>
    <row r="139" spans="1:14" x14ac:dyDescent="0.3">
      <c r="A139" s="1">
        <v>1</v>
      </c>
      <c r="B139" t="s">
        <v>8940</v>
      </c>
      <c r="C139" t="s">
        <v>8941</v>
      </c>
      <c r="D139" t="s">
        <v>862</v>
      </c>
      <c r="F139">
        <v>63</v>
      </c>
      <c r="I139" t="str">
        <f t="shared" si="15"/>
        <v>N/A</v>
      </c>
      <c r="J139" t="str">
        <f t="shared" si="16"/>
        <v>CFO, EVP &amp; Sec.</v>
      </c>
      <c r="K139">
        <f t="shared" si="17"/>
        <v>1140000</v>
      </c>
      <c r="L139">
        <f t="shared" si="18"/>
        <v>0</v>
      </c>
      <c r="M139">
        <f t="shared" si="19"/>
        <v>63</v>
      </c>
      <c r="N139">
        <f t="shared" si="20"/>
        <v>0</v>
      </c>
    </row>
    <row r="140" spans="1:14" x14ac:dyDescent="0.3">
      <c r="A140" s="1">
        <v>2</v>
      </c>
      <c r="B140" t="s">
        <v>8942</v>
      </c>
      <c r="C140" t="s">
        <v>8943</v>
      </c>
      <c r="D140" t="s">
        <v>8944</v>
      </c>
      <c r="F140">
        <v>57</v>
      </c>
      <c r="I140" t="str">
        <f t="shared" si="15"/>
        <v>N/A</v>
      </c>
      <c r="J140" t="str">
        <f t="shared" si="16"/>
        <v>EVP &amp; Sr. Credit Officer</v>
      </c>
      <c r="K140">
        <f t="shared" si="17"/>
        <v>1010000</v>
      </c>
      <c r="L140">
        <f t="shared" si="18"/>
        <v>0</v>
      </c>
      <c r="M140">
        <f t="shared" si="19"/>
        <v>57</v>
      </c>
      <c r="N140">
        <f t="shared" si="20"/>
        <v>0</v>
      </c>
    </row>
    <row r="141" spans="1:14" x14ac:dyDescent="0.3">
      <c r="A141" s="1">
        <v>3</v>
      </c>
      <c r="B141" t="s">
        <v>8945</v>
      </c>
      <c r="C141" t="s">
        <v>8946</v>
      </c>
      <c r="D141" t="s">
        <v>1965</v>
      </c>
      <c r="F141">
        <v>54</v>
      </c>
      <c r="I141" t="str">
        <f t="shared" si="15"/>
        <v>N/A</v>
      </c>
      <c r="J141" t="str">
        <f t="shared" si="16"/>
        <v>Chief Admin. Officer &amp; EVP of Farmers &amp; Merchants Bank of Central California</v>
      </c>
      <c r="K141">
        <f t="shared" si="17"/>
        <v>1060000</v>
      </c>
      <c r="L141">
        <f t="shared" si="18"/>
        <v>0</v>
      </c>
      <c r="M141">
        <f t="shared" si="19"/>
        <v>54</v>
      </c>
      <c r="N141">
        <f t="shared" si="20"/>
        <v>0</v>
      </c>
    </row>
    <row r="142" spans="1:14" x14ac:dyDescent="0.3">
      <c r="A142" s="1">
        <v>4</v>
      </c>
      <c r="B142" t="s">
        <v>8947</v>
      </c>
      <c r="C142" t="s">
        <v>8948</v>
      </c>
      <c r="D142" t="s">
        <v>8949</v>
      </c>
      <c r="F142">
        <v>54</v>
      </c>
      <c r="I142" t="str">
        <f t="shared" si="15"/>
        <v>N/A</v>
      </c>
      <c r="J142" t="str">
        <f t="shared" si="16"/>
        <v>EVP &amp; Wholesale Banking Div Mngr of Farmers &amp; Merchants Bank of Central California</v>
      </c>
      <c r="K142" t="str">
        <f t="shared" si="17"/>
        <v>714.44k</v>
      </c>
      <c r="L142">
        <f t="shared" si="18"/>
        <v>0</v>
      </c>
      <c r="M142">
        <f t="shared" si="19"/>
        <v>54</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1863</v>
      </c>
      <c r="C145" t="s">
        <v>8950</v>
      </c>
      <c r="D145" t="s">
        <v>8951</v>
      </c>
      <c r="E145" t="s">
        <v>8952</v>
      </c>
      <c r="F145" t="s">
        <v>8953</v>
      </c>
      <c r="G145" t="s">
        <v>1515</v>
      </c>
      <c r="I145" t="str">
        <f t="shared" si="15"/>
        <v>N/A</v>
      </c>
      <c r="J145">
        <f t="shared" si="16"/>
        <v>78490000</v>
      </c>
      <c r="K145">
        <f t="shared" si="17"/>
        <v>76530000</v>
      </c>
      <c r="L145">
        <f t="shared" si="18"/>
        <v>83400000</v>
      </c>
      <c r="M145">
        <f t="shared" si="19"/>
        <v>90080000</v>
      </c>
      <c r="N145">
        <f t="shared" si="20"/>
        <v>99270000</v>
      </c>
    </row>
    <row r="146" spans="1:14" x14ac:dyDescent="0.3">
      <c r="A146" s="1">
        <v>1</v>
      </c>
      <c r="B146" t="s">
        <v>1869</v>
      </c>
      <c r="C146" t="s">
        <v>7387</v>
      </c>
      <c r="D146" t="s">
        <v>8954</v>
      </c>
      <c r="E146" t="s">
        <v>8955</v>
      </c>
      <c r="F146" t="s">
        <v>8956</v>
      </c>
      <c r="G146" t="s">
        <v>8957</v>
      </c>
      <c r="I146" t="str">
        <f t="shared" si="15"/>
        <v>N/A</v>
      </c>
      <c r="J146">
        <f t="shared" si="16"/>
        <v>65800000</v>
      </c>
      <c r="K146">
        <f t="shared" si="17"/>
        <v>64920000</v>
      </c>
      <c r="L146">
        <f t="shared" si="18"/>
        <v>71310000</v>
      </c>
      <c r="M146">
        <f t="shared" si="19"/>
        <v>81560000</v>
      </c>
      <c r="N146">
        <f t="shared" si="20"/>
        <v>91570000</v>
      </c>
    </row>
    <row r="147" spans="1:14" x14ac:dyDescent="0.3">
      <c r="A147" s="1">
        <v>2</v>
      </c>
      <c r="B147" t="s">
        <v>1875</v>
      </c>
      <c r="C147" t="s">
        <v>261</v>
      </c>
      <c r="D147" t="s">
        <v>261</v>
      </c>
      <c r="E147" t="s">
        <v>261</v>
      </c>
      <c r="F147" t="s">
        <v>261</v>
      </c>
      <c r="G147" t="s">
        <v>261</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1879</v>
      </c>
      <c r="C148" t="s">
        <v>261</v>
      </c>
      <c r="D148" t="s">
        <v>261</v>
      </c>
      <c r="E148" t="s">
        <v>261</v>
      </c>
      <c r="F148" t="s">
        <v>261</v>
      </c>
      <c r="G148" t="s">
        <v>261</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1880</v>
      </c>
      <c r="C149" t="s">
        <v>8958</v>
      </c>
      <c r="D149" t="s">
        <v>3203</v>
      </c>
      <c r="E149" t="s">
        <v>1010</v>
      </c>
      <c r="F149" t="s">
        <v>8959</v>
      </c>
      <c r="G149" t="s">
        <v>8960</v>
      </c>
      <c r="I149" t="str">
        <f t="shared" si="15"/>
        <v>N/A</v>
      </c>
      <c r="J149" t="str">
        <f t="shared" si="16"/>
        <v>110000</v>
      </c>
      <c r="K149" t="str">
        <f t="shared" si="17"/>
        <v>79000</v>
      </c>
      <c r="L149" t="str">
        <f t="shared" si="18"/>
        <v>158000</v>
      </c>
      <c r="M149" t="str">
        <f t="shared" si="19"/>
        <v>172000</v>
      </c>
      <c r="N149" t="str">
        <f t="shared" si="20"/>
        <v>287000</v>
      </c>
    </row>
    <row r="150" spans="1:14" x14ac:dyDescent="0.3">
      <c r="A150" s="1">
        <v>5</v>
      </c>
      <c r="B150" t="s">
        <v>1883</v>
      </c>
      <c r="C150" t="s">
        <v>8961</v>
      </c>
      <c r="D150" t="s">
        <v>3713</v>
      </c>
      <c r="E150" t="s">
        <v>8962</v>
      </c>
      <c r="F150" t="s">
        <v>5520</v>
      </c>
      <c r="G150" t="s">
        <v>8963</v>
      </c>
      <c r="I150" t="str">
        <f t="shared" si="15"/>
        <v>N/A</v>
      </c>
      <c r="J150">
        <f t="shared" si="16"/>
        <v>12580000</v>
      </c>
      <c r="K150">
        <f t="shared" si="17"/>
        <v>11530000</v>
      </c>
      <c r="L150">
        <f t="shared" si="18"/>
        <v>11930000</v>
      </c>
      <c r="M150">
        <f t="shared" si="19"/>
        <v>8350000</v>
      </c>
      <c r="N150">
        <f t="shared" si="20"/>
        <v>7410000</v>
      </c>
    </row>
    <row r="151" spans="1:14" x14ac:dyDescent="0.3">
      <c r="A151" s="1">
        <v>6</v>
      </c>
      <c r="B151" t="s">
        <v>1888</v>
      </c>
      <c r="C151" t="s">
        <v>261</v>
      </c>
      <c r="D151" t="s">
        <v>8964</v>
      </c>
      <c r="E151" t="s">
        <v>8965</v>
      </c>
      <c r="F151" t="s">
        <v>2438</v>
      </c>
      <c r="G151" t="s">
        <v>8966</v>
      </c>
      <c r="I151" t="str">
        <f t="shared" si="15"/>
        <v>N/A</v>
      </c>
      <c r="J151" t="str">
        <f t="shared" si="16"/>
        <v>N/A</v>
      </c>
      <c r="K151">
        <f t="shared" si="17"/>
        <v>-2.5000000000000001E-2</v>
      </c>
      <c r="L151">
        <f t="shared" si="18"/>
        <v>8.9800000000000005E-2</v>
      </c>
      <c r="M151">
        <f t="shared" si="19"/>
        <v>0.08</v>
      </c>
      <c r="N151">
        <f t="shared" si="20"/>
        <v>0.10199999999999999</v>
      </c>
    </row>
    <row r="152" spans="1:14" x14ac:dyDescent="0.3">
      <c r="A152" s="1">
        <v>7</v>
      </c>
      <c r="B152" t="s">
        <v>282</v>
      </c>
      <c r="C152" t="s">
        <v>5515</v>
      </c>
      <c r="D152" t="s">
        <v>8967</v>
      </c>
      <c r="E152" t="s">
        <v>5279</v>
      </c>
      <c r="F152" t="s">
        <v>3937</v>
      </c>
      <c r="G152" t="s">
        <v>8968</v>
      </c>
      <c r="I152" t="str">
        <f t="shared" si="15"/>
        <v>N/A</v>
      </c>
      <c r="J152">
        <f t="shared" si="16"/>
        <v>5140000</v>
      </c>
      <c r="K152">
        <f t="shared" si="17"/>
        <v>2890000</v>
      </c>
      <c r="L152">
        <f t="shared" si="18"/>
        <v>2810000</v>
      </c>
      <c r="M152">
        <f t="shared" si="19"/>
        <v>3330000</v>
      </c>
      <c r="N152">
        <f t="shared" si="20"/>
        <v>4200000</v>
      </c>
    </row>
    <row r="153" spans="1:14" x14ac:dyDescent="0.3">
      <c r="A153" s="1">
        <v>8</v>
      </c>
      <c r="B153" t="s">
        <v>1898</v>
      </c>
      <c r="C153" t="s">
        <v>3211</v>
      </c>
      <c r="D153" t="s">
        <v>8969</v>
      </c>
      <c r="E153" t="s">
        <v>5077</v>
      </c>
      <c r="F153" t="s">
        <v>8970</v>
      </c>
      <c r="G153" t="s">
        <v>7745</v>
      </c>
      <c r="I153" t="str">
        <f t="shared" si="15"/>
        <v>N/A</v>
      </c>
      <c r="J153">
        <f t="shared" si="16"/>
        <v>3740000</v>
      </c>
      <c r="K153">
        <f t="shared" si="17"/>
        <v>2550000</v>
      </c>
      <c r="L153">
        <f t="shared" si="18"/>
        <v>2490000</v>
      </c>
      <c r="M153">
        <f t="shared" si="19"/>
        <v>2990000</v>
      </c>
      <c r="N153">
        <f t="shared" si="20"/>
        <v>3810000</v>
      </c>
    </row>
    <row r="154" spans="1:14" x14ac:dyDescent="0.3">
      <c r="A154" s="1">
        <v>9</v>
      </c>
      <c r="B154" t="s">
        <v>1903</v>
      </c>
      <c r="C154" t="s">
        <v>6487</v>
      </c>
      <c r="D154" t="s">
        <v>8971</v>
      </c>
      <c r="E154" t="s">
        <v>8972</v>
      </c>
      <c r="F154" t="s">
        <v>8973</v>
      </c>
      <c r="G154" t="s">
        <v>8974</v>
      </c>
      <c r="I154" t="str">
        <f t="shared" si="15"/>
        <v>N/A</v>
      </c>
      <c r="J154">
        <f t="shared" si="16"/>
        <v>1400000</v>
      </c>
      <c r="K154" t="str">
        <f t="shared" si="17"/>
        <v>343000</v>
      </c>
      <c r="L154" t="str">
        <f t="shared" si="18"/>
        <v>327000</v>
      </c>
      <c r="M154" t="str">
        <f t="shared" si="19"/>
        <v>336000</v>
      </c>
      <c r="N154" t="str">
        <f t="shared" si="20"/>
        <v>389000</v>
      </c>
    </row>
    <row r="155" spans="1:14" x14ac:dyDescent="0.3">
      <c r="A155" s="1">
        <v>10</v>
      </c>
      <c r="B155" t="s">
        <v>1909</v>
      </c>
      <c r="C155" t="s">
        <v>6487</v>
      </c>
      <c r="D155" t="s">
        <v>8971</v>
      </c>
      <c r="E155" t="s">
        <v>8972</v>
      </c>
      <c r="F155" t="s">
        <v>8973</v>
      </c>
      <c r="G155" t="s">
        <v>8974</v>
      </c>
      <c r="I155" t="str">
        <f t="shared" si="15"/>
        <v>N/A</v>
      </c>
      <c r="J155">
        <f t="shared" si="16"/>
        <v>1400000</v>
      </c>
      <c r="K155" t="str">
        <f t="shared" si="17"/>
        <v>343000</v>
      </c>
      <c r="L155" t="str">
        <f t="shared" si="18"/>
        <v>327000</v>
      </c>
      <c r="M155" t="str">
        <f t="shared" si="19"/>
        <v>336000</v>
      </c>
      <c r="N155" t="str">
        <f t="shared" si="20"/>
        <v>389000</v>
      </c>
    </row>
    <row r="156" spans="1:14" x14ac:dyDescent="0.3">
      <c r="A156" s="1">
        <v>11</v>
      </c>
      <c r="B156" t="s">
        <v>1911</v>
      </c>
      <c r="C156" t="s">
        <v>261</v>
      </c>
      <c r="D156" t="s">
        <v>261</v>
      </c>
      <c r="E156" t="s">
        <v>261</v>
      </c>
      <c r="F156" t="s">
        <v>261</v>
      </c>
      <c r="G156" t="s">
        <v>261</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1912</v>
      </c>
      <c r="C157" t="s">
        <v>261</v>
      </c>
      <c r="D157" t="s">
        <v>261</v>
      </c>
      <c r="E157" t="s">
        <v>261</v>
      </c>
      <c r="F157" t="s">
        <v>261</v>
      </c>
      <c r="G157" t="s">
        <v>261</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1914</v>
      </c>
      <c r="C158" t="s">
        <v>261</v>
      </c>
      <c r="D158" t="s">
        <v>7484</v>
      </c>
      <c r="E158" t="s">
        <v>8975</v>
      </c>
      <c r="F158" t="s">
        <v>8976</v>
      </c>
      <c r="G158" t="s">
        <v>8977</v>
      </c>
      <c r="I158" t="str">
        <f t="shared" si="15"/>
        <v>N/A</v>
      </c>
      <c r="J158" t="str">
        <f t="shared" si="16"/>
        <v>N/A</v>
      </c>
      <c r="K158">
        <f t="shared" si="17"/>
        <v>-0.4375</v>
      </c>
      <c r="L158">
        <f t="shared" si="18"/>
        <v>-2.7000000000000003E-2</v>
      </c>
      <c r="M158">
        <f t="shared" si="19"/>
        <v>0.182</v>
      </c>
      <c r="N158">
        <f t="shared" si="20"/>
        <v>0.26200000000000001</v>
      </c>
    </row>
    <row r="159" spans="1:14" x14ac:dyDescent="0.3">
      <c r="I159" t="str">
        <f t="shared" si="15"/>
        <v>N/A</v>
      </c>
      <c r="J159">
        <f t="shared" si="16"/>
        <v>0</v>
      </c>
      <c r="K159">
        <f t="shared" si="17"/>
        <v>0</v>
      </c>
      <c r="L159">
        <f t="shared" si="18"/>
        <v>0</v>
      </c>
      <c r="M159">
        <f t="shared" si="19"/>
        <v>0</v>
      </c>
      <c r="N159">
        <f t="shared" si="20"/>
        <v>0</v>
      </c>
    </row>
    <row r="160" spans="1:14" x14ac:dyDescent="0.3">
      <c r="B160" s="1" t="s">
        <v>296</v>
      </c>
      <c r="C160" s="1" t="s">
        <v>248</v>
      </c>
      <c r="D160" s="1" t="s">
        <v>249</v>
      </c>
      <c r="E160" s="1" t="s">
        <v>250</v>
      </c>
      <c r="F160" s="1" t="s">
        <v>251</v>
      </c>
      <c r="G160" s="1" t="s">
        <v>252</v>
      </c>
      <c r="H160" s="1" t="s">
        <v>253</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1919</v>
      </c>
      <c r="C161" t="s">
        <v>8978</v>
      </c>
      <c r="D161" t="s">
        <v>8979</v>
      </c>
      <c r="E161" t="s">
        <v>8980</v>
      </c>
      <c r="F161" t="s">
        <v>8981</v>
      </c>
      <c r="G161" t="s">
        <v>8982</v>
      </c>
      <c r="I161" t="str">
        <f t="shared" si="15"/>
        <v>pos_trend</v>
      </c>
      <c r="J161">
        <f t="shared" si="16"/>
        <v>73350000</v>
      </c>
      <c r="K161">
        <f t="shared" si="17"/>
        <v>73640000</v>
      </c>
      <c r="L161">
        <f t="shared" si="18"/>
        <v>80590000</v>
      </c>
      <c r="M161">
        <f t="shared" si="19"/>
        <v>86750000</v>
      </c>
      <c r="N161">
        <f t="shared" si="20"/>
        <v>95070000</v>
      </c>
    </row>
    <row r="162" spans="1:14" x14ac:dyDescent="0.3">
      <c r="A162" s="1">
        <v>1</v>
      </c>
      <c r="B162" t="s">
        <v>1925</v>
      </c>
      <c r="C162" t="s">
        <v>261</v>
      </c>
      <c r="D162" t="s">
        <v>8983</v>
      </c>
      <c r="E162" t="s">
        <v>1817</v>
      </c>
      <c r="F162" t="s">
        <v>8984</v>
      </c>
      <c r="G162" t="s">
        <v>3954</v>
      </c>
      <c r="I162" t="str">
        <f t="shared" si="15"/>
        <v>N/A</v>
      </c>
      <c r="J162" t="str">
        <f t="shared" si="16"/>
        <v>N/A</v>
      </c>
      <c r="K162">
        <f t="shared" si="17"/>
        <v>3.9000000000000003E-3</v>
      </c>
      <c r="L162">
        <f t="shared" si="18"/>
        <v>9.4399999999999998E-2</v>
      </c>
      <c r="M162">
        <f t="shared" si="19"/>
        <v>7.6399999999999996E-2</v>
      </c>
      <c r="N162">
        <f t="shared" si="20"/>
        <v>9.5899999999999999E-2</v>
      </c>
    </row>
    <row r="163" spans="1:14" x14ac:dyDescent="0.3">
      <c r="A163" s="1">
        <v>2</v>
      </c>
      <c r="B163" t="s">
        <v>1930</v>
      </c>
      <c r="C163" t="s">
        <v>1904</v>
      </c>
      <c r="D163" t="s">
        <v>3204</v>
      </c>
      <c r="E163" t="s">
        <v>4123</v>
      </c>
      <c r="F163" t="s">
        <v>3181</v>
      </c>
      <c r="G163" t="s">
        <v>8985</v>
      </c>
      <c r="I163" t="str">
        <f t="shared" si="15"/>
        <v>N/A</v>
      </c>
      <c r="J163">
        <f t="shared" si="16"/>
        <v>1850000</v>
      </c>
      <c r="K163" t="str">
        <f t="shared" si="17"/>
        <v>425000</v>
      </c>
      <c r="L163">
        <f t="shared" si="18"/>
        <v>1180000</v>
      </c>
      <c r="M163" t="str">
        <f t="shared" si="19"/>
        <v>750000</v>
      </c>
      <c r="N163">
        <f t="shared" si="20"/>
        <v>6340000</v>
      </c>
    </row>
    <row r="164" spans="1:14" x14ac:dyDescent="0.3">
      <c r="A164" s="1">
        <v>3</v>
      </c>
      <c r="B164" t="s">
        <v>1935</v>
      </c>
      <c r="C164" t="s">
        <v>261</v>
      </c>
      <c r="D164" t="s">
        <v>8986</v>
      </c>
      <c r="E164" t="s">
        <v>8987</v>
      </c>
      <c r="F164" t="s">
        <v>8988</v>
      </c>
      <c r="G164" t="s">
        <v>8989</v>
      </c>
      <c r="I164" t="str">
        <f t="shared" si="15"/>
        <v>N/A</v>
      </c>
      <c r="J164" t="str">
        <f t="shared" si="16"/>
        <v>N/A</v>
      </c>
      <c r="K164">
        <f t="shared" si="17"/>
        <v>-0.77029999999999998</v>
      </c>
      <c r="L164">
        <f t="shared" si="18"/>
        <v>1.7646999999999999</v>
      </c>
      <c r="M164">
        <f t="shared" si="19"/>
        <v>-0.36170000000000002</v>
      </c>
      <c r="N164">
        <f t="shared" si="20"/>
        <v>7.4466999999999999</v>
      </c>
    </row>
    <row r="165" spans="1:14" x14ac:dyDescent="0.3">
      <c r="A165" s="1">
        <v>4</v>
      </c>
      <c r="B165" t="s">
        <v>1940</v>
      </c>
      <c r="C165" t="s">
        <v>1029</v>
      </c>
      <c r="D165" t="s">
        <v>8990</v>
      </c>
      <c r="E165" t="s">
        <v>8991</v>
      </c>
      <c r="F165" t="s">
        <v>8992</v>
      </c>
      <c r="G165" t="s">
        <v>8993</v>
      </c>
      <c r="I165" t="str">
        <f t="shared" si="15"/>
        <v>pos_trend</v>
      </c>
      <c r="J165">
        <f t="shared" si="16"/>
        <v>71500000</v>
      </c>
      <c r="K165">
        <f t="shared" si="17"/>
        <v>73220000</v>
      </c>
      <c r="L165">
        <f t="shared" si="18"/>
        <v>79410000</v>
      </c>
      <c r="M165">
        <f t="shared" si="19"/>
        <v>86000000</v>
      </c>
      <c r="N165">
        <f t="shared" si="20"/>
        <v>88740000</v>
      </c>
    </row>
    <row r="166" spans="1:14" x14ac:dyDescent="0.3">
      <c r="A166" s="1">
        <v>5</v>
      </c>
      <c r="B166" t="s">
        <v>1946</v>
      </c>
      <c r="C166" t="s">
        <v>261</v>
      </c>
      <c r="D166" t="s">
        <v>4854</v>
      </c>
      <c r="E166" t="s">
        <v>8994</v>
      </c>
      <c r="F166" t="s">
        <v>5723</v>
      </c>
      <c r="G166" t="s">
        <v>8995</v>
      </c>
      <c r="I166" t="str">
        <f t="shared" si="15"/>
        <v>N/A</v>
      </c>
      <c r="J166" t="str">
        <f t="shared" si="16"/>
        <v>N/A</v>
      </c>
      <c r="K166">
        <f t="shared" si="17"/>
        <v>2.4E-2</v>
      </c>
      <c r="L166">
        <f t="shared" si="18"/>
        <v>8.4700000000000011E-2</v>
      </c>
      <c r="M166">
        <f t="shared" si="19"/>
        <v>8.2899999999999988E-2</v>
      </c>
      <c r="N166">
        <f t="shared" si="20"/>
        <v>3.1800000000000002E-2</v>
      </c>
    </row>
    <row r="167" spans="1:14" x14ac:dyDescent="0.3">
      <c r="A167" s="1">
        <v>6</v>
      </c>
      <c r="B167" t="s">
        <v>1951</v>
      </c>
      <c r="C167" t="s">
        <v>261</v>
      </c>
      <c r="D167" t="s">
        <v>261</v>
      </c>
      <c r="E167" t="s">
        <v>261</v>
      </c>
      <c r="F167" t="s">
        <v>261</v>
      </c>
      <c r="G167" t="s">
        <v>8996</v>
      </c>
      <c r="I167" t="str">
        <f t="shared" si="15"/>
        <v>N/A</v>
      </c>
      <c r="J167" t="str">
        <f t="shared" si="16"/>
        <v>N/A</v>
      </c>
      <c r="K167" t="str">
        <f t="shared" si="17"/>
        <v>N/A</v>
      </c>
      <c r="L167" t="str">
        <f t="shared" si="18"/>
        <v>N/A</v>
      </c>
      <c r="M167" t="str">
        <f t="shared" si="19"/>
        <v>N/A</v>
      </c>
      <c r="N167">
        <f t="shared" si="20"/>
        <v>3.8900000000000004E-2</v>
      </c>
    </row>
    <row r="168" spans="1:14" x14ac:dyDescent="0.3">
      <c r="A168" s="1">
        <v>7</v>
      </c>
      <c r="B168" t="s">
        <v>1953</v>
      </c>
      <c r="C168" t="s">
        <v>8997</v>
      </c>
      <c r="D168" t="s">
        <v>8142</v>
      </c>
      <c r="E168" t="s">
        <v>8998</v>
      </c>
      <c r="F168" t="s">
        <v>8999</v>
      </c>
      <c r="G168" t="s">
        <v>9000</v>
      </c>
      <c r="I168" t="str">
        <f t="shared" si="15"/>
        <v>N/A</v>
      </c>
      <c r="J168">
        <f t="shared" si="16"/>
        <v>12420000</v>
      </c>
      <c r="K168">
        <f t="shared" si="17"/>
        <v>12570000</v>
      </c>
      <c r="L168">
        <f t="shared" si="18"/>
        <v>10320000</v>
      </c>
      <c r="M168">
        <f t="shared" si="19"/>
        <v>12810000</v>
      </c>
      <c r="N168">
        <f t="shared" si="20"/>
        <v>19200000</v>
      </c>
    </row>
    <row r="169" spans="1:14" x14ac:dyDescent="0.3">
      <c r="A169" s="1">
        <v>8</v>
      </c>
      <c r="B169" t="s">
        <v>1958</v>
      </c>
      <c r="C169" t="s">
        <v>1010</v>
      </c>
      <c r="D169" t="s">
        <v>9001</v>
      </c>
      <c r="E169" t="s">
        <v>5256</v>
      </c>
      <c r="F169" t="s">
        <v>9002</v>
      </c>
      <c r="G169" t="s">
        <v>7859</v>
      </c>
      <c r="I169" t="str">
        <f t="shared" si="15"/>
        <v>N/A</v>
      </c>
      <c r="J169" t="str">
        <f t="shared" si="16"/>
        <v>158000</v>
      </c>
      <c r="K169" t="str">
        <f t="shared" si="17"/>
        <v>(229,000)</v>
      </c>
      <c r="L169" t="str">
        <f t="shared" si="18"/>
        <v>90000</v>
      </c>
      <c r="M169" t="str">
        <f t="shared" si="19"/>
        <v>275000</v>
      </c>
      <c r="N169" t="str">
        <f t="shared" si="20"/>
        <v>(284,000)</v>
      </c>
    </row>
    <row r="170" spans="1:14" x14ac:dyDescent="0.3">
      <c r="A170" s="1">
        <v>9</v>
      </c>
      <c r="B170" t="s">
        <v>268</v>
      </c>
      <c r="C170" t="s">
        <v>261</v>
      </c>
      <c r="D170" t="s">
        <v>261</v>
      </c>
      <c r="E170" t="s">
        <v>261</v>
      </c>
      <c r="F170" t="s">
        <v>261</v>
      </c>
      <c r="G170" t="s">
        <v>261</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269</v>
      </c>
      <c r="C171" t="s">
        <v>4976</v>
      </c>
      <c r="D171" t="s">
        <v>426</v>
      </c>
      <c r="E171" t="s">
        <v>9003</v>
      </c>
      <c r="F171" t="s">
        <v>3381</v>
      </c>
      <c r="G171" t="s">
        <v>9004</v>
      </c>
      <c r="I171" t="str">
        <f t="shared" si="15"/>
        <v>N/A</v>
      </c>
      <c r="J171">
        <f t="shared" si="16"/>
        <v>7830000</v>
      </c>
      <c r="K171">
        <f t="shared" si="17"/>
        <v>7420000</v>
      </c>
      <c r="L171">
        <f t="shared" si="18"/>
        <v>7010000</v>
      </c>
      <c r="M171">
        <f t="shared" si="19"/>
        <v>6640000</v>
      </c>
      <c r="N171">
        <f t="shared" si="20"/>
        <v>6770000</v>
      </c>
    </row>
    <row r="172" spans="1:14" x14ac:dyDescent="0.3">
      <c r="A172" s="1">
        <v>11</v>
      </c>
      <c r="B172" t="s">
        <v>270</v>
      </c>
      <c r="C172" t="s">
        <v>4976</v>
      </c>
      <c r="D172" t="s">
        <v>426</v>
      </c>
      <c r="E172" t="s">
        <v>9003</v>
      </c>
      <c r="F172" t="s">
        <v>3381</v>
      </c>
      <c r="G172" t="s">
        <v>9004</v>
      </c>
      <c r="I172" t="str">
        <f t="shared" si="15"/>
        <v>N/A</v>
      </c>
      <c r="J172">
        <f t="shared" si="16"/>
        <v>7830000</v>
      </c>
      <c r="K172">
        <f t="shared" si="17"/>
        <v>7420000</v>
      </c>
      <c r="L172">
        <f t="shared" si="18"/>
        <v>7010000</v>
      </c>
      <c r="M172">
        <f t="shared" si="19"/>
        <v>6640000</v>
      </c>
      <c r="N172">
        <f t="shared" si="20"/>
        <v>6770000</v>
      </c>
    </row>
    <row r="173" spans="1:14" x14ac:dyDescent="0.3">
      <c r="A173" s="1">
        <v>12</v>
      </c>
      <c r="B173" t="s">
        <v>1967</v>
      </c>
      <c r="C173" t="s">
        <v>1896</v>
      </c>
      <c r="D173" t="s">
        <v>9005</v>
      </c>
      <c r="E173" t="s">
        <v>2214</v>
      </c>
      <c r="F173" t="s">
        <v>1955</v>
      </c>
      <c r="G173" t="s">
        <v>6669</v>
      </c>
      <c r="I173" t="str">
        <f t="shared" si="15"/>
        <v>N/A</v>
      </c>
      <c r="J173">
        <f t="shared" si="16"/>
        <v>4440000</v>
      </c>
      <c r="K173">
        <f t="shared" si="17"/>
        <v>5380000</v>
      </c>
      <c r="L173">
        <f t="shared" si="18"/>
        <v>3220000</v>
      </c>
      <c r="M173">
        <f t="shared" si="19"/>
        <v>5890000</v>
      </c>
      <c r="N173">
        <f t="shared" si="20"/>
        <v>12710000</v>
      </c>
    </row>
    <row r="174" spans="1:14" x14ac:dyDescent="0.3">
      <c r="A174" s="1">
        <v>13</v>
      </c>
      <c r="B174" t="s">
        <v>1972</v>
      </c>
      <c r="C174" t="s">
        <v>9006</v>
      </c>
      <c r="D174" t="s">
        <v>9007</v>
      </c>
      <c r="E174" t="s">
        <v>7275</v>
      </c>
      <c r="F174" t="s">
        <v>9008</v>
      </c>
      <c r="G174" t="s">
        <v>9009</v>
      </c>
      <c r="I174" t="str">
        <f t="shared" si="15"/>
        <v>pos_trend</v>
      </c>
      <c r="J174">
        <f t="shared" si="16"/>
        <v>44930000</v>
      </c>
      <c r="K174">
        <f t="shared" si="17"/>
        <v>47500000</v>
      </c>
      <c r="L174">
        <f t="shared" si="18"/>
        <v>49240000</v>
      </c>
      <c r="M174">
        <f t="shared" si="19"/>
        <v>54880000</v>
      </c>
      <c r="N174">
        <f t="shared" si="20"/>
        <v>61200000</v>
      </c>
    </row>
    <row r="175" spans="1:14" x14ac:dyDescent="0.3">
      <c r="A175" s="1">
        <v>14</v>
      </c>
      <c r="B175" t="s">
        <v>1978</v>
      </c>
      <c r="C175" t="s">
        <v>9010</v>
      </c>
      <c r="D175" t="s">
        <v>3374</v>
      </c>
      <c r="E175" t="s">
        <v>9011</v>
      </c>
      <c r="F175" t="s">
        <v>9012</v>
      </c>
      <c r="G175" t="s">
        <v>9013</v>
      </c>
      <c r="I175" t="str">
        <f t="shared" si="15"/>
        <v>pos_trend</v>
      </c>
      <c r="J175">
        <f t="shared" si="16"/>
        <v>32580000</v>
      </c>
      <c r="K175">
        <f t="shared" si="17"/>
        <v>34610000</v>
      </c>
      <c r="L175">
        <f t="shared" si="18"/>
        <v>36450000</v>
      </c>
      <c r="M175">
        <f t="shared" si="19"/>
        <v>39680000</v>
      </c>
      <c r="N175">
        <f t="shared" si="20"/>
        <v>42960000</v>
      </c>
    </row>
    <row r="176" spans="1:14" x14ac:dyDescent="0.3">
      <c r="A176" s="1">
        <v>15</v>
      </c>
      <c r="B176" t="s">
        <v>1984</v>
      </c>
      <c r="C176" t="s">
        <v>9014</v>
      </c>
      <c r="D176" t="s">
        <v>2868</v>
      </c>
      <c r="E176" t="s">
        <v>3295</v>
      </c>
      <c r="F176" t="s">
        <v>9015</v>
      </c>
      <c r="G176" t="s">
        <v>9016</v>
      </c>
      <c r="I176" t="str">
        <f t="shared" si="15"/>
        <v>pos_trend</v>
      </c>
      <c r="J176">
        <f t="shared" si="16"/>
        <v>4380000</v>
      </c>
      <c r="K176">
        <f t="shared" si="17"/>
        <v>5300000</v>
      </c>
      <c r="L176">
        <f t="shared" si="18"/>
        <v>6010000</v>
      </c>
      <c r="M176">
        <f t="shared" si="19"/>
        <v>6050000</v>
      </c>
      <c r="N176">
        <f t="shared" si="20"/>
        <v>6480000</v>
      </c>
    </row>
    <row r="177" spans="1:14" x14ac:dyDescent="0.3">
      <c r="A177" s="1">
        <v>16</v>
      </c>
      <c r="B177" t="s">
        <v>294</v>
      </c>
      <c r="C177" t="s">
        <v>4926</v>
      </c>
      <c r="D177" t="s">
        <v>9017</v>
      </c>
      <c r="E177" t="s">
        <v>9018</v>
      </c>
      <c r="F177" t="s">
        <v>9019</v>
      </c>
      <c r="G177" t="s">
        <v>9020</v>
      </c>
      <c r="I177" t="str">
        <f t="shared" si="15"/>
        <v>N/A</v>
      </c>
      <c r="J177">
        <f t="shared" si="16"/>
        <v>6270000</v>
      </c>
      <c r="K177">
        <f t="shared" si="17"/>
        <v>6090000</v>
      </c>
      <c r="L177">
        <f t="shared" si="18"/>
        <v>5450000</v>
      </c>
      <c r="M177">
        <f t="shared" si="19"/>
        <v>7470000</v>
      </c>
      <c r="N177">
        <f t="shared" si="20"/>
        <v>9870000</v>
      </c>
    </row>
    <row r="178" spans="1:14" x14ac:dyDescent="0.3">
      <c r="A178" s="1">
        <v>17</v>
      </c>
      <c r="B178" t="s">
        <v>297</v>
      </c>
      <c r="C178" t="s">
        <v>9021</v>
      </c>
      <c r="D178" t="s">
        <v>9022</v>
      </c>
      <c r="E178" t="s">
        <v>4382</v>
      </c>
      <c r="F178" t="s">
        <v>9023</v>
      </c>
      <c r="G178" t="s">
        <v>9024</v>
      </c>
      <c r="I178" t="str">
        <f t="shared" si="15"/>
        <v>N/A</v>
      </c>
      <c r="J178">
        <f t="shared" si="16"/>
        <v>38990000</v>
      </c>
      <c r="K178">
        <f t="shared" si="17"/>
        <v>38280000</v>
      </c>
      <c r="L178">
        <f t="shared" si="18"/>
        <v>40500000</v>
      </c>
      <c r="M178">
        <f t="shared" si="19"/>
        <v>43920000</v>
      </c>
      <c r="N178">
        <f t="shared" si="20"/>
        <v>46730000</v>
      </c>
    </row>
    <row r="179" spans="1:14" x14ac:dyDescent="0.3">
      <c r="A179" s="1">
        <v>18</v>
      </c>
      <c r="B179" t="s">
        <v>303</v>
      </c>
      <c r="C179" t="s">
        <v>261</v>
      </c>
      <c r="D179" t="s">
        <v>9025</v>
      </c>
      <c r="E179" t="s">
        <v>9026</v>
      </c>
      <c r="F179" t="s">
        <v>8994</v>
      </c>
      <c r="G179" t="s">
        <v>9027</v>
      </c>
      <c r="I179" t="str">
        <f t="shared" si="15"/>
        <v>N/A</v>
      </c>
      <c r="J179" t="str">
        <f t="shared" si="16"/>
        <v>N/A</v>
      </c>
      <c r="K179">
        <f t="shared" si="17"/>
        <v>-1.8200000000000001E-2</v>
      </c>
      <c r="L179">
        <f t="shared" si="18"/>
        <v>5.7800000000000004E-2</v>
      </c>
      <c r="M179">
        <f t="shared" si="19"/>
        <v>8.4700000000000011E-2</v>
      </c>
      <c r="N179">
        <f t="shared" si="20"/>
        <v>6.3899999999999998E-2</v>
      </c>
    </row>
    <row r="180" spans="1:14" x14ac:dyDescent="0.3">
      <c r="A180" s="1">
        <v>19</v>
      </c>
      <c r="B180" t="s">
        <v>2001</v>
      </c>
      <c r="C180" t="s">
        <v>261</v>
      </c>
      <c r="D180" t="s">
        <v>261</v>
      </c>
      <c r="E180" t="s">
        <v>261</v>
      </c>
      <c r="F180" t="s">
        <v>261</v>
      </c>
      <c r="G180" t="s">
        <v>9028</v>
      </c>
      <c r="I180" t="str">
        <f t="shared" si="15"/>
        <v>N/A</v>
      </c>
      <c r="J180" t="str">
        <f t="shared" si="16"/>
        <v>N/A</v>
      </c>
      <c r="K180" t="str">
        <f t="shared" si="17"/>
        <v>N/A</v>
      </c>
      <c r="L180" t="str">
        <f t="shared" si="18"/>
        <v>N/A</v>
      </c>
      <c r="M180" t="str">
        <f t="shared" si="19"/>
        <v>N/A</v>
      </c>
      <c r="N180">
        <f t="shared" si="20"/>
        <v>0.39450000000000002</v>
      </c>
    </row>
    <row r="181" spans="1:14" x14ac:dyDescent="0.3">
      <c r="A181" s="1">
        <v>20</v>
      </c>
      <c r="B181" t="s">
        <v>308</v>
      </c>
      <c r="C181" t="s">
        <v>261</v>
      </c>
      <c r="D181" t="s">
        <v>261</v>
      </c>
      <c r="E181" t="s">
        <v>261</v>
      </c>
      <c r="F181" t="s">
        <v>9029</v>
      </c>
      <c r="G181" t="s">
        <v>261</v>
      </c>
      <c r="I181" t="str">
        <f t="shared" si="15"/>
        <v>N/A</v>
      </c>
      <c r="J181" t="str">
        <f t="shared" si="16"/>
        <v>N/A</v>
      </c>
      <c r="K181" t="str">
        <f t="shared" si="17"/>
        <v>N/A</v>
      </c>
      <c r="L181" t="str">
        <f t="shared" si="18"/>
        <v>N/A</v>
      </c>
      <c r="M181" t="str">
        <f t="shared" si="19"/>
        <v>392000</v>
      </c>
      <c r="N181" t="str">
        <f t="shared" si="20"/>
        <v>N/A</v>
      </c>
    </row>
    <row r="182" spans="1:14" x14ac:dyDescent="0.3">
      <c r="A182" s="1">
        <v>21</v>
      </c>
      <c r="B182" t="s">
        <v>312</v>
      </c>
      <c r="C182" t="s">
        <v>261</v>
      </c>
      <c r="D182" t="s">
        <v>261</v>
      </c>
      <c r="E182" t="s">
        <v>261</v>
      </c>
      <c r="F182" t="s">
        <v>261</v>
      </c>
      <c r="G182" t="s">
        <v>261</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313</v>
      </c>
      <c r="C183" t="s">
        <v>261</v>
      </c>
      <c r="D183" t="s">
        <v>261</v>
      </c>
      <c r="E183" t="s">
        <v>261</v>
      </c>
      <c r="F183" t="s">
        <v>9029</v>
      </c>
      <c r="G183" t="s">
        <v>261</v>
      </c>
      <c r="I183" t="str">
        <f t="shared" si="15"/>
        <v>N/A</v>
      </c>
      <c r="J183" t="str">
        <f t="shared" si="16"/>
        <v>N/A</v>
      </c>
      <c r="K183" t="str">
        <f t="shared" si="17"/>
        <v>N/A</v>
      </c>
      <c r="L183" t="str">
        <f t="shared" si="18"/>
        <v>N/A</v>
      </c>
      <c r="M183" t="str">
        <f t="shared" si="19"/>
        <v>392000</v>
      </c>
      <c r="N183" t="str">
        <f t="shared" si="20"/>
        <v>N/A</v>
      </c>
    </row>
    <row r="184" spans="1:14" x14ac:dyDescent="0.3">
      <c r="A184" s="1">
        <v>23</v>
      </c>
      <c r="B184" t="s">
        <v>314</v>
      </c>
      <c r="C184" t="s">
        <v>261</v>
      </c>
      <c r="D184" t="s">
        <v>261</v>
      </c>
      <c r="E184" t="s">
        <v>261</v>
      </c>
      <c r="F184" t="s">
        <v>261</v>
      </c>
      <c r="G184" t="s">
        <v>261</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315</v>
      </c>
      <c r="C185" t="s">
        <v>7778</v>
      </c>
      <c r="D185" t="s">
        <v>261</v>
      </c>
      <c r="E185" t="s">
        <v>261</v>
      </c>
      <c r="F185" t="s">
        <v>261</v>
      </c>
      <c r="G185" t="s">
        <v>9030</v>
      </c>
      <c r="I185" t="str">
        <f t="shared" si="15"/>
        <v>N/A</v>
      </c>
      <c r="J185">
        <f t="shared" si="16"/>
        <v>1660000</v>
      </c>
      <c r="K185" t="str">
        <f t="shared" si="17"/>
        <v>N/A</v>
      </c>
      <c r="L185" t="str">
        <f t="shared" si="18"/>
        <v>N/A</v>
      </c>
      <c r="M185" t="str">
        <f t="shared" si="19"/>
        <v>N/A</v>
      </c>
      <c r="N185" t="str">
        <f t="shared" si="20"/>
        <v>910000</v>
      </c>
    </row>
    <row r="186" spans="1:14" x14ac:dyDescent="0.3">
      <c r="A186" s="1">
        <v>25</v>
      </c>
      <c r="B186" t="s">
        <v>319</v>
      </c>
      <c r="C186" t="s">
        <v>9031</v>
      </c>
      <c r="D186" t="s">
        <v>9022</v>
      </c>
      <c r="E186" t="s">
        <v>4382</v>
      </c>
      <c r="F186" t="s">
        <v>919</v>
      </c>
      <c r="G186" t="s">
        <v>9032</v>
      </c>
      <c r="I186" t="str">
        <f t="shared" si="15"/>
        <v>pos_trend</v>
      </c>
      <c r="J186">
        <f t="shared" si="16"/>
        <v>37330000</v>
      </c>
      <c r="K186">
        <f t="shared" si="17"/>
        <v>38280000</v>
      </c>
      <c r="L186">
        <f t="shared" si="18"/>
        <v>40500000</v>
      </c>
      <c r="M186">
        <f t="shared" si="19"/>
        <v>44320000</v>
      </c>
      <c r="N186">
        <f t="shared" si="20"/>
        <v>45820000</v>
      </c>
    </row>
    <row r="187" spans="1:14" x14ac:dyDescent="0.3">
      <c r="A187" s="1">
        <v>26</v>
      </c>
      <c r="B187" t="s">
        <v>323</v>
      </c>
      <c r="C187" t="s">
        <v>261</v>
      </c>
      <c r="D187" t="s">
        <v>1843</v>
      </c>
      <c r="E187" t="s">
        <v>9026</v>
      </c>
      <c r="F187" t="s">
        <v>9033</v>
      </c>
      <c r="G187" t="s">
        <v>9034</v>
      </c>
      <c r="I187" t="str">
        <f t="shared" si="15"/>
        <v>N/A</v>
      </c>
      <c r="J187" t="str">
        <f t="shared" si="16"/>
        <v>N/A</v>
      </c>
      <c r="K187">
        <f t="shared" si="17"/>
        <v>2.5400000000000002E-2</v>
      </c>
      <c r="L187">
        <f t="shared" si="18"/>
        <v>5.7800000000000004E-2</v>
      </c>
      <c r="M187">
        <f t="shared" si="19"/>
        <v>9.4299999999999995E-2</v>
      </c>
      <c r="N187">
        <f t="shared" si="20"/>
        <v>3.39E-2</v>
      </c>
    </row>
    <row r="188" spans="1:14" x14ac:dyDescent="0.3">
      <c r="A188" s="1">
        <v>27</v>
      </c>
      <c r="B188" t="s">
        <v>327</v>
      </c>
      <c r="C188" t="s">
        <v>261</v>
      </c>
      <c r="D188" t="s">
        <v>261</v>
      </c>
      <c r="E188" t="s">
        <v>261</v>
      </c>
      <c r="F188" t="s">
        <v>261</v>
      </c>
      <c r="G188" t="s">
        <v>9035</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0.38680000000000003</v>
      </c>
    </row>
    <row r="189" spans="1:14" x14ac:dyDescent="0.3">
      <c r="A189" s="1">
        <v>28</v>
      </c>
      <c r="B189" t="s">
        <v>329</v>
      </c>
      <c r="C189" t="s">
        <v>9036</v>
      </c>
      <c r="D189" t="s">
        <v>5510</v>
      </c>
      <c r="E189" t="s">
        <v>3681</v>
      </c>
      <c r="F189" t="s">
        <v>9037</v>
      </c>
      <c r="G189" t="s">
        <v>9038</v>
      </c>
      <c r="I189" t="str">
        <f t="shared" si="21"/>
        <v>N/A</v>
      </c>
      <c r="J189">
        <f t="shared" si="22"/>
        <v>13990000</v>
      </c>
      <c r="K189">
        <f t="shared" si="23"/>
        <v>14220000</v>
      </c>
      <c r="L189">
        <f t="shared" si="24"/>
        <v>15090000</v>
      </c>
      <c r="M189">
        <f t="shared" si="25"/>
        <v>16920000</v>
      </c>
      <c r="N189">
        <f t="shared" si="26"/>
        <v>16100000.000000002</v>
      </c>
    </row>
    <row r="190" spans="1:14" x14ac:dyDescent="0.3">
      <c r="A190" s="1">
        <v>29</v>
      </c>
      <c r="B190" t="s">
        <v>330</v>
      </c>
      <c r="C190" t="s">
        <v>9039</v>
      </c>
      <c r="D190" t="s">
        <v>9040</v>
      </c>
      <c r="E190" t="s">
        <v>9041</v>
      </c>
      <c r="F190" t="s">
        <v>9042</v>
      </c>
      <c r="G190" t="s">
        <v>9043</v>
      </c>
      <c r="I190" t="str">
        <f t="shared" si="21"/>
        <v>N/A</v>
      </c>
      <c r="J190">
        <f t="shared" si="22"/>
        <v>16530000.000000002</v>
      </c>
      <c r="K190">
        <f t="shared" si="23"/>
        <v>15850000</v>
      </c>
      <c r="L190">
        <f t="shared" si="24"/>
        <v>12290000</v>
      </c>
      <c r="M190">
        <f t="shared" si="25"/>
        <v>16430000</v>
      </c>
      <c r="N190">
        <f t="shared" si="26"/>
        <v>17930000</v>
      </c>
    </row>
    <row r="191" spans="1:14" x14ac:dyDescent="0.3">
      <c r="A191" s="1">
        <v>30</v>
      </c>
      <c r="B191" t="s">
        <v>331</v>
      </c>
      <c r="C191" t="s">
        <v>261</v>
      </c>
      <c r="D191" t="s">
        <v>261</v>
      </c>
      <c r="E191" t="s">
        <v>261</v>
      </c>
      <c r="F191" t="s">
        <v>261</v>
      </c>
      <c r="G191" t="s">
        <v>261</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332</v>
      </c>
      <c r="C192" t="s">
        <v>6924</v>
      </c>
      <c r="D192" t="s">
        <v>9044</v>
      </c>
      <c r="E192" t="s">
        <v>5279</v>
      </c>
      <c r="F192" t="s">
        <v>9045</v>
      </c>
      <c r="G192" t="s">
        <v>7898</v>
      </c>
      <c r="I192" t="str">
        <f t="shared" si="21"/>
        <v>N/A</v>
      </c>
      <c r="J192" t="str">
        <f t="shared" si="22"/>
        <v>(2.55M)</v>
      </c>
      <c r="K192" t="str">
        <f t="shared" si="23"/>
        <v>(1.63M)</v>
      </c>
      <c r="L192">
        <f t="shared" si="24"/>
        <v>2810000</v>
      </c>
      <c r="M192" t="str">
        <f t="shared" si="25"/>
        <v>499000</v>
      </c>
      <c r="N192" t="str">
        <f t="shared" si="26"/>
        <v>(1.84M)</v>
      </c>
    </row>
    <row r="193" spans="1:14" x14ac:dyDescent="0.3">
      <c r="A193" s="1">
        <v>32</v>
      </c>
      <c r="B193" t="s">
        <v>333</v>
      </c>
      <c r="C193" t="s">
        <v>261</v>
      </c>
      <c r="D193" t="s">
        <v>261</v>
      </c>
      <c r="E193" t="s">
        <v>261</v>
      </c>
      <c r="F193" t="s">
        <v>261</v>
      </c>
      <c r="G193" t="s">
        <v>261</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334</v>
      </c>
      <c r="C194" t="s">
        <v>261</v>
      </c>
      <c r="D194" t="s">
        <v>261</v>
      </c>
      <c r="E194" t="s">
        <v>261</v>
      </c>
      <c r="F194" t="s">
        <v>261</v>
      </c>
      <c r="G194" t="s">
        <v>261</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335</v>
      </c>
      <c r="C195" t="s">
        <v>261</v>
      </c>
      <c r="D195" t="s">
        <v>261</v>
      </c>
      <c r="E195" t="s">
        <v>261</v>
      </c>
      <c r="F195" t="s">
        <v>261</v>
      </c>
      <c r="G195" t="s">
        <v>261</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336</v>
      </c>
      <c r="C196" t="s">
        <v>261</v>
      </c>
      <c r="D196" t="s">
        <v>261</v>
      </c>
      <c r="E196" t="s">
        <v>261</v>
      </c>
      <c r="F196" t="s">
        <v>261</v>
      </c>
      <c r="G196" t="s">
        <v>261</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337</v>
      </c>
      <c r="C197" t="s">
        <v>6610</v>
      </c>
      <c r="D197" t="s">
        <v>2265</v>
      </c>
      <c r="E197" t="s">
        <v>7746</v>
      </c>
      <c r="F197" t="s">
        <v>9046</v>
      </c>
      <c r="G197" t="s">
        <v>9047</v>
      </c>
      <c r="I197" t="str">
        <f t="shared" si="21"/>
        <v>pos_trend</v>
      </c>
      <c r="J197">
        <f t="shared" si="22"/>
        <v>23350000</v>
      </c>
      <c r="K197">
        <f t="shared" si="23"/>
        <v>24060000</v>
      </c>
      <c r="L197">
        <f t="shared" si="24"/>
        <v>25400000</v>
      </c>
      <c r="M197">
        <f t="shared" si="25"/>
        <v>27390000</v>
      </c>
      <c r="N197">
        <f t="shared" si="26"/>
        <v>29720000</v>
      </c>
    </row>
    <row r="198" spans="1:14" x14ac:dyDescent="0.3">
      <c r="A198" s="1">
        <v>37</v>
      </c>
      <c r="B198" t="s">
        <v>338</v>
      </c>
      <c r="C198" t="s">
        <v>261</v>
      </c>
      <c r="D198" t="s">
        <v>261</v>
      </c>
      <c r="E198" t="s">
        <v>261</v>
      </c>
      <c r="F198" t="s">
        <v>261</v>
      </c>
      <c r="G198" t="s">
        <v>261</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344</v>
      </c>
      <c r="C199" t="s">
        <v>6610</v>
      </c>
      <c r="D199" t="s">
        <v>2265</v>
      </c>
      <c r="E199" t="s">
        <v>7746</v>
      </c>
      <c r="F199" t="s">
        <v>9046</v>
      </c>
      <c r="G199" t="s">
        <v>9047</v>
      </c>
      <c r="I199" t="str">
        <f t="shared" si="21"/>
        <v>pos_trend</v>
      </c>
      <c r="J199">
        <f t="shared" si="22"/>
        <v>23350000</v>
      </c>
      <c r="K199">
        <f t="shared" si="23"/>
        <v>24060000</v>
      </c>
      <c r="L199">
        <f t="shared" si="24"/>
        <v>25400000</v>
      </c>
      <c r="M199">
        <f t="shared" si="25"/>
        <v>27390000</v>
      </c>
      <c r="N199">
        <f t="shared" si="26"/>
        <v>29720000</v>
      </c>
    </row>
    <row r="200" spans="1:14" x14ac:dyDescent="0.3">
      <c r="A200" s="1">
        <v>39</v>
      </c>
      <c r="B200" t="s">
        <v>350</v>
      </c>
      <c r="C200" t="s">
        <v>261</v>
      </c>
      <c r="D200" t="s">
        <v>1952</v>
      </c>
      <c r="E200" t="s">
        <v>9048</v>
      </c>
      <c r="F200" t="s">
        <v>3652</v>
      </c>
      <c r="G200" t="s">
        <v>9049</v>
      </c>
      <c r="I200" t="str">
        <f t="shared" si="21"/>
        <v>N/A</v>
      </c>
      <c r="J200" t="str">
        <f t="shared" si="22"/>
        <v>N/A</v>
      </c>
      <c r="K200">
        <f t="shared" si="23"/>
        <v>3.0499999999999999E-2</v>
      </c>
      <c r="L200">
        <f t="shared" si="24"/>
        <v>5.5700000000000006E-2</v>
      </c>
      <c r="M200">
        <f t="shared" si="25"/>
        <v>7.8300000000000008E-2</v>
      </c>
      <c r="N200">
        <f t="shared" si="26"/>
        <v>8.5099999999999995E-2</v>
      </c>
    </row>
    <row r="201" spans="1:14" x14ac:dyDescent="0.3">
      <c r="A201" s="1">
        <v>40</v>
      </c>
      <c r="B201" t="s">
        <v>355</v>
      </c>
      <c r="C201" t="s">
        <v>261</v>
      </c>
      <c r="D201" t="s">
        <v>261</v>
      </c>
      <c r="E201" t="s">
        <v>261</v>
      </c>
      <c r="F201" t="s">
        <v>261</v>
      </c>
      <c r="G201" t="s">
        <v>9050</v>
      </c>
      <c r="I201" t="str">
        <f t="shared" si="21"/>
        <v>N/A</v>
      </c>
      <c r="J201" t="str">
        <f t="shared" si="22"/>
        <v>N/A</v>
      </c>
      <c r="K201" t="str">
        <f t="shared" si="23"/>
        <v>N/A</v>
      </c>
      <c r="L201" t="str">
        <f t="shared" si="24"/>
        <v>N/A</v>
      </c>
      <c r="M201" t="str">
        <f t="shared" si="25"/>
        <v>N/A</v>
      </c>
      <c r="N201">
        <f t="shared" si="26"/>
        <v>0.25090000000000001</v>
      </c>
    </row>
    <row r="202" spans="1:14" x14ac:dyDescent="0.3">
      <c r="A202" s="1">
        <v>41</v>
      </c>
      <c r="B202" t="s">
        <v>357</v>
      </c>
      <c r="C202" t="s">
        <v>261</v>
      </c>
      <c r="D202" t="s">
        <v>261</v>
      </c>
      <c r="E202" t="s">
        <v>261</v>
      </c>
      <c r="F202" t="s">
        <v>261</v>
      </c>
      <c r="G202" t="s">
        <v>261</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361</v>
      </c>
      <c r="C203" t="s">
        <v>261</v>
      </c>
      <c r="D203" t="s">
        <v>261</v>
      </c>
      <c r="E203" t="s">
        <v>261</v>
      </c>
      <c r="F203" t="s">
        <v>261</v>
      </c>
      <c r="G203" t="s">
        <v>261</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365</v>
      </c>
      <c r="C204" t="s">
        <v>261</v>
      </c>
      <c r="D204" t="s">
        <v>261</v>
      </c>
      <c r="E204" t="s">
        <v>261</v>
      </c>
      <c r="F204" t="s">
        <v>261</v>
      </c>
      <c r="G204" t="s">
        <v>261</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366</v>
      </c>
      <c r="C205" t="s">
        <v>261</v>
      </c>
      <c r="D205" t="s">
        <v>261</v>
      </c>
      <c r="E205" t="s">
        <v>261</v>
      </c>
      <c r="F205" t="s">
        <v>261</v>
      </c>
      <c r="G205" t="s">
        <v>261</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370</v>
      </c>
      <c r="C206" t="s">
        <v>261</v>
      </c>
      <c r="D206" t="s">
        <v>261</v>
      </c>
      <c r="E206" t="s">
        <v>261</v>
      </c>
      <c r="F206" t="s">
        <v>261</v>
      </c>
      <c r="G206" t="s">
        <v>261</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374</v>
      </c>
      <c r="C207" t="s">
        <v>261</v>
      </c>
      <c r="D207" t="s">
        <v>261</v>
      </c>
      <c r="E207" t="s">
        <v>261</v>
      </c>
      <c r="F207" t="s">
        <v>261</v>
      </c>
      <c r="G207" t="s">
        <v>261</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375</v>
      </c>
      <c r="C208" t="s">
        <v>6610</v>
      </c>
      <c r="D208" t="s">
        <v>2265</v>
      </c>
      <c r="E208" t="s">
        <v>7746</v>
      </c>
      <c r="F208" t="s">
        <v>9046</v>
      </c>
      <c r="G208" t="s">
        <v>9047</v>
      </c>
      <c r="I208" t="str">
        <f t="shared" si="21"/>
        <v>pos_trend</v>
      </c>
      <c r="J208">
        <f t="shared" si="22"/>
        <v>23350000</v>
      </c>
      <c r="K208">
        <f t="shared" si="23"/>
        <v>24060000</v>
      </c>
      <c r="L208">
        <f t="shared" si="24"/>
        <v>25400000</v>
      </c>
      <c r="M208">
        <f t="shared" si="25"/>
        <v>27390000</v>
      </c>
      <c r="N208">
        <f t="shared" si="26"/>
        <v>29720000</v>
      </c>
    </row>
    <row r="209" spans="1:14" x14ac:dyDescent="0.3">
      <c r="A209" s="1">
        <v>48</v>
      </c>
      <c r="B209" t="s">
        <v>379</v>
      </c>
      <c r="C209" t="s">
        <v>9051</v>
      </c>
      <c r="D209" t="s">
        <v>725</v>
      </c>
      <c r="E209" t="s">
        <v>9052</v>
      </c>
      <c r="F209" t="s">
        <v>9053</v>
      </c>
      <c r="G209" t="s">
        <v>9054</v>
      </c>
      <c r="I209" t="str">
        <f t="shared" si="21"/>
        <v>pos_trend</v>
      </c>
      <c r="J209" t="str">
        <f t="shared" si="22"/>
        <v>29.99</v>
      </c>
      <c r="K209" t="str">
        <f t="shared" si="23"/>
        <v>30.93</v>
      </c>
      <c r="L209" t="str">
        <f t="shared" si="24"/>
        <v>32.64</v>
      </c>
      <c r="M209" t="str">
        <f t="shared" si="25"/>
        <v>34.82</v>
      </c>
      <c r="N209" t="str">
        <f t="shared" si="26"/>
        <v>37.44</v>
      </c>
    </row>
    <row r="210" spans="1:14" x14ac:dyDescent="0.3">
      <c r="A210" s="1">
        <v>49</v>
      </c>
      <c r="B210" t="s">
        <v>2040</v>
      </c>
      <c r="C210" t="s">
        <v>261</v>
      </c>
      <c r="D210" t="s">
        <v>4209</v>
      </c>
      <c r="E210" t="s">
        <v>9055</v>
      </c>
      <c r="F210" t="s">
        <v>9056</v>
      </c>
      <c r="G210" t="s">
        <v>5398</v>
      </c>
      <c r="I210" t="str">
        <f t="shared" si="21"/>
        <v>N/A</v>
      </c>
      <c r="J210" t="str">
        <f t="shared" si="22"/>
        <v>N/A</v>
      </c>
      <c r="K210">
        <f t="shared" si="23"/>
        <v>3.1300000000000001E-2</v>
      </c>
      <c r="L210">
        <f t="shared" si="24"/>
        <v>5.5300000000000002E-2</v>
      </c>
      <c r="M210">
        <f t="shared" si="25"/>
        <v>6.6799999999999998E-2</v>
      </c>
      <c r="N210">
        <f t="shared" si="26"/>
        <v>7.5200000000000003E-2</v>
      </c>
    </row>
    <row r="211" spans="1:14" x14ac:dyDescent="0.3">
      <c r="A211" s="1">
        <v>50</v>
      </c>
      <c r="B211" t="s">
        <v>390</v>
      </c>
      <c r="C211" t="s">
        <v>9057</v>
      </c>
      <c r="D211" t="s">
        <v>9058</v>
      </c>
      <c r="E211" t="s">
        <v>9059</v>
      </c>
      <c r="F211" t="s">
        <v>9060</v>
      </c>
      <c r="G211" t="s">
        <v>9061</v>
      </c>
      <c r="I211" t="str">
        <f t="shared" si="21"/>
        <v>N/A</v>
      </c>
      <c r="J211" t="str">
        <f t="shared" si="22"/>
        <v>778648</v>
      </c>
      <c r="K211" t="str">
        <f t="shared" si="23"/>
        <v>777882</v>
      </c>
      <c r="L211" t="str">
        <f t="shared" si="24"/>
        <v>778358</v>
      </c>
      <c r="M211" t="str">
        <f t="shared" si="25"/>
        <v>786582</v>
      </c>
      <c r="N211" t="str">
        <f t="shared" si="26"/>
        <v>793970</v>
      </c>
    </row>
    <row r="212" spans="1:14" x14ac:dyDescent="0.3">
      <c r="A212" s="1">
        <v>51</v>
      </c>
      <c r="B212" t="s">
        <v>396</v>
      </c>
      <c r="C212" t="s">
        <v>9051</v>
      </c>
      <c r="D212" t="s">
        <v>725</v>
      </c>
      <c r="E212" t="s">
        <v>9052</v>
      </c>
      <c r="F212" t="s">
        <v>9053</v>
      </c>
      <c r="G212" t="s">
        <v>9054</v>
      </c>
      <c r="I212" t="str">
        <f t="shared" si="21"/>
        <v>pos_trend</v>
      </c>
      <c r="J212" t="str">
        <f t="shared" si="22"/>
        <v>29.99</v>
      </c>
      <c r="K212" t="str">
        <f t="shared" si="23"/>
        <v>30.93</v>
      </c>
      <c r="L212" t="str">
        <f t="shared" si="24"/>
        <v>32.64</v>
      </c>
      <c r="M212" t="str">
        <f t="shared" si="25"/>
        <v>34.82</v>
      </c>
      <c r="N212" t="str">
        <f t="shared" si="26"/>
        <v>37.44</v>
      </c>
    </row>
    <row r="213" spans="1:14" x14ac:dyDescent="0.3">
      <c r="A213" s="1">
        <v>52</v>
      </c>
      <c r="B213" t="s">
        <v>399</v>
      </c>
      <c r="C213" t="s">
        <v>261</v>
      </c>
      <c r="D213" t="s">
        <v>4209</v>
      </c>
      <c r="E213" t="s">
        <v>9055</v>
      </c>
      <c r="F213" t="s">
        <v>9056</v>
      </c>
      <c r="G213" t="s">
        <v>5398</v>
      </c>
      <c r="I213" t="str">
        <f t="shared" si="21"/>
        <v>N/A</v>
      </c>
      <c r="J213" t="str">
        <f t="shared" si="22"/>
        <v>N/A</v>
      </c>
      <c r="K213">
        <f t="shared" si="23"/>
        <v>3.1300000000000001E-2</v>
      </c>
      <c r="L213">
        <f t="shared" si="24"/>
        <v>5.5300000000000002E-2</v>
      </c>
      <c r="M213">
        <f t="shared" si="25"/>
        <v>6.6799999999999998E-2</v>
      </c>
      <c r="N213">
        <f t="shared" si="26"/>
        <v>7.5200000000000003E-2</v>
      </c>
    </row>
    <row r="214" spans="1:14" x14ac:dyDescent="0.3">
      <c r="A214" s="1">
        <v>53</v>
      </c>
      <c r="B214" t="s">
        <v>404</v>
      </c>
      <c r="C214" t="s">
        <v>9057</v>
      </c>
      <c r="D214" t="s">
        <v>9058</v>
      </c>
      <c r="E214" t="s">
        <v>9059</v>
      </c>
      <c r="F214" t="s">
        <v>9060</v>
      </c>
      <c r="G214" t="s">
        <v>9061</v>
      </c>
      <c r="I214" t="str">
        <f t="shared" si="21"/>
        <v>N/A</v>
      </c>
      <c r="J214" t="str">
        <f t="shared" si="22"/>
        <v>778648</v>
      </c>
      <c r="K214" t="str">
        <f t="shared" si="23"/>
        <v>777882</v>
      </c>
      <c r="L214" t="str">
        <f t="shared" si="24"/>
        <v>778358</v>
      </c>
      <c r="M214" t="str">
        <f t="shared" si="25"/>
        <v>786582</v>
      </c>
      <c r="N214" t="str">
        <f t="shared" si="26"/>
        <v>793970</v>
      </c>
    </row>
    <row r="215" spans="1:14" x14ac:dyDescent="0.3">
      <c r="I215" t="str">
        <f t="shared" si="21"/>
        <v>N/A</v>
      </c>
      <c r="J215">
        <f t="shared" si="22"/>
        <v>0</v>
      </c>
      <c r="K215">
        <f t="shared" si="23"/>
        <v>0</v>
      </c>
      <c r="L215">
        <f t="shared" si="24"/>
        <v>0</v>
      </c>
      <c r="M215">
        <f t="shared" si="25"/>
        <v>0</v>
      </c>
      <c r="N215">
        <f t="shared" si="26"/>
        <v>0</v>
      </c>
    </row>
    <row r="216" spans="1:14" x14ac:dyDescent="0.3">
      <c r="B216" s="1" t="s">
        <v>247</v>
      </c>
      <c r="C216" s="1" t="s">
        <v>248</v>
      </c>
      <c r="D216" s="1" t="s">
        <v>249</v>
      </c>
      <c r="E216" s="1" t="s">
        <v>250</v>
      </c>
      <c r="F216" s="1" t="s">
        <v>251</v>
      </c>
      <c r="G216" s="1" t="s">
        <v>252</v>
      </c>
      <c r="H216" s="1" t="s">
        <v>253</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2045</v>
      </c>
      <c r="C217" t="s">
        <v>9062</v>
      </c>
      <c r="D217" t="s">
        <v>9063</v>
      </c>
      <c r="E217" t="s">
        <v>9064</v>
      </c>
      <c r="F217" t="s">
        <v>2202</v>
      </c>
      <c r="G217" t="s">
        <v>9065</v>
      </c>
      <c r="I217" t="str">
        <f t="shared" si="21"/>
        <v>N/A</v>
      </c>
      <c r="J217">
        <f t="shared" si="22"/>
        <v>47370000</v>
      </c>
      <c r="K217">
        <f t="shared" si="23"/>
        <v>40970000</v>
      </c>
      <c r="L217">
        <f t="shared" si="24"/>
        <v>42380000</v>
      </c>
      <c r="M217">
        <f t="shared" si="25"/>
        <v>49910000</v>
      </c>
      <c r="N217">
        <f t="shared" si="26"/>
        <v>54900000</v>
      </c>
    </row>
    <row r="218" spans="1:14" x14ac:dyDescent="0.3">
      <c r="A218" s="1">
        <v>1</v>
      </c>
      <c r="B218" t="s">
        <v>2051</v>
      </c>
      <c r="C218" t="s">
        <v>261</v>
      </c>
      <c r="D218" t="s">
        <v>9066</v>
      </c>
      <c r="E218" t="s">
        <v>1345</v>
      </c>
      <c r="F218" t="s">
        <v>5547</v>
      </c>
      <c r="G218" t="s">
        <v>3588</v>
      </c>
      <c r="I218" t="str">
        <f t="shared" si="21"/>
        <v>N/A</v>
      </c>
      <c r="J218" t="str">
        <f t="shared" si="22"/>
        <v>N/A</v>
      </c>
      <c r="K218">
        <f t="shared" si="23"/>
        <v>-0.1351</v>
      </c>
      <c r="L218">
        <f t="shared" si="24"/>
        <v>3.44E-2</v>
      </c>
      <c r="M218">
        <f t="shared" si="25"/>
        <v>0.1779</v>
      </c>
      <c r="N218">
        <f t="shared" si="26"/>
        <v>9.98E-2</v>
      </c>
    </row>
    <row r="219" spans="1:14" x14ac:dyDescent="0.3">
      <c r="A219" s="1">
        <v>2</v>
      </c>
      <c r="B219" t="s">
        <v>2056</v>
      </c>
      <c r="C219" t="s">
        <v>9067</v>
      </c>
      <c r="D219" t="s">
        <v>9068</v>
      </c>
      <c r="E219" t="s">
        <v>9069</v>
      </c>
      <c r="F219" t="s">
        <v>9070</v>
      </c>
      <c r="G219" t="s">
        <v>9071</v>
      </c>
      <c r="I219" t="str">
        <f t="shared" si="21"/>
        <v>N/A</v>
      </c>
      <c r="J219">
        <f t="shared" si="22"/>
        <v>575810000</v>
      </c>
      <c r="K219">
        <f t="shared" si="23"/>
        <v>523039999.99999994</v>
      </c>
      <c r="L219">
        <f t="shared" si="24"/>
        <v>472830000</v>
      </c>
      <c r="M219">
        <f t="shared" si="25"/>
        <v>447860000</v>
      </c>
      <c r="N219">
        <f t="shared" si="26"/>
        <v>559210000</v>
      </c>
    </row>
    <row r="220" spans="1:14" x14ac:dyDescent="0.3">
      <c r="A220" s="1">
        <v>3</v>
      </c>
      <c r="B220" t="s">
        <v>2062</v>
      </c>
      <c r="C220" t="s">
        <v>261</v>
      </c>
      <c r="D220" t="s">
        <v>261</v>
      </c>
      <c r="E220" t="s">
        <v>261</v>
      </c>
      <c r="F220" t="s">
        <v>261</v>
      </c>
      <c r="G220" t="s">
        <v>261</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2063</v>
      </c>
      <c r="C221" t="s">
        <v>261</v>
      </c>
      <c r="D221" t="s">
        <v>261</v>
      </c>
      <c r="E221" t="s">
        <v>261</v>
      </c>
      <c r="F221" t="s">
        <v>261</v>
      </c>
      <c r="G221" t="s">
        <v>261</v>
      </c>
      <c r="I221" t="str">
        <f t="shared" si="21"/>
        <v>N/A</v>
      </c>
      <c r="J221" t="str">
        <f t="shared" si="22"/>
        <v>N/A</v>
      </c>
      <c r="K221" t="str">
        <f t="shared" si="23"/>
        <v>N/A</v>
      </c>
      <c r="L221" t="str">
        <f t="shared" si="24"/>
        <v>N/A</v>
      </c>
      <c r="M221" t="str">
        <f t="shared" si="25"/>
        <v>N/A</v>
      </c>
      <c r="N221" t="str">
        <f t="shared" si="26"/>
        <v>N/A</v>
      </c>
    </row>
    <row r="222" spans="1:14" x14ac:dyDescent="0.3">
      <c r="A222" s="1">
        <v>5</v>
      </c>
      <c r="B222" t="s">
        <v>2069</v>
      </c>
      <c r="C222" t="s">
        <v>261</v>
      </c>
      <c r="D222" t="s">
        <v>261</v>
      </c>
      <c r="E222" t="s">
        <v>261</v>
      </c>
      <c r="F222" t="s">
        <v>261</v>
      </c>
      <c r="G222" t="s">
        <v>261</v>
      </c>
      <c r="I222" t="str">
        <f t="shared" si="21"/>
        <v>N/A</v>
      </c>
      <c r="J222" t="str">
        <f t="shared" si="22"/>
        <v>N/A</v>
      </c>
      <c r="K222" t="str">
        <f t="shared" si="23"/>
        <v>N/A</v>
      </c>
      <c r="L222" t="str">
        <f t="shared" si="24"/>
        <v>N/A</v>
      </c>
      <c r="M222" t="str">
        <f t="shared" si="25"/>
        <v>N/A</v>
      </c>
      <c r="N222" t="str">
        <f t="shared" si="26"/>
        <v>N/A</v>
      </c>
    </row>
    <row r="223" spans="1:14" x14ac:dyDescent="0.3">
      <c r="A223" s="1">
        <v>6</v>
      </c>
      <c r="B223" t="s">
        <v>2070</v>
      </c>
      <c r="C223" t="s">
        <v>261</v>
      </c>
      <c r="D223" t="s">
        <v>261</v>
      </c>
      <c r="E223" t="s">
        <v>261</v>
      </c>
      <c r="F223" t="s">
        <v>261</v>
      </c>
      <c r="G223" t="s">
        <v>261</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2071</v>
      </c>
      <c r="C224" t="s">
        <v>1868</v>
      </c>
      <c r="D224" t="s">
        <v>9072</v>
      </c>
      <c r="E224" t="s">
        <v>9073</v>
      </c>
      <c r="F224" t="s">
        <v>9074</v>
      </c>
      <c r="G224" t="s">
        <v>9075</v>
      </c>
      <c r="I224" t="str">
        <f t="shared" si="21"/>
        <v>pos_trend</v>
      </c>
      <c r="J224">
        <f t="shared" si="22"/>
        <v>26820000</v>
      </c>
      <c r="K224">
        <f t="shared" si="23"/>
        <v>28440000</v>
      </c>
      <c r="L224">
        <f t="shared" si="24"/>
        <v>78110000</v>
      </c>
      <c r="M224">
        <f t="shared" si="25"/>
        <v>106140000</v>
      </c>
      <c r="N224">
        <f t="shared" si="26"/>
        <v>173980000</v>
      </c>
    </row>
    <row r="225" spans="1:14" x14ac:dyDescent="0.3">
      <c r="A225" s="1">
        <v>8</v>
      </c>
      <c r="B225" t="s">
        <v>2077</v>
      </c>
      <c r="C225" t="s">
        <v>9076</v>
      </c>
      <c r="D225" t="s">
        <v>2628</v>
      </c>
      <c r="E225" t="s">
        <v>9077</v>
      </c>
      <c r="F225" t="s">
        <v>937</v>
      </c>
      <c r="G225" t="s">
        <v>2826</v>
      </c>
      <c r="I225" t="str">
        <f t="shared" si="21"/>
        <v>N/A</v>
      </c>
      <c r="J225">
        <f t="shared" si="22"/>
        <v>7370000</v>
      </c>
      <c r="K225">
        <f t="shared" si="23"/>
        <v>7190000</v>
      </c>
      <c r="L225">
        <f t="shared" si="24"/>
        <v>7680000</v>
      </c>
      <c r="M225">
        <f t="shared" si="25"/>
        <v>7800000</v>
      </c>
      <c r="N225">
        <f t="shared" si="26"/>
        <v>8870000</v>
      </c>
    </row>
    <row r="226" spans="1:14" x14ac:dyDescent="0.3">
      <c r="A226" s="1">
        <v>9</v>
      </c>
      <c r="B226" t="s">
        <v>2078</v>
      </c>
      <c r="C226" t="s">
        <v>9078</v>
      </c>
      <c r="D226" t="s">
        <v>9079</v>
      </c>
      <c r="E226" t="s">
        <v>9080</v>
      </c>
      <c r="F226" t="s">
        <v>9081</v>
      </c>
      <c r="G226" t="s">
        <v>9082</v>
      </c>
      <c r="I226" t="str">
        <f t="shared" si="21"/>
        <v>neg_trend</v>
      </c>
      <c r="J226">
        <f t="shared" si="22"/>
        <v>71360000</v>
      </c>
      <c r="K226">
        <f t="shared" si="23"/>
        <v>65690000</v>
      </c>
      <c r="L226">
        <f t="shared" si="24"/>
        <v>61720000</v>
      </c>
      <c r="M226">
        <f t="shared" si="25"/>
        <v>61400000</v>
      </c>
      <c r="N226">
        <f t="shared" si="26"/>
        <v>58110000</v>
      </c>
    </row>
    <row r="227" spans="1:14" x14ac:dyDescent="0.3">
      <c r="A227" s="1">
        <v>10</v>
      </c>
      <c r="B227" t="s">
        <v>2084</v>
      </c>
      <c r="C227" t="s">
        <v>9083</v>
      </c>
      <c r="D227" t="s">
        <v>9084</v>
      </c>
      <c r="E227" t="s">
        <v>9085</v>
      </c>
      <c r="F227" t="s">
        <v>9086</v>
      </c>
      <c r="G227" t="s">
        <v>9087</v>
      </c>
      <c r="I227" t="str">
        <f t="shared" si="21"/>
        <v>N/A</v>
      </c>
      <c r="J227">
        <f t="shared" si="22"/>
        <v>353260000</v>
      </c>
      <c r="K227">
        <f t="shared" si="23"/>
        <v>324970000</v>
      </c>
      <c r="L227">
        <f t="shared" si="24"/>
        <v>287950000</v>
      </c>
      <c r="M227">
        <f t="shared" si="25"/>
        <v>262490000</v>
      </c>
      <c r="N227">
        <f t="shared" si="26"/>
        <v>273270000</v>
      </c>
    </row>
    <row r="228" spans="1:14" x14ac:dyDescent="0.3">
      <c r="A228" s="1">
        <v>11</v>
      </c>
      <c r="B228" t="s">
        <v>2088</v>
      </c>
      <c r="C228" t="s">
        <v>9088</v>
      </c>
      <c r="D228" t="s">
        <v>9089</v>
      </c>
      <c r="E228" t="s">
        <v>5577</v>
      </c>
      <c r="F228" t="s">
        <v>9090</v>
      </c>
      <c r="G228" t="s">
        <v>8944</v>
      </c>
      <c r="I228" t="str">
        <f t="shared" si="21"/>
        <v>N/A</v>
      </c>
      <c r="J228">
        <f t="shared" si="22"/>
        <v>34950000</v>
      </c>
      <c r="K228">
        <f t="shared" si="23"/>
        <v>54050000</v>
      </c>
      <c r="L228">
        <f t="shared" si="24"/>
        <v>2630000</v>
      </c>
      <c r="M228" t="str">
        <f t="shared" si="25"/>
        <v>509000</v>
      </c>
      <c r="N228">
        <f t="shared" si="26"/>
        <v>1010000</v>
      </c>
    </row>
    <row r="229" spans="1:14" x14ac:dyDescent="0.3">
      <c r="A229" s="1">
        <v>12</v>
      </c>
      <c r="B229" t="s">
        <v>437</v>
      </c>
      <c r="C229" t="s">
        <v>9091</v>
      </c>
      <c r="D229" t="s">
        <v>2464</v>
      </c>
      <c r="E229" t="s">
        <v>9092</v>
      </c>
      <c r="F229" t="s">
        <v>2525</v>
      </c>
      <c r="G229" t="s">
        <v>9093</v>
      </c>
      <c r="I229" t="str">
        <f t="shared" si="21"/>
        <v>N/A</v>
      </c>
      <c r="J229">
        <f t="shared" si="22"/>
        <v>82060000</v>
      </c>
      <c r="K229">
        <f t="shared" si="23"/>
        <v>42710000</v>
      </c>
      <c r="L229">
        <f t="shared" si="24"/>
        <v>34750000</v>
      </c>
      <c r="M229">
        <f t="shared" si="25"/>
        <v>9530000</v>
      </c>
      <c r="N229">
        <f t="shared" si="26"/>
        <v>43960000</v>
      </c>
    </row>
    <row r="230" spans="1:14" x14ac:dyDescent="0.3">
      <c r="A230" s="1">
        <v>13</v>
      </c>
      <c r="B230" t="s">
        <v>2095</v>
      </c>
      <c r="C230" t="s">
        <v>261</v>
      </c>
      <c r="D230" t="s">
        <v>9094</v>
      </c>
      <c r="E230" t="s">
        <v>9095</v>
      </c>
      <c r="F230" t="s">
        <v>9096</v>
      </c>
      <c r="G230" t="s">
        <v>9097</v>
      </c>
      <c r="I230" t="str">
        <f t="shared" si="21"/>
        <v>N/A</v>
      </c>
      <c r="J230" t="str">
        <f t="shared" si="22"/>
        <v>N/A</v>
      </c>
      <c r="K230">
        <f t="shared" si="23"/>
        <v>-9.1600000000000001E-2</v>
      </c>
      <c r="L230">
        <f t="shared" si="24"/>
        <v>-9.6000000000000002E-2</v>
      </c>
      <c r="M230">
        <f t="shared" si="25"/>
        <v>-5.2800000000000007E-2</v>
      </c>
      <c r="N230">
        <f t="shared" si="26"/>
        <v>0.24859999999999999</v>
      </c>
    </row>
    <row r="231" spans="1:14" x14ac:dyDescent="0.3">
      <c r="A231" s="1">
        <v>14</v>
      </c>
      <c r="B231" t="s">
        <v>2100</v>
      </c>
      <c r="C231" t="s">
        <v>3351</v>
      </c>
      <c r="D231" t="s">
        <v>1733</v>
      </c>
      <c r="E231" t="s">
        <v>7074</v>
      </c>
      <c r="F231" t="s">
        <v>4078</v>
      </c>
      <c r="G231" t="s">
        <v>1535</v>
      </c>
      <c r="I231" t="str">
        <f t="shared" si="21"/>
        <v>pos_trend</v>
      </c>
      <c r="J231">
        <f t="shared" si="22"/>
        <v>1210000000</v>
      </c>
      <c r="K231">
        <f t="shared" si="23"/>
        <v>1350000000</v>
      </c>
      <c r="L231">
        <f t="shared" si="24"/>
        <v>1680000000</v>
      </c>
      <c r="M231">
        <f t="shared" si="25"/>
        <v>1950000000</v>
      </c>
      <c r="N231">
        <f t="shared" si="26"/>
        <v>2130000000</v>
      </c>
    </row>
    <row r="232" spans="1:14" x14ac:dyDescent="0.3">
      <c r="A232" s="1">
        <v>15</v>
      </c>
      <c r="B232" t="s">
        <v>2106</v>
      </c>
      <c r="C232" t="s">
        <v>3391</v>
      </c>
      <c r="D232" t="s">
        <v>3024</v>
      </c>
      <c r="E232" t="s">
        <v>7069</v>
      </c>
      <c r="F232" t="s">
        <v>9098</v>
      </c>
      <c r="G232" t="s">
        <v>9099</v>
      </c>
      <c r="I232" t="str">
        <f t="shared" si="21"/>
        <v>pos_trend</v>
      </c>
      <c r="J232">
        <f t="shared" si="22"/>
        <v>1250000000</v>
      </c>
      <c r="K232">
        <f t="shared" si="23"/>
        <v>1390000000</v>
      </c>
      <c r="L232">
        <f t="shared" si="24"/>
        <v>1710000000</v>
      </c>
      <c r="M232">
        <f t="shared" si="25"/>
        <v>2000000000</v>
      </c>
      <c r="N232">
        <f t="shared" si="26"/>
        <v>2180000000</v>
      </c>
    </row>
    <row r="233" spans="1:14" x14ac:dyDescent="0.3">
      <c r="A233" s="1">
        <v>16</v>
      </c>
      <c r="B233" t="s">
        <v>2112</v>
      </c>
      <c r="C233" t="s">
        <v>9100</v>
      </c>
      <c r="D233" t="s">
        <v>9101</v>
      </c>
      <c r="E233" t="s">
        <v>9102</v>
      </c>
      <c r="F233" t="s">
        <v>9103</v>
      </c>
      <c r="G233" t="s">
        <v>9104</v>
      </c>
      <c r="I233" t="str">
        <f t="shared" si="21"/>
        <v>N/A</v>
      </c>
      <c r="J233">
        <f t="shared" si="22"/>
        <v>364330000</v>
      </c>
      <c r="K233">
        <f t="shared" si="23"/>
        <v>406810000</v>
      </c>
      <c r="L233">
        <f t="shared" si="24"/>
        <v>512780000</v>
      </c>
      <c r="M233">
        <f t="shared" si="25"/>
        <v>504770000</v>
      </c>
      <c r="N233">
        <f t="shared" si="26"/>
        <v>512900000</v>
      </c>
    </row>
    <row r="234" spans="1:14" x14ac:dyDescent="0.3">
      <c r="A234" s="1">
        <v>17</v>
      </c>
      <c r="B234" t="s">
        <v>2118</v>
      </c>
      <c r="C234" t="s">
        <v>9105</v>
      </c>
      <c r="D234" t="s">
        <v>9106</v>
      </c>
      <c r="E234" t="s">
        <v>3946</v>
      </c>
      <c r="F234" t="s">
        <v>6442</v>
      </c>
      <c r="G234" t="s">
        <v>1188</v>
      </c>
      <c r="I234" t="str">
        <f t="shared" si="21"/>
        <v>N/A</v>
      </c>
      <c r="J234">
        <f t="shared" si="22"/>
        <v>5060000</v>
      </c>
      <c r="K234">
        <f t="shared" si="23"/>
        <v>5050000</v>
      </c>
      <c r="L234">
        <f t="shared" si="24"/>
        <v>4720000</v>
      </c>
      <c r="M234">
        <f t="shared" si="25"/>
        <v>6590000</v>
      </c>
      <c r="N234">
        <f t="shared" si="26"/>
        <v>6910000</v>
      </c>
    </row>
    <row r="235" spans="1:14" x14ac:dyDescent="0.3">
      <c r="A235" s="1">
        <v>18</v>
      </c>
      <c r="B235" t="s">
        <v>2124</v>
      </c>
      <c r="C235" t="s">
        <v>9107</v>
      </c>
      <c r="D235" t="s">
        <v>9108</v>
      </c>
      <c r="E235" t="s">
        <v>2861</v>
      </c>
      <c r="F235" t="s">
        <v>3382</v>
      </c>
      <c r="G235" t="s">
        <v>3392</v>
      </c>
      <c r="I235" t="str">
        <f t="shared" si="21"/>
        <v>pos_trend</v>
      </c>
      <c r="J235">
        <f t="shared" si="22"/>
        <v>880080000</v>
      </c>
      <c r="K235">
        <f t="shared" si="23"/>
        <v>967160000</v>
      </c>
      <c r="L235">
        <f t="shared" si="24"/>
        <v>1150000000</v>
      </c>
      <c r="M235">
        <f t="shared" si="25"/>
        <v>1430000000</v>
      </c>
      <c r="N235">
        <f t="shared" si="26"/>
        <v>1590000000</v>
      </c>
    </row>
    <row r="236" spans="1:14" x14ac:dyDescent="0.3">
      <c r="A236" s="1">
        <v>19</v>
      </c>
      <c r="B236" t="s">
        <v>2130</v>
      </c>
      <c r="C236" t="s">
        <v>261</v>
      </c>
      <c r="D236" t="s">
        <v>480</v>
      </c>
      <c r="E236" t="s">
        <v>9109</v>
      </c>
      <c r="F236" t="s">
        <v>9110</v>
      </c>
      <c r="G236" t="s">
        <v>9111</v>
      </c>
      <c r="I236" t="str">
        <f t="shared" si="21"/>
        <v>N/A</v>
      </c>
      <c r="J236" t="str">
        <f t="shared" si="22"/>
        <v>N/A</v>
      </c>
      <c r="K236">
        <f t="shared" si="23"/>
        <v>12730000</v>
      </c>
      <c r="L236">
        <f t="shared" si="24"/>
        <v>44220000</v>
      </c>
      <c r="M236">
        <f t="shared" si="25"/>
        <v>65050000</v>
      </c>
      <c r="N236">
        <f t="shared" si="26"/>
        <v>70990000</v>
      </c>
    </row>
    <row r="237" spans="1:14" x14ac:dyDescent="0.3">
      <c r="A237" s="1">
        <v>20</v>
      </c>
      <c r="B237" t="s">
        <v>2131</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2132</v>
      </c>
      <c r="C238" t="s">
        <v>261</v>
      </c>
      <c r="D238" t="s">
        <v>261</v>
      </c>
      <c r="E238" t="s">
        <v>261</v>
      </c>
      <c r="F238" t="s">
        <v>261</v>
      </c>
      <c r="G238" t="s">
        <v>261</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2133</v>
      </c>
      <c r="C239" t="s">
        <v>261</v>
      </c>
      <c r="D239" t="s">
        <v>261</v>
      </c>
      <c r="E239" t="s">
        <v>261</v>
      </c>
      <c r="F239" t="s">
        <v>261</v>
      </c>
      <c r="G239" t="s">
        <v>261</v>
      </c>
      <c r="I239" t="str">
        <f t="shared" si="21"/>
        <v>N/A</v>
      </c>
      <c r="J239" t="str">
        <f t="shared" si="22"/>
        <v>N/A</v>
      </c>
      <c r="K239" t="str">
        <f t="shared" si="23"/>
        <v>N/A</v>
      </c>
      <c r="L239" t="str">
        <f t="shared" si="24"/>
        <v>N/A</v>
      </c>
      <c r="M239" t="str">
        <f t="shared" si="25"/>
        <v>N/A</v>
      </c>
      <c r="N239" t="str">
        <f t="shared" si="26"/>
        <v>N/A</v>
      </c>
    </row>
    <row r="240" spans="1:14" x14ac:dyDescent="0.3">
      <c r="A240" s="1">
        <v>23</v>
      </c>
      <c r="B240" t="s">
        <v>2134</v>
      </c>
      <c r="C240" t="s">
        <v>9112</v>
      </c>
      <c r="D240" t="s">
        <v>6633</v>
      </c>
      <c r="E240" t="s">
        <v>9113</v>
      </c>
      <c r="F240" t="s">
        <v>9114</v>
      </c>
      <c r="G240" t="s">
        <v>9115</v>
      </c>
      <c r="I240" t="str">
        <f t="shared" si="21"/>
        <v>N/A</v>
      </c>
      <c r="J240" t="str">
        <f t="shared" si="22"/>
        <v>(2.56M)</v>
      </c>
      <c r="K240" t="str">
        <f t="shared" si="23"/>
        <v>(3.52M)</v>
      </c>
      <c r="L240" t="str">
        <f t="shared" si="24"/>
        <v>(3.41M)</v>
      </c>
      <c r="M240" t="str">
        <f t="shared" si="25"/>
        <v>(5.13M)</v>
      </c>
      <c r="N240" t="str">
        <f t="shared" si="26"/>
        <v>(5.66M)</v>
      </c>
    </row>
    <row r="241" spans="1:14" x14ac:dyDescent="0.3">
      <c r="A241" s="1">
        <v>24</v>
      </c>
      <c r="B241" t="s">
        <v>2140</v>
      </c>
      <c r="C241" t="s">
        <v>9116</v>
      </c>
      <c r="D241" t="s">
        <v>9117</v>
      </c>
      <c r="E241" t="s">
        <v>9118</v>
      </c>
      <c r="F241" t="s">
        <v>6252</v>
      </c>
      <c r="G241" t="s">
        <v>9119</v>
      </c>
      <c r="I241" t="str">
        <f t="shared" si="21"/>
        <v>pos_trend</v>
      </c>
      <c r="J241" t="str">
        <f t="shared" si="22"/>
        <v>(34.22M)</v>
      </c>
      <c r="K241" t="str">
        <f t="shared" si="23"/>
        <v>(34.27M)</v>
      </c>
      <c r="L241" t="str">
        <f t="shared" si="24"/>
        <v>(35.4M)</v>
      </c>
      <c r="M241" t="str">
        <f t="shared" si="25"/>
        <v>(41.52M)</v>
      </c>
      <c r="N241" t="str">
        <f t="shared" si="26"/>
        <v>(47.92M)</v>
      </c>
    </row>
    <row r="242" spans="1:14" x14ac:dyDescent="0.3">
      <c r="A242" s="1">
        <v>25</v>
      </c>
      <c r="B242" t="s">
        <v>2146</v>
      </c>
      <c r="C242" t="s">
        <v>261</v>
      </c>
      <c r="D242" t="s">
        <v>261</v>
      </c>
      <c r="E242" t="s">
        <v>261</v>
      </c>
      <c r="F242" t="s">
        <v>261</v>
      </c>
      <c r="G242" t="s">
        <v>261</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2147</v>
      </c>
      <c r="C243" t="s">
        <v>261</v>
      </c>
      <c r="D243" t="s">
        <v>9120</v>
      </c>
      <c r="E243" t="s">
        <v>9121</v>
      </c>
      <c r="F243" t="s">
        <v>9122</v>
      </c>
      <c r="G243" t="s">
        <v>9123</v>
      </c>
      <c r="I243" t="str">
        <f t="shared" si="21"/>
        <v>N/A</v>
      </c>
      <c r="J243" t="str">
        <f t="shared" si="22"/>
        <v>N/A</v>
      </c>
      <c r="K243">
        <f t="shared" si="23"/>
        <v>0.11650000000000001</v>
      </c>
      <c r="L243">
        <f t="shared" si="24"/>
        <v>0.23850000000000002</v>
      </c>
      <c r="M243">
        <f t="shared" si="25"/>
        <v>0.16579999999999998</v>
      </c>
      <c r="N243">
        <f t="shared" si="26"/>
        <v>8.9399999999999993E-2</v>
      </c>
    </row>
    <row r="244" spans="1:14" x14ac:dyDescent="0.3">
      <c r="A244" s="1">
        <v>27</v>
      </c>
      <c r="B244" t="s">
        <v>2152</v>
      </c>
      <c r="C244" t="s">
        <v>261</v>
      </c>
      <c r="D244" t="s">
        <v>261</v>
      </c>
      <c r="E244" t="s">
        <v>261</v>
      </c>
      <c r="F244" t="s">
        <v>261</v>
      </c>
      <c r="G244" t="s">
        <v>261</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2153</v>
      </c>
      <c r="C245" t="s">
        <v>261</v>
      </c>
      <c r="D245" t="s">
        <v>261</v>
      </c>
      <c r="E245" t="s">
        <v>261</v>
      </c>
      <c r="F245" t="s">
        <v>261</v>
      </c>
      <c r="G245" t="s">
        <v>261</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440</v>
      </c>
      <c r="C246" t="s">
        <v>9124</v>
      </c>
      <c r="D246" t="s">
        <v>9125</v>
      </c>
      <c r="E246" t="s">
        <v>9126</v>
      </c>
      <c r="F246" t="s">
        <v>9127</v>
      </c>
      <c r="G246" t="s">
        <v>9128</v>
      </c>
      <c r="I246" t="str">
        <f t="shared" si="21"/>
        <v>N/A</v>
      </c>
      <c r="J246">
        <f t="shared" si="22"/>
        <v>22900000</v>
      </c>
      <c r="K246">
        <f t="shared" si="23"/>
        <v>22890000</v>
      </c>
      <c r="L246">
        <f t="shared" si="24"/>
        <v>25820000</v>
      </c>
      <c r="M246">
        <f t="shared" si="25"/>
        <v>26580000</v>
      </c>
      <c r="N246">
        <f t="shared" si="26"/>
        <v>29230000</v>
      </c>
    </row>
    <row r="247" spans="1:14" x14ac:dyDescent="0.3">
      <c r="A247" s="1">
        <v>30</v>
      </c>
      <c r="B247" t="s">
        <v>443</v>
      </c>
      <c r="C247" t="s">
        <v>9129</v>
      </c>
      <c r="D247" t="s">
        <v>9130</v>
      </c>
      <c r="E247" t="s">
        <v>4612</v>
      </c>
      <c r="F247" t="s">
        <v>9131</v>
      </c>
      <c r="G247" t="s">
        <v>9132</v>
      </c>
      <c r="I247" t="str">
        <f t="shared" si="21"/>
        <v>N/A</v>
      </c>
      <c r="J247">
        <f t="shared" si="22"/>
        <v>82830000</v>
      </c>
      <c r="K247">
        <f t="shared" si="23"/>
        <v>95630000</v>
      </c>
      <c r="L247">
        <f t="shared" si="24"/>
        <v>108670000</v>
      </c>
      <c r="M247">
        <f t="shared" si="25"/>
        <v>97360000</v>
      </c>
      <c r="N247">
        <f t="shared" si="26"/>
        <v>105790000</v>
      </c>
    </row>
    <row r="248" spans="1:14" x14ac:dyDescent="0.3">
      <c r="A248" s="1">
        <v>31</v>
      </c>
      <c r="B248" t="s">
        <v>449</v>
      </c>
      <c r="C248" t="s">
        <v>9129</v>
      </c>
      <c r="D248" t="s">
        <v>9130</v>
      </c>
      <c r="E248" t="s">
        <v>4612</v>
      </c>
      <c r="F248" t="s">
        <v>9131</v>
      </c>
      <c r="G248" t="s">
        <v>9132</v>
      </c>
      <c r="I248" t="str">
        <f t="shared" si="21"/>
        <v>N/A</v>
      </c>
      <c r="J248">
        <f t="shared" si="22"/>
        <v>82830000</v>
      </c>
      <c r="K248">
        <f t="shared" si="23"/>
        <v>95630000</v>
      </c>
      <c r="L248">
        <f t="shared" si="24"/>
        <v>108670000</v>
      </c>
      <c r="M248">
        <f t="shared" si="25"/>
        <v>97360000</v>
      </c>
      <c r="N248">
        <f t="shared" si="26"/>
        <v>105790000</v>
      </c>
    </row>
    <row r="249" spans="1:14" x14ac:dyDescent="0.3">
      <c r="A249" s="1">
        <v>32</v>
      </c>
      <c r="B249" t="s">
        <v>454</v>
      </c>
      <c r="C249" t="s">
        <v>261</v>
      </c>
      <c r="D249" t="s">
        <v>261</v>
      </c>
      <c r="E249" t="s">
        <v>261</v>
      </c>
      <c r="F249" t="s">
        <v>261</v>
      </c>
      <c r="G249" t="s">
        <v>261</v>
      </c>
      <c r="I249" t="str">
        <f t="shared" si="21"/>
        <v>N/A</v>
      </c>
      <c r="J249" t="str">
        <f t="shared" si="22"/>
        <v>N/A</v>
      </c>
      <c r="K249" t="str">
        <f t="shared" si="23"/>
        <v>N/A</v>
      </c>
      <c r="L249" t="str">
        <f t="shared" si="24"/>
        <v>N/A</v>
      </c>
      <c r="M249" t="str">
        <f t="shared" si="25"/>
        <v>N/A</v>
      </c>
      <c r="N249" t="str">
        <f t="shared" si="26"/>
        <v>N/A</v>
      </c>
    </row>
    <row r="250" spans="1:14" x14ac:dyDescent="0.3">
      <c r="A250" s="1">
        <v>33</v>
      </c>
      <c r="B250" t="s">
        <v>2169</v>
      </c>
      <c r="C250" t="s">
        <v>9133</v>
      </c>
      <c r="D250" t="s">
        <v>9134</v>
      </c>
      <c r="E250" t="s">
        <v>937</v>
      </c>
      <c r="F250" t="s">
        <v>1501</v>
      </c>
      <c r="G250" t="s">
        <v>9135</v>
      </c>
      <c r="I250" t="str">
        <f t="shared" si="21"/>
        <v>pos_trend</v>
      </c>
      <c r="J250">
        <f t="shared" si="22"/>
        <v>6390000</v>
      </c>
      <c r="K250">
        <f t="shared" si="23"/>
        <v>6940000</v>
      </c>
      <c r="L250">
        <f t="shared" si="24"/>
        <v>7800000</v>
      </c>
      <c r="M250">
        <f t="shared" si="25"/>
        <v>9240000</v>
      </c>
      <c r="N250">
        <f t="shared" si="26"/>
        <v>10050000</v>
      </c>
    </row>
    <row r="251" spans="1:14" x14ac:dyDescent="0.3">
      <c r="A251" s="1">
        <v>34</v>
      </c>
      <c r="B251" t="s">
        <v>459</v>
      </c>
      <c r="C251" t="s">
        <v>6975</v>
      </c>
      <c r="D251" t="s">
        <v>9136</v>
      </c>
      <c r="E251" t="s">
        <v>5215</v>
      </c>
      <c r="F251" t="s">
        <v>6115</v>
      </c>
      <c r="G251" t="s">
        <v>9137</v>
      </c>
      <c r="I251" t="str">
        <f t="shared" si="21"/>
        <v>pos_trend</v>
      </c>
      <c r="J251">
        <f t="shared" si="22"/>
        <v>1980000000</v>
      </c>
      <c r="K251">
        <f t="shared" si="23"/>
        <v>2080000000</v>
      </c>
      <c r="L251">
        <f t="shared" si="24"/>
        <v>2370000000</v>
      </c>
      <c r="M251">
        <f t="shared" si="25"/>
        <v>2630000000</v>
      </c>
      <c r="N251">
        <f t="shared" si="26"/>
        <v>2940000000</v>
      </c>
    </row>
    <row r="252" spans="1:14" x14ac:dyDescent="0.3">
      <c r="A252" s="1">
        <v>35</v>
      </c>
      <c r="B252" t="s">
        <v>2175</v>
      </c>
      <c r="C252" t="s">
        <v>261</v>
      </c>
      <c r="D252" t="s">
        <v>9138</v>
      </c>
      <c r="E252" t="s">
        <v>4091</v>
      </c>
      <c r="F252" t="s">
        <v>1754</v>
      </c>
      <c r="G252" t="s">
        <v>9139</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4.9200000000000001E-2</v>
      </c>
      <c r="L252">
        <f t="shared" ref="L252:L315" si="30">IF(TRIM(E252)="-", "N/A", IF(RIGHT(E252,1)="M",1000000*VALUE(LEFT(E252,LEN(E252)-1)),IF(RIGHT(E252,1)="B",1000000000*VALUE(LEFT(E252,LEN(E252)-1)),IF(RIGHT(E252,1)="%",0.01*VALUE(LEFT(E252,LEN(E252)-1)),E252))))</f>
        <v>0.14000000000000001</v>
      </c>
      <c r="M252">
        <f t="shared" ref="M252:M315" si="31">IF(TRIM(F252)="-", "N/A", IF(RIGHT(F252,1)="M",1000000*VALUE(LEFT(F252,LEN(F252)-1)),IF(RIGHT(F252,1)="B",1000000000*VALUE(LEFT(F252,LEN(F252)-1)),IF(RIGHT(F252,1)="%",0.01*VALUE(LEFT(F252,LEN(F252)-1)),F252))))</f>
        <v>0.109</v>
      </c>
      <c r="N252">
        <f t="shared" ref="N252:N315" si="32">IF(TRIM(G252)="-", "N/A", IF(RIGHT(G252,1)="M",1000000*VALUE(LEFT(G252,LEN(G252)-1)),IF(RIGHT(G252,1)="B",1000000000*VALUE(LEFT(G252,LEN(G252)-1)),IF(RIGHT(G252,1)="%",0.01*VALUE(LEFT(G252,LEN(G252)-1)),G252))))</f>
        <v>0.1183</v>
      </c>
    </row>
    <row r="253" spans="1:14" x14ac:dyDescent="0.3">
      <c r="A253" s="1">
        <v>36</v>
      </c>
      <c r="B253" t="s">
        <v>470</v>
      </c>
      <c r="C253" t="s">
        <v>261</v>
      </c>
      <c r="D253" t="s">
        <v>261</v>
      </c>
      <c r="E253" t="s">
        <v>261</v>
      </c>
      <c r="F253" t="s">
        <v>261</v>
      </c>
      <c r="G253" t="s">
        <v>1999</v>
      </c>
      <c r="I253" t="str">
        <f t="shared" si="27"/>
        <v>N/A</v>
      </c>
      <c r="J253" t="str">
        <f t="shared" si="28"/>
        <v>N/A</v>
      </c>
      <c r="K253" t="str">
        <f t="shared" si="29"/>
        <v>N/A</v>
      </c>
      <c r="L253" t="str">
        <f t="shared" si="30"/>
        <v>N/A</v>
      </c>
      <c r="M253" t="str">
        <f t="shared" si="31"/>
        <v>N/A</v>
      </c>
      <c r="N253">
        <f t="shared" si="32"/>
        <v>1.0700000000000001E-2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296</v>
      </c>
      <c r="C255" s="1" t="s">
        <v>248</v>
      </c>
      <c r="D255" s="1" t="s">
        <v>249</v>
      </c>
      <c r="E255" s="1" t="s">
        <v>250</v>
      </c>
      <c r="F255" s="1" t="s">
        <v>251</v>
      </c>
      <c r="G255" s="1" t="s">
        <v>252</v>
      </c>
      <c r="H255" s="1" t="s">
        <v>253</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2180</v>
      </c>
      <c r="C256" t="s">
        <v>4572</v>
      </c>
      <c r="D256" t="s">
        <v>3383</v>
      </c>
      <c r="E256" t="s">
        <v>9140</v>
      </c>
      <c r="F256" t="s">
        <v>7390</v>
      </c>
      <c r="G256" t="s">
        <v>7065</v>
      </c>
      <c r="I256" t="str">
        <f t="shared" si="27"/>
        <v>pos_trend</v>
      </c>
      <c r="J256">
        <f t="shared" si="28"/>
        <v>1720000000</v>
      </c>
      <c r="K256">
        <f t="shared" si="29"/>
        <v>1810000000</v>
      </c>
      <c r="L256">
        <f t="shared" si="30"/>
        <v>2060000000</v>
      </c>
      <c r="M256">
        <f t="shared" si="31"/>
        <v>2280000000</v>
      </c>
      <c r="N256">
        <f t="shared" si="32"/>
        <v>2580000000</v>
      </c>
    </row>
    <row r="257" spans="1:14" x14ac:dyDescent="0.3">
      <c r="A257" s="1">
        <v>1</v>
      </c>
      <c r="B257" t="s">
        <v>2186</v>
      </c>
      <c r="C257" t="s">
        <v>9141</v>
      </c>
      <c r="D257" t="s">
        <v>9142</v>
      </c>
      <c r="E257" t="s">
        <v>9143</v>
      </c>
      <c r="F257" t="s">
        <v>9144</v>
      </c>
      <c r="G257" t="s">
        <v>9145</v>
      </c>
      <c r="I257" t="str">
        <f t="shared" si="27"/>
        <v>pos_trend</v>
      </c>
      <c r="J257">
        <f t="shared" si="28"/>
        <v>462250000</v>
      </c>
      <c r="K257">
        <f t="shared" si="29"/>
        <v>495960000</v>
      </c>
      <c r="L257">
        <f t="shared" si="30"/>
        <v>610130000</v>
      </c>
      <c r="M257">
        <f t="shared" si="31"/>
        <v>711030000</v>
      </c>
      <c r="N257">
        <f t="shared" si="32"/>
        <v>756240000</v>
      </c>
    </row>
    <row r="258" spans="1:14" x14ac:dyDescent="0.3">
      <c r="A258" s="1">
        <v>2</v>
      </c>
      <c r="B258" t="s">
        <v>2192</v>
      </c>
      <c r="C258" t="s">
        <v>1653</v>
      </c>
      <c r="D258" t="s">
        <v>3928</v>
      </c>
      <c r="E258" t="s">
        <v>3338</v>
      </c>
      <c r="F258" t="s">
        <v>9146</v>
      </c>
      <c r="G258" t="s">
        <v>7073</v>
      </c>
      <c r="I258" t="str">
        <f t="shared" si="27"/>
        <v>pos_trend</v>
      </c>
      <c r="J258">
        <f t="shared" si="28"/>
        <v>1260000000</v>
      </c>
      <c r="K258">
        <f t="shared" si="29"/>
        <v>1310000000</v>
      </c>
      <c r="L258">
        <f t="shared" si="30"/>
        <v>1450000000</v>
      </c>
      <c r="M258">
        <f t="shared" si="31"/>
        <v>1570000000</v>
      </c>
      <c r="N258">
        <f t="shared" si="32"/>
        <v>1830000000</v>
      </c>
    </row>
    <row r="259" spans="1:14" x14ac:dyDescent="0.3">
      <c r="A259" s="1">
        <v>3</v>
      </c>
      <c r="B259" t="s">
        <v>2198</v>
      </c>
      <c r="C259" t="s">
        <v>261</v>
      </c>
      <c r="D259" t="s">
        <v>261</v>
      </c>
      <c r="E259" t="s">
        <v>261</v>
      </c>
      <c r="F259" t="s">
        <v>261</v>
      </c>
      <c r="G259" t="s">
        <v>261</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2199</v>
      </c>
      <c r="C260" t="s">
        <v>261</v>
      </c>
      <c r="D260" t="s">
        <v>9147</v>
      </c>
      <c r="E260" t="s">
        <v>9148</v>
      </c>
      <c r="F260" t="s">
        <v>5071</v>
      </c>
      <c r="G260" t="s">
        <v>9149</v>
      </c>
      <c r="I260" t="str">
        <f t="shared" si="27"/>
        <v>N/A</v>
      </c>
      <c r="J260" t="str">
        <f t="shared" si="28"/>
        <v>N/A</v>
      </c>
      <c r="K260">
        <f t="shared" si="29"/>
        <v>4.9700000000000001E-2</v>
      </c>
      <c r="L260">
        <f t="shared" si="30"/>
        <v>0.14180000000000001</v>
      </c>
      <c r="M260">
        <f t="shared" si="31"/>
        <v>0.10340000000000001</v>
      </c>
      <c r="N260">
        <f t="shared" si="32"/>
        <v>0.1336</v>
      </c>
    </row>
    <row r="261" spans="1:14" x14ac:dyDescent="0.3">
      <c r="A261" s="1">
        <v>5</v>
      </c>
      <c r="B261" t="s">
        <v>472</v>
      </c>
      <c r="C261" t="s">
        <v>8921</v>
      </c>
      <c r="D261" t="s">
        <v>8921</v>
      </c>
      <c r="E261" t="s">
        <v>8921</v>
      </c>
      <c r="F261" t="s">
        <v>8921</v>
      </c>
      <c r="G261" t="s">
        <v>8921</v>
      </c>
      <c r="I261" t="str">
        <f t="shared" si="27"/>
        <v>N/A</v>
      </c>
      <c r="J261">
        <f t="shared" si="28"/>
        <v>10310000</v>
      </c>
      <c r="K261">
        <f t="shared" si="29"/>
        <v>10310000</v>
      </c>
      <c r="L261">
        <f t="shared" si="30"/>
        <v>10310000</v>
      </c>
      <c r="M261">
        <f t="shared" si="31"/>
        <v>10310000</v>
      </c>
      <c r="N261">
        <f t="shared" si="32"/>
        <v>10310000</v>
      </c>
    </row>
    <row r="262" spans="1:14" x14ac:dyDescent="0.3">
      <c r="A262" s="1">
        <v>6</v>
      </c>
      <c r="B262" t="s">
        <v>478</v>
      </c>
      <c r="C262" t="s">
        <v>261</v>
      </c>
      <c r="D262" t="s">
        <v>261</v>
      </c>
      <c r="E262" t="s">
        <v>261</v>
      </c>
      <c r="F262" t="s">
        <v>261</v>
      </c>
      <c r="G262" t="s">
        <v>261</v>
      </c>
      <c r="I262" t="str">
        <f t="shared" si="27"/>
        <v>N/A</v>
      </c>
      <c r="J262" t="str">
        <f t="shared" si="28"/>
        <v>N/A</v>
      </c>
      <c r="K262" t="str">
        <f t="shared" si="29"/>
        <v>N/A</v>
      </c>
      <c r="L262" t="str">
        <f t="shared" si="30"/>
        <v>N/A</v>
      </c>
      <c r="M262" t="str">
        <f t="shared" si="31"/>
        <v>N/A</v>
      </c>
      <c r="N262" t="str">
        <f t="shared" si="32"/>
        <v>N/A</v>
      </c>
    </row>
    <row r="263" spans="1:14" x14ac:dyDescent="0.3">
      <c r="A263" s="1">
        <v>7</v>
      </c>
      <c r="B263" t="s">
        <v>483</v>
      </c>
      <c r="C263" t="s">
        <v>261</v>
      </c>
      <c r="D263" t="s">
        <v>261</v>
      </c>
      <c r="E263" t="s">
        <v>261</v>
      </c>
      <c r="F263" t="s">
        <v>261</v>
      </c>
      <c r="G263" t="s">
        <v>261</v>
      </c>
      <c r="I263" t="str">
        <f t="shared" si="27"/>
        <v>N/A</v>
      </c>
      <c r="J263" t="str">
        <f t="shared" si="28"/>
        <v>N/A</v>
      </c>
      <c r="K263" t="str">
        <f t="shared" si="29"/>
        <v>N/A</v>
      </c>
      <c r="L263" t="str">
        <f t="shared" si="30"/>
        <v>N/A</v>
      </c>
      <c r="M263" t="str">
        <f t="shared" si="31"/>
        <v>N/A</v>
      </c>
      <c r="N263" t="str">
        <f t="shared" si="32"/>
        <v>N/A</v>
      </c>
    </row>
    <row r="264" spans="1:14" x14ac:dyDescent="0.3">
      <c r="A264" s="1">
        <v>8</v>
      </c>
      <c r="B264" t="s">
        <v>482</v>
      </c>
      <c r="C264" t="s">
        <v>261</v>
      </c>
      <c r="D264" t="s">
        <v>261</v>
      </c>
      <c r="E264" t="s">
        <v>261</v>
      </c>
      <c r="F264" t="s">
        <v>261</v>
      </c>
      <c r="G264" t="s">
        <v>261</v>
      </c>
      <c r="I264" t="str">
        <f t="shared" si="27"/>
        <v>N/A</v>
      </c>
      <c r="J264" t="str">
        <f t="shared" si="28"/>
        <v>N/A</v>
      </c>
      <c r="K264" t="str">
        <f t="shared" si="29"/>
        <v>N/A</v>
      </c>
      <c r="L264" t="str">
        <f t="shared" si="30"/>
        <v>N/A</v>
      </c>
      <c r="M264" t="str">
        <f t="shared" si="31"/>
        <v>N/A</v>
      </c>
      <c r="N264" t="str">
        <f t="shared" si="32"/>
        <v>N/A</v>
      </c>
    </row>
    <row r="265" spans="1:14" x14ac:dyDescent="0.3">
      <c r="A265" s="1">
        <v>9</v>
      </c>
      <c r="B265" t="s">
        <v>484</v>
      </c>
      <c r="C265" t="s">
        <v>8921</v>
      </c>
      <c r="D265" t="s">
        <v>8921</v>
      </c>
      <c r="E265" t="s">
        <v>8921</v>
      </c>
      <c r="F265" t="s">
        <v>8921</v>
      </c>
      <c r="G265" t="s">
        <v>8921</v>
      </c>
      <c r="I265" t="str">
        <f t="shared" si="27"/>
        <v>N/A</v>
      </c>
      <c r="J265">
        <f t="shared" si="28"/>
        <v>10310000</v>
      </c>
      <c r="K265">
        <f t="shared" si="29"/>
        <v>10310000</v>
      </c>
      <c r="L265">
        <f t="shared" si="30"/>
        <v>10310000</v>
      </c>
      <c r="M265">
        <f t="shared" si="31"/>
        <v>10310000</v>
      </c>
      <c r="N265">
        <f t="shared" si="32"/>
        <v>10310000</v>
      </c>
    </row>
    <row r="266" spans="1:14" x14ac:dyDescent="0.3">
      <c r="A266" s="1">
        <v>10</v>
      </c>
      <c r="B266" t="s">
        <v>488</v>
      </c>
      <c r="C266" t="s">
        <v>8921</v>
      </c>
      <c r="D266" t="s">
        <v>8921</v>
      </c>
      <c r="E266" t="s">
        <v>8921</v>
      </c>
      <c r="F266" t="s">
        <v>8921</v>
      </c>
      <c r="G266" t="s">
        <v>8921</v>
      </c>
      <c r="I266" t="str">
        <f t="shared" si="27"/>
        <v>N/A</v>
      </c>
      <c r="J266">
        <f t="shared" si="28"/>
        <v>10310000</v>
      </c>
      <c r="K266">
        <f t="shared" si="29"/>
        <v>10310000</v>
      </c>
      <c r="L266">
        <f t="shared" si="30"/>
        <v>10310000</v>
      </c>
      <c r="M266">
        <f t="shared" si="31"/>
        <v>10310000</v>
      </c>
      <c r="N266">
        <f t="shared" si="32"/>
        <v>10310000</v>
      </c>
    </row>
    <row r="267" spans="1:14" x14ac:dyDescent="0.3">
      <c r="A267" s="1">
        <v>11</v>
      </c>
      <c r="B267" t="s">
        <v>489</v>
      </c>
      <c r="C267" t="s">
        <v>261</v>
      </c>
      <c r="D267" t="s">
        <v>261</v>
      </c>
      <c r="E267" t="s">
        <v>261</v>
      </c>
      <c r="F267" t="s">
        <v>261</v>
      </c>
      <c r="G267" t="s">
        <v>261</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2215</v>
      </c>
      <c r="C268" t="s">
        <v>261</v>
      </c>
      <c r="D268" t="s">
        <v>852</v>
      </c>
      <c r="E268" t="s">
        <v>852</v>
      </c>
      <c r="F268" t="s">
        <v>852</v>
      </c>
      <c r="G268" t="s">
        <v>852</v>
      </c>
      <c r="I268" t="str">
        <f t="shared" si="27"/>
        <v>N/A</v>
      </c>
      <c r="J268" t="str">
        <f t="shared" si="28"/>
        <v>N/A</v>
      </c>
      <c r="K268">
        <f t="shared" si="29"/>
        <v>0</v>
      </c>
      <c r="L268">
        <f t="shared" si="30"/>
        <v>0</v>
      </c>
      <c r="M268">
        <f t="shared" si="31"/>
        <v>0</v>
      </c>
      <c r="N268">
        <f t="shared" si="32"/>
        <v>0</v>
      </c>
    </row>
    <row r="269" spans="1:14" x14ac:dyDescent="0.3">
      <c r="A269" s="1">
        <v>13</v>
      </c>
      <c r="B269" t="s">
        <v>495</v>
      </c>
      <c r="C269" t="s">
        <v>9150</v>
      </c>
      <c r="D269" t="s">
        <v>9151</v>
      </c>
      <c r="E269" t="s">
        <v>9152</v>
      </c>
      <c r="F269" t="s">
        <v>8983</v>
      </c>
      <c r="G269" t="s">
        <v>1689</v>
      </c>
      <c r="I269" t="str">
        <f t="shared" si="27"/>
        <v>neg_trend</v>
      </c>
      <c r="J269">
        <f t="shared" si="28"/>
        <v>5.2000000000000006E-3</v>
      </c>
      <c r="K269">
        <f t="shared" si="29"/>
        <v>5.0000000000000001E-3</v>
      </c>
      <c r="L269">
        <f t="shared" si="30"/>
        <v>4.3E-3</v>
      </c>
      <c r="M269">
        <f t="shared" si="31"/>
        <v>3.9000000000000003E-3</v>
      </c>
      <c r="N269">
        <f t="shared" si="32"/>
        <v>3.4999999999999996E-3</v>
      </c>
    </row>
    <row r="270" spans="1:14" x14ac:dyDescent="0.3">
      <c r="A270" s="1">
        <v>14</v>
      </c>
      <c r="B270" t="s">
        <v>503</v>
      </c>
      <c r="C270" t="s">
        <v>9153</v>
      </c>
      <c r="D270" t="s">
        <v>9154</v>
      </c>
      <c r="E270" t="s">
        <v>9155</v>
      </c>
      <c r="F270" t="s">
        <v>9156</v>
      </c>
      <c r="G270" t="s">
        <v>9157</v>
      </c>
      <c r="I270" t="str">
        <f t="shared" si="27"/>
        <v>N/A</v>
      </c>
      <c r="J270">
        <f t="shared" si="28"/>
        <v>37320000</v>
      </c>
      <c r="K270">
        <f t="shared" si="29"/>
        <v>48170000</v>
      </c>
      <c r="L270">
        <f t="shared" si="30"/>
        <v>52990000</v>
      </c>
      <c r="M270">
        <f t="shared" si="31"/>
        <v>75670000</v>
      </c>
      <c r="N270">
        <f t="shared" si="32"/>
        <v>50120000</v>
      </c>
    </row>
    <row r="271" spans="1:14" x14ac:dyDescent="0.3">
      <c r="A271" s="1">
        <v>15</v>
      </c>
      <c r="B271" t="s">
        <v>509</v>
      </c>
      <c r="C271" t="s">
        <v>9153</v>
      </c>
      <c r="D271" t="s">
        <v>9154</v>
      </c>
      <c r="E271" t="s">
        <v>9155</v>
      </c>
      <c r="F271" t="s">
        <v>9156</v>
      </c>
      <c r="G271" t="s">
        <v>9157</v>
      </c>
      <c r="I271" t="str">
        <f t="shared" si="27"/>
        <v>N/A</v>
      </c>
      <c r="J271">
        <f t="shared" si="28"/>
        <v>37320000</v>
      </c>
      <c r="K271">
        <f t="shared" si="29"/>
        <v>48170000</v>
      </c>
      <c r="L271">
        <f t="shared" si="30"/>
        <v>52990000</v>
      </c>
      <c r="M271">
        <f t="shared" si="31"/>
        <v>75670000</v>
      </c>
      <c r="N271">
        <f t="shared" si="32"/>
        <v>50120000</v>
      </c>
    </row>
    <row r="272" spans="1:14" x14ac:dyDescent="0.3">
      <c r="A272" s="1">
        <v>16</v>
      </c>
      <c r="B272" t="s">
        <v>514</v>
      </c>
      <c r="C272" t="s">
        <v>9158</v>
      </c>
      <c r="D272" t="s">
        <v>9159</v>
      </c>
      <c r="E272" t="s">
        <v>9160</v>
      </c>
      <c r="F272" t="s">
        <v>1555</v>
      </c>
      <c r="G272" t="s">
        <v>8312</v>
      </c>
      <c r="I272" t="str">
        <f t="shared" si="27"/>
        <v>pos_trend</v>
      </c>
      <c r="J272">
        <f t="shared" si="28"/>
        <v>1780000000</v>
      </c>
      <c r="K272">
        <f t="shared" si="29"/>
        <v>1870000000</v>
      </c>
      <c r="L272">
        <f t="shared" si="30"/>
        <v>2140000000.0000002</v>
      </c>
      <c r="M272">
        <f t="shared" si="31"/>
        <v>2380000000</v>
      </c>
      <c r="N272">
        <f t="shared" si="32"/>
        <v>2660000000</v>
      </c>
    </row>
    <row r="273" spans="1:14" x14ac:dyDescent="0.3">
      <c r="A273" s="1">
        <v>17</v>
      </c>
      <c r="B273" t="s">
        <v>525</v>
      </c>
      <c r="C273" t="s">
        <v>261</v>
      </c>
      <c r="D273" t="s">
        <v>261</v>
      </c>
      <c r="E273" t="s">
        <v>261</v>
      </c>
      <c r="F273" t="s">
        <v>261</v>
      </c>
      <c r="G273" t="s">
        <v>261</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526</v>
      </c>
      <c r="C274" t="s">
        <v>261</v>
      </c>
      <c r="D274" t="s">
        <v>261</v>
      </c>
      <c r="E274" t="s">
        <v>261</v>
      </c>
      <c r="F274" t="s">
        <v>261</v>
      </c>
      <c r="G274" t="s">
        <v>261</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527</v>
      </c>
      <c r="C275" t="s">
        <v>261</v>
      </c>
      <c r="D275" t="s">
        <v>261</v>
      </c>
      <c r="E275" t="s">
        <v>261</v>
      </c>
      <c r="F275" t="s">
        <v>261</v>
      </c>
      <c r="G275" t="s">
        <v>261</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528</v>
      </c>
      <c r="C276" t="s">
        <v>9161</v>
      </c>
      <c r="D276" t="s">
        <v>9162</v>
      </c>
      <c r="E276" t="s">
        <v>9163</v>
      </c>
      <c r="F276" t="s">
        <v>9164</v>
      </c>
      <c r="G276" t="s">
        <v>9165</v>
      </c>
      <c r="I276" t="str">
        <f t="shared" si="27"/>
        <v>pos_trend</v>
      </c>
      <c r="J276">
        <f t="shared" si="28"/>
        <v>205030000</v>
      </c>
      <c r="K276">
        <f t="shared" si="29"/>
        <v>209900000</v>
      </c>
      <c r="L276">
        <f t="shared" si="30"/>
        <v>233180000</v>
      </c>
      <c r="M276">
        <f t="shared" si="31"/>
        <v>251840000</v>
      </c>
      <c r="N276">
        <f t="shared" si="32"/>
        <v>279980000</v>
      </c>
    </row>
    <row r="277" spans="1:14" x14ac:dyDescent="0.3">
      <c r="A277" s="1">
        <v>21</v>
      </c>
      <c r="B277" t="s">
        <v>534</v>
      </c>
      <c r="C277" t="s">
        <v>2509</v>
      </c>
      <c r="D277" t="s">
        <v>2509</v>
      </c>
      <c r="E277" t="s">
        <v>2509</v>
      </c>
      <c r="F277" t="s">
        <v>2509</v>
      </c>
      <c r="G277" t="s">
        <v>2509</v>
      </c>
      <c r="I277" t="str">
        <f t="shared" si="27"/>
        <v>N/A</v>
      </c>
      <c r="J277" t="str">
        <f t="shared" si="28"/>
        <v>8000</v>
      </c>
      <c r="K277" t="str">
        <f t="shared" si="29"/>
        <v>8000</v>
      </c>
      <c r="L277" t="str">
        <f t="shared" si="30"/>
        <v>8000</v>
      </c>
      <c r="M277" t="str">
        <f t="shared" si="31"/>
        <v>8000</v>
      </c>
      <c r="N277" t="str">
        <f t="shared" si="32"/>
        <v>8000</v>
      </c>
    </row>
    <row r="278" spans="1:14" x14ac:dyDescent="0.3">
      <c r="A278" s="1">
        <v>22</v>
      </c>
      <c r="B278" t="s">
        <v>540</v>
      </c>
      <c r="C278" t="s">
        <v>3190</v>
      </c>
      <c r="D278" t="s">
        <v>3190</v>
      </c>
      <c r="E278" t="s">
        <v>3058</v>
      </c>
      <c r="F278" t="s">
        <v>9166</v>
      </c>
      <c r="G278" t="s">
        <v>9167</v>
      </c>
      <c r="I278" t="str">
        <f t="shared" si="27"/>
        <v>N/A</v>
      </c>
      <c r="J278">
        <f t="shared" si="28"/>
        <v>75010000</v>
      </c>
      <c r="K278">
        <f t="shared" si="29"/>
        <v>75010000</v>
      </c>
      <c r="L278">
        <f t="shared" si="30"/>
        <v>77800000</v>
      </c>
      <c r="M278">
        <f t="shared" si="31"/>
        <v>81160000</v>
      </c>
      <c r="N278">
        <f t="shared" si="32"/>
        <v>90670000</v>
      </c>
    </row>
    <row r="279" spans="1:14" x14ac:dyDescent="0.3">
      <c r="A279" s="1">
        <v>23</v>
      </c>
      <c r="B279" t="s">
        <v>546</v>
      </c>
      <c r="C279" t="s">
        <v>3594</v>
      </c>
      <c r="D279" t="s">
        <v>9168</v>
      </c>
      <c r="E279" t="s">
        <v>9169</v>
      </c>
      <c r="F279" t="s">
        <v>9170</v>
      </c>
      <c r="G279" t="s">
        <v>9171</v>
      </c>
      <c r="I279" t="str">
        <f t="shared" si="27"/>
        <v>pos_trend</v>
      </c>
      <c r="J279">
        <f t="shared" si="28"/>
        <v>123010000</v>
      </c>
      <c r="K279">
        <f t="shared" si="29"/>
        <v>137350000</v>
      </c>
      <c r="L279">
        <f t="shared" si="30"/>
        <v>152830000</v>
      </c>
      <c r="M279">
        <f t="shared" si="31"/>
        <v>170070000</v>
      </c>
      <c r="N279">
        <f t="shared" si="32"/>
        <v>189310000</v>
      </c>
    </row>
    <row r="280" spans="1:14" x14ac:dyDescent="0.3">
      <c r="A280" s="1">
        <v>24</v>
      </c>
      <c r="B280" t="s">
        <v>552</v>
      </c>
      <c r="C280" t="s">
        <v>261</v>
      </c>
      <c r="D280" t="s">
        <v>261</v>
      </c>
      <c r="E280" t="s">
        <v>261</v>
      </c>
      <c r="F280" t="s">
        <v>261</v>
      </c>
      <c r="G280" t="s">
        <v>261</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553</v>
      </c>
      <c r="C281" t="s">
        <v>261</v>
      </c>
      <c r="D281" t="s">
        <v>261</v>
      </c>
      <c r="E281" t="s">
        <v>261</v>
      </c>
      <c r="F281" t="s">
        <v>261</v>
      </c>
      <c r="G281" t="s">
        <v>261</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554</v>
      </c>
      <c r="C282" t="s">
        <v>261</v>
      </c>
      <c r="D282" t="s">
        <v>261</v>
      </c>
      <c r="E282" t="s">
        <v>261</v>
      </c>
      <c r="F282" t="s">
        <v>261</v>
      </c>
      <c r="G282" t="s">
        <v>261</v>
      </c>
      <c r="I282" t="str">
        <f t="shared" si="27"/>
        <v>N/A</v>
      </c>
      <c r="J282" t="str">
        <f t="shared" si="28"/>
        <v>N/A</v>
      </c>
      <c r="K282" t="str">
        <f t="shared" si="29"/>
        <v>N/A</v>
      </c>
      <c r="L282" t="str">
        <f t="shared" si="30"/>
        <v>N/A</v>
      </c>
      <c r="M282" t="str">
        <f t="shared" si="31"/>
        <v>N/A</v>
      </c>
      <c r="N282" t="str">
        <f t="shared" si="32"/>
        <v>N/A</v>
      </c>
    </row>
    <row r="283" spans="1:14" x14ac:dyDescent="0.3">
      <c r="A283" s="1">
        <v>27</v>
      </c>
      <c r="B283" t="s">
        <v>555</v>
      </c>
      <c r="C283" t="s">
        <v>261</v>
      </c>
      <c r="D283" t="s">
        <v>261</v>
      </c>
      <c r="E283" t="s">
        <v>261</v>
      </c>
      <c r="F283" t="s">
        <v>261</v>
      </c>
      <c r="G283" t="s">
        <v>261</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556</v>
      </c>
      <c r="C284" t="s">
        <v>8108</v>
      </c>
      <c r="D284" t="s">
        <v>9172</v>
      </c>
      <c r="E284" t="s">
        <v>579</v>
      </c>
      <c r="F284" t="s">
        <v>9173</v>
      </c>
      <c r="G284" t="s">
        <v>7704</v>
      </c>
      <c r="I284" t="str">
        <f t="shared" si="27"/>
        <v>N/A</v>
      </c>
      <c r="J284">
        <f t="shared" si="28"/>
        <v>7000000</v>
      </c>
      <c r="K284" t="str">
        <f t="shared" si="29"/>
        <v>(2.47M)</v>
      </c>
      <c r="L284">
        <f t="shared" si="30"/>
        <v>2530000</v>
      </c>
      <c r="M284" t="str">
        <f t="shared" si="31"/>
        <v>595000</v>
      </c>
      <c r="N284" t="str">
        <f t="shared" si="32"/>
        <v>(11,000)</v>
      </c>
    </row>
    <row r="285" spans="1:14" x14ac:dyDescent="0.3">
      <c r="A285" s="1">
        <v>29</v>
      </c>
      <c r="B285" t="s">
        <v>563</v>
      </c>
      <c r="C285" t="s">
        <v>261</v>
      </c>
      <c r="D285" t="s">
        <v>261</v>
      </c>
      <c r="E285" t="s">
        <v>261</v>
      </c>
      <c r="F285" t="s">
        <v>261</v>
      </c>
      <c r="G285" t="s">
        <v>261</v>
      </c>
      <c r="I285" t="str">
        <f t="shared" si="27"/>
        <v>N/A</v>
      </c>
      <c r="J285" t="str">
        <f t="shared" si="28"/>
        <v>N/A</v>
      </c>
      <c r="K285" t="str">
        <f t="shared" si="29"/>
        <v>N/A</v>
      </c>
      <c r="L285" t="str">
        <f t="shared" si="30"/>
        <v>N/A</v>
      </c>
      <c r="M285" t="str">
        <f t="shared" si="31"/>
        <v>N/A</v>
      </c>
      <c r="N285" t="str">
        <f t="shared" si="32"/>
        <v>N/A</v>
      </c>
    </row>
    <row r="286" spans="1:14" x14ac:dyDescent="0.3">
      <c r="A286" s="1">
        <v>30</v>
      </c>
      <c r="B286" t="s">
        <v>564</v>
      </c>
      <c r="C286" t="s">
        <v>9174</v>
      </c>
      <c r="D286" t="s">
        <v>9175</v>
      </c>
      <c r="E286" t="s">
        <v>9176</v>
      </c>
      <c r="F286" t="s">
        <v>9177</v>
      </c>
      <c r="G286" t="s">
        <v>9178</v>
      </c>
      <c r="I286" t="str">
        <f t="shared" si="27"/>
        <v>neg_trend</v>
      </c>
      <c r="J286">
        <f t="shared" si="28"/>
        <v>0.10349999999999999</v>
      </c>
      <c r="K286">
        <f t="shared" si="29"/>
        <v>0.1009</v>
      </c>
      <c r="L286">
        <f t="shared" si="30"/>
        <v>9.8400000000000001E-2</v>
      </c>
      <c r="M286">
        <f t="shared" si="31"/>
        <v>9.5799999999999996E-2</v>
      </c>
      <c r="N286">
        <f t="shared" si="32"/>
        <v>9.5199999999999993E-2</v>
      </c>
    </row>
    <row r="287" spans="1:14" x14ac:dyDescent="0.3">
      <c r="A287" s="1">
        <v>31</v>
      </c>
      <c r="B287" t="s">
        <v>570</v>
      </c>
      <c r="C287" t="s">
        <v>9161</v>
      </c>
      <c r="D287" t="s">
        <v>9162</v>
      </c>
      <c r="E287" t="s">
        <v>9163</v>
      </c>
      <c r="F287" t="s">
        <v>9164</v>
      </c>
      <c r="G287" t="s">
        <v>9165</v>
      </c>
      <c r="I287" t="str">
        <f t="shared" si="27"/>
        <v>pos_trend</v>
      </c>
      <c r="J287">
        <f t="shared" si="28"/>
        <v>205030000</v>
      </c>
      <c r="K287">
        <f t="shared" si="29"/>
        <v>209900000</v>
      </c>
      <c r="L287">
        <f t="shared" si="30"/>
        <v>233180000</v>
      </c>
      <c r="M287">
        <f t="shared" si="31"/>
        <v>251840000</v>
      </c>
      <c r="N287">
        <f t="shared" si="32"/>
        <v>279980000</v>
      </c>
    </row>
    <row r="288" spans="1:14" x14ac:dyDescent="0.3">
      <c r="A288" s="1">
        <v>32</v>
      </c>
      <c r="B288" t="s">
        <v>571</v>
      </c>
      <c r="C288" t="s">
        <v>9174</v>
      </c>
      <c r="D288" t="s">
        <v>9175</v>
      </c>
      <c r="E288" t="s">
        <v>9176</v>
      </c>
      <c r="F288" t="s">
        <v>9177</v>
      </c>
      <c r="G288" t="s">
        <v>9178</v>
      </c>
      <c r="I288" t="str">
        <f t="shared" si="27"/>
        <v>neg_trend</v>
      </c>
      <c r="J288">
        <f t="shared" si="28"/>
        <v>0.10349999999999999</v>
      </c>
      <c r="K288">
        <f t="shared" si="29"/>
        <v>0.1009</v>
      </c>
      <c r="L288">
        <f t="shared" si="30"/>
        <v>9.8400000000000001E-2</v>
      </c>
      <c r="M288">
        <f t="shared" si="31"/>
        <v>9.5799999999999996E-2</v>
      </c>
      <c r="N288">
        <f t="shared" si="32"/>
        <v>9.5199999999999993E-2</v>
      </c>
    </row>
    <row r="289" spans="1:14" x14ac:dyDescent="0.3">
      <c r="A289" s="1">
        <v>33</v>
      </c>
      <c r="B289" t="s">
        <v>572</v>
      </c>
      <c r="C289" t="s">
        <v>261</v>
      </c>
      <c r="D289" t="s">
        <v>261</v>
      </c>
      <c r="E289" t="s">
        <v>261</v>
      </c>
      <c r="F289" t="s">
        <v>261</v>
      </c>
      <c r="G289" t="s">
        <v>4285</v>
      </c>
      <c r="I289" t="str">
        <f t="shared" si="27"/>
        <v>N/A</v>
      </c>
      <c r="J289" t="str">
        <f t="shared" si="28"/>
        <v>N/A</v>
      </c>
      <c r="K289" t="str">
        <f t="shared" si="29"/>
        <v>N/A</v>
      </c>
      <c r="L289" t="str">
        <f t="shared" si="30"/>
        <v>N/A</v>
      </c>
      <c r="M289" t="str">
        <f t="shared" si="31"/>
        <v>N/A</v>
      </c>
      <c r="N289">
        <f t="shared" si="32"/>
        <v>0.1118</v>
      </c>
    </row>
    <row r="290" spans="1:14" x14ac:dyDescent="0.3">
      <c r="A290" s="1">
        <v>34</v>
      </c>
      <c r="B290" t="s">
        <v>574</v>
      </c>
      <c r="C290" t="s">
        <v>261</v>
      </c>
      <c r="D290" t="s">
        <v>261</v>
      </c>
      <c r="E290" t="s">
        <v>261</v>
      </c>
      <c r="F290" t="s">
        <v>261</v>
      </c>
      <c r="G290" t="s">
        <v>261</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580</v>
      </c>
      <c r="C291" t="s">
        <v>9161</v>
      </c>
      <c r="D291" t="s">
        <v>9162</v>
      </c>
      <c r="E291" t="s">
        <v>9163</v>
      </c>
      <c r="F291" t="s">
        <v>9164</v>
      </c>
      <c r="G291" t="s">
        <v>9165</v>
      </c>
      <c r="I291" t="str">
        <f t="shared" si="27"/>
        <v>pos_trend</v>
      </c>
      <c r="J291">
        <f t="shared" si="28"/>
        <v>205030000</v>
      </c>
      <c r="K291">
        <f t="shared" si="29"/>
        <v>209900000</v>
      </c>
      <c r="L291">
        <f t="shared" si="30"/>
        <v>233180000</v>
      </c>
      <c r="M291">
        <f t="shared" si="31"/>
        <v>251840000</v>
      </c>
      <c r="N291">
        <f t="shared" si="32"/>
        <v>279980000</v>
      </c>
    </row>
    <row r="292" spans="1:14" x14ac:dyDescent="0.3">
      <c r="A292" s="1">
        <v>36</v>
      </c>
      <c r="B292" t="s">
        <v>586</v>
      </c>
      <c r="C292" t="s">
        <v>6975</v>
      </c>
      <c r="D292" t="s">
        <v>9136</v>
      </c>
      <c r="E292" t="s">
        <v>5215</v>
      </c>
      <c r="F292" t="s">
        <v>6115</v>
      </c>
      <c r="G292" t="s">
        <v>9137</v>
      </c>
      <c r="I292" t="str">
        <f t="shared" si="27"/>
        <v>pos_trend</v>
      </c>
      <c r="J292">
        <f t="shared" si="28"/>
        <v>1980000000</v>
      </c>
      <c r="K292">
        <f t="shared" si="29"/>
        <v>2080000000</v>
      </c>
      <c r="L292">
        <f t="shared" si="30"/>
        <v>2370000000</v>
      </c>
      <c r="M292">
        <f t="shared" si="31"/>
        <v>2630000000</v>
      </c>
      <c r="N292">
        <f t="shared" si="32"/>
        <v>2940000000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296</v>
      </c>
      <c r="C294" s="1" t="s">
        <v>248</v>
      </c>
      <c r="D294" s="1" t="s">
        <v>249</v>
      </c>
      <c r="E294" s="1" t="s">
        <v>250</v>
      </c>
      <c r="F294" s="1" t="s">
        <v>251</v>
      </c>
      <c r="G294" s="1" t="s">
        <v>252</v>
      </c>
      <c r="H294" s="1" t="s">
        <v>253</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587</v>
      </c>
      <c r="C295" t="s">
        <v>9179</v>
      </c>
      <c r="D295" t="s">
        <v>6512</v>
      </c>
      <c r="E295" t="s">
        <v>9180</v>
      </c>
      <c r="F295" t="s">
        <v>9181</v>
      </c>
      <c r="G295" t="s">
        <v>9182</v>
      </c>
      <c r="I295" t="str">
        <f t="shared" si="27"/>
        <v>N/A</v>
      </c>
      <c r="J295" t="str">
        <f t="shared" si="28"/>
        <v>(547,000)</v>
      </c>
      <c r="K295" t="str">
        <f t="shared" si="29"/>
        <v>(1.61M)</v>
      </c>
      <c r="L295" t="str">
        <f t="shared" si="30"/>
        <v>(4.27M)</v>
      </c>
      <c r="M295" t="str">
        <f t="shared" si="31"/>
        <v>(2.73M)</v>
      </c>
      <c r="N295" t="str">
        <f t="shared" si="32"/>
        <v>(1.5M)</v>
      </c>
    </row>
    <row r="296" spans="1:14" x14ac:dyDescent="0.3">
      <c r="A296" s="1">
        <v>1</v>
      </c>
      <c r="B296" t="s">
        <v>593</v>
      </c>
      <c r="C296" t="s">
        <v>9179</v>
      </c>
      <c r="D296" t="s">
        <v>6512</v>
      </c>
      <c r="E296" t="s">
        <v>9180</v>
      </c>
      <c r="F296" t="s">
        <v>9181</v>
      </c>
      <c r="G296" t="s">
        <v>9182</v>
      </c>
      <c r="I296" t="str">
        <f t="shared" si="27"/>
        <v>N/A</v>
      </c>
      <c r="J296" t="str">
        <f t="shared" si="28"/>
        <v>(547,000)</v>
      </c>
      <c r="K296" t="str">
        <f t="shared" si="29"/>
        <v>(1.61M)</v>
      </c>
      <c r="L296" t="str">
        <f t="shared" si="30"/>
        <v>(4.27M)</v>
      </c>
      <c r="M296" t="str">
        <f t="shared" si="31"/>
        <v>(2.73M)</v>
      </c>
      <c r="N296" t="str">
        <f t="shared" si="32"/>
        <v>(1.5M)</v>
      </c>
    </row>
    <row r="297" spans="1:14" x14ac:dyDescent="0.3">
      <c r="A297" s="1">
        <v>2</v>
      </c>
      <c r="B297" t="s">
        <v>598</v>
      </c>
      <c r="C297" t="s">
        <v>261</v>
      </c>
      <c r="D297" t="s">
        <v>261</v>
      </c>
      <c r="E297" t="s">
        <v>261</v>
      </c>
      <c r="F297" t="s">
        <v>261</v>
      </c>
      <c r="G297" t="s">
        <v>261</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608</v>
      </c>
      <c r="C298" t="s">
        <v>261</v>
      </c>
      <c r="D298" t="s">
        <v>261</v>
      </c>
      <c r="E298" t="s">
        <v>261</v>
      </c>
      <c r="F298" t="s">
        <v>261</v>
      </c>
      <c r="G298" t="s">
        <v>261</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609</v>
      </c>
      <c r="C299" t="s">
        <v>261</v>
      </c>
      <c r="D299" t="s">
        <v>6489</v>
      </c>
      <c r="E299" t="s">
        <v>9183</v>
      </c>
      <c r="F299" t="s">
        <v>2971</v>
      </c>
      <c r="G299" t="s">
        <v>9184</v>
      </c>
      <c r="I299" t="str">
        <f t="shared" si="27"/>
        <v>N/A</v>
      </c>
      <c r="J299" t="str">
        <f t="shared" si="28"/>
        <v>N/A</v>
      </c>
      <c r="K299" t="str">
        <f t="shared" si="29"/>
        <v>843000</v>
      </c>
      <c r="L299" t="str">
        <f t="shared" si="30"/>
        <v>37000</v>
      </c>
      <c r="M299" t="str">
        <f t="shared" si="31"/>
        <v>670000</v>
      </c>
      <c r="N299">
        <f t="shared" si="32"/>
        <v>31750000</v>
      </c>
    </row>
    <row r="300" spans="1:14" x14ac:dyDescent="0.3">
      <c r="A300" s="1">
        <v>5</v>
      </c>
      <c r="B300" t="s">
        <v>612</v>
      </c>
      <c r="C300" t="s">
        <v>2761</v>
      </c>
      <c r="D300" t="s">
        <v>9185</v>
      </c>
      <c r="E300" t="s">
        <v>9186</v>
      </c>
      <c r="F300" t="s">
        <v>4959</v>
      </c>
      <c r="G300" t="s">
        <v>9187</v>
      </c>
      <c r="I300" t="str">
        <f t="shared" si="27"/>
        <v>N/A</v>
      </c>
      <c r="J300">
        <f t="shared" si="28"/>
        <v>56760000</v>
      </c>
      <c r="K300" t="str">
        <f t="shared" si="29"/>
        <v>(6.42M)</v>
      </c>
      <c r="L300">
        <f t="shared" si="30"/>
        <v>49640000</v>
      </c>
      <c r="M300">
        <f t="shared" si="31"/>
        <v>23450000</v>
      </c>
      <c r="N300" t="str">
        <f t="shared" si="32"/>
        <v>(66.96M)</v>
      </c>
    </row>
    <row r="301" spans="1:14" x14ac:dyDescent="0.3">
      <c r="A301" s="1">
        <v>6</v>
      </c>
      <c r="B301" t="s">
        <v>616</v>
      </c>
      <c r="C301" t="s">
        <v>9188</v>
      </c>
      <c r="D301" t="s">
        <v>9189</v>
      </c>
      <c r="E301" t="s">
        <v>9190</v>
      </c>
      <c r="F301" t="s">
        <v>9191</v>
      </c>
      <c r="G301" t="s">
        <v>9192</v>
      </c>
      <c r="I301" t="str">
        <f t="shared" si="27"/>
        <v>N/A</v>
      </c>
      <c r="J301" t="str">
        <f t="shared" si="28"/>
        <v>(154.03M)</v>
      </c>
      <c r="K301" t="str">
        <f t="shared" si="29"/>
        <v>(223.82M)</v>
      </c>
      <c r="L301" t="str">
        <f t="shared" si="30"/>
        <v>(150.31M)</v>
      </c>
      <c r="M301" t="str">
        <f t="shared" si="31"/>
        <v>(221.74M)</v>
      </c>
      <c r="N301" t="str">
        <f t="shared" si="32"/>
        <v>(506.89M)</v>
      </c>
    </row>
    <row r="302" spans="1:14" x14ac:dyDescent="0.3">
      <c r="A302" s="1">
        <v>7</v>
      </c>
      <c r="B302" t="s">
        <v>618</v>
      </c>
      <c r="C302" t="s">
        <v>9193</v>
      </c>
      <c r="D302" t="s">
        <v>9194</v>
      </c>
      <c r="E302" t="s">
        <v>9195</v>
      </c>
      <c r="F302" t="s">
        <v>9196</v>
      </c>
      <c r="G302" t="s">
        <v>9197</v>
      </c>
      <c r="I302" t="str">
        <f t="shared" si="27"/>
        <v>N/A</v>
      </c>
      <c r="J302">
        <f t="shared" si="28"/>
        <v>210790000</v>
      </c>
      <c r="K302">
        <f t="shared" si="29"/>
        <v>217410000</v>
      </c>
      <c r="L302">
        <f t="shared" si="30"/>
        <v>199950000</v>
      </c>
      <c r="M302">
        <f t="shared" si="31"/>
        <v>245190000</v>
      </c>
      <c r="N302">
        <f t="shared" si="32"/>
        <v>439920000</v>
      </c>
    </row>
    <row r="303" spans="1:14" x14ac:dyDescent="0.3">
      <c r="A303" s="1">
        <v>8</v>
      </c>
      <c r="B303" t="s">
        <v>2277</v>
      </c>
      <c r="C303" t="s">
        <v>9198</v>
      </c>
      <c r="D303" t="s">
        <v>9199</v>
      </c>
      <c r="E303" t="s">
        <v>9200</v>
      </c>
      <c r="F303" t="s">
        <v>9201</v>
      </c>
      <c r="G303" t="s">
        <v>9202</v>
      </c>
      <c r="I303" t="str">
        <f t="shared" si="27"/>
        <v>N/A</v>
      </c>
      <c r="J303" t="str">
        <f t="shared" si="28"/>
        <v>(84.87M)</v>
      </c>
      <c r="K303" t="str">
        <f t="shared" si="29"/>
        <v>(142.23M)</v>
      </c>
      <c r="L303" t="str">
        <f t="shared" si="30"/>
        <v>(324.28M)</v>
      </c>
      <c r="M303" t="str">
        <f t="shared" si="31"/>
        <v>(284.21M)</v>
      </c>
      <c r="N303" t="str">
        <f t="shared" si="32"/>
        <v>(148.96M)</v>
      </c>
    </row>
    <row r="304" spans="1:14" x14ac:dyDescent="0.3">
      <c r="A304" s="1">
        <v>9</v>
      </c>
      <c r="B304" t="s">
        <v>2282</v>
      </c>
      <c r="C304" t="s">
        <v>9203</v>
      </c>
      <c r="D304" t="s">
        <v>9204</v>
      </c>
      <c r="E304" t="s">
        <v>1908</v>
      </c>
      <c r="F304" t="s">
        <v>3226</v>
      </c>
      <c r="G304" t="s">
        <v>9205</v>
      </c>
      <c r="I304" t="str">
        <f t="shared" si="27"/>
        <v>N/A</v>
      </c>
      <c r="J304" t="str">
        <f t="shared" si="28"/>
        <v>398000</v>
      </c>
      <c r="K304" t="str">
        <f t="shared" si="29"/>
        <v>523000</v>
      </c>
      <c r="L304" t="str">
        <f t="shared" si="30"/>
        <v>228000</v>
      </c>
      <c r="M304">
        <f t="shared" si="31"/>
        <v>5470000</v>
      </c>
      <c r="N304" t="str">
        <f t="shared" si="32"/>
        <v>232000</v>
      </c>
    </row>
    <row r="305" spans="1:14" x14ac:dyDescent="0.3">
      <c r="A305" s="1">
        <v>10</v>
      </c>
      <c r="B305" t="s">
        <v>620</v>
      </c>
      <c r="C305" t="s">
        <v>9206</v>
      </c>
      <c r="D305" t="s">
        <v>261</v>
      </c>
      <c r="E305" t="s">
        <v>261</v>
      </c>
      <c r="F305" t="s">
        <v>261</v>
      </c>
      <c r="G305" t="s">
        <v>261</v>
      </c>
      <c r="I305" t="str">
        <f t="shared" si="27"/>
        <v>N/A</v>
      </c>
      <c r="J305" t="str">
        <f t="shared" si="28"/>
        <v>(1M)</v>
      </c>
      <c r="K305" t="str">
        <f t="shared" si="29"/>
        <v>N/A</v>
      </c>
      <c r="L305" t="str">
        <f t="shared" si="30"/>
        <v>N/A</v>
      </c>
      <c r="M305" t="str">
        <f t="shared" si="31"/>
        <v>N/A</v>
      </c>
      <c r="N305" t="str">
        <f t="shared" si="32"/>
        <v>N/A</v>
      </c>
    </row>
    <row r="306" spans="1:14" x14ac:dyDescent="0.3">
      <c r="A306" s="1">
        <v>11</v>
      </c>
      <c r="B306" t="s">
        <v>621</v>
      </c>
      <c r="C306" t="s">
        <v>261</v>
      </c>
      <c r="D306" t="s">
        <v>261</v>
      </c>
      <c r="E306" t="s">
        <v>261</v>
      </c>
      <c r="F306" t="s">
        <v>261</v>
      </c>
      <c r="G306" t="s">
        <v>261</v>
      </c>
      <c r="I306" t="str">
        <f t="shared" si="27"/>
        <v>N/A</v>
      </c>
      <c r="J306" t="str">
        <f t="shared" si="28"/>
        <v>N/A</v>
      </c>
      <c r="K306" t="str">
        <f t="shared" si="29"/>
        <v>N/A</v>
      </c>
      <c r="L306" t="str">
        <f t="shared" si="30"/>
        <v>N/A</v>
      </c>
      <c r="M306" t="str">
        <f t="shared" si="31"/>
        <v>N/A</v>
      </c>
      <c r="N306" t="str">
        <f t="shared" si="32"/>
        <v>N/A</v>
      </c>
    </row>
    <row r="307" spans="1:14" x14ac:dyDescent="0.3">
      <c r="A307" s="1">
        <v>12</v>
      </c>
      <c r="B307" t="s">
        <v>624</v>
      </c>
      <c r="C307" t="s">
        <v>9207</v>
      </c>
      <c r="D307" t="s">
        <v>9208</v>
      </c>
      <c r="E307" t="s">
        <v>9209</v>
      </c>
      <c r="F307" t="s">
        <v>9210</v>
      </c>
      <c r="G307" t="s">
        <v>9211</v>
      </c>
      <c r="I307" t="str">
        <f t="shared" si="27"/>
        <v>N/A</v>
      </c>
      <c r="J307" t="str">
        <f t="shared" si="28"/>
        <v>(29.26M)</v>
      </c>
      <c r="K307" t="str">
        <f t="shared" si="29"/>
        <v>(148.89M)</v>
      </c>
      <c r="L307" t="str">
        <f t="shared" si="30"/>
        <v>(278.65M)</v>
      </c>
      <c r="M307" t="str">
        <f t="shared" si="31"/>
        <v>(257.35M)</v>
      </c>
      <c r="N307" t="str">
        <f t="shared" si="32"/>
        <v>(185.44M)</v>
      </c>
    </row>
    <row r="308" spans="1:14" x14ac:dyDescent="0.3">
      <c r="A308" s="1">
        <v>13</v>
      </c>
      <c r="B308" t="s">
        <v>2290</v>
      </c>
      <c r="C308" t="s">
        <v>261</v>
      </c>
      <c r="D308" t="s">
        <v>9212</v>
      </c>
      <c r="E308" t="s">
        <v>9213</v>
      </c>
      <c r="F308" t="s">
        <v>8984</v>
      </c>
      <c r="G308" t="s">
        <v>7225</v>
      </c>
      <c r="I308" t="str">
        <f t="shared" si="27"/>
        <v>N/A</v>
      </c>
      <c r="J308" t="str">
        <f t="shared" si="28"/>
        <v>N/A</v>
      </c>
      <c r="K308">
        <f t="shared" si="29"/>
        <v>-4.0881999999999996</v>
      </c>
      <c r="L308">
        <f t="shared" si="30"/>
        <v>-0.87150000000000005</v>
      </c>
      <c r="M308">
        <f t="shared" si="31"/>
        <v>7.6399999999999996E-2</v>
      </c>
      <c r="N308">
        <f t="shared" si="32"/>
        <v>0.27940000000000004</v>
      </c>
    </row>
    <row r="309" spans="1:14" x14ac:dyDescent="0.3">
      <c r="A309" s="1">
        <v>14</v>
      </c>
      <c r="B309" t="s">
        <v>2295</v>
      </c>
      <c r="C309" t="s">
        <v>9214</v>
      </c>
      <c r="D309" t="s">
        <v>9215</v>
      </c>
      <c r="E309" t="s">
        <v>9216</v>
      </c>
      <c r="F309" t="s">
        <v>9217</v>
      </c>
      <c r="G309" t="s">
        <v>9218</v>
      </c>
      <c r="I309" t="str">
        <f t="shared" si="27"/>
        <v>N/A</v>
      </c>
      <c r="J309">
        <f t="shared" si="28"/>
        <v>-0.37280000000000002</v>
      </c>
      <c r="K309">
        <f t="shared" si="29"/>
        <v>-1.9455000000000002</v>
      </c>
      <c r="L309">
        <f t="shared" si="30"/>
        <v>-3.3411000000000004</v>
      </c>
      <c r="M309">
        <f t="shared" si="31"/>
        <v>-2.8571</v>
      </c>
      <c r="N309">
        <f t="shared" si="32"/>
        <v>-1.8681999999999999</v>
      </c>
    </row>
    <row r="310" spans="1:14" x14ac:dyDescent="0.3">
      <c r="I310" t="str">
        <f t="shared" si="27"/>
        <v>N/A</v>
      </c>
      <c r="J310">
        <f t="shared" si="28"/>
        <v>0</v>
      </c>
      <c r="K310">
        <f t="shared" si="29"/>
        <v>0</v>
      </c>
      <c r="L310">
        <f t="shared" si="30"/>
        <v>0</v>
      </c>
      <c r="M310">
        <f t="shared" si="31"/>
        <v>0</v>
      </c>
      <c r="N310">
        <f t="shared" si="32"/>
        <v>0</v>
      </c>
    </row>
    <row r="311" spans="1:14" x14ac:dyDescent="0.3">
      <c r="B311" s="1" t="s">
        <v>296</v>
      </c>
      <c r="C311" s="1" t="s">
        <v>248</v>
      </c>
      <c r="D311" s="1" t="s">
        <v>249</v>
      </c>
      <c r="E311" s="1" t="s">
        <v>250</v>
      </c>
      <c r="F311" s="1" t="s">
        <v>251</v>
      </c>
      <c r="G311" s="1" t="s">
        <v>252</v>
      </c>
      <c r="H311" s="1" t="s">
        <v>253</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630</v>
      </c>
      <c r="C312" t="s">
        <v>9219</v>
      </c>
      <c r="D312" t="s">
        <v>9220</v>
      </c>
      <c r="E312" t="s">
        <v>9221</v>
      </c>
      <c r="F312" t="s">
        <v>9222</v>
      </c>
      <c r="G312" t="s">
        <v>9223</v>
      </c>
      <c r="I312" t="str">
        <f t="shared" si="27"/>
        <v>N/A</v>
      </c>
      <c r="J312" t="str">
        <f t="shared" si="28"/>
        <v>(9.42M)</v>
      </c>
      <c r="K312" t="str">
        <f t="shared" si="29"/>
        <v>(9.72M)</v>
      </c>
      <c r="L312" t="str">
        <f t="shared" si="30"/>
        <v>(9.92M)</v>
      </c>
      <c r="M312" t="str">
        <f t="shared" si="31"/>
        <v>(10.16M)</v>
      </c>
      <c r="N312" t="str">
        <f t="shared" si="32"/>
        <v>(10.48M)</v>
      </c>
    </row>
    <row r="313" spans="1:14" x14ac:dyDescent="0.3">
      <c r="A313" s="1">
        <v>1</v>
      </c>
      <c r="B313" t="s">
        <v>636</v>
      </c>
      <c r="C313" t="s">
        <v>9219</v>
      </c>
      <c r="D313" t="s">
        <v>9220</v>
      </c>
      <c r="E313" t="s">
        <v>9221</v>
      </c>
      <c r="F313" t="s">
        <v>9222</v>
      </c>
      <c r="G313" t="s">
        <v>9223</v>
      </c>
      <c r="I313" t="str">
        <f t="shared" si="27"/>
        <v>N/A</v>
      </c>
      <c r="J313" t="str">
        <f t="shared" si="28"/>
        <v>(9.42M)</v>
      </c>
      <c r="K313" t="str">
        <f t="shared" si="29"/>
        <v>(9.72M)</v>
      </c>
      <c r="L313" t="str">
        <f t="shared" si="30"/>
        <v>(9.92M)</v>
      </c>
      <c r="M313" t="str">
        <f t="shared" si="31"/>
        <v>(10.16M)</v>
      </c>
      <c r="N313" t="str">
        <f t="shared" si="32"/>
        <v>(10.48M)</v>
      </c>
    </row>
    <row r="314" spans="1:14" x14ac:dyDescent="0.3">
      <c r="A314" s="1">
        <v>2</v>
      </c>
      <c r="B314" t="s">
        <v>374</v>
      </c>
      <c r="C314" t="s">
        <v>261</v>
      </c>
      <c r="D314" t="s">
        <v>261</v>
      </c>
      <c r="E314" t="s">
        <v>261</v>
      </c>
      <c r="F314" t="s">
        <v>261</v>
      </c>
      <c r="G314" t="s">
        <v>261</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637</v>
      </c>
      <c r="C315" t="s">
        <v>261</v>
      </c>
      <c r="D315" t="s">
        <v>9224</v>
      </c>
      <c r="E315" t="s">
        <v>2000</v>
      </c>
      <c r="F315" t="s">
        <v>9225</v>
      </c>
      <c r="G315" t="s">
        <v>9226</v>
      </c>
      <c r="I315" t="str">
        <f t="shared" si="27"/>
        <v>N/A</v>
      </c>
      <c r="J315" t="str">
        <f t="shared" si="28"/>
        <v>N/A</v>
      </c>
      <c r="K315">
        <f t="shared" si="29"/>
        <v>-3.2400000000000005E-2</v>
      </c>
      <c r="L315">
        <f t="shared" si="30"/>
        <v>-2.0199999999999999E-2</v>
      </c>
      <c r="M315">
        <f t="shared" si="31"/>
        <v>-2.4E-2</v>
      </c>
      <c r="N315">
        <f t="shared" si="32"/>
        <v>-3.1600000000000003E-2</v>
      </c>
    </row>
    <row r="316" spans="1:14" x14ac:dyDescent="0.3">
      <c r="A316" s="1">
        <v>4</v>
      </c>
      <c r="B316" t="s">
        <v>2309</v>
      </c>
      <c r="C316" t="s">
        <v>261</v>
      </c>
      <c r="D316" t="s">
        <v>261</v>
      </c>
      <c r="E316" t="s">
        <v>261</v>
      </c>
      <c r="F316" t="s">
        <v>261</v>
      </c>
      <c r="G316" t="s">
        <v>261</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t="str">
        <f t="shared" ref="K316:K379" si="35">IF(TRIM(D316)="-", "N/A", IF(RIGHT(D316,1)="M",1000000*VALUE(LEFT(D316,LEN(D316)-1)),IF(RIGHT(D316,1)="B",1000000000*VALUE(LEFT(D316,LEN(D316)-1)),IF(RIGHT(D316,1)="%",0.01*VALUE(LEFT(D316,LEN(D316)-1)),D316))))</f>
        <v>N/A</v>
      </c>
      <c r="L316" t="str">
        <f t="shared" ref="L316:L379" si="36">IF(TRIM(E316)="-", "N/A", IF(RIGHT(E316,1)="M",1000000*VALUE(LEFT(E316,LEN(E316)-1)),IF(RIGHT(E316,1)="B",1000000000*VALUE(LEFT(E316,LEN(E316)-1)),IF(RIGHT(E316,1)="%",0.01*VALUE(LEFT(E316,LEN(E316)-1)),E316))))</f>
        <v>N/A</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2310</v>
      </c>
      <c r="C317" t="s">
        <v>9227</v>
      </c>
      <c r="D317" t="s">
        <v>9228</v>
      </c>
      <c r="E317" t="s">
        <v>9229</v>
      </c>
      <c r="F317" t="s">
        <v>9230</v>
      </c>
      <c r="G317" t="s">
        <v>9231</v>
      </c>
      <c r="I317" t="str">
        <f t="shared" si="33"/>
        <v>N/A</v>
      </c>
      <c r="J317">
        <f t="shared" si="34"/>
        <v>95830000</v>
      </c>
      <c r="K317">
        <f t="shared" si="35"/>
        <v>85670000</v>
      </c>
      <c r="L317">
        <f t="shared" si="36"/>
        <v>256380000</v>
      </c>
      <c r="M317">
        <f t="shared" si="37"/>
        <v>213460000</v>
      </c>
      <c r="N317">
        <f t="shared" si="38"/>
        <v>200520000</v>
      </c>
    </row>
    <row r="318" spans="1:14" x14ac:dyDescent="0.3">
      <c r="A318" s="1">
        <v>6</v>
      </c>
      <c r="B318" t="s">
        <v>642</v>
      </c>
      <c r="C318" t="s">
        <v>9232</v>
      </c>
      <c r="D318" t="s">
        <v>261</v>
      </c>
      <c r="E318" t="s">
        <v>261</v>
      </c>
      <c r="F318" t="s">
        <v>261</v>
      </c>
      <c r="G318" t="s">
        <v>261</v>
      </c>
      <c r="I318" t="str">
        <f t="shared" si="33"/>
        <v>N/A</v>
      </c>
      <c r="J318" t="str">
        <f t="shared" si="34"/>
        <v>(576,000)</v>
      </c>
      <c r="K318" t="str">
        <f t="shared" si="35"/>
        <v>N/A</v>
      </c>
      <c r="L318" t="str">
        <f t="shared" si="36"/>
        <v>N/A</v>
      </c>
      <c r="M318" t="str">
        <f t="shared" si="37"/>
        <v>N/A</v>
      </c>
      <c r="N318" t="str">
        <f t="shared" si="38"/>
        <v>N/A</v>
      </c>
    </row>
    <row r="319" spans="1:14" x14ac:dyDescent="0.3">
      <c r="A319" s="1">
        <v>7</v>
      </c>
      <c r="B319" t="s">
        <v>648</v>
      </c>
      <c r="C319" t="s">
        <v>9232</v>
      </c>
      <c r="D319" t="s">
        <v>261</v>
      </c>
      <c r="E319" t="s">
        <v>261</v>
      </c>
      <c r="F319" t="s">
        <v>261</v>
      </c>
      <c r="G319" t="s">
        <v>261</v>
      </c>
      <c r="I319" t="str">
        <f t="shared" si="33"/>
        <v>N/A</v>
      </c>
      <c r="J319" t="str">
        <f t="shared" si="34"/>
        <v>(576,000)</v>
      </c>
      <c r="K319" t="str">
        <f t="shared" si="35"/>
        <v>N/A</v>
      </c>
      <c r="L319" t="str">
        <f t="shared" si="36"/>
        <v>N/A</v>
      </c>
      <c r="M319" t="str">
        <f t="shared" si="37"/>
        <v>N/A</v>
      </c>
      <c r="N319" t="str">
        <f t="shared" si="38"/>
        <v>N/A</v>
      </c>
    </row>
    <row r="320" spans="1:14" x14ac:dyDescent="0.3">
      <c r="A320" s="1">
        <v>8</v>
      </c>
      <c r="B320" t="s">
        <v>650</v>
      </c>
      <c r="C320" t="s">
        <v>261</v>
      </c>
      <c r="D320" t="s">
        <v>261</v>
      </c>
      <c r="E320" t="s">
        <v>261</v>
      </c>
      <c r="F320" t="s">
        <v>261</v>
      </c>
      <c r="G320" t="s">
        <v>261</v>
      </c>
      <c r="I320" t="str">
        <f t="shared" si="33"/>
        <v>N/A</v>
      </c>
      <c r="J320" t="str">
        <f t="shared" si="34"/>
        <v>N/A</v>
      </c>
      <c r="K320" t="str">
        <f t="shared" si="35"/>
        <v>N/A</v>
      </c>
      <c r="L320" t="str">
        <f t="shared" si="36"/>
        <v>N/A</v>
      </c>
      <c r="M320" t="str">
        <f t="shared" si="37"/>
        <v>N/A</v>
      </c>
      <c r="N320" t="str">
        <f t="shared" si="38"/>
        <v>N/A</v>
      </c>
    </row>
    <row r="321" spans="1:14" x14ac:dyDescent="0.3">
      <c r="A321" s="1">
        <v>9</v>
      </c>
      <c r="B321" t="s">
        <v>652</v>
      </c>
      <c r="C321" t="s">
        <v>261</v>
      </c>
      <c r="D321" t="s">
        <v>261</v>
      </c>
      <c r="E321" t="s">
        <v>261</v>
      </c>
      <c r="F321" t="s">
        <v>261</v>
      </c>
      <c r="G321" t="s">
        <v>261</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654</v>
      </c>
      <c r="C322" t="s">
        <v>9233</v>
      </c>
      <c r="D322" t="s">
        <v>261</v>
      </c>
      <c r="E322" t="s">
        <v>261</v>
      </c>
      <c r="F322" t="s">
        <v>261</v>
      </c>
      <c r="G322" t="s">
        <v>261</v>
      </c>
      <c r="I322" t="str">
        <f t="shared" si="33"/>
        <v>N/A</v>
      </c>
      <c r="J322" t="str">
        <f t="shared" si="34"/>
        <v>(60M)</v>
      </c>
      <c r="K322" t="str">
        <f t="shared" si="35"/>
        <v>N/A</v>
      </c>
      <c r="L322" t="str">
        <f t="shared" si="36"/>
        <v>N/A</v>
      </c>
      <c r="M322" t="str">
        <f t="shared" si="37"/>
        <v>N/A</v>
      </c>
      <c r="N322" t="str">
        <f t="shared" si="38"/>
        <v>N/A</v>
      </c>
    </row>
    <row r="323" spans="1:14" x14ac:dyDescent="0.3">
      <c r="A323" s="1">
        <v>11</v>
      </c>
      <c r="B323" t="s">
        <v>660</v>
      </c>
      <c r="C323" t="s">
        <v>9233</v>
      </c>
      <c r="D323" t="s">
        <v>261</v>
      </c>
      <c r="E323" t="s">
        <v>261</v>
      </c>
      <c r="F323" t="s">
        <v>261</v>
      </c>
      <c r="G323" t="s">
        <v>261</v>
      </c>
      <c r="I323" t="str">
        <f t="shared" si="33"/>
        <v>N/A</v>
      </c>
      <c r="J323" t="str">
        <f t="shared" si="34"/>
        <v>(60M)</v>
      </c>
      <c r="K323" t="str">
        <f t="shared" si="35"/>
        <v>N/A</v>
      </c>
      <c r="L323" t="str">
        <f t="shared" si="36"/>
        <v>N/A</v>
      </c>
      <c r="M323" t="str">
        <f t="shared" si="37"/>
        <v>N/A</v>
      </c>
      <c r="N323" t="str">
        <f t="shared" si="38"/>
        <v>N/A</v>
      </c>
    </row>
    <row r="324" spans="1:14" x14ac:dyDescent="0.3">
      <c r="A324" s="1">
        <v>12</v>
      </c>
      <c r="B324" t="s">
        <v>661</v>
      </c>
      <c r="C324" t="s">
        <v>261</v>
      </c>
      <c r="D324" t="s">
        <v>261</v>
      </c>
      <c r="E324" t="s">
        <v>261</v>
      </c>
      <c r="F324" t="s">
        <v>261</v>
      </c>
      <c r="G324" t="s">
        <v>261</v>
      </c>
      <c r="I324" t="str">
        <f t="shared" si="33"/>
        <v>N/A</v>
      </c>
      <c r="J324" t="str">
        <f t="shared" si="34"/>
        <v>N/A</v>
      </c>
      <c r="K324" t="str">
        <f t="shared" si="35"/>
        <v>N/A</v>
      </c>
      <c r="L324" t="str">
        <f t="shared" si="36"/>
        <v>N/A</v>
      </c>
      <c r="M324" t="str">
        <f t="shared" si="37"/>
        <v>N/A</v>
      </c>
      <c r="N324" t="str">
        <f t="shared" si="38"/>
        <v>N/A</v>
      </c>
    </row>
    <row r="325" spans="1:14" x14ac:dyDescent="0.3">
      <c r="A325" s="1">
        <v>13</v>
      </c>
      <c r="B325" t="s">
        <v>662</v>
      </c>
      <c r="C325" t="s">
        <v>261</v>
      </c>
      <c r="D325" t="s">
        <v>261</v>
      </c>
      <c r="E325" t="s">
        <v>261</v>
      </c>
      <c r="F325" t="s">
        <v>261</v>
      </c>
      <c r="G325" t="s">
        <v>261</v>
      </c>
      <c r="I325" t="str">
        <f t="shared" si="33"/>
        <v>N/A</v>
      </c>
      <c r="J325" t="str">
        <f t="shared" si="34"/>
        <v>N/A</v>
      </c>
      <c r="K325" t="str">
        <f t="shared" si="35"/>
        <v>N/A</v>
      </c>
      <c r="L325" t="str">
        <f t="shared" si="36"/>
        <v>N/A</v>
      </c>
      <c r="M325" t="str">
        <f t="shared" si="37"/>
        <v>N/A</v>
      </c>
      <c r="N325" t="str">
        <f t="shared" si="38"/>
        <v>N/A</v>
      </c>
    </row>
    <row r="326" spans="1:14" x14ac:dyDescent="0.3">
      <c r="A326" s="1">
        <v>14</v>
      </c>
      <c r="B326" t="s">
        <v>668</v>
      </c>
      <c r="C326" t="s">
        <v>261</v>
      </c>
      <c r="D326" t="s">
        <v>261</v>
      </c>
      <c r="E326" t="s">
        <v>261</v>
      </c>
      <c r="F326" t="s">
        <v>261</v>
      </c>
      <c r="G326" t="s">
        <v>261</v>
      </c>
      <c r="I326" t="str">
        <f t="shared" si="33"/>
        <v>N/A</v>
      </c>
      <c r="J326" t="str">
        <f t="shared" si="34"/>
        <v>N/A</v>
      </c>
      <c r="K326" t="str">
        <f t="shared" si="35"/>
        <v>N/A</v>
      </c>
      <c r="L326" t="str">
        <f t="shared" si="36"/>
        <v>N/A</v>
      </c>
      <c r="M326" t="str">
        <f t="shared" si="37"/>
        <v>N/A</v>
      </c>
      <c r="N326" t="str">
        <f t="shared" si="38"/>
        <v>N/A</v>
      </c>
    </row>
    <row r="327" spans="1:14" x14ac:dyDescent="0.3">
      <c r="A327" s="1">
        <v>15</v>
      </c>
      <c r="B327" t="s">
        <v>674</v>
      </c>
      <c r="C327" t="s">
        <v>9234</v>
      </c>
      <c r="D327" t="s">
        <v>261</v>
      </c>
      <c r="E327" t="s">
        <v>261</v>
      </c>
      <c r="F327" t="s">
        <v>261</v>
      </c>
      <c r="G327" t="s">
        <v>261</v>
      </c>
      <c r="I327" t="str">
        <f t="shared" si="33"/>
        <v>N/A</v>
      </c>
      <c r="J327" t="str">
        <f t="shared" si="34"/>
        <v>(530,000)</v>
      </c>
      <c r="K327" t="str">
        <f t="shared" si="35"/>
        <v>N/A</v>
      </c>
      <c r="L327" t="str">
        <f t="shared" si="36"/>
        <v>N/A</v>
      </c>
      <c r="M327" t="str">
        <f t="shared" si="37"/>
        <v>N/A</v>
      </c>
      <c r="N327" t="str">
        <f t="shared" si="38"/>
        <v>N/A</v>
      </c>
    </row>
    <row r="328" spans="1:14" x14ac:dyDescent="0.3">
      <c r="A328" s="1">
        <v>16</v>
      </c>
      <c r="B328" t="s">
        <v>620</v>
      </c>
      <c r="C328" t="s">
        <v>9234</v>
      </c>
      <c r="D328" t="s">
        <v>261</v>
      </c>
      <c r="E328" t="s">
        <v>261</v>
      </c>
      <c r="F328" t="s">
        <v>261</v>
      </c>
      <c r="G328" t="s">
        <v>261</v>
      </c>
      <c r="I328" t="str">
        <f t="shared" si="33"/>
        <v>N/A</v>
      </c>
      <c r="J328" t="str">
        <f t="shared" si="34"/>
        <v>(530,000)</v>
      </c>
      <c r="K328" t="str">
        <f t="shared" si="35"/>
        <v>N/A</v>
      </c>
      <c r="L328" t="str">
        <f t="shared" si="36"/>
        <v>N/A</v>
      </c>
      <c r="M328" t="str">
        <f t="shared" si="37"/>
        <v>N/A</v>
      </c>
      <c r="N328" t="str">
        <f t="shared" si="38"/>
        <v>N/A</v>
      </c>
    </row>
    <row r="329" spans="1:14" x14ac:dyDescent="0.3">
      <c r="A329" s="1">
        <v>17</v>
      </c>
      <c r="B329" t="s">
        <v>621</v>
      </c>
      <c r="C329" t="s">
        <v>261</v>
      </c>
      <c r="D329" t="s">
        <v>261</v>
      </c>
      <c r="E329" t="s">
        <v>261</v>
      </c>
      <c r="F329" t="s">
        <v>261</v>
      </c>
      <c r="G329" t="s">
        <v>261</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680</v>
      </c>
      <c r="C330" t="s">
        <v>9235</v>
      </c>
      <c r="D330" t="s">
        <v>9236</v>
      </c>
      <c r="E330" t="s">
        <v>9237</v>
      </c>
      <c r="F330" t="s">
        <v>9238</v>
      </c>
      <c r="G330" t="s">
        <v>9239</v>
      </c>
      <c r="I330" t="str">
        <f t="shared" si="33"/>
        <v>N/A</v>
      </c>
      <c r="J330">
        <f t="shared" si="34"/>
        <v>25310000</v>
      </c>
      <c r="K330">
        <f t="shared" si="35"/>
        <v>75940000</v>
      </c>
      <c r="L330">
        <f t="shared" si="36"/>
        <v>246460000</v>
      </c>
      <c r="M330">
        <f t="shared" si="37"/>
        <v>203300000</v>
      </c>
      <c r="N330">
        <f t="shared" si="38"/>
        <v>190050000</v>
      </c>
    </row>
    <row r="331" spans="1:14" x14ac:dyDescent="0.3">
      <c r="A331" s="1">
        <v>19</v>
      </c>
      <c r="B331" t="s">
        <v>686</v>
      </c>
      <c r="C331" t="s">
        <v>261</v>
      </c>
      <c r="D331" t="s">
        <v>9240</v>
      </c>
      <c r="E331" t="s">
        <v>9241</v>
      </c>
      <c r="F331" t="s">
        <v>9242</v>
      </c>
      <c r="G331" t="s">
        <v>9243</v>
      </c>
      <c r="I331" t="str">
        <f t="shared" si="33"/>
        <v>N/A</v>
      </c>
      <c r="J331" t="str">
        <f t="shared" si="34"/>
        <v>N/A</v>
      </c>
      <c r="K331">
        <f t="shared" si="35"/>
        <v>2.0011000000000001</v>
      </c>
      <c r="L331">
        <f t="shared" si="36"/>
        <v>2.2454000000000001</v>
      </c>
      <c r="M331">
        <f t="shared" si="37"/>
        <v>-0.17510000000000001</v>
      </c>
      <c r="N331">
        <f t="shared" si="38"/>
        <v>-6.5199999999999994E-2</v>
      </c>
    </row>
    <row r="332" spans="1:14" x14ac:dyDescent="0.3">
      <c r="A332" s="1">
        <v>20</v>
      </c>
      <c r="B332" t="s">
        <v>2335</v>
      </c>
      <c r="C332" t="s">
        <v>3502</v>
      </c>
      <c r="D332" t="s">
        <v>9244</v>
      </c>
      <c r="E332" t="s">
        <v>9245</v>
      </c>
      <c r="F332" t="s">
        <v>9246</v>
      </c>
      <c r="G332" t="s">
        <v>9247</v>
      </c>
      <c r="I332" t="str">
        <f t="shared" si="33"/>
        <v>N/A</v>
      </c>
      <c r="J332">
        <f t="shared" si="34"/>
        <v>0.32240000000000002</v>
      </c>
      <c r="K332">
        <f t="shared" si="35"/>
        <v>0.99230000000000007</v>
      </c>
      <c r="L332">
        <f t="shared" si="36"/>
        <v>2.9550999999999998</v>
      </c>
      <c r="M332">
        <f t="shared" si="37"/>
        <v>2.2570000000000001</v>
      </c>
      <c r="N332">
        <f t="shared" si="38"/>
        <v>1.9144999999999999</v>
      </c>
    </row>
    <row r="333" spans="1:14" x14ac:dyDescent="0.3">
      <c r="A333" s="1">
        <v>21</v>
      </c>
      <c r="B333" t="s">
        <v>691</v>
      </c>
      <c r="C333" t="s">
        <v>261</v>
      </c>
      <c r="D333" t="s">
        <v>261</v>
      </c>
      <c r="E333" t="s">
        <v>261</v>
      </c>
      <c r="F333" t="s">
        <v>261</v>
      </c>
      <c r="G333" t="s">
        <v>261</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692</v>
      </c>
      <c r="C334" t="s">
        <v>261</v>
      </c>
      <c r="D334" t="s">
        <v>693</v>
      </c>
      <c r="E334" t="s">
        <v>261</v>
      </c>
      <c r="F334" t="s">
        <v>261</v>
      </c>
      <c r="G334" t="s">
        <v>261</v>
      </c>
      <c r="I334" t="str">
        <f t="shared" si="33"/>
        <v>N/A</v>
      </c>
      <c r="J334" t="str">
        <f t="shared" si="34"/>
        <v>N/A</v>
      </c>
      <c r="K334" t="str">
        <f t="shared" si="35"/>
        <v>0</v>
      </c>
      <c r="L334" t="str">
        <f t="shared" si="36"/>
        <v>N/A</v>
      </c>
      <c r="M334" t="str">
        <f t="shared" si="37"/>
        <v>N/A</v>
      </c>
      <c r="N334" t="str">
        <f t="shared" si="38"/>
        <v>N/A</v>
      </c>
    </row>
    <row r="335" spans="1:14" x14ac:dyDescent="0.3">
      <c r="A335" s="1">
        <v>23</v>
      </c>
      <c r="B335" t="s">
        <v>694</v>
      </c>
      <c r="C335" t="s">
        <v>9248</v>
      </c>
      <c r="D335" t="s">
        <v>9249</v>
      </c>
      <c r="E335" t="s">
        <v>9250</v>
      </c>
      <c r="F335" t="s">
        <v>9251</v>
      </c>
      <c r="G335" t="s">
        <v>9252</v>
      </c>
      <c r="I335" t="str">
        <f t="shared" si="33"/>
        <v>N/A</v>
      </c>
      <c r="J335">
        <f t="shared" si="34"/>
        <v>27770000</v>
      </c>
      <c r="K335" t="str">
        <f t="shared" si="35"/>
        <v>(45.75M)</v>
      </c>
      <c r="L335" t="str">
        <f t="shared" si="36"/>
        <v>(6.55M)</v>
      </c>
      <c r="M335" t="str">
        <f t="shared" si="37"/>
        <v>(17.68M)</v>
      </c>
      <c r="N335">
        <f t="shared" si="38"/>
        <v>39410000</v>
      </c>
    </row>
    <row r="336" spans="1:14" x14ac:dyDescent="0.3">
      <c r="A336" s="1">
        <v>24</v>
      </c>
      <c r="B336" t="s">
        <v>700</v>
      </c>
      <c r="C336" t="s">
        <v>9253</v>
      </c>
      <c r="D336" t="s">
        <v>5504</v>
      </c>
      <c r="E336" t="s">
        <v>9254</v>
      </c>
      <c r="F336" t="s">
        <v>9255</v>
      </c>
      <c r="G336" t="s">
        <v>9256</v>
      </c>
      <c r="I336" t="str">
        <f t="shared" si="33"/>
        <v>N/A</v>
      </c>
      <c r="J336">
        <f t="shared" si="34"/>
        <v>31180000</v>
      </c>
      <c r="K336">
        <f t="shared" si="35"/>
        <v>25590000</v>
      </c>
      <c r="L336">
        <f t="shared" si="36"/>
        <v>21360000</v>
      </c>
      <c r="M336">
        <f t="shared" si="37"/>
        <v>33650000</v>
      </c>
      <c r="N336">
        <f t="shared" si="38"/>
        <v>33310000.000000004</v>
      </c>
    </row>
    <row r="337" spans="1:14" x14ac:dyDescent="0.3">
      <c r="A337" s="1">
        <v>25</v>
      </c>
      <c r="B337" t="s">
        <v>706</v>
      </c>
      <c r="C337" t="s">
        <v>261</v>
      </c>
      <c r="D337" t="s">
        <v>1916</v>
      </c>
      <c r="E337" t="s">
        <v>9257</v>
      </c>
      <c r="F337" t="s">
        <v>9258</v>
      </c>
      <c r="G337" t="s">
        <v>9259</v>
      </c>
      <c r="I337" t="str">
        <f t="shared" si="33"/>
        <v>N/A</v>
      </c>
      <c r="J337" t="str">
        <f t="shared" si="34"/>
        <v>N/A</v>
      </c>
      <c r="K337">
        <f t="shared" si="35"/>
        <v>-0.17929999999999999</v>
      </c>
      <c r="L337">
        <f t="shared" si="36"/>
        <v>-0.16500000000000001</v>
      </c>
      <c r="M337">
        <f t="shared" si="37"/>
        <v>0.57500000000000007</v>
      </c>
      <c r="N337">
        <f t="shared" si="38"/>
        <v>-1.01E-2</v>
      </c>
    </row>
    <row r="338" spans="1:14" x14ac:dyDescent="0.3">
      <c r="A338" s="1">
        <v>26</v>
      </c>
      <c r="B338" t="s">
        <v>711</v>
      </c>
      <c r="C338" t="s">
        <v>261</v>
      </c>
      <c r="D338" t="s">
        <v>261</v>
      </c>
      <c r="E338" t="s">
        <v>261</v>
      </c>
      <c r="F338" t="s">
        <v>261</v>
      </c>
      <c r="G338" t="s">
        <v>9260</v>
      </c>
      <c r="I338" t="str">
        <f t="shared" si="33"/>
        <v>N/A</v>
      </c>
      <c r="J338" t="str">
        <f t="shared" si="34"/>
        <v>N/A</v>
      </c>
      <c r="K338" t="str">
        <f t="shared" si="35"/>
        <v>N/A</v>
      </c>
      <c r="L338" t="str">
        <f t="shared" si="36"/>
        <v>N/A</v>
      </c>
      <c r="M338" t="str">
        <f t="shared" si="37"/>
        <v>N/A</v>
      </c>
      <c r="N338">
        <f t="shared" si="38"/>
        <v>4.5100000000000001E-2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9261</v>
      </c>
      <c r="C340" t="s">
        <v>9262</v>
      </c>
      <c r="I340" t="str">
        <f t="shared" si="33"/>
        <v>N/A</v>
      </c>
      <c r="J340" t="str">
        <f t="shared" si="34"/>
        <v>BCB Bancorp</v>
      </c>
      <c r="K340">
        <f t="shared" si="35"/>
        <v>0</v>
      </c>
      <c r="L340">
        <f t="shared" si="36"/>
        <v>0</v>
      </c>
      <c r="M340">
        <f t="shared" si="37"/>
        <v>0</v>
      </c>
      <c r="N340">
        <f t="shared" si="38"/>
        <v>0</v>
      </c>
    </row>
    <row r="341" spans="1:14" x14ac:dyDescent="0.3">
      <c r="A341" s="1">
        <v>1</v>
      </c>
      <c r="B341" t="s">
        <v>9263</v>
      </c>
      <c r="C341" t="s">
        <v>9264</v>
      </c>
      <c r="I341" t="str">
        <f t="shared" si="33"/>
        <v>N/A</v>
      </c>
      <c r="J341" t="str">
        <f t="shared" si="34"/>
        <v>Colony Bankcorp</v>
      </c>
      <c r="K341">
        <f t="shared" si="35"/>
        <v>0</v>
      </c>
      <c r="L341">
        <f t="shared" si="36"/>
        <v>0</v>
      </c>
      <c r="M341">
        <f t="shared" si="37"/>
        <v>0</v>
      </c>
      <c r="N341">
        <f t="shared" si="38"/>
        <v>0</v>
      </c>
    </row>
    <row r="342" spans="1:14" x14ac:dyDescent="0.3">
      <c r="A342" s="1">
        <v>2</v>
      </c>
      <c r="B342" t="s">
        <v>9265</v>
      </c>
      <c r="C342" t="s">
        <v>9266</v>
      </c>
      <c r="I342" t="str">
        <f t="shared" si="33"/>
        <v>N/A</v>
      </c>
      <c r="J342" t="str">
        <f t="shared" si="34"/>
        <v>Citizens First</v>
      </c>
      <c r="K342">
        <f t="shared" si="35"/>
        <v>0</v>
      </c>
      <c r="L342">
        <f t="shared" si="36"/>
        <v>0</v>
      </c>
      <c r="M342">
        <f t="shared" si="37"/>
        <v>0</v>
      </c>
      <c r="N342">
        <f t="shared" si="38"/>
        <v>0</v>
      </c>
    </row>
    <row r="343" spans="1:14" x14ac:dyDescent="0.3">
      <c r="A343" s="1">
        <v>3</v>
      </c>
      <c r="B343" t="s">
        <v>9267</v>
      </c>
      <c r="C343" t="s">
        <v>9268</v>
      </c>
      <c r="I343" t="str">
        <f t="shared" si="33"/>
        <v>N/A</v>
      </c>
      <c r="J343" t="str">
        <f t="shared" si="34"/>
        <v>1st Constitution</v>
      </c>
      <c r="K343">
        <f t="shared" si="35"/>
        <v>0</v>
      </c>
      <c r="L343">
        <f t="shared" si="36"/>
        <v>0</v>
      </c>
      <c r="M343">
        <f t="shared" si="37"/>
        <v>0</v>
      </c>
      <c r="N343">
        <f t="shared" si="38"/>
        <v>0</v>
      </c>
    </row>
    <row r="344" spans="1:14" x14ac:dyDescent="0.3">
      <c r="A344" s="1">
        <v>4</v>
      </c>
      <c r="B344" t="s">
        <v>9269</v>
      </c>
      <c r="C344" t="s">
        <v>9270</v>
      </c>
      <c r="I344" t="str">
        <f t="shared" si="33"/>
        <v>N/A</v>
      </c>
      <c r="J344" t="str">
        <f t="shared" si="34"/>
        <v>Fidelity Southern</v>
      </c>
      <c r="K344">
        <f t="shared" si="35"/>
        <v>0</v>
      </c>
      <c r="L344">
        <f t="shared" si="36"/>
        <v>0</v>
      </c>
      <c r="M344">
        <f t="shared" si="37"/>
        <v>0</v>
      </c>
      <c r="N344">
        <f t="shared" si="38"/>
        <v>0</v>
      </c>
    </row>
    <row r="345" spans="1:14" x14ac:dyDescent="0.3">
      <c r="A345" s="1">
        <v>5</v>
      </c>
      <c r="B345" t="s">
        <v>9271</v>
      </c>
      <c r="C345" t="s">
        <v>9272</v>
      </c>
      <c r="I345" t="str">
        <f t="shared" si="33"/>
        <v>N/A</v>
      </c>
      <c r="J345" t="str">
        <f t="shared" si="34"/>
        <v>Northrim BanCorp</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122</v>
      </c>
      <c r="C348" t="s">
        <v>9273</v>
      </c>
      <c r="I348" t="str">
        <f t="shared" si="33"/>
        <v>N/A</v>
      </c>
      <c r="J348">
        <f t="shared" si="34"/>
        <v>169510000</v>
      </c>
      <c r="K348">
        <f t="shared" si="35"/>
        <v>0</v>
      </c>
      <c r="L348">
        <f t="shared" si="36"/>
        <v>0</v>
      </c>
      <c r="M348">
        <f t="shared" si="37"/>
        <v>0</v>
      </c>
      <c r="N348">
        <f t="shared" si="38"/>
        <v>0</v>
      </c>
    </row>
    <row r="349" spans="1:14" x14ac:dyDescent="0.3">
      <c r="A349" s="1">
        <v>1</v>
      </c>
      <c r="B349" t="s">
        <v>123</v>
      </c>
      <c r="I349" t="str">
        <f t="shared" si="33"/>
        <v>N/A</v>
      </c>
      <c r="J349">
        <f t="shared" si="34"/>
        <v>0</v>
      </c>
      <c r="K349">
        <f t="shared" si="35"/>
        <v>0</v>
      </c>
      <c r="L349">
        <f t="shared" si="36"/>
        <v>0</v>
      </c>
      <c r="M349">
        <f t="shared" si="37"/>
        <v>0</v>
      </c>
      <c r="N349">
        <f t="shared" si="38"/>
        <v>0</v>
      </c>
    </row>
    <row r="350" spans="1:14" x14ac:dyDescent="0.3">
      <c r="A350" s="1">
        <v>2</v>
      </c>
      <c r="B350" t="s">
        <v>124</v>
      </c>
      <c r="C350" t="s">
        <v>9274</v>
      </c>
      <c r="I350" t="str">
        <f t="shared" si="33"/>
        <v>N/A</v>
      </c>
      <c r="J350" t="str">
        <f t="shared" si="34"/>
        <v>20.95</v>
      </c>
      <c r="K350">
        <f t="shared" si="35"/>
        <v>0</v>
      </c>
      <c r="L350">
        <f t="shared" si="36"/>
        <v>0</v>
      </c>
      <c r="M350">
        <f t="shared" si="37"/>
        <v>0</v>
      </c>
      <c r="N350">
        <f t="shared" si="38"/>
        <v>0</v>
      </c>
    </row>
    <row r="351" spans="1:14" x14ac:dyDescent="0.3">
      <c r="A351" s="1">
        <v>3</v>
      </c>
      <c r="B351" t="s">
        <v>125</v>
      </c>
      <c r="I351" t="str">
        <f t="shared" si="33"/>
        <v>N/A</v>
      </c>
      <c r="J351">
        <f t="shared" si="34"/>
        <v>0</v>
      </c>
      <c r="K351">
        <f t="shared" si="35"/>
        <v>0</v>
      </c>
      <c r="L351">
        <f t="shared" si="36"/>
        <v>0</v>
      </c>
      <c r="M351">
        <f t="shared" si="37"/>
        <v>0</v>
      </c>
      <c r="N351">
        <f t="shared" si="38"/>
        <v>0</v>
      </c>
    </row>
    <row r="352" spans="1:14" x14ac:dyDescent="0.3">
      <c r="A352" s="1">
        <v>4</v>
      </c>
      <c r="B352" t="s">
        <v>127</v>
      </c>
      <c r="I352" t="str">
        <f t="shared" si="33"/>
        <v>N/A</v>
      </c>
      <c r="J352">
        <f t="shared" si="34"/>
        <v>0</v>
      </c>
      <c r="K352">
        <f t="shared" si="35"/>
        <v>0</v>
      </c>
      <c r="L352">
        <f t="shared" si="36"/>
        <v>0</v>
      </c>
      <c r="M352">
        <f t="shared" si="37"/>
        <v>0</v>
      </c>
      <c r="N352">
        <f t="shared" si="38"/>
        <v>0</v>
      </c>
    </row>
    <row r="353" spans="1:14" x14ac:dyDescent="0.3">
      <c r="A353" s="1">
        <v>5</v>
      </c>
      <c r="B353" t="s">
        <v>129</v>
      </c>
      <c r="C353" t="s">
        <v>4817</v>
      </c>
      <c r="I353" t="str">
        <f t="shared" si="33"/>
        <v>N/A</v>
      </c>
      <c r="J353" t="str">
        <f t="shared" si="34"/>
        <v>2.65</v>
      </c>
      <c r="K353">
        <f t="shared" si="35"/>
        <v>0</v>
      </c>
      <c r="L353">
        <f t="shared" si="36"/>
        <v>0</v>
      </c>
      <c r="M353">
        <f t="shared" si="37"/>
        <v>0</v>
      </c>
      <c r="N353">
        <f t="shared" si="38"/>
        <v>0</v>
      </c>
    </row>
    <row r="354" spans="1:14" x14ac:dyDescent="0.3">
      <c r="A354" s="1">
        <v>6</v>
      </c>
      <c r="B354" t="s">
        <v>131</v>
      </c>
      <c r="C354" t="s">
        <v>381</v>
      </c>
      <c r="I354" t="str">
        <f t="shared" si="33"/>
        <v>N/A</v>
      </c>
      <c r="J354" t="str">
        <f t="shared" si="34"/>
        <v>1.43</v>
      </c>
      <c r="K354">
        <f t="shared" si="35"/>
        <v>0</v>
      </c>
      <c r="L354">
        <f t="shared" si="36"/>
        <v>0</v>
      </c>
      <c r="M354">
        <f t="shared" si="37"/>
        <v>0</v>
      </c>
      <c r="N354">
        <f t="shared" si="38"/>
        <v>0</v>
      </c>
    </row>
    <row r="355" spans="1:14" x14ac:dyDescent="0.3">
      <c r="A355" s="1">
        <v>7</v>
      </c>
      <c r="B355" t="s">
        <v>133</v>
      </c>
      <c r="I355" t="str">
        <f t="shared" si="33"/>
        <v>N/A</v>
      </c>
      <c r="J355">
        <f t="shared" si="34"/>
        <v>0</v>
      </c>
      <c r="K355">
        <f t="shared" si="35"/>
        <v>0</v>
      </c>
      <c r="L355">
        <f t="shared" si="36"/>
        <v>0</v>
      </c>
      <c r="M355">
        <f t="shared" si="37"/>
        <v>0</v>
      </c>
      <c r="N355">
        <f t="shared" si="38"/>
        <v>0</v>
      </c>
    </row>
    <row r="356" spans="1:14" x14ac:dyDescent="0.3">
      <c r="A356" s="1">
        <v>8</v>
      </c>
      <c r="B356" t="s">
        <v>134</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122</v>
      </c>
      <c r="C359" t="s">
        <v>9275</v>
      </c>
      <c r="I359" t="str">
        <f t="shared" si="33"/>
        <v>N/A</v>
      </c>
      <c r="J359">
        <f t="shared" si="34"/>
        <v>116460000</v>
      </c>
      <c r="K359">
        <f t="shared" si="35"/>
        <v>0</v>
      </c>
      <c r="L359">
        <f t="shared" si="36"/>
        <v>0</v>
      </c>
      <c r="M359">
        <f t="shared" si="37"/>
        <v>0</v>
      </c>
      <c r="N359">
        <f t="shared" si="38"/>
        <v>0</v>
      </c>
    </row>
    <row r="360" spans="1:14" x14ac:dyDescent="0.3">
      <c r="A360" s="1">
        <v>1</v>
      </c>
      <c r="B360" t="s">
        <v>123</v>
      </c>
      <c r="I360" t="str">
        <f t="shared" si="33"/>
        <v>N/A</v>
      </c>
      <c r="J360">
        <f t="shared" si="34"/>
        <v>0</v>
      </c>
      <c r="K360">
        <f t="shared" si="35"/>
        <v>0</v>
      </c>
      <c r="L360">
        <f t="shared" si="36"/>
        <v>0</v>
      </c>
      <c r="M360">
        <f t="shared" si="37"/>
        <v>0</v>
      </c>
      <c r="N360">
        <f t="shared" si="38"/>
        <v>0</v>
      </c>
    </row>
    <row r="361" spans="1:14" x14ac:dyDescent="0.3">
      <c r="A361" s="1">
        <v>2</v>
      </c>
      <c r="B361" t="s">
        <v>124</v>
      </c>
      <c r="C361" t="s">
        <v>9276</v>
      </c>
      <c r="I361" t="str">
        <f t="shared" si="33"/>
        <v>N/A</v>
      </c>
      <c r="J361" t="str">
        <f t="shared" si="34"/>
        <v>16.05</v>
      </c>
      <c r="K361">
        <f t="shared" si="35"/>
        <v>0</v>
      </c>
      <c r="L361">
        <f t="shared" si="36"/>
        <v>0</v>
      </c>
      <c r="M361">
        <f t="shared" si="37"/>
        <v>0</v>
      </c>
      <c r="N361">
        <f t="shared" si="38"/>
        <v>0</v>
      </c>
    </row>
    <row r="362" spans="1:14" x14ac:dyDescent="0.3">
      <c r="A362" s="1">
        <v>3</v>
      </c>
      <c r="B362" t="s">
        <v>125</v>
      </c>
      <c r="I362" t="str">
        <f t="shared" si="33"/>
        <v>N/A</v>
      </c>
      <c r="J362">
        <f t="shared" si="34"/>
        <v>0</v>
      </c>
      <c r="K362">
        <f t="shared" si="35"/>
        <v>0</v>
      </c>
      <c r="L362">
        <f t="shared" si="36"/>
        <v>0</v>
      </c>
      <c r="M362">
        <f t="shared" si="37"/>
        <v>0</v>
      </c>
      <c r="N362">
        <f t="shared" si="38"/>
        <v>0</v>
      </c>
    </row>
    <row r="363" spans="1:14" x14ac:dyDescent="0.3">
      <c r="A363" s="1">
        <v>4</v>
      </c>
      <c r="B363" t="s">
        <v>127</v>
      </c>
      <c r="I363" t="str">
        <f t="shared" si="33"/>
        <v>N/A</v>
      </c>
      <c r="J363">
        <f t="shared" si="34"/>
        <v>0</v>
      </c>
      <c r="K363">
        <f t="shared" si="35"/>
        <v>0</v>
      </c>
      <c r="L363">
        <f t="shared" si="36"/>
        <v>0</v>
      </c>
      <c r="M363">
        <f t="shared" si="37"/>
        <v>0</v>
      </c>
      <c r="N363">
        <f t="shared" si="38"/>
        <v>0</v>
      </c>
    </row>
    <row r="364" spans="1:14" x14ac:dyDescent="0.3">
      <c r="A364" s="1">
        <v>5</v>
      </c>
      <c r="B364" t="s">
        <v>129</v>
      </c>
      <c r="C364" t="s">
        <v>6366</v>
      </c>
      <c r="I364" t="str">
        <f t="shared" si="33"/>
        <v>N/A</v>
      </c>
      <c r="J364" t="str">
        <f t="shared" si="34"/>
        <v>2.49</v>
      </c>
      <c r="K364">
        <f t="shared" si="35"/>
        <v>0</v>
      </c>
      <c r="L364">
        <f t="shared" si="36"/>
        <v>0</v>
      </c>
      <c r="M364">
        <f t="shared" si="37"/>
        <v>0</v>
      </c>
      <c r="N364">
        <f t="shared" si="38"/>
        <v>0</v>
      </c>
    </row>
    <row r="365" spans="1:14" x14ac:dyDescent="0.3">
      <c r="A365" s="1">
        <v>6</v>
      </c>
      <c r="B365" t="s">
        <v>131</v>
      </c>
      <c r="C365" t="s">
        <v>5370</v>
      </c>
      <c r="I365" t="str">
        <f t="shared" si="33"/>
        <v>N/A</v>
      </c>
      <c r="J365" t="str">
        <f t="shared" si="34"/>
        <v>1.36</v>
      </c>
      <c r="K365">
        <f t="shared" si="35"/>
        <v>0</v>
      </c>
      <c r="L365">
        <f t="shared" si="36"/>
        <v>0</v>
      </c>
      <c r="M365">
        <f t="shared" si="37"/>
        <v>0</v>
      </c>
      <c r="N365">
        <f t="shared" si="38"/>
        <v>0</v>
      </c>
    </row>
    <row r="366" spans="1:14" x14ac:dyDescent="0.3">
      <c r="A366" s="1">
        <v>7</v>
      </c>
      <c r="B366" t="s">
        <v>133</v>
      </c>
      <c r="I366" t="str">
        <f t="shared" si="33"/>
        <v>N/A</v>
      </c>
      <c r="J366">
        <f t="shared" si="34"/>
        <v>0</v>
      </c>
      <c r="K366">
        <f t="shared" si="35"/>
        <v>0</v>
      </c>
      <c r="L366">
        <f t="shared" si="36"/>
        <v>0</v>
      </c>
      <c r="M366">
        <f t="shared" si="37"/>
        <v>0</v>
      </c>
      <c r="N366">
        <f t="shared" si="38"/>
        <v>0</v>
      </c>
    </row>
    <row r="367" spans="1:14" x14ac:dyDescent="0.3">
      <c r="A367" s="1">
        <v>8</v>
      </c>
      <c r="B367" t="s">
        <v>134</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122</v>
      </c>
      <c r="C370" t="s">
        <v>9277</v>
      </c>
      <c r="I370" t="str">
        <f t="shared" si="33"/>
        <v>N/A</v>
      </c>
      <c r="J370">
        <f t="shared" si="34"/>
        <v>56410000</v>
      </c>
      <c r="K370">
        <f t="shared" si="35"/>
        <v>0</v>
      </c>
      <c r="L370">
        <f t="shared" si="36"/>
        <v>0</v>
      </c>
      <c r="M370">
        <f t="shared" si="37"/>
        <v>0</v>
      </c>
      <c r="N370">
        <f t="shared" si="38"/>
        <v>0</v>
      </c>
    </row>
    <row r="371" spans="1:14" x14ac:dyDescent="0.3">
      <c r="A371" s="1">
        <v>1</v>
      </c>
      <c r="B371" t="s">
        <v>123</v>
      </c>
      <c r="I371" t="str">
        <f t="shared" si="33"/>
        <v>N/A</v>
      </c>
      <c r="J371">
        <f t="shared" si="34"/>
        <v>0</v>
      </c>
      <c r="K371">
        <f t="shared" si="35"/>
        <v>0</v>
      </c>
      <c r="L371">
        <f t="shared" si="36"/>
        <v>0</v>
      </c>
      <c r="M371">
        <f t="shared" si="37"/>
        <v>0</v>
      </c>
      <c r="N371">
        <f t="shared" si="38"/>
        <v>0</v>
      </c>
    </row>
    <row r="372" spans="1:14" x14ac:dyDescent="0.3">
      <c r="A372" s="1">
        <v>2</v>
      </c>
      <c r="B372" t="s">
        <v>124</v>
      </c>
      <c r="C372" t="s">
        <v>9278</v>
      </c>
      <c r="I372" t="str">
        <f t="shared" si="33"/>
        <v>N/A</v>
      </c>
      <c r="J372" t="str">
        <f t="shared" si="34"/>
        <v>13.76</v>
      </c>
      <c r="K372">
        <f t="shared" si="35"/>
        <v>0</v>
      </c>
      <c r="L372">
        <f t="shared" si="36"/>
        <v>0</v>
      </c>
      <c r="M372">
        <f t="shared" si="37"/>
        <v>0</v>
      </c>
      <c r="N372">
        <f t="shared" si="38"/>
        <v>0</v>
      </c>
    </row>
    <row r="373" spans="1:14" x14ac:dyDescent="0.3">
      <c r="A373" s="1">
        <v>3</v>
      </c>
      <c r="B373" t="s">
        <v>125</v>
      </c>
      <c r="I373" t="str">
        <f t="shared" si="33"/>
        <v>N/A</v>
      </c>
      <c r="J373">
        <f t="shared" si="34"/>
        <v>0</v>
      </c>
      <c r="K373">
        <f t="shared" si="35"/>
        <v>0</v>
      </c>
      <c r="L373">
        <f t="shared" si="36"/>
        <v>0</v>
      </c>
      <c r="M373">
        <f t="shared" si="37"/>
        <v>0</v>
      </c>
      <c r="N373">
        <f t="shared" si="38"/>
        <v>0</v>
      </c>
    </row>
    <row r="374" spans="1:14" x14ac:dyDescent="0.3">
      <c r="A374" s="1">
        <v>4</v>
      </c>
      <c r="B374" t="s">
        <v>127</v>
      </c>
      <c r="I374" t="str">
        <f t="shared" si="33"/>
        <v>N/A</v>
      </c>
      <c r="J374">
        <f t="shared" si="34"/>
        <v>0</v>
      </c>
      <c r="K374">
        <f t="shared" si="35"/>
        <v>0</v>
      </c>
      <c r="L374">
        <f t="shared" si="36"/>
        <v>0</v>
      </c>
      <c r="M374">
        <f t="shared" si="37"/>
        <v>0</v>
      </c>
      <c r="N374">
        <f t="shared" si="38"/>
        <v>0</v>
      </c>
    </row>
    <row r="375" spans="1:14" x14ac:dyDescent="0.3">
      <c r="A375" s="1">
        <v>5</v>
      </c>
      <c r="B375" t="s">
        <v>129</v>
      </c>
      <c r="C375" t="s">
        <v>9279</v>
      </c>
      <c r="I375" t="str">
        <f t="shared" si="33"/>
        <v>N/A</v>
      </c>
      <c r="J375" t="str">
        <f t="shared" si="34"/>
        <v>3.00</v>
      </c>
      <c r="K375">
        <f t="shared" si="35"/>
        <v>0</v>
      </c>
      <c r="L375">
        <f t="shared" si="36"/>
        <v>0</v>
      </c>
      <c r="M375">
        <f t="shared" si="37"/>
        <v>0</v>
      </c>
      <c r="N375">
        <f t="shared" si="38"/>
        <v>0</v>
      </c>
    </row>
    <row r="376" spans="1:14" x14ac:dyDescent="0.3">
      <c r="A376" s="1">
        <v>6</v>
      </c>
      <c r="B376" t="s">
        <v>131</v>
      </c>
      <c r="C376" t="s">
        <v>9280</v>
      </c>
      <c r="I376" t="str">
        <f t="shared" si="33"/>
        <v>N/A</v>
      </c>
      <c r="J376" t="str">
        <f t="shared" si="34"/>
        <v>1.27</v>
      </c>
      <c r="K376">
        <f t="shared" si="35"/>
        <v>0</v>
      </c>
      <c r="L376">
        <f t="shared" si="36"/>
        <v>0</v>
      </c>
      <c r="M376">
        <f t="shared" si="37"/>
        <v>0</v>
      </c>
      <c r="N376">
        <f t="shared" si="38"/>
        <v>0</v>
      </c>
    </row>
    <row r="377" spans="1:14" x14ac:dyDescent="0.3">
      <c r="A377" s="1">
        <v>7</v>
      </c>
      <c r="B377" t="s">
        <v>133</v>
      </c>
      <c r="I377" t="str">
        <f t="shared" si="33"/>
        <v>N/A</v>
      </c>
      <c r="J377">
        <f t="shared" si="34"/>
        <v>0</v>
      </c>
      <c r="K377">
        <f t="shared" si="35"/>
        <v>0</v>
      </c>
      <c r="L377">
        <f t="shared" si="36"/>
        <v>0</v>
      </c>
      <c r="M377">
        <f t="shared" si="37"/>
        <v>0</v>
      </c>
      <c r="N377">
        <f t="shared" si="38"/>
        <v>0</v>
      </c>
    </row>
    <row r="378" spans="1:14" x14ac:dyDescent="0.3">
      <c r="A378" s="1">
        <v>8</v>
      </c>
      <c r="B378" t="s">
        <v>134</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122</v>
      </c>
      <c r="C381" t="s">
        <v>9281</v>
      </c>
      <c r="I381" t="str">
        <f t="shared" si="39"/>
        <v>N/A</v>
      </c>
      <c r="J381">
        <f t="shared" si="40"/>
        <v>138470000</v>
      </c>
      <c r="K381">
        <f t="shared" si="41"/>
        <v>0</v>
      </c>
      <c r="L381">
        <f t="shared" si="42"/>
        <v>0</v>
      </c>
      <c r="M381">
        <f t="shared" si="43"/>
        <v>0</v>
      </c>
      <c r="N381">
        <f t="shared" si="44"/>
        <v>0</v>
      </c>
    </row>
    <row r="382" spans="1:14" x14ac:dyDescent="0.3">
      <c r="A382" s="1">
        <v>1</v>
      </c>
      <c r="B382" t="s">
        <v>123</v>
      </c>
      <c r="I382" t="str">
        <f t="shared" si="39"/>
        <v>N/A</v>
      </c>
      <c r="J382">
        <f t="shared" si="40"/>
        <v>0</v>
      </c>
      <c r="K382">
        <f t="shared" si="41"/>
        <v>0</v>
      </c>
      <c r="L382">
        <f t="shared" si="42"/>
        <v>0</v>
      </c>
      <c r="M382">
        <f t="shared" si="43"/>
        <v>0</v>
      </c>
      <c r="N382">
        <f t="shared" si="44"/>
        <v>0</v>
      </c>
    </row>
    <row r="383" spans="1:14" x14ac:dyDescent="0.3">
      <c r="A383" s="1">
        <v>2</v>
      </c>
      <c r="B383" t="s">
        <v>124</v>
      </c>
      <c r="C383" t="s">
        <v>9282</v>
      </c>
      <c r="I383" t="str">
        <f t="shared" si="39"/>
        <v>N/A</v>
      </c>
      <c r="J383" t="str">
        <f t="shared" si="40"/>
        <v>15.70</v>
      </c>
      <c r="K383">
        <f t="shared" si="41"/>
        <v>0</v>
      </c>
      <c r="L383">
        <f t="shared" si="42"/>
        <v>0</v>
      </c>
      <c r="M383">
        <f t="shared" si="43"/>
        <v>0</v>
      </c>
      <c r="N383">
        <f t="shared" si="44"/>
        <v>0</v>
      </c>
    </row>
    <row r="384" spans="1:14" x14ac:dyDescent="0.3">
      <c r="A384" s="1">
        <v>3</v>
      </c>
      <c r="B384" t="s">
        <v>125</v>
      </c>
      <c r="C384" t="s">
        <v>6357</v>
      </c>
      <c r="I384" t="str">
        <f t="shared" si="39"/>
        <v>N/A</v>
      </c>
      <c r="J384" t="str">
        <f t="shared" si="40"/>
        <v>15.00</v>
      </c>
      <c r="K384">
        <f t="shared" si="41"/>
        <v>0</v>
      </c>
      <c r="L384">
        <f t="shared" si="42"/>
        <v>0</v>
      </c>
      <c r="M384">
        <f t="shared" si="43"/>
        <v>0</v>
      </c>
      <c r="N384">
        <f t="shared" si="44"/>
        <v>0</v>
      </c>
    </row>
    <row r="385" spans="1:14" x14ac:dyDescent="0.3">
      <c r="A385" s="1">
        <v>4</v>
      </c>
      <c r="B385" t="s">
        <v>127</v>
      </c>
      <c r="C385" t="s">
        <v>769</v>
      </c>
      <c r="I385" t="str">
        <f t="shared" si="39"/>
        <v>N/A</v>
      </c>
      <c r="J385" t="str">
        <f t="shared" si="40"/>
        <v>0.86</v>
      </c>
      <c r="K385">
        <f t="shared" si="41"/>
        <v>0</v>
      </c>
      <c r="L385">
        <f t="shared" si="42"/>
        <v>0</v>
      </c>
      <c r="M385">
        <f t="shared" si="43"/>
        <v>0</v>
      </c>
      <c r="N385">
        <f t="shared" si="44"/>
        <v>0</v>
      </c>
    </row>
    <row r="386" spans="1:14" x14ac:dyDescent="0.3">
      <c r="A386" s="1">
        <v>5</v>
      </c>
      <c r="B386" t="s">
        <v>129</v>
      </c>
      <c r="C386" t="s">
        <v>9283</v>
      </c>
      <c r="I386" t="str">
        <f t="shared" si="39"/>
        <v>N/A</v>
      </c>
      <c r="J386" t="str">
        <f t="shared" si="40"/>
        <v>3.19</v>
      </c>
      <c r="K386">
        <f t="shared" si="41"/>
        <v>0</v>
      </c>
      <c r="L386">
        <f t="shared" si="42"/>
        <v>0</v>
      </c>
      <c r="M386">
        <f t="shared" si="43"/>
        <v>0</v>
      </c>
      <c r="N386">
        <f t="shared" si="44"/>
        <v>0</v>
      </c>
    </row>
    <row r="387" spans="1:14" x14ac:dyDescent="0.3">
      <c r="A387" s="1">
        <v>6</v>
      </c>
      <c r="B387" t="s">
        <v>131</v>
      </c>
      <c r="C387" t="s">
        <v>3615</v>
      </c>
      <c r="I387" t="str">
        <f t="shared" si="39"/>
        <v>N/A</v>
      </c>
      <c r="J387" t="str">
        <f t="shared" si="40"/>
        <v>1.30</v>
      </c>
      <c r="K387">
        <f t="shared" si="41"/>
        <v>0</v>
      </c>
      <c r="L387">
        <f t="shared" si="42"/>
        <v>0</v>
      </c>
      <c r="M387">
        <f t="shared" si="43"/>
        <v>0</v>
      </c>
      <c r="N387">
        <f t="shared" si="44"/>
        <v>0</v>
      </c>
    </row>
    <row r="388" spans="1:14" x14ac:dyDescent="0.3">
      <c r="A388" s="1">
        <v>7</v>
      </c>
      <c r="B388" t="s">
        <v>133</v>
      </c>
      <c r="I388" t="str">
        <f t="shared" si="39"/>
        <v>N/A</v>
      </c>
      <c r="J388">
        <f t="shared" si="40"/>
        <v>0</v>
      </c>
      <c r="K388">
        <f t="shared" si="41"/>
        <v>0</v>
      </c>
      <c r="L388">
        <f t="shared" si="42"/>
        <v>0</v>
      </c>
      <c r="M388">
        <f t="shared" si="43"/>
        <v>0</v>
      </c>
      <c r="N388">
        <f t="shared" si="44"/>
        <v>0</v>
      </c>
    </row>
    <row r="389" spans="1:14" x14ac:dyDescent="0.3">
      <c r="A389" s="1">
        <v>8</v>
      </c>
      <c r="B389" t="s">
        <v>134</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#VALUE!</v>
      </c>
      <c r="Y499" t="e">
        <f ca="1">(INDIRECT("K" &amp; MATCH("Intangible Assets",B145:B403,0) +144))/(INDIRECT("K" &amp; MATCH("Sales/Revenue",B145:B403,0) +144))</f>
        <v>#VALUE!</v>
      </c>
      <c r="Z499" t="e">
        <f ca="1">(INDIRECT("L" &amp; MATCH("Intangible Assets",B145:B403,0) +144))/(INDIRECT("L" &amp; MATCH("Sales/Revenue",B145:B403,0) +144))</f>
        <v>#VALUE!</v>
      </c>
      <c r="AA499" t="e">
        <f ca="1">(INDIRECT("M" &amp; MATCH("Intangible Assets",B145:B403,0) +144))/(INDIRECT("M" &amp; MATCH("Sales/Revenue",B145:B403,0) +144))</f>
        <v>#VALUE!</v>
      </c>
      <c r="AB499" t="e">
        <f ca="1">(INDIRECT("N" &amp; MATCH("Intangible Assets",B145:B403,0) +144))/(INDIRECT("N" &amp; MATCH("Sales/Revenue",B145:B403,0) +144))</f>
        <v>#VALUE!</v>
      </c>
      <c r="AK499" t="str">
        <f>K476</f>
        <v>12-13</v>
      </c>
      <c r="AL499" t="str">
        <f>L476</f>
        <v>13-14</v>
      </c>
      <c r="AM499" t="str">
        <f>M476</f>
        <v>14-15</v>
      </c>
      <c r="AN499" t="str">
        <f>N476</f>
        <v>15-16</v>
      </c>
    </row>
    <row r="500" spans="3:40" x14ac:dyDescent="0.3">
      <c r="C500" t="s">
        <v>3568</v>
      </c>
      <c r="AK500" t="e">
        <f ca="1">Y499-X499</f>
        <v>#VALUE!</v>
      </c>
      <c r="AL500" t="e">
        <f ca="1">Z499-Y499</f>
        <v>#VALUE!</v>
      </c>
      <c r="AM500" t="e">
        <f ca="1">AA499-Z499</f>
        <v>#VALUE!</v>
      </c>
      <c r="AN500" t="e">
        <f ca="1">AB499-AA499</f>
        <v>#VALUE!</v>
      </c>
    </row>
    <row r="501" spans="3:40" x14ac:dyDescent="0.3">
      <c r="C501" t="s">
        <v>3036</v>
      </c>
    </row>
    <row r="502" spans="3:40" x14ac:dyDescent="0.3">
      <c r="C502" t="s">
        <v>3568</v>
      </c>
    </row>
    <row r="503" spans="3:40" x14ac:dyDescent="0.3">
      <c r="C503" t="s">
        <v>754</v>
      </c>
    </row>
    <row r="504" spans="3:40" x14ac:dyDescent="0.3">
      <c r="C504" t="s">
        <v>3568</v>
      </c>
    </row>
    <row r="505" spans="3:40" x14ac:dyDescent="0.3">
      <c r="C505" t="s">
        <v>748</v>
      </c>
    </row>
    <row r="506" spans="3:40" x14ac:dyDescent="0.3">
      <c r="C506" t="s">
        <v>752</v>
      </c>
    </row>
    <row r="507" spans="3:40" x14ac:dyDescent="0.3">
      <c r="C507" t="s">
        <v>2391</v>
      </c>
    </row>
    <row r="508" spans="3:40" x14ac:dyDescent="0.3">
      <c r="C508" t="s">
        <v>751</v>
      </c>
    </row>
    <row r="509" spans="3:40" x14ac:dyDescent="0.3">
      <c r="C509" t="s">
        <v>2390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9284</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First Ban</v>
      </c>
    </row>
    <row r="2" spans="1:16" x14ac:dyDescent="0.3">
      <c r="B2" t="s">
        <v>2</v>
      </c>
      <c r="C2" t="s">
        <v>9285</v>
      </c>
      <c r="K2" t="str">
        <f>LEFT(C1,FIND("(",C1) - 2)</f>
        <v>First Bancorp</v>
      </c>
    </row>
    <row r="3" spans="1:16" x14ac:dyDescent="0.3">
      <c r="J3">
        <f ca="1">RANDBETWEEN(1,6)</f>
        <v>1</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$30.82, down .39% after opening up 1.03%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$30.82, down .39% after opening up 1.03% over yesterday's closing price</v>
      </c>
    </row>
    <row r="5" spans="1:16" x14ac:dyDescent="0.3">
      <c r="J5">
        <f ca="1">RANDBETWEEN(1,2)</f>
        <v>2</v>
      </c>
      <c r="K5" t="str">
        <f>"The one year target estimate for " &amp; D1 &amp; " is " &amp; TEXT(C23,"$####.00")</f>
        <v>The one year target estimate for First Ban is $33.33</v>
      </c>
      <c r="L5" t="str">
        <f>D1 &amp; " is expected to be trading at " &amp; TEXT(C23, "$####.00") &amp; ", based on target estimates"</f>
        <v>First Ban is expected to be trading at $33.33, based on target estimates</v>
      </c>
    </row>
    <row r="6" spans="1:16" x14ac:dyDescent="0.3">
      <c r="K6" t="str">
        <f>" which would be " &amp; IF(OR(LEFT(ABS((C23-C2)/C2*100),1)="8",LEFT(ABS((C23-C2)/C2*100),2)="18"), "an ", "a ")  &amp;TEXT(ABS((C23-C2)/C2),"####.00%")&amp;IF((C23-C2)&gt;0," increase over"," decrease from")&amp;" the current price"</f>
        <v xml:space="preserve"> which would be an 8.14% increase over the current price</v>
      </c>
    </row>
    <row r="7" spans="1:16" x14ac:dyDescent="0.3">
      <c r="A7" s="1">
        <v>0</v>
      </c>
      <c r="B7" t="s">
        <v>5</v>
      </c>
      <c r="C7" t="s">
        <v>9286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6.98% over last quarter based on the average of 6 analyst estimates (Yahoo Finance)</v>
      </c>
    </row>
    <row r="8" spans="1:16" x14ac:dyDescent="0.3">
      <c r="A8" s="1">
        <v>1</v>
      </c>
      <c r="B8" t="s">
        <v>6</v>
      </c>
      <c r="C8" t="s">
        <v>9287</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8</v>
      </c>
      <c r="C9" t="s">
        <v>9288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10</v>
      </c>
      <c r="C10" t="s">
        <v>9289</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$0.11 in the 2 months leading up to the earnings report</v>
      </c>
    </row>
    <row r="11" spans="1:16" x14ac:dyDescent="0.3">
      <c r="A11" s="1">
        <v>4</v>
      </c>
      <c r="B11" t="s">
        <v>12</v>
      </c>
      <c r="C11" t="s">
        <v>9290</v>
      </c>
      <c r="K11" t="str">
        <f>IF(B145="Interest Income",U42, K42)</f>
        <v>First Ban has managed to increase eps (basic), and retained earnings each year since 2012</v>
      </c>
    </row>
    <row r="12" spans="1:16" x14ac:dyDescent="0.3">
      <c r="A12" s="1">
        <v>5</v>
      </c>
      <c r="B12" t="s">
        <v>14</v>
      </c>
      <c r="C12" t="s">
        <v>9291</v>
      </c>
      <c r="D12" t="str">
        <f>LEFT(C12,FIND("-",C12)-2)</f>
        <v>18.21</v>
      </c>
      <c r="E12" t="str">
        <f>TRIM(RIGHT(C12,FIND("-",C12)-1))</f>
        <v>32.27</v>
      </c>
      <c r="K12" t="str">
        <f ca="1">D78</f>
        <v>There are some indications that First Ban may be overvalued. The company has a higher forward p/e, peg ratio, price/sales, price/book than the comparable average</v>
      </c>
    </row>
    <row r="13" spans="1:16" x14ac:dyDescent="0.3">
      <c r="A13" s="1">
        <v>6</v>
      </c>
      <c r="B13" t="s">
        <v>16</v>
      </c>
      <c r="C13" t="s">
        <v>9292</v>
      </c>
      <c r="K13" t="str">
        <f ca="1">D89</f>
        <v>There are some indications that First Ban may be undervalued. The company has a lower and trailing p/e than the comparable average</v>
      </c>
    </row>
    <row r="14" spans="1:16" x14ac:dyDescent="0.3">
      <c r="A14" s="1">
        <v>7</v>
      </c>
      <c r="B14" t="s">
        <v>18</v>
      </c>
      <c r="C14" t="s">
        <v>9293</v>
      </c>
    </row>
    <row r="16" spans="1:16" x14ac:dyDescent="0.3">
      <c r="A16" s="1">
        <v>0</v>
      </c>
      <c r="B16" t="s">
        <v>20</v>
      </c>
      <c r="C16" t="s">
        <v>9294</v>
      </c>
    </row>
    <row r="17" spans="1:23" x14ac:dyDescent="0.3">
      <c r="A17" s="1">
        <v>1</v>
      </c>
      <c r="B17" t="s">
        <v>22</v>
      </c>
      <c r="C17" t="s">
        <v>2430</v>
      </c>
      <c r="K17" t="str">
        <f ca="1">K2 &amp; IF(J3=1, K3,IF(J3=2,L3,IF(J3=3,M3,IF(J3=4,N3,IF(J3=5,O3,IF(J3=6,P3)))))) &amp; ". " &amp; IF(J4=1,K4,IF(J4=2,L4)) &amp; ". " &amp; IF(J5=1,K5,IF(J5=2,L5)) &amp; K6 &amp; ". " &amp; K7 &amp; ". " &amp; K8 &amp; ". " &amp; K9 &amp; "."</f>
        <v>First Bancorp is scheduled to report earnings between Jul 24, 2017 and Jul 28, 2017. The current stock price is $30.82, down .39% after opening up 1.03% over yesterday's closing price. First Ban is expected to be trading at $33.33, based on target estimates which would be an 8.14% increase over the current price. Earnings are expected to increase by 6.98% over last quarter based on the average of 6 analyst estimates (Yahoo Finance). The stock is trading in the high end of its 52-week range. Over the last 4 quarters, there have been positive earnings surprises 3 times, and a negative earnings surprise 1 time.</v>
      </c>
    </row>
    <row r="18" spans="1:23" x14ac:dyDescent="0.3">
      <c r="A18" s="1">
        <v>2</v>
      </c>
      <c r="B18" t="s">
        <v>24</v>
      </c>
      <c r="C18" t="s">
        <v>9295</v>
      </c>
    </row>
    <row r="19" spans="1:23" x14ac:dyDescent="0.3">
      <c r="A19" s="1">
        <v>3</v>
      </c>
      <c r="B19" t="s">
        <v>26</v>
      </c>
      <c r="C19" t="s">
        <v>8884</v>
      </c>
    </row>
    <row r="20" spans="1:23" x14ac:dyDescent="0.3">
      <c r="A20" s="1">
        <v>4</v>
      </c>
      <c r="B20" t="s">
        <v>28</v>
      </c>
      <c r="C20" t="s">
        <v>770</v>
      </c>
    </row>
    <row r="21" spans="1:23" x14ac:dyDescent="0.3">
      <c r="A21" s="1">
        <v>5</v>
      </c>
      <c r="B21" t="s">
        <v>30</v>
      </c>
      <c r="C21" t="s">
        <v>9296</v>
      </c>
    </row>
    <row r="22" spans="1:23" x14ac:dyDescent="0.3">
      <c r="A22" s="1">
        <v>6</v>
      </c>
      <c r="B22" t="s">
        <v>32</v>
      </c>
      <c r="C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9297</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6</v>
      </c>
      <c r="D27">
        <v>6</v>
      </c>
      <c r="E27">
        <v>7</v>
      </c>
      <c r="F27">
        <v>6</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0.43</v>
      </c>
      <c r="D28">
        <v>0.46</v>
      </c>
      <c r="E28">
        <v>1.79</v>
      </c>
      <c r="F28">
        <v>2.2200000000000002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0.4</v>
      </c>
      <c r="D29">
        <v>0.41</v>
      </c>
      <c r="E29">
        <v>1.72</v>
      </c>
      <c r="F29">
        <v>2.1</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0.44</v>
      </c>
      <c r="D30">
        <v>0.48</v>
      </c>
      <c r="E30">
        <v>1.86</v>
      </c>
      <c r="F30">
        <v>2.48</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0.37</v>
      </c>
      <c r="D31">
        <v>0.23</v>
      </c>
      <c r="E31">
        <v>1.33</v>
      </c>
      <c r="F31">
        <v>1.79</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11</v>
      </c>
      <c r="U32" t="str">
        <f>IF(I209="pos_trend",B209,"")</f>
        <v>EPS (Basic)</v>
      </c>
      <c r="V32" t="str">
        <f t="shared" si="1"/>
        <v>eps (basic)</v>
      </c>
      <c r="W32" t="str">
        <f t="shared" si="3"/>
        <v>, eps (basic)</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eps (basic)</v>
      </c>
    </row>
    <row r="34" spans="1:23" x14ac:dyDescent="0.3">
      <c r="A34" s="1">
        <v>0</v>
      </c>
      <c r="B34" t="s">
        <v>41</v>
      </c>
      <c r="C34" t="s">
        <v>7579</v>
      </c>
      <c r="D34" t="s">
        <v>7579</v>
      </c>
      <c r="E34" t="s">
        <v>2409</v>
      </c>
      <c r="F34" t="s">
        <v>7579</v>
      </c>
      <c r="J34">
        <f>IF(K34 &lt;&gt; "",13, 0)</f>
        <v>0</v>
      </c>
      <c r="K34" t="str">
        <f>IF(I196="pos_trend",B196,"")</f>
        <v/>
      </c>
      <c r="L34" t="str">
        <f t="shared" si="0"/>
        <v/>
      </c>
      <c r="M34" t="str">
        <f t="shared" si="2"/>
        <v/>
      </c>
      <c r="T34">
        <f>IF(U34 &lt;&gt; "",13, 0)</f>
        <v>0</v>
      </c>
      <c r="U34" t="str">
        <f>IF(I251="pos_trend",B251,"")</f>
        <v/>
      </c>
      <c r="V34" t="str">
        <f t="shared" si="1"/>
        <v/>
      </c>
      <c r="W34" t="str">
        <f t="shared" si="3"/>
        <v>, eps (basic)</v>
      </c>
    </row>
    <row r="35" spans="1:23" x14ac:dyDescent="0.3">
      <c r="A35" s="1">
        <v>1</v>
      </c>
      <c r="B35" t="s">
        <v>42</v>
      </c>
      <c r="C35" t="s">
        <v>9298</v>
      </c>
      <c r="D35" t="s">
        <v>9299</v>
      </c>
      <c r="E35" t="s">
        <v>9300</v>
      </c>
      <c r="F35" t="s">
        <v>9301</v>
      </c>
      <c r="J35">
        <f>IF(K35 &lt;&gt; "",14, 0)</f>
        <v>0</v>
      </c>
      <c r="K35" t="str">
        <f>IF(I201="pos_trend",B201,"")</f>
        <v/>
      </c>
      <c r="L35" t="str">
        <f t="shared" si="0"/>
        <v/>
      </c>
      <c r="M35" t="str">
        <f t="shared" si="2"/>
        <v/>
      </c>
      <c r="T35">
        <f>IF(U35 &lt;&gt; "",14, 0)</f>
        <v>14</v>
      </c>
      <c r="U35" t="str">
        <f>IF(I279="pos_trend",B279,"")</f>
        <v>Retained Earnings</v>
      </c>
      <c r="V35" t="str">
        <f t="shared" si="1"/>
        <v>retained earnings</v>
      </c>
      <c r="W35" t="str">
        <f t="shared" si="3"/>
        <v>, eps (basic), retained earnings</v>
      </c>
    </row>
    <row r="36" spans="1:23" x14ac:dyDescent="0.3">
      <c r="A36" s="1">
        <v>2</v>
      </c>
      <c r="B36" t="s">
        <v>43</v>
      </c>
      <c r="C36" t="s">
        <v>9302</v>
      </c>
      <c r="D36" t="s">
        <v>9303</v>
      </c>
      <c r="E36" t="s">
        <v>9304</v>
      </c>
      <c r="F36" t="s">
        <v>9305</v>
      </c>
      <c r="J36">
        <f>IF(K36 &lt;&gt; "",15, 0)</f>
        <v>0</v>
      </c>
      <c r="K36" t="str">
        <f>IF(I202="pos_trend",B202,"")</f>
        <v/>
      </c>
      <c r="L36" t="str">
        <f t="shared" si="0"/>
        <v/>
      </c>
      <c r="M36" t="str">
        <f t="shared" si="2"/>
        <v/>
      </c>
      <c r="T36">
        <f>IF(U36 &lt;&gt; "",15, 0)</f>
        <v>0</v>
      </c>
      <c r="U36" t="str">
        <f>IF(I336="pos_trend",B336,"")</f>
        <v/>
      </c>
      <c r="V36" t="str">
        <f t="shared" si="1"/>
        <v/>
      </c>
      <c r="W36" t="str">
        <f t="shared" si="3"/>
        <v>, eps (basic), retained earnings</v>
      </c>
    </row>
    <row r="37" spans="1:23" x14ac:dyDescent="0.3">
      <c r="A37" s="1">
        <v>3</v>
      </c>
      <c r="B37" t="s">
        <v>44</v>
      </c>
      <c r="C37" t="s">
        <v>9306</v>
      </c>
      <c r="D37" t="s">
        <v>9307</v>
      </c>
      <c r="E37" t="s">
        <v>9308</v>
      </c>
      <c r="F37" t="s">
        <v>9309</v>
      </c>
      <c r="J37">
        <f>IF(K37 &lt;&gt; "",16, 0)</f>
        <v>0</v>
      </c>
      <c r="K37" t="str">
        <f>IF(I203="pos_trend",B203,"")</f>
        <v/>
      </c>
      <c r="L37" t="str">
        <f t="shared" si="0"/>
        <v/>
      </c>
      <c r="M37" t="str">
        <f t="shared" si="2"/>
        <v/>
      </c>
      <c r="T37">
        <f>IF(U37 &lt;&gt; "",16, 0)</f>
        <v>0</v>
      </c>
      <c r="U37" t="str">
        <f>IF(I235="pos_trend",B235,"")</f>
        <v/>
      </c>
      <c r="V37" t="str">
        <f t="shared" si="1"/>
        <v/>
      </c>
      <c r="W37" t="str">
        <f t="shared" si="3"/>
        <v>, eps (basic), retained earnings</v>
      </c>
    </row>
    <row r="38" spans="1:23" x14ac:dyDescent="0.3">
      <c r="A38" s="1">
        <v>4</v>
      </c>
      <c r="B38" t="s">
        <v>60</v>
      </c>
      <c r="C38" t="s">
        <v>9310</v>
      </c>
      <c r="D38" t="s">
        <v>9311</v>
      </c>
      <c r="E38" t="s">
        <v>9312</v>
      </c>
      <c r="F38" t="s">
        <v>9300</v>
      </c>
      <c r="J38">
        <f>IF(K38 &lt;&gt; "",17, 0)</f>
        <v>0</v>
      </c>
      <c r="K38" t="str">
        <f>IF(I351="pos_trend",B351,"")</f>
        <v/>
      </c>
      <c r="L38" t="str">
        <f t="shared" si="0"/>
        <v/>
      </c>
      <c r="M38" t="str">
        <f t="shared" si="2"/>
        <v/>
      </c>
      <c r="T38">
        <f>IF(U38 &lt;&gt; "",17, 0)</f>
        <v>0</v>
      </c>
      <c r="U38" t="str">
        <f>IF(I236="pos_trend",B236,"")</f>
        <v/>
      </c>
      <c r="V38" t="str">
        <f t="shared" si="1"/>
        <v/>
      </c>
      <c r="W38" t="str">
        <f t="shared" si="3"/>
        <v>, eps (basic), retained earnings</v>
      </c>
    </row>
    <row r="39" spans="1:23" x14ac:dyDescent="0.3">
      <c r="A39" s="1">
        <v>5</v>
      </c>
      <c r="B39" t="s">
        <v>64</v>
      </c>
      <c r="C39" t="s">
        <v>9313</v>
      </c>
      <c r="D39" t="s">
        <v>9314</v>
      </c>
      <c r="E39" t="s">
        <v>9315</v>
      </c>
      <c r="F39" t="s">
        <v>1496</v>
      </c>
      <c r="K39" t="str">
        <f>IF(I352="pos_trend",B352,"")</f>
        <v/>
      </c>
      <c r="M39" t="str">
        <f t="shared" si="2"/>
        <v/>
      </c>
      <c r="W39" t="str">
        <f t="shared" si="3"/>
        <v>, eps (basic), retained earnings</v>
      </c>
    </row>
    <row r="40" spans="1:23" x14ac:dyDescent="0.3">
      <c r="J40">
        <f>MAX(J22:J39)</f>
        <v>0</v>
      </c>
      <c r="K40" t="str">
        <f>VLOOKUP(J40,J22:K39,2,FALSE)</f>
        <v/>
      </c>
      <c r="M40" t="str">
        <f>IF(IFERROR(FIND(",",M39),TRUE)=TRUE,M39,IF(NOT(EXACT(K40,UPPER(K40))),SUBSTITUTE(M39,LOWER(K40),"and "&amp;LOWER(K40)),SUBSTITUTE(M39,K40,"and "&amp;K40)))</f>
        <v/>
      </c>
      <c r="T40">
        <f>MAX(T22:T39)</f>
        <v>14</v>
      </c>
      <c r="U40" t="str">
        <f>VLOOKUP(T40,T22:U39,2,FALSE)</f>
        <v>Retained Earnings</v>
      </c>
      <c r="W40" t="str">
        <f>IF(IFERROR(FIND(",",W39),TRUE)=TRUE,W39,IF(NOT(EXACT(U40,UPPER(U40))),SUBSTITUTE(W39,LOWER(U40),"and "&amp;LOWER(U40)),SUBSTITUTE(W39,U40,"and "&amp;U40)))</f>
        <v>, eps (basic), and retained earnings</v>
      </c>
    </row>
    <row r="41" spans="1:23" x14ac:dyDescent="0.3">
      <c r="B41" s="1" t="s">
        <v>69</v>
      </c>
      <c r="C41" s="1" t="s">
        <v>70</v>
      </c>
      <c r="D41" s="1" t="s">
        <v>71</v>
      </c>
      <c r="E41" s="1" t="s">
        <v>72</v>
      </c>
      <c r="F41" s="1" t="s">
        <v>73</v>
      </c>
    </row>
    <row r="42" spans="1:23" x14ac:dyDescent="0.3">
      <c r="A42" s="1">
        <v>0</v>
      </c>
      <c r="B42" t="s">
        <v>74</v>
      </c>
      <c r="C42" t="s">
        <v>4085</v>
      </c>
      <c r="D42" t="s">
        <v>1289</v>
      </c>
      <c r="E42">
        <v>0.4</v>
      </c>
      <c r="F42" t="s">
        <v>76</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First Ban has managed to increase eps (basic), and retained earnings each year since 2012</v>
      </c>
    </row>
    <row r="43" spans="1:23" x14ac:dyDescent="0.3">
      <c r="A43" s="1">
        <v>1</v>
      </c>
      <c r="B43" t="s">
        <v>78</v>
      </c>
      <c r="C43" t="s">
        <v>75</v>
      </c>
      <c r="D43" t="s">
        <v>8539</v>
      </c>
      <c r="E43">
        <v>0.4</v>
      </c>
      <c r="F43" t="s">
        <v>6408</v>
      </c>
    </row>
    <row r="44" spans="1:23" x14ac:dyDescent="0.3">
      <c r="A44" s="1">
        <v>2</v>
      </c>
      <c r="B44" t="s">
        <v>83</v>
      </c>
      <c r="C44" t="s">
        <v>1293</v>
      </c>
      <c r="D44" t="s">
        <v>9316</v>
      </c>
      <c r="F44" t="s">
        <v>1292</v>
      </c>
    </row>
    <row r="45" spans="1:23" x14ac:dyDescent="0.3">
      <c r="A45" s="1">
        <v>3</v>
      </c>
      <c r="B45" t="s">
        <v>88</v>
      </c>
      <c r="C45" t="s">
        <v>9317</v>
      </c>
      <c r="D45" t="s">
        <v>3078</v>
      </c>
      <c r="F45" t="s">
        <v>4082</v>
      </c>
    </row>
    <row r="47" spans="1:23" x14ac:dyDescent="0.3">
      <c r="B47" s="1" t="s">
        <v>93</v>
      </c>
      <c r="C47" s="1" t="s">
        <v>37</v>
      </c>
      <c r="D47" s="1" t="s">
        <v>38</v>
      </c>
      <c r="E47" s="1" t="s">
        <v>39</v>
      </c>
      <c r="F47" s="1" t="s">
        <v>40</v>
      </c>
    </row>
    <row r="48" spans="1:23" x14ac:dyDescent="0.3">
      <c r="A48" s="1">
        <v>0</v>
      </c>
      <c r="B48" t="s">
        <v>94</v>
      </c>
      <c r="C48">
        <v>0.43</v>
      </c>
      <c r="D48">
        <v>0.46</v>
      </c>
      <c r="E48">
        <v>1.79</v>
      </c>
      <c r="F48">
        <v>2.2200000000000002</v>
      </c>
    </row>
    <row r="49" spans="1:14" x14ac:dyDescent="0.3">
      <c r="A49" s="1">
        <v>1</v>
      </c>
      <c r="B49" t="s">
        <v>95</v>
      </c>
      <c r="C49">
        <v>0.43</v>
      </c>
      <c r="D49">
        <v>0.46</v>
      </c>
      <c r="E49">
        <v>1.79</v>
      </c>
      <c r="F49">
        <v>2.2200000000000002</v>
      </c>
    </row>
    <row r="50" spans="1:14" x14ac:dyDescent="0.3">
      <c r="A50" s="1">
        <v>2</v>
      </c>
      <c r="B50" t="s">
        <v>96</v>
      </c>
      <c r="C50">
        <v>0.43</v>
      </c>
      <c r="D50">
        <v>0.45</v>
      </c>
      <c r="E50">
        <v>1.79</v>
      </c>
      <c r="F50">
        <v>2.21</v>
      </c>
    </row>
    <row r="51" spans="1:14" x14ac:dyDescent="0.3">
      <c r="A51" s="1">
        <v>3</v>
      </c>
      <c r="B51" t="s">
        <v>97</v>
      </c>
      <c r="C51">
        <v>0.43</v>
      </c>
      <c r="D51">
        <v>0.45</v>
      </c>
      <c r="E51">
        <v>1.79</v>
      </c>
      <c r="F51">
        <v>2.23</v>
      </c>
    </row>
    <row r="52" spans="1:14" x14ac:dyDescent="0.3">
      <c r="A52" s="1">
        <v>4</v>
      </c>
      <c r="B52" t="s">
        <v>98</v>
      </c>
      <c r="C52">
        <v>0.43</v>
      </c>
      <c r="D52">
        <v>0.45</v>
      </c>
      <c r="E52">
        <v>1.76</v>
      </c>
      <c r="F52">
        <v>2.11</v>
      </c>
    </row>
    <row r="54" spans="1:14" x14ac:dyDescent="0.3">
      <c r="B54" s="1" t="s">
        <v>99</v>
      </c>
      <c r="C54" s="1" t="s">
        <v>37</v>
      </c>
      <c r="D54" s="1" t="s">
        <v>38</v>
      </c>
      <c r="E54" s="1" t="s">
        <v>39</v>
      </c>
      <c r="F54" s="1" t="s">
        <v>40</v>
      </c>
    </row>
    <row r="55" spans="1:14" x14ac:dyDescent="0.3">
      <c r="A55" s="1">
        <v>0</v>
      </c>
      <c r="B55" t="s">
        <v>100</v>
      </c>
    </row>
    <row r="56" spans="1:14" x14ac:dyDescent="0.3">
      <c r="A56" s="1">
        <v>1</v>
      </c>
      <c r="B56" t="s">
        <v>101</v>
      </c>
      <c r="D56">
        <v>1</v>
      </c>
      <c r="E56">
        <v>1</v>
      </c>
      <c r="F56">
        <v>1</v>
      </c>
    </row>
    <row r="57" spans="1:14" x14ac:dyDescent="0.3">
      <c r="A57" s="1">
        <v>2</v>
      </c>
      <c r="B57" t="s">
        <v>102</v>
      </c>
    </row>
    <row r="58" spans="1:14" x14ac:dyDescent="0.3">
      <c r="A58" s="1">
        <v>3</v>
      </c>
      <c r="B58" t="s">
        <v>103</v>
      </c>
    </row>
    <row r="60" spans="1:14" x14ac:dyDescent="0.3">
      <c r="B60" s="1" t="s">
        <v>104</v>
      </c>
      <c r="C60" s="1" t="s">
        <v>9318</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FBNC</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C61" t="s">
        <v>9319</v>
      </c>
      <c r="F61">
        <v>0.19</v>
      </c>
      <c r="I61" t="str">
        <f t="shared" si="4"/>
        <v>N/A</v>
      </c>
      <c r="J61">
        <f t="shared" si="5"/>
        <v>0.16200000000000001</v>
      </c>
      <c r="K61">
        <f t="shared" si="6"/>
        <v>0</v>
      </c>
      <c r="L61">
        <f t="shared" si="7"/>
        <v>0</v>
      </c>
      <c r="M61">
        <f t="shared" si="8"/>
        <v>0.19</v>
      </c>
      <c r="N61">
        <f t="shared" si="9"/>
        <v>0</v>
      </c>
    </row>
    <row r="62" spans="1:14" x14ac:dyDescent="0.3">
      <c r="A62" s="1">
        <v>1</v>
      </c>
      <c r="B62" t="s">
        <v>111</v>
      </c>
      <c r="C62" t="s">
        <v>9320</v>
      </c>
      <c r="F62">
        <v>0.22</v>
      </c>
      <c r="I62" t="str">
        <f t="shared" si="4"/>
        <v>N/A</v>
      </c>
      <c r="J62">
        <f t="shared" si="5"/>
        <v>1</v>
      </c>
      <c r="K62">
        <f t="shared" si="6"/>
        <v>0</v>
      </c>
      <c r="L62">
        <f t="shared" si="7"/>
        <v>0</v>
      </c>
      <c r="M62">
        <f t="shared" si="8"/>
        <v>0.22</v>
      </c>
      <c r="N62">
        <f t="shared" si="9"/>
        <v>0</v>
      </c>
    </row>
    <row r="63" spans="1:14" x14ac:dyDescent="0.3">
      <c r="A63" s="1">
        <v>2</v>
      </c>
      <c r="B63" t="s">
        <v>113</v>
      </c>
      <c r="C63" t="s">
        <v>4117</v>
      </c>
      <c r="F63">
        <v>0.08</v>
      </c>
      <c r="I63" t="str">
        <f t="shared" si="4"/>
        <v>N/A</v>
      </c>
      <c r="J63">
        <f t="shared" si="5"/>
        <v>0.34600000000000003</v>
      </c>
      <c r="K63">
        <f t="shared" si="6"/>
        <v>0</v>
      </c>
      <c r="L63">
        <f t="shared" si="7"/>
        <v>0</v>
      </c>
      <c r="M63">
        <f t="shared" si="8"/>
        <v>0.08</v>
      </c>
      <c r="N63">
        <f t="shared" si="9"/>
        <v>0</v>
      </c>
    </row>
    <row r="64" spans="1:14" x14ac:dyDescent="0.3">
      <c r="A64" s="1">
        <v>3</v>
      </c>
      <c r="B64" t="s">
        <v>115</v>
      </c>
      <c r="C64" t="s">
        <v>9321</v>
      </c>
      <c r="F64">
        <v>0.12</v>
      </c>
      <c r="I64" t="str">
        <f t="shared" si="4"/>
        <v>N/A</v>
      </c>
      <c r="J64">
        <f t="shared" si="5"/>
        <v>0.24</v>
      </c>
      <c r="K64">
        <f t="shared" si="6"/>
        <v>0</v>
      </c>
      <c r="L64">
        <f t="shared" si="7"/>
        <v>0</v>
      </c>
      <c r="M64">
        <f t="shared" si="8"/>
        <v>0.12</v>
      </c>
      <c r="N64">
        <f t="shared" si="9"/>
        <v>0</v>
      </c>
    </row>
    <row r="65" spans="1:14" x14ac:dyDescent="0.3">
      <c r="A65" s="1">
        <v>4</v>
      </c>
      <c r="B65" t="s">
        <v>117</v>
      </c>
      <c r="C65" t="s">
        <v>9322</v>
      </c>
      <c r="F65">
        <v>0.08</v>
      </c>
      <c r="I65" t="str">
        <f t="shared" si="4"/>
        <v>N/A</v>
      </c>
      <c r="J65">
        <f t="shared" si="5"/>
        <v>0.11199999999999999</v>
      </c>
      <c r="K65">
        <f t="shared" si="6"/>
        <v>0</v>
      </c>
      <c r="L65">
        <f t="shared" si="7"/>
        <v>0</v>
      </c>
      <c r="M65">
        <f t="shared" si="8"/>
        <v>0.08</v>
      </c>
      <c r="N65">
        <f t="shared" si="9"/>
        <v>0</v>
      </c>
    </row>
    <row r="66" spans="1:14" x14ac:dyDescent="0.3">
      <c r="A66" s="1">
        <v>5</v>
      </c>
      <c r="B66" t="s">
        <v>119</v>
      </c>
      <c r="C66" t="s">
        <v>9323</v>
      </c>
      <c r="I66" t="str">
        <f t="shared" si="4"/>
        <v>N/A</v>
      </c>
      <c r="J66">
        <f t="shared" si="5"/>
        <v>0.15359999999999999</v>
      </c>
      <c r="K66">
        <f t="shared" si="6"/>
        <v>0</v>
      </c>
      <c r="L66">
        <f t="shared" si="7"/>
        <v>0</v>
      </c>
      <c r="M66">
        <f t="shared" si="8"/>
        <v>0</v>
      </c>
      <c r="N66">
        <f t="shared" si="9"/>
        <v>0</v>
      </c>
    </row>
    <row r="67" spans="1:14" x14ac:dyDescent="0.3">
      <c r="D67" t="s">
        <v>121</v>
      </c>
      <c r="E67" t="str">
        <f>C1</f>
        <v>First Bancorp (FBNC)</v>
      </c>
      <c r="I67" t="str">
        <f t="shared" si="4"/>
        <v>N/A</v>
      </c>
      <c r="J67">
        <f t="shared" si="5"/>
        <v>0</v>
      </c>
      <c r="K67" t="str">
        <f t="shared" si="6"/>
        <v>Comp Average</v>
      </c>
      <c r="L67" t="str">
        <f t="shared" si="7"/>
        <v>First Bancorp (FBNC)</v>
      </c>
      <c r="M67">
        <f t="shared" si="8"/>
        <v>0</v>
      </c>
      <c r="N67">
        <f t="shared" si="9"/>
        <v>0</v>
      </c>
    </row>
    <row r="68" spans="1:14" x14ac:dyDescent="0.3">
      <c r="A68" s="1">
        <v>0</v>
      </c>
      <c r="B68" t="s">
        <v>122</v>
      </c>
      <c r="C68" t="s">
        <v>9294</v>
      </c>
      <c r="D68" t="e">
        <f ca="1">AVERAGE(VALUE(INDIRECT("J"&amp;(MATCH(B68,B69:B500,0)+68))),VALUE(INDIRECT("J"&amp;(MATCH(B68,B69:B500,0)+79))),VALUE(INDIRECT("J"&amp;(MATCH(B68,B69:B500,0)+90))),VALUE(INDIRECT("J"&amp;(MATCH(B68,B69:B500,0)+101))))</f>
        <v>#VALUE!</v>
      </c>
      <c r="E68" t="e">
        <f t="shared" ref="E68:E76" ca="1" si="10">IF(AND(C68&lt;&gt;"",D68&lt;&gt;0),IF(VALUE(J68)&gt;VALUE(K68),"above average","below average"),"no data")</f>
        <v>#VALUE!</v>
      </c>
      <c r="I68" t="e">
        <f t="shared" ca="1" si="4"/>
        <v>#VALUE!</v>
      </c>
      <c r="J68">
        <f t="shared" si="5"/>
        <v>759860000</v>
      </c>
      <c r="K68" t="e">
        <f t="shared" ca="1" si="6"/>
        <v>#VALUE!</v>
      </c>
      <c r="L68" t="e">
        <f t="shared" ca="1" si="7"/>
        <v>#VALUE!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9295</v>
      </c>
      <c r="D70">
        <f ca="1">AVERAGE(VALUE(INDIRECT("J"&amp;(MATCH(B70,B71:B502,0)+70))),VALUE(INDIRECT("J"&amp;(MATCH(B70,B71:B502,0)+81))),VALUE(INDIRECT("J"&amp;(MATCH(B70,B71:B502,0)+92))),VALUE(INDIRECT("J"&amp;(MATCH(B70,B71:B502,0)+103))))</f>
        <v>29.274999999999999</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23.09</v>
      </c>
      <c r="K70">
        <f t="shared" ca="1" si="6"/>
        <v>29.274999999999999</v>
      </c>
      <c r="L70" t="str">
        <f t="shared" ca="1" si="7"/>
        <v>below average</v>
      </c>
      <c r="M70" t="str">
        <f t="shared" ca="1" si="8"/>
        <v/>
      </c>
      <c r="N70" t="str">
        <f t="shared" ca="1" si="9"/>
        <v/>
      </c>
    </row>
    <row r="71" spans="1:14" x14ac:dyDescent="0.3">
      <c r="A71" s="1">
        <v>3</v>
      </c>
      <c r="B71" t="s">
        <v>125</v>
      </c>
      <c r="C71" t="s">
        <v>9324</v>
      </c>
      <c r="D71">
        <f ca="1">AVERAGE(VALUE(INDIRECT("J"&amp;(MATCH(B71,B72:B503,0)+71))),VALUE(INDIRECT("J"&amp;(MATCH(B71,B72:B503,0)+82))),VALUE(INDIRECT("J"&amp;(MATCH(B71,B72:B503,0)+93))),VALUE(INDIRECT("J"&amp;(MATCH(B71,B72:B503,0)+104))))</f>
        <v>7.9625000000000004</v>
      </c>
      <c r="E71" t="str">
        <f t="shared" ca="1" si="10"/>
        <v>above average</v>
      </c>
      <c r="F71" t="str">
        <f t="shared" ca="1" si="11"/>
        <v>forward p/e</v>
      </c>
      <c r="G71" t="str">
        <f t="shared" ref="G71:G76" ca="1" si="12">IF(F71&lt;&gt;"", G70 &amp; ", " &amp; IFERROR(LEFT(F71,FIND("(",F71) - 2),F71),G70)</f>
        <v>, forward p/e</v>
      </c>
      <c r="I71" t="str">
        <f t="shared" ca="1" si="4"/>
        <v>N/A</v>
      </c>
      <c r="J71" t="str">
        <f t="shared" si="5"/>
        <v>13.88</v>
      </c>
      <c r="K71">
        <f t="shared" ca="1" si="6"/>
        <v>7.9625000000000004</v>
      </c>
      <c r="L71" t="str">
        <f t="shared" ca="1" si="7"/>
        <v>above average</v>
      </c>
      <c r="M71" t="str">
        <f t="shared" ca="1" si="8"/>
        <v>forward p/e</v>
      </c>
      <c r="N71" t="str">
        <f t="shared" ca="1" si="9"/>
        <v>, forward p/e</v>
      </c>
    </row>
    <row r="72" spans="1:14" x14ac:dyDescent="0.3">
      <c r="A72" s="1">
        <v>4</v>
      </c>
      <c r="B72" t="s">
        <v>127</v>
      </c>
      <c r="C72" t="s">
        <v>9325</v>
      </c>
      <c r="D72">
        <f ca="1">AVERAGE(VALUE(INDIRECT("J"&amp;(MATCH(B72,B73:B504,0)+72))),VALUE(INDIRECT("J"&amp;(MATCH(B72,B73:B504,0)+83))),VALUE(INDIRECT("J"&amp;(MATCH(B72,B73:B504,0)+94))),VALUE(INDIRECT("J"&amp;(MATCH(B72,B73:B504,0)+105))))</f>
        <v>1.4274999999999998</v>
      </c>
      <c r="E72" t="str">
        <f t="shared" ca="1" si="10"/>
        <v>above average</v>
      </c>
      <c r="F72" t="str">
        <f t="shared" ca="1" si="11"/>
        <v>peg ratio (5 yr expected)</v>
      </c>
      <c r="G72" t="str">
        <f t="shared" ca="1" si="12"/>
        <v>, forward p/e, peg ratio</v>
      </c>
      <c r="I72" t="str">
        <f t="shared" ca="1" si="4"/>
        <v>N/A</v>
      </c>
      <c r="J72" t="str">
        <f t="shared" si="5"/>
        <v>1.54</v>
      </c>
      <c r="K72">
        <f t="shared" ca="1" si="6"/>
        <v>1.4274999999999998</v>
      </c>
      <c r="L72" t="str">
        <f t="shared" ca="1" si="7"/>
        <v>above average</v>
      </c>
      <c r="M72" t="str">
        <f t="shared" ca="1" si="8"/>
        <v>peg ratio (5 yr expected)</v>
      </c>
      <c r="N72" t="str">
        <f t="shared" ca="1" si="9"/>
        <v>, forward p/e, peg ratio</v>
      </c>
    </row>
    <row r="73" spans="1:14" x14ac:dyDescent="0.3">
      <c r="A73" s="1">
        <v>5</v>
      </c>
      <c r="B73" t="s">
        <v>129</v>
      </c>
      <c r="C73" t="s">
        <v>9326</v>
      </c>
      <c r="D73">
        <f ca="1">AVERAGE(VALUE(INDIRECT("J"&amp;(MATCH(B73,B74:B505,0)+73))),VALUE(INDIRECT("J"&amp;(MATCH(B73,B74:B505,0)+84))),VALUE(INDIRECT("J"&amp;(MATCH(B73,B74:B505,0)+95))),VALUE(INDIRECT("J"&amp;(MATCH(B73,B74:B505,0)+106))))</f>
        <v>3.5125000000000002</v>
      </c>
      <c r="E73" t="str">
        <f t="shared" ca="1" si="10"/>
        <v>above average</v>
      </c>
      <c r="F73" t="str">
        <f t="shared" ca="1" si="11"/>
        <v>price/sales (ttm)</v>
      </c>
      <c r="G73" t="str">
        <f t="shared" ca="1" si="12"/>
        <v>, forward p/e, peg ratio, price/sales</v>
      </c>
      <c r="I73" t="str">
        <f t="shared" ca="1" si="4"/>
        <v>N/A</v>
      </c>
      <c r="J73" t="str">
        <f t="shared" si="5"/>
        <v>4.66</v>
      </c>
      <c r="K73">
        <f t="shared" ca="1" si="6"/>
        <v>3.5125000000000002</v>
      </c>
      <c r="L73" t="str">
        <f t="shared" ca="1" si="7"/>
        <v>above average</v>
      </c>
      <c r="M73" t="str">
        <f t="shared" ca="1" si="8"/>
        <v>price/sales (ttm)</v>
      </c>
      <c r="N73" t="str">
        <f t="shared" ca="1" si="9"/>
        <v>, forward p/e, peg ratio, price/sales</v>
      </c>
    </row>
    <row r="74" spans="1:14" x14ac:dyDescent="0.3">
      <c r="A74" s="1">
        <v>6</v>
      </c>
      <c r="B74" t="s">
        <v>131</v>
      </c>
      <c r="C74" t="s">
        <v>3016</v>
      </c>
      <c r="D74">
        <f ca="1">AVERAGE(VALUE(INDIRECT("J"&amp;(MATCH(B74,B75:B506,0)+74))),VALUE(INDIRECT("J"&amp;(MATCH(B74,B75:B506,0)+85))),VALUE(INDIRECT("J"&amp;(MATCH(B74,B75:B506,0)+96))),VALUE(INDIRECT("J"&amp;(MATCH(B74,B75:B506,0)+107))))</f>
        <v>1.0750000000000002</v>
      </c>
      <c r="E74" t="str">
        <f t="shared" ca="1" si="10"/>
        <v>above average</v>
      </c>
      <c r="F74" t="str">
        <f t="shared" ca="1" si="11"/>
        <v>price/book (mrq)</v>
      </c>
      <c r="G74" t="str">
        <f t="shared" ca="1" si="12"/>
        <v>, forward p/e, peg ratio, price/sales, price/book</v>
      </c>
      <c r="I74" t="str">
        <f t="shared" ca="1" si="4"/>
        <v>N/A</v>
      </c>
      <c r="J74" t="str">
        <f t="shared" si="5"/>
        <v>1.55</v>
      </c>
      <c r="K74">
        <f t="shared" ca="1" si="6"/>
        <v>1.0750000000000002</v>
      </c>
      <c r="L74" t="str">
        <f t="shared" ca="1" si="7"/>
        <v>above average</v>
      </c>
      <c r="M74" t="str">
        <f t="shared" ca="1" si="8"/>
        <v>price/book (mrq)</v>
      </c>
      <c r="N74" t="str">
        <f t="shared" ca="1" si="9"/>
        <v>, forward p/e, peg ratio, price/sales, price/book</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forward p/e, peg ratio, price/sales, price/book</v>
      </c>
      <c r="I75" t="str">
        <f t="shared" ca="1" si="4"/>
        <v>N/A</v>
      </c>
      <c r="J75">
        <f t="shared" si="5"/>
        <v>0</v>
      </c>
      <c r="K75">
        <f t="shared" ca="1" si="6"/>
        <v>0</v>
      </c>
      <c r="L75" t="str">
        <f t="shared" ca="1" si="7"/>
        <v>no data</v>
      </c>
      <c r="M75" t="str">
        <f t="shared" ca="1" si="8"/>
        <v/>
      </c>
      <c r="N75" t="str">
        <f t="shared" ca="1" si="9"/>
        <v>, forward p/e, peg ratio, price/sales, price/book</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forward p/e, peg ratio, price/sales, price/book</v>
      </c>
      <c r="I76" t="str">
        <f t="shared" ca="1" si="4"/>
        <v>N/A</v>
      </c>
      <c r="J76">
        <f t="shared" si="5"/>
        <v>0</v>
      </c>
      <c r="K76">
        <f t="shared" ca="1" si="6"/>
        <v>0</v>
      </c>
      <c r="L76" t="str">
        <f t="shared" ca="1" si="7"/>
        <v>no data</v>
      </c>
      <c r="M76" t="str">
        <f t="shared" ca="1" si="8"/>
        <v/>
      </c>
      <c r="N76" t="str">
        <f t="shared" ca="1" si="9"/>
        <v>, forward p/e, peg ratio,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forward p/e, peg ratio, price/sales, price/book</v>
      </c>
      <c r="I77" t="str">
        <f t="shared" ca="1" si="4"/>
        <v>N/A</v>
      </c>
      <c r="J77">
        <f t="shared" si="5"/>
        <v>0</v>
      </c>
      <c r="K77">
        <f t="shared" si="6"/>
        <v>0</v>
      </c>
      <c r="L77">
        <f t="shared" si="7"/>
        <v>0</v>
      </c>
      <c r="M77" t="str">
        <f t="shared" ca="1" si="8"/>
        <v>price/book</v>
      </c>
      <c r="N77" t="str">
        <f t="shared" ca="1" si="9"/>
        <v>forward p/e, peg ratio, price/sales, price/book</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There are some indications that First Ban may be overvalued. The company has a higher forward p/e, peg ratio, price/sales, price/book than the comparable average</v>
      </c>
      <c r="I78" t="str">
        <f t="shared" ca="1" si="4"/>
        <v>N/A</v>
      </c>
      <c r="J78" t="str">
        <f t="shared" si="5"/>
        <v>Dec 31, 2016</v>
      </c>
      <c r="K78" t="str">
        <f t="shared" ca="1" si="6"/>
        <v>There are some indications that First Ban may be overvalued. The company has a higher forward p/e, peg ratio, price/sales, price/book than the comparable average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9327</v>
      </c>
      <c r="F81" t="str">
        <f t="shared" ref="F81:F87" ca="1" si="13">IF(E70="below average",LOWER(TRIM(IF(ISNUMBER(VALUE(RIGHT(B70,1))),REPLACE(B70,LEN(B70),1,""),B70))),"")</f>
        <v>trailing p/e</v>
      </c>
      <c r="G81" t="str">
        <f ca="1">IFERROR(LEFT(F81,FIND("(",F81) - 2),F81)</f>
        <v>trailing p/e</v>
      </c>
      <c r="I81" t="str">
        <f t="shared" ca="1" si="4"/>
        <v>N/A</v>
      </c>
      <c r="J81">
        <f t="shared" si="5"/>
        <v>0.1731</v>
      </c>
      <c r="K81">
        <f t="shared" si="6"/>
        <v>0</v>
      </c>
      <c r="L81">
        <f t="shared" si="7"/>
        <v>0</v>
      </c>
      <c r="M81" t="str">
        <f t="shared" ca="1" si="8"/>
        <v>trailing p/e</v>
      </c>
      <c r="N81" t="str">
        <f t="shared" ca="1" si="9"/>
        <v>trailing p/e</v>
      </c>
    </row>
    <row r="82" spans="1:14" x14ac:dyDescent="0.3">
      <c r="A82" s="1">
        <v>1</v>
      </c>
      <c r="B82" t="s">
        <v>141</v>
      </c>
      <c r="C82" t="s">
        <v>9328</v>
      </c>
      <c r="F82" t="str">
        <f t="shared" ca="1" si="13"/>
        <v/>
      </c>
      <c r="G82" t="str">
        <f t="shared" ref="G82:G87" ca="1" si="14">IF(F82&lt;&gt;"", G81 &amp; ", " &amp; IFERROR(LEFT(F82,FIND("(",F82) - 2),F82),G81)</f>
        <v>trailing p/e</v>
      </c>
      <c r="I82" t="str">
        <f t="shared" ca="1" si="4"/>
        <v>N/A</v>
      </c>
      <c r="J82">
        <f t="shared" si="5"/>
        <v>0.3322</v>
      </c>
      <c r="K82">
        <f t="shared" si="6"/>
        <v>0</v>
      </c>
      <c r="L82">
        <f t="shared" si="7"/>
        <v>0</v>
      </c>
      <c r="M82" t="str">
        <f t="shared" ca="1" si="8"/>
        <v/>
      </c>
      <c r="N82" t="str">
        <f t="shared" ca="1" si="9"/>
        <v>trailing p/e</v>
      </c>
    </row>
    <row r="83" spans="1:14" x14ac:dyDescent="0.3">
      <c r="F83" t="str">
        <f t="shared" ca="1" si="13"/>
        <v/>
      </c>
      <c r="G83" t="str">
        <f t="shared" ca="1" si="14"/>
        <v>trailing p/e</v>
      </c>
      <c r="I83" t="str">
        <f t="shared" ca="1" si="4"/>
        <v>N/A</v>
      </c>
      <c r="J83">
        <f t="shared" si="5"/>
        <v>0</v>
      </c>
      <c r="K83">
        <f t="shared" si="6"/>
        <v>0</v>
      </c>
      <c r="L83">
        <f t="shared" si="7"/>
        <v>0</v>
      </c>
      <c r="M83" t="str">
        <f t="shared" ca="1" si="8"/>
        <v/>
      </c>
      <c r="N83" t="str">
        <f t="shared" ca="1" si="9"/>
        <v>trailing p/e</v>
      </c>
    </row>
    <row r="84" spans="1:14" x14ac:dyDescent="0.3">
      <c r="A84" s="1">
        <v>0</v>
      </c>
      <c r="B84" t="s">
        <v>143</v>
      </c>
      <c r="C84" t="s">
        <v>9329</v>
      </c>
      <c r="F84" t="str">
        <f t="shared" ca="1" si="13"/>
        <v/>
      </c>
      <c r="G84" t="str">
        <f t="shared" ca="1" si="14"/>
        <v>trailing p/e</v>
      </c>
      <c r="I84" t="str">
        <f t="shared" ca="1" si="4"/>
        <v>N/A</v>
      </c>
      <c r="J84">
        <f t="shared" si="5"/>
        <v>7.1999999999999998E-3</v>
      </c>
      <c r="K84">
        <f t="shared" si="6"/>
        <v>0</v>
      </c>
      <c r="L84">
        <f t="shared" si="7"/>
        <v>0</v>
      </c>
      <c r="M84" t="str">
        <f t="shared" ca="1" si="8"/>
        <v/>
      </c>
      <c r="N84" t="str">
        <f t="shared" ca="1" si="9"/>
        <v>trailing p/e</v>
      </c>
    </row>
    <row r="85" spans="1:14" x14ac:dyDescent="0.3">
      <c r="A85" s="1">
        <v>1</v>
      </c>
      <c r="B85" t="s">
        <v>145</v>
      </c>
      <c r="C85" t="s">
        <v>1948</v>
      </c>
      <c r="F85" t="str">
        <f t="shared" ca="1" si="13"/>
        <v/>
      </c>
      <c r="G85" t="str">
        <f t="shared" ca="1" si="14"/>
        <v>trailing p/e</v>
      </c>
      <c r="I85" t="str">
        <f t="shared" ca="1" si="4"/>
        <v>N/A</v>
      </c>
      <c r="J85">
        <f t="shared" si="5"/>
        <v>6.7300000000000013E-2</v>
      </c>
      <c r="K85">
        <f t="shared" si="6"/>
        <v>0</v>
      </c>
      <c r="L85">
        <f t="shared" si="7"/>
        <v>0</v>
      </c>
      <c r="M85" t="str">
        <f t="shared" ca="1" si="8"/>
        <v/>
      </c>
      <c r="N85" t="str">
        <f t="shared" ca="1" si="9"/>
        <v>trailing p/e</v>
      </c>
    </row>
    <row r="86" spans="1:14" x14ac:dyDescent="0.3">
      <c r="F86" t="str">
        <f t="shared" ca="1" si="13"/>
        <v/>
      </c>
      <c r="G86" t="str">
        <f t="shared" ca="1" si="14"/>
        <v>trailing p/e</v>
      </c>
      <c r="I86" t="str">
        <f t="shared" ca="1" si="4"/>
        <v>N/A</v>
      </c>
      <c r="J86">
        <f t="shared" si="5"/>
        <v>0</v>
      </c>
      <c r="K86">
        <f t="shared" si="6"/>
        <v>0</v>
      </c>
      <c r="L86">
        <f t="shared" si="7"/>
        <v>0</v>
      </c>
      <c r="M86" t="str">
        <f t="shared" ca="1" si="8"/>
        <v/>
      </c>
      <c r="N86" t="str">
        <f t="shared" ca="1" si="9"/>
        <v>trailing p/e</v>
      </c>
    </row>
    <row r="87" spans="1:14" x14ac:dyDescent="0.3">
      <c r="A87" s="1">
        <v>0</v>
      </c>
      <c r="B87" t="s">
        <v>147</v>
      </c>
      <c r="C87" t="s">
        <v>9330</v>
      </c>
      <c r="F87" t="str">
        <f t="shared" ca="1" si="13"/>
        <v/>
      </c>
      <c r="G87" t="str">
        <f t="shared" ca="1" si="14"/>
        <v>trailing p/e</v>
      </c>
      <c r="I87" t="str">
        <f t="shared" ca="1" si="4"/>
        <v>N/A</v>
      </c>
      <c r="J87">
        <f t="shared" si="5"/>
        <v>163110000</v>
      </c>
      <c r="K87">
        <f t="shared" si="6"/>
        <v>0</v>
      </c>
      <c r="L87">
        <f t="shared" si="7"/>
        <v>0</v>
      </c>
      <c r="M87" t="str">
        <f t="shared" ca="1" si="8"/>
        <v/>
      </c>
      <c r="N87" t="str">
        <f t="shared" ca="1" si="9"/>
        <v>trailing p/e</v>
      </c>
    </row>
    <row r="88" spans="1:14" x14ac:dyDescent="0.3">
      <c r="A88" s="1">
        <v>1</v>
      </c>
      <c r="B88" t="s">
        <v>149</v>
      </c>
      <c r="C88" t="s">
        <v>9331</v>
      </c>
      <c r="F88" t="str">
        <f ca="1">IF(F87="",IF(F86="",IF(F85="",IF(F84="",IF(F83="",IF(F82="",IFERROR(LEFT(F81,FIND("(",F81) - 2),F81),IFERROR(LEFT(F82,FIND("(",F82) - 2),F82)),IFERROR(LEFT(F83,FIND("(",F83) - 2),F83)),IFERROR(LEFT(F84,FIND("(",F84) - 2),F84)),IFERROR(LEFT(F85,FIND("(",F85) - 2),F85)),IFERROR(LEFT(F86,FIND("(",F86) - 2),F86)),IFERROR(LEFT(F87,FIND("(",F87) - 2),F87))</f>
        <v>trailing p/e</v>
      </c>
      <c r="G88" t="str">
        <f ca="1">TRIM(IF(LEFT(G87,1)=",",REPLACE(G87,1,1,""),SUBSTITUTE(G87,F88, "and " &amp; F88)))</f>
        <v>and trailing p/e</v>
      </c>
      <c r="I88" t="str">
        <f t="shared" ca="1" si="4"/>
        <v>N/A</v>
      </c>
      <c r="J88" t="str">
        <f t="shared" si="5"/>
        <v>7.95</v>
      </c>
      <c r="K88">
        <f t="shared" si="6"/>
        <v>0</v>
      </c>
      <c r="L88">
        <f t="shared" si="7"/>
        <v>0</v>
      </c>
      <c r="M88" t="str">
        <f t="shared" ca="1" si="8"/>
        <v>trailing p/e</v>
      </c>
      <c r="N88" t="str">
        <f t="shared" ca="1" si="9"/>
        <v>and trailing p/e</v>
      </c>
    </row>
    <row r="89" spans="1:14" x14ac:dyDescent="0.3">
      <c r="A89" s="1">
        <v>2</v>
      </c>
      <c r="B89" t="s">
        <v>151</v>
      </c>
      <c r="C89" t="s">
        <v>9332</v>
      </c>
      <c r="D89" t="str">
        <f ca="1">IF(COUNTIF(E70:E76,"=below average")&gt;0,"There are some indications that "&amp;D1&amp;" may be undervalued. The company has a lower " &amp; G88 &amp; " than the comparable average", "Inconclusive")</f>
        <v>There are some indications that First Ban may be undervalued. The company has a lower and trailing p/e than the comparable average</v>
      </c>
      <c r="I89" t="str">
        <f t="shared" ca="1" si="4"/>
        <v>N/A</v>
      </c>
      <c r="J89">
        <f t="shared" si="5"/>
        <v>0.24199999999999999</v>
      </c>
      <c r="K89" t="str">
        <f t="shared" ca="1" si="6"/>
        <v>There are some indications that First Ban may be undervalued. The company has a lower and trailing p/e than the comparable average</v>
      </c>
      <c r="L89">
        <f t="shared" si="7"/>
        <v>0</v>
      </c>
      <c r="M89">
        <f t="shared" si="8"/>
        <v>0</v>
      </c>
      <c r="N89">
        <f t="shared" si="9"/>
        <v>0</v>
      </c>
    </row>
    <row r="90" spans="1:14" x14ac:dyDescent="0.3">
      <c r="A90" s="1">
        <v>3</v>
      </c>
      <c r="B90" t="s">
        <v>153</v>
      </c>
      <c r="I90" t="str">
        <f t="shared" si="4"/>
        <v>N/A</v>
      </c>
      <c r="J90">
        <f t="shared" si="5"/>
        <v>0</v>
      </c>
      <c r="K90">
        <f t="shared" si="6"/>
        <v>0</v>
      </c>
      <c r="L90">
        <f t="shared" si="7"/>
        <v>0</v>
      </c>
      <c r="M90">
        <f t="shared" si="8"/>
        <v>0</v>
      </c>
      <c r="N90">
        <f t="shared" si="9"/>
        <v>0</v>
      </c>
    </row>
    <row r="91" spans="1:14" x14ac:dyDescent="0.3">
      <c r="A91" s="1">
        <v>4</v>
      </c>
      <c r="B91" t="s">
        <v>155</v>
      </c>
      <c r="I91" t="str">
        <f t="shared" si="4"/>
        <v>N/A</v>
      </c>
      <c r="J91">
        <f t="shared" si="5"/>
        <v>0</v>
      </c>
      <c r="K91">
        <f t="shared" si="6"/>
        <v>0</v>
      </c>
      <c r="L91">
        <f t="shared" si="7"/>
        <v>0</v>
      </c>
      <c r="M91">
        <f t="shared" si="8"/>
        <v>0</v>
      </c>
      <c r="N91">
        <f t="shared" si="9"/>
        <v>0</v>
      </c>
    </row>
    <row r="92" spans="1:14" x14ac:dyDescent="0.3">
      <c r="A92" s="1">
        <v>5</v>
      </c>
      <c r="B92" t="s">
        <v>157</v>
      </c>
      <c r="C92" t="s">
        <v>1146</v>
      </c>
      <c r="I92" t="str">
        <f t="shared" si="4"/>
        <v>N/A</v>
      </c>
      <c r="J92">
        <f t="shared" si="5"/>
        <v>28110000</v>
      </c>
      <c r="K92">
        <f t="shared" si="6"/>
        <v>0</v>
      </c>
      <c r="L92">
        <f t="shared" si="7"/>
        <v>0</v>
      </c>
      <c r="M92">
        <f t="shared" si="8"/>
        <v>0</v>
      </c>
      <c r="N92">
        <f t="shared" si="9"/>
        <v>0</v>
      </c>
    </row>
    <row r="93" spans="1:14" x14ac:dyDescent="0.3">
      <c r="A93" s="1">
        <v>6</v>
      </c>
      <c r="B93" t="s">
        <v>159</v>
      </c>
      <c r="C93" t="s">
        <v>8884</v>
      </c>
      <c r="I93" t="str">
        <f t="shared" si="4"/>
        <v>N/A</v>
      </c>
      <c r="J93" t="str">
        <f t="shared" si="5"/>
        <v>1.34</v>
      </c>
      <c r="K93">
        <f t="shared" si="6"/>
        <v>0</v>
      </c>
      <c r="L93">
        <f t="shared" si="7"/>
        <v>0</v>
      </c>
      <c r="M93">
        <f t="shared" si="8"/>
        <v>0</v>
      </c>
      <c r="N93">
        <f t="shared" si="9"/>
        <v>0</v>
      </c>
    </row>
    <row r="94" spans="1:14" x14ac:dyDescent="0.3">
      <c r="A94" s="1">
        <v>7</v>
      </c>
      <c r="B94" t="s">
        <v>160</v>
      </c>
      <c r="C94" t="s">
        <v>9333</v>
      </c>
      <c r="I94" t="str">
        <f t="shared" si="4"/>
        <v>N/A</v>
      </c>
      <c r="J94">
        <f t="shared" si="5"/>
        <v>0.105</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9334</v>
      </c>
      <c r="I96" t="str">
        <f t="shared" si="4"/>
        <v>N/A</v>
      </c>
      <c r="J96">
        <f t="shared" si="5"/>
        <v>405160000</v>
      </c>
      <c r="K96">
        <f t="shared" si="6"/>
        <v>0</v>
      </c>
      <c r="L96">
        <f t="shared" si="7"/>
        <v>0</v>
      </c>
      <c r="M96">
        <f t="shared" si="8"/>
        <v>0</v>
      </c>
      <c r="N96">
        <f t="shared" si="9"/>
        <v>0</v>
      </c>
    </row>
    <row r="97" spans="1:14" x14ac:dyDescent="0.3">
      <c r="A97" s="1">
        <v>1</v>
      </c>
      <c r="B97" t="s">
        <v>164</v>
      </c>
      <c r="C97" t="s">
        <v>9335</v>
      </c>
      <c r="I97" t="str">
        <f t="shared" si="4"/>
        <v>N/A</v>
      </c>
      <c r="J97" t="str">
        <f t="shared" si="5"/>
        <v>16.43</v>
      </c>
      <c r="K97">
        <f t="shared" si="6"/>
        <v>0</v>
      </c>
      <c r="L97">
        <f t="shared" si="7"/>
        <v>0</v>
      </c>
      <c r="M97">
        <f t="shared" si="8"/>
        <v>0</v>
      </c>
      <c r="N97">
        <f t="shared" si="9"/>
        <v>0</v>
      </c>
    </row>
    <row r="98" spans="1:14" x14ac:dyDescent="0.3">
      <c r="A98" s="1">
        <v>2</v>
      </c>
      <c r="B98" t="s">
        <v>166</v>
      </c>
      <c r="C98" t="s">
        <v>9336</v>
      </c>
      <c r="I98" t="str">
        <f t="shared" si="4"/>
        <v>N/A</v>
      </c>
      <c r="J98">
        <f t="shared" si="5"/>
        <v>290400000</v>
      </c>
      <c r="K98">
        <f t="shared" si="6"/>
        <v>0</v>
      </c>
      <c r="L98">
        <f t="shared" si="7"/>
        <v>0</v>
      </c>
      <c r="M98">
        <f t="shared" si="8"/>
        <v>0</v>
      </c>
      <c r="N98">
        <f t="shared" si="9"/>
        <v>0</v>
      </c>
    </row>
    <row r="99" spans="1:14" x14ac:dyDescent="0.3">
      <c r="A99" s="1">
        <v>3</v>
      </c>
      <c r="B99" t="s">
        <v>168</v>
      </c>
      <c r="I99" t="str">
        <f t="shared" si="4"/>
        <v>N/A</v>
      </c>
      <c r="J99">
        <f t="shared" si="5"/>
        <v>0</v>
      </c>
      <c r="K99">
        <f t="shared" si="6"/>
        <v>0</v>
      </c>
      <c r="L99">
        <f t="shared" si="7"/>
        <v>0</v>
      </c>
      <c r="M99">
        <f t="shared" si="8"/>
        <v>0</v>
      </c>
      <c r="N99">
        <f t="shared" si="9"/>
        <v>0</v>
      </c>
    </row>
    <row r="100" spans="1:14" x14ac:dyDescent="0.3">
      <c r="A100" s="1">
        <v>4</v>
      </c>
      <c r="B100" t="s">
        <v>170</v>
      </c>
      <c r="I100" t="str">
        <f t="shared" si="4"/>
        <v>N/A</v>
      </c>
      <c r="J100">
        <f t="shared" si="5"/>
        <v>0</v>
      </c>
      <c r="K100">
        <f t="shared" si="6"/>
        <v>0</v>
      </c>
      <c r="L100">
        <f t="shared" si="7"/>
        <v>0</v>
      </c>
      <c r="M100">
        <f t="shared" si="8"/>
        <v>0</v>
      </c>
      <c r="N100">
        <f t="shared" si="9"/>
        <v>0</v>
      </c>
    </row>
    <row r="101" spans="1:14" x14ac:dyDescent="0.3">
      <c r="A101" s="1">
        <v>5</v>
      </c>
      <c r="B101" t="s">
        <v>172</v>
      </c>
      <c r="C101" t="s">
        <v>9337</v>
      </c>
      <c r="I101" t="str">
        <f t="shared" si="4"/>
        <v>N/A</v>
      </c>
      <c r="J101" t="str">
        <f t="shared" si="5"/>
        <v>19.85</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9338</v>
      </c>
      <c r="I103" t="str">
        <f t="shared" si="4"/>
        <v>N/A</v>
      </c>
      <c r="J103">
        <f t="shared" si="5"/>
        <v>28280000</v>
      </c>
      <c r="K103">
        <f t="shared" si="6"/>
        <v>0</v>
      </c>
      <c r="L103">
        <f t="shared" si="7"/>
        <v>0</v>
      </c>
      <c r="M103">
        <f t="shared" si="8"/>
        <v>0</v>
      </c>
      <c r="N103">
        <f t="shared" si="9"/>
        <v>0</v>
      </c>
    </row>
    <row r="104" spans="1:14" x14ac:dyDescent="0.3">
      <c r="A104" s="1">
        <v>1</v>
      </c>
      <c r="B104" t="s">
        <v>176</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2430</v>
      </c>
      <c r="I106" t="str">
        <f t="shared" si="4"/>
        <v>N/A</v>
      </c>
      <c r="J106" t="str">
        <f t="shared" si="5"/>
        <v>1.08</v>
      </c>
      <c r="K106">
        <f t="shared" si="6"/>
        <v>0</v>
      </c>
      <c r="L106">
        <f t="shared" si="7"/>
        <v>0</v>
      </c>
      <c r="M106">
        <f t="shared" si="8"/>
        <v>0</v>
      </c>
      <c r="N106">
        <f t="shared" si="9"/>
        <v>0</v>
      </c>
    </row>
    <row r="107" spans="1:14" x14ac:dyDescent="0.3">
      <c r="A107" s="1">
        <v>1</v>
      </c>
      <c r="B107" t="s">
        <v>178</v>
      </c>
      <c r="C107" t="s">
        <v>9339</v>
      </c>
      <c r="I107" t="str">
        <f t="shared" si="4"/>
        <v>N/A</v>
      </c>
      <c r="J107">
        <f t="shared" si="5"/>
        <v>0.65540000000000009</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9340</v>
      </c>
      <c r="I109" t="str">
        <f t="shared" si="4"/>
        <v>N/A</v>
      </c>
      <c r="J109" t="str">
        <f t="shared" si="5"/>
        <v>32.27</v>
      </c>
      <c r="K109">
        <f t="shared" si="6"/>
        <v>0</v>
      </c>
      <c r="L109">
        <f t="shared" si="7"/>
        <v>0</v>
      </c>
      <c r="M109">
        <f t="shared" si="8"/>
        <v>0</v>
      </c>
      <c r="N109">
        <f t="shared" si="9"/>
        <v>0</v>
      </c>
    </row>
    <row r="110" spans="1:14" x14ac:dyDescent="0.3">
      <c r="A110" s="1">
        <v>4</v>
      </c>
      <c r="B110" t="s">
        <v>184</v>
      </c>
      <c r="C110" t="s">
        <v>9341</v>
      </c>
      <c r="I110" t="str">
        <f t="shared" si="4"/>
        <v>N/A</v>
      </c>
      <c r="J110" t="str">
        <f t="shared" si="5"/>
        <v>18.21</v>
      </c>
      <c r="K110">
        <f t="shared" si="6"/>
        <v>0</v>
      </c>
      <c r="L110">
        <f t="shared" si="7"/>
        <v>0</v>
      </c>
      <c r="M110">
        <f t="shared" si="8"/>
        <v>0</v>
      </c>
      <c r="N110">
        <f t="shared" si="9"/>
        <v>0</v>
      </c>
    </row>
    <row r="111" spans="1:14" x14ac:dyDescent="0.3">
      <c r="A111" s="1">
        <v>5</v>
      </c>
      <c r="B111" t="s">
        <v>186</v>
      </c>
      <c r="C111" t="s">
        <v>9342</v>
      </c>
      <c r="I111" t="str">
        <f t="shared" si="4"/>
        <v>N/A</v>
      </c>
      <c r="J111" t="str">
        <f t="shared" si="5"/>
        <v>30.61</v>
      </c>
      <c r="K111">
        <f t="shared" si="6"/>
        <v>0</v>
      </c>
      <c r="L111">
        <f t="shared" si="7"/>
        <v>0</v>
      </c>
      <c r="M111">
        <f t="shared" si="8"/>
        <v>0</v>
      </c>
      <c r="N111">
        <f t="shared" si="9"/>
        <v>0</v>
      </c>
    </row>
    <row r="112" spans="1:14" x14ac:dyDescent="0.3">
      <c r="A112" s="1">
        <v>6</v>
      </c>
      <c r="B112" t="s">
        <v>188</v>
      </c>
      <c r="C112" t="s">
        <v>9343</v>
      </c>
      <c r="I112" t="str">
        <f t="shared" si="4"/>
        <v>N/A</v>
      </c>
      <c r="J112" t="str">
        <f t="shared" si="5"/>
        <v>29.56</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9344</v>
      </c>
      <c r="I114" t="str">
        <f t="shared" si="4"/>
        <v>N/A</v>
      </c>
      <c r="J114" t="str">
        <f t="shared" si="5"/>
        <v>113.83k</v>
      </c>
      <c r="K114">
        <f t="shared" si="6"/>
        <v>0</v>
      </c>
      <c r="L114">
        <f t="shared" si="7"/>
        <v>0</v>
      </c>
      <c r="M114">
        <f t="shared" si="8"/>
        <v>0</v>
      </c>
      <c r="N114">
        <f t="shared" si="9"/>
        <v>0</v>
      </c>
    </row>
    <row r="115" spans="1:14" x14ac:dyDescent="0.3">
      <c r="A115" s="1">
        <v>1</v>
      </c>
      <c r="B115" t="s">
        <v>192</v>
      </c>
      <c r="C115" t="s">
        <v>9345</v>
      </c>
      <c r="I115" t="str">
        <f t="shared" si="4"/>
        <v>N/A</v>
      </c>
      <c r="J115" t="str">
        <f t="shared" si="5"/>
        <v>45.81k</v>
      </c>
      <c r="K115">
        <f t="shared" si="6"/>
        <v>0</v>
      </c>
      <c r="L115">
        <f t="shared" si="7"/>
        <v>0</v>
      </c>
      <c r="M115">
        <f t="shared" si="8"/>
        <v>0</v>
      </c>
      <c r="N115">
        <f t="shared" si="9"/>
        <v>0</v>
      </c>
    </row>
    <row r="116" spans="1:14" x14ac:dyDescent="0.3">
      <c r="A116" s="1">
        <v>2</v>
      </c>
      <c r="B116" t="s">
        <v>194</v>
      </c>
      <c r="C116" t="s">
        <v>3794</v>
      </c>
      <c r="I116" t="str">
        <f t="shared" si="4"/>
        <v>N/A</v>
      </c>
      <c r="J116">
        <f t="shared" si="5"/>
        <v>24650000</v>
      </c>
      <c r="K116">
        <f t="shared" si="6"/>
        <v>0</v>
      </c>
      <c r="L116">
        <f t="shared" si="7"/>
        <v>0</v>
      </c>
      <c r="M116">
        <f t="shared" si="8"/>
        <v>0</v>
      </c>
      <c r="N116">
        <f t="shared" si="9"/>
        <v>0</v>
      </c>
    </row>
    <row r="117" spans="1:14" x14ac:dyDescent="0.3">
      <c r="A117" s="1">
        <v>3</v>
      </c>
      <c r="B117" t="s">
        <v>196</v>
      </c>
      <c r="C117" t="s">
        <v>6482</v>
      </c>
      <c r="I117" t="str">
        <f t="shared" si="4"/>
        <v>N/A</v>
      </c>
      <c r="J117">
        <f t="shared" si="5"/>
        <v>24170000</v>
      </c>
      <c r="K117">
        <f t="shared" si="6"/>
        <v>0</v>
      </c>
      <c r="L117">
        <f t="shared" si="7"/>
        <v>0</v>
      </c>
      <c r="M117">
        <f t="shared" si="8"/>
        <v>0</v>
      </c>
      <c r="N117">
        <f t="shared" si="9"/>
        <v>0</v>
      </c>
    </row>
    <row r="118" spans="1:14" x14ac:dyDescent="0.3">
      <c r="A118" s="1">
        <v>4</v>
      </c>
      <c r="B118" t="s">
        <v>198</v>
      </c>
      <c r="C118" t="s">
        <v>3652</v>
      </c>
      <c r="I118" t="str">
        <f t="shared" si="4"/>
        <v>N/A</v>
      </c>
      <c r="J118">
        <f t="shared" si="5"/>
        <v>7.8300000000000008E-2</v>
      </c>
      <c r="K118">
        <f t="shared" si="6"/>
        <v>0</v>
      </c>
      <c r="L118">
        <f t="shared" si="7"/>
        <v>0</v>
      </c>
      <c r="M118">
        <f t="shared" si="8"/>
        <v>0</v>
      </c>
      <c r="N118">
        <f t="shared" si="9"/>
        <v>0</v>
      </c>
    </row>
    <row r="119" spans="1:14" x14ac:dyDescent="0.3">
      <c r="A119" s="1">
        <v>5</v>
      </c>
      <c r="B119" t="s">
        <v>200</v>
      </c>
      <c r="C119" t="s">
        <v>9346</v>
      </c>
      <c r="I119" t="str">
        <f t="shared" si="4"/>
        <v>N/A</v>
      </c>
      <c r="J119">
        <f t="shared" si="5"/>
        <v>0.51900000000000002</v>
      </c>
      <c r="K119">
        <f t="shared" si="6"/>
        <v>0</v>
      </c>
      <c r="L119">
        <f t="shared" si="7"/>
        <v>0</v>
      </c>
      <c r="M119">
        <f t="shared" si="8"/>
        <v>0</v>
      </c>
      <c r="N119">
        <f t="shared" si="9"/>
        <v>0</v>
      </c>
    </row>
    <row r="120" spans="1:14" x14ac:dyDescent="0.3">
      <c r="A120" s="1">
        <v>6</v>
      </c>
      <c r="B120" t="s">
        <v>202</v>
      </c>
      <c r="C120" t="s">
        <v>9347</v>
      </c>
      <c r="I120" t="str">
        <f t="shared" si="4"/>
        <v>N/A</v>
      </c>
      <c r="J120" t="str">
        <f t="shared" si="5"/>
        <v>664.48k</v>
      </c>
      <c r="K120">
        <f t="shared" si="6"/>
        <v>0</v>
      </c>
      <c r="L120">
        <f t="shared" si="7"/>
        <v>0</v>
      </c>
      <c r="M120">
        <f t="shared" si="8"/>
        <v>0</v>
      </c>
      <c r="N120">
        <f t="shared" si="9"/>
        <v>0</v>
      </c>
    </row>
    <row r="121" spans="1:14" x14ac:dyDescent="0.3">
      <c r="A121" s="1">
        <v>7</v>
      </c>
      <c r="B121" t="s">
        <v>204</v>
      </c>
      <c r="C121" t="s">
        <v>9348</v>
      </c>
      <c r="I121" t="str">
        <f t="shared" si="4"/>
        <v>N/A</v>
      </c>
      <c r="J121" t="str">
        <f t="shared" si="5"/>
        <v>6.04</v>
      </c>
      <c r="K121">
        <f t="shared" si="6"/>
        <v>0</v>
      </c>
      <c r="L121">
        <f t="shared" si="7"/>
        <v>0</v>
      </c>
      <c r="M121">
        <f t="shared" si="8"/>
        <v>0</v>
      </c>
      <c r="N121">
        <f t="shared" si="9"/>
        <v>0</v>
      </c>
    </row>
    <row r="122" spans="1:14" x14ac:dyDescent="0.3">
      <c r="A122" s="1">
        <v>8</v>
      </c>
      <c r="B122" t="s">
        <v>206</v>
      </c>
      <c r="C122" t="s">
        <v>3654</v>
      </c>
      <c r="I122" t="str">
        <f t="shared" si="4"/>
        <v>N/A</v>
      </c>
      <c r="J122">
        <f t="shared" si="5"/>
        <v>2.75E-2</v>
      </c>
      <c r="K122">
        <f t="shared" si="6"/>
        <v>0</v>
      </c>
      <c r="L122">
        <f t="shared" si="7"/>
        <v>0</v>
      </c>
      <c r="M122">
        <f t="shared" si="8"/>
        <v>0</v>
      </c>
      <c r="N122">
        <f t="shared" si="9"/>
        <v>0</v>
      </c>
    </row>
    <row r="123" spans="1:14" x14ac:dyDescent="0.3">
      <c r="A123" s="1">
        <v>9</v>
      </c>
      <c r="B123" t="s">
        <v>208</v>
      </c>
      <c r="C123" t="s">
        <v>9349</v>
      </c>
      <c r="I123" t="str">
        <f t="shared" si="4"/>
        <v>N/A</v>
      </c>
      <c r="J123" t="str">
        <f t="shared" si="5"/>
        <v>590.61k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C125" t="s">
        <v>1288</v>
      </c>
      <c r="I125" t="str">
        <f t="shared" si="15"/>
        <v>N/A</v>
      </c>
      <c r="J125" t="str">
        <f t="shared" si="16"/>
        <v>0.32</v>
      </c>
      <c r="K125">
        <f t="shared" si="17"/>
        <v>0</v>
      </c>
      <c r="L125">
        <f t="shared" si="18"/>
        <v>0</v>
      </c>
      <c r="M125">
        <f t="shared" si="19"/>
        <v>0</v>
      </c>
      <c r="N125">
        <f t="shared" si="20"/>
        <v>0</v>
      </c>
    </row>
    <row r="126" spans="1:14" x14ac:dyDescent="0.3">
      <c r="A126" s="1">
        <v>1</v>
      </c>
      <c r="B126" t="s">
        <v>212</v>
      </c>
      <c r="C126" t="s">
        <v>9350</v>
      </c>
      <c r="I126" t="str">
        <f t="shared" si="15"/>
        <v>N/A</v>
      </c>
      <c r="J126">
        <f t="shared" si="16"/>
        <v>1.03E-2</v>
      </c>
      <c r="K126">
        <f t="shared" si="17"/>
        <v>0</v>
      </c>
      <c r="L126">
        <f t="shared" si="18"/>
        <v>0</v>
      </c>
      <c r="M126">
        <f t="shared" si="19"/>
        <v>0</v>
      </c>
      <c r="N126">
        <f t="shared" si="20"/>
        <v>0</v>
      </c>
    </row>
    <row r="127" spans="1:14" x14ac:dyDescent="0.3">
      <c r="A127" s="1">
        <v>2</v>
      </c>
      <c r="B127" t="s">
        <v>214</v>
      </c>
      <c r="C127" t="s">
        <v>1288</v>
      </c>
      <c r="I127" t="str">
        <f t="shared" si="15"/>
        <v>N/A</v>
      </c>
      <c r="J127" t="str">
        <f t="shared" si="16"/>
        <v>0.32</v>
      </c>
      <c r="K127">
        <f t="shared" si="17"/>
        <v>0</v>
      </c>
      <c r="L127">
        <f t="shared" si="18"/>
        <v>0</v>
      </c>
      <c r="M127">
        <f t="shared" si="19"/>
        <v>0</v>
      </c>
      <c r="N127">
        <f t="shared" si="20"/>
        <v>0</v>
      </c>
    </row>
    <row r="128" spans="1:14" x14ac:dyDescent="0.3">
      <c r="A128" s="1">
        <v>3</v>
      </c>
      <c r="B128" t="s">
        <v>216</v>
      </c>
      <c r="C128" t="s">
        <v>9350</v>
      </c>
      <c r="I128" t="str">
        <f t="shared" si="15"/>
        <v>N/A</v>
      </c>
      <c r="J128">
        <f t="shared" si="16"/>
        <v>1.03E-2</v>
      </c>
      <c r="K128">
        <f t="shared" si="17"/>
        <v>0</v>
      </c>
      <c r="L128">
        <f t="shared" si="18"/>
        <v>0</v>
      </c>
      <c r="M128">
        <f t="shared" si="19"/>
        <v>0</v>
      </c>
      <c r="N128">
        <f t="shared" si="20"/>
        <v>0</v>
      </c>
    </row>
    <row r="129" spans="1:14" x14ac:dyDescent="0.3">
      <c r="A129" s="1">
        <v>4</v>
      </c>
      <c r="B129" t="s">
        <v>218</v>
      </c>
      <c r="C129" t="s">
        <v>3584</v>
      </c>
      <c r="I129" t="str">
        <f t="shared" si="15"/>
        <v>N/A</v>
      </c>
      <c r="J129" t="str">
        <f t="shared" si="16"/>
        <v>1.91</v>
      </c>
      <c r="K129">
        <f t="shared" si="17"/>
        <v>0</v>
      </c>
      <c r="L129">
        <f t="shared" si="18"/>
        <v>0</v>
      </c>
      <c r="M129">
        <f t="shared" si="19"/>
        <v>0</v>
      </c>
      <c r="N129">
        <f t="shared" si="20"/>
        <v>0</v>
      </c>
    </row>
    <row r="130" spans="1:14" x14ac:dyDescent="0.3">
      <c r="A130" s="1">
        <v>5</v>
      </c>
      <c r="B130" t="s">
        <v>220</v>
      </c>
      <c r="C130" t="s">
        <v>9351</v>
      </c>
      <c r="I130" t="str">
        <f t="shared" si="15"/>
        <v>N/A</v>
      </c>
      <c r="J130">
        <f t="shared" si="16"/>
        <v>0.23879999999999998</v>
      </c>
      <c r="K130">
        <f t="shared" si="17"/>
        <v>0</v>
      </c>
      <c r="L130">
        <f t="shared" si="18"/>
        <v>0</v>
      </c>
      <c r="M130">
        <f t="shared" si="19"/>
        <v>0</v>
      </c>
      <c r="N130">
        <f t="shared" si="20"/>
        <v>0</v>
      </c>
    </row>
    <row r="131" spans="1:14" x14ac:dyDescent="0.3">
      <c r="A131" s="1">
        <v>6</v>
      </c>
      <c r="B131" t="s">
        <v>222</v>
      </c>
      <c r="C131" t="s">
        <v>9352</v>
      </c>
      <c r="I131" t="str">
        <f t="shared" si="15"/>
        <v>N/A</v>
      </c>
      <c r="J131" t="str">
        <f t="shared" si="16"/>
        <v>Jul 25, 2017</v>
      </c>
      <c r="K131">
        <f t="shared" si="17"/>
        <v>0</v>
      </c>
      <c r="L131">
        <f t="shared" si="18"/>
        <v>0</v>
      </c>
      <c r="M131">
        <f t="shared" si="19"/>
        <v>0</v>
      </c>
      <c r="N131">
        <f t="shared" si="20"/>
        <v>0</v>
      </c>
    </row>
    <row r="132" spans="1:14" x14ac:dyDescent="0.3">
      <c r="A132" s="1">
        <v>7</v>
      </c>
      <c r="B132" t="s">
        <v>224</v>
      </c>
      <c r="C132" t="s">
        <v>225</v>
      </c>
      <c r="I132" t="str">
        <f t="shared" si="15"/>
        <v>N/A</v>
      </c>
      <c r="J132" t="str">
        <f t="shared" si="16"/>
        <v>Jun 28, 2017</v>
      </c>
      <c r="K132">
        <f t="shared" si="17"/>
        <v>0</v>
      </c>
      <c r="L132">
        <f t="shared" si="18"/>
        <v>0</v>
      </c>
      <c r="M132">
        <f t="shared" si="19"/>
        <v>0</v>
      </c>
      <c r="N132">
        <f t="shared" si="20"/>
        <v>0</v>
      </c>
    </row>
    <row r="133" spans="1:14" x14ac:dyDescent="0.3">
      <c r="A133" s="1">
        <v>8</v>
      </c>
      <c r="B133" t="s">
        <v>226</v>
      </c>
      <c r="C133" t="s">
        <v>4880</v>
      </c>
      <c r="I133" t="str">
        <f t="shared" si="15"/>
        <v>N/A</v>
      </c>
      <c r="J133" t="str">
        <f t="shared" si="16"/>
        <v>3/2</v>
      </c>
      <c r="K133">
        <f t="shared" si="17"/>
        <v>0</v>
      </c>
      <c r="L133">
        <f t="shared" si="18"/>
        <v>0</v>
      </c>
      <c r="M133">
        <f t="shared" si="19"/>
        <v>0</v>
      </c>
      <c r="N133">
        <f t="shared" si="20"/>
        <v>0</v>
      </c>
    </row>
    <row r="134" spans="1:14" x14ac:dyDescent="0.3">
      <c r="A134" s="1">
        <v>9</v>
      </c>
      <c r="B134" t="s">
        <v>227</v>
      </c>
      <c r="C134" t="s">
        <v>9353</v>
      </c>
      <c r="I134" t="str">
        <f t="shared" si="15"/>
        <v>N/A</v>
      </c>
      <c r="J134" t="str">
        <f t="shared" si="16"/>
        <v>Nov 16, 2004</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9354</v>
      </c>
      <c r="C138" t="s">
        <v>9355</v>
      </c>
      <c r="D138" t="s">
        <v>9356</v>
      </c>
      <c r="F138">
        <v>56</v>
      </c>
      <c r="I138" t="str">
        <f t="shared" si="15"/>
        <v>N/A</v>
      </c>
      <c r="J138" t="str">
        <f t="shared" si="16"/>
        <v>Chief Exec. Officer, Director and Director of First Bank</v>
      </c>
      <c r="K138" t="str">
        <f t="shared" si="17"/>
        <v>970.82k</v>
      </c>
      <c r="L138">
        <f t="shared" si="18"/>
        <v>0</v>
      </c>
      <c r="M138">
        <f t="shared" si="19"/>
        <v>56</v>
      </c>
      <c r="N138">
        <f t="shared" si="20"/>
        <v>0</v>
      </c>
    </row>
    <row r="139" spans="1:14" x14ac:dyDescent="0.3">
      <c r="A139" s="1">
        <v>1</v>
      </c>
      <c r="B139" t="s">
        <v>9357</v>
      </c>
      <c r="C139" t="s">
        <v>9358</v>
      </c>
      <c r="D139" t="s">
        <v>9359</v>
      </c>
      <c r="F139">
        <v>57</v>
      </c>
      <c r="I139" t="str">
        <f t="shared" si="15"/>
        <v>N/A</v>
      </c>
      <c r="J139" t="str">
        <f t="shared" si="16"/>
        <v>Pres, Director, CEO of First Bank, Pres of First Bank and Director of First Bank</v>
      </c>
      <c r="K139" t="str">
        <f t="shared" si="17"/>
        <v>515.57k</v>
      </c>
      <c r="L139">
        <f t="shared" si="18"/>
        <v>0</v>
      </c>
      <c r="M139">
        <f t="shared" si="19"/>
        <v>57</v>
      </c>
      <c r="N139">
        <f t="shared" si="20"/>
        <v>0</v>
      </c>
    </row>
    <row r="140" spans="1:14" x14ac:dyDescent="0.3">
      <c r="A140" s="1">
        <v>2</v>
      </c>
      <c r="B140" t="s">
        <v>9360</v>
      </c>
      <c r="C140" t="s">
        <v>9361</v>
      </c>
      <c r="D140" t="s">
        <v>9362</v>
      </c>
      <c r="F140">
        <v>48</v>
      </c>
      <c r="I140" t="str">
        <f t="shared" si="15"/>
        <v>N/A</v>
      </c>
      <c r="J140" t="str">
        <f t="shared" si="16"/>
        <v>CFO, Exec. VP, CFO of First Bank and Exec. VP of First Bank</v>
      </c>
      <c r="K140" t="str">
        <f t="shared" si="17"/>
        <v>384.67k</v>
      </c>
      <c r="L140">
        <f t="shared" si="18"/>
        <v>0</v>
      </c>
      <c r="M140">
        <f t="shared" si="19"/>
        <v>48</v>
      </c>
      <c r="N140">
        <f t="shared" si="20"/>
        <v>0</v>
      </c>
    </row>
    <row r="141" spans="1:14" x14ac:dyDescent="0.3">
      <c r="A141" s="1">
        <v>3</v>
      </c>
      <c r="B141" t="s">
        <v>9363</v>
      </c>
      <c r="C141" t="s">
        <v>9364</v>
      </c>
      <c r="I141" t="str">
        <f t="shared" si="15"/>
        <v>N/A</v>
      </c>
      <c r="J141" t="str">
        <f t="shared" si="16"/>
        <v>Exec. VP and Sec.</v>
      </c>
      <c r="K141">
        <f t="shared" si="17"/>
        <v>0</v>
      </c>
      <c r="L141">
        <f t="shared" si="18"/>
        <v>0</v>
      </c>
      <c r="M141">
        <f t="shared" si="19"/>
        <v>0</v>
      </c>
      <c r="N141">
        <f t="shared" si="20"/>
        <v>0</v>
      </c>
    </row>
    <row r="142" spans="1:14" x14ac:dyDescent="0.3">
      <c r="A142" s="1">
        <v>4</v>
      </c>
      <c r="B142" t="s">
        <v>9365</v>
      </c>
      <c r="C142" t="s">
        <v>9366</v>
      </c>
      <c r="I142" t="str">
        <f t="shared" si="15"/>
        <v>N/A</v>
      </c>
      <c r="J142" t="str">
        <f t="shared" si="16"/>
        <v>Sr. VP of First Bank</v>
      </c>
      <c r="K142">
        <f t="shared" si="17"/>
        <v>0</v>
      </c>
      <c r="L142">
        <f t="shared" si="18"/>
        <v>0</v>
      </c>
      <c r="M142">
        <f t="shared" si="19"/>
        <v>0</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1863</v>
      </c>
      <c r="C145" t="s">
        <v>9367</v>
      </c>
      <c r="D145" t="s">
        <v>9368</v>
      </c>
      <c r="E145" t="s">
        <v>9369</v>
      </c>
      <c r="F145" t="s">
        <v>9370</v>
      </c>
      <c r="G145" t="s">
        <v>9371</v>
      </c>
      <c r="I145" t="str">
        <f t="shared" si="15"/>
        <v>N/A</v>
      </c>
      <c r="J145">
        <f t="shared" si="16"/>
        <v>152520000</v>
      </c>
      <c r="K145">
        <f t="shared" si="17"/>
        <v>147510000</v>
      </c>
      <c r="L145">
        <f t="shared" si="18"/>
        <v>139830000</v>
      </c>
      <c r="M145">
        <f t="shared" si="19"/>
        <v>126660000</v>
      </c>
      <c r="N145">
        <f t="shared" si="20"/>
        <v>130990000.00000001</v>
      </c>
    </row>
    <row r="146" spans="1:14" x14ac:dyDescent="0.3">
      <c r="A146" s="1">
        <v>1</v>
      </c>
      <c r="B146" t="s">
        <v>1869</v>
      </c>
      <c r="C146" t="s">
        <v>9372</v>
      </c>
      <c r="D146" t="s">
        <v>9373</v>
      </c>
      <c r="E146" t="s">
        <v>9374</v>
      </c>
      <c r="F146" t="s">
        <v>1510</v>
      </c>
      <c r="G146" t="s">
        <v>9375</v>
      </c>
      <c r="I146" t="str">
        <f t="shared" si="15"/>
        <v>N/A</v>
      </c>
      <c r="J146">
        <f t="shared" si="16"/>
        <v>145550000</v>
      </c>
      <c r="K146">
        <f t="shared" si="17"/>
        <v>141620000</v>
      </c>
      <c r="L146">
        <f t="shared" si="18"/>
        <v>133639999.99999999</v>
      </c>
      <c r="M146">
        <f t="shared" si="19"/>
        <v>117870000</v>
      </c>
      <c r="N146">
        <f t="shared" si="20"/>
        <v>121320000</v>
      </c>
    </row>
    <row r="147" spans="1:14" x14ac:dyDescent="0.3">
      <c r="A147" s="1">
        <v>2</v>
      </c>
      <c r="B147" t="s">
        <v>1875</v>
      </c>
      <c r="C147" t="s">
        <v>261</v>
      </c>
      <c r="D147" t="s">
        <v>261</v>
      </c>
      <c r="E147" t="s">
        <v>261</v>
      </c>
      <c r="F147" t="s">
        <v>261</v>
      </c>
      <c r="G147" t="s">
        <v>261</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1879</v>
      </c>
      <c r="C148" t="s">
        <v>261</v>
      </c>
      <c r="D148" t="s">
        <v>261</v>
      </c>
      <c r="E148" t="s">
        <v>261</v>
      </c>
      <c r="F148" t="s">
        <v>261</v>
      </c>
      <c r="G148" t="s">
        <v>261</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1880</v>
      </c>
      <c r="C149" t="s">
        <v>9376</v>
      </c>
      <c r="D149" t="s">
        <v>2027</v>
      </c>
      <c r="E149" t="s">
        <v>9377</v>
      </c>
      <c r="F149" t="s">
        <v>261</v>
      </c>
      <c r="G149" t="s">
        <v>9378</v>
      </c>
      <c r="I149" t="str">
        <f t="shared" si="15"/>
        <v>N/A</v>
      </c>
      <c r="J149" t="str">
        <f t="shared" si="16"/>
        <v>656000</v>
      </c>
      <c r="K149" t="str">
        <f t="shared" si="17"/>
        <v>586000</v>
      </c>
      <c r="L149" t="str">
        <f t="shared" si="18"/>
        <v>849000</v>
      </c>
      <c r="M149" t="str">
        <f t="shared" si="19"/>
        <v>N/A</v>
      </c>
      <c r="N149" t="str">
        <f t="shared" si="20"/>
        <v>883000</v>
      </c>
    </row>
    <row r="150" spans="1:14" x14ac:dyDescent="0.3">
      <c r="A150" s="1">
        <v>5</v>
      </c>
      <c r="B150" t="s">
        <v>1883</v>
      </c>
      <c r="C150" t="s">
        <v>9379</v>
      </c>
      <c r="D150" t="s">
        <v>9380</v>
      </c>
      <c r="E150" t="s">
        <v>3282</v>
      </c>
      <c r="F150" t="s">
        <v>5376</v>
      </c>
      <c r="G150" t="s">
        <v>5376</v>
      </c>
      <c r="I150" t="str">
        <f t="shared" si="15"/>
        <v>N/A</v>
      </c>
      <c r="J150">
        <f t="shared" si="16"/>
        <v>6310000</v>
      </c>
      <c r="K150">
        <f t="shared" si="17"/>
        <v>5310000</v>
      </c>
      <c r="L150">
        <f t="shared" si="18"/>
        <v>5340000</v>
      </c>
      <c r="M150">
        <f t="shared" si="19"/>
        <v>8780000</v>
      </c>
      <c r="N150">
        <f t="shared" si="20"/>
        <v>8780000</v>
      </c>
    </row>
    <row r="151" spans="1:14" x14ac:dyDescent="0.3">
      <c r="A151" s="1">
        <v>6</v>
      </c>
      <c r="B151" t="s">
        <v>1888</v>
      </c>
      <c r="C151" t="s">
        <v>261</v>
      </c>
      <c r="D151" t="s">
        <v>9381</v>
      </c>
      <c r="E151" t="s">
        <v>9382</v>
      </c>
      <c r="F151" t="s">
        <v>9383</v>
      </c>
      <c r="G151" t="s">
        <v>9384</v>
      </c>
      <c r="I151" t="str">
        <f t="shared" si="15"/>
        <v>N/A</v>
      </c>
      <c r="J151" t="str">
        <f t="shared" si="16"/>
        <v>N/A</v>
      </c>
      <c r="K151">
        <f t="shared" si="17"/>
        <v>-3.2799999999999996E-2</v>
      </c>
      <c r="L151">
        <f t="shared" si="18"/>
        <v>-5.21E-2</v>
      </c>
      <c r="M151">
        <f t="shared" si="19"/>
        <v>-9.4200000000000006E-2</v>
      </c>
      <c r="N151">
        <f t="shared" si="20"/>
        <v>3.4200000000000001E-2</v>
      </c>
    </row>
    <row r="152" spans="1:14" x14ac:dyDescent="0.3">
      <c r="A152" s="1">
        <v>7</v>
      </c>
      <c r="B152" t="s">
        <v>282</v>
      </c>
      <c r="C152" t="s">
        <v>9385</v>
      </c>
      <c r="D152" t="s">
        <v>9386</v>
      </c>
      <c r="E152" t="s">
        <v>5350</v>
      </c>
      <c r="F152" t="s">
        <v>1188</v>
      </c>
      <c r="G152" t="s">
        <v>5688</v>
      </c>
      <c r="I152" t="str">
        <f t="shared" si="15"/>
        <v>N/A</v>
      </c>
      <c r="J152">
        <f t="shared" si="16"/>
        <v>17320000</v>
      </c>
      <c r="K152">
        <f t="shared" si="17"/>
        <v>10990000</v>
      </c>
      <c r="L152">
        <f t="shared" si="18"/>
        <v>8220000.0000000009</v>
      </c>
      <c r="M152">
        <f t="shared" si="19"/>
        <v>6910000</v>
      </c>
      <c r="N152">
        <f t="shared" si="20"/>
        <v>7610000</v>
      </c>
    </row>
    <row r="153" spans="1:14" x14ac:dyDescent="0.3">
      <c r="A153" s="1">
        <v>8</v>
      </c>
      <c r="B153" t="s">
        <v>1898</v>
      </c>
      <c r="C153" t="s">
        <v>9387</v>
      </c>
      <c r="D153" t="s">
        <v>311</v>
      </c>
      <c r="E153" t="s">
        <v>1884</v>
      </c>
      <c r="F153" t="s">
        <v>5023</v>
      </c>
      <c r="G153" t="s">
        <v>2247</v>
      </c>
      <c r="I153" t="str">
        <f t="shared" si="15"/>
        <v>neg_trend</v>
      </c>
      <c r="J153">
        <f t="shared" si="16"/>
        <v>15450000</v>
      </c>
      <c r="K153">
        <f t="shared" si="17"/>
        <v>9960000</v>
      </c>
      <c r="L153">
        <f t="shared" si="18"/>
        <v>7070000</v>
      </c>
      <c r="M153">
        <f t="shared" si="19"/>
        <v>5320000</v>
      </c>
      <c r="N153">
        <f t="shared" si="20"/>
        <v>5170000</v>
      </c>
    </row>
    <row r="154" spans="1:14" x14ac:dyDescent="0.3">
      <c r="A154" s="1">
        <v>9</v>
      </c>
      <c r="B154" t="s">
        <v>1903</v>
      </c>
      <c r="C154" t="s">
        <v>9388</v>
      </c>
      <c r="D154" t="s">
        <v>5898</v>
      </c>
      <c r="E154" t="s">
        <v>1431</v>
      </c>
      <c r="F154" t="s">
        <v>5325</v>
      </c>
      <c r="G154" t="s">
        <v>1415</v>
      </c>
      <c r="I154" t="str">
        <f t="shared" si="15"/>
        <v>N/A</v>
      </c>
      <c r="J154">
        <f t="shared" si="16"/>
        <v>1860000</v>
      </c>
      <c r="K154">
        <f t="shared" si="17"/>
        <v>1030000</v>
      </c>
      <c r="L154">
        <f t="shared" si="18"/>
        <v>1150000</v>
      </c>
      <c r="M154">
        <f t="shared" si="19"/>
        <v>1590000</v>
      </c>
      <c r="N154">
        <f t="shared" si="20"/>
        <v>2440000</v>
      </c>
    </row>
    <row r="155" spans="1:14" x14ac:dyDescent="0.3">
      <c r="A155" s="1">
        <v>10</v>
      </c>
      <c r="B155" t="s">
        <v>1909</v>
      </c>
      <c r="C155" t="s">
        <v>9388</v>
      </c>
      <c r="D155" t="s">
        <v>5898</v>
      </c>
      <c r="E155" t="s">
        <v>1431</v>
      </c>
      <c r="F155" t="s">
        <v>5325</v>
      </c>
      <c r="G155" t="s">
        <v>1415</v>
      </c>
      <c r="I155" t="str">
        <f t="shared" si="15"/>
        <v>N/A</v>
      </c>
      <c r="J155">
        <f t="shared" si="16"/>
        <v>1860000</v>
      </c>
      <c r="K155">
        <f t="shared" si="17"/>
        <v>1030000</v>
      </c>
      <c r="L155">
        <f t="shared" si="18"/>
        <v>1150000</v>
      </c>
      <c r="M155">
        <f t="shared" si="19"/>
        <v>1590000</v>
      </c>
      <c r="N155">
        <f t="shared" si="20"/>
        <v>2440000</v>
      </c>
    </row>
    <row r="156" spans="1:14" x14ac:dyDescent="0.3">
      <c r="A156" s="1">
        <v>11</v>
      </c>
      <c r="B156" t="s">
        <v>1911</v>
      </c>
      <c r="C156" t="s">
        <v>261</v>
      </c>
      <c r="D156" t="s">
        <v>261</v>
      </c>
      <c r="E156" t="s">
        <v>261</v>
      </c>
      <c r="F156" t="s">
        <v>261</v>
      </c>
      <c r="G156" t="s">
        <v>261</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1912</v>
      </c>
      <c r="C157" t="s">
        <v>261</v>
      </c>
      <c r="D157" t="s">
        <v>261</v>
      </c>
      <c r="E157" t="s">
        <v>261</v>
      </c>
      <c r="F157" t="s">
        <v>261</v>
      </c>
      <c r="G157" t="s">
        <v>261</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1914</v>
      </c>
      <c r="C158" t="s">
        <v>261</v>
      </c>
      <c r="D158" t="s">
        <v>9389</v>
      </c>
      <c r="E158" t="s">
        <v>9390</v>
      </c>
      <c r="F158" t="s">
        <v>9391</v>
      </c>
      <c r="G158" t="s">
        <v>5246</v>
      </c>
      <c r="I158" t="str">
        <f t="shared" si="15"/>
        <v>N/A</v>
      </c>
      <c r="J158" t="str">
        <f t="shared" si="16"/>
        <v>N/A</v>
      </c>
      <c r="K158">
        <f t="shared" si="17"/>
        <v>-0.36580000000000001</v>
      </c>
      <c r="L158">
        <f t="shared" si="18"/>
        <v>-0.25140000000000001</v>
      </c>
      <c r="M158">
        <f t="shared" si="19"/>
        <v>-0.15990000000000001</v>
      </c>
      <c r="N158">
        <f t="shared" si="20"/>
        <v>0.1012</v>
      </c>
    </row>
    <row r="159" spans="1:14" x14ac:dyDescent="0.3">
      <c r="I159" t="str">
        <f t="shared" si="15"/>
        <v>N/A</v>
      </c>
      <c r="J159">
        <f t="shared" si="16"/>
        <v>0</v>
      </c>
      <c r="K159">
        <f t="shared" si="17"/>
        <v>0</v>
      </c>
      <c r="L159">
        <f t="shared" si="18"/>
        <v>0</v>
      </c>
      <c r="M159">
        <f t="shared" si="19"/>
        <v>0</v>
      </c>
      <c r="N159">
        <f t="shared" si="20"/>
        <v>0</v>
      </c>
    </row>
    <row r="160" spans="1:14" x14ac:dyDescent="0.3">
      <c r="B160" s="1" t="s">
        <v>296</v>
      </c>
      <c r="C160" s="1" t="s">
        <v>248</v>
      </c>
      <c r="D160" s="1" t="s">
        <v>249</v>
      </c>
      <c r="E160" s="1" t="s">
        <v>250</v>
      </c>
      <c r="F160" s="1" t="s">
        <v>251</v>
      </c>
      <c r="G160" s="1" t="s">
        <v>252</v>
      </c>
      <c r="H160" s="1" t="s">
        <v>253</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1919</v>
      </c>
      <c r="C161" t="s">
        <v>9392</v>
      </c>
      <c r="D161" t="s">
        <v>9393</v>
      </c>
      <c r="E161" t="s">
        <v>9394</v>
      </c>
      <c r="F161" t="s">
        <v>9395</v>
      </c>
      <c r="G161" t="s">
        <v>4387</v>
      </c>
      <c r="I161" t="str">
        <f t="shared" si="15"/>
        <v>N/A</v>
      </c>
      <c r="J161">
        <f t="shared" si="16"/>
        <v>135200000</v>
      </c>
      <c r="K161">
        <f t="shared" si="17"/>
        <v>136530000</v>
      </c>
      <c r="L161">
        <f t="shared" si="18"/>
        <v>131610000.00000001</v>
      </c>
      <c r="M161">
        <f t="shared" si="19"/>
        <v>119750000</v>
      </c>
      <c r="N161">
        <f t="shared" si="20"/>
        <v>123380000</v>
      </c>
    </row>
    <row r="162" spans="1:14" x14ac:dyDescent="0.3">
      <c r="A162" s="1">
        <v>1</v>
      </c>
      <c r="B162" t="s">
        <v>1925</v>
      </c>
      <c r="C162" t="s">
        <v>261</v>
      </c>
      <c r="D162" t="s">
        <v>9396</v>
      </c>
      <c r="E162" t="s">
        <v>9397</v>
      </c>
      <c r="F162" t="s">
        <v>403</v>
      </c>
      <c r="G162" t="s">
        <v>9398</v>
      </c>
      <c r="I162" t="str">
        <f t="shared" si="15"/>
        <v>N/A</v>
      </c>
      <c r="J162" t="str">
        <f t="shared" si="16"/>
        <v>N/A</v>
      </c>
      <c r="K162">
        <f t="shared" si="17"/>
        <v>9.7999999999999997E-3</v>
      </c>
      <c r="L162">
        <f t="shared" si="18"/>
        <v>-3.6000000000000004E-2</v>
      </c>
      <c r="M162">
        <f t="shared" si="19"/>
        <v>-9.01E-2</v>
      </c>
      <c r="N162">
        <f t="shared" si="20"/>
        <v>3.0299999999999997E-2</v>
      </c>
    </row>
    <row r="163" spans="1:14" x14ac:dyDescent="0.3">
      <c r="A163" s="1">
        <v>2</v>
      </c>
      <c r="B163" t="s">
        <v>1930</v>
      </c>
      <c r="C163" t="s">
        <v>9399</v>
      </c>
      <c r="D163" t="s">
        <v>9400</v>
      </c>
      <c r="E163" t="s">
        <v>2566</v>
      </c>
      <c r="F163" t="s">
        <v>9401</v>
      </c>
      <c r="G163" t="s">
        <v>3754</v>
      </c>
      <c r="I163" t="str">
        <f t="shared" si="15"/>
        <v>N/A</v>
      </c>
      <c r="J163">
        <f t="shared" si="16"/>
        <v>79670000</v>
      </c>
      <c r="K163">
        <f t="shared" si="17"/>
        <v>30620000</v>
      </c>
      <c r="L163">
        <f t="shared" si="18"/>
        <v>10200000</v>
      </c>
      <c r="M163" t="str">
        <f t="shared" si="19"/>
        <v>(780,000)</v>
      </c>
      <c r="N163" t="str">
        <f t="shared" si="20"/>
        <v>(23,000)</v>
      </c>
    </row>
    <row r="164" spans="1:14" x14ac:dyDescent="0.3">
      <c r="A164" s="1">
        <v>3</v>
      </c>
      <c r="B164" t="s">
        <v>1935</v>
      </c>
      <c r="C164" t="s">
        <v>261</v>
      </c>
      <c r="D164" t="s">
        <v>9402</v>
      </c>
      <c r="E164" t="s">
        <v>9403</v>
      </c>
      <c r="F164" t="s">
        <v>9404</v>
      </c>
      <c r="G164" t="s">
        <v>9405</v>
      </c>
      <c r="I164" t="str">
        <f t="shared" si="15"/>
        <v>N/A</v>
      </c>
      <c r="J164" t="str">
        <f t="shared" si="16"/>
        <v>N/A</v>
      </c>
      <c r="K164">
        <f t="shared" si="17"/>
        <v>-0.61570000000000003</v>
      </c>
      <c r="L164">
        <f t="shared" si="18"/>
        <v>-0.66700000000000004</v>
      </c>
      <c r="M164">
        <f t="shared" si="19"/>
        <v>-1.0765</v>
      </c>
      <c r="N164">
        <f t="shared" si="20"/>
        <v>0.97050000000000003</v>
      </c>
    </row>
    <row r="165" spans="1:14" x14ac:dyDescent="0.3">
      <c r="A165" s="1">
        <v>4</v>
      </c>
      <c r="B165" t="s">
        <v>1940</v>
      </c>
      <c r="C165" t="s">
        <v>9406</v>
      </c>
      <c r="D165" t="s">
        <v>9407</v>
      </c>
      <c r="E165" t="s">
        <v>9408</v>
      </c>
      <c r="F165" t="s">
        <v>6256</v>
      </c>
      <c r="G165" t="s">
        <v>9409</v>
      </c>
      <c r="I165" t="str">
        <f t="shared" si="15"/>
        <v>N/A</v>
      </c>
      <c r="J165">
        <f t="shared" si="16"/>
        <v>55530000</v>
      </c>
      <c r="K165">
        <f t="shared" si="17"/>
        <v>105910000</v>
      </c>
      <c r="L165">
        <f t="shared" si="18"/>
        <v>121410000</v>
      </c>
      <c r="M165">
        <f t="shared" si="19"/>
        <v>120530000</v>
      </c>
      <c r="N165">
        <f t="shared" si="20"/>
        <v>123400000</v>
      </c>
    </row>
    <row r="166" spans="1:14" x14ac:dyDescent="0.3">
      <c r="A166" s="1">
        <v>5</v>
      </c>
      <c r="B166" t="s">
        <v>1946</v>
      </c>
      <c r="C166" t="s">
        <v>261</v>
      </c>
      <c r="D166" t="s">
        <v>9410</v>
      </c>
      <c r="E166" t="s">
        <v>7016</v>
      </c>
      <c r="F166" t="s">
        <v>9411</v>
      </c>
      <c r="G166" t="s">
        <v>9412</v>
      </c>
      <c r="I166" t="str">
        <f t="shared" si="15"/>
        <v>N/A</v>
      </c>
      <c r="J166" t="str">
        <f t="shared" si="16"/>
        <v>N/A</v>
      </c>
      <c r="K166">
        <f t="shared" si="17"/>
        <v>0.90730000000000011</v>
      </c>
      <c r="L166">
        <f t="shared" si="18"/>
        <v>0.1464</v>
      </c>
      <c r="M166">
        <f t="shared" si="19"/>
        <v>-7.3000000000000001E-3</v>
      </c>
      <c r="N166">
        <f t="shared" si="20"/>
        <v>2.3900000000000001E-2</v>
      </c>
    </row>
    <row r="167" spans="1:14" x14ac:dyDescent="0.3">
      <c r="A167" s="1">
        <v>6</v>
      </c>
      <c r="B167" t="s">
        <v>1951</v>
      </c>
      <c r="C167" t="s">
        <v>261</v>
      </c>
      <c r="D167" t="s">
        <v>261</v>
      </c>
      <c r="E167" t="s">
        <v>261</v>
      </c>
      <c r="F167" t="s">
        <v>261</v>
      </c>
      <c r="G167" t="s">
        <v>9413</v>
      </c>
      <c r="I167" t="str">
        <f t="shared" si="15"/>
        <v>N/A</v>
      </c>
      <c r="J167" t="str">
        <f t="shared" si="16"/>
        <v>N/A</v>
      </c>
      <c r="K167" t="str">
        <f t="shared" si="17"/>
        <v>N/A</v>
      </c>
      <c r="L167" t="str">
        <f t="shared" si="18"/>
        <v>N/A</v>
      </c>
      <c r="M167" t="str">
        <f t="shared" si="19"/>
        <v>N/A</v>
      </c>
      <c r="N167">
        <f t="shared" si="20"/>
        <v>4.0300000000000002E-2</v>
      </c>
    </row>
    <row r="168" spans="1:14" x14ac:dyDescent="0.3">
      <c r="A168" s="1">
        <v>7</v>
      </c>
      <c r="B168" t="s">
        <v>1953</v>
      </c>
      <c r="C168" t="s">
        <v>9414</v>
      </c>
      <c r="D168" t="s">
        <v>1027</v>
      </c>
      <c r="E168" t="s">
        <v>4961</v>
      </c>
      <c r="F168" t="s">
        <v>9415</v>
      </c>
      <c r="G168" t="s">
        <v>9416</v>
      </c>
      <c r="I168" t="str">
        <f t="shared" si="15"/>
        <v>N/A</v>
      </c>
      <c r="J168">
        <f t="shared" si="16"/>
        <v>29750000</v>
      </c>
      <c r="K168">
        <f t="shared" si="17"/>
        <v>30310000</v>
      </c>
      <c r="L168">
        <f t="shared" si="18"/>
        <v>27210000</v>
      </c>
      <c r="M168">
        <f t="shared" si="19"/>
        <v>27790000</v>
      </c>
      <c r="N168">
        <f t="shared" si="20"/>
        <v>34370000</v>
      </c>
    </row>
    <row r="169" spans="1:14" x14ac:dyDescent="0.3">
      <c r="A169" s="1">
        <v>8</v>
      </c>
      <c r="B169" t="s">
        <v>1958</v>
      </c>
      <c r="C169" t="s">
        <v>9417</v>
      </c>
      <c r="D169" t="s">
        <v>9418</v>
      </c>
      <c r="E169" t="s">
        <v>2026</v>
      </c>
      <c r="F169" t="s">
        <v>3201</v>
      </c>
      <c r="G169" t="s">
        <v>539</v>
      </c>
      <c r="I169" t="str">
        <f t="shared" si="15"/>
        <v>N/A</v>
      </c>
      <c r="J169" t="str">
        <f t="shared" si="16"/>
        <v>638000</v>
      </c>
      <c r="K169" t="str">
        <f t="shared" si="17"/>
        <v>532000</v>
      </c>
      <c r="L169" t="str">
        <f t="shared" si="18"/>
        <v>786000</v>
      </c>
      <c r="M169" t="str">
        <f t="shared" si="19"/>
        <v>(1,000)</v>
      </c>
      <c r="N169" t="str">
        <f t="shared" si="20"/>
        <v>3000</v>
      </c>
    </row>
    <row r="170" spans="1:14" x14ac:dyDescent="0.3">
      <c r="A170" s="1">
        <v>9</v>
      </c>
      <c r="B170" t="s">
        <v>268</v>
      </c>
      <c r="C170" t="s">
        <v>261</v>
      </c>
      <c r="D170" t="s">
        <v>261</v>
      </c>
      <c r="E170" t="s">
        <v>261</v>
      </c>
      <c r="F170" t="s">
        <v>261</v>
      </c>
      <c r="G170" t="s">
        <v>261</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269</v>
      </c>
      <c r="C171" t="s">
        <v>197</v>
      </c>
      <c r="D171" t="s">
        <v>9419</v>
      </c>
      <c r="E171" t="s">
        <v>9420</v>
      </c>
      <c r="F171" t="s">
        <v>9421</v>
      </c>
      <c r="G171" t="s">
        <v>9422</v>
      </c>
      <c r="I171" t="str">
        <f t="shared" si="15"/>
        <v>N/A</v>
      </c>
      <c r="J171">
        <f t="shared" si="16"/>
        <v>24910000</v>
      </c>
      <c r="K171">
        <f t="shared" si="17"/>
        <v>27110000</v>
      </c>
      <c r="L171">
        <f t="shared" si="18"/>
        <v>29180000</v>
      </c>
      <c r="M171">
        <f t="shared" si="19"/>
        <v>27670000</v>
      </c>
      <c r="N171">
        <f t="shared" si="20"/>
        <v>31510000</v>
      </c>
    </row>
    <row r="172" spans="1:14" x14ac:dyDescent="0.3">
      <c r="A172" s="1">
        <v>11</v>
      </c>
      <c r="B172" t="s">
        <v>270</v>
      </c>
      <c r="C172" t="s">
        <v>197</v>
      </c>
      <c r="D172" t="s">
        <v>9419</v>
      </c>
      <c r="E172" t="s">
        <v>9420</v>
      </c>
      <c r="F172" t="s">
        <v>9421</v>
      </c>
      <c r="G172" t="s">
        <v>9422</v>
      </c>
      <c r="I172" t="str">
        <f t="shared" si="15"/>
        <v>N/A</v>
      </c>
      <c r="J172">
        <f t="shared" si="16"/>
        <v>24910000</v>
      </c>
      <c r="K172">
        <f t="shared" si="17"/>
        <v>27110000</v>
      </c>
      <c r="L172">
        <f t="shared" si="18"/>
        <v>29180000</v>
      </c>
      <c r="M172">
        <f t="shared" si="19"/>
        <v>27670000</v>
      </c>
      <c r="N172">
        <f t="shared" si="20"/>
        <v>31510000</v>
      </c>
    </row>
    <row r="173" spans="1:14" x14ac:dyDescent="0.3">
      <c r="A173" s="1">
        <v>12</v>
      </c>
      <c r="B173" t="s">
        <v>1967</v>
      </c>
      <c r="C173" t="s">
        <v>9423</v>
      </c>
      <c r="D173" t="s">
        <v>2623</v>
      </c>
      <c r="E173" t="s">
        <v>9424</v>
      </c>
      <c r="F173" t="s">
        <v>3146</v>
      </c>
      <c r="G173" t="s">
        <v>908</v>
      </c>
      <c r="I173" t="str">
        <f t="shared" si="15"/>
        <v>N/A</v>
      </c>
      <c r="J173">
        <f t="shared" si="16"/>
        <v>4210000</v>
      </c>
      <c r="K173">
        <f t="shared" si="17"/>
        <v>2670000</v>
      </c>
      <c r="L173" t="str">
        <f t="shared" si="18"/>
        <v>(2.76M)</v>
      </c>
      <c r="M173" t="str">
        <f t="shared" si="19"/>
        <v>120000</v>
      </c>
      <c r="N173">
        <f t="shared" si="20"/>
        <v>1430000</v>
      </c>
    </row>
    <row r="174" spans="1:14" x14ac:dyDescent="0.3">
      <c r="A174" s="1">
        <v>13</v>
      </c>
      <c r="B174" t="s">
        <v>1972</v>
      </c>
      <c r="C174" t="s">
        <v>9425</v>
      </c>
      <c r="D174" t="s">
        <v>9426</v>
      </c>
      <c r="E174" t="s">
        <v>9427</v>
      </c>
      <c r="F174" t="s">
        <v>9428</v>
      </c>
      <c r="G174" t="s">
        <v>9429</v>
      </c>
      <c r="I174" t="str">
        <f t="shared" si="15"/>
        <v>N/A</v>
      </c>
      <c r="J174">
        <f t="shared" si="16"/>
        <v>97280000</v>
      </c>
      <c r="K174">
        <f t="shared" si="17"/>
        <v>101550000</v>
      </c>
      <c r="L174">
        <f t="shared" si="18"/>
        <v>110090000</v>
      </c>
      <c r="M174">
        <f t="shared" si="19"/>
        <v>106750000</v>
      </c>
      <c r="N174">
        <f t="shared" si="20"/>
        <v>108510000</v>
      </c>
    </row>
    <row r="175" spans="1:14" x14ac:dyDescent="0.3">
      <c r="A175" s="1">
        <v>14</v>
      </c>
      <c r="B175" t="s">
        <v>1978</v>
      </c>
      <c r="C175" t="s">
        <v>9430</v>
      </c>
      <c r="D175" t="s">
        <v>9431</v>
      </c>
      <c r="E175" t="s">
        <v>9432</v>
      </c>
      <c r="F175" t="s">
        <v>9433</v>
      </c>
      <c r="G175" t="s">
        <v>2614</v>
      </c>
      <c r="I175" t="str">
        <f t="shared" si="15"/>
        <v>N/A</v>
      </c>
      <c r="J175">
        <f t="shared" si="16"/>
        <v>56140000</v>
      </c>
      <c r="K175">
        <f t="shared" si="17"/>
        <v>56160000</v>
      </c>
      <c r="L175">
        <f t="shared" si="18"/>
        <v>55160000</v>
      </c>
      <c r="M175">
        <f t="shared" si="19"/>
        <v>58190000</v>
      </c>
      <c r="N175">
        <f t="shared" si="20"/>
        <v>63660000</v>
      </c>
    </row>
    <row r="176" spans="1:14" x14ac:dyDescent="0.3">
      <c r="A176" s="1">
        <v>15</v>
      </c>
      <c r="B176" t="s">
        <v>1984</v>
      </c>
      <c r="C176" t="s">
        <v>9434</v>
      </c>
      <c r="D176" t="s">
        <v>5058</v>
      </c>
      <c r="E176" t="s">
        <v>9435</v>
      </c>
      <c r="F176" t="s">
        <v>7796</v>
      </c>
      <c r="G176" t="s">
        <v>5047</v>
      </c>
      <c r="I176" t="str">
        <f t="shared" si="15"/>
        <v>N/A</v>
      </c>
      <c r="J176">
        <f t="shared" si="16"/>
        <v>13050000</v>
      </c>
      <c r="K176">
        <f t="shared" si="17"/>
        <v>11490000</v>
      </c>
      <c r="L176">
        <f t="shared" si="18"/>
        <v>11290000</v>
      </c>
      <c r="M176">
        <f t="shared" si="19"/>
        <v>6610000</v>
      </c>
      <c r="N176">
        <f t="shared" si="20"/>
        <v>11450000</v>
      </c>
    </row>
    <row r="177" spans="1:14" x14ac:dyDescent="0.3">
      <c r="A177" s="1">
        <v>16</v>
      </c>
      <c r="B177" t="s">
        <v>294</v>
      </c>
      <c r="C177" t="s">
        <v>9436</v>
      </c>
      <c r="D177" t="s">
        <v>9437</v>
      </c>
      <c r="E177" t="s">
        <v>9438</v>
      </c>
      <c r="F177" t="s">
        <v>9439</v>
      </c>
      <c r="G177" t="s">
        <v>56</v>
      </c>
      <c r="I177" t="str">
        <f t="shared" si="15"/>
        <v>N/A</v>
      </c>
      <c r="J177">
        <f t="shared" si="16"/>
        <v>23520000</v>
      </c>
      <c r="K177">
        <f t="shared" si="17"/>
        <v>29270000</v>
      </c>
      <c r="L177">
        <f t="shared" si="18"/>
        <v>39030000</v>
      </c>
      <c r="M177">
        <f t="shared" si="19"/>
        <v>37450000</v>
      </c>
      <c r="N177">
        <f t="shared" si="20"/>
        <v>28800000</v>
      </c>
    </row>
    <row r="178" spans="1:14" x14ac:dyDescent="0.3">
      <c r="A178" s="1">
        <v>17</v>
      </c>
      <c r="B178" t="s">
        <v>297</v>
      </c>
      <c r="C178" t="s">
        <v>9440</v>
      </c>
      <c r="D178" t="s">
        <v>9441</v>
      </c>
      <c r="E178" t="s">
        <v>9442</v>
      </c>
      <c r="F178" t="s">
        <v>9443</v>
      </c>
      <c r="G178" t="s">
        <v>5143</v>
      </c>
      <c r="I178" t="str">
        <f t="shared" si="15"/>
        <v>N/A</v>
      </c>
      <c r="J178" t="str">
        <f t="shared" si="16"/>
        <v>(12M)</v>
      </c>
      <c r="K178">
        <f t="shared" si="17"/>
        <v>34680000</v>
      </c>
      <c r="L178">
        <f t="shared" si="18"/>
        <v>38530000</v>
      </c>
      <c r="M178">
        <f t="shared" si="19"/>
        <v>41570000</v>
      </c>
      <c r="N178">
        <f t="shared" si="20"/>
        <v>49260000</v>
      </c>
    </row>
    <row r="179" spans="1:14" x14ac:dyDescent="0.3">
      <c r="A179" s="1">
        <v>18</v>
      </c>
      <c r="B179" t="s">
        <v>303</v>
      </c>
      <c r="C179" t="s">
        <v>261</v>
      </c>
      <c r="D179" t="s">
        <v>9444</v>
      </c>
      <c r="E179" t="s">
        <v>9445</v>
      </c>
      <c r="F179" t="s">
        <v>5099</v>
      </c>
      <c r="G179" t="s">
        <v>9446</v>
      </c>
      <c r="I179" t="str">
        <f t="shared" si="15"/>
        <v>N/A</v>
      </c>
      <c r="J179" t="str">
        <f t="shared" si="16"/>
        <v>N/A</v>
      </c>
      <c r="K179">
        <f t="shared" si="17"/>
        <v>3.8900999999999999</v>
      </c>
      <c r="L179">
        <f t="shared" si="18"/>
        <v>0.11119999999999999</v>
      </c>
      <c r="M179">
        <f t="shared" si="19"/>
        <v>7.8799999999999995E-2</v>
      </c>
      <c r="N179">
        <f t="shared" si="20"/>
        <v>0.1852</v>
      </c>
    </row>
    <row r="180" spans="1:14" x14ac:dyDescent="0.3">
      <c r="A180" s="1">
        <v>19</v>
      </c>
      <c r="B180" t="s">
        <v>2001</v>
      </c>
      <c r="C180" t="s">
        <v>261</v>
      </c>
      <c r="D180" t="s">
        <v>261</v>
      </c>
      <c r="E180" t="s">
        <v>261</v>
      </c>
      <c r="F180" t="s">
        <v>261</v>
      </c>
      <c r="G180" t="s">
        <v>9447</v>
      </c>
      <c r="I180" t="str">
        <f t="shared" si="15"/>
        <v>N/A</v>
      </c>
      <c r="J180" t="str">
        <f t="shared" si="16"/>
        <v>N/A</v>
      </c>
      <c r="K180" t="str">
        <f t="shared" si="17"/>
        <v>N/A</v>
      </c>
      <c r="L180" t="str">
        <f t="shared" si="18"/>
        <v>N/A</v>
      </c>
      <c r="M180" t="str">
        <f t="shared" si="19"/>
        <v>N/A</v>
      </c>
      <c r="N180">
        <f t="shared" si="20"/>
        <v>0.2979</v>
      </c>
    </row>
    <row r="181" spans="1:14" x14ac:dyDescent="0.3">
      <c r="A181" s="1">
        <v>20</v>
      </c>
      <c r="B181" t="s">
        <v>308</v>
      </c>
      <c r="C181" t="s">
        <v>261</v>
      </c>
      <c r="D181" t="s">
        <v>261</v>
      </c>
      <c r="E181" t="s">
        <v>261</v>
      </c>
      <c r="F181" t="s">
        <v>261</v>
      </c>
      <c r="G181" t="s">
        <v>261</v>
      </c>
      <c r="I181" t="str">
        <f t="shared" si="15"/>
        <v>N/A</v>
      </c>
      <c r="J181" t="str">
        <f t="shared" si="16"/>
        <v>N/A</v>
      </c>
      <c r="K181" t="str">
        <f t="shared" si="17"/>
        <v>N/A</v>
      </c>
      <c r="L181" t="str">
        <f t="shared" si="18"/>
        <v>N/A</v>
      </c>
      <c r="M181" t="str">
        <f t="shared" si="19"/>
        <v>N/A</v>
      </c>
      <c r="N181" t="str">
        <f t="shared" si="20"/>
        <v>N/A</v>
      </c>
    </row>
    <row r="182" spans="1:14" x14ac:dyDescent="0.3">
      <c r="A182" s="1">
        <v>21</v>
      </c>
      <c r="B182" t="s">
        <v>312</v>
      </c>
      <c r="C182" t="s">
        <v>261</v>
      </c>
      <c r="D182" t="s">
        <v>261</v>
      </c>
      <c r="E182" t="s">
        <v>261</v>
      </c>
      <c r="F182" t="s">
        <v>261</v>
      </c>
      <c r="G182" t="s">
        <v>261</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313</v>
      </c>
      <c r="C183" t="s">
        <v>261</v>
      </c>
      <c r="D183" t="s">
        <v>261</v>
      </c>
      <c r="E183" t="s">
        <v>261</v>
      </c>
      <c r="F183" t="s">
        <v>261</v>
      </c>
      <c r="G183" t="s">
        <v>261</v>
      </c>
      <c r="I183" t="str">
        <f t="shared" si="15"/>
        <v>N/A</v>
      </c>
      <c r="J183" t="str">
        <f t="shared" si="16"/>
        <v>N/A</v>
      </c>
      <c r="K183" t="str">
        <f t="shared" si="17"/>
        <v>N/A</v>
      </c>
      <c r="L183" t="str">
        <f t="shared" si="18"/>
        <v>N/A</v>
      </c>
      <c r="M183" t="str">
        <f t="shared" si="19"/>
        <v>N/A</v>
      </c>
      <c r="N183" t="str">
        <f t="shared" si="20"/>
        <v>N/A</v>
      </c>
    </row>
    <row r="184" spans="1:14" x14ac:dyDescent="0.3">
      <c r="A184" s="1">
        <v>23</v>
      </c>
      <c r="B184" t="s">
        <v>314</v>
      </c>
      <c r="C184" t="s">
        <v>261</v>
      </c>
      <c r="D184" t="s">
        <v>261</v>
      </c>
      <c r="E184" t="s">
        <v>261</v>
      </c>
      <c r="F184" t="s">
        <v>261</v>
      </c>
      <c r="G184" t="s">
        <v>261</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315</v>
      </c>
      <c r="C185" t="s">
        <v>5465</v>
      </c>
      <c r="D185" t="s">
        <v>5277</v>
      </c>
      <c r="E185" t="s">
        <v>261</v>
      </c>
      <c r="F185" t="s">
        <v>9448</v>
      </c>
      <c r="G185" t="s">
        <v>9449</v>
      </c>
      <c r="I185" t="str">
        <f t="shared" si="15"/>
        <v>N/A</v>
      </c>
      <c r="J185">
        <f t="shared" si="16"/>
        <v>28360000</v>
      </c>
      <c r="K185">
        <f t="shared" si="17"/>
        <v>1900000</v>
      </c>
      <c r="L185" t="str">
        <f t="shared" si="18"/>
        <v>N/A</v>
      </c>
      <c r="M185" t="str">
        <f t="shared" si="19"/>
        <v>406000</v>
      </c>
      <c r="N185">
        <f t="shared" si="20"/>
        <v>7130000</v>
      </c>
    </row>
    <row r="186" spans="1:14" x14ac:dyDescent="0.3">
      <c r="A186" s="1">
        <v>25</v>
      </c>
      <c r="B186" t="s">
        <v>319</v>
      </c>
      <c r="C186" t="s">
        <v>9450</v>
      </c>
      <c r="D186" t="s">
        <v>9451</v>
      </c>
      <c r="E186" t="s">
        <v>9442</v>
      </c>
      <c r="F186" t="s">
        <v>9452</v>
      </c>
      <c r="G186" t="s">
        <v>9453</v>
      </c>
      <c r="I186" t="str">
        <f t="shared" si="15"/>
        <v>N/A</v>
      </c>
      <c r="J186" t="str">
        <f t="shared" si="16"/>
        <v>(40.36M)</v>
      </c>
      <c r="K186">
        <f t="shared" si="17"/>
        <v>32780000</v>
      </c>
      <c r="L186">
        <f t="shared" si="18"/>
        <v>38530000</v>
      </c>
      <c r="M186">
        <f t="shared" si="19"/>
        <v>41160000</v>
      </c>
      <c r="N186">
        <f t="shared" si="20"/>
        <v>42130000</v>
      </c>
    </row>
    <row r="187" spans="1:14" x14ac:dyDescent="0.3">
      <c r="A187" s="1">
        <v>26</v>
      </c>
      <c r="B187" t="s">
        <v>323</v>
      </c>
      <c r="C187" t="s">
        <v>261</v>
      </c>
      <c r="D187" t="s">
        <v>9454</v>
      </c>
      <c r="E187" t="s">
        <v>9455</v>
      </c>
      <c r="F187" t="s">
        <v>8258</v>
      </c>
      <c r="G187" t="s">
        <v>9456</v>
      </c>
      <c r="I187" t="str">
        <f t="shared" si="15"/>
        <v>neg_trend</v>
      </c>
      <c r="J187" t="str">
        <f t="shared" si="16"/>
        <v>N/A</v>
      </c>
      <c r="K187">
        <f t="shared" si="17"/>
        <v>1.8122</v>
      </c>
      <c r="L187">
        <f t="shared" si="18"/>
        <v>0.1754</v>
      </c>
      <c r="M187">
        <f t="shared" si="19"/>
        <v>6.8200000000000011E-2</v>
      </c>
      <c r="N187">
        <f t="shared" si="20"/>
        <v>2.3599999999999999E-2</v>
      </c>
    </row>
    <row r="188" spans="1:14" x14ac:dyDescent="0.3">
      <c r="A188" s="1">
        <v>27</v>
      </c>
      <c r="B188" t="s">
        <v>327</v>
      </c>
      <c r="C188" t="s">
        <v>261</v>
      </c>
      <c r="D188" t="s">
        <v>261</v>
      </c>
      <c r="E188" t="s">
        <v>261</v>
      </c>
      <c r="F188" t="s">
        <v>261</v>
      </c>
      <c r="G188" t="s">
        <v>9457</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0.25480000000000003</v>
      </c>
    </row>
    <row r="189" spans="1:14" x14ac:dyDescent="0.3">
      <c r="A189" s="1">
        <v>28</v>
      </c>
      <c r="B189" t="s">
        <v>329</v>
      </c>
      <c r="C189" t="s">
        <v>9458</v>
      </c>
      <c r="D189" t="s">
        <v>5773</v>
      </c>
      <c r="E189" t="s">
        <v>9459</v>
      </c>
      <c r="F189" t="s">
        <v>2959</v>
      </c>
      <c r="G189" t="s">
        <v>9460</v>
      </c>
      <c r="I189" t="str">
        <f t="shared" si="21"/>
        <v>N/A</v>
      </c>
      <c r="J189" t="str">
        <f t="shared" si="22"/>
        <v>(16.95M)</v>
      </c>
      <c r="K189">
        <f t="shared" si="23"/>
        <v>12080000</v>
      </c>
      <c r="L189">
        <f t="shared" si="24"/>
        <v>13540000</v>
      </c>
      <c r="M189">
        <f t="shared" si="25"/>
        <v>14130000</v>
      </c>
      <c r="N189">
        <f t="shared" si="26"/>
        <v>14620000</v>
      </c>
    </row>
    <row r="190" spans="1:14" x14ac:dyDescent="0.3">
      <c r="A190" s="1">
        <v>29</v>
      </c>
      <c r="B190" t="s">
        <v>330</v>
      </c>
      <c r="C190" t="s">
        <v>9461</v>
      </c>
      <c r="D190" t="s">
        <v>9462</v>
      </c>
      <c r="E190" t="s">
        <v>263</v>
      </c>
      <c r="F190" t="s">
        <v>450</v>
      </c>
      <c r="G190" t="s">
        <v>9463</v>
      </c>
      <c r="I190" t="str">
        <f t="shared" si="21"/>
        <v>N/A</v>
      </c>
      <c r="J190" t="str">
        <f t="shared" si="22"/>
        <v>(8.44M)</v>
      </c>
      <c r="K190">
        <f t="shared" si="23"/>
        <v>9350000</v>
      </c>
      <c r="L190">
        <f t="shared" si="24"/>
        <v>2220000</v>
      </c>
      <c r="M190">
        <f t="shared" si="25"/>
        <v>10590000</v>
      </c>
      <c r="N190">
        <f t="shared" si="26"/>
        <v>14510000</v>
      </c>
    </row>
    <row r="191" spans="1:14" x14ac:dyDescent="0.3">
      <c r="A191" s="1">
        <v>30</v>
      </c>
      <c r="B191" t="s">
        <v>331</v>
      </c>
      <c r="C191" t="s">
        <v>261</v>
      </c>
      <c r="D191" t="s">
        <v>261</v>
      </c>
      <c r="E191" t="s">
        <v>261</v>
      </c>
      <c r="F191" t="s">
        <v>261</v>
      </c>
      <c r="G191" t="s">
        <v>261</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332</v>
      </c>
      <c r="C192" t="s">
        <v>9464</v>
      </c>
      <c r="D192" t="s">
        <v>9465</v>
      </c>
      <c r="E192" t="s">
        <v>9466</v>
      </c>
      <c r="F192" t="s">
        <v>9467</v>
      </c>
      <c r="G192" t="s">
        <v>3523</v>
      </c>
      <c r="I192" t="str">
        <f t="shared" si="21"/>
        <v>N/A</v>
      </c>
      <c r="J192" t="str">
        <f t="shared" si="22"/>
        <v>(8.51M)</v>
      </c>
      <c r="K192">
        <f t="shared" si="23"/>
        <v>2740000</v>
      </c>
      <c r="L192">
        <f t="shared" si="24"/>
        <v>11320000</v>
      </c>
      <c r="M192">
        <f t="shared" si="25"/>
        <v>3540000</v>
      </c>
      <c r="N192" t="str">
        <f t="shared" si="26"/>
        <v>118000</v>
      </c>
    </row>
    <row r="193" spans="1:14" x14ac:dyDescent="0.3">
      <c r="A193" s="1">
        <v>32</v>
      </c>
      <c r="B193" t="s">
        <v>333</v>
      </c>
      <c r="C193" t="s">
        <v>261</v>
      </c>
      <c r="D193" t="s">
        <v>261</v>
      </c>
      <c r="E193" t="s">
        <v>261</v>
      </c>
      <c r="F193" t="s">
        <v>261</v>
      </c>
      <c r="G193" t="s">
        <v>261</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334</v>
      </c>
      <c r="C194" t="s">
        <v>261</v>
      </c>
      <c r="D194" t="s">
        <v>261</v>
      </c>
      <c r="E194" t="s">
        <v>261</v>
      </c>
      <c r="F194" t="s">
        <v>261</v>
      </c>
      <c r="G194" t="s">
        <v>261</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335</v>
      </c>
      <c r="C195" t="s">
        <v>261</v>
      </c>
      <c r="D195" t="s">
        <v>261</v>
      </c>
      <c r="E195" t="s">
        <v>261</v>
      </c>
      <c r="F195" t="s">
        <v>261</v>
      </c>
      <c r="G195" t="s">
        <v>261</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336</v>
      </c>
      <c r="C196" t="s">
        <v>261</v>
      </c>
      <c r="D196" t="s">
        <v>261</v>
      </c>
      <c r="E196" t="s">
        <v>261</v>
      </c>
      <c r="F196" t="s">
        <v>261</v>
      </c>
      <c r="G196" t="s">
        <v>261</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337</v>
      </c>
      <c r="C197" t="s">
        <v>9468</v>
      </c>
      <c r="D197" t="s">
        <v>9469</v>
      </c>
      <c r="E197" t="s">
        <v>2965</v>
      </c>
      <c r="F197" t="s">
        <v>9470</v>
      </c>
      <c r="G197" t="s">
        <v>9471</v>
      </c>
      <c r="I197" t="str">
        <f t="shared" si="21"/>
        <v>N/A</v>
      </c>
      <c r="J197" t="str">
        <f t="shared" si="22"/>
        <v>(23.41M)</v>
      </c>
      <c r="K197">
        <f t="shared" si="23"/>
        <v>20700000</v>
      </c>
      <c r="L197">
        <f t="shared" si="24"/>
        <v>25000000</v>
      </c>
      <c r="M197">
        <f t="shared" si="25"/>
        <v>27030000</v>
      </c>
      <c r="N197">
        <f t="shared" si="26"/>
        <v>27510000</v>
      </c>
    </row>
    <row r="198" spans="1:14" x14ac:dyDescent="0.3">
      <c r="A198" s="1">
        <v>37</v>
      </c>
      <c r="B198" t="s">
        <v>338</v>
      </c>
      <c r="C198" t="s">
        <v>261</v>
      </c>
      <c r="D198" t="s">
        <v>261</v>
      </c>
      <c r="E198" t="s">
        <v>261</v>
      </c>
      <c r="F198" t="s">
        <v>261</v>
      </c>
      <c r="G198" t="s">
        <v>261</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344</v>
      </c>
      <c r="C199" t="s">
        <v>9468</v>
      </c>
      <c r="D199" t="s">
        <v>9469</v>
      </c>
      <c r="E199" t="s">
        <v>2965</v>
      </c>
      <c r="F199" t="s">
        <v>9470</v>
      </c>
      <c r="G199" t="s">
        <v>9471</v>
      </c>
      <c r="I199" t="str">
        <f t="shared" si="21"/>
        <v>N/A</v>
      </c>
      <c r="J199" t="str">
        <f t="shared" si="22"/>
        <v>(23.41M)</v>
      </c>
      <c r="K199">
        <f t="shared" si="23"/>
        <v>20700000</v>
      </c>
      <c r="L199">
        <f t="shared" si="24"/>
        <v>25000000</v>
      </c>
      <c r="M199">
        <f t="shared" si="25"/>
        <v>27030000</v>
      </c>
      <c r="N199">
        <f t="shared" si="26"/>
        <v>27510000</v>
      </c>
    </row>
    <row r="200" spans="1:14" x14ac:dyDescent="0.3">
      <c r="A200" s="1">
        <v>39</v>
      </c>
      <c r="B200" t="s">
        <v>350</v>
      </c>
      <c r="C200" t="s">
        <v>261</v>
      </c>
      <c r="D200" t="s">
        <v>9472</v>
      </c>
      <c r="E200" t="s">
        <v>9473</v>
      </c>
      <c r="F200" t="s">
        <v>9474</v>
      </c>
      <c r="G200" t="s">
        <v>5013</v>
      </c>
      <c r="I200" t="str">
        <f t="shared" si="21"/>
        <v>neg_trend</v>
      </c>
      <c r="J200" t="str">
        <f t="shared" si="22"/>
        <v>N/A</v>
      </c>
      <c r="K200">
        <f t="shared" si="23"/>
        <v>1.8843000000000001</v>
      </c>
      <c r="L200">
        <f t="shared" si="24"/>
        <v>0.20760000000000001</v>
      </c>
      <c r="M200">
        <f t="shared" si="25"/>
        <v>8.1500000000000003E-2</v>
      </c>
      <c r="N200">
        <f t="shared" si="26"/>
        <v>1.7600000000000001E-2</v>
      </c>
    </row>
    <row r="201" spans="1:14" x14ac:dyDescent="0.3">
      <c r="A201" s="1">
        <v>40</v>
      </c>
      <c r="B201" t="s">
        <v>355</v>
      </c>
      <c r="C201" t="s">
        <v>261</v>
      </c>
      <c r="D201" t="s">
        <v>261</v>
      </c>
      <c r="E201" t="s">
        <v>261</v>
      </c>
      <c r="F201" t="s">
        <v>261</v>
      </c>
      <c r="G201" t="s">
        <v>9475</v>
      </c>
      <c r="I201" t="str">
        <f t="shared" si="21"/>
        <v>N/A</v>
      </c>
      <c r="J201" t="str">
        <f t="shared" si="22"/>
        <v>N/A</v>
      </c>
      <c r="K201" t="str">
        <f t="shared" si="23"/>
        <v>N/A</v>
      </c>
      <c r="L201" t="str">
        <f t="shared" si="24"/>
        <v>N/A</v>
      </c>
      <c r="M201" t="str">
        <f t="shared" si="25"/>
        <v>N/A</v>
      </c>
      <c r="N201">
        <f t="shared" si="26"/>
        <v>0.16640000000000002</v>
      </c>
    </row>
    <row r="202" spans="1:14" x14ac:dyDescent="0.3">
      <c r="A202" s="1">
        <v>41</v>
      </c>
      <c r="B202" t="s">
        <v>357</v>
      </c>
      <c r="C202" t="s">
        <v>261</v>
      </c>
      <c r="D202" t="s">
        <v>261</v>
      </c>
      <c r="E202" t="s">
        <v>261</v>
      </c>
      <c r="F202" t="s">
        <v>261</v>
      </c>
      <c r="G202" t="s">
        <v>261</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361</v>
      </c>
      <c r="C203" t="s">
        <v>261</v>
      </c>
      <c r="D203" t="s">
        <v>261</v>
      </c>
      <c r="E203" t="s">
        <v>261</v>
      </c>
      <c r="F203" t="s">
        <v>261</v>
      </c>
      <c r="G203" t="s">
        <v>261</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365</v>
      </c>
      <c r="C204" t="s">
        <v>261</v>
      </c>
      <c r="D204" t="s">
        <v>261</v>
      </c>
      <c r="E204" t="s">
        <v>261</v>
      </c>
      <c r="F204" t="s">
        <v>261</v>
      </c>
      <c r="G204" t="s">
        <v>261</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366</v>
      </c>
      <c r="C205" t="s">
        <v>261</v>
      </c>
      <c r="D205" t="s">
        <v>261</v>
      </c>
      <c r="E205" t="s">
        <v>261</v>
      </c>
      <c r="F205" t="s">
        <v>261</v>
      </c>
      <c r="G205" t="s">
        <v>261</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370</v>
      </c>
      <c r="C206" t="s">
        <v>261</v>
      </c>
      <c r="D206" t="s">
        <v>261</v>
      </c>
      <c r="E206" t="s">
        <v>261</v>
      </c>
      <c r="F206" t="s">
        <v>261</v>
      </c>
      <c r="G206" t="s">
        <v>261</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374</v>
      </c>
      <c r="C207" t="s">
        <v>5279</v>
      </c>
      <c r="D207" t="s">
        <v>9476</v>
      </c>
      <c r="E207" t="s">
        <v>9477</v>
      </c>
      <c r="F207" t="s">
        <v>9478</v>
      </c>
      <c r="G207" t="s">
        <v>5006</v>
      </c>
      <c r="I207" t="str">
        <f t="shared" si="21"/>
        <v>N/A</v>
      </c>
      <c r="J207">
        <f t="shared" si="22"/>
        <v>2810000</v>
      </c>
      <c r="K207" t="str">
        <f t="shared" si="23"/>
        <v>895000</v>
      </c>
      <c r="L207" t="str">
        <f t="shared" si="24"/>
        <v>868000</v>
      </c>
      <c r="M207" t="str">
        <f t="shared" si="25"/>
        <v>603000</v>
      </c>
      <c r="N207" t="str">
        <f t="shared" si="26"/>
        <v>175000</v>
      </c>
    </row>
    <row r="208" spans="1:14" x14ac:dyDescent="0.3">
      <c r="A208" s="1">
        <v>47</v>
      </c>
      <c r="B208" t="s">
        <v>375</v>
      </c>
      <c r="C208" t="s">
        <v>9479</v>
      </c>
      <c r="D208" t="s">
        <v>9480</v>
      </c>
      <c r="E208" t="s">
        <v>9481</v>
      </c>
      <c r="F208" t="s">
        <v>9482</v>
      </c>
      <c r="G208" t="s">
        <v>5481</v>
      </c>
      <c r="I208" t="str">
        <f t="shared" si="21"/>
        <v>N/A</v>
      </c>
      <c r="J208" t="str">
        <f t="shared" si="22"/>
        <v>(26.22M)</v>
      </c>
      <c r="K208">
        <f t="shared" si="23"/>
        <v>19800000</v>
      </c>
      <c r="L208">
        <f t="shared" si="24"/>
        <v>24130000</v>
      </c>
      <c r="M208">
        <f t="shared" si="25"/>
        <v>26430000</v>
      </c>
      <c r="N208">
        <f t="shared" si="26"/>
        <v>27330000</v>
      </c>
    </row>
    <row r="209" spans="1:14" x14ac:dyDescent="0.3">
      <c r="A209" s="1">
        <v>48</v>
      </c>
      <c r="B209" t="s">
        <v>379</v>
      </c>
      <c r="C209" t="s">
        <v>9483</v>
      </c>
      <c r="D209" t="s">
        <v>1711</v>
      </c>
      <c r="E209" t="s">
        <v>9484</v>
      </c>
      <c r="F209" t="s">
        <v>8884</v>
      </c>
      <c r="G209" t="s">
        <v>8210</v>
      </c>
      <c r="I209" t="str">
        <f t="shared" si="21"/>
        <v>pos_trend</v>
      </c>
      <c r="J209" t="str">
        <f t="shared" si="22"/>
        <v>(1.54)</v>
      </c>
      <c r="K209" t="str">
        <f t="shared" si="23"/>
        <v>1.01</v>
      </c>
      <c r="L209" t="str">
        <f t="shared" si="24"/>
        <v>1.22</v>
      </c>
      <c r="M209" t="str">
        <f t="shared" si="25"/>
        <v>1.34</v>
      </c>
      <c r="N209" t="str">
        <f t="shared" si="26"/>
        <v>1.37</v>
      </c>
    </row>
    <row r="210" spans="1:14" x14ac:dyDescent="0.3">
      <c r="A210" s="1">
        <v>49</v>
      </c>
      <c r="B210" t="s">
        <v>2040</v>
      </c>
      <c r="C210" t="s">
        <v>261</v>
      </c>
      <c r="D210" t="s">
        <v>9485</v>
      </c>
      <c r="E210" t="s">
        <v>9486</v>
      </c>
      <c r="F210" t="s">
        <v>9176</v>
      </c>
      <c r="G210" t="s">
        <v>9487</v>
      </c>
      <c r="I210" t="str">
        <f t="shared" si="21"/>
        <v>neg_trend</v>
      </c>
      <c r="J210" t="str">
        <f t="shared" si="22"/>
        <v>N/A</v>
      </c>
      <c r="K210">
        <f t="shared" si="23"/>
        <v>1.6558000000000002</v>
      </c>
      <c r="L210">
        <f t="shared" si="24"/>
        <v>0.2079</v>
      </c>
      <c r="M210">
        <f t="shared" si="25"/>
        <v>9.8400000000000001E-2</v>
      </c>
      <c r="N210">
        <f t="shared" si="26"/>
        <v>2.2400000000000003E-2</v>
      </c>
    </row>
    <row r="211" spans="1:14" x14ac:dyDescent="0.3">
      <c r="A211" s="1">
        <v>50</v>
      </c>
      <c r="B211" t="s">
        <v>390</v>
      </c>
      <c r="C211" t="s">
        <v>9488</v>
      </c>
      <c r="D211" t="s">
        <v>9489</v>
      </c>
      <c r="E211" t="s">
        <v>9490</v>
      </c>
      <c r="F211" t="s">
        <v>3265</v>
      </c>
      <c r="G211" t="s">
        <v>9491</v>
      </c>
      <c r="I211" t="str">
        <f t="shared" si="21"/>
        <v>pos_trend</v>
      </c>
      <c r="J211">
        <f t="shared" si="22"/>
        <v>17050000</v>
      </c>
      <c r="K211">
        <f t="shared" si="23"/>
        <v>19680000</v>
      </c>
      <c r="L211">
        <f t="shared" si="24"/>
        <v>19700000</v>
      </c>
      <c r="M211">
        <f t="shared" si="25"/>
        <v>19770000</v>
      </c>
      <c r="N211">
        <f t="shared" si="26"/>
        <v>19960000</v>
      </c>
    </row>
    <row r="212" spans="1:14" x14ac:dyDescent="0.3">
      <c r="A212" s="1">
        <v>51</v>
      </c>
      <c r="B212" t="s">
        <v>396</v>
      </c>
      <c r="C212" t="s">
        <v>9483</v>
      </c>
      <c r="D212" t="s">
        <v>9492</v>
      </c>
      <c r="E212" t="s">
        <v>9493</v>
      </c>
      <c r="F212" t="s">
        <v>3615</v>
      </c>
      <c r="G212" t="s">
        <v>9494</v>
      </c>
      <c r="I212" t="str">
        <f t="shared" si="21"/>
        <v>pos_trend</v>
      </c>
      <c r="J212" t="str">
        <f t="shared" si="22"/>
        <v>(1.54)</v>
      </c>
      <c r="K212" t="str">
        <f t="shared" si="23"/>
        <v>0.98</v>
      </c>
      <c r="L212" t="str">
        <f t="shared" si="24"/>
        <v>1.19</v>
      </c>
      <c r="M212" t="str">
        <f t="shared" si="25"/>
        <v>1.30</v>
      </c>
      <c r="N212" t="str">
        <f t="shared" si="26"/>
        <v>1.33</v>
      </c>
    </row>
    <row r="213" spans="1:14" x14ac:dyDescent="0.3">
      <c r="A213" s="1">
        <v>52</v>
      </c>
      <c r="B213" t="s">
        <v>399</v>
      </c>
      <c r="C213" t="s">
        <v>261</v>
      </c>
      <c r="D213" t="s">
        <v>9495</v>
      </c>
      <c r="E213" t="s">
        <v>9496</v>
      </c>
      <c r="F213" t="s">
        <v>9497</v>
      </c>
      <c r="G213" t="s">
        <v>9498</v>
      </c>
      <c r="I213" t="str">
        <f t="shared" si="21"/>
        <v>neg_trend</v>
      </c>
      <c r="J213" t="str">
        <f t="shared" si="22"/>
        <v>N/A</v>
      </c>
      <c r="K213">
        <f t="shared" si="23"/>
        <v>1.6363999999999999</v>
      </c>
      <c r="L213">
        <f t="shared" si="24"/>
        <v>0.21429999999999999</v>
      </c>
      <c r="M213">
        <f t="shared" si="25"/>
        <v>9.240000000000001E-2</v>
      </c>
      <c r="N213">
        <f t="shared" si="26"/>
        <v>2.3100000000000002E-2</v>
      </c>
    </row>
    <row r="214" spans="1:14" x14ac:dyDescent="0.3">
      <c r="A214" s="1">
        <v>53</v>
      </c>
      <c r="B214" t="s">
        <v>404</v>
      </c>
      <c r="C214" t="s">
        <v>9488</v>
      </c>
      <c r="D214" t="s">
        <v>3415</v>
      </c>
      <c r="E214" t="s">
        <v>9499</v>
      </c>
      <c r="F214" t="s">
        <v>7248</v>
      </c>
      <c r="G214" t="s">
        <v>9500</v>
      </c>
      <c r="I214" t="str">
        <f t="shared" si="21"/>
        <v>pos_trend</v>
      </c>
      <c r="J214">
        <f t="shared" si="22"/>
        <v>17050000</v>
      </c>
      <c r="K214">
        <f t="shared" si="23"/>
        <v>20400000</v>
      </c>
      <c r="L214">
        <f t="shared" si="24"/>
        <v>20430000</v>
      </c>
      <c r="M214">
        <f t="shared" si="25"/>
        <v>20500000</v>
      </c>
      <c r="N214">
        <f t="shared" si="26"/>
        <v>20730000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247</v>
      </c>
      <c r="C216" s="1" t="s">
        <v>248</v>
      </c>
      <c r="D216" s="1" t="s">
        <v>249</v>
      </c>
      <c r="E216" s="1" t="s">
        <v>250</v>
      </c>
      <c r="F216" s="1" t="s">
        <v>251</v>
      </c>
      <c r="G216" s="1" t="s">
        <v>252</v>
      </c>
      <c r="H216" s="1" t="s">
        <v>253</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2045</v>
      </c>
      <c r="C217" t="s">
        <v>9501</v>
      </c>
      <c r="D217" t="s">
        <v>9502</v>
      </c>
      <c r="E217" t="s">
        <v>9503</v>
      </c>
      <c r="F217" t="s">
        <v>9504</v>
      </c>
      <c r="G217" t="s">
        <v>9505</v>
      </c>
      <c r="I217" t="str">
        <f t="shared" si="21"/>
        <v>N/A</v>
      </c>
      <c r="J217">
        <f t="shared" si="22"/>
        <v>96590000</v>
      </c>
      <c r="K217">
        <f t="shared" si="23"/>
        <v>83880000</v>
      </c>
      <c r="L217">
        <f t="shared" si="24"/>
        <v>81070000</v>
      </c>
      <c r="M217">
        <f t="shared" si="25"/>
        <v>53290000</v>
      </c>
      <c r="N217">
        <f t="shared" si="26"/>
        <v>71650000</v>
      </c>
    </row>
    <row r="218" spans="1:14" x14ac:dyDescent="0.3">
      <c r="A218" s="1">
        <v>1</v>
      </c>
      <c r="B218" t="s">
        <v>2051</v>
      </c>
      <c r="C218" t="s">
        <v>261</v>
      </c>
      <c r="D218" t="s">
        <v>9506</v>
      </c>
      <c r="E218" t="s">
        <v>9507</v>
      </c>
      <c r="F218" t="s">
        <v>9508</v>
      </c>
      <c r="G218" t="s">
        <v>3535</v>
      </c>
      <c r="I218" t="str">
        <f t="shared" si="21"/>
        <v>N/A</v>
      </c>
      <c r="J218" t="str">
        <f t="shared" si="22"/>
        <v>N/A</v>
      </c>
      <c r="K218">
        <f t="shared" si="23"/>
        <v>-0.13159999999999999</v>
      </c>
      <c r="L218">
        <f t="shared" si="24"/>
        <v>-3.3500000000000002E-2</v>
      </c>
      <c r="M218">
        <f t="shared" si="25"/>
        <v>-0.34270000000000006</v>
      </c>
      <c r="N218">
        <f t="shared" si="26"/>
        <v>0.34460000000000002</v>
      </c>
    </row>
    <row r="219" spans="1:14" x14ac:dyDescent="0.3">
      <c r="A219" s="1">
        <v>2</v>
      </c>
      <c r="B219" t="s">
        <v>2056</v>
      </c>
      <c r="C219" t="s">
        <v>9509</v>
      </c>
      <c r="D219" t="s">
        <v>9510</v>
      </c>
      <c r="E219" t="s">
        <v>9511</v>
      </c>
      <c r="F219" t="s">
        <v>9512</v>
      </c>
      <c r="G219" t="s">
        <v>9513</v>
      </c>
      <c r="I219" t="str">
        <f t="shared" si="21"/>
        <v>N/A</v>
      </c>
      <c r="J219">
        <f t="shared" si="22"/>
        <v>407220000</v>
      </c>
      <c r="K219">
        <f t="shared" si="23"/>
        <v>366430000</v>
      </c>
      <c r="L219">
        <f t="shared" si="24"/>
        <v>520760000</v>
      </c>
      <c r="M219">
        <f t="shared" si="25"/>
        <v>540830000</v>
      </c>
      <c r="N219">
        <f t="shared" si="26"/>
        <v>585330000</v>
      </c>
    </row>
    <row r="220" spans="1:14" x14ac:dyDescent="0.3">
      <c r="A220" s="1">
        <v>3</v>
      </c>
      <c r="B220" t="s">
        <v>2062</v>
      </c>
      <c r="C220" t="s">
        <v>261</v>
      </c>
      <c r="D220" t="s">
        <v>261</v>
      </c>
      <c r="E220" t="s">
        <v>261</v>
      </c>
      <c r="F220" t="s">
        <v>261</v>
      </c>
      <c r="G220" t="s">
        <v>261</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2063</v>
      </c>
      <c r="C221" t="s">
        <v>261</v>
      </c>
      <c r="D221" t="s">
        <v>3214</v>
      </c>
      <c r="E221" t="s">
        <v>9514</v>
      </c>
      <c r="F221" t="s">
        <v>9515</v>
      </c>
      <c r="G221" t="s">
        <v>261</v>
      </c>
      <c r="I221" t="str">
        <f t="shared" si="21"/>
        <v>N/A</v>
      </c>
      <c r="J221" t="str">
        <f t="shared" si="22"/>
        <v>N/A</v>
      </c>
      <c r="K221">
        <f t="shared" si="23"/>
        <v>2750000</v>
      </c>
      <c r="L221" t="str">
        <f t="shared" si="24"/>
        <v>768000</v>
      </c>
      <c r="M221" t="str">
        <f t="shared" si="25"/>
        <v>557000</v>
      </c>
      <c r="N221" t="str">
        <f t="shared" si="26"/>
        <v>N/A</v>
      </c>
    </row>
    <row r="222" spans="1:14" x14ac:dyDescent="0.3">
      <c r="A222" s="1">
        <v>5</v>
      </c>
      <c r="B222" t="s">
        <v>2069</v>
      </c>
      <c r="C222" t="s">
        <v>261</v>
      </c>
      <c r="D222" t="s">
        <v>3214</v>
      </c>
      <c r="E222" t="s">
        <v>9514</v>
      </c>
      <c r="F222" t="s">
        <v>9515</v>
      </c>
      <c r="G222" t="s">
        <v>261</v>
      </c>
      <c r="I222" t="str">
        <f t="shared" si="21"/>
        <v>N/A</v>
      </c>
      <c r="J222" t="str">
        <f t="shared" si="22"/>
        <v>N/A</v>
      </c>
      <c r="K222">
        <f t="shared" si="23"/>
        <v>2750000</v>
      </c>
      <c r="L222" t="str">
        <f t="shared" si="24"/>
        <v>768000</v>
      </c>
      <c r="M222" t="str">
        <f t="shared" si="25"/>
        <v>557000</v>
      </c>
      <c r="N222" t="str">
        <f t="shared" si="26"/>
        <v>N/A</v>
      </c>
    </row>
    <row r="223" spans="1:14" x14ac:dyDescent="0.3">
      <c r="A223" s="1">
        <v>6</v>
      </c>
      <c r="B223" t="s">
        <v>2070</v>
      </c>
      <c r="C223" t="s">
        <v>261</v>
      </c>
      <c r="D223" t="s">
        <v>261</v>
      </c>
      <c r="E223" t="s">
        <v>261</v>
      </c>
      <c r="F223" t="s">
        <v>261</v>
      </c>
      <c r="G223" t="s">
        <v>261</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2071</v>
      </c>
      <c r="C224" t="s">
        <v>1766</v>
      </c>
      <c r="D224" t="s">
        <v>9516</v>
      </c>
      <c r="E224" t="s">
        <v>9517</v>
      </c>
      <c r="F224" t="s">
        <v>5347</v>
      </c>
      <c r="G224" t="s">
        <v>6816</v>
      </c>
      <c r="I224" t="str">
        <f t="shared" si="21"/>
        <v>N/A</v>
      </c>
      <c r="J224">
        <f t="shared" si="22"/>
        <v>11600000</v>
      </c>
      <c r="K224">
        <f t="shared" si="23"/>
        <v>18250000</v>
      </c>
      <c r="L224">
        <f t="shared" si="24"/>
        <v>27520000</v>
      </c>
      <c r="M224">
        <f t="shared" si="25"/>
        <v>18970000</v>
      </c>
      <c r="N224">
        <f t="shared" si="26"/>
        <v>17490000</v>
      </c>
    </row>
    <row r="225" spans="1:14" x14ac:dyDescent="0.3">
      <c r="A225" s="1">
        <v>8</v>
      </c>
      <c r="B225" t="s">
        <v>2077</v>
      </c>
      <c r="C225" t="s">
        <v>261</v>
      </c>
      <c r="D225" t="s">
        <v>261</v>
      </c>
      <c r="E225" t="s">
        <v>261</v>
      </c>
      <c r="F225" t="s">
        <v>261</v>
      </c>
      <c r="G225" t="s">
        <v>9518</v>
      </c>
      <c r="I225" t="str">
        <f t="shared" si="21"/>
        <v>N/A</v>
      </c>
      <c r="J225" t="str">
        <f t="shared" si="22"/>
        <v>N/A</v>
      </c>
      <c r="K225" t="str">
        <f t="shared" si="23"/>
        <v>N/A</v>
      </c>
      <c r="L225" t="str">
        <f t="shared" si="24"/>
        <v>N/A</v>
      </c>
      <c r="M225" t="str">
        <f t="shared" si="25"/>
        <v>N/A</v>
      </c>
      <c r="N225">
        <f t="shared" si="26"/>
        <v>19830000</v>
      </c>
    </row>
    <row r="226" spans="1:14" x14ac:dyDescent="0.3">
      <c r="A226" s="1">
        <v>9</v>
      </c>
      <c r="B226" t="s">
        <v>2078</v>
      </c>
      <c r="C226" t="s">
        <v>9519</v>
      </c>
      <c r="D226" t="s">
        <v>9520</v>
      </c>
      <c r="E226" t="s">
        <v>9521</v>
      </c>
      <c r="F226" t="s">
        <v>9522</v>
      </c>
      <c r="G226" t="s">
        <v>9523</v>
      </c>
      <c r="I226" t="str">
        <f t="shared" si="21"/>
        <v>neg_trend</v>
      </c>
      <c r="J226">
        <f t="shared" si="22"/>
        <v>56060000</v>
      </c>
      <c r="K226">
        <f t="shared" si="23"/>
        <v>54000000</v>
      </c>
      <c r="L226">
        <f t="shared" si="24"/>
        <v>53760000</v>
      </c>
      <c r="M226">
        <f t="shared" si="25"/>
        <v>52100000</v>
      </c>
      <c r="N226">
        <f t="shared" si="26"/>
        <v>49130000</v>
      </c>
    </row>
    <row r="227" spans="1:14" x14ac:dyDescent="0.3">
      <c r="A227" s="1">
        <v>10</v>
      </c>
      <c r="B227" t="s">
        <v>2084</v>
      </c>
      <c r="C227" t="s">
        <v>9524</v>
      </c>
      <c r="D227" t="s">
        <v>9525</v>
      </c>
      <c r="E227" t="s">
        <v>9526</v>
      </c>
      <c r="F227" t="s">
        <v>9527</v>
      </c>
      <c r="G227" t="s">
        <v>9528</v>
      </c>
      <c r="I227" t="str">
        <f t="shared" si="21"/>
        <v>N/A</v>
      </c>
      <c r="J227">
        <f t="shared" si="22"/>
        <v>146930000</v>
      </c>
      <c r="K227">
        <f t="shared" si="23"/>
        <v>147190000</v>
      </c>
      <c r="L227">
        <f t="shared" si="24"/>
        <v>254430000</v>
      </c>
      <c r="M227">
        <f t="shared" si="25"/>
        <v>224060000</v>
      </c>
      <c r="N227">
        <f t="shared" si="26"/>
        <v>228650000</v>
      </c>
    </row>
    <row r="228" spans="1:14" x14ac:dyDescent="0.3">
      <c r="A228" s="1">
        <v>11</v>
      </c>
      <c r="B228" t="s">
        <v>2088</v>
      </c>
      <c r="C228" t="s">
        <v>9385</v>
      </c>
      <c r="D228" t="s">
        <v>5688</v>
      </c>
      <c r="E228" t="s">
        <v>9529</v>
      </c>
      <c r="F228" t="s">
        <v>9530</v>
      </c>
      <c r="G228" t="s">
        <v>9531</v>
      </c>
      <c r="I228" t="str">
        <f t="shared" si="21"/>
        <v>N/A</v>
      </c>
      <c r="J228">
        <f t="shared" si="22"/>
        <v>17320000</v>
      </c>
      <c r="K228">
        <f t="shared" si="23"/>
        <v>7610000</v>
      </c>
      <c r="L228">
        <f t="shared" si="24"/>
        <v>13020000</v>
      </c>
      <c r="M228">
        <f t="shared" si="25"/>
        <v>31710000</v>
      </c>
      <c r="N228">
        <f t="shared" si="26"/>
        <v>35890000</v>
      </c>
    </row>
    <row r="229" spans="1:14" x14ac:dyDescent="0.3">
      <c r="A229" s="1">
        <v>12</v>
      </c>
      <c r="B229" t="s">
        <v>437</v>
      </c>
      <c r="C229" t="s">
        <v>9532</v>
      </c>
      <c r="D229" t="s">
        <v>9533</v>
      </c>
      <c r="E229" t="s">
        <v>9534</v>
      </c>
      <c r="F229" t="s">
        <v>9535</v>
      </c>
      <c r="G229" t="s">
        <v>9536</v>
      </c>
      <c r="I229" t="str">
        <f t="shared" si="21"/>
        <v>N/A</v>
      </c>
      <c r="J229">
        <f t="shared" si="22"/>
        <v>175310000</v>
      </c>
      <c r="K229">
        <f t="shared" si="23"/>
        <v>136640000</v>
      </c>
      <c r="L229">
        <f t="shared" si="24"/>
        <v>171250000</v>
      </c>
      <c r="M229">
        <f t="shared" si="25"/>
        <v>213430000</v>
      </c>
      <c r="N229">
        <f t="shared" si="26"/>
        <v>234350000</v>
      </c>
    </row>
    <row r="230" spans="1:14" x14ac:dyDescent="0.3">
      <c r="A230" s="1">
        <v>13</v>
      </c>
      <c r="B230" t="s">
        <v>2095</v>
      </c>
      <c r="C230" t="s">
        <v>261</v>
      </c>
      <c r="D230" t="s">
        <v>9537</v>
      </c>
      <c r="E230" t="s">
        <v>9538</v>
      </c>
      <c r="F230" t="s">
        <v>6724</v>
      </c>
      <c r="G230" t="s">
        <v>5667</v>
      </c>
      <c r="I230" t="str">
        <f t="shared" si="21"/>
        <v>N/A</v>
      </c>
      <c r="J230" t="str">
        <f t="shared" si="22"/>
        <v>N/A</v>
      </c>
      <c r="K230">
        <f t="shared" si="23"/>
        <v>-0.1002</v>
      </c>
      <c r="L230">
        <f t="shared" si="24"/>
        <v>0.42119999999999996</v>
      </c>
      <c r="M230">
        <f t="shared" si="25"/>
        <v>3.85E-2</v>
      </c>
      <c r="N230">
        <f t="shared" si="26"/>
        <v>8.2300000000000012E-2</v>
      </c>
    </row>
    <row r="231" spans="1:14" x14ac:dyDescent="0.3">
      <c r="A231" s="1">
        <v>14</v>
      </c>
      <c r="B231" t="s">
        <v>2100</v>
      </c>
      <c r="C231" t="s">
        <v>5214</v>
      </c>
      <c r="D231" t="s">
        <v>1538</v>
      </c>
      <c r="E231" t="s">
        <v>1559</v>
      </c>
      <c r="F231" t="s">
        <v>5104</v>
      </c>
      <c r="G231" t="s">
        <v>3013</v>
      </c>
      <c r="I231" t="str">
        <f t="shared" si="21"/>
        <v>N/A</v>
      </c>
      <c r="J231">
        <f t="shared" si="22"/>
        <v>2330000000</v>
      </c>
      <c r="K231">
        <f t="shared" si="23"/>
        <v>2420000000</v>
      </c>
      <c r="L231">
        <f t="shared" si="24"/>
        <v>2360000000</v>
      </c>
      <c r="M231">
        <f t="shared" si="25"/>
        <v>2490000000</v>
      </c>
      <c r="N231">
        <f t="shared" si="26"/>
        <v>2690000000</v>
      </c>
    </row>
    <row r="232" spans="1:14" x14ac:dyDescent="0.3">
      <c r="A232" s="1">
        <v>15</v>
      </c>
      <c r="B232" t="s">
        <v>2106</v>
      </c>
      <c r="C232" t="s">
        <v>1555</v>
      </c>
      <c r="D232" t="s">
        <v>5102</v>
      </c>
      <c r="E232" t="s">
        <v>6971</v>
      </c>
      <c r="F232" t="s">
        <v>735</v>
      </c>
      <c r="G232" t="s">
        <v>9539</v>
      </c>
      <c r="I232" t="str">
        <f t="shared" si="21"/>
        <v>N/A</v>
      </c>
      <c r="J232">
        <f t="shared" si="22"/>
        <v>2380000000</v>
      </c>
      <c r="K232">
        <f t="shared" si="23"/>
        <v>2470000000</v>
      </c>
      <c r="L232">
        <f t="shared" si="24"/>
        <v>2400000000</v>
      </c>
      <c r="M232">
        <f t="shared" si="25"/>
        <v>2520000000</v>
      </c>
      <c r="N232">
        <f t="shared" si="26"/>
        <v>2710000000</v>
      </c>
    </row>
    <row r="233" spans="1:14" x14ac:dyDescent="0.3">
      <c r="A233" s="1">
        <v>16</v>
      </c>
      <c r="B233" t="s">
        <v>2112</v>
      </c>
      <c r="C233" t="s">
        <v>9540</v>
      </c>
      <c r="D233" t="s">
        <v>9541</v>
      </c>
      <c r="E233" t="s">
        <v>9542</v>
      </c>
      <c r="F233" t="s">
        <v>9543</v>
      </c>
      <c r="G233" t="s">
        <v>9544</v>
      </c>
      <c r="I233" t="str">
        <f t="shared" si="21"/>
        <v>N/A</v>
      </c>
      <c r="J233">
        <f t="shared" si="22"/>
        <v>160790000</v>
      </c>
      <c r="K233">
        <f t="shared" si="23"/>
        <v>168470000</v>
      </c>
      <c r="L233">
        <f t="shared" si="24"/>
        <v>160880000</v>
      </c>
      <c r="M233">
        <f t="shared" si="25"/>
        <v>202670000</v>
      </c>
      <c r="N233">
        <f t="shared" si="26"/>
        <v>261810000</v>
      </c>
    </row>
    <row r="234" spans="1:14" x14ac:dyDescent="0.3">
      <c r="A234" s="1">
        <v>17</v>
      </c>
      <c r="B234" t="s">
        <v>2118</v>
      </c>
      <c r="C234" t="s">
        <v>8679</v>
      </c>
      <c r="D234" t="s">
        <v>9545</v>
      </c>
      <c r="E234" t="s">
        <v>6094</v>
      </c>
      <c r="F234" t="s">
        <v>9546</v>
      </c>
      <c r="G234" t="s">
        <v>9547</v>
      </c>
      <c r="I234" t="str">
        <f t="shared" si="21"/>
        <v>N/A</v>
      </c>
      <c r="J234">
        <f t="shared" si="22"/>
        <v>71930000</v>
      </c>
      <c r="K234">
        <f t="shared" si="23"/>
        <v>66530000</v>
      </c>
      <c r="L234">
        <f t="shared" si="24"/>
        <v>50700000</v>
      </c>
      <c r="M234">
        <f t="shared" si="25"/>
        <v>47670000</v>
      </c>
      <c r="N234">
        <f t="shared" si="26"/>
        <v>55040000</v>
      </c>
    </row>
    <row r="235" spans="1:14" x14ac:dyDescent="0.3">
      <c r="A235" s="1">
        <v>18</v>
      </c>
      <c r="B235" t="s">
        <v>2124</v>
      </c>
      <c r="C235" t="s">
        <v>9160</v>
      </c>
      <c r="D235" t="s">
        <v>9548</v>
      </c>
      <c r="E235" t="s">
        <v>9099</v>
      </c>
      <c r="F235" t="s">
        <v>9549</v>
      </c>
      <c r="G235" t="s">
        <v>9550</v>
      </c>
      <c r="I235" t="str">
        <f t="shared" si="21"/>
        <v>N/A</v>
      </c>
      <c r="J235">
        <f t="shared" si="22"/>
        <v>2140000000.0000002</v>
      </c>
      <c r="K235">
        <f t="shared" si="23"/>
        <v>2230000000</v>
      </c>
      <c r="L235">
        <f t="shared" si="24"/>
        <v>2180000000</v>
      </c>
      <c r="M235">
        <f t="shared" si="25"/>
        <v>2270000000</v>
      </c>
      <c r="N235">
        <f t="shared" si="26"/>
        <v>2390000000</v>
      </c>
    </row>
    <row r="236" spans="1:14" x14ac:dyDescent="0.3">
      <c r="A236" s="1">
        <v>19</v>
      </c>
      <c r="B236" t="s">
        <v>2130</v>
      </c>
      <c r="C236" t="s">
        <v>261</v>
      </c>
      <c r="D236" t="s">
        <v>261</v>
      </c>
      <c r="E236" t="s">
        <v>261</v>
      </c>
      <c r="F236" t="s">
        <v>261</v>
      </c>
      <c r="G236" t="s">
        <v>261</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2131</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2132</v>
      </c>
      <c r="C238" t="s">
        <v>261</v>
      </c>
      <c r="D238" t="s">
        <v>261</v>
      </c>
      <c r="E238" t="s">
        <v>261</v>
      </c>
      <c r="F238" t="s">
        <v>261</v>
      </c>
      <c r="G238" t="s">
        <v>261</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2133</v>
      </c>
      <c r="C239" t="s">
        <v>1570</v>
      </c>
      <c r="D239" t="s">
        <v>9551</v>
      </c>
      <c r="E239" t="s">
        <v>9552</v>
      </c>
      <c r="F239" t="s">
        <v>9553</v>
      </c>
      <c r="G239" t="s">
        <v>261</v>
      </c>
      <c r="I239" t="str">
        <f t="shared" si="21"/>
        <v>N/A</v>
      </c>
      <c r="J239">
        <f t="shared" si="22"/>
        <v>1320000</v>
      </c>
      <c r="K239" t="str">
        <f t="shared" si="23"/>
        <v>928000</v>
      </c>
      <c r="L239" t="str">
        <f t="shared" si="24"/>
        <v>946000</v>
      </c>
      <c r="M239" t="str">
        <f t="shared" si="25"/>
        <v>873000</v>
      </c>
      <c r="N239" t="str">
        <f t="shared" si="26"/>
        <v>N/A</v>
      </c>
    </row>
    <row r="240" spans="1:14" x14ac:dyDescent="0.3">
      <c r="A240" s="1">
        <v>23</v>
      </c>
      <c r="B240" t="s">
        <v>2134</v>
      </c>
      <c r="C240" t="s">
        <v>261</v>
      </c>
      <c r="D240" t="s">
        <v>261</v>
      </c>
      <c r="E240" t="s">
        <v>261</v>
      </c>
      <c r="F240" t="s">
        <v>261</v>
      </c>
      <c r="G240" t="s">
        <v>9554</v>
      </c>
      <c r="I240" t="str">
        <f t="shared" si="21"/>
        <v>N/A</v>
      </c>
      <c r="J240" t="str">
        <f t="shared" si="22"/>
        <v>N/A</v>
      </c>
      <c r="K240" t="str">
        <f t="shared" si="23"/>
        <v>N/A</v>
      </c>
      <c r="L240" t="str">
        <f t="shared" si="24"/>
        <v>N/A</v>
      </c>
      <c r="M240" t="str">
        <f t="shared" si="25"/>
        <v>N/A</v>
      </c>
      <c r="N240" t="str">
        <f t="shared" si="26"/>
        <v>(49,000)</v>
      </c>
    </row>
    <row r="241" spans="1:14" x14ac:dyDescent="0.3">
      <c r="A241" s="1">
        <v>24</v>
      </c>
      <c r="B241" t="s">
        <v>2140</v>
      </c>
      <c r="C241" t="s">
        <v>9555</v>
      </c>
      <c r="D241" t="s">
        <v>9556</v>
      </c>
      <c r="E241" t="s">
        <v>9557</v>
      </c>
      <c r="F241" t="s">
        <v>9558</v>
      </c>
      <c r="G241" t="s">
        <v>9559</v>
      </c>
      <c r="I241" t="str">
        <f t="shared" si="21"/>
        <v>N/A</v>
      </c>
      <c r="J241" t="str">
        <f t="shared" si="22"/>
        <v>(46.4M)</v>
      </c>
      <c r="K241" t="str">
        <f t="shared" si="23"/>
        <v>(48.51M)</v>
      </c>
      <c r="L241" t="str">
        <f t="shared" si="24"/>
        <v>(40.63M)</v>
      </c>
      <c r="M241" t="str">
        <f t="shared" si="25"/>
        <v>(28.58M)</v>
      </c>
      <c r="N241" t="str">
        <f t="shared" si="26"/>
        <v>(23.78M)</v>
      </c>
    </row>
    <row r="242" spans="1:14" x14ac:dyDescent="0.3">
      <c r="A242" s="1">
        <v>25</v>
      </c>
      <c r="B242" t="s">
        <v>2146</v>
      </c>
      <c r="C242" t="s">
        <v>261</v>
      </c>
      <c r="D242" t="s">
        <v>261</v>
      </c>
      <c r="E242" t="s">
        <v>261</v>
      </c>
      <c r="F242" t="s">
        <v>261</v>
      </c>
      <c r="G242" t="s">
        <v>261</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2147</v>
      </c>
      <c r="C243" t="s">
        <v>261</v>
      </c>
      <c r="D243" t="s">
        <v>9560</v>
      </c>
      <c r="E243" t="s">
        <v>9561</v>
      </c>
      <c r="F243" t="s">
        <v>9562</v>
      </c>
      <c r="G243" t="s">
        <v>9563</v>
      </c>
      <c r="I243" t="str">
        <f t="shared" si="21"/>
        <v>N/A</v>
      </c>
      <c r="J243" t="str">
        <f t="shared" si="22"/>
        <v>N/A</v>
      </c>
      <c r="K243">
        <f t="shared" si="23"/>
        <v>3.8600000000000002E-2</v>
      </c>
      <c r="L243">
        <f t="shared" si="24"/>
        <v>-2.6700000000000002E-2</v>
      </c>
      <c r="M243">
        <f t="shared" si="25"/>
        <v>5.7200000000000001E-2</v>
      </c>
      <c r="N243">
        <f t="shared" si="26"/>
        <v>7.8899999999999998E-2</v>
      </c>
    </row>
    <row r="244" spans="1:14" x14ac:dyDescent="0.3">
      <c r="A244" s="1">
        <v>27</v>
      </c>
      <c r="B244" t="s">
        <v>2152</v>
      </c>
      <c r="C244" t="s">
        <v>261</v>
      </c>
      <c r="D244" t="s">
        <v>261</v>
      </c>
      <c r="E244" t="s">
        <v>261</v>
      </c>
      <c r="F244" t="s">
        <v>261</v>
      </c>
      <c r="G244" t="s">
        <v>261</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2153</v>
      </c>
      <c r="C245" t="s">
        <v>261</v>
      </c>
      <c r="D245" t="s">
        <v>261</v>
      </c>
      <c r="E245" t="s">
        <v>261</v>
      </c>
      <c r="F245" t="s">
        <v>261</v>
      </c>
      <c r="G245" t="s">
        <v>261</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440</v>
      </c>
      <c r="C246" t="s">
        <v>9564</v>
      </c>
      <c r="D246" t="s">
        <v>9565</v>
      </c>
      <c r="E246" t="s">
        <v>9566</v>
      </c>
      <c r="F246" t="s">
        <v>9567</v>
      </c>
      <c r="G246" t="s">
        <v>9568</v>
      </c>
      <c r="I246" t="str">
        <f t="shared" si="21"/>
        <v>N/A</v>
      </c>
      <c r="J246">
        <f t="shared" si="22"/>
        <v>74370000</v>
      </c>
      <c r="K246">
        <f t="shared" si="23"/>
        <v>77450000</v>
      </c>
      <c r="L246">
        <f t="shared" si="24"/>
        <v>75110000</v>
      </c>
      <c r="M246">
        <f t="shared" si="25"/>
        <v>74560000</v>
      </c>
      <c r="N246">
        <f t="shared" si="26"/>
        <v>75350000</v>
      </c>
    </row>
    <row r="247" spans="1:14" x14ac:dyDescent="0.3">
      <c r="A247" s="1">
        <v>30</v>
      </c>
      <c r="B247" t="s">
        <v>443</v>
      </c>
      <c r="C247" t="s">
        <v>9569</v>
      </c>
      <c r="D247" t="s">
        <v>9570</v>
      </c>
      <c r="E247" t="s">
        <v>9571</v>
      </c>
      <c r="F247" t="s">
        <v>9572</v>
      </c>
      <c r="G247" t="s">
        <v>9573</v>
      </c>
      <c r="I247" t="str">
        <f t="shared" si="21"/>
        <v>N/A</v>
      </c>
      <c r="J247">
        <f t="shared" si="22"/>
        <v>233920000</v>
      </c>
      <c r="K247">
        <f t="shared" si="23"/>
        <v>173580000</v>
      </c>
      <c r="L247">
        <f t="shared" si="24"/>
        <v>157470000</v>
      </c>
      <c r="M247">
        <f t="shared" si="25"/>
        <v>186190000</v>
      </c>
      <c r="N247">
        <f t="shared" si="26"/>
        <v>169530000</v>
      </c>
    </row>
    <row r="248" spans="1:14" x14ac:dyDescent="0.3">
      <c r="A248" s="1">
        <v>31</v>
      </c>
      <c r="B248" t="s">
        <v>449</v>
      </c>
      <c r="C248" t="s">
        <v>9574</v>
      </c>
      <c r="D248" t="s">
        <v>9575</v>
      </c>
      <c r="E248" t="s">
        <v>9576</v>
      </c>
      <c r="F248" t="s">
        <v>9577</v>
      </c>
      <c r="G248" t="s">
        <v>9578</v>
      </c>
      <c r="I248" t="str">
        <f t="shared" si="21"/>
        <v>N/A</v>
      </c>
      <c r="J248">
        <f t="shared" si="22"/>
        <v>164970000</v>
      </c>
      <c r="K248">
        <f t="shared" si="23"/>
        <v>104910000</v>
      </c>
      <c r="L248">
        <f t="shared" si="24"/>
        <v>89570000</v>
      </c>
      <c r="M248">
        <f t="shared" si="25"/>
        <v>119020000</v>
      </c>
      <c r="N248">
        <f t="shared" si="26"/>
        <v>90060000</v>
      </c>
    </row>
    <row r="249" spans="1:14" x14ac:dyDescent="0.3">
      <c r="A249" s="1">
        <v>32</v>
      </c>
      <c r="B249" t="s">
        <v>454</v>
      </c>
      <c r="C249" t="s">
        <v>682</v>
      </c>
      <c r="D249" t="s">
        <v>9579</v>
      </c>
      <c r="E249" t="s">
        <v>9580</v>
      </c>
      <c r="F249" t="s">
        <v>258</v>
      </c>
      <c r="G249" t="s">
        <v>9581</v>
      </c>
      <c r="I249" t="str">
        <f t="shared" si="21"/>
        <v>N/A</v>
      </c>
      <c r="J249">
        <f t="shared" si="22"/>
        <v>68940000</v>
      </c>
      <c r="K249">
        <f t="shared" si="23"/>
        <v>68670000</v>
      </c>
      <c r="L249">
        <f t="shared" si="24"/>
        <v>67890000</v>
      </c>
      <c r="M249">
        <f t="shared" si="25"/>
        <v>67170000</v>
      </c>
      <c r="N249">
        <f t="shared" si="26"/>
        <v>79480000</v>
      </c>
    </row>
    <row r="250" spans="1:14" x14ac:dyDescent="0.3">
      <c r="A250" s="1">
        <v>33</v>
      </c>
      <c r="B250" t="s">
        <v>2169</v>
      </c>
      <c r="C250" t="s">
        <v>2566</v>
      </c>
      <c r="D250" t="s">
        <v>9582</v>
      </c>
      <c r="E250" t="s">
        <v>4673</v>
      </c>
      <c r="F250" t="s">
        <v>9583</v>
      </c>
      <c r="G250" t="s">
        <v>3254</v>
      </c>
      <c r="I250" t="str">
        <f t="shared" si="21"/>
        <v>N/A</v>
      </c>
      <c r="J250">
        <f t="shared" si="22"/>
        <v>10200000</v>
      </c>
      <c r="K250">
        <f t="shared" si="23"/>
        <v>9650000</v>
      </c>
      <c r="L250">
        <f t="shared" si="24"/>
        <v>8920000</v>
      </c>
      <c r="M250">
        <f t="shared" si="25"/>
        <v>9170000</v>
      </c>
      <c r="N250">
        <f t="shared" si="26"/>
        <v>9290000</v>
      </c>
    </row>
    <row r="251" spans="1:14" x14ac:dyDescent="0.3">
      <c r="A251" s="1">
        <v>34</v>
      </c>
      <c r="B251" t="s">
        <v>459</v>
      </c>
      <c r="C251" t="s">
        <v>8357</v>
      </c>
      <c r="D251" t="s">
        <v>4473</v>
      </c>
      <c r="E251" t="s">
        <v>9584</v>
      </c>
      <c r="F251" t="s">
        <v>9585</v>
      </c>
      <c r="G251" t="s">
        <v>9586</v>
      </c>
      <c r="I251" t="str">
        <f t="shared" si="21"/>
        <v>N/A</v>
      </c>
      <c r="J251">
        <f t="shared" si="22"/>
        <v>3260000000</v>
      </c>
      <c r="K251">
        <f t="shared" si="23"/>
        <v>3210000000</v>
      </c>
      <c r="L251">
        <f t="shared" si="24"/>
        <v>3240000000</v>
      </c>
      <c r="M251">
        <f t="shared" si="25"/>
        <v>3380000000</v>
      </c>
      <c r="N251">
        <f t="shared" si="26"/>
        <v>3630000000</v>
      </c>
    </row>
    <row r="252" spans="1:14" x14ac:dyDescent="0.3">
      <c r="A252" s="1">
        <v>35</v>
      </c>
      <c r="B252" t="s">
        <v>2175</v>
      </c>
      <c r="C252" t="s">
        <v>261</v>
      </c>
      <c r="D252" t="s">
        <v>9587</v>
      </c>
      <c r="E252" t="s">
        <v>9588</v>
      </c>
      <c r="F252" t="s">
        <v>2439</v>
      </c>
      <c r="G252" t="s">
        <v>9589</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-1.5800000000000002E-2</v>
      </c>
      <c r="L252">
        <f t="shared" ref="L252:L315" si="30">IF(TRIM(E252)="-", "N/A", IF(RIGHT(E252,1)="M",1000000*VALUE(LEFT(E252,LEN(E252)-1)),IF(RIGHT(E252,1)="B",1000000000*VALUE(LEFT(E252,LEN(E252)-1)),IF(RIGHT(E252,1)="%",0.01*VALUE(LEFT(E252,LEN(E252)-1)),E252))))</f>
        <v>8.3999999999999995E-3</v>
      </c>
      <c r="M252">
        <f t="shared" ref="M252:M315" si="31">IF(TRIM(F252)="-", "N/A", IF(RIGHT(F252,1)="M",1000000*VALUE(LEFT(F252,LEN(F252)-1)),IF(RIGHT(F252,1)="B",1000000000*VALUE(LEFT(F252,LEN(F252)-1)),IF(RIGHT(F252,1)="%",0.01*VALUE(LEFT(F252,LEN(F252)-1)),F252))))</f>
        <v>4.41E-2</v>
      </c>
      <c r="N252">
        <f t="shared" ref="N252:N315" si="32">IF(TRIM(G252)="-", "N/A", IF(RIGHT(G252,1)="M",1000000*VALUE(LEFT(G252,LEN(G252)-1)),IF(RIGHT(G252,1)="B",1000000000*VALUE(LEFT(G252,LEN(G252)-1)),IF(RIGHT(G252,1)="%",0.01*VALUE(LEFT(G252,LEN(G252)-1)),G252))))</f>
        <v>7.4499999999999997E-2</v>
      </c>
    </row>
    <row r="253" spans="1:14" x14ac:dyDescent="0.3">
      <c r="A253" s="1">
        <v>36</v>
      </c>
      <c r="B253" t="s">
        <v>470</v>
      </c>
      <c r="C253" t="s">
        <v>261</v>
      </c>
      <c r="D253" t="s">
        <v>261</v>
      </c>
      <c r="E253" t="s">
        <v>261</v>
      </c>
      <c r="F253" t="s">
        <v>261</v>
      </c>
      <c r="G253" t="s">
        <v>2223</v>
      </c>
      <c r="I253" t="str">
        <f t="shared" si="27"/>
        <v>N/A</v>
      </c>
      <c r="J253" t="str">
        <f t="shared" si="28"/>
        <v>N/A</v>
      </c>
      <c r="K253" t="str">
        <f t="shared" si="29"/>
        <v>N/A</v>
      </c>
      <c r="L253" t="str">
        <f t="shared" si="30"/>
        <v>N/A</v>
      </c>
      <c r="M253" t="str">
        <f t="shared" si="31"/>
        <v>N/A</v>
      </c>
      <c r="N253">
        <f t="shared" si="32"/>
        <v>7.9000000000000008E-3</v>
      </c>
    </row>
    <row r="254" spans="1:14" x14ac:dyDescent="0.3">
      <c r="I254" t="str">
        <f t="shared" si="27"/>
        <v>N/A</v>
      </c>
      <c r="J254">
        <f t="shared" si="28"/>
        <v>0</v>
      </c>
      <c r="K254">
        <f t="shared" si="29"/>
        <v>0</v>
      </c>
      <c r="L254">
        <f t="shared" si="30"/>
        <v>0</v>
      </c>
      <c r="M254">
        <f t="shared" si="31"/>
        <v>0</v>
      </c>
      <c r="N254">
        <f t="shared" si="32"/>
        <v>0</v>
      </c>
    </row>
    <row r="255" spans="1:14" x14ac:dyDescent="0.3">
      <c r="B255" s="1" t="s">
        <v>296</v>
      </c>
      <c r="C255" s="1" t="s">
        <v>248</v>
      </c>
      <c r="D255" s="1" t="s">
        <v>249</v>
      </c>
      <c r="E255" s="1" t="s">
        <v>250</v>
      </c>
      <c r="F255" s="1" t="s">
        <v>251</v>
      </c>
      <c r="G255" s="1" t="s">
        <v>252</v>
      </c>
      <c r="H255" s="1" t="s">
        <v>253</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2180</v>
      </c>
      <c r="C256" t="s">
        <v>6997</v>
      </c>
      <c r="D256" t="s">
        <v>7002</v>
      </c>
      <c r="E256" t="s">
        <v>6996</v>
      </c>
      <c r="F256" t="s">
        <v>9590</v>
      </c>
      <c r="G256" t="s">
        <v>1534</v>
      </c>
      <c r="I256" t="str">
        <f t="shared" si="27"/>
        <v>N/A</v>
      </c>
      <c r="J256">
        <f t="shared" si="28"/>
        <v>2820000000</v>
      </c>
      <c r="K256">
        <f t="shared" si="29"/>
        <v>2750000000</v>
      </c>
      <c r="L256">
        <f t="shared" si="30"/>
        <v>2700000000</v>
      </c>
      <c r="M256">
        <f t="shared" si="31"/>
        <v>2810000000</v>
      </c>
      <c r="N256">
        <f t="shared" si="32"/>
        <v>2950000000</v>
      </c>
    </row>
    <row r="257" spans="1:14" x14ac:dyDescent="0.3">
      <c r="A257" s="1">
        <v>1</v>
      </c>
      <c r="B257" t="s">
        <v>2186</v>
      </c>
      <c r="C257" t="s">
        <v>9591</v>
      </c>
      <c r="D257" t="s">
        <v>1654</v>
      </c>
      <c r="E257" t="s">
        <v>3350</v>
      </c>
      <c r="F257" t="s">
        <v>9592</v>
      </c>
      <c r="G257" t="s">
        <v>9593</v>
      </c>
      <c r="I257" t="str">
        <f t="shared" si="27"/>
        <v>N/A</v>
      </c>
      <c r="J257">
        <f t="shared" si="28"/>
        <v>932770000</v>
      </c>
      <c r="K257">
        <f t="shared" si="29"/>
        <v>1040000000</v>
      </c>
      <c r="L257">
        <f t="shared" si="30"/>
        <v>1140000000</v>
      </c>
      <c r="M257">
        <f t="shared" si="31"/>
        <v>659040000</v>
      </c>
      <c r="N257">
        <f t="shared" si="32"/>
        <v>756000000</v>
      </c>
    </row>
    <row r="258" spans="1:14" x14ac:dyDescent="0.3">
      <c r="A258" s="1">
        <v>2</v>
      </c>
      <c r="B258" t="s">
        <v>2192</v>
      </c>
      <c r="C258" t="s">
        <v>6962</v>
      </c>
      <c r="D258" t="s">
        <v>7069</v>
      </c>
      <c r="E258" t="s">
        <v>3393</v>
      </c>
      <c r="F258" t="s">
        <v>5165</v>
      </c>
      <c r="G258" t="s">
        <v>7389</v>
      </c>
      <c r="I258" t="str">
        <f t="shared" si="27"/>
        <v>N/A</v>
      </c>
      <c r="J258">
        <f t="shared" si="28"/>
        <v>1890000000</v>
      </c>
      <c r="K258">
        <f t="shared" si="29"/>
        <v>1710000000</v>
      </c>
      <c r="L258">
        <f t="shared" si="30"/>
        <v>1550000000</v>
      </c>
      <c r="M258">
        <f t="shared" si="31"/>
        <v>2150000000</v>
      </c>
      <c r="N258">
        <f t="shared" si="32"/>
        <v>2190000000</v>
      </c>
    </row>
    <row r="259" spans="1:14" x14ac:dyDescent="0.3">
      <c r="A259" s="1">
        <v>3</v>
      </c>
      <c r="B259" t="s">
        <v>2198</v>
      </c>
      <c r="C259" t="s">
        <v>261</v>
      </c>
      <c r="D259" t="s">
        <v>261</v>
      </c>
      <c r="E259" t="s">
        <v>261</v>
      </c>
      <c r="F259" t="s">
        <v>261</v>
      </c>
      <c r="G259" t="s">
        <v>261</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2199</v>
      </c>
      <c r="C260" t="s">
        <v>261</v>
      </c>
      <c r="D260" t="s">
        <v>9594</v>
      </c>
      <c r="E260" t="s">
        <v>8544</v>
      </c>
      <c r="F260" t="s">
        <v>9595</v>
      </c>
      <c r="G260" t="s">
        <v>2041</v>
      </c>
      <c r="I260" t="str">
        <f t="shared" si="27"/>
        <v>N/A</v>
      </c>
      <c r="J260" t="str">
        <f t="shared" si="28"/>
        <v>N/A</v>
      </c>
      <c r="K260">
        <f t="shared" si="29"/>
        <v>-2.4900000000000002E-2</v>
      </c>
      <c r="L260">
        <f t="shared" si="30"/>
        <v>-0.02</v>
      </c>
      <c r="M260">
        <f t="shared" si="31"/>
        <v>4.2800000000000005E-2</v>
      </c>
      <c r="N260">
        <f t="shared" si="32"/>
        <v>4.8399999999999999E-2</v>
      </c>
    </row>
    <row r="261" spans="1:14" x14ac:dyDescent="0.3">
      <c r="A261" s="1">
        <v>5</v>
      </c>
      <c r="B261" t="s">
        <v>472</v>
      </c>
      <c r="C261" t="s">
        <v>9596</v>
      </c>
      <c r="D261" t="s">
        <v>9596</v>
      </c>
      <c r="E261" t="s">
        <v>9597</v>
      </c>
      <c r="F261" t="s">
        <v>9598</v>
      </c>
      <c r="G261" t="s">
        <v>9599</v>
      </c>
      <c r="I261" t="str">
        <f t="shared" si="27"/>
        <v>N/A</v>
      </c>
      <c r="J261">
        <f t="shared" si="28"/>
        <v>46390000</v>
      </c>
      <c r="K261">
        <f t="shared" si="29"/>
        <v>46390000</v>
      </c>
      <c r="L261">
        <f t="shared" si="30"/>
        <v>116390000</v>
      </c>
      <c r="M261">
        <f t="shared" si="31"/>
        <v>186390000</v>
      </c>
      <c r="N261">
        <f t="shared" si="32"/>
        <v>271390000</v>
      </c>
    </row>
    <row r="262" spans="1:14" x14ac:dyDescent="0.3">
      <c r="A262" s="1">
        <v>6</v>
      </c>
      <c r="B262" t="s">
        <v>478</v>
      </c>
      <c r="C262" t="s">
        <v>261</v>
      </c>
      <c r="D262" t="s">
        <v>261</v>
      </c>
      <c r="E262" t="s">
        <v>9600</v>
      </c>
      <c r="F262" t="s">
        <v>2963</v>
      </c>
      <c r="G262" t="s">
        <v>9601</v>
      </c>
      <c r="I262" t="str">
        <f t="shared" si="27"/>
        <v>N/A</v>
      </c>
      <c r="J262" t="str">
        <f t="shared" si="28"/>
        <v>N/A</v>
      </c>
      <c r="K262" t="str">
        <f t="shared" si="29"/>
        <v>N/A</v>
      </c>
      <c r="L262">
        <f t="shared" si="30"/>
        <v>70000000</v>
      </c>
      <c r="M262">
        <f t="shared" si="31"/>
        <v>100000000</v>
      </c>
      <c r="N262">
        <f t="shared" si="32"/>
        <v>205000000</v>
      </c>
    </row>
    <row r="263" spans="1:14" x14ac:dyDescent="0.3">
      <c r="A263" s="1">
        <v>7</v>
      </c>
      <c r="B263" t="s">
        <v>483</v>
      </c>
      <c r="C263" t="s">
        <v>261</v>
      </c>
      <c r="D263" t="s">
        <v>261</v>
      </c>
      <c r="E263" t="s">
        <v>9600</v>
      </c>
      <c r="F263" t="s">
        <v>2963</v>
      </c>
      <c r="G263" t="s">
        <v>9601</v>
      </c>
      <c r="I263" t="str">
        <f t="shared" si="27"/>
        <v>N/A</v>
      </c>
      <c r="J263" t="str">
        <f t="shared" si="28"/>
        <v>N/A</v>
      </c>
      <c r="K263" t="str">
        <f t="shared" si="29"/>
        <v>N/A</v>
      </c>
      <c r="L263">
        <f t="shared" si="30"/>
        <v>70000000</v>
      </c>
      <c r="M263">
        <f t="shared" si="31"/>
        <v>100000000</v>
      </c>
      <c r="N263">
        <f t="shared" si="32"/>
        <v>205000000</v>
      </c>
    </row>
    <row r="264" spans="1:14" x14ac:dyDescent="0.3">
      <c r="A264" s="1">
        <v>8</v>
      </c>
      <c r="B264" t="s">
        <v>482</v>
      </c>
      <c r="C264" t="s">
        <v>261</v>
      </c>
      <c r="D264" t="s">
        <v>261</v>
      </c>
      <c r="E264" t="s">
        <v>261</v>
      </c>
      <c r="F264" t="s">
        <v>261</v>
      </c>
      <c r="G264" t="s">
        <v>261</v>
      </c>
      <c r="I264" t="str">
        <f t="shared" si="27"/>
        <v>N/A</v>
      </c>
      <c r="J264" t="str">
        <f t="shared" si="28"/>
        <v>N/A</v>
      </c>
      <c r="K264" t="str">
        <f t="shared" si="29"/>
        <v>N/A</v>
      </c>
      <c r="L264" t="str">
        <f t="shared" si="30"/>
        <v>N/A</v>
      </c>
      <c r="M264" t="str">
        <f t="shared" si="31"/>
        <v>N/A</v>
      </c>
      <c r="N264" t="str">
        <f t="shared" si="32"/>
        <v>N/A</v>
      </c>
    </row>
    <row r="265" spans="1:14" x14ac:dyDescent="0.3">
      <c r="A265" s="1">
        <v>9</v>
      </c>
      <c r="B265" t="s">
        <v>484</v>
      </c>
      <c r="C265" t="s">
        <v>9596</v>
      </c>
      <c r="D265" t="s">
        <v>9596</v>
      </c>
      <c r="E265" t="s">
        <v>9596</v>
      </c>
      <c r="F265" t="s">
        <v>9602</v>
      </c>
      <c r="G265" t="s">
        <v>9603</v>
      </c>
      <c r="I265" t="str">
        <f t="shared" si="27"/>
        <v>N/A</v>
      </c>
      <c r="J265">
        <f t="shared" si="28"/>
        <v>46390000</v>
      </c>
      <c r="K265">
        <f t="shared" si="29"/>
        <v>46390000</v>
      </c>
      <c r="L265">
        <f t="shared" si="30"/>
        <v>46390000</v>
      </c>
      <c r="M265">
        <f t="shared" si="31"/>
        <v>86390000</v>
      </c>
      <c r="N265">
        <f t="shared" si="32"/>
        <v>66390000</v>
      </c>
    </row>
    <row r="266" spans="1:14" x14ac:dyDescent="0.3">
      <c r="A266" s="1">
        <v>10</v>
      </c>
      <c r="B266" t="s">
        <v>488</v>
      </c>
      <c r="C266" t="s">
        <v>9596</v>
      </c>
      <c r="D266" t="s">
        <v>9596</v>
      </c>
      <c r="E266" t="s">
        <v>9596</v>
      </c>
      <c r="F266" t="s">
        <v>9602</v>
      </c>
      <c r="G266" t="s">
        <v>9603</v>
      </c>
      <c r="I266" t="str">
        <f t="shared" si="27"/>
        <v>N/A</v>
      </c>
      <c r="J266">
        <f t="shared" si="28"/>
        <v>46390000</v>
      </c>
      <c r="K266">
        <f t="shared" si="29"/>
        <v>46390000</v>
      </c>
      <c r="L266">
        <f t="shared" si="30"/>
        <v>46390000</v>
      </c>
      <c r="M266">
        <f t="shared" si="31"/>
        <v>86390000</v>
      </c>
      <c r="N266">
        <f t="shared" si="32"/>
        <v>66390000</v>
      </c>
    </row>
    <row r="267" spans="1:14" x14ac:dyDescent="0.3">
      <c r="A267" s="1">
        <v>11</v>
      </c>
      <c r="B267" t="s">
        <v>489</v>
      </c>
      <c r="C267" t="s">
        <v>261</v>
      </c>
      <c r="D267" t="s">
        <v>261</v>
      </c>
      <c r="E267" t="s">
        <v>261</v>
      </c>
      <c r="F267" t="s">
        <v>261</v>
      </c>
      <c r="G267" t="s">
        <v>261</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2215</v>
      </c>
      <c r="C268" t="s">
        <v>261</v>
      </c>
      <c r="D268" t="s">
        <v>852</v>
      </c>
      <c r="E268" t="s">
        <v>852</v>
      </c>
      <c r="F268" t="s">
        <v>9604</v>
      </c>
      <c r="G268" t="s">
        <v>9605</v>
      </c>
      <c r="I268" t="str">
        <f t="shared" si="27"/>
        <v>N/A</v>
      </c>
      <c r="J268" t="str">
        <f t="shared" si="28"/>
        <v>N/A</v>
      </c>
      <c r="K268">
        <f t="shared" si="29"/>
        <v>0</v>
      </c>
      <c r="L268">
        <f t="shared" si="30"/>
        <v>0</v>
      </c>
      <c r="M268">
        <f t="shared" si="31"/>
        <v>0.86219999999999997</v>
      </c>
      <c r="N268">
        <f t="shared" si="32"/>
        <v>-0.23149999999999998</v>
      </c>
    </row>
    <row r="269" spans="1:14" x14ac:dyDescent="0.3">
      <c r="A269" s="1">
        <v>13</v>
      </c>
      <c r="B269" t="s">
        <v>495</v>
      </c>
      <c r="C269" t="s">
        <v>5869</v>
      </c>
      <c r="D269" t="s">
        <v>9606</v>
      </c>
      <c r="E269" t="s">
        <v>3000</v>
      </c>
      <c r="F269" t="s">
        <v>9607</v>
      </c>
      <c r="G269" t="s">
        <v>9608</v>
      </c>
      <c r="I269" t="str">
        <f t="shared" si="27"/>
        <v>pos_trend</v>
      </c>
      <c r="J269">
        <f t="shared" si="28"/>
        <v>1.4199999999999999E-2</v>
      </c>
      <c r="K269">
        <f t="shared" si="29"/>
        <v>1.4499999999999999E-2</v>
      </c>
      <c r="L269">
        <f t="shared" si="30"/>
        <v>3.6000000000000004E-2</v>
      </c>
      <c r="M269">
        <f t="shared" si="31"/>
        <v>5.5199999999999999E-2</v>
      </c>
      <c r="N269">
        <f t="shared" si="32"/>
        <v>7.4800000000000005E-2</v>
      </c>
    </row>
    <row r="270" spans="1:14" x14ac:dyDescent="0.3">
      <c r="A270" s="1">
        <v>14</v>
      </c>
      <c r="B270" t="s">
        <v>503</v>
      </c>
      <c r="C270" t="s">
        <v>8350</v>
      </c>
      <c r="D270" t="s">
        <v>9609</v>
      </c>
      <c r="E270" t="s">
        <v>4498</v>
      </c>
      <c r="F270" t="s">
        <v>9610</v>
      </c>
      <c r="G270" t="s">
        <v>9611</v>
      </c>
      <c r="I270" t="str">
        <f t="shared" si="27"/>
        <v>N/A</v>
      </c>
      <c r="J270">
        <f t="shared" si="28"/>
        <v>21040000</v>
      </c>
      <c r="K270">
        <f t="shared" si="29"/>
        <v>15740000</v>
      </c>
      <c r="L270">
        <f t="shared" si="30"/>
        <v>18380000</v>
      </c>
      <c r="M270">
        <f t="shared" si="31"/>
        <v>21520000</v>
      </c>
      <c r="N270">
        <f t="shared" si="32"/>
        <v>28010000</v>
      </c>
    </row>
    <row r="271" spans="1:14" x14ac:dyDescent="0.3">
      <c r="A271" s="1">
        <v>15</v>
      </c>
      <c r="B271" t="s">
        <v>509</v>
      </c>
      <c r="C271" t="s">
        <v>8350</v>
      </c>
      <c r="D271" t="s">
        <v>9609</v>
      </c>
      <c r="E271" t="s">
        <v>4498</v>
      </c>
      <c r="F271" t="s">
        <v>9610</v>
      </c>
      <c r="G271" t="s">
        <v>9611</v>
      </c>
      <c r="I271" t="str">
        <f t="shared" si="27"/>
        <v>N/A</v>
      </c>
      <c r="J271">
        <f t="shared" si="28"/>
        <v>21040000</v>
      </c>
      <c r="K271">
        <f t="shared" si="29"/>
        <v>15740000</v>
      </c>
      <c r="L271">
        <f t="shared" si="30"/>
        <v>18380000</v>
      </c>
      <c r="M271">
        <f t="shared" si="31"/>
        <v>21520000</v>
      </c>
      <c r="N271">
        <f t="shared" si="32"/>
        <v>28010000</v>
      </c>
    </row>
    <row r="272" spans="1:14" x14ac:dyDescent="0.3">
      <c r="A272" s="1">
        <v>16</v>
      </c>
      <c r="B272" t="s">
        <v>514</v>
      </c>
      <c r="C272" t="s">
        <v>9612</v>
      </c>
      <c r="D272" t="s">
        <v>1601</v>
      </c>
      <c r="E272" t="s">
        <v>4783</v>
      </c>
      <c r="F272" t="s">
        <v>9613</v>
      </c>
      <c r="G272" t="s">
        <v>8357</v>
      </c>
      <c r="I272" t="str">
        <f t="shared" si="27"/>
        <v>N/A</v>
      </c>
      <c r="J272">
        <f t="shared" si="28"/>
        <v>2900000000</v>
      </c>
      <c r="K272">
        <f t="shared" si="29"/>
        <v>2840000000</v>
      </c>
      <c r="L272">
        <f t="shared" si="30"/>
        <v>2850000000</v>
      </c>
      <c r="M272">
        <f t="shared" si="31"/>
        <v>3040000000</v>
      </c>
      <c r="N272">
        <f t="shared" si="32"/>
        <v>3260000000</v>
      </c>
    </row>
    <row r="273" spans="1:14" x14ac:dyDescent="0.3">
      <c r="A273" s="1">
        <v>17</v>
      </c>
      <c r="B273" t="s">
        <v>525</v>
      </c>
      <c r="C273" t="s">
        <v>9614</v>
      </c>
      <c r="D273" t="s">
        <v>9614</v>
      </c>
      <c r="E273" t="s">
        <v>9614</v>
      </c>
      <c r="F273" t="s">
        <v>4435</v>
      </c>
      <c r="G273" t="s">
        <v>261</v>
      </c>
      <c r="I273" t="str">
        <f t="shared" si="27"/>
        <v>N/A</v>
      </c>
      <c r="J273">
        <f t="shared" si="28"/>
        <v>70790000</v>
      </c>
      <c r="K273">
        <f t="shared" si="29"/>
        <v>70790000</v>
      </c>
      <c r="L273">
        <f t="shared" si="30"/>
        <v>70790000</v>
      </c>
      <c r="M273">
        <f t="shared" si="31"/>
        <v>7290000</v>
      </c>
      <c r="N273" t="str">
        <f t="shared" si="32"/>
        <v>N/A</v>
      </c>
    </row>
    <row r="274" spans="1:14" x14ac:dyDescent="0.3">
      <c r="A274" s="1">
        <v>18</v>
      </c>
      <c r="B274" t="s">
        <v>526</v>
      </c>
      <c r="C274" t="s">
        <v>261</v>
      </c>
      <c r="D274" t="s">
        <v>261</v>
      </c>
      <c r="E274" t="s">
        <v>261</v>
      </c>
      <c r="F274" t="s">
        <v>261</v>
      </c>
      <c r="G274" t="s">
        <v>261</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527</v>
      </c>
      <c r="C275" t="s">
        <v>9614</v>
      </c>
      <c r="D275" t="s">
        <v>9614</v>
      </c>
      <c r="E275" t="s">
        <v>9614</v>
      </c>
      <c r="F275" t="s">
        <v>4435</v>
      </c>
      <c r="G275" t="s">
        <v>261</v>
      </c>
      <c r="I275" t="str">
        <f t="shared" si="27"/>
        <v>N/A</v>
      </c>
      <c r="J275">
        <f t="shared" si="28"/>
        <v>70790000</v>
      </c>
      <c r="K275">
        <f t="shared" si="29"/>
        <v>70790000</v>
      </c>
      <c r="L275">
        <f t="shared" si="30"/>
        <v>70790000</v>
      </c>
      <c r="M275">
        <f t="shared" si="31"/>
        <v>7290000</v>
      </c>
      <c r="N275" t="str">
        <f t="shared" si="32"/>
        <v>N/A</v>
      </c>
    </row>
    <row r="276" spans="1:14" x14ac:dyDescent="0.3">
      <c r="A276" s="1">
        <v>20</v>
      </c>
      <c r="B276" t="s">
        <v>528</v>
      </c>
      <c r="C276" t="s">
        <v>9615</v>
      </c>
      <c r="D276" t="s">
        <v>9616</v>
      </c>
      <c r="E276" t="s">
        <v>9617</v>
      </c>
      <c r="F276" t="s">
        <v>9618</v>
      </c>
      <c r="G276" t="s">
        <v>9619</v>
      </c>
      <c r="I276" t="str">
        <f t="shared" si="27"/>
        <v>pos_trend</v>
      </c>
      <c r="J276">
        <f t="shared" si="28"/>
        <v>285330000</v>
      </c>
      <c r="K276">
        <f t="shared" si="29"/>
        <v>301140000</v>
      </c>
      <c r="L276">
        <f t="shared" si="30"/>
        <v>316910000</v>
      </c>
      <c r="M276">
        <f t="shared" si="31"/>
        <v>334900000</v>
      </c>
      <c r="N276">
        <f t="shared" si="32"/>
        <v>368100000</v>
      </c>
    </row>
    <row r="277" spans="1:14" x14ac:dyDescent="0.3">
      <c r="A277" s="1">
        <v>21</v>
      </c>
      <c r="B277" t="s">
        <v>534</v>
      </c>
      <c r="C277" t="s">
        <v>9620</v>
      </c>
      <c r="D277" t="s">
        <v>9621</v>
      </c>
      <c r="E277" t="s">
        <v>9622</v>
      </c>
      <c r="F277" t="s">
        <v>9623</v>
      </c>
      <c r="G277" t="s">
        <v>9624</v>
      </c>
      <c r="I277" t="str">
        <f t="shared" si="27"/>
        <v>pos_trend</v>
      </c>
      <c r="J277">
        <f t="shared" si="28"/>
        <v>131880000</v>
      </c>
      <c r="K277">
        <f t="shared" si="29"/>
        <v>132100000</v>
      </c>
      <c r="L277">
        <f t="shared" si="30"/>
        <v>132530000</v>
      </c>
      <c r="M277">
        <f t="shared" si="31"/>
        <v>133389999.99999999</v>
      </c>
      <c r="N277">
        <f t="shared" si="32"/>
        <v>147290000</v>
      </c>
    </row>
    <row r="278" spans="1:14" x14ac:dyDescent="0.3">
      <c r="A278" s="1">
        <v>22</v>
      </c>
      <c r="B278" t="s">
        <v>540</v>
      </c>
      <c r="C278" t="s">
        <v>261</v>
      </c>
      <c r="D278" t="s">
        <v>261</v>
      </c>
      <c r="E278" t="s">
        <v>261</v>
      </c>
      <c r="F278" t="s">
        <v>261</v>
      </c>
      <c r="G278" t="s">
        <v>261</v>
      </c>
      <c r="I278" t="str">
        <f t="shared" si="27"/>
        <v>N/A</v>
      </c>
      <c r="J278" t="str">
        <f t="shared" si="28"/>
        <v>N/A</v>
      </c>
      <c r="K278" t="str">
        <f t="shared" si="29"/>
        <v>N/A</v>
      </c>
      <c r="L278" t="str">
        <f t="shared" si="30"/>
        <v>N/A</v>
      </c>
      <c r="M278" t="str">
        <f t="shared" si="31"/>
        <v>N/A</v>
      </c>
      <c r="N278" t="str">
        <f t="shared" si="32"/>
        <v>N/A</v>
      </c>
    </row>
    <row r="279" spans="1:14" x14ac:dyDescent="0.3">
      <c r="A279" s="1">
        <v>23</v>
      </c>
      <c r="B279" t="s">
        <v>546</v>
      </c>
      <c r="C279" t="s">
        <v>9625</v>
      </c>
      <c r="D279" t="s">
        <v>9626</v>
      </c>
      <c r="E279" t="s">
        <v>9627</v>
      </c>
      <c r="F279" t="s">
        <v>9628</v>
      </c>
      <c r="G279" t="s">
        <v>9629</v>
      </c>
      <c r="I279" t="str">
        <f t="shared" si="27"/>
        <v>pos_trend</v>
      </c>
      <c r="J279">
        <f t="shared" si="28"/>
        <v>153630000</v>
      </c>
      <c r="K279">
        <f t="shared" si="29"/>
        <v>167140000</v>
      </c>
      <c r="L279">
        <f t="shared" si="30"/>
        <v>184960000</v>
      </c>
      <c r="M279">
        <f t="shared" si="31"/>
        <v>205060000</v>
      </c>
      <c r="N279">
        <f t="shared" si="32"/>
        <v>225920000</v>
      </c>
    </row>
    <row r="280" spans="1:14" x14ac:dyDescent="0.3">
      <c r="A280" s="1">
        <v>24</v>
      </c>
      <c r="B280" t="s">
        <v>552</v>
      </c>
      <c r="C280" t="s">
        <v>261</v>
      </c>
      <c r="D280" t="s">
        <v>261</v>
      </c>
      <c r="E280" t="s">
        <v>261</v>
      </c>
      <c r="F280" t="s">
        <v>261</v>
      </c>
      <c r="G280" t="s">
        <v>261</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553</v>
      </c>
      <c r="C281" t="s">
        <v>261</v>
      </c>
      <c r="D281" t="s">
        <v>261</v>
      </c>
      <c r="E281" t="s">
        <v>261</v>
      </c>
      <c r="F281" t="s">
        <v>261</v>
      </c>
      <c r="G281" t="s">
        <v>261</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554</v>
      </c>
      <c r="C282" t="s">
        <v>9630</v>
      </c>
      <c r="D282" t="s">
        <v>9631</v>
      </c>
      <c r="E282" t="s">
        <v>9632</v>
      </c>
      <c r="F282" t="s">
        <v>9633</v>
      </c>
      <c r="G282" t="s">
        <v>9634</v>
      </c>
      <c r="I282" t="str">
        <f t="shared" si="27"/>
        <v>N/A</v>
      </c>
      <c r="J282">
        <f t="shared" si="28"/>
        <v>2009999.9999999998</v>
      </c>
      <c r="K282" t="str">
        <f t="shared" si="29"/>
        <v>(1.23M)</v>
      </c>
      <c r="L282" t="str">
        <f t="shared" si="30"/>
        <v>(421,000)</v>
      </c>
      <c r="M282" t="str">
        <f t="shared" si="31"/>
        <v>(709,000)</v>
      </c>
      <c r="N282" t="str">
        <f t="shared" si="32"/>
        <v>(1.95M)</v>
      </c>
    </row>
    <row r="283" spans="1:14" x14ac:dyDescent="0.3">
      <c r="A283" s="1">
        <v>27</v>
      </c>
      <c r="B283" t="s">
        <v>555</v>
      </c>
      <c r="C283" t="s">
        <v>261</v>
      </c>
      <c r="D283" t="s">
        <v>261</v>
      </c>
      <c r="E283" t="s">
        <v>261</v>
      </c>
      <c r="F283" t="s">
        <v>261</v>
      </c>
      <c r="G283" t="s">
        <v>261</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556</v>
      </c>
      <c r="C284" t="s">
        <v>6298</v>
      </c>
      <c r="D284" t="s">
        <v>9635</v>
      </c>
      <c r="E284" t="s">
        <v>1462</v>
      </c>
      <c r="F284" t="s">
        <v>4028</v>
      </c>
      <c r="G284" t="s">
        <v>9636</v>
      </c>
      <c r="I284" t="str">
        <f t="shared" si="27"/>
        <v>N/A</v>
      </c>
      <c r="J284" t="str">
        <f t="shared" si="28"/>
        <v>(2.18M)</v>
      </c>
      <c r="K284">
        <f t="shared" si="29"/>
        <v>3130000</v>
      </c>
      <c r="L284" t="str">
        <f t="shared" si="30"/>
        <v>(157,000)</v>
      </c>
      <c r="M284" t="str">
        <f t="shared" si="31"/>
        <v>(2.84M)</v>
      </c>
      <c r="N284" t="str">
        <f t="shared" si="32"/>
        <v>(3.16M)</v>
      </c>
    </row>
    <row r="285" spans="1:14" x14ac:dyDescent="0.3">
      <c r="A285" s="1">
        <v>29</v>
      </c>
      <c r="B285" t="s">
        <v>563</v>
      </c>
      <c r="C285" t="s">
        <v>261</v>
      </c>
      <c r="D285" t="s">
        <v>261</v>
      </c>
      <c r="E285" t="s">
        <v>261</v>
      </c>
      <c r="F285" t="s">
        <v>261</v>
      </c>
      <c r="G285" t="s">
        <v>261</v>
      </c>
      <c r="I285" t="str">
        <f t="shared" si="27"/>
        <v>N/A</v>
      </c>
      <c r="J285" t="str">
        <f t="shared" si="28"/>
        <v>N/A</v>
      </c>
      <c r="K285" t="str">
        <f t="shared" si="29"/>
        <v>N/A</v>
      </c>
      <c r="L285" t="str">
        <f t="shared" si="30"/>
        <v>N/A</v>
      </c>
      <c r="M285" t="str">
        <f t="shared" si="31"/>
        <v>N/A</v>
      </c>
      <c r="N285" t="str">
        <f t="shared" si="32"/>
        <v>N/A</v>
      </c>
    </row>
    <row r="286" spans="1:14" x14ac:dyDescent="0.3">
      <c r="A286" s="1">
        <v>30</v>
      </c>
      <c r="B286" t="s">
        <v>564</v>
      </c>
      <c r="C286" t="s">
        <v>9637</v>
      </c>
      <c r="D286" t="s">
        <v>9638</v>
      </c>
      <c r="E286" t="s">
        <v>9639</v>
      </c>
      <c r="F286" t="s">
        <v>9640</v>
      </c>
      <c r="G286" t="s">
        <v>9641</v>
      </c>
      <c r="I286" t="str">
        <f t="shared" si="27"/>
        <v>pos_trend</v>
      </c>
      <c r="J286">
        <f t="shared" si="28"/>
        <v>8.7500000000000008E-2</v>
      </c>
      <c r="K286">
        <f t="shared" si="29"/>
        <v>9.3900000000000011E-2</v>
      </c>
      <c r="L286">
        <f t="shared" si="30"/>
        <v>9.7899999999999987E-2</v>
      </c>
      <c r="M286">
        <f t="shared" si="31"/>
        <v>9.9100000000000008E-2</v>
      </c>
      <c r="N286">
        <f t="shared" si="32"/>
        <v>0.1014</v>
      </c>
    </row>
    <row r="287" spans="1:14" x14ac:dyDescent="0.3">
      <c r="A287" s="1">
        <v>31</v>
      </c>
      <c r="B287" t="s">
        <v>570</v>
      </c>
      <c r="C287" t="s">
        <v>9642</v>
      </c>
      <c r="D287" t="s">
        <v>9643</v>
      </c>
      <c r="E287" t="s">
        <v>9644</v>
      </c>
      <c r="F287" t="s">
        <v>9645</v>
      </c>
      <c r="G287" t="s">
        <v>9619</v>
      </c>
      <c r="I287" t="str">
        <f t="shared" si="27"/>
        <v>N/A</v>
      </c>
      <c r="J287">
        <f t="shared" si="28"/>
        <v>356120000</v>
      </c>
      <c r="K287">
        <f t="shared" si="29"/>
        <v>371920000</v>
      </c>
      <c r="L287">
        <f t="shared" si="30"/>
        <v>387700000</v>
      </c>
      <c r="M287">
        <f t="shared" si="31"/>
        <v>342190000</v>
      </c>
      <c r="N287">
        <f t="shared" si="32"/>
        <v>368100000</v>
      </c>
    </row>
    <row r="288" spans="1:14" x14ac:dyDescent="0.3">
      <c r="A288" s="1">
        <v>32</v>
      </c>
      <c r="B288" t="s">
        <v>571</v>
      </c>
      <c r="C288" t="s">
        <v>9646</v>
      </c>
      <c r="D288" t="s">
        <v>8224</v>
      </c>
      <c r="E288" t="s">
        <v>9647</v>
      </c>
      <c r="F288" t="s">
        <v>9648</v>
      </c>
      <c r="G288" t="s">
        <v>9641</v>
      </c>
      <c r="I288" t="str">
        <f t="shared" si="27"/>
        <v>N/A</v>
      </c>
      <c r="J288">
        <f t="shared" si="28"/>
        <v>0.10920000000000001</v>
      </c>
      <c r="K288">
        <f t="shared" si="29"/>
        <v>0.1159</v>
      </c>
      <c r="L288">
        <f t="shared" si="30"/>
        <v>0.1198</v>
      </c>
      <c r="M288">
        <f t="shared" si="31"/>
        <v>0.10130000000000002</v>
      </c>
      <c r="N288">
        <f t="shared" si="32"/>
        <v>0.1014</v>
      </c>
    </row>
    <row r="289" spans="1:14" x14ac:dyDescent="0.3">
      <c r="A289" s="1">
        <v>33</v>
      </c>
      <c r="B289" t="s">
        <v>572</v>
      </c>
      <c r="C289" t="s">
        <v>261</v>
      </c>
      <c r="D289" t="s">
        <v>261</v>
      </c>
      <c r="E289" t="s">
        <v>261</v>
      </c>
      <c r="F289" t="s">
        <v>261</v>
      </c>
      <c r="G289" t="s">
        <v>9649</v>
      </c>
      <c r="I289" t="str">
        <f t="shared" si="27"/>
        <v>N/A</v>
      </c>
      <c r="J289" t="str">
        <f t="shared" si="28"/>
        <v>N/A</v>
      </c>
      <c r="K289" t="str">
        <f t="shared" si="29"/>
        <v>N/A</v>
      </c>
      <c r="L289" t="str">
        <f t="shared" si="30"/>
        <v>N/A</v>
      </c>
      <c r="M289" t="str">
        <f t="shared" si="31"/>
        <v>N/A</v>
      </c>
      <c r="N289">
        <f t="shared" si="32"/>
        <v>7.7499999999999999E-2</v>
      </c>
    </row>
    <row r="290" spans="1:14" x14ac:dyDescent="0.3">
      <c r="A290" s="1">
        <v>34</v>
      </c>
      <c r="B290" t="s">
        <v>574</v>
      </c>
      <c r="C290" t="s">
        <v>261</v>
      </c>
      <c r="D290" t="s">
        <v>261</v>
      </c>
      <c r="E290" t="s">
        <v>261</v>
      </c>
      <c r="F290" t="s">
        <v>261</v>
      </c>
      <c r="G290" t="s">
        <v>261</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580</v>
      </c>
      <c r="C291" t="s">
        <v>9642</v>
      </c>
      <c r="D291" t="s">
        <v>9643</v>
      </c>
      <c r="E291" t="s">
        <v>9644</v>
      </c>
      <c r="F291" t="s">
        <v>9645</v>
      </c>
      <c r="G291" t="s">
        <v>9619</v>
      </c>
      <c r="I291" t="str">
        <f t="shared" si="27"/>
        <v>N/A</v>
      </c>
      <c r="J291">
        <f t="shared" si="28"/>
        <v>356120000</v>
      </c>
      <c r="K291">
        <f t="shared" si="29"/>
        <v>371920000</v>
      </c>
      <c r="L291">
        <f t="shared" si="30"/>
        <v>387700000</v>
      </c>
      <c r="M291">
        <f t="shared" si="31"/>
        <v>342190000</v>
      </c>
      <c r="N291">
        <f t="shared" si="32"/>
        <v>368100000</v>
      </c>
    </row>
    <row r="292" spans="1:14" x14ac:dyDescent="0.3">
      <c r="A292" s="1">
        <v>36</v>
      </c>
      <c r="B292" t="s">
        <v>586</v>
      </c>
      <c r="C292" t="s">
        <v>8357</v>
      </c>
      <c r="D292" t="s">
        <v>4473</v>
      </c>
      <c r="E292" t="s">
        <v>9584</v>
      </c>
      <c r="F292" t="s">
        <v>9585</v>
      </c>
      <c r="G292" t="s">
        <v>9586</v>
      </c>
      <c r="I292" t="str">
        <f t="shared" si="27"/>
        <v>N/A</v>
      </c>
      <c r="J292">
        <f t="shared" si="28"/>
        <v>3260000000</v>
      </c>
      <c r="K292">
        <f t="shared" si="29"/>
        <v>3210000000</v>
      </c>
      <c r="L292">
        <f t="shared" si="30"/>
        <v>3240000000</v>
      </c>
      <c r="M292">
        <f t="shared" si="31"/>
        <v>3380000000</v>
      </c>
      <c r="N292">
        <f t="shared" si="32"/>
        <v>3630000000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296</v>
      </c>
      <c r="C294" s="1" t="s">
        <v>248</v>
      </c>
      <c r="D294" s="1" t="s">
        <v>249</v>
      </c>
      <c r="E294" s="1" t="s">
        <v>250</v>
      </c>
      <c r="F294" s="1" t="s">
        <v>251</v>
      </c>
      <c r="G294" s="1" t="s">
        <v>252</v>
      </c>
      <c r="H294" s="1" t="s">
        <v>253</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587</v>
      </c>
      <c r="C295" t="s">
        <v>9650</v>
      </c>
      <c r="D295" t="s">
        <v>9651</v>
      </c>
      <c r="E295" t="s">
        <v>9652</v>
      </c>
      <c r="F295" t="s">
        <v>9653</v>
      </c>
      <c r="G295" t="s">
        <v>9654</v>
      </c>
      <c r="I295" t="str">
        <f t="shared" si="27"/>
        <v>N/A</v>
      </c>
      <c r="J295" t="str">
        <f t="shared" si="28"/>
        <v>(8.95M)</v>
      </c>
      <c r="K295" t="str">
        <f t="shared" si="29"/>
        <v>(6.29M)</v>
      </c>
      <c r="L295" t="str">
        <f t="shared" si="30"/>
        <v>(4.75M)</v>
      </c>
      <c r="M295" t="str">
        <f t="shared" si="31"/>
        <v>(5.48M)</v>
      </c>
      <c r="N295" t="str">
        <f t="shared" si="32"/>
        <v>(8.69M)</v>
      </c>
    </row>
    <row r="296" spans="1:14" x14ac:dyDescent="0.3">
      <c r="A296" s="1">
        <v>1</v>
      </c>
      <c r="B296" t="s">
        <v>593</v>
      </c>
      <c r="C296" t="s">
        <v>9650</v>
      </c>
      <c r="D296" t="s">
        <v>9651</v>
      </c>
      <c r="E296" t="s">
        <v>9652</v>
      </c>
      <c r="F296" t="s">
        <v>9653</v>
      </c>
      <c r="G296" t="s">
        <v>9654</v>
      </c>
      <c r="I296" t="str">
        <f t="shared" si="27"/>
        <v>N/A</v>
      </c>
      <c r="J296" t="str">
        <f t="shared" si="28"/>
        <v>(8.95M)</v>
      </c>
      <c r="K296" t="str">
        <f t="shared" si="29"/>
        <v>(6.29M)</v>
      </c>
      <c r="L296" t="str">
        <f t="shared" si="30"/>
        <v>(4.75M)</v>
      </c>
      <c r="M296" t="str">
        <f t="shared" si="31"/>
        <v>(5.48M)</v>
      </c>
      <c r="N296" t="str">
        <f t="shared" si="32"/>
        <v>(8.69M)</v>
      </c>
    </row>
    <row r="297" spans="1:14" x14ac:dyDescent="0.3">
      <c r="A297" s="1">
        <v>2</v>
      </c>
      <c r="B297" t="s">
        <v>598</v>
      </c>
      <c r="C297" t="s">
        <v>261</v>
      </c>
      <c r="D297" t="s">
        <v>261</v>
      </c>
      <c r="E297" t="s">
        <v>261</v>
      </c>
      <c r="F297" t="s">
        <v>261</v>
      </c>
      <c r="G297" t="s">
        <v>261</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608</v>
      </c>
      <c r="C298" t="s">
        <v>261</v>
      </c>
      <c r="D298" t="s">
        <v>261</v>
      </c>
      <c r="E298" t="s">
        <v>261</v>
      </c>
      <c r="F298" t="s">
        <v>261</v>
      </c>
      <c r="G298" t="s">
        <v>9655</v>
      </c>
      <c r="I298" t="str">
        <f t="shared" si="27"/>
        <v>N/A</v>
      </c>
      <c r="J298" t="str">
        <f t="shared" si="28"/>
        <v>N/A</v>
      </c>
      <c r="K298" t="str">
        <f t="shared" si="29"/>
        <v>N/A</v>
      </c>
      <c r="L298" t="str">
        <f t="shared" si="30"/>
        <v>N/A</v>
      </c>
      <c r="M298" t="str">
        <f t="shared" si="31"/>
        <v>N/A</v>
      </c>
      <c r="N298" t="str">
        <f t="shared" si="32"/>
        <v>(53.64M)</v>
      </c>
    </row>
    <row r="299" spans="1:14" x14ac:dyDescent="0.3">
      <c r="A299" s="1">
        <v>4</v>
      </c>
      <c r="B299" t="s">
        <v>609</v>
      </c>
      <c r="C299" t="s">
        <v>3364</v>
      </c>
      <c r="D299" t="s">
        <v>7742</v>
      </c>
      <c r="E299" t="s">
        <v>1430</v>
      </c>
      <c r="F299" t="s">
        <v>1011</v>
      </c>
      <c r="G299" t="s">
        <v>9656</v>
      </c>
      <c r="I299" t="str">
        <f t="shared" si="27"/>
        <v>N/A</v>
      </c>
      <c r="J299">
        <f t="shared" si="28"/>
        <v>9310000</v>
      </c>
      <c r="K299">
        <f t="shared" si="29"/>
        <v>38320000</v>
      </c>
      <c r="L299">
        <f t="shared" si="30"/>
        <v>1310000</v>
      </c>
      <c r="M299">
        <f t="shared" si="31"/>
        <v>1620000</v>
      </c>
      <c r="N299">
        <f t="shared" si="32"/>
        <v>28240000</v>
      </c>
    </row>
    <row r="300" spans="1:14" x14ac:dyDescent="0.3">
      <c r="A300" s="1">
        <v>5</v>
      </c>
      <c r="B300" t="s">
        <v>612</v>
      </c>
      <c r="C300" t="s">
        <v>4609</v>
      </c>
      <c r="D300" t="s">
        <v>9657</v>
      </c>
      <c r="E300" t="s">
        <v>9658</v>
      </c>
      <c r="F300" t="s">
        <v>9659</v>
      </c>
      <c r="G300" t="s">
        <v>1679</v>
      </c>
      <c r="I300" t="str">
        <f t="shared" si="27"/>
        <v>N/A</v>
      </c>
      <c r="J300">
        <f t="shared" si="28"/>
        <v>90290000</v>
      </c>
      <c r="K300">
        <f t="shared" si="29"/>
        <v>49500000</v>
      </c>
      <c r="L300" t="str">
        <f t="shared" si="30"/>
        <v>(82.24M)</v>
      </c>
      <c r="M300">
        <f t="shared" si="31"/>
        <v>14200000</v>
      </c>
      <c r="N300" t="str">
        <f t="shared" si="32"/>
        <v>(10.06M)</v>
      </c>
    </row>
    <row r="301" spans="1:14" x14ac:dyDescent="0.3">
      <c r="A301" s="1">
        <v>6</v>
      </c>
      <c r="B301" t="s">
        <v>616</v>
      </c>
      <c r="C301" t="s">
        <v>9660</v>
      </c>
      <c r="D301" t="s">
        <v>9661</v>
      </c>
      <c r="E301" t="s">
        <v>9662</v>
      </c>
      <c r="F301" t="s">
        <v>9663</v>
      </c>
      <c r="G301" t="s">
        <v>9664</v>
      </c>
      <c r="I301" t="str">
        <f t="shared" si="27"/>
        <v>N/A</v>
      </c>
      <c r="J301" t="str">
        <f t="shared" si="28"/>
        <v>(92.06M)</v>
      </c>
      <c r="K301" t="str">
        <f t="shared" si="29"/>
        <v>(65.73M)</v>
      </c>
      <c r="L301" t="str">
        <f t="shared" si="30"/>
        <v>(194.79M)</v>
      </c>
      <c r="M301" t="str">
        <f t="shared" si="31"/>
        <v>(203.67M)</v>
      </c>
      <c r="N301" t="str">
        <f t="shared" si="32"/>
        <v>(118.33M)</v>
      </c>
    </row>
    <row r="302" spans="1:14" x14ac:dyDescent="0.3">
      <c r="A302" s="1">
        <v>7</v>
      </c>
      <c r="B302" t="s">
        <v>618</v>
      </c>
      <c r="C302" t="s">
        <v>9665</v>
      </c>
      <c r="D302" t="s">
        <v>9666</v>
      </c>
      <c r="E302" t="s">
        <v>9667</v>
      </c>
      <c r="F302" t="s">
        <v>9668</v>
      </c>
      <c r="G302" t="s">
        <v>9669</v>
      </c>
      <c r="I302" t="str">
        <f t="shared" si="27"/>
        <v>N/A</v>
      </c>
      <c r="J302">
        <f t="shared" si="28"/>
        <v>182340000</v>
      </c>
      <c r="K302">
        <f t="shared" si="29"/>
        <v>115230000</v>
      </c>
      <c r="L302">
        <f t="shared" si="30"/>
        <v>112550000</v>
      </c>
      <c r="M302">
        <f t="shared" si="31"/>
        <v>217870000</v>
      </c>
      <c r="N302">
        <f t="shared" si="32"/>
        <v>108270000</v>
      </c>
    </row>
    <row r="303" spans="1:14" x14ac:dyDescent="0.3">
      <c r="A303" s="1">
        <v>8</v>
      </c>
      <c r="B303" t="s">
        <v>2277</v>
      </c>
      <c r="C303" t="s">
        <v>9670</v>
      </c>
      <c r="D303" t="s">
        <v>9671</v>
      </c>
      <c r="E303" t="s">
        <v>261</v>
      </c>
      <c r="F303" t="s">
        <v>9672</v>
      </c>
      <c r="G303" t="s">
        <v>9673</v>
      </c>
      <c r="I303" t="str">
        <f t="shared" si="27"/>
        <v>N/A</v>
      </c>
      <c r="J303" t="str">
        <f t="shared" si="28"/>
        <v>(89.72M)</v>
      </c>
      <c r="K303" t="str">
        <f t="shared" si="29"/>
        <v>(101.44M)</v>
      </c>
      <c r="L303" t="str">
        <f t="shared" si="30"/>
        <v>N/A</v>
      </c>
      <c r="M303" t="str">
        <f t="shared" si="31"/>
        <v>(138.35M)</v>
      </c>
      <c r="N303" t="str">
        <f t="shared" si="32"/>
        <v>(198.59M)</v>
      </c>
    </row>
    <row r="304" spans="1:14" x14ac:dyDescent="0.3">
      <c r="A304" s="1">
        <v>9</v>
      </c>
      <c r="B304" t="s">
        <v>2282</v>
      </c>
      <c r="C304" t="s">
        <v>261</v>
      </c>
      <c r="D304" t="s">
        <v>261</v>
      </c>
      <c r="E304" t="s">
        <v>9299</v>
      </c>
      <c r="F304" t="s">
        <v>261</v>
      </c>
      <c r="G304" t="s">
        <v>9674</v>
      </c>
      <c r="I304" t="str">
        <f t="shared" si="27"/>
        <v>N/A</v>
      </c>
      <c r="J304" t="str">
        <f t="shared" si="28"/>
        <v>N/A</v>
      </c>
      <c r="K304" t="str">
        <f t="shared" si="29"/>
        <v>N/A</v>
      </c>
      <c r="L304">
        <f t="shared" si="30"/>
        <v>52160000</v>
      </c>
      <c r="M304" t="str">
        <f t="shared" si="31"/>
        <v>N/A</v>
      </c>
      <c r="N304">
        <f t="shared" si="32"/>
        <v>5650000</v>
      </c>
    </row>
    <row r="305" spans="1:14" x14ac:dyDescent="0.3">
      <c r="A305" s="1">
        <v>10</v>
      </c>
      <c r="B305" t="s">
        <v>620</v>
      </c>
      <c r="C305" t="s">
        <v>3519</v>
      </c>
      <c r="D305" t="s">
        <v>3355</v>
      </c>
      <c r="E305" t="s">
        <v>4016</v>
      </c>
      <c r="F305" t="s">
        <v>3355</v>
      </c>
      <c r="G305" t="s">
        <v>9675</v>
      </c>
      <c r="I305" t="str">
        <f t="shared" si="27"/>
        <v>N/A</v>
      </c>
      <c r="J305" t="str">
        <f t="shared" si="28"/>
        <v>(25M)</v>
      </c>
      <c r="K305" t="str">
        <f t="shared" si="29"/>
        <v>(15M)</v>
      </c>
      <c r="L305" t="str">
        <f t="shared" si="30"/>
        <v>(10M)</v>
      </c>
      <c r="M305" t="str">
        <f t="shared" si="31"/>
        <v>(15M)</v>
      </c>
      <c r="N305" t="str">
        <f t="shared" si="32"/>
        <v>(3.57M)</v>
      </c>
    </row>
    <row r="306" spans="1:14" x14ac:dyDescent="0.3">
      <c r="A306" s="1">
        <v>11</v>
      </c>
      <c r="B306" t="s">
        <v>621</v>
      </c>
      <c r="C306" t="s">
        <v>9676</v>
      </c>
      <c r="D306" t="s">
        <v>6765</v>
      </c>
      <c r="E306" t="s">
        <v>9677</v>
      </c>
      <c r="F306" t="s">
        <v>1886</v>
      </c>
      <c r="G306" t="s">
        <v>261</v>
      </c>
      <c r="I306" t="str">
        <f t="shared" si="27"/>
        <v>N/A</v>
      </c>
      <c r="J306">
        <f t="shared" si="28"/>
        <v>29800000</v>
      </c>
      <c r="K306">
        <f t="shared" si="29"/>
        <v>79970000</v>
      </c>
      <c r="L306">
        <f t="shared" si="30"/>
        <v>17720000</v>
      </c>
      <c r="M306">
        <f t="shared" si="31"/>
        <v>6670000</v>
      </c>
      <c r="N306" t="str">
        <f t="shared" si="32"/>
        <v>N/A</v>
      </c>
    </row>
    <row r="307" spans="1:14" x14ac:dyDescent="0.3">
      <c r="A307" s="1">
        <v>12</v>
      </c>
      <c r="B307" t="s">
        <v>624</v>
      </c>
      <c r="C307" t="s">
        <v>9678</v>
      </c>
      <c r="D307" t="s">
        <v>9679</v>
      </c>
      <c r="E307" t="s">
        <v>9680</v>
      </c>
      <c r="F307" t="s">
        <v>9681</v>
      </c>
      <c r="G307" t="s">
        <v>9682</v>
      </c>
      <c r="I307" t="str">
        <f t="shared" si="27"/>
        <v>N/A</v>
      </c>
      <c r="J307">
        <f t="shared" si="28"/>
        <v>5720000</v>
      </c>
      <c r="K307">
        <f t="shared" si="29"/>
        <v>45040000</v>
      </c>
      <c r="L307" t="str">
        <f t="shared" si="30"/>
        <v>(25.8M)</v>
      </c>
      <c r="M307" t="str">
        <f t="shared" si="31"/>
        <v>(136.33M)</v>
      </c>
      <c r="N307" t="str">
        <f t="shared" si="32"/>
        <v>(240.66M)</v>
      </c>
    </row>
    <row r="308" spans="1:14" x14ac:dyDescent="0.3">
      <c r="A308" s="1">
        <v>13</v>
      </c>
      <c r="B308" t="s">
        <v>2290</v>
      </c>
      <c r="C308" t="s">
        <v>261</v>
      </c>
      <c r="D308" t="s">
        <v>9683</v>
      </c>
      <c r="E308" t="s">
        <v>9684</v>
      </c>
      <c r="F308" t="s">
        <v>9685</v>
      </c>
      <c r="G308" t="s">
        <v>9686</v>
      </c>
      <c r="I308" t="str">
        <f t="shared" si="27"/>
        <v>N/A</v>
      </c>
      <c r="J308" t="str">
        <f t="shared" si="28"/>
        <v>N/A</v>
      </c>
      <c r="K308">
        <f t="shared" si="29"/>
        <v>6.8714000000000004</v>
      </c>
      <c r="L308">
        <f t="shared" si="30"/>
        <v>-1.5729</v>
      </c>
      <c r="M308">
        <f t="shared" si="31"/>
        <v>-4.2835999999999999</v>
      </c>
      <c r="N308">
        <f t="shared" si="32"/>
        <v>-0.76519999999999999</v>
      </c>
    </row>
    <row r="309" spans="1:14" x14ac:dyDescent="0.3">
      <c r="A309" s="1">
        <v>14</v>
      </c>
      <c r="B309" t="s">
        <v>2295</v>
      </c>
      <c r="C309" t="s">
        <v>5169</v>
      </c>
      <c r="D309" t="s">
        <v>9687</v>
      </c>
      <c r="E309" t="s">
        <v>9688</v>
      </c>
      <c r="F309" t="s">
        <v>9689</v>
      </c>
      <c r="G309" t="s">
        <v>9690</v>
      </c>
      <c r="I309" t="str">
        <f t="shared" si="27"/>
        <v>N/A</v>
      </c>
      <c r="J309">
        <f t="shared" si="28"/>
        <v>3.7499999999999999E-2</v>
      </c>
      <c r="K309">
        <f t="shared" si="29"/>
        <v>0.30530000000000002</v>
      </c>
      <c r="L309">
        <f t="shared" si="30"/>
        <v>-0.1845</v>
      </c>
      <c r="M309">
        <f t="shared" si="31"/>
        <v>-1.0764</v>
      </c>
      <c r="N309">
        <f t="shared" si="32"/>
        <v>-1.8372999999999999</v>
      </c>
    </row>
    <row r="310" spans="1:14" x14ac:dyDescent="0.3">
      <c r="I310" t="str">
        <f t="shared" si="27"/>
        <v>N/A</v>
      </c>
      <c r="J310">
        <f t="shared" si="28"/>
        <v>0</v>
      </c>
      <c r="K310">
        <f t="shared" si="29"/>
        <v>0</v>
      </c>
      <c r="L310">
        <f t="shared" si="30"/>
        <v>0</v>
      </c>
      <c r="M310">
        <f t="shared" si="31"/>
        <v>0</v>
      </c>
      <c r="N310">
        <f t="shared" si="32"/>
        <v>0</v>
      </c>
    </row>
    <row r="311" spans="1:14" x14ac:dyDescent="0.3">
      <c r="B311" s="1" t="s">
        <v>296</v>
      </c>
      <c r="C311" s="1" t="s">
        <v>248</v>
      </c>
      <c r="D311" s="1" t="s">
        <v>249</v>
      </c>
      <c r="E311" s="1" t="s">
        <v>250</v>
      </c>
      <c r="F311" s="1" t="s">
        <v>251</v>
      </c>
      <c r="G311" s="1" t="s">
        <v>252</v>
      </c>
      <c r="H311" s="1" t="s">
        <v>253</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630</v>
      </c>
      <c r="C312" t="s">
        <v>9691</v>
      </c>
      <c r="D312" t="s">
        <v>6238</v>
      </c>
      <c r="E312" t="s">
        <v>9692</v>
      </c>
      <c r="F312" t="s">
        <v>9693</v>
      </c>
      <c r="G312" t="s">
        <v>8378</v>
      </c>
      <c r="I312" t="str">
        <f t="shared" si="27"/>
        <v>neg_trend</v>
      </c>
      <c r="J312" t="str">
        <f t="shared" si="28"/>
        <v>(8.46M)</v>
      </c>
      <c r="K312" t="str">
        <f t="shared" si="29"/>
        <v>(7.51M)</v>
      </c>
      <c r="L312" t="str">
        <f t="shared" si="30"/>
        <v>(7.17M)</v>
      </c>
      <c r="M312" t="str">
        <f t="shared" si="31"/>
        <v>(7.11M)</v>
      </c>
      <c r="N312" t="str">
        <f t="shared" si="32"/>
        <v>(6.63M)</v>
      </c>
    </row>
    <row r="313" spans="1:14" x14ac:dyDescent="0.3">
      <c r="A313" s="1">
        <v>1</v>
      </c>
      <c r="B313" t="s">
        <v>636</v>
      </c>
      <c r="C313" t="s">
        <v>9694</v>
      </c>
      <c r="D313" t="s">
        <v>9695</v>
      </c>
      <c r="E313" t="s">
        <v>9695</v>
      </c>
      <c r="F313" t="s">
        <v>9696</v>
      </c>
      <c r="G313" t="s">
        <v>9697</v>
      </c>
      <c r="I313" t="str">
        <f t="shared" si="27"/>
        <v>N/A</v>
      </c>
      <c r="J313" t="str">
        <f t="shared" si="28"/>
        <v>(5.43M)</v>
      </c>
      <c r="K313" t="str">
        <f t="shared" si="29"/>
        <v>(6.3M)</v>
      </c>
      <c r="L313" t="str">
        <f t="shared" si="30"/>
        <v>(6.3M)</v>
      </c>
      <c r="M313" t="str">
        <f t="shared" si="31"/>
        <v>(6.31M)</v>
      </c>
      <c r="N313" t="str">
        <f t="shared" si="32"/>
        <v>(6.4M)</v>
      </c>
    </row>
    <row r="314" spans="1:14" x14ac:dyDescent="0.3">
      <c r="A314" s="1">
        <v>2</v>
      </c>
      <c r="B314" t="s">
        <v>374</v>
      </c>
      <c r="C314" t="s">
        <v>9698</v>
      </c>
      <c r="D314" t="s">
        <v>2261</v>
      </c>
      <c r="E314" t="s">
        <v>9699</v>
      </c>
      <c r="F314" t="s">
        <v>9700</v>
      </c>
      <c r="G314" t="s">
        <v>2135</v>
      </c>
      <c r="I314" t="str">
        <f t="shared" si="27"/>
        <v>N/A</v>
      </c>
      <c r="J314" t="str">
        <f t="shared" si="28"/>
        <v>(3.04M)</v>
      </c>
      <c r="K314" t="str">
        <f t="shared" si="29"/>
        <v>(1.21M)</v>
      </c>
      <c r="L314" t="str">
        <f t="shared" si="30"/>
        <v>(868,000)</v>
      </c>
      <c r="M314" t="str">
        <f t="shared" si="31"/>
        <v>(796,000)</v>
      </c>
      <c r="N314" t="str">
        <f t="shared" si="32"/>
        <v>(233,000)</v>
      </c>
    </row>
    <row r="315" spans="1:14" x14ac:dyDescent="0.3">
      <c r="A315" s="1">
        <v>3</v>
      </c>
      <c r="B315" t="s">
        <v>637</v>
      </c>
      <c r="C315" t="s">
        <v>261</v>
      </c>
      <c r="D315" t="s">
        <v>807</v>
      </c>
      <c r="E315" t="s">
        <v>9701</v>
      </c>
      <c r="F315" t="s">
        <v>9702</v>
      </c>
      <c r="G315" t="s">
        <v>9703</v>
      </c>
      <c r="I315" t="str">
        <f t="shared" si="27"/>
        <v>N/A</v>
      </c>
      <c r="J315" t="str">
        <f t="shared" si="28"/>
        <v>N/A</v>
      </c>
      <c r="K315">
        <f t="shared" si="29"/>
        <v>0.113</v>
      </c>
      <c r="L315">
        <f t="shared" si="30"/>
        <v>4.4800000000000006E-2</v>
      </c>
      <c r="M315">
        <f t="shared" si="31"/>
        <v>9.1999999999999998E-3</v>
      </c>
      <c r="N315">
        <f t="shared" si="32"/>
        <v>6.6600000000000006E-2</v>
      </c>
    </row>
    <row r="316" spans="1:14" x14ac:dyDescent="0.3">
      <c r="A316" s="1">
        <v>4</v>
      </c>
      <c r="B316" t="s">
        <v>2309</v>
      </c>
      <c r="C316" t="s">
        <v>261</v>
      </c>
      <c r="D316" t="s">
        <v>9704</v>
      </c>
      <c r="E316" t="s">
        <v>9705</v>
      </c>
      <c r="F316" t="s">
        <v>261</v>
      </c>
      <c r="G316" t="s">
        <v>261</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f t="shared" ref="K316:K379" si="35">IF(TRIM(D316)="-", "N/A", IF(RIGHT(D316,1)="M",1000000*VALUE(LEFT(D316,LEN(D316)-1)),IF(RIGHT(D316,1)="B",1000000000*VALUE(LEFT(D316,LEN(D316)-1)),IF(RIGHT(D316,1)="%",0.01*VALUE(LEFT(D316,LEN(D316)-1)),D316))))</f>
        <v>127650000</v>
      </c>
      <c r="L316">
        <f t="shared" ref="L316:L379" si="36">IF(TRIM(E316)="-", "N/A", IF(RIGHT(E316,1)="M",1000000*VALUE(LEFT(E316,LEN(E316)-1)),IF(RIGHT(E316,1)="B",1000000000*VALUE(LEFT(E316,LEN(E316)-1)),IF(RIGHT(E316,1)="%",0.01*VALUE(LEFT(E316,LEN(E316)-1)),E316))))</f>
        <v>55110000</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2310</v>
      </c>
      <c r="C317" t="s">
        <v>9706</v>
      </c>
      <c r="D317" t="s">
        <v>261</v>
      </c>
      <c r="E317" t="s">
        <v>261</v>
      </c>
      <c r="F317" t="s">
        <v>9707</v>
      </c>
      <c r="G317" t="s">
        <v>9708</v>
      </c>
      <c r="I317" t="str">
        <f t="shared" si="33"/>
        <v>N/A</v>
      </c>
      <c r="J317">
        <f t="shared" si="34"/>
        <v>39890000</v>
      </c>
      <c r="K317" t="str">
        <f t="shared" si="35"/>
        <v>N/A</v>
      </c>
      <c r="L317" t="str">
        <f t="shared" si="36"/>
        <v>N/A</v>
      </c>
      <c r="M317">
        <f t="shared" si="37"/>
        <v>115380000</v>
      </c>
      <c r="N317">
        <f t="shared" si="38"/>
        <v>158990000</v>
      </c>
    </row>
    <row r="318" spans="1:14" x14ac:dyDescent="0.3">
      <c r="A318" s="1">
        <v>6</v>
      </c>
      <c r="B318" t="s">
        <v>642</v>
      </c>
      <c r="C318" t="s">
        <v>9709</v>
      </c>
      <c r="D318" t="s">
        <v>261</v>
      </c>
      <c r="E318" t="s">
        <v>9710</v>
      </c>
      <c r="F318" t="s">
        <v>9711</v>
      </c>
      <c r="G318" t="s">
        <v>9712</v>
      </c>
      <c r="I318" t="str">
        <f t="shared" si="33"/>
        <v>N/A</v>
      </c>
      <c r="J318">
        <f t="shared" si="34"/>
        <v>34010000</v>
      </c>
      <c r="K318" t="str">
        <f t="shared" si="35"/>
        <v>N/A</v>
      </c>
      <c r="L318" t="str">
        <f t="shared" si="36"/>
        <v>70000</v>
      </c>
      <c r="M318" t="str">
        <f t="shared" si="37"/>
        <v>(63.39M)</v>
      </c>
      <c r="N318" t="str">
        <f t="shared" si="38"/>
        <v>375000</v>
      </c>
    </row>
    <row r="319" spans="1:14" x14ac:dyDescent="0.3">
      <c r="A319" s="1">
        <v>7</v>
      </c>
      <c r="B319" t="s">
        <v>648</v>
      </c>
      <c r="C319" t="s">
        <v>9713</v>
      </c>
      <c r="D319" t="s">
        <v>261</v>
      </c>
      <c r="E319" t="s">
        <v>261</v>
      </c>
      <c r="F319" t="s">
        <v>9714</v>
      </c>
      <c r="G319" t="s">
        <v>261</v>
      </c>
      <c r="I319" t="str">
        <f t="shared" si="33"/>
        <v>N/A</v>
      </c>
      <c r="J319" t="str">
        <f t="shared" si="34"/>
        <v>(2,000)</v>
      </c>
      <c r="K319" t="str">
        <f t="shared" si="35"/>
        <v>N/A</v>
      </c>
      <c r="L319" t="str">
        <f t="shared" si="36"/>
        <v>N/A</v>
      </c>
      <c r="M319" t="str">
        <f t="shared" si="37"/>
        <v>(63.5M)</v>
      </c>
      <c r="N319" t="str">
        <f t="shared" si="38"/>
        <v>N/A</v>
      </c>
    </row>
    <row r="320" spans="1:14" x14ac:dyDescent="0.3">
      <c r="A320" s="1">
        <v>8</v>
      </c>
      <c r="B320" t="s">
        <v>650</v>
      </c>
      <c r="C320" t="s">
        <v>9709</v>
      </c>
      <c r="D320" t="s">
        <v>261</v>
      </c>
      <c r="E320" t="s">
        <v>9710</v>
      </c>
      <c r="F320" t="s">
        <v>9715</v>
      </c>
      <c r="G320" t="s">
        <v>9712</v>
      </c>
      <c r="I320" t="str">
        <f t="shared" si="33"/>
        <v>N/A</v>
      </c>
      <c r="J320">
        <f t="shared" si="34"/>
        <v>34010000</v>
      </c>
      <c r="K320" t="str">
        <f t="shared" si="35"/>
        <v>N/A</v>
      </c>
      <c r="L320" t="str">
        <f t="shared" si="36"/>
        <v>70000</v>
      </c>
      <c r="M320" t="str">
        <f t="shared" si="37"/>
        <v>112000</v>
      </c>
      <c r="N320" t="str">
        <f t="shared" si="38"/>
        <v>375000</v>
      </c>
    </row>
    <row r="321" spans="1:14" x14ac:dyDescent="0.3">
      <c r="A321" s="1">
        <v>9</v>
      </c>
      <c r="B321" t="s">
        <v>652</v>
      </c>
      <c r="C321" t="s">
        <v>9709</v>
      </c>
      <c r="D321" t="s">
        <v>261</v>
      </c>
      <c r="E321" t="s">
        <v>9710</v>
      </c>
      <c r="F321" t="s">
        <v>261</v>
      </c>
      <c r="G321" t="s">
        <v>261</v>
      </c>
      <c r="I321" t="str">
        <f t="shared" si="33"/>
        <v>N/A</v>
      </c>
      <c r="J321">
        <f t="shared" si="34"/>
        <v>34010000</v>
      </c>
      <c r="K321" t="str">
        <f t="shared" si="35"/>
        <v>N/A</v>
      </c>
      <c r="L321" t="str">
        <f t="shared" si="36"/>
        <v>70000</v>
      </c>
      <c r="M321" t="str">
        <f t="shared" si="37"/>
        <v>N/A</v>
      </c>
      <c r="N321" t="str">
        <f t="shared" si="38"/>
        <v>N/A</v>
      </c>
    </row>
    <row r="322" spans="1:14" x14ac:dyDescent="0.3">
      <c r="A322" s="1">
        <v>10</v>
      </c>
      <c r="B322" t="s">
        <v>654</v>
      </c>
      <c r="C322" t="s">
        <v>9716</v>
      </c>
      <c r="D322" t="s">
        <v>261</v>
      </c>
      <c r="E322" t="s">
        <v>9600</v>
      </c>
      <c r="F322" t="s">
        <v>9600</v>
      </c>
      <c r="G322" t="s">
        <v>9717</v>
      </c>
      <c r="I322" t="str">
        <f t="shared" si="33"/>
        <v>N/A</v>
      </c>
      <c r="J322" t="str">
        <f t="shared" si="34"/>
        <v>(87.5M)</v>
      </c>
      <c r="K322" t="str">
        <f t="shared" si="35"/>
        <v>N/A</v>
      </c>
      <c r="L322">
        <f t="shared" si="36"/>
        <v>70000000</v>
      </c>
      <c r="M322">
        <f t="shared" si="37"/>
        <v>70000000</v>
      </c>
      <c r="N322">
        <f t="shared" si="38"/>
        <v>85000000</v>
      </c>
    </row>
    <row r="323" spans="1:14" x14ac:dyDescent="0.3">
      <c r="A323" s="1">
        <v>11</v>
      </c>
      <c r="B323" t="s">
        <v>660</v>
      </c>
      <c r="C323" t="s">
        <v>261</v>
      </c>
      <c r="D323" t="s">
        <v>261</v>
      </c>
      <c r="E323" t="s">
        <v>261</v>
      </c>
      <c r="F323" t="s">
        <v>261</v>
      </c>
      <c r="G323" t="s">
        <v>261</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661</v>
      </c>
      <c r="C324" t="s">
        <v>9716</v>
      </c>
      <c r="D324" t="s">
        <v>261</v>
      </c>
      <c r="E324" t="s">
        <v>9600</v>
      </c>
      <c r="F324" t="s">
        <v>9600</v>
      </c>
      <c r="G324" t="s">
        <v>9717</v>
      </c>
      <c r="I324" t="str">
        <f t="shared" si="33"/>
        <v>N/A</v>
      </c>
      <c r="J324" t="str">
        <f t="shared" si="34"/>
        <v>(87.5M)</v>
      </c>
      <c r="K324" t="str">
        <f t="shared" si="35"/>
        <v>N/A</v>
      </c>
      <c r="L324">
        <f t="shared" si="36"/>
        <v>70000000</v>
      </c>
      <c r="M324">
        <f t="shared" si="37"/>
        <v>70000000</v>
      </c>
      <c r="N324">
        <f t="shared" si="38"/>
        <v>85000000</v>
      </c>
    </row>
    <row r="325" spans="1:14" x14ac:dyDescent="0.3">
      <c r="A325" s="1">
        <v>13</v>
      </c>
      <c r="B325" t="s">
        <v>662</v>
      </c>
      <c r="C325" t="s">
        <v>261</v>
      </c>
      <c r="D325" t="s">
        <v>261</v>
      </c>
      <c r="E325" t="s">
        <v>9600</v>
      </c>
      <c r="F325" t="s">
        <v>9600</v>
      </c>
      <c r="G325" t="s">
        <v>9717</v>
      </c>
      <c r="I325" t="str">
        <f t="shared" si="33"/>
        <v>N/A</v>
      </c>
      <c r="J325" t="str">
        <f t="shared" si="34"/>
        <v>N/A</v>
      </c>
      <c r="K325" t="str">
        <f t="shared" si="35"/>
        <v>N/A</v>
      </c>
      <c r="L325">
        <f t="shared" si="36"/>
        <v>70000000</v>
      </c>
      <c r="M325">
        <f t="shared" si="37"/>
        <v>70000000</v>
      </c>
      <c r="N325">
        <f t="shared" si="38"/>
        <v>85000000</v>
      </c>
    </row>
    <row r="326" spans="1:14" x14ac:dyDescent="0.3">
      <c r="A326" s="1">
        <v>14</v>
      </c>
      <c r="B326" t="s">
        <v>668</v>
      </c>
      <c r="C326" t="s">
        <v>9716</v>
      </c>
      <c r="D326" t="s">
        <v>261</v>
      </c>
      <c r="E326" t="s">
        <v>261</v>
      </c>
      <c r="F326" t="s">
        <v>261</v>
      </c>
      <c r="G326" t="s">
        <v>261</v>
      </c>
      <c r="I326" t="str">
        <f t="shared" si="33"/>
        <v>N/A</v>
      </c>
      <c r="J326" t="str">
        <f t="shared" si="34"/>
        <v>(87.5M)</v>
      </c>
      <c r="K326" t="str">
        <f t="shared" si="35"/>
        <v>N/A</v>
      </c>
      <c r="L326" t="str">
        <f t="shared" si="36"/>
        <v>N/A</v>
      </c>
      <c r="M326" t="str">
        <f t="shared" si="37"/>
        <v>N/A</v>
      </c>
      <c r="N326" t="str">
        <f t="shared" si="38"/>
        <v>N/A</v>
      </c>
    </row>
    <row r="327" spans="1:14" x14ac:dyDescent="0.3">
      <c r="A327" s="1">
        <v>15</v>
      </c>
      <c r="B327" t="s">
        <v>674</v>
      </c>
      <c r="C327" t="s">
        <v>261</v>
      </c>
      <c r="D327" t="s">
        <v>261</v>
      </c>
      <c r="E327" t="s">
        <v>261</v>
      </c>
      <c r="F327" t="s">
        <v>9718</v>
      </c>
      <c r="G327" t="s">
        <v>9719</v>
      </c>
      <c r="I327" t="str">
        <f t="shared" si="33"/>
        <v>N/A</v>
      </c>
      <c r="J327" t="str">
        <f t="shared" si="34"/>
        <v>N/A</v>
      </c>
      <c r="K327" t="str">
        <f t="shared" si="35"/>
        <v>N/A</v>
      </c>
      <c r="L327" t="str">
        <f t="shared" si="36"/>
        <v>N/A</v>
      </c>
      <c r="M327" t="str">
        <f t="shared" si="37"/>
        <v>(54,000)</v>
      </c>
      <c r="N327" t="str">
        <f t="shared" si="38"/>
        <v>(166,000)</v>
      </c>
    </row>
    <row r="328" spans="1:14" x14ac:dyDescent="0.3">
      <c r="A328" s="1">
        <v>16</v>
      </c>
      <c r="B328" t="s">
        <v>620</v>
      </c>
      <c r="C328" t="s">
        <v>261</v>
      </c>
      <c r="D328" t="s">
        <v>261</v>
      </c>
      <c r="E328" t="s">
        <v>261</v>
      </c>
      <c r="F328" t="s">
        <v>9718</v>
      </c>
      <c r="G328" t="s">
        <v>9719</v>
      </c>
      <c r="I328" t="str">
        <f t="shared" si="33"/>
        <v>N/A</v>
      </c>
      <c r="J328" t="str">
        <f t="shared" si="34"/>
        <v>N/A</v>
      </c>
      <c r="K328" t="str">
        <f t="shared" si="35"/>
        <v>N/A</v>
      </c>
      <c r="L328" t="str">
        <f t="shared" si="36"/>
        <v>N/A</v>
      </c>
      <c r="M328" t="str">
        <f t="shared" si="37"/>
        <v>(54,000)</v>
      </c>
      <c r="N328" t="str">
        <f t="shared" si="38"/>
        <v>(166,000)</v>
      </c>
    </row>
    <row r="329" spans="1:14" x14ac:dyDescent="0.3">
      <c r="A329" s="1">
        <v>17</v>
      </c>
      <c r="B329" t="s">
        <v>621</v>
      </c>
      <c r="C329" t="s">
        <v>261</v>
      </c>
      <c r="D329" t="s">
        <v>261</v>
      </c>
      <c r="E329" t="s">
        <v>261</v>
      </c>
      <c r="F329" t="s">
        <v>261</v>
      </c>
      <c r="G329" t="s">
        <v>261</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680</v>
      </c>
      <c r="C330" t="s">
        <v>9720</v>
      </c>
      <c r="D330" t="s">
        <v>9721</v>
      </c>
      <c r="E330" t="s">
        <v>8375</v>
      </c>
      <c r="F330" t="s">
        <v>9722</v>
      </c>
      <c r="G330" t="s">
        <v>9723</v>
      </c>
      <c r="I330" t="str">
        <f t="shared" si="33"/>
        <v>N/A</v>
      </c>
      <c r="J330" t="str">
        <f t="shared" si="34"/>
        <v>(22.06M)</v>
      </c>
      <c r="K330" t="str">
        <f t="shared" si="35"/>
        <v>(135.15M)</v>
      </c>
      <c r="L330">
        <f t="shared" si="36"/>
        <v>7790000</v>
      </c>
      <c r="M330">
        <f t="shared" si="37"/>
        <v>114830000</v>
      </c>
      <c r="N330">
        <f t="shared" si="38"/>
        <v>237570000</v>
      </c>
    </row>
    <row r="331" spans="1:14" x14ac:dyDescent="0.3">
      <c r="A331" s="1">
        <v>19</v>
      </c>
      <c r="B331" t="s">
        <v>686</v>
      </c>
      <c r="C331" t="s">
        <v>261</v>
      </c>
      <c r="D331" t="s">
        <v>9724</v>
      </c>
      <c r="E331" t="s">
        <v>8699</v>
      </c>
      <c r="F331" t="s">
        <v>9725</v>
      </c>
      <c r="G331" t="s">
        <v>9726</v>
      </c>
      <c r="I331" t="str">
        <f t="shared" si="33"/>
        <v>N/A</v>
      </c>
      <c r="J331" t="str">
        <f t="shared" si="34"/>
        <v>N/A</v>
      </c>
      <c r="K331">
        <f t="shared" si="35"/>
        <v>-5.1258000000000008</v>
      </c>
      <c r="L331">
        <f t="shared" si="36"/>
        <v>1.0577000000000001</v>
      </c>
      <c r="M331">
        <f t="shared" si="37"/>
        <v>13.735300000000001</v>
      </c>
      <c r="N331">
        <f t="shared" si="38"/>
        <v>1.0688</v>
      </c>
    </row>
    <row r="332" spans="1:14" x14ac:dyDescent="0.3">
      <c r="A332" s="1">
        <v>20</v>
      </c>
      <c r="B332" t="s">
        <v>2335</v>
      </c>
      <c r="C332" t="s">
        <v>9727</v>
      </c>
      <c r="D332" t="s">
        <v>9728</v>
      </c>
      <c r="E332" t="s">
        <v>9048</v>
      </c>
      <c r="F332" t="s">
        <v>9729</v>
      </c>
      <c r="G332" t="s">
        <v>9730</v>
      </c>
      <c r="I332" t="str">
        <f t="shared" si="33"/>
        <v>N/A</v>
      </c>
      <c r="J332">
        <f t="shared" si="34"/>
        <v>-0.14470000000000002</v>
      </c>
      <c r="K332">
        <f t="shared" si="35"/>
        <v>-0.91620000000000001</v>
      </c>
      <c r="L332">
        <f t="shared" si="36"/>
        <v>5.5700000000000006E-2</v>
      </c>
      <c r="M332">
        <f t="shared" si="37"/>
        <v>0.90670000000000006</v>
      </c>
      <c r="N332">
        <f t="shared" si="38"/>
        <v>1.8137000000000001</v>
      </c>
    </row>
    <row r="333" spans="1:14" x14ac:dyDescent="0.3">
      <c r="A333" s="1">
        <v>21</v>
      </c>
      <c r="B333" t="s">
        <v>691</v>
      </c>
      <c r="C333" t="s">
        <v>261</v>
      </c>
      <c r="D333" t="s">
        <v>261</v>
      </c>
      <c r="E333" t="s">
        <v>261</v>
      </c>
      <c r="F333" t="s">
        <v>261</v>
      </c>
      <c r="G333" t="s">
        <v>261</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692</v>
      </c>
      <c r="C334" t="s">
        <v>261</v>
      </c>
      <c r="D334" t="s">
        <v>261</v>
      </c>
      <c r="E334" t="s">
        <v>693</v>
      </c>
      <c r="F334" t="s">
        <v>261</v>
      </c>
      <c r="G334" t="s">
        <v>261</v>
      </c>
      <c r="I334" t="str">
        <f t="shared" si="33"/>
        <v>N/A</v>
      </c>
      <c r="J334" t="str">
        <f t="shared" si="34"/>
        <v>N/A</v>
      </c>
      <c r="K334" t="str">
        <f t="shared" si="35"/>
        <v>N/A</v>
      </c>
      <c r="L334" t="str">
        <f t="shared" si="36"/>
        <v>0</v>
      </c>
      <c r="M334" t="str">
        <f t="shared" si="37"/>
        <v>N/A</v>
      </c>
      <c r="N334" t="str">
        <f t="shared" si="38"/>
        <v>N/A</v>
      </c>
    </row>
    <row r="335" spans="1:14" x14ac:dyDescent="0.3">
      <c r="A335" s="1">
        <v>23</v>
      </c>
      <c r="B335" t="s">
        <v>694</v>
      </c>
      <c r="C335" t="s">
        <v>9731</v>
      </c>
      <c r="D335" t="s">
        <v>9732</v>
      </c>
      <c r="E335" t="s">
        <v>9733</v>
      </c>
      <c r="F335" t="s">
        <v>9734</v>
      </c>
      <c r="G335" t="s">
        <v>9735</v>
      </c>
      <c r="I335" t="str">
        <f t="shared" si="33"/>
        <v>N/A</v>
      </c>
      <c r="J335">
        <f t="shared" si="34"/>
        <v>25340000</v>
      </c>
      <c r="K335" t="str">
        <f t="shared" si="35"/>
        <v>(18.23M)</v>
      </c>
      <c r="L335">
        <f t="shared" si="36"/>
        <v>29810000</v>
      </c>
      <c r="M335">
        <f t="shared" si="37"/>
        <v>14180000</v>
      </c>
      <c r="N335">
        <f t="shared" si="38"/>
        <v>38730000</v>
      </c>
    </row>
    <row r="336" spans="1:14" x14ac:dyDescent="0.3">
      <c r="A336" s="1">
        <v>24</v>
      </c>
      <c r="B336" t="s">
        <v>700</v>
      </c>
      <c r="C336" t="s">
        <v>9736</v>
      </c>
      <c r="D336" t="s">
        <v>9737</v>
      </c>
      <c r="E336" t="s">
        <v>9738</v>
      </c>
      <c r="F336" t="s">
        <v>9739</v>
      </c>
      <c r="G336" t="s">
        <v>9740</v>
      </c>
      <c r="I336" t="str">
        <f t="shared" si="33"/>
        <v>N/A</v>
      </c>
      <c r="J336">
        <f t="shared" si="34"/>
        <v>32729999.999999996</v>
      </c>
      <c r="K336">
        <f t="shared" si="35"/>
        <v>65590000</v>
      </c>
      <c r="L336">
        <f t="shared" si="36"/>
        <v>43070000</v>
      </c>
      <c r="M336">
        <f t="shared" si="37"/>
        <v>30200000</v>
      </c>
      <c r="N336">
        <f t="shared" si="38"/>
        <v>33130000.000000004</v>
      </c>
    </row>
    <row r="337" spans="1:14" x14ac:dyDescent="0.3">
      <c r="A337" s="1">
        <v>25</v>
      </c>
      <c r="B337" t="s">
        <v>706</v>
      </c>
      <c r="C337" t="s">
        <v>261</v>
      </c>
      <c r="D337" t="s">
        <v>9741</v>
      </c>
      <c r="E337" t="s">
        <v>9742</v>
      </c>
      <c r="F337" t="s">
        <v>9743</v>
      </c>
      <c r="G337" t="s">
        <v>9744</v>
      </c>
      <c r="I337" t="str">
        <f t="shared" si="33"/>
        <v>N/A</v>
      </c>
      <c r="J337" t="str">
        <f t="shared" si="34"/>
        <v>N/A</v>
      </c>
      <c r="K337">
        <f t="shared" si="35"/>
        <v>1.004</v>
      </c>
      <c r="L337">
        <f t="shared" si="36"/>
        <v>-0.34329999999999999</v>
      </c>
      <c r="M337">
        <f t="shared" si="37"/>
        <v>-0.29870000000000002</v>
      </c>
      <c r="N337">
        <f t="shared" si="38"/>
        <v>9.69E-2</v>
      </c>
    </row>
    <row r="338" spans="1:14" x14ac:dyDescent="0.3">
      <c r="A338" s="1">
        <v>26</v>
      </c>
      <c r="B338" t="s">
        <v>711</v>
      </c>
      <c r="C338" t="s">
        <v>261</v>
      </c>
      <c r="D338" t="s">
        <v>261</v>
      </c>
      <c r="E338" t="s">
        <v>261</v>
      </c>
      <c r="F338" t="s">
        <v>261</v>
      </c>
      <c r="G338" t="s">
        <v>9745</v>
      </c>
      <c r="I338" t="str">
        <f t="shared" si="33"/>
        <v>N/A</v>
      </c>
      <c r="J338" t="str">
        <f t="shared" si="34"/>
        <v>N/A</v>
      </c>
      <c r="K338" t="str">
        <f t="shared" si="35"/>
        <v>N/A</v>
      </c>
      <c r="L338" t="str">
        <f t="shared" si="36"/>
        <v>N/A</v>
      </c>
      <c r="M338" t="str">
        <f t="shared" si="37"/>
        <v>N/A</v>
      </c>
      <c r="N338">
        <f t="shared" si="38"/>
        <v>4.7100000000000003E-2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9746</v>
      </c>
      <c r="C340" t="s">
        <v>9747</v>
      </c>
      <c r="I340" t="str">
        <f t="shared" si="33"/>
        <v>N/A</v>
      </c>
      <c r="J340" t="str">
        <f t="shared" si="34"/>
        <v>ASB Bancorp</v>
      </c>
      <c r="K340">
        <f t="shared" si="35"/>
        <v>0</v>
      </c>
      <c r="L340">
        <f t="shared" si="36"/>
        <v>0</v>
      </c>
      <c r="M340">
        <f t="shared" si="37"/>
        <v>0</v>
      </c>
      <c r="N340">
        <f t="shared" si="38"/>
        <v>0</v>
      </c>
    </row>
    <row r="341" spans="1:14" x14ac:dyDescent="0.3">
      <c r="A341" s="1">
        <v>1</v>
      </c>
      <c r="B341" t="s">
        <v>9748</v>
      </c>
      <c r="C341" t="s">
        <v>9749</v>
      </c>
      <c r="I341" t="str">
        <f t="shared" si="33"/>
        <v>N/A</v>
      </c>
      <c r="J341" t="str">
        <f t="shared" si="34"/>
        <v>First NBC Bank Holding</v>
      </c>
      <c r="K341">
        <f t="shared" si="35"/>
        <v>0</v>
      </c>
      <c r="L341">
        <f t="shared" si="36"/>
        <v>0</v>
      </c>
      <c r="M341">
        <f t="shared" si="37"/>
        <v>0</v>
      </c>
      <c r="N341">
        <f t="shared" si="38"/>
        <v>0</v>
      </c>
    </row>
    <row r="342" spans="1:14" x14ac:dyDescent="0.3">
      <c r="A342" s="1">
        <v>2</v>
      </c>
      <c r="B342" t="s">
        <v>2354</v>
      </c>
      <c r="C342" t="s">
        <v>2355</v>
      </c>
      <c r="I342" t="str">
        <f t="shared" si="33"/>
        <v>N/A</v>
      </c>
      <c r="J342" t="str">
        <f t="shared" si="34"/>
        <v>American National</v>
      </c>
      <c r="K342">
        <f t="shared" si="35"/>
        <v>0</v>
      </c>
      <c r="L342">
        <f t="shared" si="36"/>
        <v>0</v>
      </c>
      <c r="M342">
        <f t="shared" si="37"/>
        <v>0</v>
      </c>
      <c r="N342">
        <f t="shared" si="38"/>
        <v>0</v>
      </c>
    </row>
    <row r="343" spans="1:14" x14ac:dyDescent="0.3">
      <c r="A343" s="1">
        <v>3</v>
      </c>
      <c r="B343" t="s">
        <v>2356</v>
      </c>
      <c r="C343" t="s">
        <v>2357</v>
      </c>
      <c r="I343" t="str">
        <f t="shared" si="33"/>
        <v>N/A</v>
      </c>
      <c r="J343" t="str">
        <f t="shared" si="34"/>
        <v>American River Bankshares</v>
      </c>
      <c r="K343">
        <f t="shared" si="35"/>
        <v>0</v>
      </c>
      <c r="L343">
        <f t="shared" si="36"/>
        <v>0</v>
      </c>
      <c r="M343">
        <f t="shared" si="37"/>
        <v>0</v>
      </c>
      <c r="N343">
        <f t="shared" si="38"/>
        <v>0</v>
      </c>
    </row>
    <row r="344" spans="1:14" x14ac:dyDescent="0.3">
      <c r="A344" s="1">
        <v>4</v>
      </c>
      <c r="B344" t="s">
        <v>2358</v>
      </c>
      <c r="C344" t="s">
        <v>2359</v>
      </c>
      <c r="I344" t="str">
        <f t="shared" si="33"/>
        <v>N/A</v>
      </c>
      <c r="J344" t="str">
        <f t="shared" si="34"/>
        <v>Access National</v>
      </c>
      <c r="K344">
        <f t="shared" si="35"/>
        <v>0</v>
      </c>
      <c r="L344">
        <f t="shared" si="36"/>
        <v>0</v>
      </c>
      <c r="M344">
        <f t="shared" si="37"/>
        <v>0</v>
      </c>
      <c r="N344">
        <f t="shared" si="38"/>
        <v>0</v>
      </c>
    </row>
    <row r="345" spans="1:14" x14ac:dyDescent="0.3">
      <c r="A345" s="1">
        <v>5</v>
      </c>
      <c r="B345" t="s">
        <v>2360</v>
      </c>
      <c r="C345" t="s">
        <v>2361</v>
      </c>
      <c r="I345" t="str">
        <f t="shared" si="33"/>
        <v>N/A</v>
      </c>
      <c r="J345" t="str">
        <f t="shared" si="34"/>
        <v>Arrow Financial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122</v>
      </c>
      <c r="C348" t="s">
        <v>9750</v>
      </c>
      <c r="I348" t="str">
        <f t="shared" si="33"/>
        <v>N/A</v>
      </c>
      <c r="J348">
        <f t="shared" si="34"/>
        <v>165730000</v>
      </c>
      <c r="K348">
        <f t="shared" si="35"/>
        <v>0</v>
      </c>
      <c r="L348">
        <f t="shared" si="36"/>
        <v>0</v>
      </c>
      <c r="M348">
        <f t="shared" si="37"/>
        <v>0</v>
      </c>
      <c r="N348">
        <f t="shared" si="38"/>
        <v>0</v>
      </c>
    </row>
    <row r="349" spans="1:14" x14ac:dyDescent="0.3">
      <c r="A349" s="1">
        <v>1</v>
      </c>
      <c r="B349" t="s">
        <v>123</v>
      </c>
      <c r="I349" t="str">
        <f t="shared" si="33"/>
        <v>N/A</v>
      </c>
      <c r="J349">
        <f t="shared" si="34"/>
        <v>0</v>
      </c>
      <c r="K349">
        <f t="shared" si="35"/>
        <v>0</v>
      </c>
      <c r="L349">
        <f t="shared" si="36"/>
        <v>0</v>
      </c>
      <c r="M349">
        <f t="shared" si="37"/>
        <v>0</v>
      </c>
      <c r="N349">
        <f t="shared" si="38"/>
        <v>0</v>
      </c>
    </row>
    <row r="350" spans="1:14" x14ac:dyDescent="0.3">
      <c r="A350" s="1">
        <v>2</v>
      </c>
      <c r="B350" t="s">
        <v>124</v>
      </c>
      <c r="C350" t="s">
        <v>9751</v>
      </c>
      <c r="I350" t="str">
        <f t="shared" si="33"/>
        <v>N/A</v>
      </c>
      <c r="J350" t="str">
        <f t="shared" si="34"/>
        <v>82.39</v>
      </c>
      <c r="K350">
        <f t="shared" si="35"/>
        <v>0</v>
      </c>
      <c r="L350">
        <f t="shared" si="36"/>
        <v>0</v>
      </c>
      <c r="M350">
        <f t="shared" si="37"/>
        <v>0</v>
      </c>
      <c r="N350">
        <f t="shared" si="38"/>
        <v>0</v>
      </c>
    </row>
    <row r="351" spans="1:14" x14ac:dyDescent="0.3">
      <c r="A351" s="1">
        <v>3</v>
      </c>
      <c r="B351" t="s">
        <v>125</v>
      </c>
      <c r="I351" t="str">
        <f t="shared" si="33"/>
        <v>N/A</v>
      </c>
      <c r="J351">
        <f t="shared" si="34"/>
        <v>0</v>
      </c>
      <c r="K351">
        <f t="shared" si="35"/>
        <v>0</v>
      </c>
      <c r="L351">
        <f t="shared" si="36"/>
        <v>0</v>
      </c>
      <c r="M351">
        <f t="shared" si="37"/>
        <v>0</v>
      </c>
      <c r="N351">
        <f t="shared" si="38"/>
        <v>0</v>
      </c>
    </row>
    <row r="352" spans="1:14" x14ac:dyDescent="0.3">
      <c r="A352" s="1">
        <v>4</v>
      </c>
      <c r="B352" t="s">
        <v>127</v>
      </c>
      <c r="I352" t="str">
        <f t="shared" si="33"/>
        <v>N/A</v>
      </c>
      <c r="J352">
        <f t="shared" si="34"/>
        <v>0</v>
      </c>
      <c r="K352">
        <f t="shared" si="35"/>
        <v>0</v>
      </c>
      <c r="L352">
        <f t="shared" si="36"/>
        <v>0</v>
      </c>
      <c r="M352">
        <f t="shared" si="37"/>
        <v>0</v>
      </c>
      <c r="N352">
        <f t="shared" si="38"/>
        <v>0</v>
      </c>
    </row>
    <row r="353" spans="1:14" x14ac:dyDescent="0.3">
      <c r="A353" s="1">
        <v>5</v>
      </c>
      <c r="B353" t="s">
        <v>129</v>
      </c>
      <c r="C353" t="s">
        <v>9752</v>
      </c>
      <c r="I353" t="str">
        <f t="shared" si="33"/>
        <v>N/A</v>
      </c>
      <c r="J353" t="str">
        <f t="shared" si="34"/>
        <v>5.08</v>
      </c>
      <c r="K353">
        <f t="shared" si="35"/>
        <v>0</v>
      </c>
      <c r="L353">
        <f t="shared" si="36"/>
        <v>0</v>
      </c>
      <c r="M353">
        <f t="shared" si="37"/>
        <v>0</v>
      </c>
      <c r="N353">
        <f t="shared" si="38"/>
        <v>0</v>
      </c>
    </row>
    <row r="354" spans="1:14" x14ac:dyDescent="0.3">
      <c r="A354" s="1">
        <v>6</v>
      </c>
      <c r="B354" t="s">
        <v>131</v>
      </c>
      <c r="C354" t="s">
        <v>9753</v>
      </c>
      <c r="I354" t="str">
        <f t="shared" si="33"/>
        <v>N/A</v>
      </c>
      <c r="J354" t="str">
        <f t="shared" si="34"/>
        <v>1.64</v>
      </c>
      <c r="K354">
        <f t="shared" si="35"/>
        <v>0</v>
      </c>
      <c r="L354">
        <f t="shared" si="36"/>
        <v>0</v>
      </c>
      <c r="M354">
        <f t="shared" si="37"/>
        <v>0</v>
      </c>
      <c r="N354">
        <f t="shared" si="38"/>
        <v>0</v>
      </c>
    </row>
    <row r="355" spans="1:14" x14ac:dyDescent="0.3">
      <c r="A355" s="1">
        <v>7</v>
      </c>
      <c r="B355" t="s">
        <v>133</v>
      </c>
      <c r="I355" t="str">
        <f t="shared" si="33"/>
        <v>N/A</v>
      </c>
      <c r="J355">
        <f t="shared" si="34"/>
        <v>0</v>
      </c>
      <c r="K355">
        <f t="shared" si="35"/>
        <v>0</v>
      </c>
      <c r="L355">
        <f t="shared" si="36"/>
        <v>0</v>
      </c>
      <c r="M355">
        <f t="shared" si="37"/>
        <v>0</v>
      </c>
      <c r="N355">
        <f t="shared" si="38"/>
        <v>0</v>
      </c>
    </row>
    <row r="356" spans="1:14" x14ac:dyDescent="0.3">
      <c r="A356" s="1">
        <v>8</v>
      </c>
      <c r="B356" t="s">
        <v>134</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122</v>
      </c>
      <c r="C359" t="s">
        <v>9754</v>
      </c>
      <c r="I359" t="str">
        <f t="shared" si="33"/>
        <v>N/A</v>
      </c>
      <c r="J359" t="str">
        <f t="shared" si="34"/>
        <v>365.39k</v>
      </c>
      <c r="K359">
        <f t="shared" si="35"/>
        <v>0</v>
      </c>
      <c r="L359">
        <f t="shared" si="36"/>
        <v>0</v>
      </c>
      <c r="M359">
        <f t="shared" si="37"/>
        <v>0</v>
      </c>
      <c r="N359">
        <f t="shared" si="38"/>
        <v>0</v>
      </c>
    </row>
    <row r="360" spans="1:14" x14ac:dyDescent="0.3">
      <c r="A360" s="1">
        <v>1</v>
      </c>
      <c r="B360" t="s">
        <v>123</v>
      </c>
      <c r="I360" t="str">
        <f t="shared" si="33"/>
        <v>N/A</v>
      </c>
      <c r="J360">
        <f t="shared" si="34"/>
        <v>0</v>
      </c>
      <c r="K360">
        <f t="shared" si="35"/>
        <v>0</v>
      </c>
      <c r="L360">
        <f t="shared" si="36"/>
        <v>0</v>
      </c>
      <c r="M360">
        <f t="shared" si="37"/>
        <v>0</v>
      </c>
      <c r="N360">
        <f t="shared" si="38"/>
        <v>0</v>
      </c>
    </row>
    <row r="361" spans="1:14" x14ac:dyDescent="0.3">
      <c r="A361" s="1">
        <v>2</v>
      </c>
      <c r="B361" t="s">
        <v>124</v>
      </c>
      <c r="C361" t="s">
        <v>1295</v>
      </c>
      <c r="I361" t="str">
        <f t="shared" si="33"/>
        <v>N/A</v>
      </c>
      <c r="J361" t="str">
        <f t="shared" si="34"/>
        <v>-0.02</v>
      </c>
      <c r="K361">
        <f t="shared" si="35"/>
        <v>0</v>
      </c>
      <c r="L361">
        <f t="shared" si="36"/>
        <v>0</v>
      </c>
      <c r="M361">
        <f t="shared" si="37"/>
        <v>0</v>
      </c>
      <c r="N361">
        <f t="shared" si="38"/>
        <v>0</v>
      </c>
    </row>
    <row r="362" spans="1:14" x14ac:dyDescent="0.3">
      <c r="A362" s="1">
        <v>3</v>
      </c>
      <c r="B362" t="s">
        <v>125</v>
      </c>
      <c r="C362" t="s">
        <v>1234</v>
      </c>
      <c r="I362" t="str">
        <f t="shared" si="33"/>
        <v>N/A</v>
      </c>
      <c r="J362" t="str">
        <f t="shared" si="34"/>
        <v>0.01</v>
      </c>
      <c r="K362">
        <f t="shared" si="35"/>
        <v>0</v>
      </c>
      <c r="L362">
        <f t="shared" si="36"/>
        <v>0</v>
      </c>
      <c r="M362">
        <f t="shared" si="37"/>
        <v>0</v>
      </c>
      <c r="N362">
        <f t="shared" si="38"/>
        <v>0</v>
      </c>
    </row>
    <row r="363" spans="1:14" x14ac:dyDescent="0.3">
      <c r="A363" s="1">
        <v>4</v>
      </c>
      <c r="B363" t="s">
        <v>127</v>
      </c>
      <c r="C363" t="s">
        <v>1234</v>
      </c>
      <c r="I363" t="str">
        <f t="shared" si="33"/>
        <v>N/A</v>
      </c>
      <c r="J363" t="str">
        <f t="shared" si="34"/>
        <v>0.01</v>
      </c>
      <c r="K363">
        <f t="shared" si="35"/>
        <v>0</v>
      </c>
      <c r="L363">
        <f t="shared" si="36"/>
        <v>0</v>
      </c>
      <c r="M363">
        <f t="shared" si="37"/>
        <v>0</v>
      </c>
      <c r="N363">
        <f t="shared" si="38"/>
        <v>0</v>
      </c>
    </row>
    <row r="364" spans="1:14" x14ac:dyDescent="0.3">
      <c r="A364" s="1">
        <v>5</v>
      </c>
      <c r="B364" t="s">
        <v>129</v>
      </c>
      <c r="C364" t="s">
        <v>8032</v>
      </c>
      <c r="I364" t="str">
        <f t="shared" si="33"/>
        <v>N/A</v>
      </c>
      <c r="J364" t="str">
        <f t="shared" si="34"/>
        <v>-0.01</v>
      </c>
      <c r="K364">
        <f t="shared" si="35"/>
        <v>0</v>
      </c>
      <c r="L364">
        <f t="shared" si="36"/>
        <v>0</v>
      </c>
      <c r="M364">
        <f t="shared" si="37"/>
        <v>0</v>
      </c>
      <c r="N364">
        <f t="shared" si="38"/>
        <v>0</v>
      </c>
    </row>
    <row r="365" spans="1:14" x14ac:dyDescent="0.3">
      <c r="A365" s="1">
        <v>6</v>
      </c>
      <c r="B365" t="s">
        <v>131</v>
      </c>
      <c r="C365" t="s">
        <v>7629</v>
      </c>
      <c r="I365" t="str">
        <f t="shared" si="33"/>
        <v>N/A</v>
      </c>
      <c r="J365" t="str">
        <f t="shared" si="34"/>
        <v>0.00</v>
      </c>
      <c r="K365">
        <f t="shared" si="35"/>
        <v>0</v>
      </c>
      <c r="L365">
        <f t="shared" si="36"/>
        <v>0</v>
      </c>
      <c r="M365">
        <f t="shared" si="37"/>
        <v>0</v>
      </c>
      <c r="N365">
        <f t="shared" si="38"/>
        <v>0</v>
      </c>
    </row>
    <row r="366" spans="1:14" x14ac:dyDescent="0.3">
      <c r="A366" s="1">
        <v>7</v>
      </c>
      <c r="B366" t="s">
        <v>133</v>
      </c>
      <c r="I366" t="str">
        <f t="shared" si="33"/>
        <v>N/A</v>
      </c>
      <c r="J366">
        <f t="shared" si="34"/>
        <v>0</v>
      </c>
      <c r="K366">
        <f t="shared" si="35"/>
        <v>0</v>
      </c>
      <c r="L366">
        <f t="shared" si="36"/>
        <v>0</v>
      </c>
      <c r="M366">
        <f t="shared" si="37"/>
        <v>0</v>
      </c>
      <c r="N366">
        <f t="shared" si="38"/>
        <v>0</v>
      </c>
    </row>
    <row r="367" spans="1:14" x14ac:dyDescent="0.3">
      <c r="A367" s="1">
        <v>8</v>
      </c>
      <c r="B367" t="s">
        <v>134</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122</v>
      </c>
      <c r="C370" t="s">
        <v>2366</v>
      </c>
      <c r="I370" t="str">
        <f t="shared" si="33"/>
        <v>N/A</v>
      </c>
      <c r="J370">
        <f t="shared" si="34"/>
        <v>317910000</v>
      </c>
      <c r="K370">
        <f t="shared" si="35"/>
        <v>0</v>
      </c>
      <c r="L370">
        <f t="shared" si="36"/>
        <v>0</v>
      </c>
      <c r="M370">
        <f t="shared" si="37"/>
        <v>0</v>
      </c>
      <c r="N370">
        <f t="shared" si="38"/>
        <v>0</v>
      </c>
    </row>
    <row r="371" spans="1:14" x14ac:dyDescent="0.3">
      <c r="A371" s="1">
        <v>1</v>
      </c>
      <c r="B371" t="s">
        <v>123</v>
      </c>
      <c r="I371" t="str">
        <f t="shared" si="33"/>
        <v>N/A</v>
      </c>
      <c r="J371">
        <f t="shared" si="34"/>
        <v>0</v>
      </c>
      <c r="K371">
        <f t="shared" si="35"/>
        <v>0</v>
      </c>
      <c r="L371">
        <f t="shared" si="36"/>
        <v>0</v>
      </c>
      <c r="M371">
        <f t="shared" si="37"/>
        <v>0</v>
      </c>
      <c r="N371">
        <f t="shared" si="38"/>
        <v>0</v>
      </c>
    </row>
    <row r="372" spans="1:14" x14ac:dyDescent="0.3">
      <c r="A372" s="1">
        <v>2</v>
      </c>
      <c r="B372" t="s">
        <v>124</v>
      </c>
      <c r="C372" t="s">
        <v>2367</v>
      </c>
      <c r="I372" t="str">
        <f t="shared" si="33"/>
        <v>N/A</v>
      </c>
      <c r="J372" t="str">
        <f t="shared" si="34"/>
        <v>19.57</v>
      </c>
      <c r="K372">
        <f t="shared" si="35"/>
        <v>0</v>
      </c>
      <c r="L372">
        <f t="shared" si="36"/>
        <v>0</v>
      </c>
      <c r="M372">
        <f t="shared" si="37"/>
        <v>0</v>
      </c>
      <c r="N372">
        <f t="shared" si="38"/>
        <v>0</v>
      </c>
    </row>
    <row r="373" spans="1:14" x14ac:dyDescent="0.3">
      <c r="A373" s="1">
        <v>3</v>
      </c>
      <c r="B373" t="s">
        <v>125</v>
      </c>
      <c r="C373" t="s">
        <v>2368</v>
      </c>
      <c r="I373" t="str">
        <f t="shared" si="33"/>
        <v>N/A</v>
      </c>
      <c r="J373" t="str">
        <f t="shared" si="34"/>
        <v>15.59</v>
      </c>
      <c r="K373">
        <f t="shared" si="35"/>
        <v>0</v>
      </c>
      <c r="L373">
        <f t="shared" si="36"/>
        <v>0</v>
      </c>
      <c r="M373">
        <f t="shared" si="37"/>
        <v>0</v>
      </c>
      <c r="N373">
        <f t="shared" si="38"/>
        <v>0</v>
      </c>
    </row>
    <row r="374" spans="1:14" x14ac:dyDescent="0.3">
      <c r="A374" s="1">
        <v>4</v>
      </c>
      <c r="B374" t="s">
        <v>127</v>
      </c>
      <c r="C374" t="s">
        <v>2369</v>
      </c>
      <c r="I374" t="str">
        <f t="shared" si="33"/>
        <v>N/A</v>
      </c>
      <c r="J374" t="str">
        <f t="shared" si="34"/>
        <v>4.52</v>
      </c>
      <c r="K374">
        <f t="shared" si="35"/>
        <v>0</v>
      </c>
      <c r="L374">
        <f t="shared" si="36"/>
        <v>0</v>
      </c>
      <c r="M374">
        <f t="shared" si="37"/>
        <v>0</v>
      </c>
      <c r="N374">
        <f t="shared" si="38"/>
        <v>0</v>
      </c>
    </row>
    <row r="375" spans="1:14" x14ac:dyDescent="0.3">
      <c r="A375" s="1">
        <v>5</v>
      </c>
      <c r="B375" t="s">
        <v>129</v>
      </c>
      <c r="C375" t="s">
        <v>2370</v>
      </c>
      <c r="I375" t="str">
        <f t="shared" si="33"/>
        <v>N/A</v>
      </c>
      <c r="J375" t="str">
        <f t="shared" si="34"/>
        <v>5.02</v>
      </c>
      <c r="K375">
        <f t="shared" si="35"/>
        <v>0</v>
      </c>
      <c r="L375">
        <f t="shared" si="36"/>
        <v>0</v>
      </c>
      <c r="M375">
        <f t="shared" si="37"/>
        <v>0</v>
      </c>
      <c r="N375">
        <f t="shared" si="38"/>
        <v>0</v>
      </c>
    </row>
    <row r="376" spans="1:14" x14ac:dyDescent="0.3">
      <c r="A376" s="1">
        <v>6</v>
      </c>
      <c r="B376" t="s">
        <v>131</v>
      </c>
      <c r="C376" t="s">
        <v>2371</v>
      </c>
      <c r="I376" t="str">
        <f t="shared" si="33"/>
        <v>N/A</v>
      </c>
      <c r="J376" t="str">
        <f t="shared" si="34"/>
        <v>1.56</v>
      </c>
      <c r="K376">
        <f t="shared" si="35"/>
        <v>0</v>
      </c>
      <c r="L376">
        <f t="shared" si="36"/>
        <v>0</v>
      </c>
      <c r="M376">
        <f t="shared" si="37"/>
        <v>0</v>
      </c>
      <c r="N376">
        <f t="shared" si="38"/>
        <v>0</v>
      </c>
    </row>
    <row r="377" spans="1:14" x14ac:dyDescent="0.3">
      <c r="A377" s="1">
        <v>7</v>
      </c>
      <c r="B377" t="s">
        <v>133</v>
      </c>
      <c r="I377" t="str">
        <f t="shared" si="33"/>
        <v>N/A</v>
      </c>
      <c r="J377">
        <f t="shared" si="34"/>
        <v>0</v>
      </c>
      <c r="K377">
        <f t="shared" si="35"/>
        <v>0</v>
      </c>
      <c r="L377">
        <f t="shared" si="36"/>
        <v>0</v>
      </c>
      <c r="M377">
        <f t="shared" si="37"/>
        <v>0</v>
      </c>
      <c r="N377">
        <f t="shared" si="38"/>
        <v>0</v>
      </c>
    </row>
    <row r="378" spans="1:14" x14ac:dyDescent="0.3">
      <c r="A378" s="1">
        <v>8</v>
      </c>
      <c r="B378" t="s">
        <v>134</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122</v>
      </c>
      <c r="C381" t="s">
        <v>2372</v>
      </c>
      <c r="I381" t="str">
        <f t="shared" si="39"/>
        <v>N/A</v>
      </c>
      <c r="J381">
        <f t="shared" si="40"/>
        <v>91370000</v>
      </c>
      <c r="K381">
        <f t="shared" si="41"/>
        <v>0</v>
      </c>
      <c r="L381">
        <f t="shared" si="42"/>
        <v>0</v>
      </c>
      <c r="M381">
        <f t="shared" si="43"/>
        <v>0</v>
      </c>
      <c r="N381">
        <f t="shared" si="44"/>
        <v>0</v>
      </c>
    </row>
    <row r="382" spans="1:14" x14ac:dyDescent="0.3">
      <c r="A382" s="1">
        <v>1</v>
      </c>
      <c r="B382" t="s">
        <v>123</v>
      </c>
      <c r="I382" t="str">
        <f t="shared" si="39"/>
        <v>N/A</v>
      </c>
      <c r="J382">
        <f t="shared" si="40"/>
        <v>0</v>
      </c>
      <c r="K382">
        <f t="shared" si="41"/>
        <v>0</v>
      </c>
      <c r="L382">
        <f t="shared" si="42"/>
        <v>0</v>
      </c>
      <c r="M382">
        <f t="shared" si="43"/>
        <v>0</v>
      </c>
      <c r="N382">
        <f t="shared" si="44"/>
        <v>0</v>
      </c>
    </row>
    <row r="383" spans="1:14" x14ac:dyDescent="0.3">
      <c r="A383" s="1">
        <v>2</v>
      </c>
      <c r="B383" t="s">
        <v>124</v>
      </c>
      <c r="C383" t="s">
        <v>2373</v>
      </c>
      <c r="I383" t="str">
        <f t="shared" si="39"/>
        <v>N/A</v>
      </c>
      <c r="J383" t="str">
        <f t="shared" si="40"/>
        <v>15.16</v>
      </c>
      <c r="K383">
        <f t="shared" si="41"/>
        <v>0</v>
      </c>
      <c r="L383">
        <f t="shared" si="42"/>
        <v>0</v>
      </c>
      <c r="M383">
        <f t="shared" si="43"/>
        <v>0</v>
      </c>
      <c r="N383">
        <f t="shared" si="44"/>
        <v>0</v>
      </c>
    </row>
    <row r="384" spans="1:14" x14ac:dyDescent="0.3">
      <c r="A384" s="1">
        <v>3</v>
      </c>
      <c r="B384" t="s">
        <v>125</v>
      </c>
      <c r="C384" t="s">
        <v>2374</v>
      </c>
      <c r="I384" t="str">
        <f t="shared" si="39"/>
        <v>N/A</v>
      </c>
      <c r="J384" t="str">
        <f t="shared" si="40"/>
        <v>16.25</v>
      </c>
      <c r="K384">
        <f t="shared" si="41"/>
        <v>0</v>
      </c>
      <c r="L384">
        <f t="shared" si="42"/>
        <v>0</v>
      </c>
      <c r="M384">
        <f t="shared" si="43"/>
        <v>0</v>
      </c>
      <c r="N384">
        <f t="shared" si="44"/>
        <v>0</v>
      </c>
    </row>
    <row r="385" spans="1:14" x14ac:dyDescent="0.3">
      <c r="A385" s="1">
        <v>4</v>
      </c>
      <c r="B385" t="s">
        <v>127</v>
      </c>
      <c r="C385" t="s">
        <v>2375</v>
      </c>
      <c r="I385" t="str">
        <f t="shared" si="39"/>
        <v>N/A</v>
      </c>
      <c r="J385" t="str">
        <f t="shared" si="40"/>
        <v>1.18</v>
      </c>
      <c r="K385">
        <f t="shared" si="41"/>
        <v>0</v>
      </c>
      <c r="L385">
        <f t="shared" si="42"/>
        <v>0</v>
      </c>
      <c r="M385">
        <f t="shared" si="43"/>
        <v>0</v>
      </c>
      <c r="N385">
        <f t="shared" si="44"/>
        <v>0</v>
      </c>
    </row>
    <row r="386" spans="1:14" x14ac:dyDescent="0.3">
      <c r="A386" s="1">
        <v>5</v>
      </c>
      <c r="B386" t="s">
        <v>129</v>
      </c>
      <c r="C386" t="s">
        <v>2376</v>
      </c>
      <c r="I386" t="str">
        <f t="shared" si="39"/>
        <v>N/A</v>
      </c>
      <c r="J386" t="str">
        <f t="shared" si="40"/>
        <v>3.96</v>
      </c>
      <c r="K386">
        <f t="shared" si="41"/>
        <v>0</v>
      </c>
      <c r="L386">
        <f t="shared" si="42"/>
        <v>0</v>
      </c>
      <c r="M386">
        <f t="shared" si="43"/>
        <v>0</v>
      </c>
      <c r="N386">
        <f t="shared" si="44"/>
        <v>0</v>
      </c>
    </row>
    <row r="387" spans="1:14" x14ac:dyDescent="0.3">
      <c r="A387" s="1">
        <v>6</v>
      </c>
      <c r="B387" t="s">
        <v>131</v>
      </c>
      <c r="C387" t="s">
        <v>2377</v>
      </c>
      <c r="I387" t="str">
        <f t="shared" si="39"/>
        <v>N/A</v>
      </c>
      <c r="J387" t="str">
        <f t="shared" si="40"/>
        <v>1.10</v>
      </c>
      <c r="K387">
        <f t="shared" si="41"/>
        <v>0</v>
      </c>
      <c r="L387">
        <f t="shared" si="42"/>
        <v>0</v>
      </c>
      <c r="M387">
        <f t="shared" si="43"/>
        <v>0</v>
      </c>
      <c r="N387">
        <f t="shared" si="44"/>
        <v>0</v>
      </c>
    </row>
    <row r="388" spans="1:14" x14ac:dyDescent="0.3">
      <c r="A388" s="1">
        <v>7</v>
      </c>
      <c r="B388" t="s">
        <v>133</v>
      </c>
      <c r="I388" t="str">
        <f t="shared" si="39"/>
        <v>N/A</v>
      </c>
      <c r="J388">
        <f t="shared" si="40"/>
        <v>0</v>
      </c>
      <c r="K388">
        <f t="shared" si="41"/>
        <v>0</v>
      </c>
      <c r="L388">
        <f t="shared" si="42"/>
        <v>0</v>
      </c>
      <c r="M388">
        <f t="shared" si="43"/>
        <v>0</v>
      </c>
      <c r="N388">
        <f t="shared" si="44"/>
        <v>0</v>
      </c>
    </row>
    <row r="389" spans="1:14" x14ac:dyDescent="0.3">
      <c r="A389" s="1">
        <v>8</v>
      </c>
      <c r="B389" t="s">
        <v>134</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12-13</v>
      </c>
      <c r="AL499" t="str">
        <f>L476</f>
        <v>13-14</v>
      </c>
      <c r="AM499" t="str">
        <f>M476</f>
        <v>14-15</v>
      </c>
      <c r="AN499" t="str">
        <f>N476</f>
        <v>15-16</v>
      </c>
    </row>
    <row r="500" spans="3:40" x14ac:dyDescent="0.3">
      <c r="C500" t="s">
        <v>1247</v>
      </c>
      <c r="AK500" t="e">
        <f ca="1">Y499-X499</f>
        <v>#N/A</v>
      </c>
      <c r="AL500" t="e">
        <f ca="1">Z499-Y499</f>
        <v>#N/A</v>
      </c>
      <c r="AM500" t="e">
        <f ca="1">AA499-Z499</f>
        <v>#N/A</v>
      </c>
      <c r="AN500" t="e">
        <f ca="1">AB499-AA499</f>
        <v>#N/A</v>
      </c>
    </row>
    <row r="501" spans="3:40" x14ac:dyDescent="0.3">
      <c r="C501" t="s">
        <v>1249</v>
      </c>
    </row>
    <row r="502" spans="3:40" x14ac:dyDescent="0.3">
      <c r="C502" t="s">
        <v>3568</v>
      </c>
    </row>
    <row r="503" spans="3:40" x14ac:dyDescent="0.3">
      <c r="C503" t="s">
        <v>754</v>
      </c>
    </row>
    <row r="504" spans="3:40" x14ac:dyDescent="0.3">
      <c r="C504" t="s">
        <v>3568</v>
      </c>
    </row>
    <row r="505" spans="3:40" x14ac:dyDescent="0.3">
      <c r="C505" t="s">
        <v>748</v>
      </c>
    </row>
    <row r="506" spans="3:40" x14ac:dyDescent="0.3">
      <c r="C506" t="s">
        <v>752</v>
      </c>
    </row>
    <row r="507" spans="3:40" x14ac:dyDescent="0.3">
      <c r="C507" t="s">
        <v>2391</v>
      </c>
    </row>
    <row r="508" spans="3:40" x14ac:dyDescent="0.3">
      <c r="C508" t="s">
        <v>751</v>
      </c>
    </row>
    <row r="509" spans="3:40" x14ac:dyDescent="0.3">
      <c r="C509" t="s">
        <v>2390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9755</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The First Bancshares</v>
      </c>
    </row>
    <row r="2" spans="1:16" x14ac:dyDescent="0.3">
      <c r="B2" t="s">
        <v>2</v>
      </c>
      <c r="C2" t="s">
        <v>9756</v>
      </c>
      <c r="K2" t="str">
        <f>LEFT(C1,FIND("(",C1) - 2)</f>
        <v>The First Bancshares, Inc.</v>
      </c>
    </row>
    <row r="3" spans="1:16" x14ac:dyDescent="0.3">
      <c r="J3">
        <f ca="1">RANDBETWEEN(1,6)</f>
        <v>3</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$26.95, up .75% after opening up 1.68%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$26.95, up .75% after opening up 1.68% over yesterday's closing price</v>
      </c>
    </row>
    <row r="5" spans="1:16" x14ac:dyDescent="0.3">
      <c r="J5">
        <f ca="1">RANDBETWEEN(1,2)</f>
        <v>1</v>
      </c>
      <c r="K5" t="str">
        <f>"The one year target estimate for " &amp; D1 &amp; " is " &amp; TEXT(C23,"$####.00")</f>
        <v>The one year target estimate for The First Bancshares is $33.00</v>
      </c>
      <c r="L5" t="str">
        <f>D1 &amp; " is expected to be trading at " &amp; TEXT(C23, "$####.00") &amp; ", based on target estimates"</f>
        <v>The First Bancshares is expected to be trading at $33.00, based on target estimates</v>
      </c>
    </row>
    <row r="6" spans="1:16" x14ac:dyDescent="0.3">
      <c r="K6" t="str">
        <f>" which would be " &amp; IF(OR(LEFT(ABS((C23-C2)/C2*100),1)="8",LEFT(ABS((C23-C2)/C2*100),2)="18"), "an ", "a ")  &amp;TEXT(ABS((C23-C2)/C2),"####.00%")&amp;IF((C23-C2)&gt;0," increase over"," decrease from")&amp;" the current price"</f>
        <v xml:space="preserve"> which would be a 22.45% increase over the current price</v>
      </c>
    </row>
    <row r="7" spans="1:16" x14ac:dyDescent="0.3">
      <c r="A7" s="1">
        <v>0</v>
      </c>
      <c r="B7" t="s">
        <v>5</v>
      </c>
      <c r="C7" t="s">
        <v>9757</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14.63% over last quarter based on the average of 3 analyst estimates (Yahoo Finance)</v>
      </c>
    </row>
    <row r="8" spans="1:16" x14ac:dyDescent="0.3">
      <c r="A8" s="1">
        <v>1</v>
      </c>
      <c r="B8" t="s">
        <v>6</v>
      </c>
      <c r="C8" t="s">
        <v>9758</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8</v>
      </c>
      <c r="C9" t="s">
        <v>9759</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10</v>
      </c>
      <c r="C10" t="s">
        <v>9760</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$0.01 in the 2 months leading up to the earnings report</v>
      </c>
    </row>
    <row r="11" spans="1:16" x14ac:dyDescent="0.3">
      <c r="A11" s="1">
        <v>4</v>
      </c>
      <c r="B11" t="s">
        <v>12</v>
      </c>
      <c r="C11" t="s">
        <v>9761</v>
      </c>
      <c r="K11" t="str">
        <f>IF(B145="Interest Income",U42, K42)</f>
        <v>The First Bancshares has managed to increase interest income, net interest income, trust income, commissions &amp; fees, commission &amp; fee income, operating income, net income, net loans, total assets, retained earnings, and real estate mortgage loans each year since 2012</v>
      </c>
    </row>
    <row r="12" spans="1:16" x14ac:dyDescent="0.3">
      <c r="A12" s="1">
        <v>5</v>
      </c>
      <c r="B12" t="s">
        <v>14</v>
      </c>
      <c r="C12" t="s">
        <v>9762</v>
      </c>
      <c r="D12" t="str">
        <f>LEFT(C12,FIND("-",C12)-2)</f>
        <v>17.01</v>
      </c>
      <c r="E12" t="str">
        <f>TRIM(RIGHT(C12,FIND("-",C12)-1))</f>
        <v>30.80</v>
      </c>
      <c r="K12" t="str">
        <f ca="1">D78</f>
        <v>There are some indications that The First Bancshares may be overvalued. The company has a higher and trailing p/e than the comparable average</v>
      </c>
    </row>
    <row r="13" spans="1:16" x14ac:dyDescent="0.3">
      <c r="A13" s="1">
        <v>6</v>
      </c>
      <c r="B13" t="s">
        <v>16</v>
      </c>
      <c r="C13" t="s">
        <v>9763</v>
      </c>
      <c r="K13" t="str">
        <f ca="1">D89</f>
        <v>There are some indications that The First Bancshares may be undervalued. The company has a lower forward p/e, price/sales, price/book than the comparable average</v>
      </c>
    </row>
    <row r="14" spans="1:16" x14ac:dyDescent="0.3">
      <c r="A14" s="1">
        <v>7</v>
      </c>
      <c r="B14" t="s">
        <v>18</v>
      </c>
      <c r="C14" t="s">
        <v>9764</v>
      </c>
    </row>
    <row r="16" spans="1:16" x14ac:dyDescent="0.3">
      <c r="A16" s="1">
        <v>0</v>
      </c>
      <c r="B16" t="s">
        <v>20</v>
      </c>
      <c r="C16" t="s">
        <v>9765</v>
      </c>
    </row>
    <row r="17" spans="1:23" x14ac:dyDescent="0.3">
      <c r="A17" s="1">
        <v>1</v>
      </c>
      <c r="B17" t="s">
        <v>22</v>
      </c>
      <c r="C17" t="s">
        <v>9766</v>
      </c>
      <c r="K17" t="str">
        <f ca="1">K2 &amp; IF(J3=1, K3,IF(J3=2,L3,IF(J3=3,M3,IF(J3=4,N3,IF(J3=5,O3,IF(J3=6,P3)))))) &amp; ". " &amp; IF(J4=1,K4,IF(J4=2,L4)) &amp; ". " &amp; IF(J5=1,K5,IF(J5=2,L5)) &amp; K6 &amp; ". " &amp; K7 &amp; ". " &amp; K8 &amp; ". " &amp; K9 &amp; "."</f>
        <v>The First Bancshares, Inc. will report earnings between Jul 24, 2017 and Jul 28, 2017. The stock is currently trading at $26.95, up .75% after opening up 1.68% over yesterday's close. The one year target estimate for The First Bancshares is $33.00 which would be a 22.45% increase over the current price. Earnings are expected to increase by 14.63% over last quarter based on the average of 3 analyst estimates (Yahoo Finance). The stock is trading in the high end of its 52-week range. Over the last 4 quarters, there have been positive earnings surprises 3 times, and a negative earnings surprise 1 time.</v>
      </c>
    </row>
    <row r="18" spans="1:23" x14ac:dyDescent="0.3">
      <c r="A18" s="1">
        <v>2</v>
      </c>
      <c r="B18" t="s">
        <v>24</v>
      </c>
      <c r="C18" t="s">
        <v>9295</v>
      </c>
    </row>
    <row r="19" spans="1:23" x14ac:dyDescent="0.3">
      <c r="A19" s="1">
        <v>3</v>
      </c>
      <c r="B19" t="s">
        <v>26</v>
      </c>
      <c r="C19" t="s">
        <v>9767</v>
      </c>
    </row>
    <row r="20" spans="1:23" x14ac:dyDescent="0.3">
      <c r="A20" s="1">
        <v>4</v>
      </c>
      <c r="B20" t="s">
        <v>28</v>
      </c>
      <c r="C20" t="s">
        <v>770</v>
      </c>
    </row>
    <row r="21" spans="1:23" x14ac:dyDescent="0.3">
      <c r="A21" s="1">
        <v>5</v>
      </c>
      <c r="B21" t="s">
        <v>30</v>
      </c>
      <c r="C21" t="s">
        <v>9768</v>
      </c>
    </row>
    <row r="22" spans="1:23" x14ac:dyDescent="0.3">
      <c r="A22" s="1">
        <v>6</v>
      </c>
      <c r="B22" t="s">
        <v>32</v>
      </c>
      <c r="C22" t="s">
        <v>9769</v>
      </c>
      <c r="J22">
        <f>IF(K22 &lt;&gt; "",1, 0)</f>
        <v>1</v>
      </c>
      <c r="K22" t="str">
        <f>IF(I145="pos_trend","Revenue","")</f>
        <v>Revenue</v>
      </c>
      <c r="L22" t="str">
        <f t="shared" ref="L22:L38" si="0">IF(EXACT(K22,UPPER(K22)),K22,LOWER(K22))</f>
        <v>revenue</v>
      </c>
      <c r="M22" t="str">
        <f>L22</f>
        <v>revenue</v>
      </c>
      <c r="T22">
        <f>IF(U22 &lt;&gt; "",1, 0)</f>
        <v>1</v>
      </c>
      <c r="U22" t="str">
        <f>IF(AND(B145 = "Interest Income",I145="pos_trend"), "Interest Income","")</f>
        <v>Interest Income</v>
      </c>
      <c r="V22" t="str">
        <f t="shared" ref="V22:V38" si="1">IF(EXACT(U22,UPPER(U22)),U22,LOWER(U22))</f>
        <v>interest income</v>
      </c>
      <c r="W22" t="str">
        <f>V22</f>
        <v>interest income</v>
      </c>
    </row>
    <row r="23" spans="1:23" x14ac:dyDescent="0.3">
      <c r="A23" s="1">
        <v>7</v>
      </c>
      <c r="B23" t="s">
        <v>34</v>
      </c>
      <c r="C23" t="s">
        <v>9770</v>
      </c>
      <c r="J23">
        <f>IF(K23 &lt;&gt; "",2, 0)</f>
        <v>2</v>
      </c>
      <c r="K23" t="str">
        <f>IF(I146="pos_trend",B146,"")</f>
        <v>Interest and Fees on Loans</v>
      </c>
      <c r="L23" t="str">
        <f t="shared" si="0"/>
        <v>interest and fees on loans</v>
      </c>
      <c r="M23" t="str">
        <f t="shared" ref="M23:M39" si="2">IF(L23&lt;&gt;"", M22 &amp; ", " &amp; L23,M22)</f>
        <v>revenue, interest and fees on loans</v>
      </c>
      <c r="T23">
        <f>IF(U23 &lt;&gt; "",2, 0)</f>
        <v>0</v>
      </c>
      <c r="U23" t="str">
        <f>IF(I151="pos_trend",B151,"")</f>
        <v/>
      </c>
      <c r="V23" t="str">
        <f t="shared" si="1"/>
        <v/>
      </c>
      <c r="W23" t="str">
        <f t="shared" ref="W23:W39" si="3">IF(V23&lt;&gt;"", W22 &amp; ", " &amp; V23,W22)</f>
        <v>interest income</v>
      </c>
    </row>
    <row r="24" spans="1:23" x14ac:dyDescent="0.3">
      <c r="J24">
        <f>IF(K24 &lt;&gt; "",3, 0)</f>
        <v>0</v>
      </c>
      <c r="K24" t="str">
        <f>IF(I153="pos_trend",B153,"")</f>
        <v/>
      </c>
      <c r="L24" t="str">
        <f t="shared" si="0"/>
        <v/>
      </c>
      <c r="M24" t="str">
        <f t="shared" si="2"/>
        <v>revenue, interest and fees on loans</v>
      </c>
      <c r="T24">
        <f>IF(U24 &lt;&gt; "",3, 0)</f>
        <v>3</v>
      </c>
      <c r="U24" t="str">
        <f>IF(I161="pos_trend",B161,"")</f>
        <v>Net Interest Income</v>
      </c>
      <c r="V24" t="str">
        <f t="shared" si="1"/>
        <v>net interest income</v>
      </c>
      <c r="W24" t="str">
        <f t="shared" si="3"/>
        <v>interest income, net interest income</v>
      </c>
    </row>
    <row r="25" spans="1:23" x14ac:dyDescent="0.3">
      <c r="J25">
        <f>IF(K25 &lt;&gt; "",4, 0)</f>
        <v>0</v>
      </c>
      <c r="K25" t="str">
        <f>IF(I154="pos_trend",B154,"")</f>
        <v/>
      </c>
      <c r="L25" t="str">
        <f t="shared" si="0"/>
        <v/>
      </c>
      <c r="M25" t="str">
        <f t="shared" si="2"/>
        <v>revenue, interest and fees on loans</v>
      </c>
      <c r="T25">
        <f>IF(U25 &lt;&gt; "",4, 0)</f>
        <v>0</v>
      </c>
      <c r="U25" t="str">
        <f>IF(I162="pos_trend",B162,"")</f>
        <v/>
      </c>
      <c r="V25" t="str">
        <f t="shared" si="1"/>
        <v/>
      </c>
      <c r="W25" t="str">
        <f t="shared" si="3"/>
        <v>interest income, net interest income</v>
      </c>
    </row>
    <row r="26" spans="1:23" x14ac:dyDescent="0.3">
      <c r="B26" s="1" t="s">
        <v>36</v>
      </c>
      <c r="C26" s="1" t="s">
        <v>37</v>
      </c>
      <c r="D26" s="1" t="s">
        <v>38</v>
      </c>
      <c r="E26" s="1" t="s">
        <v>39</v>
      </c>
      <c r="F26" s="1" t="s">
        <v>40</v>
      </c>
      <c r="J26">
        <f>IF(K26 &lt;&gt; "",5, 0)</f>
        <v>0</v>
      </c>
      <c r="K26" t="str">
        <f>IF(I155="pos_trend",B155,"")</f>
        <v/>
      </c>
      <c r="L26" t="str">
        <f t="shared" si="0"/>
        <v/>
      </c>
      <c r="M26" t="str">
        <f t="shared" si="2"/>
        <v>revenue, interest and fees on loans</v>
      </c>
      <c r="T26">
        <f>IF(U26 &lt;&gt; "",5, 0)</f>
        <v>0</v>
      </c>
      <c r="U26" t="str">
        <f>IF(I167="pos_trend",B167,"")</f>
        <v/>
      </c>
      <c r="V26" t="str">
        <f t="shared" si="1"/>
        <v/>
      </c>
      <c r="W26" t="str">
        <f t="shared" si="3"/>
        <v>interest income, net interest income</v>
      </c>
    </row>
    <row r="27" spans="1:23" x14ac:dyDescent="0.3">
      <c r="A27" s="1">
        <v>0</v>
      </c>
      <c r="B27" t="s">
        <v>41</v>
      </c>
      <c r="C27">
        <v>3</v>
      </c>
      <c r="D27">
        <v>3</v>
      </c>
      <c r="E27">
        <v>3</v>
      </c>
      <c r="F27">
        <v>3</v>
      </c>
      <c r="J27">
        <f>IF(K27 &lt;&gt; "",6, 0)</f>
        <v>6</v>
      </c>
      <c r="K27" t="str">
        <f>IF(I172="pos_trend",B172,"")</f>
        <v>Commission &amp; Fee Income</v>
      </c>
      <c r="L27" t="str">
        <f t="shared" si="0"/>
        <v>commission &amp; fee income</v>
      </c>
      <c r="M27" t="str">
        <f t="shared" si="2"/>
        <v>revenue, interest and fees on loans, commission &amp; fee income</v>
      </c>
      <c r="T27">
        <f>IF(U27 &lt;&gt; "",6, 0)</f>
        <v>0</v>
      </c>
      <c r="U27" t="str">
        <f>IF(I170="pos_trend",B170,"")</f>
        <v/>
      </c>
      <c r="V27" t="str">
        <f t="shared" si="1"/>
        <v/>
      </c>
      <c r="W27" t="str">
        <f t="shared" si="3"/>
        <v>interest income, net interest income</v>
      </c>
    </row>
    <row r="28" spans="1:23" x14ac:dyDescent="0.3">
      <c r="A28" s="1">
        <v>1</v>
      </c>
      <c r="B28" t="s">
        <v>42</v>
      </c>
      <c r="C28">
        <v>0.41</v>
      </c>
      <c r="D28">
        <v>0.47</v>
      </c>
      <c r="E28">
        <v>1.72</v>
      </c>
      <c r="F28">
        <v>2.0299999999999998</v>
      </c>
      <c r="J28">
        <f>IF(K28 &lt;&gt; "",7, 0)</f>
        <v>0</v>
      </c>
      <c r="K28" t="str">
        <f>IF(I173="pos_trend",B173,"")</f>
        <v/>
      </c>
      <c r="L28" t="str">
        <f t="shared" si="0"/>
        <v/>
      </c>
      <c r="M28" t="str">
        <f t="shared" si="2"/>
        <v>revenue, interest and fees on loans, commission &amp; fee income</v>
      </c>
      <c r="T28">
        <f>IF(U28 &lt;&gt; "",7, 0)</f>
        <v>7</v>
      </c>
      <c r="U28" t="str">
        <f>IF(I171="pos_trend",B171,"")</f>
        <v>Trust Income, Commissions &amp; Fees</v>
      </c>
      <c r="V28" t="str">
        <f t="shared" si="1"/>
        <v>trust income, commissions &amp; fees</v>
      </c>
      <c r="W28" t="str">
        <f t="shared" si="3"/>
        <v>interest income, net interest income, trust income, commissions &amp; fees</v>
      </c>
    </row>
    <row r="29" spans="1:23" x14ac:dyDescent="0.3">
      <c r="A29" s="1">
        <v>2</v>
      </c>
      <c r="B29" t="s">
        <v>43</v>
      </c>
      <c r="C29">
        <v>0.36</v>
      </c>
      <c r="D29">
        <v>0.44</v>
      </c>
      <c r="E29">
        <v>1.66</v>
      </c>
      <c r="F29">
        <v>2.02</v>
      </c>
      <c r="J29">
        <f>IF(K29 &lt;&gt; "",8, 0)</f>
        <v>8</v>
      </c>
      <c r="K29" t="str">
        <f>IF(I174="pos_trend",B174,"")</f>
        <v>Non-Interest Expense</v>
      </c>
      <c r="L29" t="str">
        <f t="shared" si="0"/>
        <v>non-interest expense</v>
      </c>
      <c r="M29" t="str">
        <f t="shared" si="2"/>
        <v>revenue, interest and fees on loans, commission &amp; fee income, non-interest expense</v>
      </c>
      <c r="T29">
        <f>IF(U29 &lt;&gt; "",8, 0)</f>
        <v>8</v>
      </c>
      <c r="U29" t="str">
        <f>IF(I172="pos_trend",B172,"")</f>
        <v>Commission &amp; Fee Income</v>
      </c>
      <c r="V29" t="str">
        <f t="shared" si="1"/>
        <v>commission &amp; fee income</v>
      </c>
      <c r="W29" t="str">
        <f t="shared" si="3"/>
        <v>interest income, net interest income, trust income, commissions &amp; fees, commission &amp; fee income</v>
      </c>
    </row>
    <row r="30" spans="1:23" x14ac:dyDescent="0.3">
      <c r="A30" s="1">
        <v>3</v>
      </c>
      <c r="B30" t="s">
        <v>44</v>
      </c>
      <c r="C30">
        <v>0.43</v>
      </c>
      <c r="D30">
        <v>0.49</v>
      </c>
      <c r="E30">
        <v>1.77</v>
      </c>
      <c r="F30">
        <v>2.0499999999999998</v>
      </c>
      <c r="J30">
        <f>IF(K30 &lt;&gt; "",9, 0)</f>
        <v>0</v>
      </c>
      <c r="K30" t="str">
        <f>IF(I185="pos_trend",B185,"")</f>
        <v/>
      </c>
      <c r="L30" t="str">
        <f t="shared" si="0"/>
        <v/>
      </c>
      <c r="M30" t="str">
        <f t="shared" si="2"/>
        <v>revenue, interest and fees on loans, commission &amp; fee income, non-interest expense</v>
      </c>
      <c r="T30">
        <f>IF(U30 &lt;&gt; "",9, 0)</f>
        <v>9</v>
      </c>
      <c r="U30" t="str">
        <f>IF(I178="pos_trend",B178,"")</f>
        <v>Operating Income</v>
      </c>
      <c r="V30" t="str">
        <f t="shared" si="1"/>
        <v>operating income</v>
      </c>
      <c r="W30" t="str">
        <f t="shared" si="3"/>
        <v>interest income, net interest income, trust income, commissions &amp; fees, commission &amp; fee income, operating income</v>
      </c>
    </row>
    <row r="31" spans="1:23" x14ac:dyDescent="0.3">
      <c r="A31" s="1">
        <v>4</v>
      </c>
      <c r="B31" t="s">
        <v>45</v>
      </c>
      <c r="C31">
        <v>0.45</v>
      </c>
      <c r="D31">
        <v>0.48</v>
      </c>
      <c r="E31">
        <v>1.64</v>
      </c>
      <c r="F31">
        <v>1.72</v>
      </c>
      <c r="J31">
        <f>IF(K31 &lt;&gt; "",10, 0)</f>
        <v>10</v>
      </c>
      <c r="K31" t="str">
        <f>IF(I186="pos_trend",B186,"")</f>
        <v>Pretax Income</v>
      </c>
      <c r="L31" t="str">
        <f t="shared" si="0"/>
        <v>pretax income</v>
      </c>
      <c r="M31" t="str">
        <f t="shared" si="2"/>
        <v>revenue, interest and fees on loans, commission &amp; fee income, non-interest expense, pretax income</v>
      </c>
      <c r="T31">
        <f>IF(U31 &lt;&gt; "",10, 0)</f>
        <v>10</v>
      </c>
      <c r="U31" t="str">
        <f>IF(I199="pos_trend",B199,"")</f>
        <v>Net Income</v>
      </c>
      <c r="V31" t="str">
        <f t="shared" si="1"/>
        <v>net income</v>
      </c>
      <c r="W31" t="str">
        <f t="shared" si="3"/>
        <v>interest income, net interest income, trust income, commissions &amp; fees, commission &amp; fee income, operating income, net income</v>
      </c>
    </row>
    <row r="32" spans="1:23" x14ac:dyDescent="0.3">
      <c r="J32">
        <f>IF(K32 &lt;&gt; "",11, 0)</f>
        <v>0</v>
      </c>
      <c r="K32" t="str">
        <f>IF(I187="pos_trend",B187,"")</f>
        <v/>
      </c>
      <c r="L32" t="str">
        <f t="shared" si="0"/>
        <v/>
      </c>
      <c r="M32" t="str">
        <f t="shared" si="2"/>
        <v>revenue, interest and fees on loans, commission &amp; fee income, non-interest expense, pretax income</v>
      </c>
      <c r="T32">
        <f>IF(U32 &lt;&gt; "",11, 0)</f>
        <v>0</v>
      </c>
      <c r="U32" t="str">
        <f>IF(I209="pos_trend",B209,"")</f>
        <v/>
      </c>
      <c r="V32" t="str">
        <f t="shared" si="1"/>
        <v/>
      </c>
      <c r="W32" t="str">
        <f t="shared" si="3"/>
        <v>interest income, net interest income, trust income, commissions &amp; fees, commission &amp; fee income, operating income, net income</v>
      </c>
    </row>
    <row r="33" spans="1:23" x14ac:dyDescent="0.3">
      <c r="B33" s="1" t="s">
        <v>46</v>
      </c>
      <c r="C33" s="1" t="s">
        <v>37</v>
      </c>
      <c r="D33" s="1" t="s">
        <v>38</v>
      </c>
      <c r="E33" s="1" t="s">
        <v>39</v>
      </c>
      <c r="F33" s="1" t="s">
        <v>40</v>
      </c>
      <c r="J33">
        <f>IF(K33 &lt;&gt; "",12, 0)</f>
        <v>0</v>
      </c>
      <c r="K33" t="str">
        <f>IF(I195="pos_trend",B195,"")</f>
        <v/>
      </c>
      <c r="L33" t="str">
        <f t="shared" si="0"/>
        <v/>
      </c>
      <c r="M33" t="str">
        <f t="shared" si="2"/>
        <v>revenue, interest and fees on loans, commission &amp; fee income, non-interest expense, pretax income</v>
      </c>
      <c r="T33">
        <f>IF(U33 &lt;&gt; "",12, 0)</f>
        <v>12</v>
      </c>
      <c r="U33" t="str">
        <f>IF(I231="pos_trend",B231,"")</f>
        <v>Net Loans</v>
      </c>
      <c r="V33" t="str">
        <f t="shared" si="1"/>
        <v>net loans</v>
      </c>
      <c r="W33" t="str">
        <f t="shared" si="3"/>
        <v>interest income, net interest income, trust income, commissions &amp; fees, commission &amp; fee income, operating income, net income, net loans</v>
      </c>
    </row>
    <row r="34" spans="1:23" x14ac:dyDescent="0.3">
      <c r="A34" s="1">
        <v>0</v>
      </c>
      <c r="B34" t="s">
        <v>41</v>
      </c>
      <c r="C34" t="s">
        <v>774</v>
      </c>
      <c r="D34" t="s">
        <v>774</v>
      </c>
      <c r="E34" t="s">
        <v>5832</v>
      </c>
      <c r="F34" t="s">
        <v>5832</v>
      </c>
      <c r="J34">
        <f>IF(K34 &lt;&gt; "",13, 0)</f>
        <v>0</v>
      </c>
      <c r="K34" t="str">
        <f>IF(I196="pos_trend",B196,"")</f>
        <v/>
      </c>
      <c r="L34" t="str">
        <f t="shared" si="0"/>
        <v/>
      </c>
      <c r="M34" t="str">
        <f t="shared" si="2"/>
        <v>revenue, interest and fees on loans, commission &amp; fee income, non-interest expense, pretax income</v>
      </c>
      <c r="T34">
        <f>IF(U34 &lt;&gt; "",13, 0)</f>
        <v>13</v>
      </c>
      <c r="U34" t="str">
        <f>IF(I251="pos_trend",B251,"")</f>
        <v>Total Assets</v>
      </c>
      <c r="V34" t="str">
        <f t="shared" si="1"/>
        <v>total assets</v>
      </c>
      <c r="W34" t="str">
        <f t="shared" si="3"/>
        <v>interest income, net interest income, trust income, commissions &amp; fees, commission &amp; fee income, operating income, net income, net loans, total assets</v>
      </c>
    </row>
    <row r="35" spans="1:23" x14ac:dyDescent="0.3">
      <c r="A35" s="1">
        <v>1</v>
      </c>
      <c r="B35" t="s">
        <v>42</v>
      </c>
      <c r="C35" t="s">
        <v>9771</v>
      </c>
      <c r="D35" t="s">
        <v>3427</v>
      </c>
      <c r="E35" t="s">
        <v>9772</v>
      </c>
      <c r="F35" t="s">
        <v>9773</v>
      </c>
      <c r="J35">
        <f>IF(K35 &lt;&gt; "",14, 0)</f>
        <v>0</v>
      </c>
      <c r="K35" t="str">
        <f>IF(I201="pos_trend",B201,"")</f>
        <v/>
      </c>
      <c r="L35" t="str">
        <f t="shared" si="0"/>
        <v/>
      </c>
      <c r="M35" t="str">
        <f t="shared" si="2"/>
        <v>revenue, interest and fees on loans, commission &amp; fee income, non-interest expense, pretax income</v>
      </c>
      <c r="T35">
        <f>IF(U35 &lt;&gt; "",14, 0)</f>
        <v>14</v>
      </c>
      <c r="U35" t="str">
        <f>IF(I279="pos_trend",B279,"")</f>
        <v>Retained Earnings</v>
      </c>
      <c r="V35" t="str">
        <f t="shared" si="1"/>
        <v>retained earnings</v>
      </c>
      <c r="W35" t="str">
        <f t="shared" si="3"/>
        <v>interest income, net interest income, trust income, commissions &amp; fees, commission &amp; fee income, operating income, net income, net loans, total assets, retained earnings</v>
      </c>
    </row>
    <row r="36" spans="1:23" x14ac:dyDescent="0.3">
      <c r="A36" s="1">
        <v>2</v>
      </c>
      <c r="B36" t="s">
        <v>43</v>
      </c>
      <c r="C36" t="s">
        <v>9774</v>
      </c>
      <c r="D36" t="s">
        <v>9775</v>
      </c>
      <c r="E36" t="s">
        <v>9776</v>
      </c>
      <c r="F36" t="s">
        <v>9777</v>
      </c>
      <c r="J36">
        <f>IF(K36 &lt;&gt; "",15, 0)</f>
        <v>0</v>
      </c>
      <c r="K36" t="str">
        <f>IF(I202="pos_trend",B202,"")</f>
        <v/>
      </c>
      <c r="L36" t="str">
        <f t="shared" si="0"/>
        <v/>
      </c>
      <c r="M36" t="str">
        <f t="shared" si="2"/>
        <v>revenue, interest and fees on loans, commission &amp; fee income, non-interest expense, pretax income</v>
      </c>
      <c r="T36">
        <f>IF(U36 &lt;&gt; "",15, 0)</f>
        <v>0</v>
      </c>
      <c r="U36" t="str">
        <f>IF(I336="pos_trend",B336,"")</f>
        <v/>
      </c>
      <c r="V36" t="str">
        <f t="shared" si="1"/>
        <v/>
      </c>
      <c r="W36" t="str">
        <f t="shared" si="3"/>
        <v>interest income, net interest income, trust income, commissions &amp; fees, commission &amp; fee income, operating income, net income, net loans, total assets, retained earnings</v>
      </c>
    </row>
    <row r="37" spans="1:23" x14ac:dyDescent="0.3">
      <c r="A37" s="1">
        <v>3</v>
      </c>
      <c r="B37" t="s">
        <v>44</v>
      </c>
      <c r="C37" t="s">
        <v>9778</v>
      </c>
      <c r="D37" t="s">
        <v>9779</v>
      </c>
      <c r="E37" t="s">
        <v>3435</v>
      </c>
      <c r="F37" t="s">
        <v>9780</v>
      </c>
      <c r="J37">
        <f>IF(K37 &lt;&gt; "",16, 0)</f>
        <v>0</v>
      </c>
      <c r="K37" t="str">
        <f>IF(I203="pos_trend",B203,"")</f>
        <v/>
      </c>
      <c r="L37" t="str">
        <f t="shared" si="0"/>
        <v/>
      </c>
      <c r="M37" t="str">
        <f t="shared" si="2"/>
        <v>revenue, interest and fees on loans, commission &amp; fee income, non-interest expense, pretax income</v>
      </c>
      <c r="T37">
        <f>IF(U37 &lt;&gt; "",16, 0)</f>
        <v>16</v>
      </c>
      <c r="U37" t="str">
        <f>IF(I235="pos_trend",B235,"")</f>
        <v>Real Estate Mortgage Loans</v>
      </c>
      <c r="V37" t="str">
        <f t="shared" si="1"/>
        <v>real estate mortgage loans</v>
      </c>
      <c r="W37" t="str">
        <f t="shared" si="3"/>
        <v>interest income, net interest income, trust income, commissions &amp; fees, commission &amp; fee income, operating income, net income, net loans, total assets, retained earnings, real estate mortgage loans</v>
      </c>
    </row>
    <row r="38" spans="1:23" x14ac:dyDescent="0.3">
      <c r="A38" s="1">
        <v>4</v>
      </c>
      <c r="B38" t="s">
        <v>60</v>
      </c>
      <c r="C38" t="s">
        <v>3363</v>
      </c>
      <c r="E38" t="s">
        <v>9781</v>
      </c>
      <c r="F38" t="s">
        <v>9772</v>
      </c>
      <c r="J38">
        <f>IF(K38 &lt;&gt; "",17, 0)</f>
        <v>0</v>
      </c>
      <c r="K38" t="str">
        <f>IF(I351="pos_trend",B351,"")</f>
        <v/>
      </c>
      <c r="L38" t="str">
        <f t="shared" si="0"/>
        <v/>
      </c>
      <c r="M38" t="str">
        <f t="shared" si="2"/>
        <v>revenue, interest and fees on loans, commission &amp; fee income, non-interest expense, pretax income</v>
      </c>
      <c r="T38">
        <f>IF(U38 &lt;&gt; "",17, 0)</f>
        <v>0</v>
      </c>
      <c r="U38" t="str">
        <f>IF(I236="pos_trend",B236,"")</f>
        <v/>
      </c>
      <c r="V38" t="str">
        <f t="shared" si="1"/>
        <v/>
      </c>
      <c r="W38" t="str">
        <f t="shared" si="3"/>
        <v>interest income, net interest income, trust income, commissions &amp; fees, commission &amp; fee income, operating income, net income, net loans, total assets, retained earnings, real estate mortgage loans</v>
      </c>
    </row>
    <row r="39" spans="1:23" x14ac:dyDescent="0.3">
      <c r="A39" s="1">
        <v>5</v>
      </c>
      <c r="B39" t="s">
        <v>64</v>
      </c>
      <c r="C39" t="s">
        <v>9782</v>
      </c>
      <c r="E39" t="s">
        <v>6411</v>
      </c>
      <c r="F39" t="s">
        <v>9783</v>
      </c>
      <c r="K39" t="str">
        <f>IF(I352="pos_trend",B352,"")</f>
        <v/>
      </c>
      <c r="M39" t="str">
        <f t="shared" si="2"/>
        <v>revenue, interest and fees on loans, commission &amp; fee income, non-interest expense, pretax income</v>
      </c>
      <c r="W39" t="str">
        <f t="shared" si="3"/>
        <v>interest income, net interest income, trust income, commissions &amp; fees, commission &amp; fee income, operating income, net income, net loans, total assets, retained earnings, real estate mortgage loans</v>
      </c>
    </row>
    <row r="40" spans="1:23" x14ac:dyDescent="0.3">
      <c r="J40">
        <f>MAX(J22:J39)</f>
        <v>10</v>
      </c>
      <c r="K40" t="str">
        <f>VLOOKUP(J40,J22:K39,2,FALSE)</f>
        <v>Pretax Income</v>
      </c>
      <c r="M40" t="str">
        <f>IF(IFERROR(FIND(",",M39),TRUE)=TRUE,M39,IF(NOT(EXACT(K40,UPPER(K40))),SUBSTITUTE(M39,LOWER(K40),"and "&amp;LOWER(K40)),SUBSTITUTE(M39,K40,"and "&amp;K40)))</f>
        <v>revenue, interest and fees on loans, commission &amp; fee income, non-interest expense, and pretax income</v>
      </c>
      <c r="T40">
        <f>MAX(T22:T39)</f>
        <v>16</v>
      </c>
      <c r="U40" t="str">
        <f>VLOOKUP(T40,T22:U39,2,FALSE)</f>
        <v>Real Estate Mortgage Loans</v>
      </c>
      <c r="W40" t="str">
        <f>IF(IFERROR(FIND(",",W39),TRUE)=TRUE,W39,IF(NOT(EXACT(U40,UPPER(U40))),SUBSTITUTE(W39,LOWER(U40),"and "&amp;LOWER(U40)),SUBSTITUTE(W39,U40,"and "&amp;U40)))</f>
        <v>interest income, net interest income, trust income, commissions &amp; fees, commission &amp; fee income, operating income, net income, net loans, total assets, retained earnings, and real estate mortgage loans</v>
      </c>
    </row>
    <row r="41" spans="1:23" x14ac:dyDescent="0.3">
      <c r="B41" s="1" t="s">
        <v>69</v>
      </c>
      <c r="C41" s="1" t="s">
        <v>70</v>
      </c>
      <c r="D41" s="1" t="s">
        <v>71</v>
      </c>
      <c r="E41" s="1" t="s">
        <v>72</v>
      </c>
      <c r="F41" s="1" t="s">
        <v>73</v>
      </c>
    </row>
    <row r="42" spans="1:23" x14ac:dyDescent="0.3">
      <c r="A42" s="1">
        <v>0</v>
      </c>
      <c r="B42" t="s">
        <v>74</v>
      </c>
      <c r="C42" t="s">
        <v>817</v>
      </c>
      <c r="D42" t="s">
        <v>816</v>
      </c>
      <c r="E42" t="s">
        <v>6408</v>
      </c>
      <c r="F42" t="s">
        <v>1806</v>
      </c>
      <c r="K42" t="str">
        <f>SUBSTITUTE(IF(M40&lt;&gt;"", D1 &amp; " has managed to increase " &amp; M40 &amp; " each year since " &amp; C144, "No positive trends")," , "," ")</f>
        <v>The First Bancshares has managed to increase revenue, interest and fees on loans, commission &amp; fee income, non-interest expense, and pretax income each year since 2012</v>
      </c>
      <c r="U42" t="str">
        <f>SUBSTITUTE(IF(W40&lt;&gt;"", D1 &amp; " has managed to increase " &amp; W40 &amp; " each year since " &amp; C144, "No positive trends")," , "," ")</f>
        <v>The First Bancshares has managed to increase interest income, net interest income, trust income, commissions &amp; fees, commission &amp; fee income, operating income, net income, net loans, total assets, retained earnings, and real estate mortgage loans each year since 2012</v>
      </c>
    </row>
    <row r="43" spans="1:23" x14ac:dyDescent="0.3">
      <c r="A43" s="1">
        <v>1</v>
      </c>
      <c r="B43" t="s">
        <v>78</v>
      </c>
      <c r="C43" t="s">
        <v>9784</v>
      </c>
      <c r="D43" t="s">
        <v>79</v>
      </c>
      <c r="E43" t="s">
        <v>4087</v>
      </c>
      <c r="F43" t="s">
        <v>75</v>
      </c>
    </row>
    <row r="44" spans="1:23" x14ac:dyDescent="0.3">
      <c r="A44" s="1">
        <v>2</v>
      </c>
      <c r="B44" t="s">
        <v>83</v>
      </c>
      <c r="C44" t="s">
        <v>1287</v>
      </c>
      <c r="D44" t="s">
        <v>1293</v>
      </c>
      <c r="E44" t="s">
        <v>9785</v>
      </c>
      <c r="F44" t="s">
        <v>1292</v>
      </c>
    </row>
    <row r="45" spans="1:23" x14ac:dyDescent="0.3">
      <c r="A45" s="1">
        <v>3</v>
      </c>
      <c r="B45" t="s">
        <v>88</v>
      </c>
      <c r="C45" t="s">
        <v>1301</v>
      </c>
      <c r="D45" t="s">
        <v>120</v>
      </c>
      <c r="E45" t="s">
        <v>9786</v>
      </c>
      <c r="F45" t="s">
        <v>1837</v>
      </c>
    </row>
    <row r="47" spans="1:23" x14ac:dyDescent="0.3">
      <c r="B47" s="1" t="s">
        <v>93</v>
      </c>
      <c r="C47" s="1" t="s">
        <v>37</v>
      </c>
      <c r="D47" s="1" t="s">
        <v>38</v>
      </c>
      <c r="E47" s="1" t="s">
        <v>39</v>
      </c>
      <c r="F47" s="1" t="s">
        <v>40</v>
      </c>
    </row>
    <row r="48" spans="1:23" x14ac:dyDescent="0.3">
      <c r="A48" s="1">
        <v>0</v>
      </c>
      <c r="B48" t="s">
        <v>94</v>
      </c>
      <c r="C48">
        <v>0.41</v>
      </c>
      <c r="D48">
        <v>0.47</v>
      </c>
      <c r="E48">
        <v>1.72</v>
      </c>
      <c r="F48">
        <v>2.0299999999999998</v>
      </c>
    </row>
    <row r="49" spans="1:14" x14ac:dyDescent="0.3">
      <c r="A49" s="1">
        <v>1</v>
      </c>
      <c r="B49" t="s">
        <v>95</v>
      </c>
      <c r="C49">
        <v>0.41</v>
      </c>
      <c r="D49">
        <v>0.47</v>
      </c>
      <c r="E49">
        <v>1.72</v>
      </c>
      <c r="F49">
        <v>2.0299999999999998</v>
      </c>
    </row>
    <row r="50" spans="1:14" x14ac:dyDescent="0.3">
      <c r="A50" s="1">
        <v>2</v>
      </c>
      <c r="B50" t="s">
        <v>96</v>
      </c>
      <c r="C50">
        <v>0.41</v>
      </c>
      <c r="D50">
        <v>0.46</v>
      </c>
      <c r="E50">
        <v>1.72</v>
      </c>
      <c r="F50">
        <v>2.0299999999999998</v>
      </c>
    </row>
    <row r="51" spans="1:14" x14ac:dyDescent="0.3">
      <c r="A51" s="1">
        <v>3</v>
      </c>
      <c r="B51" t="s">
        <v>97</v>
      </c>
      <c r="C51">
        <v>0.41</v>
      </c>
      <c r="D51">
        <v>0.46</v>
      </c>
      <c r="E51">
        <v>1.72</v>
      </c>
      <c r="F51">
        <v>2.0299999999999998</v>
      </c>
    </row>
    <row r="52" spans="1:14" x14ac:dyDescent="0.3">
      <c r="A52" s="1">
        <v>4</v>
      </c>
      <c r="B52" t="s">
        <v>98</v>
      </c>
      <c r="C52">
        <v>0.41</v>
      </c>
      <c r="D52">
        <v>0.46</v>
      </c>
      <c r="E52">
        <v>1.69</v>
      </c>
      <c r="F52">
        <v>2.02</v>
      </c>
    </row>
    <row r="54" spans="1:14" x14ac:dyDescent="0.3">
      <c r="B54" s="1" t="s">
        <v>99</v>
      </c>
      <c r="C54" s="1" t="s">
        <v>37</v>
      </c>
      <c r="D54" s="1" t="s">
        <v>38</v>
      </c>
      <c r="E54" s="1" t="s">
        <v>39</v>
      </c>
      <c r="F54" s="1" t="s">
        <v>40</v>
      </c>
    </row>
    <row r="55" spans="1:14" x14ac:dyDescent="0.3">
      <c r="A55" s="1">
        <v>0</v>
      </c>
      <c r="B55" t="s">
        <v>100</v>
      </c>
    </row>
    <row r="56" spans="1:14" x14ac:dyDescent="0.3">
      <c r="A56" s="1">
        <v>1</v>
      </c>
      <c r="B56" t="s">
        <v>101</v>
      </c>
      <c r="D56">
        <v>1</v>
      </c>
      <c r="F56">
        <v>1</v>
      </c>
    </row>
    <row r="57" spans="1:14" x14ac:dyDescent="0.3">
      <c r="A57" s="1">
        <v>2</v>
      </c>
      <c r="B57" t="s">
        <v>102</v>
      </c>
    </row>
    <row r="58" spans="1:14" x14ac:dyDescent="0.3">
      <c r="A58" s="1">
        <v>3</v>
      </c>
      <c r="B58" t="s">
        <v>103</v>
      </c>
    </row>
    <row r="60" spans="1:14" x14ac:dyDescent="0.3">
      <c r="B60" s="1" t="s">
        <v>104</v>
      </c>
      <c r="C60" s="1" t="s">
        <v>9787</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FBMS</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C61" t="s">
        <v>9788</v>
      </c>
      <c r="F61">
        <v>0.19</v>
      </c>
      <c r="I61" t="str">
        <f t="shared" si="4"/>
        <v>N/A</v>
      </c>
      <c r="J61">
        <f t="shared" si="5"/>
        <v>-8.900000000000001E-2</v>
      </c>
      <c r="K61">
        <f t="shared" si="6"/>
        <v>0</v>
      </c>
      <c r="L61">
        <f t="shared" si="7"/>
        <v>0</v>
      </c>
      <c r="M61">
        <f t="shared" si="8"/>
        <v>0.19</v>
      </c>
      <c r="N61">
        <f t="shared" si="9"/>
        <v>0</v>
      </c>
    </row>
    <row r="62" spans="1:14" x14ac:dyDescent="0.3">
      <c r="A62" s="1">
        <v>1</v>
      </c>
      <c r="B62" t="s">
        <v>111</v>
      </c>
      <c r="C62" t="s">
        <v>1283</v>
      </c>
      <c r="F62">
        <v>0.22</v>
      </c>
      <c r="I62" t="str">
        <f t="shared" si="4"/>
        <v>N/A</v>
      </c>
      <c r="J62">
        <f t="shared" si="5"/>
        <v>-2.1000000000000001E-2</v>
      </c>
      <c r="K62">
        <f t="shared" si="6"/>
        <v>0</v>
      </c>
      <c r="L62">
        <f t="shared" si="7"/>
        <v>0</v>
      </c>
      <c r="M62">
        <f t="shared" si="8"/>
        <v>0.22</v>
      </c>
      <c r="N62">
        <f t="shared" si="9"/>
        <v>0</v>
      </c>
    </row>
    <row r="63" spans="1:14" x14ac:dyDescent="0.3">
      <c r="A63" s="1">
        <v>2</v>
      </c>
      <c r="B63" t="s">
        <v>113</v>
      </c>
      <c r="C63" t="s">
        <v>9789</v>
      </c>
      <c r="F63">
        <v>0.08</v>
      </c>
      <c r="I63" t="str">
        <f t="shared" si="4"/>
        <v>N/A</v>
      </c>
      <c r="J63">
        <f t="shared" si="5"/>
        <v>4.9000000000000002E-2</v>
      </c>
      <c r="K63">
        <f t="shared" si="6"/>
        <v>0</v>
      </c>
      <c r="L63">
        <f t="shared" si="7"/>
        <v>0</v>
      </c>
      <c r="M63">
        <f t="shared" si="8"/>
        <v>0.08</v>
      </c>
      <c r="N63">
        <f t="shared" si="9"/>
        <v>0</v>
      </c>
    </row>
    <row r="64" spans="1:14" x14ac:dyDescent="0.3">
      <c r="A64" s="1">
        <v>3</v>
      </c>
      <c r="B64" t="s">
        <v>115</v>
      </c>
      <c r="C64" t="s">
        <v>9790</v>
      </c>
      <c r="F64">
        <v>0.12</v>
      </c>
      <c r="I64" t="str">
        <f t="shared" si="4"/>
        <v>N/A</v>
      </c>
      <c r="J64">
        <f t="shared" si="5"/>
        <v>0.18</v>
      </c>
      <c r="K64">
        <f t="shared" si="6"/>
        <v>0</v>
      </c>
      <c r="L64">
        <f t="shared" si="7"/>
        <v>0</v>
      </c>
      <c r="M64">
        <f t="shared" si="8"/>
        <v>0.12</v>
      </c>
      <c r="N64">
        <f t="shared" si="9"/>
        <v>0</v>
      </c>
    </row>
    <row r="65" spans="1:14" x14ac:dyDescent="0.3">
      <c r="A65" s="1">
        <v>4</v>
      </c>
      <c r="B65" t="s">
        <v>117</v>
      </c>
      <c r="F65">
        <v>0.08</v>
      </c>
      <c r="I65" t="str">
        <f t="shared" si="4"/>
        <v>N/A</v>
      </c>
      <c r="J65">
        <f t="shared" si="5"/>
        <v>0</v>
      </c>
      <c r="K65">
        <f t="shared" si="6"/>
        <v>0</v>
      </c>
      <c r="L65">
        <f t="shared" si="7"/>
        <v>0</v>
      </c>
      <c r="M65">
        <f t="shared" si="8"/>
        <v>0.08</v>
      </c>
      <c r="N65">
        <f t="shared" si="9"/>
        <v>0</v>
      </c>
    </row>
    <row r="66" spans="1:14" x14ac:dyDescent="0.3">
      <c r="A66" s="1">
        <v>5</v>
      </c>
      <c r="B66" t="s">
        <v>119</v>
      </c>
      <c r="C66" t="s">
        <v>9791</v>
      </c>
      <c r="I66" t="str">
        <f t="shared" si="4"/>
        <v>N/A</v>
      </c>
      <c r="J66">
        <f t="shared" si="5"/>
        <v>0.22170000000000001</v>
      </c>
      <c r="K66">
        <f t="shared" si="6"/>
        <v>0</v>
      </c>
      <c r="L66">
        <f t="shared" si="7"/>
        <v>0</v>
      </c>
      <c r="M66">
        <f t="shared" si="8"/>
        <v>0</v>
      </c>
      <c r="N66">
        <f t="shared" si="9"/>
        <v>0</v>
      </c>
    </row>
    <row r="67" spans="1:14" x14ac:dyDescent="0.3">
      <c r="D67" t="s">
        <v>121</v>
      </c>
      <c r="E67" t="str">
        <f>C1</f>
        <v>The First Bancshares, Inc. (FBMS)</v>
      </c>
      <c r="I67" t="str">
        <f t="shared" si="4"/>
        <v>N/A</v>
      </c>
      <c r="J67">
        <f t="shared" si="5"/>
        <v>0</v>
      </c>
      <c r="K67" t="str">
        <f t="shared" si="6"/>
        <v>Comp Average</v>
      </c>
      <c r="L67" t="str">
        <f t="shared" si="7"/>
        <v>The First Bancshares, Inc. (FBMS)</v>
      </c>
      <c r="M67">
        <f t="shared" si="8"/>
        <v>0</v>
      </c>
      <c r="N67">
        <f t="shared" si="9"/>
        <v>0</v>
      </c>
    </row>
    <row r="68" spans="1:14" x14ac:dyDescent="0.3">
      <c r="A68" s="1">
        <v>0</v>
      </c>
      <c r="B68" t="s">
        <v>122</v>
      </c>
      <c r="C68" t="s">
        <v>9765</v>
      </c>
      <c r="D68">
        <f ca="1">AVERAGE(VALUE(INDIRECT("J"&amp;(MATCH(B68,B69:B500,0)+68))),VALUE(INDIRECT("J"&amp;(MATCH(B68,B69:B500,0)+79))),VALUE(INDIRECT("J"&amp;(MATCH(B68,B69:B500,0)+90))),VALUE(INDIRECT("J"&amp;(MATCH(B68,B69:B500,0)+101))))</f>
        <v>345307500</v>
      </c>
      <c r="E68" t="str">
        <f t="shared" ref="E68:E76" ca="1" si="10">IF(AND(C68&lt;&gt;"",D68&lt;&gt;0),IF(VALUE(J68)&gt;VALUE(K68),"above average","below average"),"no data")</f>
        <v>below average</v>
      </c>
      <c r="I68" t="str">
        <f t="shared" ca="1" si="4"/>
        <v>N/A</v>
      </c>
      <c r="J68">
        <f t="shared" si="5"/>
        <v>246440000</v>
      </c>
      <c r="K68">
        <f t="shared" ca="1" si="6"/>
        <v>345307500</v>
      </c>
      <c r="L68" t="str">
        <f t="shared" ca="1" si="7"/>
        <v>below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9295</v>
      </c>
      <c r="D70">
        <f ca="1">AVERAGE(VALUE(INDIRECT("J"&amp;(MATCH(B70,B71:B502,0)+70))),VALUE(INDIRECT("J"&amp;(MATCH(B70,B71:B502,0)+81))),VALUE(INDIRECT("J"&amp;(MATCH(B70,B71:B502,0)+92))),VALUE(INDIRECT("J"&amp;(MATCH(B70,B71:B502,0)+103))))</f>
        <v>17.535000000000004</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t="str">
        <f t="shared" si="5"/>
        <v>23.09</v>
      </c>
      <c r="K70">
        <f t="shared" ca="1" si="6"/>
        <v>17.535000000000004</v>
      </c>
      <c r="L70" t="str">
        <f t="shared" ca="1" si="7"/>
        <v>above average</v>
      </c>
      <c r="M70" t="str">
        <f t="shared" ca="1" si="8"/>
        <v>trailing p/e</v>
      </c>
      <c r="N70" t="str">
        <f t="shared" ca="1" si="9"/>
        <v>trailing p/e</v>
      </c>
    </row>
    <row r="71" spans="1:14" x14ac:dyDescent="0.3">
      <c r="A71" s="1">
        <v>3</v>
      </c>
      <c r="B71" t="s">
        <v>125</v>
      </c>
      <c r="C71" t="s">
        <v>9792</v>
      </c>
      <c r="D71">
        <f ca="1">AVERAGE(VALUE(INDIRECT("J"&amp;(MATCH(B71,B72:B503,0)+71))),VALUE(INDIRECT("J"&amp;(MATCH(B71,B72:B503,0)+82))),VALUE(INDIRECT("J"&amp;(MATCH(B71,B72:B503,0)+93))),VALUE(INDIRECT("J"&amp;(MATCH(B71,B72:B503,0)+104))))</f>
        <v>14.8825</v>
      </c>
      <c r="E71" t="str">
        <f t="shared" ca="1" si="10"/>
        <v>below average</v>
      </c>
      <c r="F71" t="str">
        <f t="shared" ca="1" si="11"/>
        <v/>
      </c>
      <c r="G71" t="str">
        <f t="shared" ref="G71:G76" ca="1" si="12">IF(F71&lt;&gt;"", G70 &amp; ", " &amp; IFERROR(LEFT(F71,FIND("(",F71) - 2),F71),G70)</f>
        <v>trailing p/e</v>
      </c>
      <c r="I71" t="str">
        <f t="shared" ca="1" si="4"/>
        <v>N/A</v>
      </c>
      <c r="J71" t="str">
        <f t="shared" si="5"/>
        <v>13.28</v>
      </c>
      <c r="K71">
        <f t="shared" ca="1" si="6"/>
        <v>14.8825</v>
      </c>
      <c r="L71" t="str">
        <f t="shared" ca="1" si="7"/>
        <v>below average</v>
      </c>
      <c r="M71" t="str">
        <f t="shared" ca="1" si="8"/>
        <v/>
      </c>
      <c r="N71" t="str">
        <f t="shared" ca="1" si="9"/>
        <v>trailing p/e</v>
      </c>
    </row>
    <row r="72" spans="1:14" x14ac:dyDescent="0.3">
      <c r="A72" s="1">
        <v>4</v>
      </c>
      <c r="B72" t="s">
        <v>127</v>
      </c>
      <c r="D72">
        <f ca="1">AVERAGE(VALUE(INDIRECT("J"&amp;(MATCH(B72,B73:B504,0)+72))),VALUE(INDIRECT("J"&amp;(MATCH(B72,B73:B504,0)+83))),VALUE(INDIRECT("J"&amp;(MATCH(B72,B73:B504,0)+94))),VALUE(INDIRECT("J"&amp;(MATCH(B72,B73:B504,0)+105))))</f>
        <v>2.5949999999999998</v>
      </c>
      <c r="E72" t="str">
        <f t="shared" ca="1" si="10"/>
        <v>no data</v>
      </c>
      <c r="F72" t="str">
        <f t="shared" ca="1" si="11"/>
        <v/>
      </c>
      <c r="G72" t="str">
        <f t="shared" ca="1" si="12"/>
        <v>trailing p/e</v>
      </c>
      <c r="I72" t="str">
        <f t="shared" ca="1" si="4"/>
        <v>N/A</v>
      </c>
      <c r="J72">
        <f t="shared" si="5"/>
        <v>0</v>
      </c>
      <c r="K72">
        <f t="shared" ca="1" si="6"/>
        <v>2.5949999999999998</v>
      </c>
      <c r="L72" t="str">
        <f t="shared" ca="1" si="7"/>
        <v>no data</v>
      </c>
      <c r="M72" t="str">
        <f t="shared" ca="1" si="8"/>
        <v/>
      </c>
      <c r="N72" t="str">
        <f t="shared" ca="1" si="9"/>
        <v>trailing p/e</v>
      </c>
    </row>
    <row r="73" spans="1:14" x14ac:dyDescent="0.3">
      <c r="A73" s="1">
        <v>5</v>
      </c>
      <c r="B73" t="s">
        <v>129</v>
      </c>
      <c r="C73" t="s">
        <v>9793</v>
      </c>
      <c r="D73">
        <f ca="1">AVERAGE(VALUE(INDIRECT("J"&amp;(MATCH(B73,B74:B505,0)+73))),VALUE(INDIRECT("J"&amp;(MATCH(B73,B74:B505,0)+84))),VALUE(INDIRECT("J"&amp;(MATCH(B73,B74:B505,0)+95))),VALUE(INDIRECT("J"&amp;(MATCH(B73,B74:B505,0)+106))))</f>
        <v>5.2074999999999996</v>
      </c>
      <c r="E73" t="str">
        <f t="shared" ca="1" si="10"/>
        <v>below average</v>
      </c>
      <c r="F73" t="str">
        <f t="shared" ca="1" si="11"/>
        <v/>
      </c>
      <c r="G73" t="str">
        <f t="shared" ca="1" si="12"/>
        <v>trailing p/e</v>
      </c>
      <c r="I73" t="str">
        <f t="shared" ca="1" si="4"/>
        <v>N/A</v>
      </c>
      <c r="J73" t="str">
        <f t="shared" si="5"/>
        <v>4.37</v>
      </c>
      <c r="K73">
        <f t="shared" ca="1" si="6"/>
        <v>5.2074999999999996</v>
      </c>
      <c r="L73" t="str">
        <f t="shared" ca="1" si="7"/>
        <v>below average</v>
      </c>
      <c r="M73" t="str">
        <f t="shared" ca="1" si="8"/>
        <v/>
      </c>
      <c r="N73" t="str">
        <f t="shared" ca="1" si="9"/>
        <v>trailing p/e</v>
      </c>
    </row>
    <row r="74" spans="1:14" x14ac:dyDescent="0.3">
      <c r="A74" s="1">
        <v>6</v>
      </c>
      <c r="B74" t="s">
        <v>131</v>
      </c>
      <c r="C74" t="s">
        <v>3016</v>
      </c>
      <c r="D74">
        <f ca="1">AVERAGE(VALUE(INDIRECT("J"&amp;(MATCH(B74,B75:B506,0)+74))),VALUE(INDIRECT("J"&amp;(MATCH(B74,B75:B506,0)+85))),VALUE(INDIRECT("J"&amp;(MATCH(B74,B75:B506,0)+96))),VALUE(INDIRECT("J"&amp;(MATCH(B74,B75:B506,0)+107))))</f>
        <v>1.7</v>
      </c>
      <c r="E74" t="str">
        <f t="shared" ca="1" si="10"/>
        <v>below average</v>
      </c>
      <c r="F74" t="str">
        <f t="shared" ca="1" si="11"/>
        <v/>
      </c>
      <c r="G74" t="str">
        <f t="shared" ca="1" si="12"/>
        <v>trailing p/e</v>
      </c>
      <c r="I74" t="str">
        <f t="shared" ca="1" si="4"/>
        <v>N/A</v>
      </c>
      <c r="J74" t="str">
        <f t="shared" si="5"/>
        <v>1.55</v>
      </c>
      <c r="K74">
        <f t="shared" ca="1" si="6"/>
        <v>1.7</v>
      </c>
      <c r="L74" t="str">
        <f t="shared" ca="1" si="7"/>
        <v>below average</v>
      </c>
      <c r="M74" t="str">
        <f t="shared" ca="1" si="8"/>
        <v/>
      </c>
      <c r="N74" t="str">
        <f t="shared" ca="1" si="9"/>
        <v>trailing p/e</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trailing p/e</v>
      </c>
      <c r="I75" t="str">
        <f t="shared" ca="1" si="4"/>
        <v>N/A</v>
      </c>
      <c r="J75">
        <f t="shared" si="5"/>
        <v>0</v>
      </c>
      <c r="K75">
        <f t="shared" ca="1" si="6"/>
        <v>0</v>
      </c>
      <c r="L75" t="str">
        <f t="shared" ca="1" si="7"/>
        <v>no data</v>
      </c>
      <c r="M75" t="str">
        <f t="shared" ca="1" si="8"/>
        <v/>
      </c>
      <c r="N75" t="str">
        <f t="shared" ca="1" si="9"/>
        <v>trailing p/e</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trailing p/e</v>
      </c>
      <c r="I76" t="str">
        <f t="shared" ca="1" si="4"/>
        <v>N/A</v>
      </c>
      <c r="J76">
        <f t="shared" si="5"/>
        <v>0</v>
      </c>
      <c r="K76">
        <f t="shared" ca="1" si="6"/>
        <v>0</v>
      </c>
      <c r="L76" t="str">
        <f t="shared" ca="1" si="7"/>
        <v>no data</v>
      </c>
      <c r="M76" t="str">
        <f t="shared" ca="1" si="8"/>
        <v/>
      </c>
      <c r="N76" t="str">
        <f t="shared" ca="1" si="9"/>
        <v>trailing p/e</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trailing p/e</v>
      </c>
      <c r="G77" t="str">
        <f ca="1">TRIM(IF(LEFT(G76,1)=",",REPLACE(G76,1,1,""),SUBSTITUTE(G76,F77, "and " &amp; F77)))</f>
        <v>and trailing p/e</v>
      </c>
      <c r="I77" t="str">
        <f t="shared" ca="1" si="4"/>
        <v>N/A</v>
      </c>
      <c r="J77">
        <f t="shared" si="5"/>
        <v>0</v>
      </c>
      <c r="K77">
        <f t="shared" si="6"/>
        <v>0</v>
      </c>
      <c r="L77">
        <f t="shared" si="7"/>
        <v>0</v>
      </c>
      <c r="M77" t="str">
        <f t="shared" ca="1" si="8"/>
        <v>trailing p/e</v>
      </c>
      <c r="N77" t="str">
        <f t="shared" ca="1" si="9"/>
        <v>and trailing p/e</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There are some indications that The First Bancshares may be overvalued. The company has a higher and trailing p/e than the comparable average</v>
      </c>
      <c r="I78" t="str">
        <f t="shared" ca="1" si="4"/>
        <v>N/A</v>
      </c>
      <c r="J78" t="str">
        <f t="shared" si="5"/>
        <v>Dec 31, 2016</v>
      </c>
      <c r="K78" t="str">
        <f t="shared" ca="1" si="6"/>
        <v>There are some indications that The First Bancshares may be overvalued. The company has a higher and trailing p/e than the comparable average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9794</v>
      </c>
      <c r="F81" t="str">
        <f t="shared" ref="F81:F87" ca="1" si="13">IF(E70="below average",LOWER(TRIM(IF(ISNUMBER(VALUE(RIGHT(B70,1))),REPLACE(B70,LEN(B70),1,""),B70))),"")</f>
        <v/>
      </c>
      <c r="G81" t="str">
        <f ca="1">IFERROR(LEFT(F81,FIND("(",F81) - 2),F81)</f>
        <v/>
      </c>
      <c r="I81" t="str">
        <f t="shared" ca="1" si="4"/>
        <v>N/A</v>
      </c>
      <c r="J81">
        <f t="shared" si="5"/>
        <v>0.153</v>
      </c>
      <c r="K81">
        <f t="shared" si="6"/>
        <v>0</v>
      </c>
      <c r="L81">
        <f t="shared" si="7"/>
        <v>0</v>
      </c>
      <c r="M81" t="str">
        <f t="shared" ca="1" si="8"/>
        <v/>
      </c>
      <c r="N81" t="str">
        <f t="shared" ca="1" si="9"/>
        <v/>
      </c>
    </row>
    <row r="82" spans="1:14" x14ac:dyDescent="0.3">
      <c r="A82" s="1">
        <v>1</v>
      </c>
      <c r="B82" t="s">
        <v>141</v>
      </c>
      <c r="C82" t="s">
        <v>9795</v>
      </c>
      <c r="F82" t="str">
        <f t="shared" ca="1" si="13"/>
        <v>forward p/e</v>
      </c>
      <c r="G82" t="str">
        <f t="shared" ref="G82:G87" ca="1" si="14">IF(F82&lt;&gt;"", G81 &amp; ", " &amp; IFERROR(LEFT(F82,FIND("(",F82) - 2),F82),G81)</f>
        <v>, forward p/e</v>
      </c>
      <c r="I82" t="str">
        <f t="shared" ca="1" si="4"/>
        <v>N/A</v>
      </c>
      <c r="J82">
        <f t="shared" si="5"/>
        <v>0.30170000000000002</v>
      </c>
      <c r="K82">
        <f t="shared" si="6"/>
        <v>0</v>
      </c>
      <c r="L82">
        <f t="shared" si="7"/>
        <v>0</v>
      </c>
      <c r="M82" t="str">
        <f t="shared" ca="1" si="8"/>
        <v>forward p/e</v>
      </c>
      <c r="N82" t="str">
        <f t="shared" ca="1" si="9"/>
        <v>, forward p/e</v>
      </c>
    </row>
    <row r="83" spans="1:14" x14ac:dyDescent="0.3">
      <c r="F83" t="str">
        <f t="shared" ca="1" si="13"/>
        <v/>
      </c>
      <c r="G83" t="str">
        <f t="shared" ca="1" si="14"/>
        <v>, forward p/e</v>
      </c>
      <c r="I83" t="str">
        <f t="shared" ca="1" si="4"/>
        <v>N/A</v>
      </c>
      <c r="J83">
        <f t="shared" si="5"/>
        <v>0</v>
      </c>
      <c r="K83">
        <f t="shared" si="6"/>
        <v>0</v>
      </c>
      <c r="L83">
        <f t="shared" si="7"/>
        <v>0</v>
      </c>
      <c r="M83" t="str">
        <f t="shared" ca="1" si="8"/>
        <v/>
      </c>
      <c r="N83" t="str">
        <f t="shared" ca="1" si="9"/>
        <v>, forward p/e</v>
      </c>
    </row>
    <row r="84" spans="1:14" x14ac:dyDescent="0.3">
      <c r="A84" s="1">
        <v>0</v>
      </c>
      <c r="B84" t="s">
        <v>143</v>
      </c>
      <c r="C84" t="s">
        <v>9796</v>
      </c>
      <c r="F84" t="str">
        <f t="shared" ca="1" si="13"/>
        <v>price/sales (ttm)</v>
      </c>
      <c r="G84" t="str">
        <f t="shared" ca="1" si="14"/>
        <v>, forward p/e, price/sales</v>
      </c>
      <c r="I84" t="str">
        <f t="shared" ca="1" si="4"/>
        <v>N/A</v>
      </c>
      <c r="J84">
        <f t="shared" si="5"/>
        <v>5.6999999999999993E-3</v>
      </c>
      <c r="K84">
        <f t="shared" si="6"/>
        <v>0</v>
      </c>
      <c r="L84">
        <f t="shared" si="7"/>
        <v>0</v>
      </c>
      <c r="M84" t="str">
        <f t="shared" ca="1" si="8"/>
        <v>price/sales (ttm)</v>
      </c>
      <c r="N84" t="str">
        <f t="shared" ca="1" si="9"/>
        <v>, forward p/e, price/sales</v>
      </c>
    </row>
    <row r="85" spans="1:14" x14ac:dyDescent="0.3">
      <c r="A85" s="1">
        <v>1</v>
      </c>
      <c r="B85" t="s">
        <v>145</v>
      </c>
      <c r="C85" t="s">
        <v>9797</v>
      </c>
      <c r="F85" t="str">
        <f t="shared" ca="1" si="13"/>
        <v>price/book (mrq)</v>
      </c>
      <c r="G85" t="str">
        <f t="shared" ca="1" si="14"/>
        <v>, forward p/e, price/sales, price/book</v>
      </c>
      <c r="I85" t="str">
        <f t="shared" ca="1" si="4"/>
        <v>N/A</v>
      </c>
      <c r="J85">
        <f t="shared" si="5"/>
        <v>6.4899999999999999E-2</v>
      </c>
      <c r="K85">
        <f t="shared" si="6"/>
        <v>0</v>
      </c>
      <c r="L85">
        <f t="shared" si="7"/>
        <v>0</v>
      </c>
      <c r="M85" t="str">
        <f t="shared" ca="1" si="8"/>
        <v>price/book (mrq)</v>
      </c>
      <c r="N85" t="str">
        <f t="shared" ca="1" si="9"/>
        <v>, forward p/e, price/sales, price/book</v>
      </c>
    </row>
    <row r="86" spans="1:14" x14ac:dyDescent="0.3">
      <c r="F86" t="str">
        <f t="shared" ca="1" si="13"/>
        <v/>
      </c>
      <c r="G86" t="str">
        <f t="shared" ca="1" si="14"/>
        <v>, forward p/e, price/sales, price/book</v>
      </c>
      <c r="I86" t="str">
        <f t="shared" ca="1" si="4"/>
        <v>N/A</v>
      </c>
      <c r="J86">
        <f t="shared" si="5"/>
        <v>0</v>
      </c>
      <c r="K86">
        <f t="shared" si="6"/>
        <v>0</v>
      </c>
      <c r="L86">
        <f t="shared" si="7"/>
        <v>0</v>
      </c>
      <c r="M86" t="str">
        <f t="shared" ca="1" si="8"/>
        <v/>
      </c>
      <c r="N86" t="str">
        <f t="shared" ca="1" si="9"/>
        <v>, forward p/e, price/sales, price/book</v>
      </c>
    </row>
    <row r="87" spans="1:14" x14ac:dyDescent="0.3">
      <c r="A87" s="1">
        <v>0</v>
      </c>
      <c r="B87" t="s">
        <v>147</v>
      </c>
      <c r="C87" t="s">
        <v>9798</v>
      </c>
      <c r="F87" t="str">
        <f t="shared" ca="1" si="13"/>
        <v/>
      </c>
      <c r="G87" t="str">
        <f t="shared" ca="1" si="14"/>
        <v>, forward p/e, price/sales, price/book</v>
      </c>
      <c r="I87" t="str">
        <f t="shared" ca="1" si="4"/>
        <v>N/A</v>
      </c>
      <c r="J87">
        <f t="shared" si="5"/>
        <v>56460000</v>
      </c>
      <c r="K87">
        <f t="shared" si="6"/>
        <v>0</v>
      </c>
      <c r="L87">
        <f t="shared" si="7"/>
        <v>0</v>
      </c>
      <c r="M87" t="str">
        <f t="shared" ca="1" si="8"/>
        <v/>
      </c>
      <c r="N87" t="str">
        <f t="shared" ca="1" si="9"/>
        <v>, forward p/e, price/sales, price/book</v>
      </c>
    </row>
    <row r="88" spans="1:14" x14ac:dyDescent="0.3">
      <c r="A88" s="1">
        <v>1</v>
      </c>
      <c r="B88" t="s">
        <v>149</v>
      </c>
      <c r="C88" t="s">
        <v>9799</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forward p/e, price/sales, price/book</v>
      </c>
      <c r="I88" t="str">
        <f t="shared" ca="1" si="4"/>
        <v>N/A</v>
      </c>
      <c r="J88" t="str">
        <f t="shared" si="5"/>
        <v>8.87</v>
      </c>
      <c r="K88">
        <f t="shared" si="6"/>
        <v>0</v>
      </c>
      <c r="L88">
        <f t="shared" si="7"/>
        <v>0</v>
      </c>
      <c r="M88" t="str">
        <f t="shared" ca="1" si="8"/>
        <v>price/book</v>
      </c>
      <c r="N88" t="str">
        <f t="shared" ca="1" si="9"/>
        <v>forward p/e, price/sales, price/book</v>
      </c>
    </row>
    <row r="89" spans="1:14" x14ac:dyDescent="0.3">
      <c r="A89" s="1">
        <v>2</v>
      </c>
      <c r="B89" t="s">
        <v>151</v>
      </c>
      <c r="C89" t="s">
        <v>9800</v>
      </c>
      <c r="D89" t="str">
        <f ca="1">IF(COUNTIF(E70:E76,"=below average")&gt;0,"There are some indications that "&amp;D1&amp;" may be undervalued. The company has a lower " &amp; G88 &amp; " than the comparable average", "Inconclusive")</f>
        <v>There are some indications that The First Bancshares may be undervalued. The company has a lower forward p/e, price/sales, price/book than the comparable average</v>
      </c>
      <c r="I89" t="str">
        <f t="shared" ca="1" si="4"/>
        <v>N/A</v>
      </c>
      <c r="J89">
        <f t="shared" si="5"/>
        <v>0.46299999999999997</v>
      </c>
      <c r="K89" t="str">
        <f t="shared" ca="1" si="6"/>
        <v>There are some indications that The First Bancshares may be undervalued. The company has a lower forward p/e, price/sales, price/book than the comparable average</v>
      </c>
      <c r="L89">
        <f t="shared" si="7"/>
        <v>0</v>
      </c>
      <c r="M89">
        <f t="shared" si="8"/>
        <v>0</v>
      </c>
      <c r="N89">
        <f t="shared" si="9"/>
        <v>0</v>
      </c>
    </row>
    <row r="90" spans="1:14" x14ac:dyDescent="0.3">
      <c r="A90" s="1">
        <v>3</v>
      </c>
      <c r="B90" t="s">
        <v>153</v>
      </c>
      <c r="I90" t="str">
        <f t="shared" si="4"/>
        <v>N/A</v>
      </c>
      <c r="J90">
        <f t="shared" si="5"/>
        <v>0</v>
      </c>
      <c r="K90">
        <f t="shared" si="6"/>
        <v>0</v>
      </c>
      <c r="L90">
        <f t="shared" si="7"/>
        <v>0</v>
      </c>
      <c r="M90">
        <f t="shared" si="8"/>
        <v>0</v>
      </c>
      <c r="N90">
        <f t="shared" si="9"/>
        <v>0</v>
      </c>
    </row>
    <row r="91" spans="1:14" x14ac:dyDescent="0.3">
      <c r="A91" s="1">
        <v>4</v>
      </c>
      <c r="B91" t="s">
        <v>155</v>
      </c>
      <c r="I91" t="str">
        <f t="shared" si="4"/>
        <v>N/A</v>
      </c>
      <c r="J91">
        <f t="shared" si="5"/>
        <v>0</v>
      </c>
      <c r="K91">
        <f t="shared" si="6"/>
        <v>0</v>
      </c>
      <c r="L91">
        <f t="shared" si="7"/>
        <v>0</v>
      </c>
      <c r="M91">
        <f t="shared" si="8"/>
        <v>0</v>
      </c>
      <c r="N91">
        <f t="shared" si="9"/>
        <v>0</v>
      </c>
    </row>
    <row r="92" spans="1:14" x14ac:dyDescent="0.3">
      <c r="A92" s="1">
        <v>5</v>
      </c>
      <c r="B92" t="s">
        <v>157</v>
      </c>
      <c r="C92" t="s">
        <v>7852</v>
      </c>
      <c r="I92" t="str">
        <f t="shared" si="4"/>
        <v>N/A</v>
      </c>
      <c r="J92">
        <f t="shared" si="5"/>
        <v>8270000</v>
      </c>
      <c r="K92">
        <f t="shared" si="6"/>
        <v>0</v>
      </c>
      <c r="L92">
        <f t="shared" si="7"/>
        <v>0</v>
      </c>
      <c r="M92">
        <f t="shared" si="8"/>
        <v>0</v>
      </c>
      <c r="N92">
        <f t="shared" si="9"/>
        <v>0</v>
      </c>
    </row>
    <row r="93" spans="1:14" x14ac:dyDescent="0.3">
      <c r="A93" s="1">
        <v>6</v>
      </c>
      <c r="B93" t="s">
        <v>159</v>
      </c>
      <c r="C93" t="s">
        <v>9767</v>
      </c>
      <c r="I93" t="str">
        <f t="shared" si="4"/>
        <v>N/A</v>
      </c>
      <c r="J93" t="str">
        <f t="shared" si="5"/>
        <v>1.17</v>
      </c>
      <c r="K93">
        <f t="shared" si="6"/>
        <v>0</v>
      </c>
      <c r="L93">
        <f t="shared" si="7"/>
        <v>0</v>
      </c>
      <c r="M93">
        <f t="shared" si="8"/>
        <v>0</v>
      </c>
      <c r="N93">
        <f t="shared" si="9"/>
        <v>0</v>
      </c>
    </row>
    <row r="94" spans="1:14" x14ac:dyDescent="0.3">
      <c r="A94" s="1">
        <v>7</v>
      </c>
      <c r="B94" t="s">
        <v>160</v>
      </c>
      <c r="C94" t="s">
        <v>9801</v>
      </c>
      <c r="I94" t="str">
        <f t="shared" si="4"/>
        <v>N/A</v>
      </c>
      <c r="J94">
        <f t="shared" si="5"/>
        <v>-0.56899999999999995</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9802</v>
      </c>
      <c r="I96" t="str">
        <f t="shared" si="4"/>
        <v>N/A</v>
      </c>
      <c r="J96">
        <f t="shared" si="5"/>
        <v>148510000</v>
      </c>
      <c r="K96">
        <f t="shared" si="6"/>
        <v>0</v>
      </c>
      <c r="L96">
        <f t="shared" si="7"/>
        <v>0</v>
      </c>
      <c r="M96">
        <f t="shared" si="8"/>
        <v>0</v>
      </c>
      <c r="N96">
        <f t="shared" si="9"/>
        <v>0</v>
      </c>
    </row>
    <row r="97" spans="1:14" x14ac:dyDescent="0.3">
      <c r="A97" s="1">
        <v>1</v>
      </c>
      <c r="B97" t="s">
        <v>164</v>
      </c>
      <c r="C97" t="s">
        <v>9803</v>
      </c>
      <c r="I97" t="str">
        <f t="shared" si="4"/>
        <v>N/A</v>
      </c>
      <c r="J97" t="str">
        <f t="shared" si="5"/>
        <v>16.28</v>
      </c>
      <c r="K97">
        <f t="shared" si="6"/>
        <v>0</v>
      </c>
      <c r="L97">
        <f t="shared" si="7"/>
        <v>0</v>
      </c>
      <c r="M97">
        <f t="shared" si="8"/>
        <v>0</v>
      </c>
      <c r="N97">
        <f t="shared" si="9"/>
        <v>0</v>
      </c>
    </row>
    <row r="98" spans="1:14" x14ac:dyDescent="0.3">
      <c r="A98" s="1">
        <v>2</v>
      </c>
      <c r="B98" t="s">
        <v>166</v>
      </c>
      <c r="C98" t="s">
        <v>9804</v>
      </c>
      <c r="I98" t="str">
        <f t="shared" si="4"/>
        <v>N/A</v>
      </c>
      <c r="J98">
        <f t="shared" si="5"/>
        <v>49720000</v>
      </c>
      <c r="K98">
        <f t="shared" si="6"/>
        <v>0</v>
      </c>
      <c r="L98">
        <f t="shared" si="7"/>
        <v>0</v>
      </c>
      <c r="M98">
        <f t="shared" si="8"/>
        <v>0</v>
      </c>
      <c r="N98">
        <f t="shared" si="9"/>
        <v>0</v>
      </c>
    </row>
    <row r="99" spans="1:14" x14ac:dyDescent="0.3">
      <c r="A99" s="1">
        <v>3</v>
      </c>
      <c r="B99" t="s">
        <v>168</v>
      </c>
      <c r="I99" t="str">
        <f t="shared" si="4"/>
        <v>N/A</v>
      </c>
      <c r="J99">
        <f t="shared" si="5"/>
        <v>0</v>
      </c>
      <c r="K99">
        <f t="shared" si="6"/>
        <v>0</v>
      </c>
      <c r="L99">
        <f t="shared" si="7"/>
        <v>0</v>
      </c>
      <c r="M99">
        <f t="shared" si="8"/>
        <v>0</v>
      </c>
      <c r="N99">
        <f t="shared" si="9"/>
        <v>0</v>
      </c>
    </row>
    <row r="100" spans="1:14" x14ac:dyDescent="0.3">
      <c r="A100" s="1">
        <v>4</v>
      </c>
      <c r="B100" t="s">
        <v>170</v>
      </c>
      <c r="I100" t="str">
        <f t="shared" si="4"/>
        <v>N/A</v>
      </c>
      <c r="J100">
        <f t="shared" si="5"/>
        <v>0</v>
      </c>
      <c r="K100">
        <f t="shared" si="6"/>
        <v>0</v>
      </c>
      <c r="L100">
        <f t="shared" si="7"/>
        <v>0</v>
      </c>
      <c r="M100">
        <f t="shared" si="8"/>
        <v>0</v>
      </c>
      <c r="N100">
        <f t="shared" si="9"/>
        <v>0</v>
      </c>
    </row>
    <row r="101" spans="1:14" x14ac:dyDescent="0.3">
      <c r="A101" s="1">
        <v>5</v>
      </c>
      <c r="B101" t="s">
        <v>172</v>
      </c>
      <c r="C101" t="s">
        <v>9805</v>
      </c>
      <c r="I101" t="str">
        <f t="shared" si="4"/>
        <v>N/A</v>
      </c>
      <c r="J101" t="str">
        <f t="shared" si="5"/>
        <v>17.43</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9806</v>
      </c>
      <c r="I103" t="str">
        <f t="shared" si="4"/>
        <v>N/A</v>
      </c>
      <c r="J103">
        <f t="shared" si="5"/>
        <v>11230000</v>
      </c>
      <c r="K103">
        <f t="shared" si="6"/>
        <v>0</v>
      </c>
      <c r="L103">
        <f t="shared" si="7"/>
        <v>0</v>
      </c>
      <c r="M103">
        <f t="shared" si="8"/>
        <v>0</v>
      </c>
      <c r="N103">
        <f t="shared" si="9"/>
        <v>0</v>
      </c>
    </row>
    <row r="104" spans="1:14" x14ac:dyDescent="0.3">
      <c r="A104" s="1">
        <v>1</v>
      </c>
      <c r="B104" t="s">
        <v>176</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9766</v>
      </c>
      <c r="I106" t="str">
        <f t="shared" si="4"/>
        <v>N/A</v>
      </c>
      <c r="J106" t="str">
        <f t="shared" si="5"/>
        <v>-0.30</v>
      </c>
      <c r="K106">
        <f t="shared" si="6"/>
        <v>0</v>
      </c>
      <c r="L106">
        <f t="shared" si="7"/>
        <v>0</v>
      </c>
      <c r="M106">
        <f t="shared" si="8"/>
        <v>0</v>
      </c>
      <c r="N106">
        <f t="shared" si="9"/>
        <v>0</v>
      </c>
    </row>
    <row r="107" spans="1:14" x14ac:dyDescent="0.3">
      <c r="A107" s="1">
        <v>1</v>
      </c>
      <c r="B107" t="s">
        <v>178</v>
      </c>
      <c r="C107" t="s">
        <v>9807</v>
      </c>
      <c r="I107" t="str">
        <f t="shared" si="4"/>
        <v>N/A</v>
      </c>
      <c r="J107">
        <f t="shared" si="5"/>
        <v>0.50790000000000002</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9808</v>
      </c>
      <c r="I109" t="str">
        <f t="shared" si="4"/>
        <v>N/A</v>
      </c>
      <c r="J109" t="str">
        <f t="shared" si="5"/>
        <v>30.80</v>
      </c>
      <c r="K109">
        <f t="shared" si="6"/>
        <v>0</v>
      </c>
      <c r="L109">
        <f t="shared" si="7"/>
        <v>0</v>
      </c>
      <c r="M109">
        <f t="shared" si="8"/>
        <v>0</v>
      </c>
      <c r="N109">
        <f t="shared" si="9"/>
        <v>0</v>
      </c>
    </row>
    <row r="110" spans="1:14" x14ac:dyDescent="0.3">
      <c r="A110" s="1">
        <v>4</v>
      </c>
      <c r="B110" t="s">
        <v>184</v>
      </c>
      <c r="C110" t="s">
        <v>9809</v>
      </c>
      <c r="I110" t="str">
        <f t="shared" si="4"/>
        <v>N/A</v>
      </c>
      <c r="J110" t="str">
        <f t="shared" si="5"/>
        <v>17.01</v>
      </c>
      <c r="K110">
        <f t="shared" si="6"/>
        <v>0</v>
      </c>
      <c r="L110">
        <f t="shared" si="7"/>
        <v>0</v>
      </c>
      <c r="M110">
        <f t="shared" si="8"/>
        <v>0</v>
      </c>
      <c r="N110">
        <f t="shared" si="9"/>
        <v>0</v>
      </c>
    </row>
    <row r="111" spans="1:14" x14ac:dyDescent="0.3">
      <c r="A111" s="1">
        <v>5</v>
      </c>
      <c r="B111" t="s">
        <v>186</v>
      </c>
      <c r="C111" t="s">
        <v>9810</v>
      </c>
      <c r="I111" t="str">
        <f t="shared" si="4"/>
        <v>N/A</v>
      </c>
      <c r="J111" t="str">
        <f t="shared" si="5"/>
        <v>27.59</v>
      </c>
      <c r="K111">
        <f t="shared" si="6"/>
        <v>0</v>
      </c>
      <c r="L111">
        <f t="shared" si="7"/>
        <v>0</v>
      </c>
      <c r="M111">
        <f t="shared" si="8"/>
        <v>0</v>
      </c>
      <c r="N111">
        <f t="shared" si="9"/>
        <v>0</v>
      </c>
    </row>
    <row r="112" spans="1:14" x14ac:dyDescent="0.3">
      <c r="A112" s="1">
        <v>6</v>
      </c>
      <c r="B112" t="s">
        <v>188</v>
      </c>
      <c r="C112" t="s">
        <v>9811</v>
      </c>
      <c r="I112" t="str">
        <f t="shared" si="4"/>
        <v>N/A</v>
      </c>
      <c r="J112" t="str">
        <f t="shared" si="5"/>
        <v>28.11</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9812</v>
      </c>
      <c r="I114" t="str">
        <f t="shared" si="4"/>
        <v>N/A</v>
      </c>
      <c r="J114" t="str">
        <f t="shared" si="5"/>
        <v>28.29k</v>
      </c>
      <c r="K114">
        <f t="shared" si="6"/>
        <v>0</v>
      </c>
      <c r="L114">
        <f t="shared" si="7"/>
        <v>0</v>
      </c>
      <c r="M114">
        <f t="shared" si="8"/>
        <v>0</v>
      </c>
      <c r="N114">
        <f t="shared" si="9"/>
        <v>0</v>
      </c>
    </row>
    <row r="115" spans="1:14" x14ac:dyDescent="0.3">
      <c r="A115" s="1">
        <v>1</v>
      </c>
      <c r="B115" t="s">
        <v>192</v>
      </c>
      <c r="C115" t="s">
        <v>9813</v>
      </c>
      <c r="I115" t="str">
        <f t="shared" si="4"/>
        <v>N/A</v>
      </c>
      <c r="J115" t="str">
        <f t="shared" si="5"/>
        <v>14.65k</v>
      </c>
      <c r="K115">
        <f t="shared" si="6"/>
        <v>0</v>
      </c>
      <c r="L115">
        <f t="shared" si="7"/>
        <v>0</v>
      </c>
      <c r="M115">
        <f t="shared" si="8"/>
        <v>0</v>
      </c>
      <c r="N115">
        <f t="shared" si="9"/>
        <v>0</v>
      </c>
    </row>
    <row r="116" spans="1:14" x14ac:dyDescent="0.3">
      <c r="A116" s="1">
        <v>2</v>
      </c>
      <c r="B116" t="s">
        <v>194</v>
      </c>
      <c r="C116" t="s">
        <v>9814</v>
      </c>
      <c r="I116" t="str">
        <f t="shared" si="4"/>
        <v>N/A</v>
      </c>
      <c r="J116">
        <f t="shared" si="5"/>
        <v>9140000</v>
      </c>
      <c r="K116">
        <f t="shared" si="6"/>
        <v>0</v>
      </c>
      <c r="L116">
        <f t="shared" si="7"/>
        <v>0</v>
      </c>
      <c r="M116">
        <f t="shared" si="8"/>
        <v>0</v>
      </c>
      <c r="N116">
        <f t="shared" si="9"/>
        <v>0</v>
      </c>
    </row>
    <row r="117" spans="1:14" x14ac:dyDescent="0.3">
      <c r="A117" s="1">
        <v>3</v>
      </c>
      <c r="B117" t="s">
        <v>196</v>
      </c>
      <c r="C117" t="s">
        <v>9815</v>
      </c>
      <c r="I117" t="str">
        <f t="shared" si="4"/>
        <v>N/A</v>
      </c>
      <c r="J117">
        <f t="shared" si="5"/>
        <v>7020000</v>
      </c>
      <c r="K117">
        <f t="shared" si="6"/>
        <v>0</v>
      </c>
      <c r="L117">
        <f t="shared" si="7"/>
        <v>0</v>
      </c>
      <c r="M117">
        <f t="shared" si="8"/>
        <v>0</v>
      </c>
      <c r="N117">
        <f t="shared" si="9"/>
        <v>0</v>
      </c>
    </row>
    <row r="118" spans="1:14" x14ac:dyDescent="0.3">
      <c r="A118" s="1">
        <v>4</v>
      </c>
      <c r="B118" t="s">
        <v>198</v>
      </c>
      <c r="C118" t="s">
        <v>9816</v>
      </c>
      <c r="I118" t="str">
        <f t="shared" si="4"/>
        <v>N/A</v>
      </c>
      <c r="J118">
        <f t="shared" si="5"/>
        <v>0.1144</v>
      </c>
      <c r="K118">
        <f t="shared" si="6"/>
        <v>0</v>
      </c>
      <c r="L118">
        <f t="shared" si="7"/>
        <v>0</v>
      </c>
      <c r="M118">
        <f t="shared" si="8"/>
        <v>0</v>
      </c>
      <c r="N118">
        <f t="shared" si="9"/>
        <v>0</v>
      </c>
    </row>
    <row r="119" spans="1:14" x14ac:dyDescent="0.3">
      <c r="A119" s="1">
        <v>5</v>
      </c>
      <c r="B119" t="s">
        <v>200</v>
      </c>
      <c r="C119" t="s">
        <v>4117</v>
      </c>
      <c r="I119" t="str">
        <f t="shared" si="4"/>
        <v>N/A</v>
      </c>
      <c r="J119">
        <f t="shared" si="5"/>
        <v>0.34600000000000003</v>
      </c>
      <c r="K119">
        <f t="shared" si="6"/>
        <v>0</v>
      </c>
      <c r="L119">
        <f t="shared" si="7"/>
        <v>0</v>
      </c>
      <c r="M119">
        <f t="shared" si="8"/>
        <v>0</v>
      </c>
      <c r="N119">
        <f t="shared" si="9"/>
        <v>0</v>
      </c>
    </row>
    <row r="120" spans="1:14" x14ac:dyDescent="0.3">
      <c r="A120" s="1">
        <v>6</v>
      </c>
      <c r="B120" t="s">
        <v>202</v>
      </c>
      <c r="C120" t="s">
        <v>9817</v>
      </c>
      <c r="I120" t="str">
        <f t="shared" si="4"/>
        <v>N/A</v>
      </c>
      <c r="J120" t="str">
        <f t="shared" si="5"/>
        <v>59.23k</v>
      </c>
      <c r="K120">
        <f t="shared" si="6"/>
        <v>0</v>
      </c>
      <c r="L120">
        <f t="shared" si="7"/>
        <v>0</v>
      </c>
      <c r="M120">
        <f t="shared" si="8"/>
        <v>0</v>
      </c>
      <c r="N120">
        <f t="shared" si="9"/>
        <v>0</v>
      </c>
    </row>
    <row r="121" spans="1:14" x14ac:dyDescent="0.3">
      <c r="A121" s="1">
        <v>7</v>
      </c>
      <c r="B121" t="s">
        <v>204</v>
      </c>
      <c r="C121" t="s">
        <v>1315</v>
      </c>
      <c r="I121" t="str">
        <f t="shared" si="4"/>
        <v>N/A</v>
      </c>
      <c r="J121" t="str">
        <f t="shared" si="5"/>
        <v>5.92</v>
      </c>
      <c r="K121">
        <f t="shared" si="6"/>
        <v>0</v>
      </c>
      <c r="L121">
        <f t="shared" si="7"/>
        <v>0</v>
      </c>
      <c r="M121">
        <f t="shared" si="8"/>
        <v>0</v>
      </c>
      <c r="N121">
        <f t="shared" si="9"/>
        <v>0</v>
      </c>
    </row>
    <row r="122" spans="1:14" x14ac:dyDescent="0.3">
      <c r="A122" s="1">
        <v>8</v>
      </c>
      <c r="B122" t="s">
        <v>206</v>
      </c>
      <c r="C122" t="s">
        <v>9818</v>
      </c>
      <c r="I122" t="str">
        <f t="shared" si="4"/>
        <v>N/A</v>
      </c>
      <c r="J122">
        <f t="shared" si="5"/>
        <v>6.9999999999999993E-3</v>
      </c>
      <c r="K122">
        <f t="shared" si="6"/>
        <v>0</v>
      </c>
      <c r="L122">
        <f t="shared" si="7"/>
        <v>0</v>
      </c>
      <c r="M122">
        <f t="shared" si="8"/>
        <v>0</v>
      </c>
      <c r="N122">
        <f t="shared" si="9"/>
        <v>0</v>
      </c>
    </row>
    <row r="123" spans="1:14" x14ac:dyDescent="0.3">
      <c r="A123" s="1">
        <v>9</v>
      </c>
      <c r="B123" t="s">
        <v>208</v>
      </c>
      <c r="C123" t="s">
        <v>9819</v>
      </c>
      <c r="I123" t="str">
        <f t="shared" si="4"/>
        <v>N/A</v>
      </c>
      <c r="J123" t="str">
        <f t="shared" si="5"/>
        <v>52.83k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C125" t="s">
        <v>165</v>
      </c>
      <c r="I125" t="str">
        <f t="shared" si="15"/>
        <v>N/A</v>
      </c>
      <c r="J125" t="str">
        <f t="shared" si="16"/>
        <v>0.15</v>
      </c>
      <c r="K125">
        <f t="shared" si="17"/>
        <v>0</v>
      </c>
      <c r="L125">
        <f t="shared" si="18"/>
        <v>0</v>
      </c>
      <c r="M125">
        <f t="shared" si="19"/>
        <v>0</v>
      </c>
      <c r="N125">
        <f t="shared" si="20"/>
        <v>0</v>
      </c>
    </row>
    <row r="126" spans="1:14" x14ac:dyDescent="0.3">
      <c r="A126" s="1">
        <v>1</v>
      </c>
      <c r="B126" t="s">
        <v>212</v>
      </c>
      <c r="C126" t="s">
        <v>9820</v>
      </c>
      <c r="I126" t="str">
        <f t="shared" si="15"/>
        <v>N/A</v>
      </c>
      <c r="J126">
        <f t="shared" si="16"/>
        <v>5.6000000000000008E-3</v>
      </c>
      <c r="K126">
        <f t="shared" si="17"/>
        <v>0</v>
      </c>
      <c r="L126">
        <f t="shared" si="18"/>
        <v>0</v>
      </c>
      <c r="M126">
        <f t="shared" si="19"/>
        <v>0</v>
      </c>
      <c r="N126">
        <f t="shared" si="20"/>
        <v>0</v>
      </c>
    </row>
    <row r="127" spans="1:14" x14ac:dyDescent="0.3">
      <c r="A127" s="1">
        <v>2</v>
      </c>
      <c r="B127" t="s">
        <v>214</v>
      </c>
      <c r="C127" t="s">
        <v>165</v>
      </c>
      <c r="I127" t="str">
        <f t="shared" si="15"/>
        <v>N/A</v>
      </c>
      <c r="J127" t="str">
        <f t="shared" si="16"/>
        <v>0.15</v>
      </c>
      <c r="K127">
        <f t="shared" si="17"/>
        <v>0</v>
      </c>
      <c r="L127">
        <f t="shared" si="18"/>
        <v>0</v>
      </c>
      <c r="M127">
        <f t="shared" si="19"/>
        <v>0</v>
      </c>
      <c r="N127">
        <f t="shared" si="20"/>
        <v>0</v>
      </c>
    </row>
    <row r="128" spans="1:14" x14ac:dyDescent="0.3">
      <c r="A128" s="1">
        <v>3</v>
      </c>
      <c r="B128" t="s">
        <v>216</v>
      </c>
      <c r="C128" t="s">
        <v>9820</v>
      </c>
      <c r="I128" t="str">
        <f t="shared" si="15"/>
        <v>N/A</v>
      </c>
      <c r="J128">
        <f t="shared" si="16"/>
        <v>5.6000000000000008E-3</v>
      </c>
      <c r="K128">
        <f t="shared" si="17"/>
        <v>0</v>
      </c>
      <c r="L128">
        <f t="shared" si="18"/>
        <v>0</v>
      </c>
      <c r="M128">
        <f t="shared" si="19"/>
        <v>0</v>
      </c>
      <c r="N128">
        <f t="shared" si="20"/>
        <v>0</v>
      </c>
    </row>
    <row r="129" spans="1:14" x14ac:dyDescent="0.3">
      <c r="A129" s="1">
        <v>4</v>
      </c>
      <c r="B129" t="s">
        <v>218</v>
      </c>
      <c r="C129" t="s">
        <v>9821</v>
      </c>
      <c r="I129" t="str">
        <f t="shared" si="15"/>
        <v>N/A</v>
      </c>
      <c r="J129" t="str">
        <f t="shared" si="16"/>
        <v>1.00</v>
      </c>
      <c r="K129">
        <f t="shared" si="17"/>
        <v>0</v>
      </c>
      <c r="L129">
        <f t="shared" si="18"/>
        <v>0</v>
      </c>
      <c r="M129">
        <f t="shared" si="19"/>
        <v>0</v>
      </c>
      <c r="N129">
        <f t="shared" si="20"/>
        <v>0</v>
      </c>
    </row>
    <row r="130" spans="1:14" x14ac:dyDescent="0.3">
      <c r="A130" s="1">
        <v>5</v>
      </c>
      <c r="B130" t="s">
        <v>220</v>
      </c>
      <c r="C130" t="s">
        <v>9822</v>
      </c>
      <c r="I130" t="str">
        <f t="shared" si="15"/>
        <v>N/A</v>
      </c>
      <c r="J130">
        <f t="shared" si="16"/>
        <v>0.122</v>
      </c>
      <c r="K130">
        <f t="shared" si="17"/>
        <v>0</v>
      </c>
      <c r="L130">
        <f t="shared" si="18"/>
        <v>0</v>
      </c>
      <c r="M130">
        <f t="shared" si="19"/>
        <v>0</v>
      </c>
      <c r="N130">
        <f t="shared" si="20"/>
        <v>0</v>
      </c>
    </row>
    <row r="131" spans="1:14" x14ac:dyDescent="0.3">
      <c r="A131" s="1">
        <v>6</v>
      </c>
      <c r="B131" t="s">
        <v>222</v>
      </c>
      <c r="C131" t="s">
        <v>9823</v>
      </c>
      <c r="I131" t="str">
        <f t="shared" si="15"/>
        <v>N/A</v>
      </c>
      <c r="J131" t="str">
        <f t="shared" si="16"/>
        <v>May 24, 2017</v>
      </c>
      <c r="K131">
        <f t="shared" si="17"/>
        <v>0</v>
      </c>
      <c r="L131">
        <f t="shared" si="18"/>
        <v>0</v>
      </c>
      <c r="M131">
        <f t="shared" si="19"/>
        <v>0</v>
      </c>
      <c r="N131">
        <f t="shared" si="20"/>
        <v>0</v>
      </c>
    </row>
    <row r="132" spans="1:14" x14ac:dyDescent="0.3">
      <c r="A132" s="1">
        <v>7</v>
      </c>
      <c r="B132" t="s">
        <v>224</v>
      </c>
      <c r="C132" t="s">
        <v>9824</v>
      </c>
      <c r="I132" t="str">
        <f t="shared" si="15"/>
        <v>N/A</v>
      </c>
      <c r="J132" t="str">
        <f t="shared" si="16"/>
        <v>May 1, 2017</v>
      </c>
      <c r="K132">
        <f t="shared" si="17"/>
        <v>0</v>
      </c>
      <c r="L132">
        <f t="shared" si="18"/>
        <v>0</v>
      </c>
      <c r="M132">
        <f t="shared" si="19"/>
        <v>0</v>
      </c>
      <c r="N132">
        <f t="shared" si="20"/>
        <v>0</v>
      </c>
    </row>
    <row r="133" spans="1:14" x14ac:dyDescent="0.3">
      <c r="A133" s="1">
        <v>8</v>
      </c>
      <c r="B133" t="s">
        <v>226</v>
      </c>
      <c r="C133" t="s">
        <v>2478</v>
      </c>
      <c r="I133" t="str">
        <f t="shared" si="15"/>
        <v>N/A</v>
      </c>
      <c r="J133" t="str">
        <f t="shared" si="16"/>
        <v>2/1</v>
      </c>
      <c r="K133">
        <f t="shared" si="17"/>
        <v>0</v>
      </c>
      <c r="L133">
        <f t="shared" si="18"/>
        <v>0</v>
      </c>
      <c r="M133">
        <f t="shared" si="19"/>
        <v>0</v>
      </c>
      <c r="N133">
        <f t="shared" si="20"/>
        <v>0</v>
      </c>
    </row>
    <row r="134" spans="1:14" x14ac:dyDescent="0.3">
      <c r="A134" s="1">
        <v>9</v>
      </c>
      <c r="B134" t="s">
        <v>227</v>
      </c>
      <c r="C134" t="s">
        <v>9825</v>
      </c>
      <c r="I134" t="str">
        <f t="shared" si="15"/>
        <v>N/A</v>
      </c>
      <c r="J134" t="str">
        <f t="shared" si="16"/>
        <v>Mar 16, 2006</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9826</v>
      </c>
      <c r="C138" t="s">
        <v>9827</v>
      </c>
      <c r="D138" t="s">
        <v>9828</v>
      </c>
      <c r="F138">
        <v>55</v>
      </c>
      <c r="I138" t="str">
        <f t="shared" si="15"/>
        <v>N/A</v>
      </c>
      <c r="J138" t="str">
        <f t="shared" si="16"/>
        <v>C.E.O, Pres &amp; Director</v>
      </c>
      <c r="K138" t="str">
        <f t="shared" si="17"/>
        <v>433.64k</v>
      </c>
      <c r="L138">
        <f t="shared" si="18"/>
        <v>0</v>
      </c>
      <c r="M138">
        <f t="shared" si="19"/>
        <v>55</v>
      </c>
      <c r="N138">
        <f t="shared" si="20"/>
        <v>0</v>
      </c>
    </row>
    <row r="139" spans="1:14" x14ac:dyDescent="0.3">
      <c r="A139" s="1">
        <v>1</v>
      </c>
      <c r="B139" t="s">
        <v>9829</v>
      </c>
      <c r="C139" t="s">
        <v>1857</v>
      </c>
      <c r="D139" t="s">
        <v>9830</v>
      </c>
      <c r="F139">
        <v>50</v>
      </c>
      <c r="I139" t="str">
        <f t="shared" si="15"/>
        <v>N/A</v>
      </c>
      <c r="J139" t="str">
        <f t="shared" si="16"/>
        <v>CFO &amp; Exec. VP</v>
      </c>
      <c r="K139" t="str">
        <f t="shared" si="17"/>
        <v>229k</v>
      </c>
      <c r="L139">
        <f t="shared" si="18"/>
        <v>0</v>
      </c>
      <c r="M139">
        <f t="shared" si="19"/>
        <v>50</v>
      </c>
      <c r="N139">
        <f t="shared" si="20"/>
        <v>0</v>
      </c>
    </row>
    <row r="140" spans="1:14" x14ac:dyDescent="0.3">
      <c r="A140" s="1">
        <v>2</v>
      </c>
      <c r="B140" t="s">
        <v>9831</v>
      </c>
      <c r="C140" t="s">
        <v>9832</v>
      </c>
      <c r="D140" t="s">
        <v>9833</v>
      </c>
      <c r="I140" t="str">
        <f t="shared" si="15"/>
        <v>N/A</v>
      </c>
      <c r="J140" t="str">
        <f t="shared" si="16"/>
        <v>Pres of Southern Region - The First, A National Banking Association</v>
      </c>
      <c r="K140" t="str">
        <f t="shared" si="17"/>
        <v>205.27k</v>
      </c>
      <c r="L140">
        <f t="shared" si="18"/>
        <v>0</v>
      </c>
      <c r="M140">
        <f t="shared" si="19"/>
        <v>0</v>
      </c>
      <c r="N140">
        <f t="shared" si="20"/>
        <v>0</v>
      </c>
    </row>
    <row r="141" spans="1:14" x14ac:dyDescent="0.3">
      <c r="A141" s="1">
        <v>3</v>
      </c>
      <c r="B141" t="s">
        <v>9834</v>
      </c>
      <c r="C141" t="s">
        <v>9835</v>
      </c>
      <c r="D141" t="s">
        <v>9836</v>
      </c>
      <c r="I141" t="str">
        <f t="shared" si="15"/>
        <v>N/A</v>
      </c>
      <c r="J141" t="str">
        <f t="shared" si="16"/>
        <v>Pres of Northern Region - The First, A National Banking Association</v>
      </c>
      <c r="K141" t="str">
        <f t="shared" si="17"/>
        <v>204.63k</v>
      </c>
      <c r="L141">
        <f t="shared" si="18"/>
        <v>0</v>
      </c>
      <c r="M141">
        <f t="shared" si="19"/>
        <v>0</v>
      </c>
      <c r="N141">
        <f t="shared" si="20"/>
        <v>0</v>
      </c>
    </row>
    <row r="142" spans="1:14" x14ac:dyDescent="0.3">
      <c r="A142" s="1">
        <v>4</v>
      </c>
      <c r="B142" t="s">
        <v>9837</v>
      </c>
      <c r="C142" t="s">
        <v>9838</v>
      </c>
      <c r="I142" t="str">
        <f t="shared" si="15"/>
        <v>N/A</v>
      </c>
      <c r="J142" t="str">
        <f t="shared" si="16"/>
        <v>Compliance Officer and Compliance Officer of The First, A National Banking Association</v>
      </c>
      <c r="K142">
        <f t="shared" si="17"/>
        <v>0</v>
      </c>
      <c r="L142">
        <f t="shared" si="18"/>
        <v>0</v>
      </c>
      <c r="M142">
        <f t="shared" si="19"/>
        <v>0</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1863</v>
      </c>
      <c r="C145" t="s">
        <v>9839</v>
      </c>
      <c r="D145" t="s">
        <v>9840</v>
      </c>
      <c r="E145" t="s">
        <v>9841</v>
      </c>
      <c r="F145" t="s">
        <v>7084</v>
      </c>
      <c r="G145" t="s">
        <v>6595</v>
      </c>
      <c r="I145" t="str">
        <f t="shared" si="15"/>
        <v>pos_trend</v>
      </c>
      <c r="J145">
        <f t="shared" si="16"/>
        <v>26330000</v>
      </c>
      <c r="K145">
        <f t="shared" si="17"/>
        <v>31320000</v>
      </c>
      <c r="L145">
        <f t="shared" si="18"/>
        <v>36740000</v>
      </c>
      <c r="M145">
        <f t="shared" si="19"/>
        <v>40200000</v>
      </c>
      <c r="N145">
        <f t="shared" si="20"/>
        <v>44600000</v>
      </c>
    </row>
    <row r="146" spans="1:14" x14ac:dyDescent="0.3">
      <c r="A146" s="1">
        <v>1</v>
      </c>
      <c r="B146" t="s">
        <v>1869</v>
      </c>
      <c r="C146" t="s">
        <v>9842</v>
      </c>
      <c r="D146" t="s">
        <v>9843</v>
      </c>
      <c r="E146" t="s">
        <v>9844</v>
      </c>
      <c r="F146" t="s">
        <v>9845</v>
      </c>
      <c r="G146" t="s">
        <v>9846</v>
      </c>
      <c r="I146" t="str">
        <f t="shared" si="15"/>
        <v>pos_trend</v>
      </c>
      <c r="J146">
        <f t="shared" si="16"/>
        <v>21410000</v>
      </c>
      <c r="K146">
        <f t="shared" si="17"/>
        <v>25740000</v>
      </c>
      <c r="L146">
        <f t="shared" si="18"/>
        <v>30280000</v>
      </c>
      <c r="M146">
        <f t="shared" si="19"/>
        <v>34240000</v>
      </c>
      <c r="N146">
        <f t="shared" si="20"/>
        <v>38500000</v>
      </c>
    </row>
    <row r="147" spans="1:14" x14ac:dyDescent="0.3">
      <c r="A147" s="1">
        <v>2</v>
      </c>
      <c r="B147" t="s">
        <v>1875</v>
      </c>
      <c r="C147" t="s">
        <v>9847</v>
      </c>
      <c r="D147" t="s">
        <v>9848</v>
      </c>
      <c r="E147" t="s">
        <v>9849</v>
      </c>
      <c r="F147" t="s">
        <v>9850</v>
      </c>
      <c r="G147" t="s">
        <v>9851</v>
      </c>
      <c r="I147" t="str">
        <f t="shared" si="15"/>
        <v>N/A</v>
      </c>
      <c r="J147" t="str">
        <f t="shared" si="16"/>
        <v>50689</v>
      </c>
      <c r="K147" t="str">
        <f t="shared" si="17"/>
        <v>62244</v>
      </c>
      <c r="L147" t="str">
        <f t="shared" si="18"/>
        <v>52945</v>
      </c>
      <c r="M147" t="str">
        <f t="shared" si="19"/>
        <v>63841</v>
      </c>
      <c r="N147" t="str">
        <f t="shared" si="20"/>
        <v>126833</v>
      </c>
    </row>
    <row r="148" spans="1:14" x14ac:dyDescent="0.3">
      <c r="A148" s="1">
        <v>3</v>
      </c>
      <c r="B148" t="s">
        <v>1879</v>
      </c>
      <c r="C148" t="s">
        <v>261</v>
      </c>
      <c r="D148" t="s">
        <v>261</v>
      </c>
      <c r="E148" t="s">
        <v>261</v>
      </c>
      <c r="F148" t="s">
        <v>261</v>
      </c>
      <c r="G148" t="s">
        <v>261</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1880</v>
      </c>
      <c r="C149" t="s">
        <v>9852</v>
      </c>
      <c r="D149" t="s">
        <v>9853</v>
      </c>
      <c r="E149" t="s">
        <v>9854</v>
      </c>
      <c r="F149" t="s">
        <v>9855</v>
      </c>
      <c r="G149" t="s">
        <v>9856</v>
      </c>
      <c r="I149" t="str">
        <f t="shared" si="15"/>
        <v>N/A</v>
      </c>
      <c r="J149" t="str">
        <f t="shared" si="16"/>
        <v>82716</v>
      </c>
      <c r="K149" t="str">
        <f t="shared" si="17"/>
        <v>100169</v>
      </c>
      <c r="L149" t="str">
        <f t="shared" si="18"/>
        <v>85257</v>
      </c>
      <c r="M149" t="str">
        <f t="shared" si="19"/>
        <v>93276</v>
      </c>
      <c r="N149" t="str">
        <f t="shared" si="20"/>
        <v>59449</v>
      </c>
    </row>
    <row r="150" spans="1:14" x14ac:dyDescent="0.3">
      <c r="A150" s="1">
        <v>5</v>
      </c>
      <c r="B150" t="s">
        <v>1883</v>
      </c>
      <c r="C150" t="s">
        <v>3148</v>
      </c>
      <c r="D150" t="s">
        <v>1991</v>
      </c>
      <c r="E150" t="s">
        <v>4223</v>
      </c>
      <c r="F150" t="s">
        <v>9857</v>
      </c>
      <c r="G150" t="s">
        <v>9858</v>
      </c>
      <c r="I150" t="str">
        <f t="shared" si="15"/>
        <v>N/A</v>
      </c>
      <c r="J150">
        <f t="shared" si="16"/>
        <v>4790000</v>
      </c>
      <c r="K150">
        <f t="shared" si="17"/>
        <v>5420000</v>
      </c>
      <c r="L150">
        <f t="shared" si="18"/>
        <v>6330000</v>
      </c>
      <c r="M150">
        <f t="shared" si="19"/>
        <v>5800000</v>
      </c>
      <c r="N150">
        <f t="shared" si="20"/>
        <v>5920000</v>
      </c>
    </row>
    <row r="151" spans="1:14" x14ac:dyDescent="0.3">
      <c r="A151" s="1">
        <v>6</v>
      </c>
      <c r="B151" t="s">
        <v>1888</v>
      </c>
      <c r="C151" t="s">
        <v>261</v>
      </c>
      <c r="D151" t="s">
        <v>9859</v>
      </c>
      <c r="E151" t="s">
        <v>9327</v>
      </c>
      <c r="F151" t="s">
        <v>6465</v>
      </c>
      <c r="G151" t="s">
        <v>9860</v>
      </c>
      <c r="I151" t="str">
        <f t="shared" si="15"/>
        <v>N/A</v>
      </c>
      <c r="J151" t="str">
        <f t="shared" si="16"/>
        <v>N/A</v>
      </c>
      <c r="K151">
        <f t="shared" si="17"/>
        <v>0.18940000000000001</v>
      </c>
      <c r="L151">
        <f t="shared" si="18"/>
        <v>0.1731</v>
      </c>
      <c r="M151">
        <f t="shared" si="19"/>
        <v>9.4200000000000006E-2</v>
      </c>
      <c r="N151">
        <f t="shared" si="20"/>
        <v>0.1095</v>
      </c>
    </row>
    <row r="152" spans="1:14" x14ac:dyDescent="0.3">
      <c r="A152" s="1">
        <v>7</v>
      </c>
      <c r="B152" t="s">
        <v>282</v>
      </c>
      <c r="C152" t="s">
        <v>1902</v>
      </c>
      <c r="D152" t="s">
        <v>4228</v>
      </c>
      <c r="E152" t="s">
        <v>5586</v>
      </c>
      <c r="F152" t="s">
        <v>1166</v>
      </c>
      <c r="G152" t="s">
        <v>9861</v>
      </c>
      <c r="I152" t="str">
        <f t="shared" si="15"/>
        <v>N/A</v>
      </c>
      <c r="J152">
        <f t="shared" si="16"/>
        <v>4139999.9999999995</v>
      </c>
      <c r="K152">
        <f t="shared" si="17"/>
        <v>2920000</v>
      </c>
      <c r="L152">
        <f t="shared" si="18"/>
        <v>2970000</v>
      </c>
      <c r="M152">
        <f t="shared" si="19"/>
        <v>3210000</v>
      </c>
      <c r="N152">
        <f t="shared" si="20"/>
        <v>4320000</v>
      </c>
    </row>
    <row r="153" spans="1:14" x14ac:dyDescent="0.3">
      <c r="A153" s="1">
        <v>8</v>
      </c>
      <c r="B153" t="s">
        <v>1898</v>
      </c>
      <c r="C153" t="s">
        <v>9862</v>
      </c>
      <c r="D153" t="s">
        <v>3213</v>
      </c>
      <c r="E153" t="s">
        <v>6088</v>
      </c>
      <c r="F153" t="s">
        <v>1964</v>
      </c>
      <c r="G153" t="s">
        <v>1963</v>
      </c>
      <c r="I153" t="str">
        <f t="shared" si="15"/>
        <v>N/A</v>
      </c>
      <c r="J153">
        <f t="shared" si="16"/>
        <v>3070000</v>
      </c>
      <c r="K153">
        <f t="shared" si="17"/>
        <v>2300000</v>
      </c>
      <c r="L153">
        <f t="shared" si="18"/>
        <v>2370000</v>
      </c>
      <c r="M153">
        <f t="shared" si="19"/>
        <v>2560000</v>
      </c>
      <c r="N153">
        <f t="shared" si="20"/>
        <v>3440000</v>
      </c>
    </row>
    <row r="154" spans="1:14" x14ac:dyDescent="0.3">
      <c r="A154" s="1">
        <v>9</v>
      </c>
      <c r="B154" t="s">
        <v>1903</v>
      </c>
      <c r="C154" t="s">
        <v>1568</v>
      </c>
      <c r="D154" t="s">
        <v>9863</v>
      </c>
      <c r="E154" t="s">
        <v>9864</v>
      </c>
      <c r="F154" t="s">
        <v>9865</v>
      </c>
      <c r="G154" t="s">
        <v>9866</v>
      </c>
      <c r="I154" t="str">
        <f t="shared" si="15"/>
        <v>N/A</v>
      </c>
      <c r="J154">
        <f t="shared" si="16"/>
        <v>1070000</v>
      </c>
      <c r="K154" t="str">
        <f t="shared" si="17"/>
        <v>617654</v>
      </c>
      <c r="L154" t="str">
        <f t="shared" si="18"/>
        <v>603469</v>
      </c>
      <c r="M154" t="str">
        <f t="shared" si="19"/>
        <v>645207</v>
      </c>
      <c r="N154" t="str">
        <f t="shared" si="20"/>
        <v>871523</v>
      </c>
    </row>
    <row r="155" spans="1:14" x14ac:dyDescent="0.3">
      <c r="A155" s="1">
        <v>10</v>
      </c>
      <c r="B155" t="s">
        <v>1909</v>
      </c>
      <c r="C155" t="s">
        <v>1568</v>
      </c>
      <c r="D155" t="s">
        <v>9863</v>
      </c>
      <c r="E155" t="s">
        <v>9864</v>
      </c>
      <c r="F155" t="s">
        <v>9865</v>
      </c>
      <c r="G155" t="s">
        <v>9866</v>
      </c>
      <c r="I155" t="str">
        <f t="shared" si="15"/>
        <v>N/A</v>
      </c>
      <c r="J155">
        <f t="shared" si="16"/>
        <v>1070000</v>
      </c>
      <c r="K155" t="str">
        <f t="shared" si="17"/>
        <v>617654</v>
      </c>
      <c r="L155" t="str">
        <f t="shared" si="18"/>
        <v>603469</v>
      </c>
      <c r="M155" t="str">
        <f t="shared" si="19"/>
        <v>645207</v>
      </c>
      <c r="N155" t="str">
        <f t="shared" si="20"/>
        <v>871523</v>
      </c>
    </row>
    <row r="156" spans="1:14" x14ac:dyDescent="0.3">
      <c r="A156" s="1">
        <v>11</v>
      </c>
      <c r="B156" t="s">
        <v>1911</v>
      </c>
      <c r="C156" t="s">
        <v>261</v>
      </c>
      <c r="D156" t="s">
        <v>261</v>
      </c>
      <c r="E156" t="s">
        <v>261</v>
      </c>
      <c r="F156" t="s">
        <v>261</v>
      </c>
      <c r="G156" t="s">
        <v>261</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1912</v>
      </c>
      <c r="C157" t="s">
        <v>261</v>
      </c>
      <c r="D157" t="s">
        <v>261</v>
      </c>
      <c r="E157" t="s">
        <v>261</v>
      </c>
      <c r="F157" t="s">
        <v>261</v>
      </c>
      <c r="G157" t="s">
        <v>261</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1914</v>
      </c>
      <c r="C158" t="s">
        <v>261</v>
      </c>
      <c r="D158" t="s">
        <v>9867</v>
      </c>
      <c r="E158" t="s">
        <v>2451</v>
      </c>
      <c r="F158" t="s">
        <v>9563</v>
      </c>
      <c r="G158" t="s">
        <v>9868</v>
      </c>
      <c r="I158" t="str">
        <f t="shared" si="15"/>
        <v>N/A</v>
      </c>
      <c r="J158" t="str">
        <f t="shared" si="16"/>
        <v>N/A</v>
      </c>
      <c r="K158">
        <f t="shared" si="17"/>
        <v>-0.29480000000000001</v>
      </c>
      <c r="L158">
        <f t="shared" si="18"/>
        <v>1.9E-2</v>
      </c>
      <c r="M158">
        <f t="shared" si="19"/>
        <v>7.8899999999999998E-2</v>
      </c>
      <c r="N158">
        <f t="shared" si="20"/>
        <v>0.34539999999999998</v>
      </c>
    </row>
    <row r="159" spans="1:14" x14ac:dyDescent="0.3">
      <c r="I159" t="str">
        <f t="shared" si="15"/>
        <v>N/A</v>
      </c>
      <c r="J159">
        <f t="shared" si="16"/>
        <v>0</v>
      </c>
      <c r="K159">
        <f t="shared" si="17"/>
        <v>0</v>
      </c>
      <c r="L159">
        <f t="shared" si="18"/>
        <v>0</v>
      </c>
      <c r="M159">
        <f t="shared" si="19"/>
        <v>0</v>
      </c>
      <c r="N159">
        <f t="shared" si="20"/>
        <v>0</v>
      </c>
    </row>
    <row r="160" spans="1:14" x14ac:dyDescent="0.3">
      <c r="B160" s="1" t="s">
        <v>296</v>
      </c>
      <c r="C160" s="1" t="s">
        <v>248</v>
      </c>
      <c r="D160" s="1" t="s">
        <v>249</v>
      </c>
      <c r="E160" s="1" t="s">
        <v>250</v>
      </c>
      <c r="F160" s="1" t="s">
        <v>251</v>
      </c>
      <c r="G160" s="1" t="s">
        <v>252</v>
      </c>
      <c r="H160" s="1" t="s">
        <v>253</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1919</v>
      </c>
      <c r="C161" t="s">
        <v>7649</v>
      </c>
      <c r="D161" t="s">
        <v>9869</v>
      </c>
      <c r="E161" t="s">
        <v>9870</v>
      </c>
      <c r="F161" t="s">
        <v>9871</v>
      </c>
      <c r="G161" t="s">
        <v>9781</v>
      </c>
      <c r="I161" t="str">
        <f t="shared" si="15"/>
        <v>pos_trend</v>
      </c>
      <c r="J161">
        <f t="shared" si="16"/>
        <v>22190000</v>
      </c>
      <c r="K161">
        <f t="shared" si="17"/>
        <v>28400000</v>
      </c>
      <c r="L161">
        <f t="shared" si="18"/>
        <v>33770000</v>
      </c>
      <c r="M161">
        <f t="shared" si="19"/>
        <v>36990000</v>
      </c>
      <c r="N161">
        <f t="shared" si="20"/>
        <v>40290000</v>
      </c>
    </row>
    <row r="162" spans="1:14" x14ac:dyDescent="0.3">
      <c r="A162" s="1">
        <v>1</v>
      </c>
      <c r="B162" t="s">
        <v>1925</v>
      </c>
      <c r="C162" t="s">
        <v>261</v>
      </c>
      <c r="D162" t="s">
        <v>6847</v>
      </c>
      <c r="E162" t="s">
        <v>9872</v>
      </c>
      <c r="F162" t="s">
        <v>9873</v>
      </c>
      <c r="G162" t="s">
        <v>9874</v>
      </c>
      <c r="I162" t="str">
        <f t="shared" si="15"/>
        <v>neg_trend</v>
      </c>
      <c r="J162" t="str">
        <f t="shared" si="16"/>
        <v>N/A</v>
      </c>
      <c r="K162">
        <f t="shared" si="17"/>
        <v>0.27960000000000002</v>
      </c>
      <c r="L162">
        <f t="shared" si="18"/>
        <v>0.189</v>
      </c>
      <c r="M162">
        <f t="shared" si="19"/>
        <v>9.5600000000000004E-2</v>
      </c>
      <c r="N162">
        <f t="shared" si="20"/>
        <v>8.900000000000001E-2</v>
      </c>
    </row>
    <row r="163" spans="1:14" x14ac:dyDescent="0.3">
      <c r="A163" s="1">
        <v>2</v>
      </c>
      <c r="B163" t="s">
        <v>1930</v>
      </c>
      <c r="C163" t="s">
        <v>1444</v>
      </c>
      <c r="D163" t="s">
        <v>2972</v>
      </c>
      <c r="E163" t="s">
        <v>2014</v>
      </c>
      <c r="F163" t="s">
        <v>9875</v>
      </c>
      <c r="G163" t="s">
        <v>9876</v>
      </c>
      <c r="I163" t="str">
        <f t="shared" si="15"/>
        <v>N/A</v>
      </c>
      <c r="J163">
        <f t="shared" si="16"/>
        <v>1230000</v>
      </c>
      <c r="K163">
        <f t="shared" si="17"/>
        <v>1080000</v>
      </c>
      <c r="L163">
        <f t="shared" si="18"/>
        <v>1420000</v>
      </c>
      <c r="M163" t="str">
        <f t="shared" si="19"/>
        <v>410069</v>
      </c>
      <c r="N163" t="str">
        <f t="shared" si="20"/>
        <v>625271</v>
      </c>
    </row>
    <row r="164" spans="1:14" x14ac:dyDescent="0.3">
      <c r="A164" s="1">
        <v>3</v>
      </c>
      <c r="B164" t="s">
        <v>1935</v>
      </c>
      <c r="C164" t="s">
        <v>261</v>
      </c>
      <c r="D164" t="s">
        <v>9877</v>
      </c>
      <c r="E164" t="s">
        <v>9878</v>
      </c>
      <c r="F164" t="s">
        <v>9879</v>
      </c>
      <c r="G164" t="s">
        <v>9880</v>
      </c>
      <c r="I164" t="str">
        <f t="shared" si="15"/>
        <v>N/A</v>
      </c>
      <c r="J164" t="str">
        <f t="shared" si="16"/>
        <v>N/A</v>
      </c>
      <c r="K164">
        <f t="shared" si="17"/>
        <v>-0.12380000000000001</v>
      </c>
      <c r="L164">
        <f t="shared" si="18"/>
        <v>0.31809999999999999</v>
      </c>
      <c r="M164">
        <f t="shared" si="19"/>
        <v>-0.71090000000000009</v>
      </c>
      <c r="N164">
        <f t="shared" si="20"/>
        <v>0.52479999999999993</v>
      </c>
    </row>
    <row r="165" spans="1:14" x14ac:dyDescent="0.3">
      <c r="A165" s="1">
        <v>4</v>
      </c>
      <c r="B165" t="s">
        <v>1940</v>
      </c>
      <c r="C165" t="s">
        <v>9881</v>
      </c>
      <c r="D165" t="s">
        <v>1866</v>
      </c>
      <c r="E165" t="s">
        <v>9882</v>
      </c>
      <c r="F165" t="s">
        <v>9883</v>
      </c>
      <c r="G165" t="s">
        <v>9884</v>
      </c>
      <c r="I165" t="str">
        <f t="shared" si="15"/>
        <v>pos_trend</v>
      </c>
      <c r="J165">
        <f t="shared" si="16"/>
        <v>20970000</v>
      </c>
      <c r="K165">
        <f t="shared" si="17"/>
        <v>27320000</v>
      </c>
      <c r="L165">
        <f t="shared" si="18"/>
        <v>32350000</v>
      </c>
      <c r="M165">
        <f t="shared" si="19"/>
        <v>36580000</v>
      </c>
      <c r="N165">
        <f t="shared" si="20"/>
        <v>39660000</v>
      </c>
    </row>
    <row r="166" spans="1:14" x14ac:dyDescent="0.3">
      <c r="A166" s="1">
        <v>5</v>
      </c>
      <c r="B166" t="s">
        <v>1946</v>
      </c>
      <c r="C166" t="s">
        <v>261</v>
      </c>
      <c r="D166" t="s">
        <v>9885</v>
      </c>
      <c r="E166" t="s">
        <v>7905</v>
      </c>
      <c r="F166" t="s">
        <v>9886</v>
      </c>
      <c r="G166" t="s">
        <v>9887</v>
      </c>
      <c r="I166" t="str">
        <f t="shared" si="15"/>
        <v>neg_trend</v>
      </c>
      <c r="J166" t="str">
        <f t="shared" si="16"/>
        <v>N/A</v>
      </c>
      <c r="K166">
        <f t="shared" si="17"/>
        <v>0.30330000000000001</v>
      </c>
      <c r="L166">
        <f t="shared" si="18"/>
        <v>0.18390000000000001</v>
      </c>
      <c r="M166">
        <f t="shared" si="19"/>
        <v>0.13089999999999999</v>
      </c>
      <c r="N166">
        <f t="shared" si="20"/>
        <v>8.4199999999999997E-2</v>
      </c>
    </row>
    <row r="167" spans="1:14" x14ac:dyDescent="0.3">
      <c r="A167" s="1">
        <v>6</v>
      </c>
      <c r="B167" t="s">
        <v>1951</v>
      </c>
      <c r="C167" t="s">
        <v>261</v>
      </c>
      <c r="D167" t="s">
        <v>261</v>
      </c>
      <c r="E167" t="s">
        <v>261</v>
      </c>
      <c r="F167" t="s">
        <v>261</v>
      </c>
      <c r="G167" t="s">
        <v>9888</v>
      </c>
      <c r="I167" t="str">
        <f t="shared" si="15"/>
        <v>N/A</v>
      </c>
      <c r="J167" t="str">
        <f t="shared" si="16"/>
        <v>N/A</v>
      </c>
      <c r="K167" t="str">
        <f t="shared" si="17"/>
        <v>N/A</v>
      </c>
      <c r="L167" t="str">
        <f t="shared" si="18"/>
        <v>N/A</v>
      </c>
      <c r="M167" t="str">
        <f t="shared" si="19"/>
        <v>N/A</v>
      </c>
      <c r="N167">
        <f t="shared" si="20"/>
        <v>3.7100000000000001E-2</v>
      </c>
    </row>
    <row r="168" spans="1:14" x14ac:dyDescent="0.3">
      <c r="A168" s="1">
        <v>7</v>
      </c>
      <c r="B168" t="s">
        <v>1953</v>
      </c>
      <c r="C168" t="s">
        <v>1899</v>
      </c>
      <c r="D168" t="s">
        <v>9889</v>
      </c>
      <c r="E168" t="s">
        <v>2867</v>
      </c>
      <c r="F168" t="s">
        <v>9890</v>
      </c>
      <c r="G168" t="s">
        <v>5447</v>
      </c>
      <c r="I168" t="str">
        <f t="shared" si="15"/>
        <v>pos_trend</v>
      </c>
      <c r="J168">
        <f t="shared" si="16"/>
        <v>6320000</v>
      </c>
      <c r="K168">
        <f t="shared" si="17"/>
        <v>7080000</v>
      </c>
      <c r="L168">
        <f t="shared" si="18"/>
        <v>7430000</v>
      </c>
      <c r="M168">
        <f t="shared" si="19"/>
        <v>7460000</v>
      </c>
      <c r="N168">
        <f t="shared" si="20"/>
        <v>11300000</v>
      </c>
    </row>
    <row r="169" spans="1:14" x14ac:dyDescent="0.3">
      <c r="A169" s="1">
        <v>8</v>
      </c>
      <c r="B169" t="s">
        <v>1958</v>
      </c>
      <c r="C169" t="s">
        <v>261</v>
      </c>
      <c r="D169" t="s">
        <v>261</v>
      </c>
      <c r="E169" t="s">
        <v>261</v>
      </c>
      <c r="F169" t="s">
        <v>261</v>
      </c>
      <c r="G169" t="s">
        <v>9891</v>
      </c>
      <c r="I169" t="str">
        <f t="shared" si="15"/>
        <v>N/A</v>
      </c>
      <c r="J169" t="str">
        <f t="shared" si="16"/>
        <v>N/A</v>
      </c>
      <c r="K169" t="str">
        <f t="shared" si="17"/>
        <v>N/A</v>
      </c>
      <c r="L169" t="str">
        <f t="shared" si="18"/>
        <v>N/A</v>
      </c>
      <c r="M169" t="str">
        <f t="shared" si="19"/>
        <v>N/A</v>
      </c>
      <c r="N169" t="str">
        <f t="shared" si="20"/>
        <v>126286</v>
      </c>
    </row>
    <row r="170" spans="1:14" x14ac:dyDescent="0.3">
      <c r="A170" s="1">
        <v>9</v>
      </c>
      <c r="B170" t="s">
        <v>268</v>
      </c>
      <c r="C170" t="s">
        <v>261</v>
      </c>
      <c r="D170" t="s">
        <v>261</v>
      </c>
      <c r="E170" t="s">
        <v>261</v>
      </c>
      <c r="F170" t="s">
        <v>261</v>
      </c>
      <c r="G170" t="s">
        <v>261</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269</v>
      </c>
      <c r="C171" t="s">
        <v>4930</v>
      </c>
      <c r="D171" t="s">
        <v>5516</v>
      </c>
      <c r="E171" t="s">
        <v>3870</v>
      </c>
      <c r="F171" t="s">
        <v>7654</v>
      </c>
      <c r="G171" t="s">
        <v>9892</v>
      </c>
      <c r="I171" t="str">
        <f t="shared" si="15"/>
        <v>pos_trend</v>
      </c>
      <c r="J171">
        <f t="shared" si="16"/>
        <v>5860000</v>
      </c>
      <c r="K171">
        <f t="shared" si="17"/>
        <v>6170000</v>
      </c>
      <c r="L171">
        <f t="shared" si="18"/>
        <v>6420000</v>
      </c>
      <c r="M171">
        <f t="shared" si="19"/>
        <v>6560000</v>
      </c>
      <c r="N171">
        <f t="shared" si="20"/>
        <v>9920000</v>
      </c>
    </row>
    <row r="172" spans="1:14" x14ac:dyDescent="0.3">
      <c r="A172" s="1">
        <v>11</v>
      </c>
      <c r="B172" t="s">
        <v>270</v>
      </c>
      <c r="C172" t="s">
        <v>4930</v>
      </c>
      <c r="D172" t="s">
        <v>5516</v>
      </c>
      <c r="E172" t="s">
        <v>3870</v>
      </c>
      <c r="F172" t="s">
        <v>7654</v>
      </c>
      <c r="G172" t="s">
        <v>9892</v>
      </c>
      <c r="I172" t="str">
        <f t="shared" si="15"/>
        <v>pos_trend</v>
      </c>
      <c r="J172">
        <f t="shared" si="16"/>
        <v>5860000</v>
      </c>
      <c r="K172">
        <f t="shared" si="17"/>
        <v>6170000</v>
      </c>
      <c r="L172">
        <f t="shared" si="18"/>
        <v>6420000</v>
      </c>
      <c r="M172">
        <f t="shared" si="19"/>
        <v>6560000</v>
      </c>
      <c r="N172">
        <f t="shared" si="20"/>
        <v>9920000</v>
      </c>
    </row>
    <row r="173" spans="1:14" x14ac:dyDescent="0.3">
      <c r="A173" s="1">
        <v>12</v>
      </c>
      <c r="B173" t="s">
        <v>1967</v>
      </c>
      <c r="C173" t="s">
        <v>9893</v>
      </c>
      <c r="D173" t="s">
        <v>9894</v>
      </c>
      <c r="E173" t="s">
        <v>8944</v>
      </c>
      <c r="F173" t="s">
        <v>9895</v>
      </c>
      <c r="G173" t="s">
        <v>3212</v>
      </c>
      <c r="I173" t="str">
        <f t="shared" si="15"/>
        <v>N/A</v>
      </c>
      <c r="J173" t="str">
        <f t="shared" si="16"/>
        <v>465414</v>
      </c>
      <c r="K173" t="str">
        <f t="shared" si="17"/>
        <v>916909</v>
      </c>
      <c r="L173">
        <f t="shared" si="18"/>
        <v>1010000</v>
      </c>
      <c r="M173" t="str">
        <f t="shared" si="19"/>
        <v>895250</v>
      </c>
      <c r="N173">
        <f t="shared" si="20"/>
        <v>1260000</v>
      </c>
    </row>
    <row r="174" spans="1:14" x14ac:dyDescent="0.3">
      <c r="A174" s="1">
        <v>13</v>
      </c>
      <c r="B174" t="s">
        <v>1972</v>
      </c>
      <c r="C174" t="s">
        <v>9896</v>
      </c>
      <c r="D174" t="s">
        <v>9897</v>
      </c>
      <c r="E174" t="s">
        <v>9898</v>
      </c>
      <c r="F174" t="s">
        <v>9899</v>
      </c>
      <c r="G174" t="s">
        <v>9900</v>
      </c>
      <c r="I174" t="str">
        <f t="shared" si="15"/>
        <v>pos_trend</v>
      </c>
      <c r="J174">
        <f t="shared" si="16"/>
        <v>22160000</v>
      </c>
      <c r="K174">
        <f t="shared" si="17"/>
        <v>26730000</v>
      </c>
      <c r="L174">
        <f t="shared" si="18"/>
        <v>30230000</v>
      </c>
      <c r="M174">
        <f t="shared" si="19"/>
        <v>32150000</v>
      </c>
      <c r="N174">
        <f t="shared" si="20"/>
        <v>36340000</v>
      </c>
    </row>
    <row r="175" spans="1:14" x14ac:dyDescent="0.3">
      <c r="A175" s="1">
        <v>14</v>
      </c>
      <c r="B175" t="s">
        <v>1978</v>
      </c>
      <c r="C175" t="s">
        <v>9901</v>
      </c>
      <c r="D175" t="s">
        <v>9902</v>
      </c>
      <c r="E175" t="s">
        <v>9677</v>
      </c>
      <c r="F175" t="s">
        <v>9903</v>
      </c>
      <c r="G175" t="s">
        <v>9904</v>
      </c>
      <c r="I175" t="str">
        <f t="shared" si="15"/>
        <v>pos_trend</v>
      </c>
      <c r="J175">
        <f t="shared" si="16"/>
        <v>12190000</v>
      </c>
      <c r="K175">
        <f t="shared" si="17"/>
        <v>15100000</v>
      </c>
      <c r="L175">
        <f t="shared" si="18"/>
        <v>17720000</v>
      </c>
      <c r="M175">
        <f t="shared" si="19"/>
        <v>18820000</v>
      </c>
      <c r="N175">
        <f t="shared" si="20"/>
        <v>22480000</v>
      </c>
    </row>
    <row r="176" spans="1:14" x14ac:dyDescent="0.3">
      <c r="A176" s="1">
        <v>15</v>
      </c>
      <c r="B176" t="s">
        <v>1984</v>
      </c>
      <c r="C176" t="s">
        <v>3607</v>
      </c>
      <c r="D176" t="s">
        <v>1407</v>
      </c>
      <c r="E176" t="s">
        <v>9905</v>
      </c>
      <c r="F176" t="s">
        <v>7762</v>
      </c>
      <c r="G176" t="s">
        <v>3946</v>
      </c>
      <c r="I176" t="str">
        <f t="shared" si="15"/>
        <v>pos_trend</v>
      </c>
      <c r="J176">
        <f t="shared" si="16"/>
        <v>3230000</v>
      </c>
      <c r="K176">
        <f t="shared" si="17"/>
        <v>4170000</v>
      </c>
      <c r="L176">
        <f t="shared" si="18"/>
        <v>4530000</v>
      </c>
      <c r="M176">
        <f t="shared" si="19"/>
        <v>4620000</v>
      </c>
      <c r="N176">
        <f t="shared" si="20"/>
        <v>4720000</v>
      </c>
    </row>
    <row r="177" spans="1:14" x14ac:dyDescent="0.3">
      <c r="A177" s="1">
        <v>16</v>
      </c>
      <c r="B177" t="s">
        <v>294</v>
      </c>
      <c r="C177" t="s">
        <v>7863</v>
      </c>
      <c r="D177" t="s">
        <v>9906</v>
      </c>
      <c r="E177" t="s">
        <v>9907</v>
      </c>
      <c r="F177" t="s">
        <v>9908</v>
      </c>
      <c r="G177" t="s">
        <v>9909</v>
      </c>
      <c r="I177" t="str">
        <f t="shared" si="15"/>
        <v>pos_trend</v>
      </c>
      <c r="J177">
        <f t="shared" si="16"/>
        <v>5550000</v>
      </c>
      <c r="K177">
        <f t="shared" si="17"/>
        <v>6080000</v>
      </c>
      <c r="L177">
        <f t="shared" si="18"/>
        <v>6190000</v>
      </c>
      <c r="M177">
        <f t="shared" si="19"/>
        <v>6810000</v>
      </c>
      <c r="N177">
        <f t="shared" si="20"/>
        <v>7230000</v>
      </c>
    </row>
    <row r="178" spans="1:14" x14ac:dyDescent="0.3">
      <c r="A178" s="1">
        <v>17</v>
      </c>
      <c r="B178" t="s">
        <v>297</v>
      </c>
      <c r="C178" t="s">
        <v>9910</v>
      </c>
      <c r="D178" t="s">
        <v>9077</v>
      </c>
      <c r="E178" t="s">
        <v>1168</v>
      </c>
      <c r="F178" t="s">
        <v>9911</v>
      </c>
      <c r="G178" t="s">
        <v>9460</v>
      </c>
      <c r="I178" t="str">
        <f t="shared" si="15"/>
        <v>pos_trend</v>
      </c>
      <c r="J178">
        <f t="shared" si="16"/>
        <v>5130000</v>
      </c>
      <c r="K178">
        <f t="shared" si="17"/>
        <v>7680000</v>
      </c>
      <c r="L178">
        <f t="shared" si="18"/>
        <v>9560000</v>
      </c>
      <c r="M178">
        <f t="shared" si="19"/>
        <v>11890000</v>
      </c>
      <c r="N178">
        <f t="shared" si="20"/>
        <v>14620000</v>
      </c>
    </row>
    <row r="179" spans="1:14" x14ac:dyDescent="0.3">
      <c r="A179" s="1">
        <v>18</v>
      </c>
      <c r="B179" t="s">
        <v>303</v>
      </c>
      <c r="C179" t="s">
        <v>261</v>
      </c>
      <c r="D179" t="s">
        <v>9912</v>
      </c>
      <c r="E179" t="s">
        <v>9913</v>
      </c>
      <c r="F179" t="s">
        <v>9914</v>
      </c>
      <c r="G179" t="s">
        <v>9915</v>
      </c>
      <c r="I179" t="str">
        <f t="shared" si="15"/>
        <v>N/A</v>
      </c>
      <c r="J179" t="str">
        <f t="shared" si="16"/>
        <v>N/A</v>
      </c>
      <c r="K179">
        <f t="shared" si="17"/>
        <v>0.49859999999999999</v>
      </c>
      <c r="L179">
        <f t="shared" si="18"/>
        <v>0.24410000000000001</v>
      </c>
      <c r="M179">
        <f t="shared" si="19"/>
        <v>0.24420000000000003</v>
      </c>
      <c r="N179">
        <f t="shared" si="20"/>
        <v>0.22960000000000003</v>
      </c>
    </row>
    <row r="180" spans="1:14" x14ac:dyDescent="0.3">
      <c r="A180" s="1">
        <v>19</v>
      </c>
      <c r="B180" t="s">
        <v>2001</v>
      </c>
      <c r="C180" t="s">
        <v>261</v>
      </c>
      <c r="D180" t="s">
        <v>261</v>
      </c>
      <c r="E180" t="s">
        <v>261</v>
      </c>
      <c r="F180" t="s">
        <v>261</v>
      </c>
      <c r="G180" t="s">
        <v>9916</v>
      </c>
      <c r="I180" t="str">
        <f t="shared" si="15"/>
        <v>N/A</v>
      </c>
      <c r="J180" t="str">
        <f t="shared" si="16"/>
        <v>N/A</v>
      </c>
      <c r="K180" t="str">
        <f t="shared" si="17"/>
        <v>N/A</v>
      </c>
      <c r="L180" t="str">
        <f t="shared" si="18"/>
        <v>N/A</v>
      </c>
      <c r="M180" t="str">
        <f t="shared" si="19"/>
        <v>N/A</v>
      </c>
      <c r="N180">
        <f t="shared" si="20"/>
        <v>0.2616</v>
      </c>
    </row>
    <row r="181" spans="1:14" x14ac:dyDescent="0.3">
      <c r="A181" s="1">
        <v>20</v>
      </c>
      <c r="B181" t="s">
        <v>308</v>
      </c>
      <c r="C181" t="s">
        <v>261</v>
      </c>
      <c r="D181" t="s">
        <v>261</v>
      </c>
      <c r="E181" t="s">
        <v>261</v>
      </c>
      <c r="F181" t="s">
        <v>9917</v>
      </c>
      <c r="G181" t="s">
        <v>9918</v>
      </c>
      <c r="I181" t="str">
        <f t="shared" si="15"/>
        <v>N/A</v>
      </c>
      <c r="J181" t="str">
        <f t="shared" si="16"/>
        <v>N/A</v>
      </c>
      <c r="K181" t="str">
        <f t="shared" si="17"/>
        <v>N/A</v>
      </c>
      <c r="L181" t="str">
        <f t="shared" si="18"/>
        <v>N/A</v>
      </c>
      <c r="M181" t="str">
        <f t="shared" si="19"/>
        <v>133339</v>
      </c>
      <c r="N181" t="str">
        <f t="shared" si="20"/>
        <v>(51,838)</v>
      </c>
    </row>
    <row r="182" spans="1:14" x14ac:dyDescent="0.3">
      <c r="A182" s="1">
        <v>21</v>
      </c>
      <c r="B182" t="s">
        <v>312</v>
      </c>
      <c r="C182" t="s">
        <v>261</v>
      </c>
      <c r="D182" t="s">
        <v>261</v>
      </c>
      <c r="E182" t="s">
        <v>261</v>
      </c>
      <c r="F182" t="s">
        <v>261</v>
      </c>
      <c r="G182" t="s">
        <v>261</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313</v>
      </c>
      <c r="C183" t="s">
        <v>261</v>
      </c>
      <c r="D183" t="s">
        <v>261</v>
      </c>
      <c r="E183" t="s">
        <v>261</v>
      </c>
      <c r="F183" t="s">
        <v>9917</v>
      </c>
      <c r="G183" t="s">
        <v>9918</v>
      </c>
      <c r="I183" t="str">
        <f t="shared" si="15"/>
        <v>N/A</v>
      </c>
      <c r="J183" t="str">
        <f t="shared" si="16"/>
        <v>N/A</v>
      </c>
      <c r="K183" t="str">
        <f t="shared" si="17"/>
        <v>N/A</v>
      </c>
      <c r="L183" t="str">
        <f t="shared" si="18"/>
        <v>N/A</v>
      </c>
      <c r="M183" t="str">
        <f t="shared" si="19"/>
        <v>133339</v>
      </c>
      <c r="N183" t="str">
        <f t="shared" si="20"/>
        <v>(51,838)</v>
      </c>
    </row>
    <row r="184" spans="1:14" x14ac:dyDescent="0.3">
      <c r="A184" s="1">
        <v>23</v>
      </c>
      <c r="B184" t="s">
        <v>314</v>
      </c>
      <c r="C184" t="s">
        <v>261</v>
      </c>
      <c r="D184" t="s">
        <v>261</v>
      </c>
      <c r="E184" t="s">
        <v>261</v>
      </c>
      <c r="F184" t="s">
        <v>261</v>
      </c>
      <c r="G184" t="s">
        <v>261</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315</v>
      </c>
      <c r="C185" t="s">
        <v>261</v>
      </c>
      <c r="D185" t="s">
        <v>4020</v>
      </c>
      <c r="E185" t="s">
        <v>9919</v>
      </c>
      <c r="F185" t="s">
        <v>9920</v>
      </c>
      <c r="G185" t="s">
        <v>7660</v>
      </c>
      <c r="I185" t="str">
        <f t="shared" si="15"/>
        <v>N/A</v>
      </c>
      <c r="J185" t="str">
        <f t="shared" si="16"/>
        <v>N/A</v>
      </c>
      <c r="K185">
        <f t="shared" si="17"/>
        <v>1440000</v>
      </c>
      <c r="L185" t="str">
        <f t="shared" si="18"/>
        <v>508000</v>
      </c>
      <c r="M185" t="str">
        <f t="shared" si="19"/>
        <v>13000</v>
      </c>
      <c r="N185" t="str">
        <f t="shared" si="20"/>
        <v>521000</v>
      </c>
    </row>
    <row r="186" spans="1:14" x14ac:dyDescent="0.3">
      <c r="A186" s="1">
        <v>25</v>
      </c>
      <c r="B186" t="s">
        <v>319</v>
      </c>
      <c r="C186" t="s">
        <v>9910</v>
      </c>
      <c r="D186" t="s">
        <v>5514</v>
      </c>
      <c r="E186" t="s">
        <v>9921</v>
      </c>
      <c r="F186" t="s">
        <v>9922</v>
      </c>
      <c r="G186" t="s">
        <v>9923</v>
      </c>
      <c r="I186" t="str">
        <f t="shared" si="15"/>
        <v>pos_trend</v>
      </c>
      <c r="J186">
        <f t="shared" si="16"/>
        <v>5130000</v>
      </c>
      <c r="K186">
        <f t="shared" si="17"/>
        <v>6240000</v>
      </c>
      <c r="L186">
        <f t="shared" si="18"/>
        <v>9050000</v>
      </c>
      <c r="M186">
        <f t="shared" si="19"/>
        <v>12010000</v>
      </c>
      <c r="N186">
        <f t="shared" si="20"/>
        <v>14050000</v>
      </c>
    </row>
    <row r="187" spans="1:14" x14ac:dyDescent="0.3">
      <c r="A187" s="1">
        <v>26</v>
      </c>
      <c r="B187" t="s">
        <v>323</v>
      </c>
      <c r="C187" t="s">
        <v>261</v>
      </c>
      <c r="D187" t="s">
        <v>9924</v>
      </c>
      <c r="E187" t="s">
        <v>9925</v>
      </c>
      <c r="F187" t="s">
        <v>9926</v>
      </c>
      <c r="G187" t="s">
        <v>9927</v>
      </c>
      <c r="I187" t="str">
        <f t="shared" si="15"/>
        <v>N/A</v>
      </c>
      <c r="J187" t="str">
        <f t="shared" si="16"/>
        <v>N/A</v>
      </c>
      <c r="K187">
        <f t="shared" si="17"/>
        <v>0.21789999999999998</v>
      </c>
      <c r="L187">
        <f t="shared" si="18"/>
        <v>0.44950000000000001</v>
      </c>
      <c r="M187">
        <f t="shared" si="19"/>
        <v>0.32729999999999998</v>
      </c>
      <c r="N187">
        <f t="shared" si="20"/>
        <v>0.1696</v>
      </c>
    </row>
    <row r="188" spans="1:14" x14ac:dyDescent="0.3">
      <c r="A188" s="1">
        <v>27</v>
      </c>
      <c r="B188" t="s">
        <v>327</v>
      </c>
      <c r="C188" t="s">
        <v>261</v>
      </c>
      <c r="D188" t="s">
        <v>261</v>
      </c>
      <c r="E188" t="s">
        <v>261</v>
      </c>
      <c r="F188" t="s">
        <v>261</v>
      </c>
      <c r="G188" t="s">
        <v>9928</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0.25129999999999997</v>
      </c>
    </row>
    <row r="189" spans="1:14" x14ac:dyDescent="0.3">
      <c r="A189" s="1">
        <v>28</v>
      </c>
      <c r="B189" t="s">
        <v>329</v>
      </c>
      <c r="C189" t="s">
        <v>2972</v>
      </c>
      <c r="D189" t="s">
        <v>4026</v>
      </c>
      <c r="E189" t="s">
        <v>1415</v>
      </c>
      <c r="F189" t="s">
        <v>1166</v>
      </c>
      <c r="G189" t="s">
        <v>5643</v>
      </c>
      <c r="I189" t="str">
        <f t="shared" si="21"/>
        <v>pos_trend</v>
      </c>
      <c r="J189">
        <f t="shared" si="22"/>
        <v>1080000</v>
      </c>
      <c r="K189">
        <f t="shared" si="23"/>
        <v>1600000</v>
      </c>
      <c r="L189">
        <f t="shared" si="24"/>
        <v>2440000</v>
      </c>
      <c r="M189">
        <f t="shared" si="25"/>
        <v>3210000</v>
      </c>
      <c r="N189">
        <f t="shared" si="26"/>
        <v>3930000</v>
      </c>
    </row>
    <row r="190" spans="1:14" x14ac:dyDescent="0.3">
      <c r="A190" s="1">
        <v>29</v>
      </c>
      <c r="B190" t="s">
        <v>330</v>
      </c>
      <c r="C190" t="s">
        <v>887</v>
      </c>
      <c r="D190" t="s">
        <v>9929</v>
      </c>
      <c r="E190" t="s">
        <v>362</v>
      </c>
      <c r="F190" t="s">
        <v>2224</v>
      </c>
      <c r="G190" t="s">
        <v>6805</v>
      </c>
      <c r="I190" t="str">
        <f t="shared" si="21"/>
        <v>N/A</v>
      </c>
      <c r="J190">
        <f t="shared" si="22"/>
        <v>1210000</v>
      </c>
      <c r="K190" t="str">
        <f t="shared" si="23"/>
        <v>(103,810)</v>
      </c>
      <c r="L190">
        <f t="shared" si="24"/>
        <v>2100000</v>
      </c>
      <c r="M190">
        <f t="shared" si="25"/>
        <v>2960000</v>
      </c>
      <c r="N190">
        <f t="shared" si="26"/>
        <v>3940000</v>
      </c>
    </row>
    <row r="191" spans="1:14" x14ac:dyDescent="0.3">
      <c r="A191" s="1">
        <v>30</v>
      </c>
      <c r="B191" t="s">
        <v>331</v>
      </c>
      <c r="C191" t="s">
        <v>261</v>
      </c>
      <c r="D191" t="s">
        <v>261</v>
      </c>
      <c r="E191" t="s">
        <v>261</v>
      </c>
      <c r="F191" t="s">
        <v>261</v>
      </c>
      <c r="G191" t="s">
        <v>261</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332</v>
      </c>
      <c r="C192" t="s">
        <v>9930</v>
      </c>
      <c r="D192" t="s">
        <v>4227</v>
      </c>
      <c r="E192" t="s">
        <v>9931</v>
      </c>
      <c r="F192" t="s">
        <v>9932</v>
      </c>
      <c r="G192" t="s">
        <v>9933</v>
      </c>
      <c r="I192" t="str">
        <f t="shared" si="21"/>
        <v>N/A</v>
      </c>
      <c r="J192" t="str">
        <f t="shared" si="22"/>
        <v>(136,348)</v>
      </c>
      <c r="K192">
        <f t="shared" si="23"/>
        <v>1710000</v>
      </c>
      <c r="L192" t="str">
        <f t="shared" si="24"/>
        <v>331399</v>
      </c>
      <c r="M192" t="str">
        <f t="shared" si="25"/>
        <v>255638</v>
      </c>
      <c r="N192" t="str">
        <f t="shared" si="26"/>
        <v>(10,352)</v>
      </c>
    </row>
    <row r="193" spans="1:14" x14ac:dyDescent="0.3">
      <c r="A193" s="1">
        <v>32</v>
      </c>
      <c r="B193" t="s">
        <v>333</v>
      </c>
      <c r="C193" t="s">
        <v>261</v>
      </c>
      <c r="D193" t="s">
        <v>261</v>
      </c>
      <c r="E193" t="s">
        <v>261</v>
      </c>
      <c r="F193" t="s">
        <v>261</v>
      </c>
      <c r="G193" t="s">
        <v>261</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334</v>
      </c>
      <c r="C194" t="s">
        <v>261</v>
      </c>
      <c r="D194" t="s">
        <v>261</v>
      </c>
      <c r="E194" t="s">
        <v>261</v>
      </c>
      <c r="F194" t="s">
        <v>261</v>
      </c>
      <c r="G194" t="s">
        <v>261</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335</v>
      </c>
      <c r="C195" t="s">
        <v>261</v>
      </c>
      <c r="D195" t="s">
        <v>261</v>
      </c>
      <c r="E195" t="s">
        <v>261</v>
      </c>
      <c r="F195" t="s">
        <v>261</v>
      </c>
      <c r="G195" t="s">
        <v>261</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336</v>
      </c>
      <c r="C196" t="s">
        <v>261</v>
      </c>
      <c r="D196" t="s">
        <v>261</v>
      </c>
      <c r="E196" t="s">
        <v>261</v>
      </c>
      <c r="F196" t="s">
        <v>261</v>
      </c>
      <c r="G196" t="s">
        <v>261</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337</v>
      </c>
      <c r="C197" t="s">
        <v>5961</v>
      </c>
      <c r="D197" t="s">
        <v>7862</v>
      </c>
      <c r="E197" t="s">
        <v>7796</v>
      </c>
      <c r="F197" t="s">
        <v>2349</v>
      </c>
      <c r="G197" t="s">
        <v>9934</v>
      </c>
      <c r="I197" t="str">
        <f t="shared" si="21"/>
        <v>pos_trend</v>
      </c>
      <c r="J197">
        <f t="shared" si="22"/>
        <v>4050000</v>
      </c>
      <c r="K197">
        <f t="shared" si="23"/>
        <v>4640000</v>
      </c>
      <c r="L197">
        <f t="shared" si="24"/>
        <v>6610000</v>
      </c>
      <c r="M197">
        <f t="shared" si="25"/>
        <v>8800000</v>
      </c>
      <c r="N197">
        <f t="shared" si="26"/>
        <v>10120000</v>
      </c>
    </row>
    <row r="198" spans="1:14" x14ac:dyDescent="0.3">
      <c r="A198" s="1">
        <v>37</v>
      </c>
      <c r="B198" t="s">
        <v>338</v>
      </c>
      <c r="C198" t="s">
        <v>261</v>
      </c>
      <c r="D198" t="s">
        <v>261</v>
      </c>
      <c r="E198" t="s">
        <v>261</v>
      </c>
      <c r="F198" t="s">
        <v>261</v>
      </c>
      <c r="G198" t="s">
        <v>261</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344</v>
      </c>
      <c r="C199" t="s">
        <v>5961</v>
      </c>
      <c r="D199" t="s">
        <v>7862</v>
      </c>
      <c r="E199" t="s">
        <v>7796</v>
      </c>
      <c r="F199" t="s">
        <v>2349</v>
      </c>
      <c r="G199" t="s">
        <v>9934</v>
      </c>
      <c r="I199" t="str">
        <f t="shared" si="21"/>
        <v>pos_trend</v>
      </c>
      <c r="J199">
        <f t="shared" si="22"/>
        <v>4050000</v>
      </c>
      <c r="K199">
        <f t="shared" si="23"/>
        <v>4640000</v>
      </c>
      <c r="L199">
        <f t="shared" si="24"/>
        <v>6610000</v>
      </c>
      <c r="M199">
        <f t="shared" si="25"/>
        <v>8800000</v>
      </c>
      <c r="N199">
        <f t="shared" si="26"/>
        <v>10120000</v>
      </c>
    </row>
    <row r="200" spans="1:14" x14ac:dyDescent="0.3">
      <c r="A200" s="1">
        <v>39</v>
      </c>
      <c r="B200" t="s">
        <v>350</v>
      </c>
      <c r="C200" t="s">
        <v>261</v>
      </c>
      <c r="D200" t="s">
        <v>9935</v>
      </c>
      <c r="E200" t="s">
        <v>9936</v>
      </c>
      <c r="F200" t="s">
        <v>9937</v>
      </c>
      <c r="G200" t="s">
        <v>9938</v>
      </c>
      <c r="I200" t="str">
        <f t="shared" si="21"/>
        <v>N/A</v>
      </c>
      <c r="J200" t="str">
        <f t="shared" si="22"/>
        <v>N/A</v>
      </c>
      <c r="K200">
        <f t="shared" si="23"/>
        <v>0.1459</v>
      </c>
      <c r="L200">
        <f t="shared" si="24"/>
        <v>0.42549999999999999</v>
      </c>
      <c r="M200">
        <f t="shared" si="25"/>
        <v>0.33039999999999997</v>
      </c>
      <c r="N200">
        <f t="shared" si="26"/>
        <v>0.15</v>
      </c>
    </row>
    <row r="201" spans="1:14" x14ac:dyDescent="0.3">
      <c r="A201" s="1">
        <v>40</v>
      </c>
      <c r="B201" t="s">
        <v>355</v>
      </c>
      <c r="C201" t="s">
        <v>261</v>
      </c>
      <c r="D201" t="s">
        <v>261</v>
      </c>
      <c r="E201" t="s">
        <v>261</v>
      </c>
      <c r="F201" t="s">
        <v>261</v>
      </c>
      <c r="G201" t="s">
        <v>9939</v>
      </c>
      <c r="I201" t="str">
        <f t="shared" si="21"/>
        <v>N/A</v>
      </c>
      <c r="J201" t="str">
        <f t="shared" si="22"/>
        <v>N/A</v>
      </c>
      <c r="K201" t="str">
        <f t="shared" si="23"/>
        <v>N/A</v>
      </c>
      <c r="L201" t="str">
        <f t="shared" si="24"/>
        <v>N/A</v>
      </c>
      <c r="M201" t="str">
        <f t="shared" si="25"/>
        <v>N/A</v>
      </c>
      <c r="N201">
        <f t="shared" si="26"/>
        <v>0.18100000000000002</v>
      </c>
    </row>
    <row r="202" spans="1:14" x14ac:dyDescent="0.3">
      <c r="A202" s="1">
        <v>41</v>
      </c>
      <c r="B202" t="s">
        <v>357</v>
      </c>
      <c r="C202" t="s">
        <v>261</v>
      </c>
      <c r="D202" t="s">
        <v>261</v>
      </c>
      <c r="E202" t="s">
        <v>261</v>
      </c>
      <c r="F202" t="s">
        <v>261</v>
      </c>
      <c r="G202" t="s">
        <v>261</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361</v>
      </c>
      <c r="C203" t="s">
        <v>261</v>
      </c>
      <c r="D203" t="s">
        <v>261</v>
      </c>
      <c r="E203" t="s">
        <v>261</v>
      </c>
      <c r="F203" t="s">
        <v>261</v>
      </c>
      <c r="G203" t="s">
        <v>261</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365</v>
      </c>
      <c r="C204" t="s">
        <v>261</v>
      </c>
      <c r="D204" t="s">
        <v>261</v>
      </c>
      <c r="E204" t="s">
        <v>261</v>
      </c>
      <c r="F204" t="s">
        <v>261</v>
      </c>
      <c r="G204" t="s">
        <v>261</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366</v>
      </c>
      <c r="C205" t="s">
        <v>261</v>
      </c>
      <c r="D205" t="s">
        <v>261</v>
      </c>
      <c r="E205" t="s">
        <v>261</v>
      </c>
      <c r="F205" t="s">
        <v>261</v>
      </c>
      <c r="G205" t="s">
        <v>261</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370</v>
      </c>
      <c r="C206" t="s">
        <v>261</v>
      </c>
      <c r="D206" t="s">
        <v>261</v>
      </c>
      <c r="E206" t="s">
        <v>261</v>
      </c>
      <c r="F206" t="s">
        <v>261</v>
      </c>
      <c r="G206" t="s">
        <v>261</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374</v>
      </c>
      <c r="C207" t="s">
        <v>9940</v>
      </c>
      <c r="D207" t="s">
        <v>9940</v>
      </c>
      <c r="E207" t="s">
        <v>9941</v>
      </c>
      <c r="F207" t="s">
        <v>9942</v>
      </c>
      <c r="G207" t="s">
        <v>9943</v>
      </c>
      <c r="I207" t="str">
        <f t="shared" si="21"/>
        <v>N/A</v>
      </c>
      <c r="J207" t="str">
        <f t="shared" si="22"/>
        <v>424428</v>
      </c>
      <c r="K207" t="str">
        <f t="shared" si="23"/>
        <v>424428</v>
      </c>
      <c r="L207" t="str">
        <f t="shared" si="24"/>
        <v>362953</v>
      </c>
      <c r="M207" t="str">
        <f t="shared" si="25"/>
        <v>342460</v>
      </c>
      <c r="N207" t="str">
        <f t="shared" si="26"/>
        <v>452305</v>
      </c>
    </row>
    <row r="208" spans="1:14" x14ac:dyDescent="0.3">
      <c r="A208" s="1">
        <v>47</v>
      </c>
      <c r="B208" t="s">
        <v>375</v>
      </c>
      <c r="C208" t="s">
        <v>5708</v>
      </c>
      <c r="D208" t="s">
        <v>7760</v>
      </c>
      <c r="E208" t="s">
        <v>9944</v>
      </c>
      <c r="F208" t="s">
        <v>9945</v>
      </c>
      <c r="G208" t="s">
        <v>8144</v>
      </c>
      <c r="I208" t="str">
        <f t="shared" si="21"/>
        <v>pos_trend</v>
      </c>
      <c r="J208">
        <f t="shared" si="22"/>
        <v>3620000</v>
      </c>
      <c r="K208">
        <f t="shared" si="23"/>
        <v>4220000</v>
      </c>
      <c r="L208">
        <f t="shared" si="24"/>
        <v>6250000</v>
      </c>
      <c r="M208">
        <f t="shared" si="25"/>
        <v>8460000</v>
      </c>
      <c r="N208">
        <f t="shared" si="26"/>
        <v>9670000</v>
      </c>
    </row>
    <row r="209" spans="1:14" x14ac:dyDescent="0.3">
      <c r="A209" s="1">
        <v>48</v>
      </c>
      <c r="B209" t="s">
        <v>379</v>
      </c>
      <c r="C209" t="s">
        <v>9767</v>
      </c>
      <c r="D209" t="s">
        <v>9492</v>
      </c>
      <c r="E209" t="s">
        <v>3018</v>
      </c>
      <c r="F209" t="s">
        <v>4298</v>
      </c>
      <c r="G209" t="s">
        <v>8200</v>
      </c>
      <c r="I209" t="str">
        <f t="shared" si="21"/>
        <v>N/A</v>
      </c>
      <c r="J209" t="str">
        <f t="shared" si="22"/>
        <v>1.17</v>
      </c>
      <c r="K209" t="str">
        <f t="shared" si="23"/>
        <v>0.98</v>
      </c>
      <c r="L209" t="str">
        <f t="shared" si="24"/>
        <v>1.20</v>
      </c>
      <c r="M209" t="str">
        <f t="shared" si="25"/>
        <v>1.57</v>
      </c>
      <c r="N209" t="str">
        <f t="shared" si="26"/>
        <v>1.78</v>
      </c>
    </row>
    <row r="210" spans="1:14" x14ac:dyDescent="0.3">
      <c r="A210" s="1">
        <v>49</v>
      </c>
      <c r="B210" t="s">
        <v>2040</v>
      </c>
      <c r="C210" t="s">
        <v>261</v>
      </c>
      <c r="D210" t="s">
        <v>9946</v>
      </c>
      <c r="E210" t="s">
        <v>6013</v>
      </c>
      <c r="F210" t="s">
        <v>9947</v>
      </c>
      <c r="G210" t="s">
        <v>9948</v>
      </c>
      <c r="I210" t="str">
        <f t="shared" si="21"/>
        <v>N/A</v>
      </c>
      <c r="J210" t="str">
        <f t="shared" si="22"/>
        <v>N/A</v>
      </c>
      <c r="K210">
        <f t="shared" si="23"/>
        <v>-0.16239999999999999</v>
      </c>
      <c r="L210">
        <f t="shared" si="24"/>
        <v>0.22450000000000001</v>
      </c>
      <c r="M210">
        <f t="shared" si="25"/>
        <v>0.30829999999999996</v>
      </c>
      <c r="N210">
        <f t="shared" si="26"/>
        <v>0.1338</v>
      </c>
    </row>
    <row r="211" spans="1:14" x14ac:dyDescent="0.3">
      <c r="A211" s="1">
        <v>50</v>
      </c>
      <c r="B211" t="s">
        <v>390</v>
      </c>
      <c r="C211" t="s">
        <v>2018</v>
      </c>
      <c r="D211" t="s">
        <v>9861</v>
      </c>
      <c r="E211" t="s">
        <v>5513</v>
      </c>
      <c r="F211" t="s">
        <v>6804</v>
      </c>
      <c r="G211" t="s">
        <v>3293</v>
      </c>
      <c r="I211" t="str">
        <f t="shared" si="21"/>
        <v>pos_trend</v>
      </c>
      <c r="J211">
        <f t="shared" si="22"/>
        <v>3100000</v>
      </c>
      <c r="K211">
        <f t="shared" si="23"/>
        <v>4320000</v>
      </c>
      <c r="L211">
        <f t="shared" si="24"/>
        <v>5230000</v>
      </c>
      <c r="M211">
        <f t="shared" si="25"/>
        <v>5370000</v>
      </c>
      <c r="N211">
        <f t="shared" si="26"/>
        <v>5440000</v>
      </c>
    </row>
    <row r="212" spans="1:14" x14ac:dyDescent="0.3">
      <c r="A212" s="1">
        <v>51</v>
      </c>
      <c r="B212" t="s">
        <v>396</v>
      </c>
      <c r="C212" t="s">
        <v>1757</v>
      </c>
      <c r="D212" t="s">
        <v>5419</v>
      </c>
      <c r="E212" t="s">
        <v>9493</v>
      </c>
      <c r="F212" t="s">
        <v>3016</v>
      </c>
      <c r="G212" t="s">
        <v>4298</v>
      </c>
      <c r="I212" t="str">
        <f t="shared" si="21"/>
        <v>N/A</v>
      </c>
      <c r="J212" t="str">
        <f t="shared" si="22"/>
        <v>1.16</v>
      </c>
      <c r="K212" t="str">
        <f t="shared" si="23"/>
        <v>0.96</v>
      </c>
      <c r="L212" t="str">
        <f t="shared" si="24"/>
        <v>1.19</v>
      </c>
      <c r="M212" t="str">
        <f t="shared" si="25"/>
        <v>1.55</v>
      </c>
      <c r="N212" t="str">
        <f t="shared" si="26"/>
        <v>1.57</v>
      </c>
    </row>
    <row r="213" spans="1:14" x14ac:dyDescent="0.3">
      <c r="A213" s="1">
        <v>52</v>
      </c>
      <c r="B213" t="s">
        <v>399</v>
      </c>
      <c r="C213" t="s">
        <v>261</v>
      </c>
      <c r="D213" t="s">
        <v>9949</v>
      </c>
      <c r="E213" t="s">
        <v>9950</v>
      </c>
      <c r="F213" t="s">
        <v>4342</v>
      </c>
      <c r="G213" t="s">
        <v>9951</v>
      </c>
      <c r="I213" t="str">
        <f t="shared" si="21"/>
        <v>N/A</v>
      </c>
      <c r="J213" t="str">
        <f t="shared" si="22"/>
        <v>N/A</v>
      </c>
      <c r="K213">
        <f t="shared" si="23"/>
        <v>-0.1724</v>
      </c>
      <c r="L213">
        <f t="shared" si="24"/>
        <v>0.23960000000000001</v>
      </c>
      <c r="M213">
        <f t="shared" si="25"/>
        <v>0.30249999999999999</v>
      </c>
      <c r="N213">
        <f t="shared" si="26"/>
        <v>1.29E-2</v>
      </c>
    </row>
    <row r="214" spans="1:14" x14ac:dyDescent="0.3">
      <c r="A214" s="1">
        <v>53</v>
      </c>
      <c r="B214" t="s">
        <v>404</v>
      </c>
      <c r="C214" t="s">
        <v>9635</v>
      </c>
      <c r="D214" t="s">
        <v>3663</v>
      </c>
      <c r="E214" t="s">
        <v>4128</v>
      </c>
      <c r="F214" t="s">
        <v>3293</v>
      </c>
      <c r="G214" t="s">
        <v>9952</v>
      </c>
      <c r="I214" t="str">
        <f t="shared" si="21"/>
        <v>pos_trend</v>
      </c>
      <c r="J214">
        <f t="shared" si="22"/>
        <v>3130000</v>
      </c>
      <c r="K214">
        <f t="shared" si="23"/>
        <v>4370000</v>
      </c>
      <c r="L214">
        <f t="shared" si="24"/>
        <v>5270000</v>
      </c>
      <c r="M214">
        <f t="shared" si="25"/>
        <v>5440000</v>
      </c>
      <c r="N214">
        <f t="shared" si="26"/>
        <v>6260000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247</v>
      </c>
      <c r="C216" s="1" t="s">
        <v>248</v>
      </c>
      <c r="D216" s="1" t="s">
        <v>249</v>
      </c>
      <c r="E216" s="1" t="s">
        <v>250</v>
      </c>
      <c r="F216" s="1" t="s">
        <v>251</v>
      </c>
      <c r="G216" s="1" t="s">
        <v>252</v>
      </c>
      <c r="H216" s="1" t="s">
        <v>253</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2045</v>
      </c>
      <c r="C217" t="s">
        <v>8060</v>
      </c>
      <c r="D217" t="s">
        <v>9953</v>
      </c>
      <c r="E217" t="s">
        <v>9954</v>
      </c>
      <c r="F217" t="s">
        <v>987</v>
      </c>
      <c r="G217" t="s">
        <v>9955</v>
      </c>
      <c r="I217" t="str">
        <f t="shared" si="21"/>
        <v>N/A</v>
      </c>
      <c r="J217">
        <f t="shared" si="22"/>
        <v>20230000</v>
      </c>
      <c r="K217">
        <f t="shared" si="23"/>
        <v>24080000</v>
      </c>
      <c r="L217">
        <f t="shared" si="24"/>
        <v>30330000</v>
      </c>
      <c r="M217">
        <f t="shared" si="25"/>
        <v>23630000</v>
      </c>
      <c r="N217">
        <f t="shared" si="26"/>
        <v>31720000</v>
      </c>
    </row>
    <row r="218" spans="1:14" x14ac:dyDescent="0.3">
      <c r="A218" s="1">
        <v>1</v>
      </c>
      <c r="B218" t="s">
        <v>2051</v>
      </c>
      <c r="C218" t="s">
        <v>261</v>
      </c>
      <c r="D218" t="s">
        <v>9956</v>
      </c>
      <c r="E218" t="s">
        <v>9957</v>
      </c>
      <c r="F218" t="s">
        <v>9958</v>
      </c>
      <c r="G218" t="s">
        <v>9959</v>
      </c>
      <c r="I218" t="str">
        <f t="shared" si="21"/>
        <v>N/A</v>
      </c>
      <c r="J218" t="str">
        <f t="shared" si="22"/>
        <v>N/A</v>
      </c>
      <c r="K218">
        <f t="shared" si="23"/>
        <v>0.19059999999999999</v>
      </c>
      <c r="L218">
        <f t="shared" si="24"/>
        <v>0.25969999999999999</v>
      </c>
      <c r="M218">
        <f t="shared" si="25"/>
        <v>-0.2208</v>
      </c>
      <c r="N218">
        <f t="shared" si="26"/>
        <v>0.34210000000000002</v>
      </c>
    </row>
    <row r="219" spans="1:14" x14ac:dyDescent="0.3">
      <c r="A219" s="1">
        <v>2</v>
      </c>
      <c r="B219" t="s">
        <v>2056</v>
      </c>
      <c r="C219" t="s">
        <v>9960</v>
      </c>
      <c r="D219" t="s">
        <v>9961</v>
      </c>
      <c r="E219" t="s">
        <v>9962</v>
      </c>
      <c r="F219" t="s">
        <v>9963</v>
      </c>
      <c r="G219" t="s">
        <v>9964</v>
      </c>
      <c r="I219" t="str">
        <f t="shared" si="21"/>
        <v>N/A</v>
      </c>
      <c r="J219">
        <f t="shared" si="22"/>
        <v>242540000</v>
      </c>
      <c r="K219">
        <f t="shared" si="23"/>
        <v>276870000</v>
      </c>
      <c r="L219">
        <f t="shared" si="24"/>
        <v>286560000</v>
      </c>
      <c r="M219">
        <f t="shared" si="25"/>
        <v>276560000</v>
      </c>
      <c r="N219">
        <f t="shared" si="26"/>
        <v>292080000</v>
      </c>
    </row>
    <row r="220" spans="1:14" x14ac:dyDescent="0.3">
      <c r="A220" s="1">
        <v>3</v>
      </c>
      <c r="B220" t="s">
        <v>2062</v>
      </c>
      <c r="C220" t="s">
        <v>261</v>
      </c>
      <c r="D220" t="s">
        <v>261</v>
      </c>
      <c r="E220" t="s">
        <v>261</v>
      </c>
      <c r="F220" t="s">
        <v>261</v>
      </c>
      <c r="G220" t="s">
        <v>261</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2063</v>
      </c>
      <c r="C221" t="s">
        <v>1965</v>
      </c>
      <c r="D221" t="s">
        <v>9965</v>
      </c>
      <c r="E221" t="s">
        <v>9966</v>
      </c>
      <c r="F221" t="s">
        <v>9967</v>
      </c>
      <c r="G221" t="s">
        <v>3204</v>
      </c>
      <c r="I221" t="str">
        <f t="shared" si="21"/>
        <v>N/A</v>
      </c>
      <c r="J221">
        <f t="shared" si="22"/>
        <v>1060000</v>
      </c>
      <c r="K221" t="str">
        <f t="shared" si="23"/>
        <v>967000</v>
      </c>
      <c r="L221" t="str">
        <f t="shared" si="24"/>
        <v>386000</v>
      </c>
      <c r="M221" t="str">
        <f t="shared" si="25"/>
        <v>321000</v>
      </c>
      <c r="N221" t="str">
        <f t="shared" si="26"/>
        <v>425000</v>
      </c>
    </row>
    <row r="222" spans="1:14" x14ac:dyDescent="0.3">
      <c r="A222" s="1">
        <v>5</v>
      </c>
      <c r="B222" t="s">
        <v>2069</v>
      </c>
      <c r="C222" t="s">
        <v>1965</v>
      </c>
      <c r="D222" t="s">
        <v>9965</v>
      </c>
      <c r="E222" t="s">
        <v>9966</v>
      </c>
      <c r="F222" t="s">
        <v>9967</v>
      </c>
      <c r="G222" t="s">
        <v>3204</v>
      </c>
      <c r="I222" t="str">
        <f t="shared" si="21"/>
        <v>N/A</v>
      </c>
      <c r="J222">
        <f t="shared" si="22"/>
        <v>1060000</v>
      </c>
      <c r="K222" t="str">
        <f t="shared" si="23"/>
        <v>967000</v>
      </c>
      <c r="L222" t="str">
        <f t="shared" si="24"/>
        <v>386000</v>
      </c>
      <c r="M222" t="str">
        <f t="shared" si="25"/>
        <v>321000</v>
      </c>
      <c r="N222" t="str">
        <f t="shared" si="26"/>
        <v>425000</v>
      </c>
    </row>
    <row r="223" spans="1:14" x14ac:dyDescent="0.3">
      <c r="A223" s="1">
        <v>6</v>
      </c>
      <c r="B223" t="s">
        <v>2070</v>
      </c>
      <c r="C223" t="s">
        <v>261</v>
      </c>
      <c r="D223" t="s">
        <v>261</v>
      </c>
      <c r="E223" t="s">
        <v>261</v>
      </c>
      <c r="F223" t="s">
        <v>261</v>
      </c>
      <c r="G223" t="s">
        <v>261</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2071</v>
      </c>
      <c r="C224" t="s">
        <v>9968</v>
      </c>
      <c r="D224" t="s">
        <v>9969</v>
      </c>
      <c r="E224" t="s">
        <v>9970</v>
      </c>
      <c r="F224" t="s">
        <v>989</v>
      </c>
      <c r="G224" t="s">
        <v>3198</v>
      </c>
      <c r="I224" t="str">
        <f t="shared" si="21"/>
        <v>neg_trend</v>
      </c>
      <c r="J224">
        <f t="shared" si="22"/>
        <v>36360000</v>
      </c>
      <c r="K224">
        <f t="shared" si="23"/>
        <v>29960000</v>
      </c>
      <c r="L224">
        <f t="shared" si="24"/>
        <v>27370000</v>
      </c>
      <c r="M224">
        <f t="shared" si="25"/>
        <v>19610000</v>
      </c>
      <c r="N224">
        <f t="shared" si="26"/>
        <v>9040000</v>
      </c>
    </row>
    <row r="225" spans="1:14" x14ac:dyDescent="0.3">
      <c r="A225" s="1">
        <v>8</v>
      </c>
      <c r="B225" t="s">
        <v>2077</v>
      </c>
      <c r="C225" t="s">
        <v>1963</v>
      </c>
      <c r="D225" t="s">
        <v>3646</v>
      </c>
      <c r="E225" t="s">
        <v>9909</v>
      </c>
      <c r="F225" t="s">
        <v>9971</v>
      </c>
      <c r="G225" t="s">
        <v>6442</v>
      </c>
      <c r="I225" t="str">
        <f t="shared" si="21"/>
        <v>N/A</v>
      </c>
      <c r="J225">
        <f t="shared" si="22"/>
        <v>3440000</v>
      </c>
      <c r="K225">
        <f t="shared" si="23"/>
        <v>5530000</v>
      </c>
      <c r="L225">
        <f t="shared" si="24"/>
        <v>7230000</v>
      </c>
      <c r="M225">
        <f t="shared" si="25"/>
        <v>8130000.0000000009</v>
      </c>
      <c r="N225">
        <f t="shared" si="26"/>
        <v>6590000</v>
      </c>
    </row>
    <row r="226" spans="1:14" x14ac:dyDescent="0.3">
      <c r="A226" s="1">
        <v>9</v>
      </c>
      <c r="B226" t="s">
        <v>2078</v>
      </c>
      <c r="C226" t="s">
        <v>9575</v>
      </c>
      <c r="D226" t="s">
        <v>9972</v>
      </c>
      <c r="E226" t="s">
        <v>9973</v>
      </c>
      <c r="F226" t="s">
        <v>9974</v>
      </c>
      <c r="G226" t="s">
        <v>9975</v>
      </c>
      <c r="I226" t="str">
        <f t="shared" si="21"/>
        <v>N/A</v>
      </c>
      <c r="J226">
        <f t="shared" si="22"/>
        <v>104910000</v>
      </c>
      <c r="K226">
        <f t="shared" si="23"/>
        <v>114080000</v>
      </c>
      <c r="L226">
        <f t="shared" si="24"/>
        <v>110580000</v>
      </c>
      <c r="M226">
        <f t="shared" si="25"/>
        <v>103890000</v>
      </c>
      <c r="N226">
        <f t="shared" si="26"/>
        <v>104820000</v>
      </c>
    </row>
    <row r="227" spans="1:14" x14ac:dyDescent="0.3">
      <c r="A227" s="1">
        <v>10</v>
      </c>
      <c r="B227" t="s">
        <v>2084</v>
      </c>
      <c r="C227" t="s">
        <v>9976</v>
      </c>
      <c r="D227" t="s">
        <v>9977</v>
      </c>
      <c r="E227" t="s">
        <v>9978</v>
      </c>
      <c r="F227" t="s">
        <v>9979</v>
      </c>
      <c r="G227" t="s">
        <v>9980</v>
      </c>
      <c r="I227" t="str">
        <f t="shared" si="21"/>
        <v>pos_trend</v>
      </c>
      <c r="J227">
        <f t="shared" si="22"/>
        <v>64440000</v>
      </c>
      <c r="K227">
        <f t="shared" si="23"/>
        <v>80630000</v>
      </c>
      <c r="L227">
        <f t="shared" si="24"/>
        <v>95230000</v>
      </c>
      <c r="M227">
        <f t="shared" si="25"/>
        <v>100020000</v>
      </c>
      <c r="N227">
        <f t="shared" si="26"/>
        <v>114290000</v>
      </c>
    </row>
    <row r="228" spans="1:14" x14ac:dyDescent="0.3">
      <c r="A228" s="1">
        <v>11</v>
      </c>
      <c r="B228" t="s">
        <v>2088</v>
      </c>
      <c r="C228" t="s">
        <v>9981</v>
      </c>
      <c r="D228" t="s">
        <v>9982</v>
      </c>
      <c r="E228" t="s">
        <v>9983</v>
      </c>
      <c r="F228" t="s">
        <v>7584</v>
      </c>
      <c r="G228" t="s">
        <v>9984</v>
      </c>
      <c r="I228" t="str">
        <f t="shared" si="21"/>
        <v>N/A</v>
      </c>
      <c r="J228">
        <f t="shared" si="22"/>
        <v>17160000</v>
      </c>
      <c r="K228">
        <f t="shared" si="23"/>
        <v>27820000</v>
      </c>
      <c r="L228">
        <f t="shared" si="24"/>
        <v>29760000</v>
      </c>
      <c r="M228">
        <f t="shared" si="25"/>
        <v>23310000</v>
      </c>
      <c r="N228">
        <f t="shared" si="26"/>
        <v>21050000</v>
      </c>
    </row>
    <row r="229" spans="1:14" x14ac:dyDescent="0.3">
      <c r="A229" s="1">
        <v>12</v>
      </c>
      <c r="B229" t="s">
        <v>437</v>
      </c>
      <c r="C229" t="s">
        <v>3731</v>
      </c>
      <c r="D229" t="s">
        <v>7474</v>
      </c>
      <c r="E229" t="s">
        <v>9985</v>
      </c>
      <c r="F229" t="s">
        <v>9986</v>
      </c>
      <c r="G229" t="s">
        <v>9987</v>
      </c>
      <c r="I229" t="str">
        <f t="shared" si="21"/>
        <v>N/A</v>
      </c>
      <c r="J229">
        <f t="shared" si="22"/>
        <v>15170000</v>
      </c>
      <c r="K229">
        <f t="shared" si="23"/>
        <v>17880000</v>
      </c>
      <c r="L229">
        <f t="shared" si="24"/>
        <v>16000000</v>
      </c>
      <c r="M229">
        <f t="shared" si="25"/>
        <v>21280000</v>
      </c>
      <c r="N229">
        <f t="shared" si="26"/>
        <v>35850000</v>
      </c>
    </row>
    <row r="230" spans="1:14" x14ac:dyDescent="0.3">
      <c r="A230" s="1">
        <v>13</v>
      </c>
      <c r="B230" t="s">
        <v>2095</v>
      </c>
      <c r="C230" t="s">
        <v>261</v>
      </c>
      <c r="D230" t="s">
        <v>9988</v>
      </c>
      <c r="E230" t="s">
        <v>5973</v>
      </c>
      <c r="F230" t="s">
        <v>9989</v>
      </c>
      <c r="G230" t="s">
        <v>9990</v>
      </c>
      <c r="I230" t="str">
        <f t="shared" si="21"/>
        <v>N/A</v>
      </c>
      <c r="J230" t="str">
        <f t="shared" si="22"/>
        <v>N/A</v>
      </c>
      <c r="K230">
        <f t="shared" si="23"/>
        <v>0.1416</v>
      </c>
      <c r="L230">
        <f t="shared" si="24"/>
        <v>3.5000000000000003E-2</v>
      </c>
      <c r="M230">
        <f t="shared" si="25"/>
        <v>-3.49E-2</v>
      </c>
      <c r="N230">
        <f t="shared" si="26"/>
        <v>5.6100000000000004E-2</v>
      </c>
    </row>
    <row r="231" spans="1:14" x14ac:dyDescent="0.3">
      <c r="A231" s="1">
        <v>14</v>
      </c>
      <c r="B231" t="s">
        <v>2100</v>
      </c>
      <c r="C231" t="s">
        <v>9991</v>
      </c>
      <c r="D231" t="s">
        <v>9992</v>
      </c>
      <c r="E231" t="s">
        <v>9993</v>
      </c>
      <c r="F231" t="s">
        <v>9994</v>
      </c>
      <c r="G231" t="s">
        <v>9995</v>
      </c>
      <c r="I231" t="str">
        <f t="shared" si="21"/>
        <v>pos_trend</v>
      </c>
      <c r="J231">
        <f t="shared" si="22"/>
        <v>403380000</v>
      </c>
      <c r="K231">
        <f t="shared" si="23"/>
        <v>573890000</v>
      </c>
      <c r="L231">
        <f t="shared" si="24"/>
        <v>698440000</v>
      </c>
      <c r="M231">
        <f t="shared" si="25"/>
        <v>765770000</v>
      </c>
      <c r="N231">
        <f t="shared" si="26"/>
        <v>859540000</v>
      </c>
    </row>
    <row r="232" spans="1:14" x14ac:dyDescent="0.3">
      <c r="A232" s="1">
        <v>15</v>
      </c>
      <c r="B232" t="s">
        <v>2106</v>
      </c>
      <c r="C232" t="s">
        <v>9996</v>
      </c>
      <c r="D232" t="s">
        <v>9997</v>
      </c>
      <c r="E232" t="s">
        <v>9998</v>
      </c>
      <c r="F232" t="s">
        <v>9999</v>
      </c>
      <c r="G232" t="s">
        <v>10000</v>
      </c>
      <c r="I232" t="str">
        <f t="shared" si="21"/>
        <v>pos_trend</v>
      </c>
      <c r="J232">
        <f t="shared" si="22"/>
        <v>408110000</v>
      </c>
      <c r="K232">
        <f t="shared" si="23"/>
        <v>579620000</v>
      </c>
      <c r="L232">
        <f t="shared" si="24"/>
        <v>704530000</v>
      </c>
      <c r="M232">
        <f t="shared" si="25"/>
        <v>772520000</v>
      </c>
      <c r="N232">
        <f t="shared" si="26"/>
        <v>867050000</v>
      </c>
    </row>
    <row r="233" spans="1:14" x14ac:dyDescent="0.3">
      <c r="A233" s="1">
        <v>16</v>
      </c>
      <c r="B233" t="s">
        <v>2112</v>
      </c>
      <c r="C233" t="s">
        <v>10001</v>
      </c>
      <c r="D233" t="s">
        <v>10002</v>
      </c>
      <c r="E233" t="s">
        <v>10003</v>
      </c>
      <c r="F233" t="s">
        <v>10004</v>
      </c>
      <c r="G233" t="s">
        <v>10005</v>
      </c>
      <c r="I233" t="str">
        <f t="shared" si="21"/>
        <v>pos_trend</v>
      </c>
      <c r="J233">
        <f t="shared" si="22"/>
        <v>53230000</v>
      </c>
      <c r="K233">
        <f t="shared" si="23"/>
        <v>81790000</v>
      </c>
      <c r="L233">
        <f t="shared" si="24"/>
        <v>106110000</v>
      </c>
      <c r="M233">
        <f t="shared" si="25"/>
        <v>129199999.99999999</v>
      </c>
      <c r="N233">
        <f t="shared" si="26"/>
        <v>129419999.99999999</v>
      </c>
    </row>
    <row r="234" spans="1:14" x14ac:dyDescent="0.3">
      <c r="A234" s="1">
        <v>17</v>
      </c>
      <c r="B234" t="s">
        <v>2118</v>
      </c>
      <c r="C234" t="s">
        <v>9775</v>
      </c>
      <c r="D234" t="s">
        <v>10006</v>
      </c>
      <c r="E234" t="s">
        <v>1503</v>
      </c>
      <c r="F234" t="s">
        <v>10007</v>
      </c>
      <c r="G234" t="s">
        <v>10008</v>
      </c>
      <c r="I234" t="str">
        <f t="shared" si="21"/>
        <v>N/A</v>
      </c>
      <c r="J234">
        <f t="shared" si="22"/>
        <v>14600000</v>
      </c>
      <c r="K234">
        <f t="shared" si="23"/>
        <v>15810000</v>
      </c>
      <c r="L234">
        <f t="shared" si="24"/>
        <v>18480000</v>
      </c>
      <c r="M234">
        <f t="shared" si="25"/>
        <v>16020000</v>
      </c>
      <c r="N234">
        <f t="shared" si="26"/>
        <v>15340000</v>
      </c>
    </row>
    <row r="235" spans="1:14" x14ac:dyDescent="0.3">
      <c r="A235" s="1">
        <v>18</v>
      </c>
      <c r="B235" t="s">
        <v>2124</v>
      </c>
      <c r="C235" t="s">
        <v>10009</v>
      </c>
      <c r="D235" t="s">
        <v>10010</v>
      </c>
      <c r="E235" t="s">
        <v>10011</v>
      </c>
      <c r="F235" t="s">
        <v>10012</v>
      </c>
      <c r="G235" t="s">
        <v>10013</v>
      </c>
      <c r="I235" t="str">
        <f t="shared" si="21"/>
        <v>pos_trend</v>
      </c>
      <c r="J235">
        <f t="shared" si="22"/>
        <v>345860000</v>
      </c>
      <c r="K235">
        <f t="shared" si="23"/>
        <v>482020000</v>
      </c>
      <c r="L235">
        <f t="shared" si="24"/>
        <v>579940000</v>
      </c>
      <c r="M235">
        <f t="shared" si="25"/>
        <v>624650000</v>
      </c>
      <c r="N235">
        <f t="shared" si="26"/>
        <v>713390000</v>
      </c>
    </row>
    <row r="236" spans="1:14" x14ac:dyDescent="0.3">
      <c r="A236" s="1">
        <v>19</v>
      </c>
      <c r="B236" t="s">
        <v>2130</v>
      </c>
      <c r="C236" t="s">
        <v>261</v>
      </c>
      <c r="D236" t="s">
        <v>261</v>
      </c>
      <c r="E236" t="s">
        <v>261</v>
      </c>
      <c r="F236" t="s">
        <v>576</v>
      </c>
      <c r="G236" t="s">
        <v>1183</v>
      </c>
      <c r="I236" t="str">
        <f t="shared" si="21"/>
        <v>N/A</v>
      </c>
      <c r="J236" t="str">
        <f t="shared" si="22"/>
        <v>N/A</v>
      </c>
      <c r="K236" t="str">
        <f t="shared" si="23"/>
        <v>N/A</v>
      </c>
      <c r="L236" t="str">
        <f t="shared" si="24"/>
        <v>N/A</v>
      </c>
      <c r="M236">
        <f t="shared" si="25"/>
        <v>2650000</v>
      </c>
      <c r="N236">
        <f t="shared" si="26"/>
        <v>2200000</v>
      </c>
    </row>
    <row r="237" spans="1:14" x14ac:dyDescent="0.3">
      <c r="A237" s="1">
        <v>20</v>
      </c>
      <c r="B237" t="s">
        <v>2131</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2132</v>
      </c>
      <c r="C238" t="s">
        <v>261</v>
      </c>
      <c r="D238" t="s">
        <v>261</v>
      </c>
      <c r="E238" t="s">
        <v>261</v>
      </c>
      <c r="F238" t="s">
        <v>261</v>
      </c>
      <c r="G238" t="s">
        <v>261</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2133</v>
      </c>
      <c r="C239" t="s">
        <v>10014</v>
      </c>
      <c r="D239" t="s">
        <v>261</v>
      </c>
      <c r="E239" t="s">
        <v>261</v>
      </c>
      <c r="F239" t="s">
        <v>261</v>
      </c>
      <c r="G239" t="s">
        <v>8238</v>
      </c>
      <c r="I239" t="str">
        <f t="shared" si="21"/>
        <v>N/A</v>
      </c>
      <c r="J239" t="str">
        <f t="shared" si="22"/>
        <v>(5.59M)</v>
      </c>
      <c r="K239" t="str">
        <f t="shared" si="23"/>
        <v>N/A</v>
      </c>
      <c r="L239" t="str">
        <f t="shared" si="24"/>
        <v>N/A</v>
      </c>
      <c r="M239" t="str">
        <f t="shared" si="25"/>
        <v>N/A</v>
      </c>
      <c r="N239">
        <f t="shared" si="26"/>
        <v>6700000</v>
      </c>
    </row>
    <row r="240" spans="1:14" x14ac:dyDescent="0.3">
      <c r="A240" s="1">
        <v>23</v>
      </c>
      <c r="B240" t="s">
        <v>2134</v>
      </c>
      <c r="C240" t="s">
        <v>261</v>
      </c>
      <c r="D240" t="s">
        <v>261</v>
      </c>
      <c r="E240" t="s">
        <v>261</v>
      </c>
      <c r="F240" t="s">
        <v>261</v>
      </c>
      <c r="G240" t="s">
        <v>261</v>
      </c>
      <c r="I240" t="str">
        <f t="shared" si="21"/>
        <v>N/A</v>
      </c>
      <c r="J240" t="str">
        <f t="shared" si="22"/>
        <v>N/A</v>
      </c>
      <c r="K240" t="str">
        <f t="shared" si="23"/>
        <v>N/A</v>
      </c>
      <c r="L240" t="str">
        <f t="shared" si="24"/>
        <v>N/A</v>
      </c>
      <c r="M240" t="str">
        <f t="shared" si="25"/>
        <v>N/A</v>
      </c>
      <c r="N240" t="str">
        <f t="shared" si="26"/>
        <v>N/A</v>
      </c>
    </row>
    <row r="241" spans="1:14" x14ac:dyDescent="0.3">
      <c r="A241" s="1">
        <v>24</v>
      </c>
      <c r="B241" t="s">
        <v>2140</v>
      </c>
      <c r="C241" t="s">
        <v>3505</v>
      </c>
      <c r="D241" t="s">
        <v>10015</v>
      </c>
      <c r="E241" t="s">
        <v>10016</v>
      </c>
      <c r="F241" t="s">
        <v>10017</v>
      </c>
      <c r="G241" t="s">
        <v>6238</v>
      </c>
      <c r="I241" t="str">
        <f t="shared" si="21"/>
        <v>pos_trend</v>
      </c>
      <c r="J241" t="str">
        <f t="shared" si="22"/>
        <v>(4.73M)</v>
      </c>
      <c r="K241" t="str">
        <f t="shared" si="23"/>
        <v>(5.73M)</v>
      </c>
      <c r="L241" t="str">
        <f t="shared" si="24"/>
        <v>(6.1M)</v>
      </c>
      <c r="M241" t="str">
        <f t="shared" si="25"/>
        <v>(6.75M)</v>
      </c>
      <c r="N241" t="str">
        <f t="shared" si="26"/>
        <v>(7.51M)</v>
      </c>
    </row>
    <row r="242" spans="1:14" x14ac:dyDescent="0.3">
      <c r="A242" s="1">
        <v>25</v>
      </c>
      <c r="B242" t="s">
        <v>2146</v>
      </c>
      <c r="C242" t="s">
        <v>261</v>
      </c>
      <c r="D242" t="s">
        <v>261</v>
      </c>
      <c r="E242" t="s">
        <v>261</v>
      </c>
      <c r="F242" t="s">
        <v>261</v>
      </c>
      <c r="G242" t="s">
        <v>261</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2147</v>
      </c>
      <c r="C243" t="s">
        <v>261</v>
      </c>
      <c r="D243" t="s">
        <v>10018</v>
      </c>
      <c r="E243" t="s">
        <v>10019</v>
      </c>
      <c r="F243" t="s">
        <v>10020</v>
      </c>
      <c r="G243" t="s">
        <v>10021</v>
      </c>
      <c r="I243" t="str">
        <f t="shared" si="21"/>
        <v>N/A</v>
      </c>
      <c r="J243" t="str">
        <f t="shared" si="22"/>
        <v>N/A</v>
      </c>
      <c r="K243">
        <f t="shared" si="23"/>
        <v>0.42270000000000002</v>
      </c>
      <c r="L243">
        <f t="shared" si="24"/>
        <v>0.217</v>
      </c>
      <c r="M243">
        <f t="shared" si="25"/>
        <v>9.6400000000000013E-2</v>
      </c>
      <c r="N243">
        <f t="shared" si="26"/>
        <v>0.1225</v>
      </c>
    </row>
    <row r="244" spans="1:14" x14ac:dyDescent="0.3">
      <c r="A244" s="1">
        <v>27</v>
      </c>
      <c r="B244" t="s">
        <v>2152</v>
      </c>
      <c r="C244" t="s">
        <v>261</v>
      </c>
      <c r="D244" t="s">
        <v>261</v>
      </c>
      <c r="E244" t="s">
        <v>261</v>
      </c>
      <c r="F244" t="s">
        <v>261</v>
      </c>
      <c r="G244" t="s">
        <v>261</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2153</v>
      </c>
      <c r="C245" t="s">
        <v>261</v>
      </c>
      <c r="D245" t="s">
        <v>261</v>
      </c>
      <c r="E245" t="s">
        <v>261</v>
      </c>
      <c r="F245" t="s">
        <v>261</v>
      </c>
      <c r="G245" t="s">
        <v>261</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440</v>
      </c>
      <c r="C246" t="s">
        <v>10022</v>
      </c>
      <c r="D246" t="s">
        <v>10023</v>
      </c>
      <c r="E246" t="s">
        <v>10024</v>
      </c>
      <c r="F246" t="s">
        <v>10025</v>
      </c>
      <c r="G246" t="s">
        <v>6744</v>
      </c>
      <c r="I246" t="str">
        <f t="shared" si="21"/>
        <v>N/A</v>
      </c>
      <c r="J246">
        <f t="shared" si="22"/>
        <v>22240000</v>
      </c>
      <c r="K246">
        <f t="shared" si="23"/>
        <v>32070000</v>
      </c>
      <c r="L246">
        <f t="shared" si="24"/>
        <v>34810000</v>
      </c>
      <c r="M246">
        <f t="shared" si="25"/>
        <v>33620000</v>
      </c>
      <c r="N246">
        <f t="shared" si="26"/>
        <v>34620000</v>
      </c>
    </row>
    <row r="247" spans="1:14" x14ac:dyDescent="0.3">
      <c r="A247" s="1">
        <v>30</v>
      </c>
      <c r="B247" t="s">
        <v>443</v>
      </c>
      <c r="C247" t="s">
        <v>10026</v>
      </c>
      <c r="D247" t="s">
        <v>10027</v>
      </c>
      <c r="E247" t="s">
        <v>9840</v>
      </c>
      <c r="F247" t="s">
        <v>10028</v>
      </c>
      <c r="G247" t="s">
        <v>10029</v>
      </c>
      <c r="I247" t="str">
        <f t="shared" si="21"/>
        <v>N/A</v>
      </c>
      <c r="J247">
        <f t="shared" si="22"/>
        <v>23040000</v>
      </c>
      <c r="K247">
        <f t="shared" si="23"/>
        <v>22700000</v>
      </c>
      <c r="L247">
        <f t="shared" si="24"/>
        <v>31320000</v>
      </c>
      <c r="M247">
        <f t="shared" si="25"/>
        <v>34400000</v>
      </c>
      <c r="N247">
        <f t="shared" si="26"/>
        <v>43710000</v>
      </c>
    </row>
    <row r="248" spans="1:14" x14ac:dyDescent="0.3">
      <c r="A248" s="1">
        <v>31</v>
      </c>
      <c r="B248" t="s">
        <v>449</v>
      </c>
      <c r="C248" t="s">
        <v>9466</v>
      </c>
      <c r="D248" t="s">
        <v>10030</v>
      </c>
      <c r="E248" t="s">
        <v>9039</v>
      </c>
      <c r="F248" t="s">
        <v>10031</v>
      </c>
      <c r="G248" t="s">
        <v>890</v>
      </c>
      <c r="I248" t="str">
        <f t="shared" si="21"/>
        <v>N/A</v>
      </c>
      <c r="J248">
        <f t="shared" si="22"/>
        <v>11320000</v>
      </c>
      <c r="K248">
        <f t="shared" si="23"/>
        <v>9400000</v>
      </c>
      <c r="L248">
        <f t="shared" si="24"/>
        <v>16530000.000000002</v>
      </c>
      <c r="M248">
        <f t="shared" si="25"/>
        <v>18510000</v>
      </c>
      <c r="N248">
        <f t="shared" si="26"/>
        <v>28210000</v>
      </c>
    </row>
    <row r="249" spans="1:14" x14ac:dyDescent="0.3">
      <c r="A249" s="1">
        <v>32</v>
      </c>
      <c r="B249" t="s">
        <v>454</v>
      </c>
      <c r="C249" t="s">
        <v>3940</v>
      </c>
      <c r="D249" t="s">
        <v>5935</v>
      </c>
      <c r="E249" t="s">
        <v>3730</v>
      </c>
      <c r="F249" t="s">
        <v>10032</v>
      </c>
      <c r="G249" t="s">
        <v>3683</v>
      </c>
      <c r="I249" t="str">
        <f t="shared" si="21"/>
        <v>N/A</v>
      </c>
      <c r="J249">
        <f t="shared" si="22"/>
        <v>11710000</v>
      </c>
      <c r="K249">
        <f t="shared" si="23"/>
        <v>13300000</v>
      </c>
      <c r="L249">
        <f t="shared" si="24"/>
        <v>14790000</v>
      </c>
      <c r="M249">
        <f t="shared" si="25"/>
        <v>15890000</v>
      </c>
      <c r="N249">
        <f t="shared" si="26"/>
        <v>15510000</v>
      </c>
    </row>
    <row r="250" spans="1:14" x14ac:dyDescent="0.3">
      <c r="A250" s="1">
        <v>33</v>
      </c>
      <c r="B250" t="s">
        <v>2169</v>
      </c>
      <c r="C250" t="s">
        <v>8967</v>
      </c>
      <c r="D250" t="s">
        <v>10033</v>
      </c>
      <c r="E250" t="s">
        <v>7813</v>
      </c>
      <c r="F250" t="s">
        <v>5413</v>
      </c>
      <c r="G250" t="s">
        <v>4975</v>
      </c>
      <c r="I250" t="str">
        <f t="shared" si="21"/>
        <v>pos_trend</v>
      </c>
      <c r="J250">
        <f t="shared" si="22"/>
        <v>2890000</v>
      </c>
      <c r="K250">
        <f t="shared" si="23"/>
        <v>3290000</v>
      </c>
      <c r="L250">
        <f t="shared" si="24"/>
        <v>3660000</v>
      </c>
      <c r="M250">
        <f t="shared" si="25"/>
        <v>3950000</v>
      </c>
      <c r="N250">
        <f t="shared" si="26"/>
        <v>4360000</v>
      </c>
    </row>
    <row r="251" spans="1:14" x14ac:dyDescent="0.3">
      <c r="A251" s="1">
        <v>34</v>
      </c>
      <c r="B251" t="s">
        <v>459</v>
      </c>
      <c r="C251" t="s">
        <v>10034</v>
      </c>
      <c r="D251" t="s">
        <v>10035</v>
      </c>
      <c r="E251" t="s">
        <v>8272</v>
      </c>
      <c r="F251" t="s">
        <v>2861</v>
      </c>
      <c r="G251" t="s">
        <v>1667</v>
      </c>
      <c r="I251" t="str">
        <f t="shared" si="21"/>
        <v>pos_trend</v>
      </c>
      <c r="J251">
        <f t="shared" si="22"/>
        <v>724110000</v>
      </c>
      <c r="K251">
        <f t="shared" si="23"/>
        <v>942410000</v>
      </c>
      <c r="L251">
        <f t="shared" si="24"/>
        <v>1100000000</v>
      </c>
      <c r="M251">
        <f t="shared" si="25"/>
        <v>1150000000</v>
      </c>
      <c r="N251">
        <f t="shared" si="26"/>
        <v>1280000000</v>
      </c>
    </row>
    <row r="252" spans="1:14" x14ac:dyDescent="0.3">
      <c r="A252" s="1">
        <v>35</v>
      </c>
      <c r="B252" t="s">
        <v>2175</v>
      </c>
      <c r="C252" t="s">
        <v>261</v>
      </c>
      <c r="D252" t="s">
        <v>10036</v>
      </c>
      <c r="E252" t="s">
        <v>10037</v>
      </c>
      <c r="F252" t="s">
        <v>10038</v>
      </c>
      <c r="G252" t="s">
        <v>5857</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0.30149999999999999</v>
      </c>
      <c r="L252">
        <f t="shared" ref="L252:L315" si="30">IF(TRIM(E252)="-", "N/A", IF(RIGHT(E252,1)="M",1000000*VALUE(LEFT(E252,LEN(E252)-1)),IF(RIGHT(E252,1)="B",1000000000*VALUE(LEFT(E252,LEN(E252)-1)),IF(RIGHT(E252,1)="%",0.01*VALUE(LEFT(E252,LEN(E252)-1)),E252))))</f>
        <v>0.16320000000000001</v>
      </c>
      <c r="M252">
        <f t="shared" ref="M252:M315" si="31">IF(TRIM(F252)="-", "N/A", IF(RIGHT(F252,1)="M",1000000*VALUE(LEFT(F252,LEN(F252)-1)),IF(RIGHT(F252,1)="B",1000000000*VALUE(LEFT(F252,LEN(F252)-1)),IF(RIGHT(F252,1)="%",0.01*VALUE(LEFT(F252,LEN(F252)-1)),F252))))</f>
        <v>4.6699999999999998E-2</v>
      </c>
      <c r="N252">
        <f t="shared" ref="N252:N315" si="32">IF(TRIM(G252)="-", "N/A", IF(RIGHT(G252,1)="M",1000000*VALUE(LEFT(G252,LEN(G252)-1)),IF(RIGHT(G252,1)="B",1000000000*VALUE(LEFT(G252,LEN(G252)-1)),IF(RIGHT(G252,1)="%",0.01*VALUE(LEFT(G252,LEN(G252)-1)),G252))))</f>
        <v>0.115</v>
      </c>
    </row>
    <row r="253" spans="1:14" x14ac:dyDescent="0.3">
      <c r="A253" s="1">
        <v>36</v>
      </c>
      <c r="B253" t="s">
        <v>470</v>
      </c>
      <c r="C253" t="s">
        <v>261</v>
      </c>
      <c r="D253" t="s">
        <v>261</v>
      </c>
      <c r="E253" t="s">
        <v>261</v>
      </c>
      <c r="F253" t="s">
        <v>261</v>
      </c>
      <c r="G253" t="s">
        <v>10039</v>
      </c>
      <c r="I253" t="str">
        <f t="shared" si="27"/>
        <v>N/A</v>
      </c>
      <c r="J253" t="str">
        <f t="shared" si="28"/>
        <v>N/A</v>
      </c>
      <c r="K253" t="str">
        <f t="shared" si="29"/>
        <v>N/A</v>
      </c>
      <c r="L253" t="str">
        <f t="shared" si="30"/>
        <v>N/A</v>
      </c>
      <c r="M253" t="str">
        <f t="shared" si="31"/>
        <v>N/A</v>
      </c>
      <c r="N253">
        <f t="shared" si="32"/>
        <v>8.3000000000000001E-3</v>
      </c>
    </row>
    <row r="254" spans="1:14" x14ac:dyDescent="0.3">
      <c r="I254" t="str">
        <f t="shared" si="27"/>
        <v>N/A</v>
      </c>
      <c r="J254">
        <f t="shared" si="28"/>
        <v>0</v>
      </c>
      <c r="K254">
        <f t="shared" si="29"/>
        <v>0</v>
      </c>
      <c r="L254">
        <f t="shared" si="30"/>
        <v>0</v>
      </c>
      <c r="M254">
        <f t="shared" si="31"/>
        <v>0</v>
      </c>
      <c r="N254">
        <f t="shared" si="32"/>
        <v>0</v>
      </c>
    </row>
    <row r="255" spans="1:14" x14ac:dyDescent="0.3">
      <c r="B255" s="1" t="s">
        <v>296</v>
      </c>
      <c r="C255" s="1" t="s">
        <v>248</v>
      </c>
      <c r="D255" s="1" t="s">
        <v>249</v>
      </c>
      <c r="E255" s="1" t="s">
        <v>250</v>
      </c>
      <c r="F255" s="1" t="s">
        <v>251</v>
      </c>
      <c r="G255" s="1" t="s">
        <v>252</v>
      </c>
      <c r="H255" s="1" t="s">
        <v>253</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2180</v>
      </c>
      <c r="C256" t="s">
        <v>10040</v>
      </c>
      <c r="D256" t="s">
        <v>10041</v>
      </c>
      <c r="E256" t="s">
        <v>10042</v>
      </c>
      <c r="F256" t="s">
        <v>10043</v>
      </c>
      <c r="G256" t="s">
        <v>1654</v>
      </c>
      <c r="I256" t="str">
        <f t="shared" si="27"/>
        <v>pos_trend</v>
      </c>
      <c r="J256">
        <f t="shared" si="28"/>
        <v>596630000</v>
      </c>
      <c r="K256">
        <f t="shared" si="29"/>
        <v>779970000</v>
      </c>
      <c r="L256">
        <f t="shared" si="30"/>
        <v>892780000</v>
      </c>
      <c r="M256">
        <f t="shared" si="31"/>
        <v>916700000</v>
      </c>
      <c r="N256">
        <f t="shared" si="32"/>
        <v>1040000000</v>
      </c>
    </row>
    <row r="257" spans="1:14" x14ac:dyDescent="0.3">
      <c r="A257" s="1">
        <v>1</v>
      </c>
      <c r="B257" t="s">
        <v>2186</v>
      </c>
      <c r="C257" t="s">
        <v>10044</v>
      </c>
      <c r="D257" t="s">
        <v>10045</v>
      </c>
      <c r="E257" t="s">
        <v>10046</v>
      </c>
      <c r="F257" t="s">
        <v>10047</v>
      </c>
      <c r="G257" t="s">
        <v>10048</v>
      </c>
      <c r="I257" t="str">
        <f t="shared" si="27"/>
        <v>pos_trend</v>
      </c>
      <c r="J257">
        <f t="shared" si="28"/>
        <v>340210000</v>
      </c>
      <c r="K257">
        <f t="shared" si="29"/>
        <v>414310000</v>
      </c>
      <c r="L257">
        <f t="shared" si="30"/>
        <v>503080000</v>
      </c>
      <c r="M257">
        <f t="shared" si="31"/>
        <v>563130000</v>
      </c>
      <c r="N257">
        <f t="shared" si="32"/>
        <v>633380000</v>
      </c>
    </row>
    <row r="258" spans="1:14" x14ac:dyDescent="0.3">
      <c r="A258" s="1">
        <v>2</v>
      </c>
      <c r="B258" t="s">
        <v>2192</v>
      </c>
      <c r="C258" t="s">
        <v>10049</v>
      </c>
      <c r="D258" t="s">
        <v>10050</v>
      </c>
      <c r="E258" t="s">
        <v>10051</v>
      </c>
      <c r="F258" t="s">
        <v>10052</v>
      </c>
      <c r="G258" t="s">
        <v>10053</v>
      </c>
      <c r="I258" t="str">
        <f t="shared" si="27"/>
        <v>N/A</v>
      </c>
      <c r="J258">
        <f t="shared" si="28"/>
        <v>256410000.00000003</v>
      </c>
      <c r="K258">
        <f t="shared" si="29"/>
        <v>365660000</v>
      </c>
      <c r="L258">
        <f t="shared" si="30"/>
        <v>389690000</v>
      </c>
      <c r="M258">
        <f t="shared" si="31"/>
        <v>353560000</v>
      </c>
      <c r="N258">
        <f t="shared" si="32"/>
        <v>405810000</v>
      </c>
    </row>
    <row r="259" spans="1:14" x14ac:dyDescent="0.3">
      <c r="A259" s="1">
        <v>3</v>
      </c>
      <c r="B259" t="s">
        <v>2198</v>
      </c>
      <c r="C259" t="s">
        <v>261</v>
      </c>
      <c r="D259" t="s">
        <v>261</v>
      </c>
      <c r="E259" t="s">
        <v>261</v>
      </c>
      <c r="F259" t="s">
        <v>261</v>
      </c>
      <c r="G259" t="s">
        <v>261</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2199</v>
      </c>
      <c r="C260" t="s">
        <v>261</v>
      </c>
      <c r="D260" t="s">
        <v>6935</v>
      </c>
      <c r="E260" t="s">
        <v>10054</v>
      </c>
      <c r="F260" t="s">
        <v>3614</v>
      </c>
      <c r="G260" t="s">
        <v>9149</v>
      </c>
      <c r="I260" t="str">
        <f t="shared" si="27"/>
        <v>N/A</v>
      </c>
      <c r="J260" t="str">
        <f t="shared" si="28"/>
        <v>N/A</v>
      </c>
      <c r="K260">
        <f t="shared" si="29"/>
        <v>0.30730000000000002</v>
      </c>
      <c r="L260">
        <f t="shared" si="30"/>
        <v>0.14460000000000001</v>
      </c>
      <c r="M260">
        <f t="shared" si="31"/>
        <v>2.6800000000000001E-2</v>
      </c>
      <c r="N260">
        <f t="shared" si="32"/>
        <v>0.1336</v>
      </c>
    </row>
    <row r="261" spans="1:14" x14ac:dyDescent="0.3">
      <c r="A261" s="1">
        <v>5</v>
      </c>
      <c r="B261" t="s">
        <v>472</v>
      </c>
      <c r="C261" t="s">
        <v>6730</v>
      </c>
      <c r="D261" t="s">
        <v>10055</v>
      </c>
      <c r="E261" t="s">
        <v>10056</v>
      </c>
      <c r="F261" t="s">
        <v>10057</v>
      </c>
      <c r="G261" t="s">
        <v>10058</v>
      </c>
      <c r="I261" t="str">
        <f t="shared" si="27"/>
        <v>N/A</v>
      </c>
      <c r="J261">
        <f t="shared" si="28"/>
        <v>47080000</v>
      </c>
      <c r="K261">
        <f t="shared" si="29"/>
        <v>63600000</v>
      </c>
      <c r="L261">
        <f t="shared" si="30"/>
        <v>100910000</v>
      </c>
      <c r="M261">
        <f t="shared" si="31"/>
        <v>121650000</v>
      </c>
      <c r="N261">
        <f t="shared" si="32"/>
        <v>80190000</v>
      </c>
    </row>
    <row r="262" spans="1:14" x14ac:dyDescent="0.3">
      <c r="A262" s="1">
        <v>6</v>
      </c>
      <c r="B262" t="s">
        <v>478</v>
      </c>
      <c r="C262" t="s">
        <v>10059</v>
      </c>
      <c r="D262" t="s">
        <v>6718</v>
      </c>
      <c r="E262" t="s">
        <v>9977</v>
      </c>
      <c r="F262" t="s">
        <v>10060</v>
      </c>
      <c r="G262" t="s">
        <v>10061</v>
      </c>
      <c r="I262" t="str">
        <f t="shared" si="27"/>
        <v>N/A</v>
      </c>
      <c r="J262">
        <f t="shared" si="28"/>
        <v>26770000</v>
      </c>
      <c r="K262">
        <f t="shared" si="29"/>
        <v>41170000</v>
      </c>
      <c r="L262">
        <f t="shared" si="30"/>
        <v>80630000</v>
      </c>
      <c r="M262">
        <f t="shared" si="31"/>
        <v>97320000</v>
      </c>
      <c r="N262">
        <f t="shared" si="32"/>
        <v>51000000</v>
      </c>
    </row>
    <row r="263" spans="1:14" x14ac:dyDescent="0.3">
      <c r="A263" s="1">
        <v>7</v>
      </c>
      <c r="B263" t="s">
        <v>483</v>
      </c>
      <c r="C263" t="s">
        <v>10062</v>
      </c>
      <c r="D263" t="s">
        <v>6718</v>
      </c>
      <c r="E263" t="s">
        <v>9977</v>
      </c>
      <c r="F263" t="s">
        <v>7346</v>
      </c>
      <c r="G263" t="s">
        <v>10063</v>
      </c>
      <c r="I263" t="str">
        <f t="shared" si="27"/>
        <v>N/A</v>
      </c>
      <c r="J263">
        <f t="shared" si="28"/>
        <v>21770000</v>
      </c>
      <c r="K263">
        <f t="shared" si="29"/>
        <v>41170000</v>
      </c>
      <c r="L263">
        <f t="shared" si="30"/>
        <v>80630000</v>
      </c>
      <c r="M263">
        <f t="shared" si="31"/>
        <v>91980000</v>
      </c>
      <c r="N263">
        <f t="shared" si="32"/>
        <v>35000000</v>
      </c>
    </row>
    <row r="264" spans="1:14" x14ac:dyDescent="0.3">
      <c r="A264" s="1">
        <v>8</v>
      </c>
      <c r="B264" t="s">
        <v>482</v>
      </c>
      <c r="C264" t="s">
        <v>10064</v>
      </c>
      <c r="D264" t="s">
        <v>261</v>
      </c>
      <c r="E264" t="s">
        <v>261</v>
      </c>
      <c r="F264" t="s">
        <v>3282</v>
      </c>
      <c r="G264" t="s">
        <v>9985</v>
      </c>
      <c r="I264" t="str">
        <f t="shared" si="27"/>
        <v>N/A</v>
      </c>
      <c r="J264">
        <f t="shared" si="28"/>
        <v>5000000</v>
      </c>
      <c r="K264" t="str">
        <f t="shared" si="29"/>
        <v>N/A</v>
      </c>
      <c r="L264" t="str">
        <f t="shared" si="30"/>
        <v>N/A</v>
      </c>
      <c r="M264">
        <f t="shared" si="31"/>
        <v>5340000</v>
      </c>
      <c r="N264">
        <f t="shared" si="32"/>
        <v>16000000</v>
      </c>
    </row>
    <row r="265" spans="1:14" x14ac:dyDescent="0.3">
      <c r="A265" s="1">
        <v>9</v>
      </c>
      <c r="B265" t="s">
        <v>484</v>
      </c>
      <c r="C265" t="s">
        <v>10065</v>
      </c>
      <c r="D265" t="s">
        <v>10066</v>
      </c>
      <c r="E265" t="s">
        <v>10067</v>
      </c>
      <c r="F265" t="s">
        <v>10068</v>
      </c>
      <c r="G265" t="s">
        <v>4030</v>
      </c>
      <c r="I265" t="str">
        <f t="shared" si="27"/>
        <v>N/A</v>
      </c>
      <c r="J265">
        <f t="shared" si="28"/>
        <v>20310000</v>
      </c>
      <c r="K265">
        <f t="shared" si="29"/>
        <v>22430000</v>
      </c>
      <c r="L265">
        <f t="shared" si="30"/>
        <v>20280000</v>
      </c>
      <c r="M265">
        <f t="shared" si="31"/>
        <v>24330000</v>
      </c>
      <c r="N265">
        <f t="shared" si="32"/>
        <v>29190000</v>
      </c>
    </row>
    <row r="266" spans="1:14" x14ac:dyDescent="0.3">
      <c r="A266" s="1">
        <v>10</v>
      </c>
      <c r="B266" t="s">
        <v>488</v>
      </c>
      <c r="C266" t="s">
        <v>10065</v>
      </c>
      <c r="D266" t="s">
        <v>10069</v>
      </c>
      <c r="E266" t="s">
        <v>5796</v>
      </c>
      <c r="F266" t="s">
        <v>7584</v>
      </c>
      <c r="G266" t="s">
        <v>4232</v>
      </c>
      <c r="I266" t="str">
        <f t="shared" si="27"/>
        <v>N/A</v>
      </c>
      <c r="J266">
        <f t="shared" si="28"/>
        <v>20310000</v>
      </c>
      <c r="K266">
        <f t="shared" si="29"/>
        <v>21310000</v>
      </c>
      <c r="L266">
        <f t="shared" si="30"/>
        <v>19290000</v>
      </c>
      <c r="M266">
        <f t="shared" si="31"/>
        <v>23310000</v>
      </c>
      <c r="N266">
        <f t="shared" si="32"/>
        <v>28310000</v>
      </c>
    </row>
    <row r="267" spans="1:14" x14ac:dyDescent="0.3">
      <c r="A267" s="1">
        <v>11</v>
      </c>
      <c r="B267" t="s">
        <v>489</v>
      </c>
      <c r="C267" t="s">
        <v>261</v>
      </c>
      <c r="D267" t="s">
        <v>1569</v>
      </c>
      <c r="E267" t="s">
        <v>10070</v>
      </c>
      <c r="F267" t="s">
        <v>1429</v>
      </c>
      <c r="G267" t="s">
        <v>10071</v>
      </c>
      <c r="I267" t="str">
        <f t="shared" si="27"/>
        <v>N/A</v>
      </c>
      <c r="J267" t="str">
        <f t="shared" si="28"/>
        <v>N/A</v>
      </c>
      <c r="K267">
        <f t="shared" si="29"/>
        <v>1120000</v>
      </c>
      <c r="L267" t="str">
        <f t="shared" si="30"/>
        <v>988000</v>
      </c>
      <c r="M267">
        <f t="shared" si="31"/>
        <v>1020000</v>
      </c>
      <c r="N267" t="str">
        <f t="shared" si="32"/>
        <v>879000</v>
      </c>
    </row>
    <row r="268" spans="1:14" x14ac:dyDescent="0.3">
      <c r="A268" s="1">
        <v>12</v>
      </c>
      <c r="B268" t="s">
        <v>2215</v>
      </c>
      <c r="C268" t="s">
        <v>261</v>
      </c>
      <c r="D268" t="s">
        <v>5055</v>
      </c>
      <c r="E268" t="s">
        <v>10072</v>
      </c>
      <c r="F268" t="s">
        <v>10073</v>
      </c>
      <c r="G268" t="s">
        <v>10074</v>
      </c>
      <c r="I268" t="str">
        <f t="shared" si="27"/>
        <v>N/A</v>
      </c>
      <c r="J268" t="str">
        <f t="shared" si="28"/>
        <v>N/A</v>
      </c>
      <c r="K268">
        <f t="shared" si="29"/>
        <v>0.10439999999999999</v>
      </c>
      <c r="L268">
        <f t="shared" si="30"/>
        <v>-9.5899999999999999E-2</v>
      </c>
      <c r="M268">
        <f t="shared" si="31"/>
        <v>0.1996</v>
      </c>
      <c r="N268">
        <f t="shared" si="32"/>
        <v>0.19980000000000001</v>
      </c>
    </row>
    <row r="269" spans="1:14" x14ac:dyDescent="0.3">
      <c r="A269" s="1">
        <v>13</v>
      </c>
      <c r="B269" t="s">
        <v>495</v>
      </c>
      <c r="C269" t="s">
        <v>2353</v>
      </c>
      <c r="D269" t="s">
        <v>10075</v>
      </c>
      <c r="E269" t="s">
        <v>10076</v>
      </c>
      <c r="F269" t="s">
        <v>7012</v>
      </c>
      <c r="G269" t="s">
        <v>10077</v>
      </c>
      <c r="I269" t="str">
        <f t="shared" si="27"/>
        <v>N/A</v>
      </c>
      <c r="J269">
        <f t="shared" si="28"/>
        <v>6.5000000000000002E-2</v>
      </c>
      <c r="K269">
        <f t="shared" si="29"/>
        <v>6.7500000000000004E-2</v>
      </c>
      <c r="L269">
        <f t="shared" si="30"/>
        <v>9.2100000000000015E-2</v>
      </c>
      <c r="M269">
        <f t="shared" si="31"/>
        <v>0.106</v>
      </c>
      <c r="N269">
        <f t="shared" si="32"/>
        <v>6.2699999999999992E-2</v>
      </c>
    </row>
    <row r="270" spans="1:14" x14ac:dyDescent="0.3">
      <c r="A270" s="1">
        <v>14</v>
      </c>
      <c r="B270" t="s">
        <v>503</v>
      </c>
      <c r="C270" t="s">
        <v>10078</v>
      </c>
      <c r="D270" t="s">
        <v>10079</v>
      </c>
      <c r="E270" t="s">
        <v>163</v>
      </c>
      <c r="F270" t="s">
        <v>3799</v>
      </c>
      <c r="G270" t="s">
        <v>3780</v>
      </c>
      <c r="I270" t="str">
        <f t="shared" si="27"/>
        <v>N/A</v>
      </c>
      <c r="J270">
        <f t="shared" si="28"/>
        <v>11790000</v>
      </c>
      <c r="K270">
        <f t="shared" si="29"/>
        <v>12210000</v>
      </c>
      <c r="L270">
        <f t="shared" si="30"/>
        <v>3860000</v>
      </c>
      <c r="M270">
        <f t="shared" si="31"/>
        <v>3350000</v>
      </c>
      <c r="N270">
        <f t="shared" si="32"/>
        <v>3460000</v>
      </c>
    </row>
    <row r="271" spans="1:14" x14ac:dyDescent="0.3">
      <c r="A271" s="1">
        <v>15</v>
      </c>
      <c r="B271" t="s">
        <v>509</v>
      </c>
      <c r="C271" t="s">
        <v>10078</v>
      </c>
      <c r="D271" t="s">
        <v>10079</v>
      </c>
      <c r="E271" t="s">
        <v>163</v>
      </c>
      <c r="F271" t="s">
        <v>3799</v>
      </c>
      <c r="G271" t="s">
        <v>3780</v>
      </c>
      <c r="I271" t="str">
        <f t="shared" si="27"/>
        <v>N/A</v>
      </c>
      <c r="J271">
        <f t="shared" si="28"/>
        <v>11790000</v>
      </c>
      <c r="K271">
        <f t="shared" si="29"/>
        <v>12210000</v>
      </c>
      <c r="L271">
        <f t="shared" si="30"/>
        <v>3860000</v>
      </c>
      <c r="M271">
        <f t="shared" si="31"/>
        <v>3350000</v>
      </c>
      <c r="N271">
        <f t="shared" si="32"/>
        <v>3460000</v>
      </c>
    </row>
    <row r="272" spans="1:14" x14ac:dyDescent="0.3">
      <c r="A272" s="1">
        <v>16</v>
      </c>
      <c r="B272" t="s">
        <v>514</v>
      </c>
      <c r="C272" t="s">
        <v>10080</v>
      </c>
      <c r="D272" t="s">
        <v>10081</v>
      </c>
      <c r="E272" t="s">
        <v>7096</v>
      </c>
      <c r="F272" t="s">
        <v>1654</v>
      </c>
      <c r="G272" t="s">
        <v>1655</v>
      </c>
      <c r="I272" t="str">
        <f t="shared" si="27"/>
        <v>pos_trend</v>
      </c>
      <c r="J272">
        <f t="shared" si="28"/>
        <v>658220000</v>
      </c>
      <c r="K272">
        <f t="shared" si="29"/>
        <v>857300000</v>
      </c>
      <c r="L272">
        <f t="shared" si="30"/>
        <v>1000000000</v>
      </c>
      <c r="M272">
        <f t="shared" si="31"/>
        <v>1040000000</v>
      </c>
      <c r="N272">
        <f t="shared" si="32"/>
        <v>1120000000</v>
      </c>
    </row>
    <row r="273" spans="1:14" x14ac:dyDescent="0.3">
      <c r="A273" s="1">
        <v>17</v>
      </c>
      <c r="B273" t="s">
        <v>525</v>
      </c>
      <c r="C273" t="s">
        <v>8630</v>
      </c>
      <c r="D273" t="s">
        <v>10082</v>
      </c>
      <c r="E273" t="s">
        <v>10083</v>
      </c>
      <c r="F273" t="s">
        <v>10083</v>
      </c>
      <c r="G273" t="s">
        <v>261</v>
      </c>
      <c r="I273" t="str">
        <f t="shared" si="27"/>
        <v>N/A</v>
      </c>
      <c r="J273">
        <f t="shared" si="28"/>
        <v>17020000</v>
      </c>
      <c r="K273">
        <f t="shared" si="29"/>
        <v>17100000</v>
      </c>
      <c r="L273">
        <f t="shared" si="30"/>
        <v>17120000</v>
      </c>
      <c r="M273">
        <f t="shared" si="31"/>
        <v>17120000</v>
      </c>
      <c r="N273" t="str">
        <f t="shared" si="32"/>
        <v>N/A</v>
      </c>
    </row>
    <row r="274" spans="1:14" x14ac:dyDescent="0.3">
      <c r="A274" s="1">
        <v>18</v>
      </c>
      <c r="B274" t="s">
        <v>526</v>
      </c>
      <c r="C274" t="s">
        <v>261</v>
      </c>
      <c r="D274" t="s">
        <v>261</v>
      </c>
      <c r="E274" t="s">
        <v>261</v>
      </c>
      <c r="F274" t="s">
        <v>261</v>
      </c>
      <c r="G274" t="s">
        <v>261</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527</v>
      </c>
      <c r="C275" t="s">
        <v>8630</v>
      </c>
      <c r="D275" t="s">
        <v>10082</v>
      </c>
      <c r="E275" t="s">
        <v>10083</v>
      </c>
      <c r="F275" t="s">
        <v>10083</v>
      </c>
      <c r="G275" t="s">
        <v>261</v>
      </c>
      <c r="I275" t="str">
        <f t="shared" si="27"/>
        <v>N/A</v>
      </c>
      <c r="J275">
        <f t="shared" si="28"/>
        <v>17020000</v>
      </c>
      <c r="K275">
        <f t="shared" si="29"/>
        <v>17100000</v>
      </c>
      <c r="L275">
        <f t="shared" si="30"/>
        <v>17120000</v>
      </c>
      <c r="M275">
        <f t="shared" si="31"/>
        <v>17120000</v>
      </c>
      <c r="N275" t="str">
        <f t="shared" si="32"/>
        <v>N/A</v>
      </c>
    </row>
    <row r="276" spans="1:14" x14ac:dyDescent="0.3">
      <c r="A276" s="1">
        <v>20</v>
      </c>
      <c r="B276" t="s">
        <v>528</v>
      </c>
      <c r="C276" t="s">
        <v>10084</v>
      </c>
      <c r="D276" t="s">
        <v>10085</v>
      </c>
      <c r="E276" t="s">
        <v>10086</v>
      </c>
      <c r="F276" t="s">
        <v>10087</v>
      </c>
      <c r="G276" t="s">
        <v>10088</v>
      </c>
      <c r="I276" t="str">
        <f t="shared" si="27"/>
        <v>pos_trend</v>
      </c>
      <c r="J276">
        <f t="shared" si="28"/>
        <v>48860000</v>
      </c>
      <c r="K276">
        <f t="shared" si="29"/>
        <v>68010000</v>
      </c>
      <c r="L276">
        <f t="shared" si="30"/>
        <v>79090000</v>
      </c>
      <c r="M276">
        <f t="shared" si="31"/>
        <v>86310000</v>
      </c>
      <c r="N276">
        <f t="shared" si="32"/>
        <v>154530000</v>
      </c>
    </row>
    <row r="277" spans="1:14" x14ac:dyDescent="0.3">
      <c r="A277" s="1">
        <v>21</v>
      </c>
      <c r="B277" t="s">
        <v>534</v>
      </c>
      <c r="C277" t="s">
        <v>9635</v>
      </c>
      <c r="D277" t="s">
        <v>10089</v>
      </c>
      <c r="E277" t="s">
        <v>3282</v>
      </c>
      <c r="F277" t="s">
        <v>413</v>
      </c>
      <c r="G277" t="s">
        <v>3377</v>
      </c>
      <c r="I277" t="str">
        <f t="shared" si="27"/>
        <v>pos_trend</v>
      </c>
      <c r="J277">
        <f t="shared" si="28"/>
        <v>3130000</v>
      </c>
      <c r="K277">
        <f t="shared" si="29"/>
        <v>5120000</v>
      </c>
      <c r="L277">
        <f t="shared" si="30"/>
        <v>5340000</v>
      </c>
      <c r="M277">
        <f t="shared" si="31"/>
        <v>5400000</v>
      </c>
      <c r="N277">
        <f t="shared" si="32"/>
        <v>9020000</v>
      </c>
    </row>
    <row r="278" spans="1:14" x14ac:dyDescent="0.3">
      <c r="A278" s="1">
        <v>22</v>
      </c>
      <c r="B278" t="s">
        <v>540</v>
      </c>
      <c r="C278" t="s">
        <v>10090</v>
      </c>
      <c r="D278" t="s">
        <v>10091</v>
      </c>
      <c r="E278" t="s">
        <v>10092</v>
      </c>
      <c r="F278" t="s">
        <v>2767</v>
      </c>
      <c r="G278" t="s">
        <v>10093</v>
      </c>
      <c r="I278" t="str">
        <f t="shared" si="27"/>
        <v>pos_trend</v>
      </c>
      <c r="J278">
        <f t="shared" si="28"/>
        <v>23710000</v>
      </c>
      <c r="K278">
        <f t="shared" si="29"/>
        <v>42090000</v>
      </c>
      <c r="L278">
        <f t="shared" si="30"/>
        <v>44420000</v>
      </c>
      <c r="M278">
        <f t="shared" si="31"/>
        <v>44650000</v>
      </c>
      <c r="N278">
        <f t="shared" si="32"/>
        <v>102570000</v>
      </c>
    </row>
    <row r="279" spans="1:14" x14ac:dyDescent="0.3">
      <c r="A279" s="1">
        <v>23</v>
      </c>
      <c r="B279" t="s">
        <v>546</v>
      </c>
      <c r="C279" t="s">
        <v>8178</v>
      </c>
      <c r="D279" t="s">
        <v>10094</v>
      </c>
      <c r="E279" t="s">
        <v>10095</v>
      </c>
      <c r="F279" t="s">
        <v>10096</v>
      </c>
      <c r="G279" t="s">
        <v>5213</v>
      </c>
      <c r="I279" t="str">
        <f t="shared" si="27"/>
        <v>pos_trend</v>
      </c>
      <c r="J279">
        <f t="shared" si="28"/>
        <v>19950000</v>
      </c>
      <c r="K279">
        <f t="shared" si="29"/>
        <v>22510000</v>
      </c>
      <c r="L279">
        <f t="shared" si="30"/>
        <v>27980000</v>
      </c>
      <c r="M279">
        <f t="shared" si="31"/>
        <v>35620000</v>
      </c>
      <c r="N279">
        <f t="shared" si="32"/>
        <v>44480000</v>
      </c>
    </row>
    <row r="280" spans="1:14" x14ac:dyDescent="0.3">
      <c r="A280" s="1">
        <v>24</v>
      </c>
      <c r="B280" t="s">
        <v>552</v>
      </c>
      <c r="C280" t="s">
        <v>261</v>
      </c>
      <c r="D280" t="s">
        <v>261</v>
      </c>
      <c r="E280" t="s">
        <v>261</v>
      </c>
      <c r="F280" t="s">
        <v>261</v>
      </c>
      <c r="G280" t="s">
        <v>261</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553</v>
      </c>
      <c r="C281" t="s">
        <v>261</v>
      </c>
      <c r="D281" t="s">
        <v>261</v>
      </c>
      <c r="E281" t="s">
        <v>261</v>
      </c>
      <c r="F281" t="s">
        <v>261</v>
      </c>
      <c r="G281" t="s">
        <v>261</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554</v>
      </c>
      <c r="C282" t="s">
        <v>261</v>
      </c>
      <c r="D282" t="s">
        <v>261</v>
      </c>
      <c r="E282" t="s">
        <v>261</v>
      </c>
      <c r="F282" t="s">
        <v>261</v>
      </c>
      <c r="G282" t="s">
        <v>261</v>
      </c>
      <c r="I282" t="str">
        <f t="shared" si="27"/>
        <v>N/A</v>
      </c>
      <c r="J282" t="str">
        <f t="shared" si="28"/>
        <v>N/A</v>
      </c>
      <c r="K282" t="str">
        <f t="shared" si="29"/>
        <v>N/A</v>
      </c>
      <c r="L282" t="str">
        <f t="shared" si="30"/>
        <v>N/A</v>
      </c>
      <c r="M282" t="str">
        <f t="shared" si="31"/>
        <v>N/A</v>
      </c>
      <c r="N282" t="str">
        <f t="shared" si="32"/>
        <v>N/A</v>
      </c>
    </row>
    <row r="283" spans="1:14" x14ac:dyDescent="0.3">
      <c r="A283" s="1">
        <v>27</v>
      </c>
      <c r="B283" t="s">
        <v>555</v>
      </c>
      <c r="C283" t="s">
        <v>261</v>
      </c>
      <c r="D283" t="s">
        <v>261</v>
      </c>
      <c r="E283" t="s">
        <v>261</v>
      </c>
      <c r="F283" t="s">
        <v>261</v>
      </c>
      <c r="G283" t="s">
        <v>261</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556</v>
      </c>
      <c r="C284" t="s">
        <v>579</v>
      </c>
      <c r="D284" t="s">
        <v>10097</v>
      </c>
      <c r="E284" t="s">
        <v>7433</v>
      </c>
      <c r="F284" t="s">
        <v>856</v>
      </c>
      <c r="G284" t="s">
        <v>1434</v>
      </c>
      <c r="I284" t="str">
        <f t="shared" si="27"/>
        <v>N/A</v>
      </c>
      <c r="J284">
        <f t="shared" si="28"/>
        <v>2530000</v>
      </c>
      <c r="K284" t="str">
        <f t="shared" si="29"/>
        <v>(1.25M)</v>
      </c>
      <c r="L284">
        <f t="shared" si="30"/>
        <v>1820000</v>
      </c>
      <c r="M284">
        <f t="shared" si="31"/>
        <v>1100000</v>
      </c>
      <c r="N284" t="str">
        <f t="shared" si="32"/>
        <v>(1.08M)</v>
      </c>
    </row>
    <row r="285" spans="1:14" x14ac:dyDescent="0.3">
      <c r="A285" s="1">
        <v>29</v>
      </c>
      <c r="B285" t="s">
        <v>563</v>
      </c>
      <c r="C285" t="s">
        <v>10098</v>
      </c>
      <c r="D285" t="s">
        <v>10098</v>
      </c>
      <c r="E285" t="s">
        <v>10098</v>
      </c>
      <c r="F285" t="s">
        <v>10098</v>
      </c>
      <c r="G285" t="s">
        <v>10098</v>
      </c>
      <c r="I285" t="str">
        <f t="shared" si="27"/>
        <v>N/A</v>
      </c>
      <c r="J285" t="str">
        <f t="shared" si="28"/>
        <v>(463,645)</v>
      </c>
      <c r="K285" t="str">
        <f t="shared" si="29"/>
        <v>(463,645)</v>
      </c>
      <c r="L285" t="str">
        <f t="shared" si="30"/>
        <v>(463,645)</v>
      </c>
      <c r="M285" t="str">
        <f t="shared" si="31"/>
        <v>(463,645)</v>
      </c>
      <c r="N285" t="str">
        <f t="shared" si="32"/>
        <v>(463,645)</v>
      </c>
    </row>
    <row r="286" spans="1:14" x14ac:dyDescent="0.3">
      <c r="A286" s="1">
        <v>30</v>
      </c>
      <c r="B286" t="s">
        <v>564</v>
      </c>
      <c r="C286" t="s">
        <v>10075</v>
      </c>
      <c r="D286" t="s">
        <v>2883</v>
      </c>
      <c r="E286" t="s">
        <v>2883</v>
      </c>
      <c r="F286" t="s">
        <v>5398</v>
      </c>
      <c r="G286" t="s">
        <v>10099</v>
      </c>
      <c r="I286" t="str">
        <f t="shared" si="27"/>
        <v>N/A</v>
      </c>
      <c r="J286">
        <f t="shared" si="28"/>
        <v>6.7500000000000004E-2</v>
      </c>
      <c r="K286">
        <f t="shared" si="29"/>
        <v>7.22E-2</v>
      </c>
      <c r="L286">
        <f t="shared" si="30"/>
        <v>7.22E-2</v>
      </c>
      <c r="M286">
        <f t="shared" si="31"/>
        <v>7.5200000000000003E-2</v>
      </c>
      <c r="N286">
        <f t="shared" si="32"/>
        <v>0.1208</v>
      </c>
    </row>
    <row r="287" spans="1:14" x14ac:dyDescent="0.3">
      <c r="A287" s="1">
        <v>31</v>
      </c>
      <c r="B287" t="s">
        <v>570</v>
      </c>
      <c r="C287" t="s">
        <v>10100</v>
      </c>
      <c r="D287" t="s">
        <v>10101</v>
      </c>
      <c r="E287" t="s">
        <v>10102</v>
      </c>
      <c r="F287" t="s">
        <v>10103</v>
      </c>
      <c r="G287" t="s">
        <v>10088</v>
      </c>
      <c r="I287" t="str">
        <f t="shared" si="27"/>
        <v>pos_trend</v>
      </c>
      <c r="J287">
        <f t="shared" si="28"/>
        <v>65890000</v>
      </c>
      <c r="K287">
        <f t="shared" si="29"/>
        <v>85110000</v>
      </c>
      <c r="L287">
        <f t="shared" si="30"/>
        <v>96220000</v>
      </c>
      <c r="M287">
        <f t="shared" si="31"/>
        <v>103440000</v>
      </c>
      <c r="N287">
        <f t="shared" si="32"/>
        <v>154530000</v>
      </c>
    </row>
    <row r="288" spans="1:14" x14ac:dyDescent="0.3">
      <c r="A288" s="1">
        <v>32</v>
      </c>
      <c r="B288" t="s">
        <v>571</v>
      </c>
      <c r="C288" t="s">
        <v>120</v>
      </c>
      <c r="D288" t="s">
        <v>10104</v>
      </c>
      <c r="E288" t="s">
        <v>8380</v>
      </c>
      <c r="F288" t="s">
        <v>10105</v>
      </c>
      <c r="G288" t="s">
        <v>10099</v>
      </c>
      <c r="I288" t="str">
        <f t="shared" si="27"/>
        <v>N/A</v>
      </c>
      <c r="J288">
        <f t="shared" si="28"/>
        <v>9.0999999999999998E-2</v>
      </c>
      <c r="K288">
        <f t="shared" si="29"/>
        <v>9.0299999999999991E-2</v>
      </c>
      <c r="L288">
        <f t="shared" si="30"/>
        <v>8.7799999999999989E-2</v>
      </c>
      <c r="M288">
        <f t="shared" si="31"/>
        <v>9.01E-2</v>
      </c>
      <c r="N288">
        <f t="shared" si="32"/>
        <v>0.1208</v>
      </c>
    </row>
    <row r="289" spans="1:14" x14ac:dyDescent="0.3">
      <c r="A289" s="1">
        <v>33</v>
      </c>
      <c r="B289" t="s">
        <v>572</v>
      </c>
      <c r="C289" t="s">
        <v>261</v>
      </c>
      <c r="D289" t="s">
        <v>261</v>
      </c>
      <c r="E289" t="s">
        <v>261</v>
      </c>
      <c r="F289" t="s">
        <v>261</v>
      </c>
      <c r="G289" t="s">
        <v>6016</v>
      </c>
      <c r="I289" t="str">
        <f t="shared" si="27"/>
        <v>N/A</v>
      </c>
      <c r="J289" t="str">
        <f t="shared" si="28"/>
        <v>N/A</v>
      </c>
      <c r="K289" t="str">
        <f t="shared" si="29"/>
        <v>N/A</v>
      </c>
      <c r="L289" t="str">
        <f t="shared" si="30"/>
        <v>N/A</v>
      </c>
      <c r="M289" t="str">
        <f t="shared" si="31"/>
        <v>N/A</v>
      </c>
      <c r="N289">
        <f t="shared" si="32"/>
        <v>7.85E-2</v>
      </c>
    </row>
    <row r="290" spans="1:14" x14ac:dyDescent="0.3">
      <c r="A290" s="1">
        <v>34</v>
      </c>
      <c r="B290" t="s">
        <v>574</v>
      </c>
      <c r="C290" t="s">
        <v>261</v>
      </c>
      <c r="D290" t="s">
        <v>261</v>
      </c>
      <c r="E290" t="s">
        <v>261</v>
      </c>
      <c r="F290" t="s">
        <v>261</v>
      </c>
      <c r="G290" t="s">
        <v>261</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580</v>
      </c>
      <c r="C291" t="s">
        <v>10100</v>
      </c>
      <c r="D291" t="s">
        <v>10101</v>
      </c>
      <c r="E291" t="s">
        <v>10102</v>
      </c>
      <c r="F291" t="s">
        <v>10103</v>
      </c>
      <c r="G291" t="s">
        <v>10088</v>
      </c>
      <c r="I291" t="str">
        <f t="shared" si="27"/>
        <v>pos_trend</v>
      </c>
      <c r="J291">
        <f t="shared" si="28"/>
        <v>65890000</v>
      </c>
      <c r="K291">
        <f t="shared" si="29"/>
        <v>85110000</v>
      </c>
      <c r="L291">
        <f t="shared" si="30"/>
        <v>96220000</v>
      </c>
      <c r="M291">
        <f t="shared" si="31"/>
        <v>103440000</v>
      </c>
      <c r="N291">
        <f t="shared" si="32"/>
        <v>154530000</v>
      </c>
    </row>
    <row r="292" spans="1:14" x14ac:dyDescent="0.3">
      <c r="A292" s="1">
        <v>36</v>
      </c>
      <c r="B292" t="s">
        <v>586</v>
      </c>
      <c r="C292" t="s">
        <v>10034</v>
      </c>
      <c r="D292" t="s">
        <v>10035</v>
      </c>
      <c r="E292" t="s">
        <v>8272</v>
      </c>
      <c r="F292" t="s">
        <v>2861</v>
      </c>
      <c r="G292" t="s">
        <v>1667</v>
      </c>
      <c r="I292" t="str">
        <f t="shared" si="27"/>
        <v>pos_trend</v>
      </c>
      <c r="J292">
        <f t="shared" si="28"/>
        <v>724110000</v>
      </c>
      <c r="K292">
        <f t="shared" si="29"/>
        <v>942410000</v>
      </c>
      <c r="L292">
        <f t="shared" si="30"/>
        <v>1100000000</v>
      </c>
      <c r="M292">
        <f t="shared" si="31"/>
        <v>1150000000</v>
      </c>
      <c r="N292">
        <f t="shared" si="32"/>
        <v>1280000000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296</v>
      </c>
      <c r="C294" s="1" t="s">
        <v>248</v>
      </c>
      <c r="D294" s="1" t="s">
        <v>249</v>
      </c>
      <c r="E294" s="1" t="s">
        <v>250</v>
      </c>
      <c r="F294" s="1" t="s">
        <v>251</v>
      </c>
      <c r="G294" s="1" t="s">
        <v>252</v>
      </c>
      <c r="H294" s="1" t="s">
        <v>253</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587</v>
      </c>
      <c r="C295" t="s">
        <v>10106</v>
      </c>
      <c r="D295" t="s">
        <v>10107</v>
      </c>
      <c r="E295" t="s">
        <v>10108</v>
      </c>
      <c r="F295" t="s">
        <v>9631</v>
      </c>
      <c r="G295" t="s">
        <v>10109</v>
      </c>
      <c r="I295" t="str">
        <f t="shared" si="27"/>
        <v>N/A</v>
      </c>
      <c r="J295" t="str">
        <f t="shared" si="28"/>
        <v>(448,274)</v>
      </c>
      <c r="K295" t="str">
        <f t="shared" si="29"/>
        <v>(746,724)</v>
      </c>
      <c r="L295" t="str">
        <f t="shared" si="30"/>
        <v>(988,736)</v>
      </c>
      <c r="M295" t="str">
        <f t="shared" si="31"/>
        <v>(1.23M)</v>
      </c>
      <c r="N295" t="str">
        <f t="shared" si="32"/>
        <v>(2.71M)</v>
      </c>
    </row>
    <row r="296" spans="1:14" x14ac:dyDescent="0.3">
      <c r="A296" s="1">
        <v>1</v>
      </c>
      <c r="B296" t="s">
        <v>593</v>
      </c>
      <c r="C296" t="s">
        <v>10106</v>
      </c>
      <c r="D296" t="s">
        <v>10107</v>
      </c>
      <c r="E296" t="s">
        <v>10108</v>
      </c>
      <c r="F296" t="s">
        <v>9631</v>
      </c>
      <c r="G296" t="s">
        <v>10109</v>
      </c>
      <c r="I296" t="str">
        <f t="shared" si="27"/>
        <v>N/A</v>
      </c>
      <c r="J296" t="str">
        <f t="shared" si="28"/>
        <v>(448,274)</v>
      </c>
      <c r="K296" t="str">
        <f t="shared" si="29"/>
        <v>(746,724)</v>
      </c>
      <c r="L296" t="str">
        <f t="shared" si="30"/>
        <v>(988,736)</v>
      </c>
      <c r="M296" t="str">
        <f t="shared" si="31"/>
        <v>(1.23M)</v>
      </c>
      <c r="N296" t="str">
        <f t="shared" si="32"/>
        <v>(2.71M)</v>
      </c>
    </row>
    <row r="297" spans="1:14" x14ac:dyDescent="0.3">
      <c r="A297" s="1">
        <v>2</v>
      </c>
      <c r="B297" t="s">
        <v>598</v>
      </c>
      <c r="C297" t="s">
        <v>261</v>
      </c>
      <c r="D297" t="s">
        <v>261</v>
      </c>
      <c r="E297" t="s">
        <v>261</v>
      </c>
      <c r="F297" t="s">
        <v>261</v>
      </c>
      <c r="G297" t="s">
        <v>261</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608</v>
      </c>
      <c r="C298" t="s">
        <v>261</v>
      </c>
      <c r="D298" t="s">
        <v>261</v>
      </c>
      <c r="E298" t="s">
        <v>261</v>
      </c>
      <c r="F298" t="s">
        <v>10110</v>
      </c>
      <c r="G298" t="s">
        <v>261</v>
      </c>
      <c r="I298" t="str">
        <f t="shared" si="27"/>
        <v>N/A</v>
      </c>
      <c r="J298" t="str">
        <f t="shared" si="28"/>
        <v>N/A</v>
      </c>
      <c r="K298" t="str">
        <f t="shared" si="29"/>
        <v>N/A</v>
      </c>
      <c r="L298" t="str">
        <f t="shared" si="30"/>
        <v>N/A</v>
      </c>
      <c r="M298" t="str">
        <f t="shared" si="31"/>
        <v>(843,895)</v>
      </c>
      <c r="N298" t="str">
        <f t="shared" si="32"/>
        <v>N/A</v>
      </c>
    </row>
    <row r="299" spans="1:14" x14ac:dyDescent="0.3">
      <c r="A299" s="1">
        <v>4</v>
      </c>
      <c r="B299" t="s">
        <v>609</v>
      </c>
      <c r="C299" t="s">
        <v>261</v>
      </c>
      <c r="D299" t="s">
        <v>10111</v>
      </c>
      <c r="E299" t="s">
        <v>1990</v>
      </c>
      <c r="F299" t="s">
        <v>10112</v>
      </c>
      <c r="G299" t="s">
        <v>261</v>
      </c>
      <c r="I299" t="str">
        <f t="shared" si="27"/>
        <v>N/A</v>
      </c>
      <c r="J299" t="str">
        <f t="shared" si="28"/>
        <v>N/A</v>
      </c>
      <c r="K299">
        <f t="shared" si="29"/>
        <v>43150000</v>
      </c>
      <c r="L299">
        <f t="shared" si="30"/>
        <v>4350000</v>
      </c>
      <c r="M299" t="str">
        <f t="shared" si="31"/>
        <v>949516</v>
      </c>
      <c r="N299" t="str">
        <f t="shared" si="32"/>
        <v>N/A</v>
      </c>
    </row>
    <row r="300" spans="1:14" x14ac:dyDescent="0.3">
      <c r="A300" s="1">
        <v>5</v>
      </c>
      <c r="B300" t="s">
        <v>612</v>
      </c>
      <c r="C300" t="s">
        <v>8433</v>
      </c>
      <c r="D300" t="s">
        <v>10113</v>
      </c>
      <c r="E300" t="s">
        <v>3427</v>
      </c>
      <c r="F300" t="s">
        <v>5938</v>
      </c>
      <c r="G300" t="s">
        <v>10114</v>
      </c>
      <c r="I300" t="str">
        <f t="shared" si="27"/>
        <v>N/A</v>
      </c>
      <c r="J300" t="str">
        <f t="shared" si="28"/>
        <v>(4.18M)</v>
      </c>
      <c r="K300" t="str">
        <f t="shared" si="29"/>
        <v>(33.17M)</v>
      </c>
      <c r="L300">
        <f t="shared" si="30"/>
        <v>14640000</v>
      </c>
      <c r="M300">
        <f t="shared" si="31"/>
        <v>13210000</v>
      </c>
      <c r="N300" t="str">
        <f t="shared" si="32"/>
        <v>(5.18M)</v>
      </c>
    </row>
    <row r="301" spans="1:14" x14ac:dyDescent="0.3">
      <c r="A301" s="1">
        <v>6</v>
      </c>
      <c r="B301" t="s">
        <v>616</v>
      </c>
      <c r="C301" t="s">
        <v>10115</v>
      </c>
      <c r="D301" t="s">
        <v>10116</v>
      </c>
      <c r="E301" t="s">
        <v>10117</v>
      </c>
      <c r="F301" t="s">
        <v>4732</v>
      </c>
      <c r="G301" t="s">
        <v>10118</v>
      </c>
      <c r="I301" t="str">
        <f t="shared" si="27"/>
        <v>N/A</v>
      </c>
      <c r="J301" t="str">
        <f t="shared" si="28"/>
        <v>(64M)</v>
      </c>
      <c r="K301" t="str">
        <f t="shared" si="29"/>
        <v>(86.2M)</v>
      </c>
      <c r="L301" t="str">
        <f t="shared" si="30"/>
        <v>(41.76M)</v>
      </c>
      <c r="M301" t="str">
        <f t="shared" si="31"/>
        <v>(33.65M)</v>
      </c>
      <c r="N301" t="str">
        <f t="shared" si="32"/>
        <v>(54.84M)</v>
      </c>
    </row>
    <row r="302" spans="1:14" x14ac:dyDescent="0.3">
      <c r="A302" s="1">
        <v>7</v>
      </c>
      <c r="B302" t="s">
        <v>618</v>
      </c>
      <c r="C302" t="s">
        <v>10119</v>
      </c>
      <c r="D302" t="s">
        <v>10120</v>
      </c>
      <c r="E302" t="s">
        <v>1465</v>
      </c>
      <c r="F302" t="s">
        <v>10121</v>
      </c>
      <c r="G302" t="s">
        <v>10122</v>
      </c>
      <c r="I302" t="str">
        <f t="shared" si="27"/>
        <v>N/A</v>
      </c>
      <c r="J302">
        <f t="shared" si="28"/>
        <v>59820000</v>
      </c>
      <c r="K302">
        <f t="shared" si="29"/>
        <v>53030000</v>
      </c>
      <c r="L302">
        <f t="shared" si="30"/>
        <v>56390000</v>
      </c>
      <c r="M302">
        <f t="shared" si="31"/>
        <v>46860000</v>
      </c>
      <c r="N302">
        <f t="shared" si="32"/>
        <v>49650000</v>
      </c>
    </row>
    <row r="303" spans="1:14" x14ac:dyDescent="0.3">
      <c r="A303" s="1">
        <v>8</v>
      </c>
      <c r="B303" t="s">
        <v>2277</v>
      </c>
      <c r="C303" t="s">
        <v>10123</v>
      </c>
      <c r="D303" t="s">
        <v>10124</v>
      </c>
      <c r="E303" t="s">
        <v>10125</v>
      </c>
      <c r="F303" t="s">
        <v>10126</v>
      </c>
      <c r="G303" t="s">
        <v>10127</v>
      </c>
      <c r="I303" t="str">
        <f t="shared" si="27"/>
        <v>N/A</v>
      </c>
      <c r="J303" t="str">
        <f t="shared" si="28"/>
        <v>(29.99M)</v>
      </c>
      <c r="K303" t="str">
        <f t="shared" si="29"/>
        <v>(50.1M)</v>
      </c>
      <c r="L303" t="str">
        <f t="shared" si="30"/>
        <v>(89.19M)</v>
      </c>
      <c r="M303" t="str">
        <f t="shared" si="31"/>
        <v>(68.59M)</v>
      </c>
      <c r="N303" t="str">
        <f t="shared" si="32"/>
        <v>(98.56M)</v>
      </c>
    </row>
    <row r="304" spans="1:14" x14ac:dyDescent="0.3">
      <c r="A304" s="1">
        <v>9</v>
      </c>
      <c r="B304" t="s">
        <v>2282</v>
      </c>
      <c r="C304" t="s">
        <v>261</v>
      </c>
      <c r="D304" t="s">
        <v>261</v>
      </c>
      <c r="E304" t="s">
        <v>261</v>
      </c>
      <c r="F304" t="s">
        <v>261</v>
      </c>
      <c r="G304" t="s">
        <v>261</v>
      </c>
      <c r="I304" t="str">
        <f t="shared" si="27"/>
        <v>N/A</v>
      </c>
      <c r="J304" t="str">
        <f t="shared" si="28"/>
        <v>N/A</v>
      </c>
      <c r="K304" t="str">
        <f t="shared" si="29"/>
        <v>N/A</v>
      </c>
      <c r="L304" t="str">
        <f t="shared" si="30"/>
        <v>N/A</v>
      </c>
      <c r="M304" t="str">
        <f t="shared" si="31"/>
        <v>N/A</v>
      </c>
      <c r="N304" t="str">
        <f t="shared" si="32"/>
        <v>N/A</v>
      </c>
    </row>
    <row r="305" spans="1:14" x14ac:dyDescent="0.3">
      <c r="A305" s="1">
        <v>10</v>
      </c>
      <c r="B305" t="s">
        <v>620</v>
      </c>
      <c r="C305" t="s">
        <v>261</v>
      </c>
      <c r="D305" t="s">
        <v>261</v>
      </c>
      <c r="E305" t="s">
        <v>5787</v>
      </c>
      <c r="F305" t="s">
        <v>261</v>
      </c>
      <c r="G305" t="s">
        <v>10128</v>
      </c>
      <c r="I305" t="str">
        <f t="shared" si="27"/>
        <v>N/A</v>
      </c>
      <c r="J305" t="str">
        <f t="shared" si="28"/>
        <v>N/A</v>
      </c>
      <c r="K305" t="str">
        <f t="shared" si="29"/>
        <v>N/A</v>
      </c>
      <c r="L305" t="str">
        <f t="shared" si="30"/>
        <v>(7.5M)</v>
      </c>
      <c r="M305" t="str">
        <f t="shared" si="31"/>
        <v>N/A</v>
      </c>
      <c r="N305" t="str">
        <f t="shared" si="32"/>
        <v>(5.85M)</v>
      </c>
    </row>
    <row r="306" spans="1:14" x14ac:dyDescent="0.3">
      <c r="A306" s="1">
        <v>11</v>
      </c>
      <c r="B306" t="s">
        <v>621</v>
      </c>
      <c r="C306" t="s">
        <v>261</v>
      </c>
      <c r="D306" t="s">
        <v>261</v>
      </c>
      <c r="E306" t="s">
        <v>261</v>
      </c>
      <c r="F306" t="s">
        <v>261</v>
      </c>
      <c r="G306" t="s">
        <v>261</v>
      </c>
      <c r="I306" t="str">
        <f t="shared" si="27"/>
        <v>N/A</v>
      </c>
      <c r="J306" t="str">
        <f t="shared" si="28"/>
        <v>N/A</v>
      </c>
      <c r="K306" t="str">
        <f t="shared" si="29"/>
        <v>N/A</v>
      </c>
      <c r="L306" t="str">
        <f t="shared" si="30"/>
        <v>N/A</v>
      </c>
      <c r="M306" t="str">
        <f t="shared" si="31"/>
        <v>N/A</v>
      </c>
      <c r="N306" t="str">
        <f t="shared" si="32"/>
        <v>N/A</v>
      </c>
    </row>
    <row r="307" spans="1:14" x14ac:dyDescent="0.3">
      <c r="A307" s="1">
        <v>12</v>
      </c>
      <c r="B307" t="s">
        <v>624</v>
      </c>
      <c r="C307" t="s">
        <v>10129</v>
      </c>
      <c r="D307" t="s">
        <v>10130</v>
      </c>
      <c r="E307" t="s">
        <v>10131</v>
      </c>
      <c r="F307" t="s">
        <v>10132</v>
      </c>
      <c r="G307" t="s">
        <v>10133</v>
      </c>
      <c r="I307" t="str">
        <f t="shared" si="27"/>
        <v>N/A</v>
      </c>
      <c r="J307" t="str">
        <f t="shared" si="28"/>
        <v>(34.63M)</v>
      </c>
      <c r="K307" t="str">
        <f t="shared" si="29"/>
        <v>(40.87M)</v>
      </c>
      <c r="L307" t="str">
        <f t="shared" si="30"/>
        <v>(78.69M)</v>
      </c>
      <c r="M307" t="str">
        <f t="shared" si="31"/>
        <v>(56.51M)</v>
      </c>
      <c r="N307" t="str">
        <f t="shared" si="32"/>
        <v>(112.3M)</v>
      </c>
    </row>
    <row r="308" spans="1:14" x14ac:dyDescent="0.3">
      <c r="A308" s="1">
        <v>13</v>
      </c>
      <c r="B308" t="s">
        <v>2290</v>
      </c>
      <c r="C308" t="s">
        <v>261</v>
      </c>
      <c r="D308" t="s">
        <v>10134</v>
      </c>
      <c r="E308" t="s">
        <v>10135</v>
      </c>
      <c r="F308" t="s">
        <v>10136</v>
      </c>
      <c r="G308" t="s">
        <v>10137</v>
      </c>
      <c r="I308" t="str">
        <f t="shared" si="27"/>
        <v>N/A</v>
      </c>
      <c r="J308" t="str">
        <f t="shared" si="28"/>
        <v>N/A</v>
      </c>
      <c r="K308">
        <f t="shared" si="29"/>
        <v>-0.1802</v>
      </c>
      <c r="L308">
        <f t="shared" si="30"/>
        <v>-0.92560000000000009</v>
      </c>
      <c r="M308">
        <f t="shared" si="31"/>
        <v>0.28190000000000004</v>
      </c>
      <c r="N308">
        <f t="shared" si="32"/>
        <v>-0.98739999999999994</v>
      </c>
    </row>
    <row r="309" spans="1:14" x14ac:dyDescent="0.3">
      <c r="A309" s="1">
        <v>14</v>
      </c>
      <c r="B309" t="s">
        <v>2295</v>
      </c>
      <c r="C309" t="s">
        <v>10138</v>
      </c>
      <c r="D309" t="s">
        <v>10139</v>
      </c>
      <c r="E309" t="s">
        <v>10140</v>
      </c>
      <c r="F309" t="s">
        <v>10141</v>
      </c>
      <c r="G309" t="s">
        <v>10142</v>
      </c>
      <c r="I309" t="str">
        <f t="shared" si="27"/>
        <v>N/A</v>
      </c>
      <c r="J309">
        <f t="shared" si="28"/>
        <v>-1.3149999999999999</v>
      </c>
      <c r="K309">
        <f t="shared" si="29"/>
        <v>-1.3049000000000002</v>
      </c>
      <c r="L309">
        <f t="shared" si="30"/>
        <v>-2.1417999999999999</v>
      </c>
      <c r="M309">
        <f t="shared" si="31"/>
        <v>-1.4056</v>
      </c>
      <c r="N309">
        <f t="shared" si="32"/>
        <v>-2.5177</v>
      </c>
    </row>
    <row r="310" spans="1:14" x14ac:dyDescent="0.3">
      <c r="I310" t="str">
        <f t="shared" si="27"/>
        <v>N/A</v>
      </c>
      <c r="J310">
        <f t="shared" si="28"/>
        <v>0</v>
      </c>
      <c r="K310">
        <f t="shared" si="29"/>
        <v>0</v>
      </c>
      <c r="L310">
        <f t="shared" si="30"/>
        <v>0</v>
      </c>
      <c r="M310">
        <f t="shared" si="31"/>
        <v>0</v>
      </c>
      <c r="N310">
        <f t="shared" si="32"/>
        <v>0</v>
      </c>
    </row>
    <row r="311" spans="1:14" x14ac:dyDescent="0.3">
      <c r="B311" s="1" t="s">
        <v>296</v>
      </c>
      <c r="C311" s="1" t="s">
        <v>248</v>
      </c>
      <c r="D311" s="1" t="s">
        <v>249</v>
      </c>
      <c r="E311" s="1" t="s">
        <v>250</v>
      </c>
      <c r="F311" s="1" t="s">
        <v>251</v>
      </c>
      <c r="G311" s="1" t="s">
        <v>252</v>
      </c>
      <c r="H311" s="1" t="s">
        <v>253</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630</v>
      </c>
      <c r="C312" t="s">
        <v>10143</v>
      </c>
      <c r="D312" t="s">
        <v>10144</v>
      </c>
      <c r="E312" t="s">
        <v>7689</v>
      </c>
      <c r="F312" t="s">
        <v>10145</v>
      </c>
      <c r="G312" t="s">
        <v>6874</v>
      </c>
      <c r="I312" t="str">
        <f t="shared" si="27"/>
        <v>N/A</v>
      </c>
      <c r="J312" t="str">
        <f t="shared" si="28"/>
        <v>(795,565)</v>
      </c>
      <c r="K312" t="str">
        <f t="shared" si="29"/>
        <v>(942,912)</v>
      </c>
      <c r="L312" t="str">
        <f t="shared" si="30"/>
        <v>(1.11M)</v>
      </c>
      <c r="M312" t="str">
        <f t="shared" si="31"/>
        <v>(1.12M)</v>
      </c>
      <c r="N312" t="str">
        <f t="shared" si="32"/>
        <v>(1.24M)</v>
      </c>
    </row>
    <row r="313" spans="1:14" x14ac:dyDescent="0.3">
      <c r="A313" s="1">
        <v>1</v>
      </c>
      <c r="B313" t="s">
        <v>636</v>
      </c>
      <c r="C313" t="s">
        <v>10146</v>
      </c>
      <c r="D313" t="s">
        <v>10147</v>
      </c>
      <c r="E313" t="s">
        <v>10148</v>
      </c>
      <c r="F313" t="s">
        <v>10149</v>
      </c>
      <c r="G313" t="s">
        <v>10150</v>
      </c>
      <c r="I313" t="str">
        <f t="shared" si="27"/>
        <v>pos_trend</v>
      </c>
      <c r="J313" t="str">
        <f t="shared" si="28"/>
        <v>(453,105)</v>
      </c>
      <c r="K313" t="str">
        <f t="shared" si="29"/>
        <v>(600,452)</v>
      </c>
      <c r="L313" t="str">
        <f t="shared" si="30"/>
        <v>(763,143)</v>
      </c>
      <c r="M313" t="str">
        <f t="shared" si="31"/>
        <v>(778,428)</v>
      </c>
      <c r="N313" t="str">
        <f t="shared" si="32"/>
        <v>(782,936)</v>
      </c>
    </row>
    <row r="314" spans="1:14" x14ac:dyDescent="0.3">
      <c r="A314" s="1">
        <v>2</v>
      </c>
      <c r="B314" t="s">
        <v>374</v>
      </c>
      <c r="C314" t="s">
        <v>10151</v>
      </c>
      <c r="D314" t="s">
        <v>10151</v>
      </c>
      <c r="E314" t="s">
        <v>10151</v>
      </c>
      <c r="F314" t="s">
        <v>10151</v>
      </c>
      <c r="G314" t="s">
        <v>10152</v>
      </c>
      <c r="I314" t="str">
        <f t="shared" si="27"/>
        <v>N/A</v>
      </c>
      <c r="J314" t="str">
        <f t="shared" si="28"/>
        <v>(342,460)</v>
      </c>
      <c r="K314" t="str">
        <f t="shared" si="29"/>
        <v>(342,460)</v>
      </c>
      <c r="L314" t="str">
        <f t="shared" si="30"/>
        <v>(342,460)</v>
      </c>
      <c r="M314" t="str">
        <f t="shared" si="31"/>
        <v>(342,460)</v>
      </c>
      <c r="N314" t="str">
        <f t="shared" si="32"/>
        <v>(452,305)</v>
      </c>
    </row>
    <row r="315" spans="1:14" x14ac:dyDescent="0.3">
      <c r="A315" s="1">
        <v>3</v>
      </c>
      <c r="B315" t="s">
        <v>637</v>
      </c>
      <c r="C315" t="s">
        <v>261</v>
      </c>
      <c r="D315" t="s">
        <v>10153</v>
      </c>
      <c r="E315" t="s">
        <v>10154</v>
      </c>
      <c r="F315" t="s">
        <v>7137</v>
      </c>
      <c r="G315" t="s">
        <v>114</v>
      </c>
      <c r="I315" t="str">
        <f t="shared" si="27"/>
        <v>N/A</v>
      </c>
      <c r="J315" t="str">
        <f t="shared" si="28"/>
        <v>N/A</v>
      </c>
      <c r="K315">
        <f t="shared" si="29"/>
        <v>-0.1852</v>
      </c>
      <c r="L315">
        <f t="shared" si="30"/>
        <v>-0.17250000000000001</v>
      </c>
      <c r="M315">
        <f t="shared" si="31"/>
        <v>-1.38E-2</v>
      </c>
      <c r="N315">
        <f t="shared" si="32"/>
        <v>-0.10199999999999999</v>
      </c>
    </row>
    <row r="316" spans="1:14" x14ac:dyDescent="0.3">
      <c r="A316" s="1">
        <v>4</v>
      </c>
      <c r="B316" t="s">
        <v>2309</v>
      </c>
      <c r="C316" t="s">
        <v>261</v>
      </c>
      <c r="D316" t="s">
        <v>10155</v>
      </c>
      <c r="E316" t="s">
        <v>261</v>
      </c>
      <c r="F316" t="s">
        <v>261</v>
      </c>
      <c r="G316" t="s">
        <v>261</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f t="shared" ref="K316:K379" si="35">IF(TRIM(D316)="-", "N/A", IF(RIGHT(D316,1)="M",1000000*VALUE(LEFT(D316,LEN(D316)-1)),IF(RIGHT(D316,1)="B",1000000000*VALUE(LEFT(D316,LEN(D316)-1)),IF(RIGHT(D316,1)="%",0.01*VALUE(LEFT(D316,LEN(D316)-1)),D316))))</f>
        <v>1970000</v>
      </c>
      <c r="L316" t="str">
        <f t="shared" ref="L316:L379" si="36">IF(TRIM(E316)="-", "N/A", IF(RIGHT(E316,1)="M",1000000*VALUE(LEFT(E316,LEN(E316)-1)),IF(RIGHT(E316,1)="B",1000000000*VALUE(LEFT(E316,LEN(E316)-1)),IF(RIGHT(E316,1)="%",0.01*VALUE(LEFT(E316,LEN(E316)-1)),E316))))</f>
        <v>N/A</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2310</v>
      </c>
      <c r="C317" t="s">
        <v>8102</v>
      </c>
      <c r="D317" t="s">
        <v>261</v>
      </c>
      <c r="E317" t="s">
        <v>5353</v>
      </c>
      <c r="F317" t="s">
        <v>10156</v>
      </c>
      <c r="G317" t="s">
        <v>10157</v>
      </c>
      <c r="I317" t="str">
        <f t="shared" si="33"/>
        <v>N/A</v>
      </c>
      <c r="J317">
        <f t="shared" si="34"/>
        <v>23170000</v>
      </c>
      <c r="K317" t="str">
        <f t="shared" si="35"/>
        <v>N/A</v>
      </c>
      <c r="L317">
        <f t="shared" si="36"/>
        <v>53850000</v>
      </c>
      <c r="M317">
        <f t="shared" si="37"/>
        <v>24090000</v>
      </c>
      <c r="N317">
        <f t="shared" si="38"/>
        <v>122500000</v>
      </c>
    </row>
    <row r="318" spans="1:14" x14ac:dyDescent="0.3">
      <c r="A318" s="1">
        <v>6</v>
      </c>
      <c r="B318" t="s">
        <v>642</v>
      </c>
      <c r="C318" t="s">
        <v>261</v>
      </c>
      <c r="D318" t="s">
        <v>7117</v>
      </c>
      <c r="E318" t="s">
        <v>261</v>
      </c>
      <c r="F318" t="s">
        <v>10158</v>
      </c>
      <c r="G318" t="s">
        <v>10159</v>
      </c>
      <c r="I318" t="str">
        <f t="shared" si="33"/>
        <v>N/A</v>
      </c>
      <c r="J318" t="str">
        <f t="shared" si="34"/>
        <v>N/A</v>
      </c>
      <c r="K318">
        <f t="shared" si="35"/>
        <v>18960000</v>
      </c>
      <c r="L318" t="str">
        <f t="shared" si="36"/>
        <v>N/A</v>
      </c>
      <c r="M318" t="str">
        <f t="shared" si="37"/>
        <v>(338,120)</v>
      </c>
      <c r="N318">
        <f t="shared" si="38"/>
        <v>43820000</v>
      </c>
    </row>
    <row r="319" spans="1:14" x14ac:dyDescent="0.3">
      <c r="A319" s="1">
        <v>7</v>
      </c>
      <c r="B319" t="s">
        <v>648</v>
      </c>
      <c r="C319" t="s">
        <v>261</v>
      </c>
      <c r="D319" t="s">
        <v>261</v>
      </c>
      <c r="E319" t="s">
        <v>261</v>
      </c>
      <c r="F319" t="s">
        <v>10158</v>
      </c>
      <c r="G319" t="s">
        <v>10160</v>
      </c>
      <c r="I319" t="str">
        <f t="shared" si="33"/>
        <v>N/A</v>
      </c>
      <c r="J319" t="str">
        <f t="shared" si="34"/>
        <v>N/A</v>
      </c>
      <c r="K319" t="str">
        <f t="shared" si="35"/>
        <v>N/A</v>
      </c>
      <c r="L319" t="str">
        <f t="shared" si="36"/>
        <v>N/A</v>
      </c>
      <c r="M319" t="str">
        <f t="shared" si="37"/>
        <v>(338,120)</v>
      </c>
      <c r="N319" t="str">
        <f t="shared" si="38"/>
        <v>(15.93M)</v>
      </c>
    </row>
    <row r="320" spans="1:14" x14ac:dyDescent="0.3">
      <c r="A320" s="1">
        <v>8</v>
      </c>
      <c r="B320" t="s">
        <v>650</v>
      </c>
      <c r="C320" t="s">
        <v>261</v>
      </c>
      <c r="D320" t="s">
        <v>7117</v>
      </c>
      <c r="E320" t="s">
        <v>261</v>
      </c>
      <c r="F320" t="s">
        <v>261</v>
      </c>
      <c r="G320" t="s">
        <v>10161</v>
      </c>
      <c r="I320" t="str">
        <f t="shared" si="33"/>
        <v>N/A</v>
      </c>
      <c r="J320" t="str">
        <f t="shared" si="34"/>
        <v>N/A</v>
      </c>
      <c r="K320">
        <f t="shared" si="35"/>
        <v>18960000</v>
      </c>
      <c r="L320" t="str">
        <f t="shared" si="36"/>
        <v>N/A</v>
      </c>
      <c r="M320" t="str">
        <f t="shared" si="37"/>
        <v>N/A</v>
      </c>
      <c r="N320">
        <f t="shared" si="38"/>
        <v>59740000</v>
      </c>
    </row>
    <row r="321" spans="1:14" x14ac:dyDescent="0.3">
      <c r="A321" s="1">
        <v>9</v>
      </c>
      <c r="B321" t="s">
        <v>652</v>
      </c>
      <c r="C321" t="s">
        <v>261</v>
      </c>
      <c r="D321" t="s">
        <v>7117</v>
      </c>
      <c r="E321" t="s">
        <v>261</v>
      </c>
      <c r="F321" t="s">
        <v>261</v>
      </c>
      <c r="G321" t="s">
        <v>10161</v>
      </c>
      <c r="I321" t="str">
        <f t="shared" si="33"/>
        <v>N/A</v>
      </c>
      <c r="J321" t="str">
        <f t="shared" si="34"/>
        <v>N/A</v>
      </c>
      <c r="K321">
        <f t="shared" si="35"/>
        <v>18960000</v>
      </c>
      <c r="L321" t="str">
        <f t="shared" si="36"/>
        <v>N/A</v>
      </c>
      <c r="M321" t="str">
        <f t="shared" si="37"/>
        <v>N/A</v>
      </c>
      <c r="N321">
        <f t="shared" si="38"/>
        <v>59740000</v>
      </c>
    </row>
    <row r="322" spans="1:14" x14ac:dyDescent="0.3">
      <c r="A322" s="1">
        <v>10</v>
      </c>
      <c r="B322" t="s">
        <v>654</v>
      </c>
      <c r="C322" t="s">
        <v>10162</v>
      </c>
      <c r="D322" t="s">
        <v>10163</v>
      </c>
      <c r="E322" t="s">
        <v>10164</v>
      </c>
      <c r="F322" t="s">
        <v>277</v>
      </c>
      <c r="G322" t="s">
        <v>10165</v>
      </c>
      <c r="I322" t="str">
        <f t="shared" si="33"/>
        <v>N/A</v>
      </c>
      <c r="J322">
        <f t="shared" si="34"/>
        <v>9740000</v>
      </c>
      <c r="K322">
        <f t="shared" si="35"/>
        <v>15230000</v>
      </c>
      <c r="L322">
        <f t="shared" si="36"/>
        <v>24350000</v>
      </c>
      <c r="M322">
        <f t="shared" si="37"/>
        <v>20870000</v>
      </c>
      <c r="N322" t="str">
        <f t="shared" si="38"/>
        <v>(41.32M)</v>
      </c>
    </row>
    <row r="323" spans="1:14" x14ac:dyDescent="0.3">
      <c r="A323" s="1">
        <v>11</v>
      </c>
      <c r="B323" t="s">
        <v>660</v>
      </c>
      <c r="C323" t="s">
        <v>261</v>
      </c>
      <c r="D323" t="s">
        <v>261</v>
      </c>
      <c r="E323" t="s">
        <v>261</v>
      </c>
      <c r="F323" t="s">
        <v>261</v>
      </c>
      <c r="G323" t="s">
        <v>261</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661</v>
      </c>
      <c r="C324" t="s">
        <v>10162</v>
      </c>
      <c r="D324" t="s">
        <v>10163</v>
      </c>
      <c r="E324" t="s">
        <v>10164</v>
      </c>
      <c r="F324" t="s">
        <v>277</v>
      </c>
      <c r="G324" t="s">
        <v>10165</v>
      </c>
      <c r="I324" t="str">
        <f t="shared" si="33"/>
        <v>N/A</v>
      </c>
      <c r="J324">
        <f t="shared" si="34"/>
        <v>9740000</v>
      </c>
      <c r="K324">
        <f t="shared" si="35"/>
        <v>15230000</v>
      </c>
      <c r="L324">
        <f t="shared" si="36"/>
        <v>24350000</v>
      </c>
      <c r="M324">
        <f t="shared" si="37"/>
        <v>20870000</v>
      </c>
      <c r="N324" t="str">
        <f t="shared" si="38"/>
        <v>(41.32M)</v>
      </c>
    </row>
    <row r="325" spans="1:14" x14ac:dyDescent="0.3">
      <c r="A325" s="1">
        <v>13</v>
      </c>
      <c r="B325" t="s">
        <v>662</v>
      </c>
      <c r="C325" t="s">
        <v>10166</v>
      </c>
      <c r="D325" t="s">
        <v>5606</v>
      </c>
      <c r="E325" t="s">
        <v>10167</v>
      </c>
      <c r="F325" t="s">
        <v>10168</v>
      </c>
      <c r="G325" t="s">
        <v>10169</v>
      </c>
      <c r="I325" t="str">
        <f t="shared" si="33"/>
        <v>N/A</v>
      </c>
      <c r="J325">
        <f t="shared" si="34"/>
        <v>133340000</v>
      </c>
      <c r="K325">
        <f t="shared" si="35"/>
        <v>47000000</v>
      </c>
      <c r="L325">
        <f t="shared" si="36"/>
        <v>180000000</v>
      </c>
      <c r="M325">
        <f t="shared" si="37"/>
        <v>194340000</v>
      </c>
      <c r="N325">
        <f t="shared" si="38"/>
        <v>252000000</v>
      </c>
    </row>
    <row r="326" spans="1:14" x14ac:dyDescent="0.3">
      <c r="A326" s="1">
        <v>14</v>
      </c>
      <c r="B326" t="s">
        <v>668</v>
      </c>
      <c r="C326" t="s">
        <v>10170</v>
      </c>
      <c r="D326" t="s">
        <v>10171</v>
      </c>
      <c r="E326" t="s">
        <v>10172</v>
      </c>
      <c r="F326" t="s">
        <v>10173</v>
      </c>
      <c r="G326" t="s">
        <v>10174</v>
      </c>
      <c r="I326" t="str">
        <f t="shared" si="33"/>
        <v>N/A</v>
      </c>
      <c r="J326" t="str">
        <f t="shared" si="34"/>
        <v>(123.6M)</v>
      </c>
      <c r="K326" t="str">
        <f t="shared" si="35"/>
        <v>(31.77M)</v>
      </c>
      <c r="L326" t="str">
        <f t="shared" si="36"/>
        <v>(155.65M)</v>
      </c>
      <c r="M326" t="str">
        <f t="shared" si="37"/>
        <v>(173.47M)</v>
      </c>
      <c r="N326" t="str">
        <f t="shared" si="38"/>
        <v>(293.32M)</v>
      </c>
    </row>
    <row r="327" spans="1:14" x14ac:dyDescent="0.3">
      <c r="A327" s="1">
        <v>15</v>
      </c>
      <c r="B327" t="s">
        <v>674</v>
      </c>
      <c r="C327" t="s">
        <v>10175</v>
      </c>
      <c r="D327" t="s">
        <v>10176</v>
      </c>
      <c r="E327" t="s">
        <v>10177</v>
      </c>
      <c r="F327" t="s">
        <v>10178</v>
      </c>
      <c r="G327" t="s">
        <v>10179</v>
      </c>
      <c r="I327" t="str">
        <f t="shared" si="33"/>
        <v>N/A</v>
      </c>
      <c r="J327" t="str">
        <f t="shared" si="34"/>
        <v>(15,642)</v>
      </c>
      <c r="K327" t="str">
        <f t="shared" si="35"/>
        <v>(26,749)</v>
      </c>
      <c r="L327" t="str">
        <f t="shared" si="36"/>
        <v>(85,532)</v>
      </c>
      <c r="M327" t="str">
        <f t="shared" si="37"/>
        <v>(92,390)</v>
      </c>
      <c r="N327" t="str">
        <f t="shared" si="38"/>
        <v>(176,112)</v>
      </c>
    </row>
    <row r="328" spans="1:14" x14ac:dyDescent="0.3">
      <c r="A328" s="1">
        <v>16</v>
      </c>
      <c r="B328" t="s">
        <v>620</v>
      </c>
      <c r="C328" t="s">
        <v>10175</v>
      </c>
      <c r="D328" t="s">
        <v>10176</v>
      </c>
      <c r="E328" t="s">
        <v>10177</v>
      </c>
      <c r="F328" t="s">
        <v>10178</v>
      </c>
      <c r="G328" t="s">
        <v>10179</v>
      </c>
      <c r="I328" t="str">
        <f t="shared" si="33"/>
        <v>N/A</v>
      </c>
      <c r="J328" t="str">
        <f t="shared" si="34"/>
        <v>(15,642)</v>
      </c>
      <c r="K328" t="str">
        <f t="shared" si="35"/>
        <v>(26,749)</v>
      </c>
      <c r="L328" t="str">
        <f t="shared" si="36"/>
        <v>(85,532)</v>
      </c>
      <c r="M328" t="str">
        <f t="shared" si="37"/>
        <v>(92,390)</v>
      </c>
      <c r="N328" t="str">
        <f t="shared" si="38"/>
        <v>(176,112)</v>
      </c>
    </row>
    <row r="329" spans="1:14" x14ac:dyDescent="0.3">
      <c r="A329" s="1">
        <v>17</v>
      </c>
      <c r="B329" t="s">
        <v>621</v>
      </c>
      <c r="C329" t="s">
        <v>261</v>
      </c>
      <c r="D329" t="s">
        <v>261</v>
      </c>
      <c r="E329" t="s">
        <v>261</v>
      </c>
      <c r="F329" t="s">
        <v>261</v>
      </c>
      <c r="G329" t="s">
        <v>261</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680</v>
      </c>
      <c r="C330" t="s">
        <v>10180</v>
      </c>
      <c r="D330" t="s">
        <v>10181</v>
      </c>
      <c r="E330" t="s">
        <v>10182</v>
      </c>
      <c r="F330" t="s">
        <v>10183</v>
      </c>
      <c r="G330" t="s">
        <v>10184</v>
      </c>
      <c r="I330" t="str">
        <f t="shared" si="33"/>
        <v>N/A</v>
      </c>
      <c r="J330">
        <f t="shared" si="34"/>
        <v>32100000</v>
      </c>
      <c r="K330">
        <f t="shared" si="35"/>
        <v>31250000</v>
      </c>
      <c r="L330">
        <f t="shared" si="36"/>
        <v>77000000</v>
      </c>
      <c r="M330">
        <f t="shared" si="37"/>
        <v>43410000</v>
      </c>
      <c r="N330">
        <f t="shared" si="38"/>
        <v>123580000</v>
      </c>
    </row>
    <row r="331" spans="1:14" x14ac:dyDescent="0.3">
      <c r="A331" s="1">
        <v>19</v>
      </c>
      <c r="B331" t="s">
        <v>686</v>
      </c>
      <c r="C331" t="s">
        <v>261</v>
      </c>
      <c r="D331" t="s">
        <v>8625</v>
      </c>
      <c r="E331" t="s">
        <v>10185</v>
      </c>
      <c r="F331" t="s">
        <v>10186</v>
      </c>
      <c r="G331" t="s">
        <v>10187</v>
      </c>
      <c r="I331" t="str">
        <f t="shared" si="33"/>
        <v>N/A</v>
      </c>
      <c r="J331" t="str">
        <f t="shared" si="34"/>
        <v>N/A</v>
      </c>
      <c r="K331">
        <f t="shared" si="35"/>
        <v>-2.6499999999999999E-2</v>
      </c>
      <c r="L331">
        <f t="shared" si="36"/>
        <v>1.4643000000000002</v>
      </c>
      <c r="M331">
        <f t="shared" si="37"/>
        <v>-0.43619999999999998</v>
      </c>
      <c r="N331">
        <f t="shared" si="38"/>
        <v>1.8469</v>
      </c>
    </row>
    <row r="332" spans="1:14" x14ac:dyDescent="0.3">
      <c r="A332" s="1">
        <v>20</v>
      </c>
      <c r="B332" t="s">
        <v>2335</v>
      </c>
      <c r="C332" t="s">
        <v>10188</v>
      </c>
      <c r="D332" t="s">
        <v>10189</v>
      </c>
      <c r="E332" t="s">
        <v>10190</v>
      </c>
      <c r="F332" t="s">
        <v>10191</v>
      </c>
      <c r="G332" t="s">
        <v>10192</v>
      </c>
      <c r="I332" t="str">
        <f t="shared" si="33"/>
        <v>N/A</v>
      </c>
      <c r="J332">
        <f t="shared" si="34"/>
        <v>1.2190000000000001</v>
      </c>
      <c r="K332">
        <f t="shared" si="35"/>
        <v>0.99770000000000003</v>
      </c>
      <c r="L332">
        <f t="shared" si="36"/>
        <v>2.0958000000000001</v>
      </c>
      <c r="M332">
        <f t="shared" si="37"/>
        <v>1.0798000000000001</v>
      </c>
      <c r="N332">
        <f t="shared" si="38"/>
        <v>2.7707000000000002</v>
      </c>
    </row>
    <row r="333" spans="1:14" x14ac:dyDescent="0.3">
      <c r="A333" s="1">
        <v>21</v>
      </c>
      <c r="B333" t="s">
        <v>691</v>
      </c>
      <c r="C333" t="s">
        <v>261</v>
      </c>
      <c r="D333" t="s">
        <v>261</v>
      </c>
      <c r="E333" t="s">
        <v>261</v>
      </c>
      <c r="F333" t="s">
        <v>261</v>
      </c>
      <c r="G333" t="s">
        <v>261</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692</v>
      </c>
      <c r="C334" t="s">
        <v>693</v>
      </c>
      <c r="D334" t="s">
        <v>261</v>
      </c>
      <c r="E334" t="s">
        <v>261</v>
      </c>
      <c r="F334" t="s">
        <v>693</v>
      </c>
      <c r="G334" t="s">
        <v>261</v>
      </c>
      <c r="I334" t="str">
        <f t="shared" si="33"/>
        <v>N/A</v>
      </c>
      <c r="J334" t="str">
        <f t="shared" si="34"/>
        <v>0</v>
      </c>
      <c r="K334" t="str">
        <f t="shared" si="35"/>
        <v>N/A</v>
      </c>
      <c r="L334" t="str">
        <f t="shared" si="36"/>
        <v>N/A</v>
      </c>
      <c r="M334" t="str">
        <f t="shared" si="37"/>
        <v>0</v>
      </c>
      <c r="N334" t="str">
        <f t="shared" si="38"/>
        <v>N/A</v>
      </c>
    </row>
    <row r="335" spans="1:14" x14ac:dyDescent="0.3">
      <c r="A335" s="1">
        <v>23</v>
      </c>
      <c r="B335" t="s">
        <v>694</v>
      </c>
      <c r="C335" t="s">
        <v>7504</v>
      </c>
      <c r="D335" t="s">
        <v>10193</v>
      </c>
      <c r="E335" t="s">
        <v>6804</v>
      </c>
      <c r="F335" t="s">
        <v>10194</v>
      </c>
      <c r="G335" t="s">
        <v>10195</v>
      </c>
      <c r="I335" t="str">
        <f t="shared" si="33"/>
        <v>N/A</v>
      </c>
      <c r="J335">
        <f t="shared" si="34"/>
        <v>7700000</v>
      </c>
      <c r="K335">
        <f t="shared" si="35"/>
        <v>8380000.0000000009</v>
      </c>
      <c r="L335">
        <f t="shared" si="36"/>
        <v>5370000</v>
      </c>
      <c r="M335" t="str">
        <f t="shared" si="37"/>
        <v>(3.36M)</v>
      </c>
      <c r="N335">
        <f t="shared" si="38"/>
        <v>20860000</v>
      </c>
    </row>
    <row r="336" spans="1:14" x14ac:dyDescent="0.3">
      <c r="A336" s="1">
        <v>24</v>
      </c>
      <c r="B336" t="s">
        <v>700</v>
      </c>
      <c r="C336" t="s">
        <v>10196</v>
      </c>
      <c r="D336" t="s">
        <v>10197</v>
      </c>
      <c r="E336" t="s">
        <v>3284</v>
      </c>
      <c r="F336" t="s">
        <v>10198</v>
      </c>
      <c r="G336" t="s">
        <v>6161</v>
      </c>
      <c r="I336" t="str">
        <f t="shared" si="33"/>
        <v>N/A</v>
      </c>
      <c r="J336">
        <f t="shared" si="34"/>
        <v>9780000</v>
      </c>
      <c r="K336">
        <f t="shared" si="35"/>
        <v>17250000</v>
      </c>
      <c r="L336">
        <f t="shared" si="36"/>
        <v>6070000</v>
      </c>
      <c r="M336">
        <f t="shared" si="37"/>
        <v>8510000</v>
      </c>
      <c r="N336">
        <f t="shared" si="38"/>
        <v>6870000</v>
      </c>
    </row>
    <row r="337" spans="1:14" x14ac:dyDescent="0.3">
      <c r="A337" s="1">
        <v>25</v>
      </c>
      <c r="B337" t="s">
        <v>706</v>
      </c>
      <c r="C337" t="s">
        <v>261</v>
      </c>
      <c r="D337" t="s">
        <v>10199</v>
      </c>
      <c r="E337" t="s">
        <v>10200</v>
      </c>
      <c r="F337" t="s">
        <v>10201</v>
      </c>
      <c r="G337" t="s">
        <v>10202</v>
      </c>
      <c r="I337" t="str">
        <f t="shared" si="33"/>
        <v>N/A</v>
      </c>
      <c r="J337" t="str">
        <f t="shared" si="34"/>
        <v>N/A</v>
      </c>
      <c r="K337">
        <f t="shared" si="35"/>
        <v>0.76450000000000007</v>
      </c>
      <c r="L337">
        <f t="shared" si="36"/>
        <v>-0.6482</v>
      </c>
      <c r="M337">
        <f t="shared" si="37"/>
        <v>0.40179999999999999</v>
      </c>
      <c r="N337">
        <f t="shared" si="38"/>
        <v>-0.19239999999999999</v>
      </c>
    </row>
    <row r="338" spans="1:14" x14ac:dyDescent="0.3">
      <c r="A338" s="1">
        <v>26</v>
      </c>
      <c r="B338" t="s">
        <v>711</v>
      </c>
      <c r="C338" t="s">
        <v>261</v>
      </c>
      <c r="D338" t="s">
        <v>261</v>
      </c>
      <c r="E338" t="s">
        <v>261</v>
      </c>
      <c r="F338" t="s">
        <v>261</v>
      </c>
      <c r="G338" t="s">
        <v>5097</v>
      </c>
      <c r="I338" t="str">
        <f t="shared" si="33"/>
        <v>N/A</v>
      </c>
      <c r="J338" t="str">
        <f t="shared" si="34"/>
        <v>N/A</v>
      </c>
      <c r="K338" t="str">
        <f t="shared" si="35"/>
        <v>N/A</v>
      </c>
      <c r="L338" t="str">
        <f t="shared" si="36"/>
        <v>N/A</v>
      </c>
      <c r="M338" t="str">
        <f t="shared" si="37"/>
        <v>N/A</v>
      </c>
      <c r="N338">
        <f t="shared" si="38"/>
        <v>3.27E-2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2354</v>
      </c>
      <c r="C340" t="s">
        <v>2355</v>
      </c>
      <c r="I340" t="str">
        <f t="shared" si="33"/>
        <v>N/A</v>
      </c>
      <c r="J340" t="str">
        <f t="shared" si="34"/>
        <v>American National</v>
      </c>
      <c r="K340">
        <f t="shared" si="35"/>
        <v>0</v>
      </c>
      <c r="L340">
        <f t="shared" si="36"/>
        <v>0</v>
      </c>
      <c r="M340">
        <f t="shared" si="37"/>
        <v>0</v>
      </c>
      <c r="N340">
        <f t="shared" si="38"/>
        <v>0</v>
      </c>
    </row>
    <row r="341" spans="1:14" x14ac:dyDescent="0.3">
      <c r="A341" s="1">
        <v>1</v>
      </c>
      <c r="B341" t="s">
        <v>2356</v>
      </c>
      <c r="C341" t="s">
        <v>2357</v>
      </c>
      <c r="I341" t="str">
        <f t="shared" si="33"/>
        <v>N/A</v>
      </c>
      <c r="J341" t="str">
        <f t="shared" si="34"/>
        <v>American River Bankshares</v>
      </c>
      <c r="K341">
        <f t="shared" si="35"/>
        <v>0</v>
      </c>
      <c r="L341">
        <f t="shared" si="36"/>
        <v>0</v>
      </c>
      <c r="M341">
        <f t="shared" si="37"/>
        <v>0</v>
      </c>
      <c r="N341">
        <f t="shared" si="38"/>
        <v>0</v>
      </c>
    </row>
    <row r="342" spans="1:14" x14ac:dyDescent="0.3">
      <c r="A342" s="1">
        <v>2</v>
      </c>
      <c r="B342" t="s">
        <v>2358</v>
      </c>
      <c r="C342" t="s">
        <v>2359</v>
      </c>
      <c r="I342" t="str">
        <f t="shared" si="33"/>
        <v>N/A</v>
      </c>
      <c r="J342" t="str">
        <f t="shared" si="34"/>
        <v>Access National</v>
      </c>
      <c r="K342">
        <f t="shared" si="35"/>
        <v>0</v>
      </c>
      <c r="L342">
        <f t="shared" si="36"/>
        <v>0</v>
      </c>
      <c r="M342">
        <f t="shared" si="37"/>
        <v>0</v>
      </c>
      <c r="N342">
        <f t="shared" si="38"/>
        <v>0</v>
      </c>
    </row>
    <row r="343" spans="1:14" x14ac:dyDescent="0.3">
      <c r="A343" s="1">
        <v>3</v>
      </c>
      <c r="B343" t="s">
        <v>2360</v>
      </c>
      <c r="C343" t="s">
        <v>2361</v>
      </c>
      <c r="I343" t="str">
        <f t="shared" si="33"/>
        <v>N/A</v>
      </c>
      <c r="J343" t="str">
        <f t="shared" si="34"/>
        <v>Arrow Financial</v>
      </c>
      <c r="K343">
        <f t="shared" si="35"/>
        <v>0</v>
      </c>
      <c r="L343">
        <f t="shared" si="36"/>
        <v>0</v>
      </c>
      <c r="M343">
        <f t="shared" si="37"/>
        <v>0</v>
      </c>
      <c r="N343">
        <f t="shared" si="38"/>
        <v>0</v>
      </c>
    </row>
    <row r="344" spans="1:14" x14ac:dyDescent="0.3">
      <c r="A344" s="1">
        <v>4</v>
      </c>
      <c r="B344" t="s">
        <v>2362</v>
      </c>
      <c r="C344" t="s">
        <v>2363</v>
      </c>
      <c r="I344" t="str">
        <f t="shared" si="33"/>
        <v>N/A</v>
      </c>
      <c r="J344" t="str">
        <f t="shared" si="34"/>
        <v>AmeriServ Financial</v>
      </c>
      <c r="K344">
        <f t="shared" si="35"/>
        <v>0</v>
      </c>
      <c r="L344">
        <f t="shared" si="36"/>
        <v>0</v>
      </c>
      <c r="M344">
        <f t="shared" si="37"/>
        <v>0</v>
      </c>
      <c r="N344">
        <f t="shared" si="38"/>
        <v>0</v>
      </c>
    </row>
    <row r="345" spans="1:14" x14ac:dyDescent="0.3">
      <c r="A345" s="1">
        <v>5</v>
      </c>
      <c r="B345" t="s">
        <v>2364</v>
      </c>
      <c r="C345" t="s">
        <v>2365</v>
      </c>
      <c r="I345" t="str">
        <f t="shared" si="33"/>
        <v>N/A</v>
      </c>
      <c r="J345" t="str">
        <f t="shared" si="34"/>
        <v>Ames National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122</v>
      </c>
      <c r="C348" t="s">
        <v>2366</v>
      </c>
      <c r="I348" t="str">
        <f t="shared" si="33"/>
        <v>N/A</v>
      </c>
      <c r="J348">
        <f t="shared" si="34"/>
        <v>317910000</v>
      </c>
      <c r="K348">
        <f t="shared" si="35"/>
        <v>0</v>
      </c>
      <c r="L348">
        <f t="shared" si="36"/>
        <v>0</v>
      </c>
      <c r="M348">
        <f t="shared" si="37"/>
        <v>0</v>
      </c>
      <c r="N348">
        <f t="shared" si="38"/>
        <v>0</v>
      </c>
    </row>
    <row r="349" spans="1:14" x14ac:dyDescent="0.3">
      <c r="A349" s="1">
        <v>1</v>
      </c>
      <c r="B349" t="s">
        <v>123</v>
      </c>
      <c r="I349" t="str">
        <f t="shared" si="33"/>
        <v>N/A</v>
      </c>
      <c r="J349">
        <f t="shared" si="34"/>
        <v>0</v>
      </c>
      <c r="K349">
        <f t="shared" si="35"/>
        <v>0</v>
      </c>
      <c r="L349">
        <f t="shared" si="36"/>
        <v>0</v>
      </c>
      <c r="M349">
        <f t="shared" si="37"/>
        <v>0</v>
      </c>
      <c r="N349">
        <f t="shared" si="38"/>
        <v>0</v>
      </c>
    </row>
    <row r="350" spans="1:14" x14ac:dyDescent="0.3">
      <c r="A350" s="1">
        <v>2</v>
      </c>
      <c r="B350" t="s">
        <v>124</v>
      </c>
      <c r="C350" t="s">
        <v>2367</v>
      </c>
      <c r="I350" t="str">
        <f t="shared" si="33"/>
        <v>N/A</v>
      </c>
      <c r="J350" t="str">
        <f t="shared" si="34"/>
        <v>19.57</v>
      </c>
      <c r="K350">
        <f t="shared" si="35"/>
        <v>0</v>
      </c>
      <c r="L350">
        <f t="shared" si="36"/>
        <v>0</v>
      </c>
      <c r="M350">
        <f t="shared" si="37"/>
        <v>0</v>
      </c>
      <c r="N350">
        <f t="shared" si="38"/>
        <v>0</v>
      </c>
    </row>
    <row r="351" spans="1:14" x14ac:dyDescent="0.3">
      <c r="A351" s="1">
        <v>3</v>
      </c>
      <c r="B351" t="s">
        <v>125</v>
      </c>
      <c r="C351" t="s">
        <v>2368</v>
      </c>
      <c r="I351" t="str">
        <f t="shared" si="33"/>
        <v>N/A</v>
      </c>
      <c r="J351" t="str">
        <f t="shared" si="34"/>
        <v>15.59</v>
      </c>
      <c r="K351">
        <f t="shared" si="35"/>
        <v>0</v>
      </c>
      <c r="L351">
        <f t="shared" si="36"/>
        <v>0</v>
      </c>
      <c r="M351">
        <f t="shared" si="37"/>
        <v>0</v>
      </c>
      <c r="N351">
        <f t="shared" si="38"/>
        <v>0</v>
      </c>
    </row>
    <row r="352" spans="1:14" x14ac:dyDescent="0.3">
      <c r="A352" s="1">
        <v>4</v>
      </c>
      <c r="B352" t="s">
        <v>127</v>
      </c>
      <c r="C352" t="s">
        <v>2369</v>
      </c>
      <c r="I352" t="str">
        <f t="shared" si="33"/>
        <v>N/A</v>
      </c>
      <c r="J352" t="str">
        <f t="shared" si="34"/>
        <v>4.52</v>
      </c>
      <c r="K352">
        <f t="shared" si="35"/>
        <v>0</v>
      </c>
      <c r="L352">
        <f t="shared" si="36"/>
        <v>0</v>
      </c>
      <c r="M352">
        <f t="shared" si="37"/>
        <v>0</v>
      </c>
      <c r="N352">
        <f t="shared" si="38"/>
        <v>0</v>
      </c>
    </row>
    <row r="353" spans="1:14" x14ac:dyDescent="0.3">
      <c r="A353" s="1">
        <v>5</v>
      </c>
      <c r="B353" t="s">
        <v>129</v>
      </c>
      <c r="C353" t="s">
        <v>2370</v>
      </c>
      <c r="I353" t="str">
        <f t="shared" si="33"/>
        <v>N/A</v>
      </c>
      <c r="J353" t="str">
        <f t="shared" si="34"/>
        <v>5.02</v>
      </c>
      <c r="K353">
        <f t="shared" si="35"/>
        <v>0</v>
      </c>
      <c r="L353">
        <f t="shared" si="36"/>
        <v>0</v>
      </c>
      <c r="M353">
        <f t="shared" si="37"/>
        <v>0</v>
      </c>
      <c r="N353">
        <f t="shared" si="38"/>
        <v>0</v>
      </c>
    </row>
    <row r="354" spans="1:14" x14ac:dyDescent="0.3">
      <c r="A354" s="1">
        <v>6</v>
      </c>
      <c r="B354" t="s">
        <v>131</v>
      </c>
      <c r="C354" t="s">
        <v>2371</v>
      </c>
      <c r="I354" t="str">
        <f t="shared" si="33"/>
        <v>N/A</v>
      </c>
      <c r="J354" t="str">
        <f t="shared" si="34"/>
        <v>1.56</v>
      </c>
      <c r="K354">
        <f t="shared" si="35"/>
        <v>0</v>
      </c>
      <c r="L354">
        <f t="shared" si="36"/>
        <v>0</v>
      </c>
      <c r="M354">
        <f t="shared" si="37"/>
        <v>0</v>
      </c>
      <c r="N354">
        <f t="shared" si="38"/>
        <v>0</v>
      </c>
    </row>
    <row r="355" spans="1:14" x14ac:dyDescent="0.3">
      <c r="A355" s="1">
        <v>7</v>
      </c>
      <c r="B355" t="s">
        <v>133</v>
      </c>
      <c r="I355" t="str">
        <f t="shared" si="33"/>
        <v>N/A</v>
      </c>
      <c r="J355">
        <f t="shared" si="34"/>
        <v>0</v>
      </c>
      <c r="K355">
        <f t="shared" si="35"/>
        <v>0</v>
      </c>
      <c r="L355">
        <f t="shared" si="36"/>
        <v>0</v>
      </c>
      <c r="M355">
        <f t="shared" si="37"/>
        <v>0</v>
      </c>
      <c r="N355">
        <f t="shared" si="38"/>
        <v>0</v>
      </c>
    </row>
    <row r="356" spans="1:14" x14ac:dyDescent="0.3">
      <c r="A356" s="1">
        <v>8</v>
      </c>
      <c r="B356" t="s">
        <v>134</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122</v>
      </c>
      <c r="C359" t="s">
        <v>2372</v>
      </c>
      <c r="I359" t="str">
        <f t="shared" si="33"/>
        <v>N/A</v>
      </c>
      <c r="J359">
        <f t="shared" si="34"/>
        <v>91370000</v>
      </c>
      <c r="K359">
        <f t="shared" si="35"/>
        <v>0</v>
      </c>
      <c r="L359">
        <f t="shared" si="36"/>
        <v>0</v>
      </c>
      <c r="M359">
        <f t="shared" si="37"/>
        <v>0</v>
      </c>
      <c r="N359">
        <f t="shared" si="38"/>
        <v>0</v>
      </c>
    </row>
    <row r="360" spans="1:14" x14ac:dyDescent="0.3">
      <c r="A360" s="1">
        <v>1</v>
      </c>
      <c r="B360" t="s">
        <v>123</v>
      </c>
      <c r="I360" t="str">
        <f t="shared" si="33"/>
        <v>N/A</v>
      </c>
      <c r="J360">
        <f t="shared" si="34"/>
        <v>0</v>
      </c>
      <c r="K360">
        <f t="shared" si="35"/>
        <v>0</v>
      </c>
      <c r="L360">
        <f t="shared" si="36"/>
        <v>0</v>
      </c>
      <c r="M360">
        <f t="shared" si="37"/>
        <v>0</v>
      </c>
      <c r="N360">
        <f t="shared" si="38"/>
        <v>0</v>
      </c>
    </row>
    <row r="361" spans="1:14" x14ac:dyDescent="0.3">
      <c r="A361" s="1">
        <v>2</v>
      </c>
      <c r="B361" t="s">
        <v>124</v>
      </c>
      <c r="C361" t="s">
        <v>2373</v>
      </c>
      <c r="I361" t="str">
        <f t="shared" si="33"/>
        <v>N/A</v>
      </c>
      <c r="J361" t="str">
        <f t="shared" si="34"/>
        <v>15.16</v>
      </c>
      <c r="K361">
        <f t="shared" si="35"/>
        <v>0</v>
      </c>
      <c r="L361">
        <f t="shared" si="36"/>
        <v>0</v>
      </c>
      <c r="M361">
        <f t="shared" si="37"/>
        <v>0</v>
      </c>
      <c r="N361">
        <f t="shared" si="38"/>
        <v>0</v>
      </c>
    </row>
    <row r="362" spans="1:14" x14ac:dyDescent="0.3">
      <c r="A362" s="1">
        <v>3</v>
      </c>
      <c r="B362" t="s">
        <v>125</v>
      </c>
      <c r="C362" t="s">
        <v>2374</v>
      </c>
      <c r="I362" t="str">
        <f t="shared" si="33"/>
        <v>N/A</v>
      </c>
      <c r="J362" t="str">
        <f t="shared" si="34"/>
        <v>16.25</v>
      </c>
      <c r="K362">
        <f t="shared" si="35"/>
        <v>0</v>
      </c>
      <c r="L362">
        <f t="shared" si="36"/>
        <v>0</v>
      </c>
      <c r="M362">
        <f t="shared" si="37"/>
        <v>0</v>
      </c>
      <c r="N362">
        <f t="shared" si="38"/>
        <v>0</v>
      </c>
    </row>
    <row r="363" spans="1:14" x14ac:dyDescent="0.3">
      <c r="A363" s="1">
        <v>4</v>
      </c>
      <c r="B363" t="s">
        <v>127</v>
      </c>
      <c r="C363" t="s">
        <v>2375</v>
      </c>
      <c r="I363" t="str">
        <f t="shared" si="33"/>
        <v>N/A</v>
      </c>
      <c r="J363" t="str">
        <f t="shared" si="34"/>
        <v>1.18</v>
      </c>
      <c r="K363">
        <f t="shared" si="35"/>
        <v>0</v>
      </c>
      <c r="L363">
        <f t="shared" si="36"/>
        <v>0</v>
      </c>
      <c r="M363">
        <f t="shared" si="37"/>
        <v>0</v>
      </c>
      <c r="N363">
        <f t="shared" si="38"/>
        <v>0</v>
      </c>
    </row>
    <row r="364" spans="1:14" x14ac:dyDescent="0.3">
      <c r="A364" s="1">
        <v>5</v>
      </c>
      <c r="B364" t="s">
        <v>129</v>
      </c>
      <c r="C364" t="s">
        <v>2376</v>
      </c>
      <c r="I364" t="str">
        <f t="shared" si="33"/>
        <v>N/A</v>
      </c>
      <c r="J364" t="str">
        <f t="shared" si="34"/>
        <v>3.96</v>
      </c>
      <c r="K364">
        <f t="shared" si="35"/>
        <v>0</v>
      </c>
      <c r="L364">
        <f t="shared" si="36"/>
        <v>0</v>
      </c>
      <c r="M364">
        <f t="shared" si="37"/>
        <v>0</v>
      </c>
      <c r="N364">
        <f t="shared" si="38"/>
        <v>0</v>
      </c>
    </row>
    <row r="365" spans="1:14" x14ac:dyDescent="0.3">
      <c r="A365" s="1">
        <v>6</v>
      </c>
      <c r="B365" t="s">
        <v>131</v>
      </c>
      <c r="C365" t="s">
        <v>2377</v>
      </c>
      <c r="I365" t="str">
        <f t="shared" si="33"/>
        <v>N/A</v>
      </c>
      <c r="J365" t="str">
        <f t="shared" si="34"/>
        <v>1.10</v>
      </c>
      <c r="K365">
        <f t="shared" si="35"/>
        <v>0</v>
      </c>
      <c r="L365">
        <f t="shared" si="36"/>
        <v>0</v>
      </c>
      <c r="M365">
        <f t="shared" si="37"/>
        <v>0</v>
      </c>
      <c r="N365">
        <f t="shared" si="38"/>
        <v>0</v>
      </c>
    </row>
    <row r="366" spans="1:14" x14ac:dyDescent="0.3">
      <c r="A366" s="1">
        <v>7</v>
      </c>
      <c r="B366" t="s">
        <v>133</v>
      </c>
      <c r="I366" t="str">
        <f t="shared" si="33"/>
        <v>N/A</v>
      </c>
      <c r="J366">
        <f t="shared" si="34"/>
        <v>0</v>
      </c>
      <c r="K366">
        <f t="shared" si="35"/>
        <v>0</v>
      </c>
      <c r="L366">
        <f t="shared" si="36"/>
        <v>0</v>
      </c>
      <c r="M366">
        <f t="shared" si="37"/>
        <v>0</v>
      </c>
      <c r="N366">
        <f t="shared" si="38"/>
        <v>0</v>
      </c>
    </row>
    <row r="367" spans="1:14" x14ac:dyDescent="0.3">
      <c r="A367" s="1">
        <v>8</v>
      </c>
      <c r="B367" t="s">
        <v>134</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122</v>
      </c>
      <c r="C370" t="s">
        <v>2378</v>
      </c>
      <c r="I370" t="str">
        <f t="shared" si="33"/>
        <v>N/A</v>
      </c>
      <c r="J370">
        <f t="shared" si="34"/>
        <v>537100000</v>
      </c>
      <c r="K370">
        <f t="shared" si="35"/>
        <v>0</v>
      </c>
      <c r="L370">
        <f t="shared" si="36"/>
        <v>0</v>
      </c>
      <c r="M370">
        <f t="shared" si="37"/>
        <v>0</v>
      </c>
      <c r="N370">
        <f t="shared" si="38"/>
        <v>0</v>
      </c>
    </row>
    <row r="371" spans="1:14" x14ac:dyDescent="0.3">
      <c r="A371" s="1">
        <v>1</v>
      </c>
      <c r="B371" t="s">
        <v>123</v>
      </c>
      <c r="I371" t="str">
        <f t="shared" si="33"/>
        <v>N/A</v>
      </c>
      <c r="J371">
        <f t="shared" si="34"/>
        <v>0</v>
      </c>
      <c r="K371">
        <f t="shared" si="35"/>
        <v>0</v>
      </c>
      <c r="L371">
        <f t="shared" si="36"/>
        <v>0</v>
      </c>
      <c r="M371">
        <f t="shared" si="37"/>
        <v>0</v>
      </c>
      <c r="N371">
        <f t="shared" si="38"/>
        <v>0</v>
      </c>
    </row>
    <row r="372" spans="1:14" x14ac:dyDescent="0.3">
      <c r="A372" s="1">
        <v>2</v>
      </c>
      <c r="B372" t="s">
        <v>124</v>
      </c>
      <c r="C372" t="s">
        <v>2379</v>
      </c>
      <c r="I372" t="str">
        <f t="shared" si="33"/>
        <v>N/A</v>
      </c>
      <c r="J372" t="str">
        <f t="shared" si="34"/>
        <v>19.06</v>
      </c>
      <c r="K372">
        <f t="shared" si="35"/>
        <v>0</v>
      </c>
      <c r="L372">
        <f t="shared" si="36"/>
        <v>0</v>
      </c>
      <c r="M372">
        <f t="shared" si="37"/>
        <v>0</v>
      </c>
      <c r="N372">
        <f t="shared" si="38"/>
        <v>0</v>
      </c>
    </row>
    <row r="373" spans="1:14" x14ac:dyDescent="0.3">
      <c r="A373" s="1">
        <v>3</v>
      </c>
      <c r="B373" t="s">
        <v>125</v>
      </c>
      <c r="C373" t="s">
        <v>2380</v>
      </c>
      <c r="I373" t="str">
        <f t="shared" si="33"/>
        <v>N/A</v>
      </c>
      <c r="J373" t="str">
        <f t="shared" si="34"/>
        <v>14.38</v>
      </c>
      <c r="K373">
        <f t="shared" si="35"/>
        <v>0</v>
      </c>
      <c r="L373">
        <f t="shared" si="36"/>
        <v>0</v>
      </c>
      <c r="M373">
        <f t="shared" si="37"/>
        <v>0</v>
      </c>
      <c r="N373">
        <f t="shared" si="38"/>
        <v>0</v>
      </c>
    </row>
    <row r="374" spans="1:14" x14ac:dyDescent="0.3">
      <c r="A374" s="1">
        <v>4</v>
      </c>
      <c r="B374" t="s">
        <v>127</v>
      </c>
      <c r="C374" t="s">
        <v>2381</v>
      </c>
      <c r="I374" t="str">
        <f t="shared" si="33"/>
        <v>N/A</v>
      </c>
      <c r="J374" t="str">
        <f t="shared" si="34"/>
        <v>2.55</v>
      </c>
      <c r="K374">
        <f t="shared" si="35"/>
        <v>0</v>
      </c>
      <c r="L374">
        <f t="shared" si="36"/>
        <v>0</v>
      </c>
      <c r="M374">
        <f t="shared" si="37"/>
        <v>0</v>
      </c>
      <c r="N374">
        <f t="shared" si="38"/>
        <v>0</v>
      </c>
    </row>
    <row r="375" spans="1:14" x14ac:dyDescent="0.3">
      <c r="A375" s="1">
        <v>5</v>
      </c>
      <c r="B375" t="s">
        <v>129</v>
      </c>
      <c r="C375" t="s">
        <v>2382</v>
      </c>
      <c r="I375" t="str">
        <f t="shared" si="33"/>
        <v>N/A</v>
      </c>
      <c r="J375" t="str">
        <f t="shared" si="34"/>
        <v>7.43</v>
      </c>
      <c r="K375">
        <f t="shared" si="35"/>
        <v>0</v>
      </c>
      <c r="L375">
        <f t="shared" si="36"/>
        <v>0</v>
      </c>
      <c r="M375">
        <f t="shared" si="37"/>
        <v>0</v>
      </c>
      <c r="N375">
        <f t="shared" si="38"/>
        <v>0</v>
      </c>
    </row>
    <row r="376" spans="1:14" x14ac:dyDescent="0.3">
      <c r="A376" s="1">
        <v>6</v>
      </c>
      <c r="B376" t="s">
        <v>131</v>
      </c>
      <c r="C376" t="s">
        <v>2383</v>
      </c>
      <c r="I376" t="str">
        <f t="shared" si="33"/>
        <v>N/A</v>
      </c>
      <c r="J376" t="str">
        <f t="shared" si="34"/>
        <v>2.30</v>
      </c>
      <c r="K376">
        <f t="shared" si="35"/>
        <v>0</v>
      </c>
      <c r="L376">
        <f t="shared" si="36"/>
        <v>0</v>
      </c>
      <c r="M376">
        <f t="shared" si="37"/>
        <v>0</v>
      </c>
      <c r="N376">
        <f t="shared" si="38"/>
        <v>0</v>
      </c>
    </row>
    <row r="377" spans="1:14" x14ac:dyDescent="0.3">
      <c r="A377" s="1">
        <v>7</v>
      </c>
      <c r="B377" t="s">
        <v>133</v>
      </c>
      <c r="I377" t="str">
        <f t="shared" si="33"/>
        <v>N/A</v>
      </c>
      <c r="J377">
        <f t="shared" si="34"/>
        <v>0</v>
      </c>
      <c r="K377">
        <f t="shared" si="35"/>
        <v>0</v>
      </c>
      <c r="L377">
        <f t="shared" si="36"/>
        <v>0</v>
      </c>
      <c r="M377">
        <f t="shared" si="37"/>
        <v>0</v>
      </c>
      <c r="N377">
        <f t="shared" si="38"/>
        <v>0</v>
      </c>
    </row>
    <row r="378" spans="1:14" x14ac:dyDescent="0.3">
      <c r="A378" s="1">
        <v>8</v>
      </c>
      <c r="B378" t="s">
        <v>134</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122</v>
      </c>
      <c r="C381" t="s">
        <v>2384</v>
      </c>
      <c r="I381" t="str">
        <f t="shared" si="39"/>
        <v>N/A</v>
      </c>
      <c r="J381">
        <f t="shared" si="40"/>
        <v>434850000</v>
      </c>
      <c r="K381">
        <f t="shared" si="41"/>
        <v>0</v>
      </c>
      <c r="L381">
        <f t="shared" si="42"/>
        <v>0</v>
      </c>
      <c r="M381">
        <f t="shared" si="43"/>
        <v>0</v>
      </c>
      <c r="N381">
        <f t="shared" si="44"/>
        <v>0</v>
      </c>
    </row>
    <row r="382" spans="1:14" x14ac:dyDescent="0.3">
      <c r="A382" s="1">
        <v>1</v>
      </c>
      <c r="B382" t="s">
        <v>123</v>
      </c>
      <c r="I382" t="str">
        <f t="shared" si="39"/>
        <v>N/A</v>
      </c>
      <c r="J382">
        <f t="shared" si="40"/>
        <v>0</v>
      </c>
      <c r="K382">
        <f t="shared" si="41"/>
        <v>0</v>
      </c>
      <c r="L382">
        <f t="shared" si="42"/>
        <v>0</v>
      </c>
      <c r="M382">
        <f t="shared" si="43"/>
        <v>0</v>
      </c>
      <c r="N382">
        <f t="shared" si="44"/>
        <v>0</v>
      </c>
    </row>
    <row r="383" spans="1:14" x14ac:dyDescent="0.3">
      <c r="A383" s="1">
        <v>2</v>
      </c>
      <c r="B383" t="s">
        <v>124</v>
      </c>
      <c r="C383" t="s">
        <v>2385</v>
      </c>
      <c r="I383" t="str">
        <f t="shared" si="39"/>
        <v>N/A</v>
      </c>
      <c r="J383" t="str">
        <f t="shared" si="40"/>
        <v>16.35</v>
      </c>
      <c r="K383">
        <f t="shared" si="41"/>
        <v>0</v>
      </c>
      <c r="L383">
        <f t="shared" si="42"/>
        <v>0</v>
      </c>
      <c r="M383">
        <f t="shared" si="43"/>
        <v>0</v>
      </c>
      <c r="N383">
        <f t="shared" si="44"/>
        <v>0</v>
      </c>
    </row>
    <row r="384" spans="1:14" x14ac:dyDescent="0.3">
      <c r="A384" s="1">
        <v>3</v>
      </c>
      <c r="B384" t="s">
        <v>125</v>
      </c>
      <c r="C384" t="s">
        <v>2386</v>
      </c>
      <c r="I384" t="str">
        <f t="shared" si="39"/>
        <v>N/A</v>
      </c>
      <c r="J384" t="str">
        <f t="shared" si="40"/>
        <v>13.31</v>
      </c>
      <c r="K384">
        <f t="shared" si="41"/>
        <v>0</v>
      </c>
      <c r="L384">
        <f t="shared" si="42"/>
        <v>0</v>
      </c>
      <c r="M384">
        <f t="shared" si="43"/>
        <v>0</v>
      </c>
      <c r="N384">
        <f t="shared" si="44"/>
        <v>0</v>
      </c>
    </row>
    <row r="385" spans="1:14" x14ac:dyDescent="0.3">
      <c r="A385" s="1">
        <v>4</v>
      </c>
      <c r="B385" t="s">
        <v>127</v>
      </c>
      <c r="C385" t="s">
        <v>967</v>
      </c>
      <c r="I385" t="str">
        <f t="shared" si="39"/>
        <v>N/A</v>
      </c>
      <c r="J385" t="str">
        <f t="shared" si="40"/>
        <v>2.13</v>
      </c>
      <c r="K385">
        <f t="shared" si="41"/>
        <v>0</v>
      </c>
      <c r="L385">
        <f t="shared" si="42"/>
        <v>0</v>
      </c>
      <c r="M385">
        <f t="shared" si="43"/>
        <v>0</v>
      </c>
      <c r="N385">
        <f t="shared" si="44"/>
        <v>0</v>
      </c>
    </row>
    <row r="386" spans="1:14" x14ac:dyDescent="0.3">
      <c r="A386" s="1">
        <v>5</v>
      </c>
      <c r="B386" t="s">
        <v>129</v>
      </c>
      <c r="C386" t="s">
        <v>2387</v>
      </c>
      <c r="I386" t="str">
        <f t="shared" si="39"/>
        <v>N/A</v>
      </c>
      <c r="J386" t="str">
        <f t="shared" si="40"/>
        <v>4.42</v>
      </c>
      <c r="K386">
        <f t="shared" si="41"/>
        <v>0</v>
      </c>
      <c r="L386">
        <f t="shared" si="42"/>
        <v>0</v>
      </c>
      <c r="M386">
        <f t="shared" si="43"/>
        <v>0</v>
      </c>
      <c r="N386">
        <f t="shared" si="44"/>
        <v>0</v>
      </c>
    </row>
    <row r="387" spans="1:14" x14ac:dyDescent="0.3">
      <c r="A387" s="1">
        <v>6</v>
      </c>
      <c r="B387" t="s">
        <v>131</v>
      </c>
      <c r="C387" t="s">
        <v>2388</v>
      </c>
      <c r="I387" t="str">
        <f t="shared" si="39"/>
        <v>N/A</v>
      </c>
      <c r="J387" t="str">
        <f t="shared" si="40"/>
        <v>1.84</v>
      </c>
      <c r="K387">
        <f t="shared" si="41"/>
        <v>0</v>
      </c>
      <c r="L387">
        <f t="shared" si="42"/>
        <v>0</v>
      </c>
      <c r="M387">
        <f t="shared" si="43"/>
        <v>0</v>
      </c>
      <c r="N387">
        <f t="shared" si="44"/>
        <v>0</v>
      </c>
    </row>
    <row r="388" spans="1:14" x14ac:dyDescent="0.3">
      <c r="A388" s="1">
        <v>7</v>
      </c>
      <c r="B388" t="s">
        <v>133</v>
      </c>
      <c r="I388" t="str">
        <f t="shared" si="39"/>
        <v>N/A</v>
      </c>
      <c r="J388">
        <f t="shared" si="40"/>
        <v>0</v>
      </c>
      <c r="K388">
        <f t="shared" si="41"/>
        <v>0</v>
      </c>
      <c r="L388">
        <f t="shared" si="42"/>
        <v>0</v>
      </c>
      <c r="M388">
        <f t="shared" si="43"/>
        <v>0</v>
      </c>
      <c r="N388">
        <f t="shared" si="44"/>
        <v>0</v>
      </c>
    </row>
    <row r="389" spans="1:14" x14ac:dyDescent="0.3">
      <c r="A389" s="1">
        <v>8</v>
      </c>
      <c r="B389" t="s">
        <v>134</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12-13</v>
      </c>
      <c r="AL499" t="str">
        <f>L476</f>
        <v>13-14</v>
      </c>
      <c r="AM499" t="str">
        <f>M476</f>
        <v>14-15</v>
      </c>
      <c r="AN499" t="str">
        <f>N476</f>
        <v>15-16</v>
      </c>
    </row>
    <row r="500" spans="3:40" x14ac:dyDescent="0.3">
      <c r="C500" t="s">
        <v>1247</v>
      </c>
      <c r="AK500" t="e">
        <f ca="1">Y499-X499</f>
        <v>#N/A</v>
      </c>
      <c r="AL500" t="e">
        <f ca="1">Z499-Y499</f>
        <v>#N/A</v>
      </c>
      <c r="AM500" t="e">
        <f ca="1">AA499-Z499</f>
        <v>#N/A</v>
      </c>
      <c r="AN500" t="e">
        <f ca="1">AB499-AA499</f>
        <v>#N/A</v>
      </c>
    </row>
    <row r="501" spans="3:40" x14ac:dyDescent="0.3">
      <c r="C501" t="s">
        <v>2389</v>
      </c>
    </row>
    <row r="502" spans="3:40" x14ac:dyDescent="0.3">
      <c r="C502" t="s">
        <v>1248</v>
      </c>
    </row>
    <row r="503" spans="3:40" x14ac:dyDescent="0.3">
      <c r="C503" t="s">
        <v>2390</v>
      </c>
    </row>
    <row r="504" spans="3:40" x14ac:dyDescent="0.3">
      <c r="C504" t="s">
        <v>750</v>
      </c>
    </row>
    <row r="505" spans="3:40" x14ac:dyDescent="0.3">
      <c r="C505" t="s">
        <v>2391</v>
      </c>
    </row>
    <row r="506" spans="3:40" x14ac:dyDescent="0.3">
      <c r="C506" t="s">
        <v>748</v>
      </c>
    </row>
    <row r="507" spans="3:40" x14ac:dyDescent="0.3">
      <c r="C507" t="s">
        <v>752</v>
      </c>
    </row>
    <row r="508" spans="3:40" x14ac:dyDescent="0.3">
      <c r="C508" t="s">
        <v>754</v>
      </c>
    </row>
    <row r="509" spans="3:40" x14ac:dyDescent="0.3">
      <c r="C509" t="s">
        <v>747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10203</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First Community Bancshares</v>
      </c>
    </row>
    <row r="2" spans="1:16" x14ac:dyDescent="0.3">
      <c r="B2" t="s">
        <v>2</v>
      </c>
      <c r="C2" t="s">
        <v>10204</v>
      </c>
      <c r="K2" t="str">
        <f>LEFT(C1,FIND("(",C1) - 2)</f>
        <v>First Community Bancshares, Inc.</v>
      </c>
    </row>
    <row r="3" spans="1:16" x14ac:dyDescent="0.3">
      <c r="J3">
        <f ca="1">RANDBETWEEN(1,6)</f>
        <v>6</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$27.41, down .58%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$27.41, down .58% after opening up a fraction over yesterday's closing price</v>
      </c>
    </row>
    <row r="5" spans="1:16" x14ac:dyDescent="0.3">
      <c r="J5">
        <f ca="1">RANDBETWEEN(1,2)</f>
        <v>1</v>
      </c>
      <c r="K5" t="str">
        <f>"The one year target estimate for " &amp; D1 &amp; " is " &amp; TEXT(C23,"$####.00")</f>
        <v>The one year target estimate for First Community Bancshares is $27.50</v>
      </c>
      <c r="L5" t="str">
        <f>D1 &amp; " is expected to be trading at " &amp; TEXT(C23, "$####.00") &amp; ", based on target estimates"</f>
        <v>First Community Bancshares is expected to be trading at $27.50, based on target estimates</v>
      </c>
    </row>
    <row r="6" spans="1:16" x14ac:dyDescent="0.3">
      <c r="K6" t="str">
        <f>" which would be " &amp; IF(OR(LEFT(ABS((C23-C2)/C2*100),1)="8",LEFT(ABS((C23-C2)/C2*100),2)="18"), "an ", "a ")  &amp;TEXT(ABS((C23-C2)/C2),"####.00%")&amp;IF((C23-C2)&gt;0," increase over"," decrease from")&amp;" the current price"</f>
        <v xml:space="preserve"> which would be a .33% increase over the current price</v>
      </c>
    </row>
    <row r="7" spans="1:16" x14ac:dyDescent="0.3">
      <c r="A7" s="1">
        <v>0</v>
      </c>
      <c r="B7" t="s">
        <v>5</v>
      </c>
      <c r="C7" t="s">
        <v>10205</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10.81% over last quarter based on the average of 2 analyst estimates (Yahoo Finance)</v>
      </c>
    </row>
    <row r="8" spans="1:16" x14ac:dyDescent="0.3">
      <c r="A8" s="1">
        <v>1</v>
      </c>
      <c r="B8" t="s">
        <v>6</v>
      </c>
      <c r="C8" t="s">
        <v>10206</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8</v>
      </c>
      <c r="C9" t="s">
        <v>10207</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10</v>
      </c>
      <c r="C10" t="s">
        <v>10208</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$0.03 in the 2 months leading up to the earnings report</v>
      </c>
    </row>
    <row r="11" spans="1:16" x14ac:dyDescent="0.3">
      <c r="A11" s="1">
        <v>4</v>
      </c>
      <c r="B11" t="s">
        <v>12</v>
      </c>
      <c r="C11" t="s">
        <v>10209</v>
      </c>
      <c r="K11" t="str">
        <f>IF(B145="Interest Income",U42, K42)</f>
        <v>First Community Bancshares has managed to increase and retained earnings each year since 2012</v>
      </c>
    </row>
    <row r="12" spans="1:16" x14ac:dyDescent="0.3">
      <c r="A12" s="1">
        <v>5</v>
      </c>
      <c r="B12" t="s">
        <v>14</v>
      </c>
      <c r="C12" t="s">
        <v>10210</v>
      </c>
      <c r="D12" t="str">
        <f>LEFT(C12,FIND("-",C12)-2)</f>
        <v>20.47</v>
      </c>
      <c r="E12" t="str">
        <f>TRIM(RIGHT(C12,FIND("-",C12)-1))</f>
        <v>31.94</v>
      </c>
      <c r="K12" t="str">
        <f ca="1">D78</f>
        <v>There are some indications that First Community Bancshares may be overvalued. The company has a higher trailing p/e, and peg ratio than the comparable average</v>
      </c>
    </row>
    <row r="13" spans="1:16" x14ac:dyDescent="0.3">
      <c r="A13" s="1">
        <v>6</v>
      </c>
      <c r="B13" t="s">
        <v>16</v>
      </c>
      <c r="C13" t="s">
        <v>10211</v>
      </c>
      <c r="K13" t="str">
        <f ca="1">D89</f>
        <v>There are some indications that First Community Bancshares may be undervalued. The company has a lower forward p/e, price/sales, price/book than the comparable average</v>
      </c>
    </row>
    <row r="14" spans="1:16" x14ac:dyDescent="0.3">
      <c r="A14" s="1">
        <v>7</v>
      </c>
      <c r="B14" t="s">
        <v>18</v>
      </c>
      <c r="C14" t="s">
        <v>10212</v>
      </c>
    </row>
    <row r="16" spans="1:16" x14ac:dyDescent="0.3">
      <c r="A16" s="1">
        <v>0</v>
      </c>
      <c r="B16" t="s">
        <v>20</v>
      </c>
      <c r="C16" t="s">
        <v>10213</v>
      </c>
    </row>
    <row r="17" spans="1:23" x14ac:dyDescent="0.3">
      <c r="A17" s="1">
        <v>1</v>
      </c>
      <c r="B17" t="s">
        <v>22</v>
      </c>
      <c r="C17" t="s">
        <v>1764</v>
      </c>
      <c r="K17" t="str">
        <f ca="1">K2 &amp; IF(J3=1, K3,IF(J3=2,L3,IF(J3=3,M3,IF(J3=4,N3,IF(J3=5,O3,IF(J3=6,P3)))))) &amp; ". " &amp; IF(J4=1,K4,IF(J4=2,L4)) &amp; ". " &amp; IF(J5=1,K5,IF(J5=2,L5)) &amp; K6 &amp; ". " &amp; K7 &amp; ". " &amp; K8 &amp; ". " &amp; K9 &amp; "."</f>
        <v>First Community Bancshares, Inc. is going to report earnings between Jul 24, 2017 and Jul 28, 2017. The stock is currently trading at $27.41, down .58% after opening up slightly over yesterday's close. The one year target estimate for First Community Bancshares is $27.50 which would be a .33% increase over the current price. Earnings are expected to increase by 10.81% over last quarter based on the average of 2 analyst estimates (Yahoo Finance). The stock is trading near the middle of its 52 week range. Over the last 4 quarters, there have been positive earnings surprises 4 times, and a negative earnings surprise 0 times.</v>
      </c>
    </row>
    <row r="18" spans="1:23" x14ac:dyDescent="0.3">
      <c r="A18" s="1">
        <v>2</v>
      </c>
      <c r="B18" t="s">
        <v>24</v>
      </c>
      <c r="C18" t="s">
        <v>10214</v>
      </c>
    </row>
    <row r="19" spans="1:23" x14ac:dyDescent="0.3">
      <c r="A19" s="1">
        <v>3</v>
      </c>
      <c r="B19" t="s">
        <v>26</v>
      </c>
      <c r="C19" t="s">
        <v>5549</v>
      </c>
    </row>
    <row r="20" spans="1:23" x14ac:dyDescent="0.3">
      <c r="A20" s="1">
        <v>4</v>
      </c>
      <c r="B20" t="s">
        <v>28</v>
      </c>
      <c r="C20" t="s">
        <v>770</v>
      </c>
    </row>
    <row r="21" spans="1:23" x14ac:dyDescent="0.3">
      <c r="A21" s="1">
        <v>5</v>
      </c>
      <c r="B21" t="s">
        <v>30</v>
      </c>
      <c r="C21" t="s">
        <v>10215</v>
      </c>
    </row>
    <row r="22" spans="1:23" x14ac:dyDescent="0.3">
      <c r="A22" s="1">
        <v>6</v>
      </c>
      <c r="B22" t="s">
        <v>32</v>
      </c>
      <c r="C22" t="s">
        <v>3050</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10216</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2</v>
      </c>
      <c r="D27">
        <v>2</v>
      </c>
      <c r="E27">
        <v>2</v>
      </c>
      <c r="F27">
        <v>2</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0.37</v>
      </c>
      <c r="D28">
        <v>0.41</v>
      </c>
      <c r="E28">
        <v>1.55</v>
      </c>
      <c r="F28">
        <v>1.91</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0.36</v>
      </c>
      <c r="D29">
        <v>0.39</v>
      </c>
      <c r="E29">
        <v>1.52</v>
      </c>
      <c r="F29">
        <v>1.69</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0.38</v>
      </c>
      <c r="D30">
        <v>0.42</v>
      </c>
      <c r="E30">
        <v>1.57</v>
      </c>
      <c r="F30">
        <v>2.12</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0.38</v>
      </c>
      <c r="D31">
        <v>0.38</v>
      </c>
      <c r="E31">
        <v>1.45</v>
      </c>
      <c r="F31">
        <v>1.55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774</v>
      </c>
      <c r="D34" t="s">
        <v>774</v>
      </c>
      <c r="E34" t="s">
        <v>774</v>
      </c>
      <c r="F34" t="s">
        <v>774</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8415</v>
      </c>
      <c r="D35" t="s">
        <v>10217</v>
      </c>
      <c r="E35" t="s">
        <v>10218</v>
      </c>
      <c r="F35" t="s">
        <v>10219</v>
      </c>
      <c r="J35">
        <f>IF(K35 &lt;&gt; "",14, 0)</f>
        <v>0</v>
      </c>
      <c r="K35" t="str">
        <f>IF(I201="pos_trend",B201,"")</f>
        <v/>
      </c>
      <c r="L35" t="str">
        <f t="shared" si="0"/>
        <v/>
      </c>
      <c r="M35" t="str">
        <f t="shared" si="2"/>
        <v/>
      </c>
      <c r="T35">
        <f>IF(U35 &lt;&gt; "",14, 0)</f>
        <v>14</v>
      </c>
      <c r="U35" t="str">
        <f>IF(I279="pos_trend",B279,"")</f>
        <v>Retained Earnings</v>
      </c>
      <c r="V35" t="str">
        <f t="shared" si="1"/>
        <v>retained earnings</v>
      </c>
      <c r="W35" t="str">
        <f t="shared" si="3"/>
        <v>, retained earnings</v>
      </c>
    </row>
    <row r="36" spans="1:23" x14ac:dyDescent="0.3">
      <c r="A36" s="1">
        <v>2</v>
      </c>
      <c r="B36" t="s">
        <v>43</v>
      </c>
      <c r="C36" t="s">
        <v>10220</v>
      </c>
      <c r="D36" t="s">
        <v>10221</v>
      </c>
      <c r="E36" t="s">
        <v>10222</v>
      </c>
      <c r="F36" t="s">
        <v>10223</v>
      </c>
      <c r="J36">
        <f>IF(K36 &lt;&gt; "",15, 0)</f>
        <v>0</v>
      </c>
      <c r="K36" t="str">
        <f>IF(I202="pos_trend",B202,"")</f>
        <v/>
      </c>
      <c r="L36" t="str">
        <f t="shared" si="0"/>
        <v/>
      </c>
      <c r="M36" t="str">
        <f t="shared" si="2"/>
        <v/>
      </c>
      <c r="T36">
        <f>IF(U36 &lt;&gt; "",15, 0)</f>
        <v>0</v>
      </c>
      <c r="U36" t="str">
        <f>IF(I336="pos_trend",B336,"")</f>
        <v/>
      </c>
      <c r="V36" t="str">
        <f t="shared" si="1"/>
        <v/>
      </c>
      <c r="W36" t="str">
        <f t="shared" si="3"/>
        <v>, retained earnings</v>
      </c>
    </row>
    <row r="37" spans="1:23" x14ac:dyDescent="0.3">
      <c r="A37" s="1">
        <v>3</v>
      </c>
      <c r="B37" t="s">
        <v>44</v>
      </c>
      <c r="C37" t="s">
        <v>10224</v>
      </c>
      <c r="D37" t="s">
        <v>10225</v>
      </c>
      <c r="E37" t="s">
        <v>10226</v>
      </c>
      <c r="F37" t="s">
        <v>10227</v>
      </c>
      <c r="J37">
        <f>IF(K37 &lt;&gt; "",16, 0)</f>
        <v>0</v>
      </c>
      <c r="K37" t="str">
        <f>IF(I203="pos_trend",B203,"")</f>
        <v/>
      </c>
      <c r="L37" t="str">
        <f t="shared" si="0"/>
        <v/>
      </c>
      <c r="M37" t="str">
        <f t="shared" si="2"/>
        <v/>
      </c>
      <c r="T37">
        <f>IF(U37 &lt;&gt; "",16, 0)</f>
        <v>0</v>
      </c>
      <c r="U37" t="str">
        <f>IF(I235="pos_trend",B235,"")</f>
        <v/>
      </c>
      <c r="V37" t="str">
        <f t="shared" si="1"/>
        <v/>
      </c>
      <c r="W37" t="str">
        <f t="shared" si="3"/>
        <v>, retained earnings</v>
      </c>
    </row>
    <row r="38" spans="1:23" x14ac:dyDescent="0.3">
      <c r="A38" s="1">
        <v>4</v>
      </c>
      <c r="B38" t="s">
        <v>60</v>
      </c>
      <c r="C38" t="s">
        <v>10228</v>
      </c>
      <c r="D38" t="s">
        <v>10229</v>
      </c>
      <c r="E38" t="s">
        <v>10230</v>
      </c>
      <c r="F38" t="s">
        <v>10218</v>
      </c>
      <c r="J38">
        <f>IF(K38 &lt;&gt; "",17, 0)</f>
        <v>0</v>
      </c>
      <c r="K38" t="str">
        <f>IF(I351="pos_trend",B351,"")</f>
        <v/>
      </c>
      <c r="L38" t="str">
        <f t="shared" si="0"/>
        <v/>
      </c>
      <c r="M38" t="str">
        <f t="shared" si="2"/>
        <v/>
      </c>
      <c r="T38">
        <f>IF(U38 &lt;&gt; "",17, 0)</f>
        <v>0</v>
      </c>
      <c r="U38" t="str">
        <f>IF(I236="pos_trend",B236,"")</f>
        <v/>
      </c>
      <c r="V38" t="str">
        <f t="shared" si="1"/>
        <v/>
      </c>
      <c r="W38" t="str">
        <f t="shared" si="3"/>
        <v>, retained earnings</v>
      </c>
    </row>
    <row r="39" spans="1:23" x14ac:dyDescent="0.3">
      <c r="A39" s="1">
        <v>5</v>
      </c>
      <c r="B39" t="s">
        <v>64</v>
      </c>
      <c r="C39" t="s">
        <v>9397</v>
      </c>
      <c r="D39" t="s">
        <v>2426</v>
      </c>
      <c r="E39" t="s">
        <v>3421</v>
      </c>
      <c r="F39" t="s">
        <v>3698</v>
      </c>
      <c r="K39" t="str">
        <f>IF(I352="pos_trend",B352,"")</f>
        <v/>
      </c>
      <c r="M39" t="str">
        <f t="shared" si="2"/>
        <v/>
      </c>
      <c r="W39" t="str">
        <f t="shared" si="3"/>
        <v>, retained earnings</v>
      </c>
    </row>
    <row r="40" spans="1:23" x14ac:dyDescent="0.3">
      <c r="J40">
        <f>MAX(J22:J39)</f>
        <v>0</v>
      </c>
      <c r="K40" t="str">
        <f>VLOOKUP(J40,J22:K39,2,FALSE)</f>
        <v/>
      </c>
      <c r="M40" t="str">
        <f>IF(IFERROR(FIND(",",M39),TRUE)=TRUE,M39,IF(NOT(EXACT(K40,UPPER(K40))),SUBSTITUTE(M39,LOWER(K40),"and "&amp;LOWER(K40)),SUBSTITUTE(M39,K40,"and "&amp;K40)))</f>
        <v/>
      </c>
      <c r="T40">
        <f>MAX(T22:T39)</f>
        <v>14</v>
      </c>
      <c r="U40" t="str">
        <f>VLOOKUP(T40,T22:U39,2,FALSE)</f>
        <v>Retained Earnings</v>
      </c>
      <c r="W40" t="str">
        <f>IF(IFERROR(FIND(",",W39),TRUE)=TRUE,W39,IF(NOT(EXACT(U40,UPPER(U40))),SUBSTITUTE(W39,LOWER(U40),"and "&amp;LOWER(U40)),SUBSTITUTE(W39,U40,"and "&amp;U40)))</f>
        <v>, and retained earnings</v>
      </c>
    </row>
    <row r="41" spans="1:23" x14ac:dyDescent="0.3">
      <c r="B41" s="1" t="s">
        <v>69</v>
      </c>
      <c r="C41" s="1" t="s">
        <v>70</v>
      </c>
      <c r="D41" s="1" t="s">
        <v>71</v>
      </c>
      <c r="E41" s="1" t="s">
        <v>72</v>
      </c>
      <c r="F41" s="1" t="s">
        <v>73</v>
      </c>
    </row>
    <row r="42" spans="1:23" x14ac:dyDescent="0.3">
      <c r="A42" s="1">
        <v>0</v>
      </c>
      <c r="B42" t="s">
        <v>74</v>
      </c>
      <c r="C42" t="s">
        <v>1806</v>
      </c>
      <c r="D42" t="s">
        <v>75</v>
      </c>
      <c r="E42">
        <v>0.36</v>
      </c>
      <c r="F42" t="s">
        <v>4085</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First Community Bancshares has managed to increase and retained earnings each year since 2012</v>
      </c>
    </row>
    <row r="43" spans="1:23" x14ac:dyDescent="0.3">
      <c r="A43" s="1">
        <v>1</v>
      </c>
      <c r="B43" t="s">
        <v>78</v>
      </c>
      <c r="C43" t="s">
        <v>77</v>
      </c>
      <c r="D43" t="s">
        <v>77</v>
      </c>
      <c r="E43">
        <v>0.36</v>
      </c>
      <c r="F43" t="s">
        <v>10231</v>
      </c>
    </row>
    <row r="44" spans="1:23" x14ac:dyDescent="0.3">
      <c r="A44" s="1">
        <v>2</v>
      </c>
      <c r="B44" t="s">
        <v>83</v>
      </c>
      <c r="C44" t="s">
        <v>1287</v>
      </c>
      <c r="D44" t="s">
        <v>1234</v>
      </c>
      <c r="F44" t="s">
        <v>1287</v>
      </c>
    </row>
    <row r="45" spans="1:23" x14ac:dyDescent="0.3">
      <c r="A45" s="1">
        <v>3</v>
      </c>
      <c r="B45" t="s">
        <v>88</v>
      </c>
      <c r="C45" t="s">
        <v>10232</v>
      </c>
      <c r="D45" t="s">
        <v>3679</v>
      </c>
      <c r="F45" t="s">
        <v>120</v>
      </c>
    </row>
    <row r="47" spans="1:23" x14ac:dyDescent="0.3">
      <c r="B47" s="1" t="s">
        <v>93</v>
      </c>
      <c r="C47" s="1" t="s">
        <v>37</v>
      </c>
      <c r="D47" s="1" t="s">
        <v>38</v>
      </c>
      <c r="E47" s="1" t="s">
        <v>39</v>
      </c>
      <c r="F47" s="1" t="s">
        <v>40</v>
      </c>
    </row>
    <row r="48" spans="1:23" x14ac:dyDescent="0.3">
      <c r="A48" s="1">
        <v>0</v>
      </c>
      <c r="B48" t="s">
        <v>94</v>
      </c>
      <c r="C48">
        <v>0.37</v>
      </c>
      <c r="D48">
        <v>0.41</v>
      </c>
      <c r="E48">
        <v>1.55</v>
      </c>
      <c r="F48">
        <v>1.91</v>
      </c>
    </row>
    <row r="49" spans="1:14" x14ac:dyDescent="0.3">
      <c r="A49" s="1">
        <v>1</v>
      </c>
      <c r="B49" t="s">
        <v>95</v>
      </c>
      <c r="C49">
        <v>0.37</v>
      </c>
      <c r="D49">
        <v>0.41</v>
      </c>
      <c r="E49">
        <v>1.55</v>
      </c>
      <c r="F49">
        <v>1.91</v>
      </c>
    </row>
    <row r="50" spans="1:14" x14ac:dyDescent="0.3">
      <c r="A50" s="1">
        <v>2</v>
      </c>
      <c r="B50" t="s">
        <v>96</v>
      </c>
      <c r="C50">
        <v>0.37</v>
      </c>
      <c r="D50">
        <v>0.41</v>
      </c>
      <c r="E50">
        <v>1.55</v>
      </c>
      <c r="F50">
        <v>1.91</v>
      </c>
    </row>
    <row r="51" spans="1:14" x14ac:dyDescent="0.3">
      <c r="A51" s="1">
        <v>3</v>
      </c>
      <c r="B51" t="s">
        <v>97</v>
      </c>
      <c r="C51">
        <v>0.37</v>
      </c>
      <c r="D51">
        <v>0.41</v>
      </c>
      <c r="E51">
        <v>1.55</v>
      </c>
      <c r="F51">
        <v>1.91</v>
      </c>
    </row>
    <row r="52" spans="1:14" x14ac:dyDescent="0.3">
      <c r="A52" s="1">
        <v>4</v>
      </c>
      <c r="B52" t="s">
        <v>98</v>
      </c>
      <c r="C52">
        <v>0.36</v>
      </c>
      <c r="D52">
        <v>0.42</v>
      </c>
      <c r="E52">
        <v>1.54</v>
      </c>
      <c r="F52">
        <v>1.94</v>
      </c>
    </row>
    <row r="54" spans="1:14" x14ac:dyDescent="0.3">
      <c r="B54" s="1" t="s">
        <v>99</v>
      </c>
      <c r="C54" s="1" t="s">
        <v>37</v>
      </c>
      <c r="D54" s="1" t="s">
        <v>38</v>
      </c>
      <c r="E54" s="1" t="s">
        <v>39</v>
      </c>
      <c r="F54" s="1" t="s">
        <v>40</v>
      </c>
    </row>
    <row r="55" spans="1:14" x14ac:dyDescent="0.3">
      <c r="A55" s="1">
        <v>0</v>
      </c>
      <c r="B55" t="s">
        <v>100</v>
      </c>
    </row>
    <row r="56" spans="1:14" x14ac:dyDescent="0.3">
      <c r="A56" s="1">
        <v>1</v>
      </c>
      <c r="B56" t="s">
        <v>101</v>
      </c>
    </row>
    <row r="57" spans="1:14" x14ac:dyDescent="0.3">
      <c r="A57" s="1">
        <v>2</v>
      </c>
      <c r="B57" t="s">
        <v>102</v>
      </c>
    </row>
    <row r="58" spans="1:14" x14ac:dyDescent="0.3">
      <c r="A58" s="1">
        <v>3</v>
      </c>
      <c r="B58" t="s">
        <v>103</v>
      </c>
    </row>
    <row r="60" spans="1:14" x14ac:dyDescent="0.3">
      <c r="B60" s="1" t="s">
        <v>104</v>
      </c>
      <c r="C60" s="1" t="s">
        <v>10233</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FCBC</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C61" t="s">
        <v>10234</v>
      </c>
      <c r="F61">
        <v>0.19</v>
      </c>
      <c r="I61" t="str">
        <f t="shared" si="4"/>
        <v>N/A</v>
      </c>
      <c r="J61">
        <f t="shared" si="5"/>
        <v>-2.6000000000000002E-2</v>
      </c>
      <c r="K61">
        <f t="shared" si="6"/>
        <v>0</v>
      </c>
      <c r="L61">
        <f t="shared" si="7"/>
        <v>0</v>
      </c>
      <c r="M61">
        <f t="shared" si="8"/>
        <v>0.19</v>
      </c>
      <c r="N61">
        <f t="shared" si="9"/>
        <v>0</v>
      </c>
    </row>
    <row r="62" spans="1:14" x14ac:dyDescent="0.3">
      <c r="A62" s="1">
        <v>1</v>
      </c>
      <c r="B62" t="s">
        <v>111</v>
      </c>
      <c r="C62" t="s">
        <v>10235</v>
      </c>
      <c r="F62">
        <v>0.22</v>
      </c>
      <c r="I62" t="str">
        <f t="shared" si="4"/>
        <v>N/A</v>
      </c>
      <c r="J62">
        <f t="shared" si="5"/>
        <v>7.9000000000000001E-2</v>
      </c>
      <c r="K62">
        <f t="shared" si="6"/>
        <v>0</v>
      </c>
      <c r="L62">
        <f t="shared" si="7"/>
        <v>0</v>
      </c>
      <c r="M62">
        <f t="shared" si="8"/>
        <v>0.22</v>
      </c>
      <c r="N62">
        <f t="shared" si="9"/>
        <v>0</v>
      </c>
    </row>
    <row r="63" spans="1:14" x14ac:dyDescent="0.3">
      <c r="A63" s="1">
        <v>2</v>
      </c>
      <c r="B63" t="s">
        <v>113</v>
      </c>
      <c r="C63" t="s">
        <v>3067</v>
      </c>
      <c r="F63">
        <v>0.08</v>
      </c>
      <c r="I63" t="str">
        <f t="shared" si="4"/>
        <v>N/A</v>
      </c>
      <c r="J63">
        <f t="shared" si="5"/>
        <v>6.9000000000000006E-2</v>
      </c>
      <c r="K63">
        <f t="shared" si="6"/>
        <v>0</v>
      </c>
      <c r="L63">
        <f t="shared" si="7"/>
        <v>0</v>
      </c>
      <c r="M63">
        <f t="shared" si="8"/>
        <v>0.08</v>
      </c>
      <c r="N63">
        <f t="shared" si="9"/>
        <v>0</v>
      </c>
    </row>
    <row r="64" spans="1:14" x14ac:dyDescent="0.3">
      <c r="A64" s="1">
        <v>3</v>
      </c>
      <c r="B64" t="s">
        <v>115</v>
      </c>
      <c r="C64" t="s">
        <v>10236</v>
      </c>
      <c r="F64">
        <v>0.12</v>
      </c>
      <c r="I64" t="str">
        <f t="shared" si="4"/>
        <v>N/A</v>
      </c>
      <c r="J64">
        <f t="shared" si="5"/>
        <v>0.23199999999999998</v>
      </c>
      <c r="K64">
        <f t="shared" si="6"/>
        <v>0</v>
      </c>
      <c r="L64">
        <f t="shared" si="7"/>
        <v>0</v>
      </c>
      <c r="M64">
        <f t="shared" si="8"/>
        <v>0.12</v>
      </c>
      <c r="N64">
        <f t="shared" si="9"/>
        <v>0</v>
      </c>
    </row>
    <row r="65" spans="1:14" x14ac:dyDescent="0.3">
      <c r="A65" s="1">
        <v>4</v>
      </c>
      <c r="B65" t="s">
        <v>117</v>
      </c>
      <c r="C65" t="s">
        <v>5551</v>
      </c>
      <c r="F65">
        <v>0.08</v>
      </c>
      <c r="I65" t="str">
        <f t="shared" si="4"/>
        <v>N/A</v>
      </c>
      <c r="J65">
        <f t="shared" si="5"/>
        <v>0.05</v>
      </c>
      <c r="K65">
        <f t="shared" si="6"/>
        <v>0</v>
      </c>
      <c r="L65">
        <f t="shared" si="7"/>
        <v>0</v>
      </c>
      <c r="M65">
        <f t="shared" si="8"/>
        <v>0.08</v>
      </c>
      <c r="N65">
        <f t="shared" si="9"/>
        <v>0</v>
      </c>
    </row>
    <row r="66" spans="1:14" x14ac:dyDescent="0.3">
      <c r="A66" s="1">
        <v>5</v>
      </c>
      <c r="B66" t="s">
        <v>119</v>
      </c>
      <c r="C66" t="s">
        <v>3762</v>
      </c>
      <c r="I66" t="str">
        <f t="shared" si="4"/>
        <v>N/A</v>
      </c>
      <c r="J66">
        <f t="shared" si="5"/>
        <v>1.49E-2</v>
      </c>
      <c r="K66">
        <f t="shared" si="6"/>
        <v>0</v>
      </c>
      <c r="L66">
        <f t="shared" si="7"/>
        <v>0</v>
      </c>
      <c r="M66">
        <f t="shared" si="8"/>
        <v>0</v>
      </c>
      <c r="N66">
        <f t="shared" si="9"/>
        <v>0</v>
      </c>
    </row>
    <row r="67" spans="1:14" x14ac:dyDescent="0.3">
      <c r="D67" t="s">
        <v>121</v>
      </c>
      <c r="E67" t="str">
        <f>C1</f>
        <v>First Community Bancshares, Inc. (FCBC)</v>
      </c>
      <c r="I67" t="str">
        <f t="shared" si="4"/>
        <v>N/A</v>
      </c>
      <c r="J67">
        <f t="shared" si="5"/>
        <v>0</v>
      </c>
      <c r="K67" t="str">
        <f t="shared" si="6"/>
        <v>Comp Average</v>
      </c>
      <c r="L67" t="str">
        <f t="shared" si="7"/>
        <v>First Community Bancshares, Inc. (FCBC)</v>
      </c>
      <c r="M67">
        <f t="shared" si="8"/>
        <v>0</v>
      </c>
      <c r="N67">
        <f t="shared" si="9"/>
        <v>0</v>
      </c>
    </row>
    <row r="68" spans="1:14" x14ac:dyDescent="0.3">
      <c r="A68" s="1">
        <v>0</v>
      </c>
      <c r="B68" t="s">
        <v>122</v>
      </c>
      <c r="C68" t="s">
        <v>10213</v>
      </c>
      <c r="D68">
        <f ca="1">AVERAGE(VALUE(INDIRECT("J"&amp;(MATCH(B68,B69:B500,0)+68))),VALUE(INDIRECT("J"&amp;(MATCH(B68,B69:B500,0)+79))),VALUE(INDIRECT("J"&amp;(MATCH(B68,B69:B500,0)+90))),VALUE(INDIRECT("J"&amp;(MATCH(B68,B69:B500,0)+101))))</f>
        <v>345307500</v>
      </c>
      <c r="E68" t="str">
        <f t="shared" ref="E68:E76" ca="1" si="10">IF(AND(C68&lt;&gt;"",D68&lt;&gt;0),IF(VALUE(J68)&gt;VALUE(K68),"above average","below average"),"no data")</f>
        <v>above average</v>
      </c>
      <c r="I68" t="str">
        <f t="shared" ca="1" si="4"/>
        <v>N/A</v>
      </c>
      <c r="J68">
        <f t="shared" si="5"/>
        <v>466240000</v>
      </c>
      <c r="K68">
        <f t="shared" ca="1" si="6"/>
        <v>345307500</v>
      </c>
      <c r="L68" t="str">
        <f t="shared" ca="1" si="7"/>
        <v>above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10214</v>
      </c>
      <c r="D70">
        <f ca="1">AVERAGE(VALUE(INDIRECT("J"&amp;(MATCH(B70,B71:B502,0)+70))),VALUE(INDIRECT("J"&amp;(MATCH(B70,B71:B502,0)+81))),VALUE(INDIRECT("J"&amp;(MATCH(B70,B71:B502,0)+92))),VALUE(INDIRECT("J"&amp;(MATCH(B70,B71:B502,0)+103))))</f>
        <v>17.535000000000004</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t="str">
        <f t="shared" si="5"/>
        <v>18.63</v>
      </c>
      <c r="K70">
        <f t="shared" ca="1" si="6"/>
        <v>17.535000000000004</v>
      </c>
      <c r="L70" t="str">
        <f t="shared" ca="1" si="7"/>
        <v>above average</v>
      </c>
      <c r="M70" t="str">
        <f t="shared" ca="1" si="8"/>
        <v>trailing p/e</v>
      </c>
      <c r="N70" t="str">
        <f t="shared" ca="1" si="9"/>
        <v>trailing p/e</v>
      </c>
    </row>
    <row r="71" spans="1:14" x14ac:dyDescent="0.3">
      <c r="A71" s="1">
        <v>3</v>
      </c>
      <c r="B71" t="s">
        <v>125</v>
      </c>
      <c r="C71" t="s">
        <v>10237</v>
      </c>
      <c r="D71">
        <f ca="1">AVERAGE(VALUE(INDIRECT("J"&amp;(MATCH(B71,B72:B503,0)+71))),VALUE(INDIRECT("J"&amp;(MATCH(B71,B72:B503,0)+82))),VALUE(INDIRECT("J"&amp;(MATCH(B71,B72:B503,0)+93))),VALUE(INDIRECT("J"&amp;(MATCH(B71,B72:B503,0)+104))))</f>
        <v>14.8825</v>
      </c>
      <c r="E71" t="str">
        <f t="shared" ca="1" si="10"/>
        <v>below average</v>
      </c>
      <c r="F71" t="str">
        <f t="shared" ca="1" si="11"/>
        <v/>
      </c>
      <c r="G71" t="str">
        <f t="shared" ref="G71:G76" ca="1" si="12">IF(F71&lt;&gt;"", G70 &amp; ", " &amp; IFERROR(LEFT(F71,FIND("(",F71) - 2),F71),G70)</f>
        <v>trailing p/e</v>
      </c>
      <c r="I71" t="str">
        <f t="shared" ca="1" si="4"/>
        <v>N/A</v>
      </c>
      <c r="J71" t="str">
        <f t="shared" si="5"/>
        <v>14.35</v>
      </c>
      <c r="K71">
        <f t="shared" ca="1" si="6"/>
        <v>14.8825</v>
      </c>
      <c r="L71" t="str">
        <f t="shared" ca="1" si="7"/>
        <v>below average</v>
      </c>
      <c r="M71" t="str">
        <f t="shared" ca="1" si="8"/>
        <v/>
      </c>
      <c r="N71" t="str">
        <f t="shared" ca="1" si="9"/>
        <v>trailing p/e</v>
      </c>
    </row>
    <row r="72" spans="1:14" x14ac:dyDescent="0.3">
      <c r="A72" s="1">
        <v>4</v>
      </c>
      <c r="B72" t="s">
        <v>127</v>
      </c>
      <c r="C72" t="s">
        <v>732</v>
      </c>
      <c r="D72">
        <f ca="1">AVERAGE(VALUE(INDIRECT("J"&amp;(MATCH(B72,B73:B504,0)+72))),VALUE(INDIRECT("J"&amp;(MATCH(B72,B73:B504,0)+83))),VALUE(INDIRECT("J"&amp;(MATCH(B72,B73:B504,0)+94))),VALUE(INDIRECT("J"&amp;(MATCH(B72,B73:B504,0)+105))))</f>
        <v>2.5949999999999998</v>
      </c>
      <c r="E72" t="str">
        <f t="shared" ca="1" si="10"/>
        <v>above average</v>
      </c>
      <c r="F72" t="str">
        <f t="shared" ca="1" si="11"/>
        <v>peg ratio (5 yr expected)</v>
      </c>
      <c r="G72" t="str">
        <f t="shared" ca="1" si="12"/>
        <v>trailing p/e, peg ratio</v>
      </c>
      <c r="I72" t="str">
        <f t="shared" ca="1" si="4"/>
        <v>N/A</v>
      </c>
      <c r="J72" t="str">
        <f t="shared" si="5"/>
        <v>3.56</v>
      </c>
      <c r="K72">
        <f t="shared" ca="1" si="6"/>
        <v>2.5949999999999998</v>
      </c>
      <c r="L72" t="str">
        <f t="shared" ca="1" si="7"/>
        <v>above average</v>
      </c>
      <c r="M72" t="str">
        <f t="shared" ca="1" si="8"/>
        <v>peg ratio (5 yr expected)</v>
      </c>
      <c r="N72" t="str">
        <f t="shared" ca="1" si="9"/>
        <v>trailing p/e, peg ratio</v>
      </c>
    </row>
    <row r="73" spans="1:14" x14ac:dyDescent="0.3">
      <c r="A73" s="1">
        <v>5</v>
      </c>
      <c r="B73" t="s">
        <v>129</v>
      </c>
      <c r="C73" t="s">
        <v>2405</v>
      </c>
      <c r="D73">
        <f ca="1">AVERAGE(VALUE(INDIRECT("J"&amp;(MATCH(B73,B74:B505,0)+73))),VALUE(INDIRECT("J"&amp;(MATCH(B73,B74:B505,0)+84))),VALUE(INDIRECT("J"&amp;(MATCH(B73,B74:B505,0)+95))),VALUE(INDIRECT("J"&amp;(MATCH(B73,B74:B505,0)+106))))</f>
        <v>5.2074999999999996</v>
      </c>
      <c r="E73" t="str">
        <f t="shared" ca="1" si="10"/>
        <v>below average</v>
      </c>
      <c r="F73" t="str">
        <f t="shared" ca="1" si="11"/>
        <v/>
      </c>
      <c r="G73" t="str">
        <f t="shared" ca="1" si="12"/>
        <v>trailing p/e, peg ratio</v>
      </c>
      <c r="I73" t="str">
        <f t="shared" ca="1" si="4"/>
        <v>N/A</v>
      </c>
      <c r="J73" t="str">
        <f t="shared" si="5"/>
        <v>4.27</v>
      </c>
      <c r="K73">
        <f t="shared" ca="1" si="6"/>
        <v>5.2074999999999996</v>
      </c>
      <c r="L73" t="str">
        <f t="shared" ca="1" si="7"/>
        <v>below average</v>
      </c>
      <c r="M73" t="str">
        <f t="shared" ca="1" si="8"/>
        <v/>
      </c>
      <c r="N73" t="str">
        <f t="shared" ca="1" si="9"/>
        <v>trailing p/e, peg ratio</v>
      </c>
    </row>
    <row r="74" spans="1:14" x14ac:dyDescent="0.3">
      <c r="A74" s="1">
        <v>6</v>
      </c>
      <c r="B74" t="s">
        <v>131</v>
      </c>
      <c r="C74" t="s">
        <v>5370</v>
      </c>
      <c r="D74">
        <f ca="1">AVERAGE(VALUE(INDIRECT("J"&amp;(MATCH(B74,B75:B506,0)+74))),VALUE(INDIRECT("J"&amp;(MATCH(B74,B75:B506,0)+85))),VALUE(INDIRECT("J"&amp;(MATCH(B74,B75:B506,0)+96))),VALUE(INDIRECT("J"&amp;(MATCH(B74,B75:B506,0)+107))))</f>
        <v>1.7</v>
      </c>
      <c r="E74" t="str">
        <f t="shared" ca="1" si="10"/>
        <v>below average</v>
      </c>
      <c r="F74" t="str">
        <f t="shared" ca="1" si="11"/>
        <v/>
      </c>
      <c r="G74" t="str">
        <f t="shared" ca="1" si="12"/>
        <v>trailing p/e, peg ratio</v>
      </c>
      <c r="I74" t="str">
        <f t="shared" ca="1" si="4"/>
        <v>N/A</v>
      </c>
      <c r="J74" t="str">
        <f t="shared" si="5"/>
        <v>1.36</v>
      </c>
      <c r="K74">
        <f t="shared" ca="1" si="6"/>
        <v>1.7</v>
      </c>
      <c r="L74" t="str">
        <f t="shared" ca="1" si="7"/>
        <v>below average</v>
      </c>
      <c r="M74" t="str">
        <f t="shared" ca="1" si="8"/>
        <v/>
      </c>
      <c r="N74" t="str">
        <f t="shared" ca="1" si="9"/>
        <v>trailing p/e, peg ratio</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trailing p/e, peg ratio</v>
      </c>
      <c r="I75" t="str">
        <f t="shared" ca="1" si="4"/>
        <v>N/A</v>
      </c>
      <c r="J75">
        <f t="shared" si="5"/>
        <v>0</v>
      </c>
      <c r="K75">
        <f t="shared" ca="1" si="6"/>
        <v>0</v>
      </c>
      <c r="L75" t="str">
        <f t="shared" ca="1" si="7"/>
        <v>no data</v>
      </c>
      <c r="M75" t="str">
        <f t="shared" ca="1" si="8"/>
        <v/>
      </c>
      <c r="N75" t="str">
        <f t="shared" ca="1" si="9"/>
        <v>trailing p/e, peg ratio</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trailing p/e, peg ratio</v>
      </c>
      <c r="I76" t="str">
        <f t="shared" ca="1" si="4"/>
        <v>N/A</v>
      </c>
      <c r="J76">
        <f t="shared" si="5"/>
        <v>0</v>
      </c>
      <c r="K76">
        <f t="shared" ca="1" si="6"/>
        <v>0</v>
      </c>
      <c r="L76" t="str">
        <f t="shared" ca="1" si="7"/>
        <v>no data</v>
      </c>
      <c r="M76" t="str">
        <f t="shared" ca="1" si="8"/>
        <v/>
      </c>
      <c r="N76" t="str">
        <f t="shared" ca="1" si="9"/>
        <v>trailing p/e, peg ratio</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peg ratio</v>
      </c>
      <c r="G77" t="str">
        <f ca="1">TRIM(IF(LEFT(G76,1)=",",REPLACE(G76,1,1,""),SUBSTITUTE(G76,F77, "and " &amp; F77)))</f>
        <v>trailing p/e, and peg ratio</v>
      </c>
      <c r="I77" t="str">
        <f t="shared" ca="1" si="4"/>
        <v>N/A</v>
      </c>
      <c r="J77">
        <f t="shared" si="5"/>
        <v>0</v>
      </c>
      <c r="K77">
        <f t="shared" si="6"/>
        <v>0</v>
      </c>
      <c r="L77">
        <f t="shared" si="7"/>
        <v>0</v>
      </c>
      <c r="M77" t="str">
        <f t="shared" ca="1" si="8"/>
        <v>peg ratio</v>
      </c>
      <c r="N77" t="str">
        <f t="shared" ca="1" si="9"/>
        <v>trailing p/e, and peg ratio</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There are some indications that First Community Bancshares may be overvalued. The company has a higher trailing p/e, and peg ratio than the comparable average</v>
      </c>
      <c r="I78" t="str">
        <f t="shared" ca="1" si="4"/>
        <v>N/A</v>
      </c>
      <c r="J78" t="str">
        <f t="shared" si="5"/>
        <v>Dec 31, 2016</v>
      </c>
      <c r="K78" t="str">
        <f t="shared" ca="1" si="6"/>
        <v>There are some indications that First Community Bancshares may be overvalued. The company has a higher trailing p/e, and peg ratio than the comparable average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10238</v>
      </c>
      <c r="F81" t="str">
        <f t="shared" ref="F81:F87" ca="1" si="13">IF(E70="below average",LOWER(TRIM(IF(ISNUMBER(VALUE(RIGHT(B70,1))),REPLACE(B70,LEN(B70),1,""),B70))),"")</f>
        <v/>
      </c>
      <c r="G81" t="str">
        <f ca="1">IFERROR(LEFT(F81,FIND("(",F81) - 2),F81)</f>
        <v/>
      </c>
      <c r="I81" t="str">
        <f t="shared" ca="1" si="4"/>
        <v>N/A</v>
      </c>
      <c r="J81">
        <f t="shared" si="5"/>
        <v>0.23120000000000002</v>
      </c>
      <c r="K81">
        <f t="shared" si="6"/>
        <v>0</v>
      </c>
      <c r="L81">
        <f t="shared" si="7"/>
        <v>0</v>
      </c>
      <c r="M81" t="str">
        <f t="shared" ca="1" si="8"/>
        <v/>
      </c>
      <c r="N81" t="str">
        <f t="shared" ca="1" si="9"/>
        <v/>
      </c>
    </row>
    <row r="82" spans="1:14" x14ac:dyDescent="0.3">
      <c r="A82" s="1">
        <v>1</v>
      </c>
      <c r="B82" t="s">
        <v>141</v>
      </c>
      <c r="C82" t="s">
        <v>10239</v>
      </c>
      <c r="F82" t="str">
        <f t="shared" ca="1" si="13"/>
        <v>forward p/e</v>
      </c>
      <c r="G82" t="str">
        <f t="shared" ref="G82:G87" ca="1" si="14">IF(F82&lt;&gt;"", G81 &amp; ", " &amp; IFERROR(LEFT(F82,FIND("(",F82) - 2),F82),G81)</f>
        <v>, forward p/e</v>
      </c>
      <c r="I82" t="str">
        <f t="shared" ca="1" si="4"/>
        <v>N/A</v>
      </c>
      <c r="J82">
        <f t="shared" si="5"/>
        <v>0.37780000000000002</v>
      </c>
      <c r="K82">
        <f t="shared" si="6"/>
        <v>0</v>
      </c>
      <c r="L82">
        <f t="shared" si="7"/>
        <v>0</v>
      </c>
      <c r="M82" t="str">
        <f t="shared" ca="1" si="8"/>
        <v>forward p/e</v>
      </c>
      <c r="N82" t="str">
        <f t="shared" ca="1" si="9"/>
        <v>, forward p/e</v>
      </c>
    </row>
    <row r="83" spans="1:14" x14ac:dyDescent="0.3">
      <c r="F83" t="str">
        <f t="shared" ca="1" si="13"/>
        <v/>
      </c>
      <c r="G83" t="str">
        <f t="shared" ca="1" si="14"/>
        <v>, forward p/e</v>
      </c>
      <c r="I83" t="str">
        <f t="shared" ca="1" si="4"/>
        <v>N/A</v>
      </c>
      <c r="J83">
        <f t="shared" si="5"/>
        <v>0</v>
      </c>
      <c r="K83">
        <f t="shared" si="6"/>
        <v>0</v>
      </c>
      <c r="L83">
        <f t="shared" si="7"/>
        <v>0</v>
      </c>
      <c r="M83" t="str">
        <f t="shared" ca="1" si="8"/>
        <v/>
      </c>
      <c r="N83" t="str">
        <f t="shared" ca="1" si="9"/>
        <v>, forward p/e</v>
      </c>
    </row>
    <row r="84" spans="1:14" x14ac:dyDescent="0.3">
      <c r="A84" s="1">
        <v>0</v>
      </c>
      <c r="B84" t="s">
        <v>143</v>
      </c>
      <c r="C84" t="s">
        <v>9350</v>
      </c>
      <c r="F84" t="str">
        <f t="shared" ca="1" si="13"/>
        <v>price/sales (ttm)</v>
      </c>
      <c r="G84" t="str">
        <f t="shared" ca="1" si="14"/>
        <v>, forward p/e, price/sales</v>
      </c>
      <c r="I84" t="str">
        <f t="shared" ca="1" si="4"/>
        <v>N/A</v>
      </c>
      <c r="J84">
        <f t="shared" si="5"/>
        <v>1.03E-2</v>
      </c>
      <c r="K84">
        <f t="shared" si="6"/>
        <v>0</v>
      </c>
      <c r="L84">
        <f t="shared" si="7"/>
        <v>0</v>
      </c>
      <c r="M84" t="str">
        <f t="shared" ca="1" si="8"/>
        <v>price/sales (ttm)</v>
      </c>
      <c r="N84" t="str">
        <f t="shared" ca="1" si="9"/>
        <v>, forward p/e, price/sales</v>
      </c>
    </row>
    <row r="85" spans="1:14" x14ac:dyDescent="0.3">
      <c r="A85" s="1">
        <v>1</v>
      </c>
      <c r="B85" t="s">
        <v>145</v>
      </c>
      <c r="C85" t="s">
        <v>3763</v>
      </c>
      <c r="F85" t="str">
        <f t="shared" ca="1" si="13"/>
        <v>price/book (mrq)</v>
      </c>
      <c r="G85" t="str">
        <f t="shared" ca="1" si="14"/>
        <v>, forward p/e, price/sales, price/book</v>
      </c>
      <c r="I85" t="str">
        <f t="shared" ca="1" si="4"/>
        <v>N/A</v>
      </c>
      <c r="J85">
        <f t="shared" si="5"/>
        <v>7.4099999999999999E-2</v>
      </c>
      <c r="K85">
        <f t="shared" si="6"/>
        <v>0</v>
      </c>
      <c r="L85">
        <f t="shared" si="7"/>
        <v>0</v>
      </c>
      <c r="M85" t="str">
        <f t="shared" ca="1" si="8"/>
        <v>price/book (mrq)</v>
      </c>
      <c r="N85" t="str">
        <f t="shared" ca="1" si="9"/>
        <v>, forward p/e, price/sales, price/book</v>
      </c>
    </row>
    <row r="86" spans="1:14" x14ac:dyDescent="0.3">
      <c r="F86" t="str">
        <f t="shared" ca="1" si="13"/>
        <v/>
      </c>
      <c r="G86" t="str">
        <f t="shared" ca="1" si="14"/>
        <v>, forward p/e, price/sales, price/book</v>
      </c>
      <c r="I86" t="str">
        <f t="shared" ca="1" si="4"/>
        <v>N/A</v>
      </c>
      <c r="J86">
        <f t="shared" si="5"/>
        <v>0</v>
      </c>
      <c r="K86">
        <f t="shared" si="6"/>
        <v>0</v>
      </c>
      <c r="L86">
        <f t="shared" si="7"/>
        <v>0</v>
      </c>
      <c r="M86" t="str">
        <f t="shared" ca="1" si="8"/>
        <v/>
      </c>
      <c r="N86" t="str">
        <f t="shared" ca="1" si="9"/>
        <v>, forward p/e, price/sales, price/book</v>
      </c>
    </row>
    <row r="87" spans="1:14" x14ac:dyDescent="0.3">
      <c r="A87" s="1">
        <v>0</v>
      </c>
      <c r="B87" t="s">
        <v>147</v>
      </c>
      <c r="C87" t="s">
        <v>10240</v>
      </c>
      <c r="F87" t="str">
        <f t="shared" ca="1" si="13"/>
        <v/>
      </c>
      <c r="G87" t="str">
        <f t="shared" ca="1" si="14"/>
        <v>, forward p/e, price/sales, price/book</v>
      </c>
      <c r="I87" t="str">
        <f t="shared" ca="1" si="4"/>
        <v>N/A</v>
      </c>
      <c r="J87">
        <f t="shared" si="5"/>
        <v>109200000</v>
      </c>
      <c r="K87">
        <f t="shared" si="6"/>
        <v>0</v>
      </c>
      <c r="L87">
        <f t="shared" si="7"/>
        <v>0</v>
      </c>
      <c r="M87" t="str">
        <f t="shared" ca="1" si="8"/>
        <v/>
      </c>
      <c r="N87" t="str">
        <f t="shared" ca="1" si="9"/>
        <v>, forward p/e, price/sales, price/book</v>
      </c>
    </row>
    <row r="88" spans="1:14" x14ac:dyDescent="0.3">
      <c r="A88" s="1">
        <v>1</v>
      </c>
      <c r="B88" t="s">
        <v>149</v>
      </c>
      <c r="C88" t="s">
        <v>10241</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forward p/e, price/sales, price/book</v>
      </c>
      <c r="I88" t="str">
        <f t="shared" ca="1" si="4"/>
        <v>N/A</v>
      </c>
      <c r="J88" t="str">
        <f t="shared" si="5"/>
        <v>6.39</v>
      </c>
      <c r="K88">
        <f t="shared" si="6"/>
        <v>0</v>
      </c>
      <c r="L88">
        <f t="shared" si="7"/>
        <v>0</v>
      </c>
      <c r="M88" t="str">
        <f t="shared" ca="1" si="8"/>
        <v>price/book</v>
      </c>
      <c r="N88" t="str">
        <f t="shared" ca="1" si="9"/>
        <v>forward p/e, price/sales, price/book</v>
      </c>
    </row>
    <row r="89" spans="1:14" x14ac:dyDescent="0.3">
      <c r="A89" s="1">
        <v>2</v>
      </c>
      <c r="B89" t="s">
        <v>151</v>
      </c>
      <c r="C89" t="s">
        <v>10242</v>
      </c>
      <c r="D89" t="str">
        <f ca="1">IF(COUNTIF(E70:E76,"=below average")&gt;0,"There are some indications that "&amp;D1&amp;" may be undervalued. The company has a lower " &amp; G88 &amp; " than the comparable average", "Inconclusive")</f>
        <v>There are some indications that First Community Bancshares may be undervalued. The company has a lower forward p/e, price/sales, price/book than the comparable average</v>
      </c>
      <c r="I89" t="str">
        <f t="shared" ca="1" si="4"/>
        <v>N/A</v>
      </c>
      <c r="J89">
        <f t="shared" si="5"/>
        <v>-5.2999999999999999E-2</v>
      </c>
      <c r="K89" t="str">
        <f t="shared" ca="1" si="6"/>
        <v>There are some indications that First Community Bancshares may be undervalued. The company has a lower forward p/e, price/sales, price/book than the comparable average</v>
      </c>
      <c r="L89">
        <f t="shared" si="7"/>
        <v>0</v>
      </c>
      <c r="M89">
        <f t="shared" si="8"/>
        <v>0</v>
      </c>
      <c r="N89">
        <f t="shared" si="9"/>
        <v>0</v>
      </c>
    </row>
    <row r="90" spans="1:14" x14ac:dyDescent="0.3">
      <c r="A90" s="1">
        <v>3</v>
      </c>
      <c r="B90" t="s">
        <v>153</v>
      </c>
      <c r="I90" t="str">
        <f t="shared" si="4"/>
        <v>N/A</v>
      </c>
      <c r="J90">
        <f t="shared" si="5"/>
        <v>0</v>
      </c>
      <c r="K90">
        <f t="shared" si="6"/>
        <v>0</v>
      </c>
      <c r="L90">
        <f t="shared" si="7"/>
        <v>0</v>
      </c>
      <c r="M90">
        <f t="shared" si="8"/>
        <v>0</v>
      </c>
      <c r="N90">
        <f t="shared" si="9"/>
        <v>0</v>
      </c>
    </row>
    <row r="91" spans="1:14" x14ac:dyDescent="0.3">
      <c r="A91" s="1">
        <v>4</v>
      </c>
      <c r="B91" t="s">
        <v>155</v>
      </c>
      <c r="I91" t="str">
        <f t="shared" si="4"/>
        <v>N/A</v>
      </c>
      <c r="J91">
        <f t="shared" si="5"/>
        <v>0</v>
      </c>
      <c r="K91">
        <f t="shared" si="6"/>
        <v>0</v>
      </c>
      <c r="L91">
        <f t="shared" si="7"/>
        <v>0</v>
      </c>
      <c r="M91">
        <f t="shared" si="8"/>
        <v>0</v>
      </c>
      <c r="N91">
        <f t="shared" si="9"/>
        <v>0</v>
      </c>
    </row>
    <row r="92" spans="1:14" x14ac:dyDescent="0.3">
      <c r="A92" s="1">
        <v>5</v>
      </c>
      <c r="B92" t="s">
        <v>157</v>
      </c>
      <c r="C92" t="s">
        <v>10243</v>
      </c>
      <c r="I92" t="str">
        <f t="shared" si="4"/>
        <v>N/A</v>
      </c>
      <c r="J92">
        <f t="shared" si="5"/>
        <v>25240000</v>
      </c>
      <c r="K92">
        <f t="shared" si="6"/>
        <v>0</v>
      </c>
      <c r="L92">
        <f t="shared" si="7"/>
        <v>0</v>
      </c>
      <c r="M92">
        <f t="shared" si="8"/>
        <v>0</v>
      </c>
      <c r="N92">
        <f t="shared" si="9"/>
        <v>0</v>
      </c>
    </row>
    <row r="93" spans="1:14" x14ac:dyDescent="0.3">
      <c r="A93" s="1">
        <v>6</v>
      </c>
      <c r="B93" t="s">
        <v>159</v>
      </c>
      <c r="C93" t="s">
        <v>5549</v>
      </c>
      <c r="I93" t="str">
        <f t="shared" si="4"/>
        <v>N/A</v>
      </c>
      <c r="J93" t="str">
        <f t="shared" si="5"/>
        <v>1.47</v>
      </c>
      <c r="K93">
        <f t="shared" si="6"/>
        <v>0</v>
      </c>
      <c r="L93">
        <f t="shared" si="7"/>
        <v>0</v>
      </c>
      <c r="M93">
        <f t="shared" si="8"/>
        <v>0</v>
      </c>
      <c r="N93">
        <f t="shared" si="9"/>
        <v>0</v>
      </c>
    </row>
    <row r="94" spans="1:14" x14ac:dyDescent="0.3">
      <c r="A94" s="1">
        <v>7</v>
      </c>
      <c r="B94" t="s">
        <v>160</v>
      </c>
      <c r="C94" t="s">
        <v>2451</v>
      </c>
      <c r="I94" t="str">
        <f t="shared" si="4"/>
        <v>N/A</v>
      </c>
      <c r="J94">
        <f t="shared" si="5"/>
        <v>1.9E-2</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10244</v>
      </c>
      <c r="I96" t="str">
        <f t="shared" si="4"/>
        <v>N/A</v>
      </c>
      <c r="J96">
        <f t="shared" si="5"/>
        <v>152850000</v>
      </c>
      <c r="K96">
        <f t="shared" si="6"/>
        <v>0</v>
      </c>
      <c r="L96">
        <f t="shared" si="7"/>
        <v>0</v>
      </c>
      <c r="M96">
        <f t="shared" si="8"/>
        <v>0</v>
      </c>
      <c r="N96">
        <f t="shared" si="9"/>
        <v>0</v>
      </c>
    </row>
    <row r="97" spans="1:14" x14ac:dyDescent="0.3">
      <c r="A97" s="1">
        <v>1</v>
      </c>
      <c r="B97" t="s">
        <v>164</v>
      </c>
      <c r="C97" t="s">
        <v>10245</v>
      </c>
      <c r="I97" t="str">
        <f t="shared" si="4"/>
        <v>N/A</v>
      </c>
      <c r="J97" t="str">
        <f t="shared" si="5"/>
        <v>8.99</v>
      </c>
      <c r="K97">
        <f t="shared" si="6"/>
        <v>0</v>
      </c>
      <c r="L97">
        <f t="shared" si="7"/>
        <v>0</v>
      </c>
      <c r="M97">
        <f t="shared" si="8"/>
        <v>0</v>
      </c>
      <c r="N97">
        <f t="shared" si="9"/>
        <v>0</v>
      </c>
    </row>
    <row r="98" spans="1:14" x14ac:dyDescent="0.3">
      <c r="A98" s="1">
        <v>2</v>
      </c>
      <c r="B98" t="s">
        <v>166</v>
      </c>
      <c r="C98" t="s">
        <v>10246</v>
      </c>
      <c r="I98" t="str">
        <f t="shared" si="4"/>
        <v>N/A</v>
      </c>
      <c r="J98">
        <f t="shared" si="5"/>
        <v>155900000</v>
      </c>
      <c r="K98">
        <f t="shared" si="6"/>
        <v>0</v>
      </c>
      <c r="L98">
        <f t="shared" si="7"/>
        <v>0</v>
      </c>
      <c r="M98">
        <f t="shared" si="8"/>
        <v>0</v>
      </c>
      <c r="N98">
        <f t="shared" si="9"/>
        <v>0</v>
      </c>
    </row>
    <row r="99" spans="1:14" x14ac:dyDescent="0.3">
      <c r="A99" s="1">
        <v>3</v>
      </c>
      <c r="B99" t="s">
        <v>168</v>
      </c>
      <c r="I99" t="str">
        <f t="shared" si="4"/>
        <v>N/A</v>
      </c>
      <c r="J99">
        <f t="shared" si="5"/>
        <v>0</v>
      </c>
      <c r="K99">
        <f t="shared" si="6"/>
        <v>0</v>
      </c>
      <c r="L99">
        <f t="shared" si="7"/>
        <v>0</v>
      </c>
      <c r="M99">
        <f t="shared" si="8"/>
        <v>0</v>
      </c>
      <c r="N99">
        <f t="shared" si="9"/>
        <v>0</v>
      </c>
    </row>
    <row r="100" spans="1:14" x14ac:dyDescent="0.3">
      <c r="A100" s="1">
        <v>4</v>
      </c>
      <c r="B100" t="s">
        <v>170</v>
      </c>
      <c r="I100" t="str">
        <f t="shared" si="4"/>
        <v>N/A</v>
      </c>
      <c r="J100">
        <f t="shared" si="5"/>
        <v>0</v>
      </c>
      <c r="K100">
        <f t="shared" si="6"/>
        <v>0</v>
      </c>
      <c r="L100">
        <f t="shared" si="7"/>
        <v>0</v>
      </c>
      <c r="M100">
        <f t="shared" si="8"/>
        <v>0</v>
      </c>
      <c r="N100">
        <f t="shared" si="9"/>
        <v>0</v>
      </c>
    </row>
    <row r="101" spans="1:14" x14ac:dyDescent="0.3">
      <c r="A101" s="1">
        <v>5</v>
      </c>
      <c r="B101" t="s">
        <v>172</v>
      </c>
      <c r="C101" t="s">
        <v>10247</v>
      </c>
      <c r="I101" t="str">
        <f t="shared" si="4"/>
        <v>N/A</v>
      </c>
      <c r="J101" t="str">
        <f t="shared" si="5"/>
        <v>20.18</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10248</v>
      </c>
      <c r="I103" t="str">
        <f t="shared" si="4"/>
        <v>N/A</v>
      </c>
      <c r="J103">
        <f t="shared" si="5"/>
        <v>42590000</v>
      </c>
      <c r="K103">
        <f t="shared" si="6"/>
        <v>0</v>
      </c>
      <c r="L103">
        <f t="shared" si="7"/>
        <v>0</v>
      </c>
      <c r="M103">
        <f t="shared" si="8"/>
        <v>0</v>
      </c>
      <c r="N103">
        <f t="shared" si="9"/>
        <v>0</v>
      </c>
    </row>
    <row r="104" spans="1:14" x14ac:dyDescent="0.3">
      <c r="A104" s="1">
        <v>1</v>
      </c>
      <c r="B104" t="s">
        <v>176</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1764</v>
      </c>
      <c r="I106" t="str">
        <f t="shared" si="4"/>
        <v>N/A</v>
      </c>
      <c r="J106" t="str">
        <f t="shared" si="5"/>
        <v>0.83</v>
      </c>
      <c r="K106">
        <f t="shared" si="6"/>
        <v>0</v>
      </c>
      <c r="L106">
        <f t="shared" si="7"/>
        <v>0</v>
      </c>
      <c r="M106">
        <f t="shared" si="8"/>
        <v>0</v>
      </c>
      <c r="N106">
        <f t="shared" si="9"/>
        <v>0</v>
      </c>
    </row>
    <row r="107" spans="1:14" x14ac:dyDescent="0.3">
      <c r="A107" s="1">
        <v>1</v>
      </c>
      <c r="B107" t="s">
        <v>178</v>
      </c>
      <c r="C107" t="s">
        <v>10249</v>
      </c>
      <c r="I107" t="str">
        <f t="shared" si="4"/>
        <v>N/A</v>
      </c>
      <c r="J107">
        <f t="shared" si="5"/>
        <v>0.2097</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10250</v>
      </c>
      <c r="I109" t="str">
        <f t="shared" si="4"/>
        <v>N/A</v>
      </c>
      <c r="J109" t="str">
        <f t="shared" si="5"/>
        <v>31.94</v>
      </c>
      <c r="K109">
        <f t="shared" si="6"/>
        <v>0</v>
      </c>
      <c r="L109">
        <f t="shared" si="7"/>
        <v>0</v>
      </c>
      <c r="M109">
        <f t="shared" si="8"/>
        <v>0</v>
      </c>
      <c r="N109">
        <f t="shared" si="9"/>
        <v>0</v>
      </c>
    </row>
    <row r="110" spans="1:14" x14ac:dyDescent="0.3">
      <c r="A110" s="1">
        <v>4</v>
      </c>
      <c r="B110" t="s">
        <v>184</v>
      </c>
      <c r="C110" t="s">
        <v>10251</v>
      </c>
      <c r="I110" t="str">
        <f t="shared" si="4"/>
        <v>N/A</v>
      </c>
      <c r="J110" t="str">
        <f t="shared" si="5"/>
        <v>20.47</v>
      </c>
      <c r="K110">
        <f t="shared" si="6"/>
        <v>0</v>
      </c>
      <c r="L110">
        <f t="shared" si="7"/>
        <v>0</v>
      </c>
      <c r="M110">
        <f t="shared" si="8"/>
        <v>0</v>
      </c>
      <c r="N110">
        <f t="shared" si="9"/>
        <v>0</v>
      </c>
    </row>
    <row r="111" spans="1:14" x14ac:dyDescent="0.3">
      <c r="A111" s="1">
        <v>5</v>
      </c>
      <c r="B111" t="s">
        <v>186</v>
      </c>
      <c r="C111" t="s">
        <v>10252</v>
      </c>
      <c r="I111" t="str">
        <f t="shared" si="4"/>
        <v>N/A</v>
      </c>
      <c r="J111" t="str">
        <f t="shared" si="5"/>
        <v>27.29</v>
      </c>
      <c r="K111">
        <f t="shared" si="6"/>
        <v>0</v>
      </c>
      <c r="L111">
        <f t="shared" si="7"/>
        <v>0</v>
      </c>
      <c r="M111">
        <f t="shared" si="8"/>
        <v>0</v>
      </c>
      <c r="N111">
        <f t="shared" si="9"/>
        <v>0</v>
      </c>
    </row>
    <row r="112" spans="1:14" x14ac:dyDescent="0.3">
      <c r="A112" s="1">
        <v>6</v>
      </c>
      <c r="B112" t="s">
        <v>188</v>
      </c>
      <c r="C112" t="s">
        <v>10253</v>
      </c>
      <c r="I112" t="str">
        <f t="shared" si="4"/>
        <v>N/A</v>
      </c>
      <c r="J112" t="str">
        <f t="shared" si="5"/>
        <v>26.83</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10254</v>
      </c>
      <c r="I114" t="str">
        <f t="shared" si="4"/>
        <v>N/A</v>
      </c>
      <c r="J114" t="str">
        <f t="shared" si="5"/>
        <v>25.97k</v>
      </c>
      <c r="K114">
        <f t="shared" si="6"/>
        <v>0</v>
      </c>
      <c r="L114">
        <f t="shared" si="7"/>
        <v>0</v>
      </c>
      <c r="M114">
        <f t="shared" si="8"/>
        <v>0</v>
      </c>
      <c r="N114">
        <f t="shared" si="9"/>
        <v>0</v>
      </c>
    </row>
    <row r="115" spans="1:14" x14ac:dyDescent="0.3">
      <c r="A115" s="1">
        <v>1</v>
      </c>
      <c r="B115" t="s">
        <v>192</v>
      </c>
      <c r="C115" t="s">
        <v>10255</v>
      </c>
      <c r="I115" t="str">
        <f t="shared" si="4"/>
        <v>N/A</v>
      </c>
      <c r="J115" t="str">
        <f t="shared" si="5"/>
        <v>25.32k</v>
      </c>
      <c r="K115">
        <f t="shared" si="6"/>
        <v>0</v>
      </c>
      <c r="L115">
        <f t="shared" si="7"/>
        <v>0</v>
      </c>
      <c r="M115">
        <f t="shared" si="8"/>
        <v>0</v>
      </c>
      <c r="N115">
        <f t="shared" si="9"/>
        <v>0</v>
      </c>
    </row>
    <row r="116" spans="1:14" x14ac:dyDescent="0.3">
      <c r="A116" s="1">
        <v>2</v>
      </c>
      <c r="B116" t="s">
        <v>194</v>
      </c>
      <c r="C116" t="s">
        <v>1773</v>
      </c>
      <c r="I116" t="str">
        <f t="shared" si="4"/>
        <v>N/A</v>
      </c>
      <c r="J116">
        <f t="shared" si="5"/>
        <v>17010000</v>
      </c>
      <c r="K116">
        <f t="shared" si="6"/>
        <v>0</v>
      </c>
      <c r="L116">
        <f t="shared" si="7"/>
        <v>0</v>
      </c>
      <c r="M116">
        <f t="shared" si="8"/>
        <v>0</v>
      </c>
      <c r="N116">
        <f t="shared" si="9"/>
        <v>0</v>
      </c>
    </row>
    <row r="117" spans="1:14" x14ac:dyDescent="0.3">
      <c r="A117" s="1">
        <v>3</v>
      </c>
      <c r="B117" t="s">
        <v>196</v>
      </c>
      <c r="C117" t="s">
        <v>407</v>
      </c>
      <c r="I117" t="str">
        <f t="shared" si="4"/>
        <v>N/A</v>
      </c>
      <c r="J117">
        <f t="shared" si="5"/>
        <v>14970000</v>
      </c>
      <c r="K117">
        <f t="shared" si="6"/>
        <v>0</v>
      </c>
      <c r="L117">
        <f t="shared" si="7"/>
        <v>0</v>
      </c>
      <c r="M117">
        <f t="shared" si="8"/>
        <v>0</v>
      </c>
      <c r="N117">
        <f t="shared" si="9"/>
        <v>0</v>
      </c>
    </row>
    <row r="118" spans="1:14" x14ac:dyDescent="0.3">
      <c r="A118" s="1">
        <v>4</v>
      </c>
      <c r="B118" t="s">
        <v>198</v>
      </c>
      <c r="C118" t="s">
        <v>10256</v>
      </c>
      <c r="I118" t="str">
        <f t="shared" si="4"/>
        <v>N/A</v>
      </c>
      <c r="J118">
        <f t="shared" si="5"/>
        <v>0.15909999999999999</v>
      </c>
      <c r="K118">
        <f t="shared" si="6"/>
        <v>0</v>
      </c>
      <c r="L118">
        <f t="shared" si="7"/>
        <v>0</v>
      </c>
      <c r="M118">
        <f t="shared" si="8"/>
        <v>0</v>
      </c>
      <c r="N118">
        <f t="shared" si="9"/>
        <v>0</v>
      </c>
    </row>
    <row r="119" spans="1:14" x14ac:dyDescent="0.3">
      <c r="A119" s="1">
        <v>5</v>
      </c>
      <c r="B119" t="s">
        <v>200</v>
      </c>
      <c r="C119" t="s">
        <v>10257</v>
      </c>
      <c r="I119" t="str">
        <f t="shared" si="4"/>
        <v>N/A</v>
      </c>
      <c r="J119">
        <f t="shared" si="5"/>
        <v>0.39</v>
      </c>
      <c r="K119">
        <f t="shared" si="6"/>
        <v>0</v>
      </c>
      <c r="L119">
        <f t="shared" si="7"/>
        <v>0</v>
      </c>
      <c r="M119">
        <f t="shared" si="8"/>
        <v>0</v>
      </c>
      <c r="N119">
        <f t="shared" si="9"/>
        <v>0</v>
      </c>
    </row>
    <row r="120" spans="1:14" x14ac:dyDescent="0.3">
      <c r="A120" s="1">
        <v>6</v>
      </c>
      <c r="B120" t="s">
        <v>202</v>
      </c>
      <c r="C120" t="s">
        <v>10258</v>
      </c>
      <c r="I120" t="str">
        <f t="shared" si="4"/>
        <v>N/A</v>
      </c>
      <c r="J120" t="str">
        <f t="shared" si="5"/>
        <v>100.51k</v>
      </c>
      <c r="K120">
        <f t="shared" si="6"/>
        <v>0</v>
      </c>
      <c r="L120">
        <f t="shared" si="7"/>
        <v>0</v>
      </c>
      <c r="M120">
        <f t="shared" si="8"/>
        <v>0</v>
      </c>
      <c r="N120">
        <f t="shared" si="9"/>
        <v>0</v>
      </c>
    </row>
    <row r="121" spans="1:14" x14ac:dyDescent="0.3">
      <c r="A121" s="1">
        <v>7</v>
      </c>
      <c r="B121" t="s">
        <v>204</v>
      </c>
      <c r="C121" t="s">
        <v>835</v>
      </c>
      <c r="I121" t="str">
        <f t="shared" si="4"/>
        <v>N/A</v>
      </c>
      <c r="J121" t="str">
        <f t="shared" si="5"/>
        <v>3.85</v>
      </c>
      <c r="K121">
        <f t="shared" si="6"/>
        <v>0</v>
      </c>
      <c r="L121">
        <f t="shared" si="7"/>
        <v>0</v>
      </c>
      <c r="M121">
        <f t="shared" si="8"/>
        <v>0</v>
      </c>
      <c r="N121">
        <f t="shared" si="9"/>
        <v>0</v>
      </c>
    </row>
    <row r="122" spans="1:14" x14ac:dyDescent="0.3">
      <c r="A122" s="1">
        <v>8</v>
      </c>
      <c r="B122" t="s">
        <v>206</v>
      </c>
      <c r="C122" t="s">
        <v>10259</v>
      </c>
      <c r="I122" t="str">
        <f t="shared" si="4"/>
        <v>N/A</v>
      </c>
      <c r="J122">
        <f t="shared" si="5"/>
        <v>6.1000000000000004E-3</v>
      </c>
      <c r="K122">
        <f t="shared" si="6"/>
        <v>0</v>
      </c>
      <c r="L122">
        <f t="shared" si="7"/>
        <v>0</v>
      </c>
      <c r="M122">
        <f t="shared" si="8"/>
        <v>0</v>
      </c>
      <c r="N122">
        <f t="shared" si="9"/>
        <v>0</v>
      </c>
    </row>
    <row r="123" spans="1:14" x14ac:dyDescent="0.3">
      <c r="A123" s="1">
        <v>9</v>
      </c>
      <c r="B123" t="s">
        <v>208</v>
      </c>
      <c r="C123" t="s">
        <v>10260</v>
      </c>
      <c r="I123" t="str">
        <f t="shared" si="4"/>
        <v>N/A</v>
      </c>
      <c r="J123" t="str">
        <f t="shared" si="5"/>
        <v>97.12k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C125" t="s">
        <v>4836</v>
      </c>
      <c r="I125" t="str">
        <f t="shared" si="15"/>
        <v>N/A</v>
      </c>
      <c r="J125" t="str">
        <f t="shared" si="16"/>
        <v>0.64</v>
      </c>
      <c r="K125">
        <f t="shared" si="17"/>
        <v>0</v>
      </c>
      <c r="L125">
        <f t="shared" si="18"/>
        <v>0</v>
      </c>
      <c r="M125">
        <f t="shared" si="19"/>
        <v>0</v>
      </c>
      <c r="N125">
        <f t="shared" si="20"/>
        <v>0</v>
      </c>
    </row>
    <row r="126" spans="1:14" x14ac:dyDescent="0.3">
      <c r="A126" s="1">
        <v>1</v>
      </c>
      <c r="B126" t="s">
        <v>212</v>
      </c>
      <c r="C126" t="s">
        <v>1341</v>
      </c>
      <c r="I126" t="str">
        <f t="shared" si="15"/>
        <v>N/A</v>
      </c>
      <c r="J126">
        <f t="shared" si="16"/>
        <v>2.3199999999999998E-2</v>
      </c>
      <c r="K126">
        <f t="shared" si="17"/>
        <v>0</v>
      </c>
      <c r="L126">
        <f t="shared" si="18"/>
        <v>0</v>
      </c>
      <c r="M126">
        <f t="shared" si="19"/>
        <v>0</v>
      </c>
      <c r="N126">
        <f t="shared" si="20"/>
        <v>0</v>
      </c>
    </row>
    <row r="127" spans="1:14" x14ac:dyDescent="0.3">
      <c r="A127" s="1">
        <v>2</v>
      </c>
      <c r="B127" t="s">
        <v>214</v>
      </c>
      <c r="C127" t="s">
        <v>4836</v>
      </c>
      <c r="I127" t="str">
        <f t="shared" si="15"/>
        <v>N/A</v>
      </c>
      <c r="J127" t="str">
        <f t="shared" si="16"/>
        <v>0.64</v>
      </c>
      <c r="K127">
        <f t="shared" si="17"/>
        <v>0</v>
      </c>
      <c r="L127">
        <f t="shared" si="18"/>
        <v>0</v>
      </c>
      <c r="M127">
        <f t="shared" si="19"/>
        <v>0</v>
      </c>
      <c r="N127">
        <f t="shared" si="20"/>
        <v>0</v>
      </c>
    </row>
    <row r="128" spans="1:14" x14ac:dyDescent="0.3">
      <c r="A128" s="1">
        <v>3</v>
      </c>
      <c r="B128" t="s">
        <v>216</v>
      </c>
      <c r="C128" t="s">
        <v>1341</v>
      </c>
      <c r="I128" t="str">
        <f t="shared" si="15"/>
        <v>N/A</v>
      </c>
      <c r="J128">
        <f t="shared" si="16"/>
        <v>2.3199999999999998E-2</v>
      </c>
      <c r="K128">
        <f t="shared" si="17"/>
        <v>0</v>
      </c>
      <c r="L128">
        <f t="shared" si="18"/>
        <v>0</v>
      </c>
      <c r="M128">
        <f t="shared" si="19"/>
        <v>0</v>
      </c>
      <c r="N128">
        <f t="shared" si="20"/>
        <v>0</v>
      </c>
    </row>
    <row r="129" spans="1:14" x14ac:dyDescent="0.3">
      <c r="A129" s="1">
        <v>4</v>
      </c>
      <c r="B129" t="s">
        <v>218</v>
      </c>
      <c r="C129" t="s">
        <v>10261</v>
      </c>
      <c r="I129" t="str">
        <f t="shared" si="15"/>
        <v>N/A</v>
      </c>
      <c r="J129" t="str">
        <f t="shared" si="16"/>
        <v>2.81</v>
      </c>
      <c r="K129">
        <f t="shared" si="17"/>
        <v>0</v>
      </c>
      <c r="L129">
        <f t="shared" si="18"/>
        <v>0</v>
      </c>
      <c r="M129">
        <f t="shared" si="19"/>
        <v>0</v>
      </c>
      <c r="N129">
        <f t="shared" si="20"/>
        <v>0</v>
      </c>
    </row>
    <row r="130" spans="1:14" x14ac:dyDescent="0.3">
      <c r="A130" s="1">
        <v>5</v>
      </c>
      <c r="B130" t="s">
        <v>220</v>
      </c>
      <c r="C130" t="s">
        <v>10262</v>
      </c>
      <c r="I130" t="str">
        <f t="shared" si="15"/>
        <v>N/A</v>
      </c>
      <c r="J130">
        <f t="shared" si="16"/>
        <v>0.42180000000000001</v>
      </c>
      <c r="K130">
        <f t="shared" si="17"/>
        <v>0</v>
      </c>
      <c r="L130">
        <f t="shared" si="18"/>
        <v>0</v>
      </c>
      <c r="M130">
        <f t="shared" si="19"/>
        <v>0</v>
      </c>
      <c r="N130">
        <f t="shared" si="20"/>
        <v>0</v>
      </c>
    </row>
    <row r="131" spans="1:14" x14ac:dyDescent="0.3">
      <c r="A131" s="1">
        <v>6</v>
      </c>
      <c r="B131" t="s">
        <v>222</v>
      </c>
      <c r="C131" t="s">
        <v>10263</v>
      </c>
      <c r="I131" t="str">
        <f t="shared" si="15"/>
        <v>N/A</v>
      </c>
      <c r="J131" t="str">
        <f t="shared" si="16"/>
        <v>May 19, 2017</v>
      </c>
      <c r="K131">
        <f t="shared" si="17"/>
        <v>0</v>
      </c>
      <c r="L131">
        <f t="shared" si="18"/>
        <v>0</v>
      </c>
      <c r="M131">
        <f t="shared" si="19"/>
        <v>0</v>
      </c>
      <c r="N131">
        <f t="shared" si="20"/>
        <v>0</v>
      </c>
    </row>
    <row r="132" spans="1:14" x14ac:dyDescent="0.3">
      <c r="A132" s="1">
        <v>7</v>
      </c>
      <c r="B132" t="s">
        <v>224</v>
      </c>
      <c r="C132" t="s">
        <v>3114</v>
      </c>
      <c r="I132" t="str">
        <f t="shared" si="15"/>
        <v>N/A</v>
      </c>
      <c r="J132" t="str">
        <f t="shared" si="16"/>
        <v>May 3, 2017</v>
      </c>
      <c r="K132">
        <f t="shared" si="17"/>
        <v>0</v>
      </c>
      <c r="L132">
        <f t="shared" si="18"/>
        <v>0</v>
      </c>
      <c r="M132">
        <f t="shared" si="19"/>
        <v>0</v>
      </c>
      <c r="N132">
        <f t="shared" si="20"/>
        <v>0</v>
      </c>
    </row>
    <row r="133" spans="1:14" x14ac:dyDescent="0.3">
      <c r="A133" s="1">
        <v>8</v>
      </c>
      <c r="B133" t="s">
        <v>226</v>
      </c>
      <c r="C133" t="s">
        <v>5894</v>
      </c>
      <c r="I133" t="str">
        <f t="shared" si="15"/>
        <v>N/A</v>
      </c>
      <c r="J133" t="str">
        <f t="shared" si="16"/>
        <v>11/10</v>
      </c>
      <c r="K133">
        <f t="shared" si="17"/>
        <v>0</v>
      </c>
      <c r="L133">
        <f t="shared" si="18"/>
        <v>0</v>
      </c>
      <c r="M133">
        <f t="shared" si="19"/>
        <v>0</v>
      </c>
      <c r="N133">
        <f t="shared" si="20"/>
        <v>0</v>
      </c>
    </row>
    <row r="134" spans="1:14" x14ac:dyDescent="0.3">
      <c r="A134" s="1">
        <v>9</v>
      </c>
      <c r="B134" t="s">
        <v>227</v>
      </c>
      <c r="C134" t="s">
        <v>10264</v>
      </c>
      <c r="I134" t="str">
        <f t="shared" si="15"/>
        <v>N/A</v>
      </c>
      <c r="J134" t="str">
        <f t="shared" si="16"/>
        <v>Jul 30, 2003</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10265</v>
      </c>
      <c r="C138" t="s">
        <v>10266</v>
      </c>
      <c r="D138" t="s">
        <v>10267</v>
      </c>
      <c r="F138">
        <v>53</v>
      </c>
      <c r="I138" t="str">
        <f t="shared" si="15"/>
        <v>N/A</v>
      </c>
      <c r="J138" t="str">
        <f t="shared" si="16"/>
        <v>Chairman, Chief Exec. Officer and Chairman of First Community Bank NA</v>
      </c>
      <c r="K138" t="str">
        <f t="shared" si="17"/>
        <v>521.55k</v>
      </c>
      <c r="L138">
        <f t="shared" si="18"/>
        <v>0</v>
      </c>
      <c r="M138">
        <f t="shared" si="19"/>
        <v>53</v>
      </c>
      <c r="N138">
        <f t="shared" si="20"/>
        <v>0</v>
      </c>
    </row>
    <row r="139" spans="1:14" x14ac:dyDescent="0.3">
      <c r="A139" s="1">
        <v>1</v>
      </c>
      <c r="B139" t="s">
        <v>10268</v>
      </c>
      <c r="C139" t="s">
        <v>10269</v>
      </c>
      <c r="D139" t="s">
        <v>10270</v>
      </c>
      <c r="F139">
        <v>49</v>
      </c>
      <c r="I139" t="str">
        <f t="shared" si="15"/>
        <v>N/A</v>
      </c>
      <c r="J139" t="str">
        <f t="shared" si="16"/>
        <v>Pres &amp; Director</v>
      </c>
      <c r="K139" t="str">
        <f t="shared" si="17"/>
        <v>725.75k</v>
      </c>
      <c r="L139">
        <f t="shared" si="18"/>
        <v>0</v>
      </c>
      <c r="M139">
        <f t="shared" si="19"/>
        <v>49</v>
      </c>
      <c r="N139">
        <f t="shared" si="20"/>
        <v>0</v>
      </c>
    </row>
    <row r="140" spans="1:14" x14ac:dyDescent="0.3">
      <c r="A140" s="1">
        <v>2</v>
      </c>
      <c r="B140" t="s">
        <v>10271</v>
      </c>
      <c r="C140" t="s">
        <v>10272</v>
      </c>
      <c r="D140" t="s">
        <v>10273</v>
      </c>
      <c r="F140">
        <v>42</v>
      </c>
      <c r="I140" t="str">
        <f t="shared" si="15"/>
        <v>N/A</v>
      </c>
      <c r="J140" t="str">
        <f t="shared" si="16"/>
        <v>CFO, Principal Accounting Officer, Sec. and CFO of First Community Bank NA</v>
      </c>
      <c r="K140" t="str">
        <f t="shared" si="17"/>
        <v>342.18k</v>
      </c>
      <c r="L140">
        <f t="shared" si="18"/>
        <v>0</v>
      </c>
      <c r="M140">
        <f t="shared" si="19"/>
        <v>42</v>
      </c>
      <c r="N140">
        <f t="shared" si="20"/>
        <v>0</v>
      </c>
    </row>
    <row r="141" spans="1:14" x14ac:dyDescent="0.3">
      <c r="A141" s="1">
        <v>3</v>
      </c>
      <c r="B141" t="s">
        <v>10274</v>
      </c>
      <c r="C141" t="s">
        <v>1791</v>
      </c>
      <c r="D141" t="s">
        <v>10275</v>
      </c>
      <c r="F141">
        <v>58</v>
      </c>
      <c r="I141" t="str">
        <f t="shared" si="15"/>
        <v>N/A</v>
      </c>
      <c r="J141" t="str">
        <f t="shared" si="16"/>
        <v>Chief Operating Officer</v>
      </c>
      <c r="K141" t="str">
        <f t="shared" si="17"/>
        <v>426.31k</v>
      </c>
      <c r="L141">
        <f t="shared" si="18"/>
        <v>0</v>
      </c>
      <c r="M141">
        <f t="shared" si="19"/>
        <v>58</v>
      </c>
      <c r="N141">
        <f t="shared" si="20"/>
        <v>0</v>
      </c>
    </row>
    <row r="142" spans="1:14" x14ac:dyDescent="0.3">
      <c r="A142" s="1">
        <v>4</v>
      </c>
      <c r="B142" t="s">
        <v>10276</v>
      </c>
      <c r="C142" t="s">
        <v>10277</v>
      </c>
      <c r="D142" t="s">
        <v>10278</v>
      </c>
      <c r="F142">
        <v>40</v>
      </c>
      <c r="I142" t="str">
        <f t="shared" si="15"/>
        <v>N/A</v>
      </c>
      <c r="J142" t="str">
        <f t="shared" si="16"/>
        <v>Chief Risk Officer, SVP &amp; Sec. - First Community Bank NA</v>
      </c>
      <c r="K142" t="str">
        <f t="shared" si="17"/>
        <v>246.81k</v>
      </c>
      <c r="L142">
        <f t="shared" si="18"/>
        <v>0</v>
      </c>
      <c r="M142">
        <f t="shared" si="19"/>
        <v>40</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1863</v>
      </c>
      <c r="C145" t="s">
        <v>10279</v>
      </c>
      <c r="D145" t="s">
        <v>10280</v>
      </c>
      <c r="E145" t="s">
        <v>10003</v>
      </c>
      <c r="F145" t="s">
        <v>8656</v>
      </c>
      <c r="G145" t="s">
        <v>10281</v>
      </c>
      <c r="I145" t="str">
        <f t="shared" si="15"/>
        <v>neg_trend</v>
      </c>
      <c r="J145">
        <f t="shared" si="16"/>
        <v>109660000</v>
      </c>
      <c r="K145">
        <f t="shared" si="17"/>
        <v>109480000</v>
      </c>
      <c r="L145">
        <f t="shared" si="18"/>
        <v>106110000</v>
      </c>
      <c r="M145">
        <f t="shared" si="19"/>
        <v>96100000</v>
      </c>
      <c r="N145">
        <f t="shared" si="20"/>
        <v>94720000</v>
      </c>
    </row>
    <row r="146" spans="1:14" x14ac:dyDescent="0.3">
      <c r="A146" s="1">
        <v>1</v>
      </c>
      <c r="B146" t="s">
        <v>1869</v>
      </c>
      <c r="C146" t="s">
        <v>10282</v>
      </c>
      <c r="D146" t="s">
        <v>10283</v>
      </c>
      <c r="E146" t="s">
        <v>10284</v>
      </c>
      <c r="F146" t="s">
        <v>10285</v>
      </c>
      <c r="G146" t="s">
        <v>10286</v>
      </c>
      <c r="I146" t="str">
        <f t="shared" si="15"/>
        <v>N/A</v>
      </c>
      <c r="J146">
        <f t="shared" si="16"/>
        <v>96680000</v>
      </c>
      <c r="K146">
        <f t="shared" si="17"/>
        <v>96600000</v>
      </c>
      <c r="L146">
        <f t="shared" si="18"/>
        <v>95490000</v>
      </c>
      <c r="M146">
        <f t="shared" si="19"/>
        <v>87630000</v>
      </c>
      <c r="N146">
        <f t="shared" si="20"/>
        <v>87720000</v>
      </c>
    </row>
    <row r="147" spans="1:14" x14ac:dyDescent="0.3">
      <c r="A147" s="1">
        <v>2</v>
      </c>
      <c r="B147" t="s">
        <v>1875</v>
      </c>
      <c r="C147" t="s">
        <v>261</v>
      </c>
      <c r="D147" t="s">
        <v>261</v>
      </c>
      <c r="E147" t="s">
        <v>261</v>
      </c>
      <c r="F147" t="s">
        <v>261</v>
      </c>
      <c r="G147" t="s">
        <v>261</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1879</v>
      </c>
      <c r="C148" t="s">
        <v>261</v>
      </c>
      <c r="D148" t="s">
        <v>261</v>
      </c>
      <c r="E148" t="s">
        <v>261</v>
      </c>
      <c r="F148" t="s">
        <v>261</v>
      </c>
      <c r="G148" t="s">
        <v>261</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1880</v>
      </c>
      <c r="C149" t="s">
        <v>10287</v>
      </c>
      <c r="D149" t="s">
        <v>10288</v>
      </c>
      <c r="E149" t="s">
        <v>10289</v>
      </c>
      <c r="F149" t="s">
        <v>10290</v>
      </c>
      <c r="G149" t="s">
        <v>10291</v>
      </c>
      <c r="I149" t="str">
        <f t="shared" si="15"/>
        <v>N/A</v>
      </c>
      <c r="J149" t="str">
        <f t="shared" si="16"/>
        <v>259000</v>
      </c>
      <c r="K149" t="str">
        <f t="shared" si="17"/>
        <v>211000</v>
      </c>
      <c r="L149" t="str">
        <f t="shared" si="18"/>
        <v>291000</v>
      </c>
      <c r="M149" t="str">
        <f t="shared" si="19"/>
        <v>267000</v>
      </c>
      <c r="N149" t="str">
        <f t="shared" si="20"/>
        <v>153000</v>
      </c>
    </row>
    <row r="150" spans="1:14" x14ac:dyDescent="0.3">
      <c r="A150" s="1">
        <v>5</v>
      </c>
      <c r="B150" t="s">
        <v>1883</v>
      </c>
      <c r="C150" t="s">
        <v>6669</v>
      </c>
      <c r="D150" t="s">
        <v>10292</v>
      </c>
      <c r="E150" t="s">
        <v>10293</v>
      </c>
      <c r="F150" t="s">
        <v>3316</v>
      </c>
      <c r="G150" t="s">
        <v>5960</v>
      </c>
      <c r="I150" t="str">
        <f t="shared" si="15"/>
        <v>neg_trend</v>
      </c>
      <c r="J150">
        <f t="shared" si="16"/>
        <v>12710000</v>
      </c>
      <c r="K150">
        <f t="shared" si="17"/>
        <v>12670000</v>
      </c>
      <c r="L150">
        <f t="shared" si="18"/>
        <v>10330000</v>
      </c>
      <c r="M150">
        <f t="shared" si="19"/>
        <v>8199999.9999999991</v>
      </c>
      <c r="N150">
        <f t="shared" si="20"/>
        <v>6850000</v>
      </c>
    </row>
    <row r="151" spans="1:14" x14ac:dyDescent="0.3">
      <c r="A151" s="1">
        <v>6</v>
      </c>
      <c r="B151" t="s">
        <v>1888</v>
      </c>
      <c r="C151" t="s">
        <v>261</v>
      </c>
      <c r="D151" t="s">
        <v>10294</v>
      </c>
      <c r="E151" t="s">
        <v>4665</v>
      </c>
      <c r="F151" t="s">
        <v>10295</v>
      </c>
      <c r="G151" t="s">
        <v>2635</v>
      </c>
      <c r="I151" t="str">
        <f t="shared" si="15"/>
        <v>N/A</v>
      </c>
      <c r="J151" t="str">
        <f t="shared" si="16"/>
        <v>N/A</v>
      </c>
      <c r="K151">
        <f t="shared" si="17"/>
        <v>-1.6000000000000001E-3</v>
      </c>
      <c r="L151">
        <f t="shared" si="18"/>
        <v>-3.0800000000000001E-2</v>
      </c>
      <c r="M151">
        <f t="shared" si="19"/>
        <v>-9.4299999999999995E-2</v>
      </c>
      <c r="N151">
        <f t="shared" si="20"/>
        <v>-1.43E-2</v>
      </c>
    </row>
    <row r="152" spans="1:14" x14ac:dyDescent="0.3">
      <c r="A152" s="1">
        <v>7</v>
      </c>
      <c r="B152" t="s">
        <v>282</v>
      </c>
      <c r="C152" t="s">
        <v>10296</v>
      </c>
      <c r="D152" t="s">
        <v>10297</v>
      </c>
      <c r="E152" t="s">
        <v>10298</v>
      </c>
      <c r="F152" t="s">
        <v>10299</v>
      </c>
      <c r="G152" t="s">
        <v>10300</v>
      </c>
      <c r="I152" t="str">
        <f t="shared" si="15"/>
        <v>neg_trend</v>
      </c>
      <c r="J152">
        <f t="shared" si="16"/>
        <v>19600000</v>
      </c>
      <c r="K152">
        <f t="shared" si="17"/>
        <v>17830000</v>
      </c>
      <c r="L152">
        <f t="shared" si="18"/>
        <v>15290000</v>
      </c>
      <c r="M152">
        <f t="shared" si="19"/>
        <v>11350000</v>
      </c>
      <c r="N152">
        <f t="shared" si="20"/>
        <v>9840000</v>
      </c>
    </row>
    <row r="153" spans="1:14" x14ac:dyDescent="0.3">
      <c r="A153" s="1">
        <v>8</v>
      </c>
      <c r="B153" t="s">
        <v>1898</v>
      </c>
      <c r="C153" t="s">
        <v>5518</v>
      </c>
      <c r="D153" t="s">
        <v>6526</v>
      </c>
      <c r="E153" t="s">
        <v>10301</v>
      </c>
      <c r="F153" t="s">
        <v>7763</v>
      </c>
      <c r="G153" t="s">
        <v>1956</v>
      </c>
      <c r="I153" t="str">
        <f t="shared" si="15"/>
        <v>neg_trend</v>
      </c>
      <c r="J153">
        <f t="shared" si="16"/>
        <v>9970000</v>
      </c>
      <c r="K153">
        <f t="shared" si="17"/>
        <v>8820000</v>
      </c>
      <c r="L153">
        <f t="shared" si="18"/>
        <v>7310000</v>
      </c>
      <c r="M153">
        <f t="shared" si="19"/>
        <v>5880000</v>
      </c>
      <c r="N153">
        <f t="shared" si="20"/>
        <v>4480000</v>
      </c>
    </row>
    <row r="154" spans="1:14" x14ac:dyDescent="0.3">
      <c r="A154" s="1">
        <v>9</v>
      </c>
      <c r="B154" t="s">
        <v>1903</v>
      </c>
      <c r="C154" t="s">
        <v>2526</v>
      </c>
      <c r="D154" t="s">
        <v>5960</v>
      </c>
      <c r="E154" t="s">
        <v>3315</v>
      </c>
      <c r="F154" t="s">
        <v>2471</v>
      </c>
      <c r="G154" t="s">
        <v>424</v>
      </c>
      <c r="I154" t="str">
        <f t="shared" si="15"/>
        <v>neg_trend</v>
      </c>
      <c r="J154">
        <f t="shared" si="16"/>
        <v>9630000</v>
      </c>
      <c r="K154">
        <f t="shared" si="17"/>
        <v>6850000</v>
      </c>
      <c r="L154">
        <f t="shared" si="18"/>
        <v>6000000</v>
      </c>
      <c r="M154">
        <f t="shared" si="19"/>
        <v>3520000</v>
      </c>
      <c r="N154">
        <f t="shared" si="20"/>
        <v>3260000</v>
      </c>
    </row>
    <row r="155" spans="1:14" x14ac:dyDescent="0.3">
      <c r="A155" s="1">
        <v>10</v>
      </c>
      <c r="B155" t="s">
        <v>1909</v>
      </c>
      <c r="C155" t="s">
        <v>3196</v>
      </c>
      <c r="D155" t="s">
        <v>5960</v>
      </c>
      <c r="E155" t="s">
        <v>3315</v>
      </c>
      <c r="F155" t="s">
        <v>2471</v>
      </c>
      <c r="G155" t="s">
        <v>424</v>
      </c>
      <c r="I155" t="str">
        <f t="shared" si="15"/>
        <v>neg_trend</v>
      </c>
      <c r="J155">
        <f t="shared" si="16"/>
        <v>7110000</v>
      </c>
      <c r="K155">
        <f t="shared" si="17"/>
        <v>6850000</v>
      </c>
      <c r="L155">
        <f t="shared" si="18"/>
        <v>6000000</v>
      </c>
      <c r="M155">
        <f t="shared" si="19"/>
        <v>3520000</v>
      </c>
      <c r="N155">
        <f t="shared" si="20"/>
        <v>3260000</v>
      </c>
    </row>
    <row r="156" spans="1:14" x14ac:dyDescent="0.3">
      <c r="A156" s="1">
        <v>11</v>
      </c>
      <c r="B156" t="s">
        <v>1911</v>
      </c>
      <c r="C156" t="s">
        <v>261</v>
      </c>
      <c r="D156" t="s">
        <v>261</v>
      </c>
      <c r="E156" t="s">
        <v>261</v>
      </c>
      <c r="F156" t="s">
        <v>261</v>
      </c>
      <c r="G156" t="s">
        <v>261</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1912</v>
      </c>
      <c r="C157" t="s">
        <v>930</v>
      </c>
      <c r="D157" t="s">
        <v>261</v>
      </c>
      <c r="E157" t="s">
        <v>261</v>
      </c>
      <c r="F157" t="s">
        <v>261</v>
      </c>
      <c r="G157" t="s">
        <v>261</v>
      </c>
      <c r="I157" t="str">
        <f t="shared" si="15"/>
        <v>N/A</v>
      </c>
      <c r="J157">
        <f t="shared" si="16"/>
        <v>2520000</v>
      </c>
      <c r="K157" t="str">
        <f t="shared" si="17"/>
        <v>N/A</v>
      </c>
      <c r="L157" t="str">
        <f t="shared" si="18"/>
        <v>N/A</v>
      </c>
      <c r="M157" t="str">
        <f t="shared" si="19"/>
        <v>N/A</v>
      </c>
      <c r="N157" t="str">
        <f t="shared" si="20"/>
        <v>N/A</v>
      </c>
    </row>
    <row r="158" spans="1:14" x14ac:dyDescent="0.3">
      <c r="A158" s="1">
        <v>13</v>
      </c>
      <c r="B158" t="s">
        <v>1914</v>
      </c>
      <c r="C158" t="s">
        <v>261</v>
      </c>
      <c r="D158" t="s">
        <v>403</v>
      </c>
      <c r="E158" t="s">
        <v>10302</v>
      </c>
      <c r="F158" t="s">
        <v>10303</v>
      </c>
      <c r="G158" t="s">
        <v>10304</v>
      </c>
      <c r="I158" t="str">
        <f t="shared" si="15"/>
        <v>N/A</v>
      </c>
      <c r="J158" t="str">
        <f t="shared" si="16"/>
        <v>N/A</v>
      </c>
      <c r="K158">
        <f t="shared" si="17"/>
        <v>-9.01E-2</v>
      </c>
      <c r="L158">
        <f t="shared" si="18"/>
        <v>-0.1426</v>
      </c>
      <c r="M158">
        <f t="shared" si="19"/>
        <v>-0.25780000000000003</v>
      </c>
      <c r="N158">
        <f t="shared" si="20"/>
        <v>-0.1326</v>
      </c>
    </row>
    <row r="159" spans="1:14" x14ac:dyDescent="0.3">
      <c r="I159" t="str">
        <f t="shared" si="15"/>
        <v>N/A</v>
      </c>
      <c r="J159">
        <f t="shared" si="16"/>
        <v>0</v>
      </c>
      <c r="K159">
        <f t="shared" si="17"/>
        <v>0</v>
      </c>
      <c r="L159">
        <f t="shared" si="18"/>
        <v>0</v>
      </c>
      <c r="M159">
        <f t="shared" si="19"/>
        <v>0</v>
      </c>
      <c r="N159">
        <f t="shared" si="20"/>
        <v>0</v>
      </c>
    </row>
    <row r="160" spans="1:14" x14ac:dyDescent="0.3">
      <c r="B160" s="1" t="s">
        <v>296</v>
      </c>
      <c r="C160" s="1" t="s">
        <v>248</v>
      </c>
      <c r="D160" s="1" t="s">
        <v>249</v>
      </c>
      <c r="E160" s="1" t="s">
        <v>250</v>
      </c>
      <c r="F160" s="1" t="s">
        <v>251</v>
      </c>
      <c r="G160" s="1" t="s">
        <v>252</v>
      </c>
      <c r="H160" s="1" t="s">
        <v>253</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1919</v>
      </c>
      <c r="C161" t="s">
        <v>9578</v>
      </c>
      <c r="D161" t="s">
        <v>10305</v>
      </c>
      <c r="E161" t="s">
        <v>10306</v>
      </c>
      <c r="F161" t="s">
        <v>10307</v>
      </c>
      <c r="G161" t="s">
        <v>10308</v>
      </c>
      <c r="I161" t="str">
        <f t="shared" si="15"/>
        <v>N/A</v>
      </c>
      <c r="J161">
        <f t="shared" si="16"/>
        <v>90060000</v>
      </c>
      <c r="K161">
        <f t="shared" si="17"/>
        <v>91640000</v>
      </c>
      <c r="L161">
        <f t="shared" si="18"/>
        <v>90820000</v>
      </c>
      <c r="M161">
        <f t="shared" si="19"/>
        <v>84750000</v>
      </c>
      <c r="N161">
        <f t="shared" si="20"/>
        <v>84880000</v>
      </c>
    </row>
    <row r="162" spans="1:14" x14ac:dyDescent="0.3">
      <c r="A162" s="1">
        <v>1</v>
      </c>
      <c r="B162" t="s">
        <v>1925</v>
      </c>
      <c r="C162" t="s">
        <v>261</v>
      </c>
      <c r="D162" t="s">
        <v>5013</v>
      </c>
      <c r="E162" t="s">
        <v>118</v>
      </c>
      <c r="F162" t="s">
        <v>10309</v>
      </c>
      <c r="G162" t="s">
        <v>10310</v>
      </c>
      <c r="I162" t="str">
        <f t="shared" si="15"/>
        <v>N/A</v>
      </c>
      <c r="J162" t="str">
        <f t="shared" si="16"/>
        <v>N/A</v>
      </c>
      <c r="K162">
        <f t="shared" si="17"/>
        <v>1.7600000000000001E-2</v>
      </c>
      <c r="L162">
        <f t="shared" si="18"/>
        <v>-9.0000000000000011E-3</v>
      </c>
      <c r="M162">
        <f t="shared" si="19"/>
        <v>-6.6799999999999998E-2</v>
      </c>
      <c r="N162">
        <f t="shared" si="20"/>
        <v>1.5E-3</v>
      </c>
    </row>
    <row r="163" spans="1:14" x14ac:dyDescent="0.3">
      <c r="A163" s="1">
        <v>2</v>
      </c>
      <c r="B163" t="s">
        <v>1930</v>
      </c>
      <c r="C163" t="s">
        <v>6803</v>
      </c>
      <c r="D163" t="s">
        <v>7655</v>
      </c>
      <c r="E163" t="s">
        <v>3647</v>
      </c>
      <c r="F163" t="s">
        <v>3805</v>
      </c>
      <c r="G163" t="s">
        <v>6923</v>
      </c>
      <c r="I163" t="str">
        <f t="shared" si="15"/>
        <v>N/A</v>
      </c>
      <c r="J163">
        <f t="shared" si="16"/>
        <v>5680000</v>
      </c>
      <c r="K163">
        <f t="shared" si="17"/>
        <v>8210000.0000000009</v>
      </c>
      <c r="L163" t="str">
        <f t="shared" si="18"/>
        <v>145000</v>
      </c>
      <c r="M163">
        <f t="shared" si="19"/>
        <v>2190000</v>
      </c>
      <c r="N163">
        <f t="shared" si="20"/>
        <v>6730000</v>
      </c>
    </row>
    <row r="164" spans="1:14" x14ac:dyDescent="0.3">
      <c r="A164" s="1">
        <v>3</v>
      </c>
      <c r="B164" t="s">
        <v>1935</v>
      </c>
      <c r="C164" t="s">
        <v>261</v>
      </c>
      <c r="D164" t="s">
        <v>10311</v>
      </c>
      <c r="E164" t="s">
        <v>10312</v>
      </c>
      <c r="F164" t="s">
        <v>10313</v>
      </c>
      <c r="G164" t="s">
        <v>10314</v>
      </c>
      <c r="I164" t="str">
        <f t="shared" si="15"/>
        <v>N/A</v>
      </c>
      <c r="J164" t="str">
        <f t="shared" si="16"/>
        <v>N/A</v>
      </c>
      <c r="K164">
        <f t="shared" si="17"/>
        <v>0.44560000000000005</v>
      </c>
      <c r="L164">
        <f t="shared" si="18"/>
        <v>-0.98230000000000006</v>
      </c>
      <c r="M164">
        <f t="shared" si="19"/>
        <v>14.110300000000001</v>
      </c>
      <c r="N164">
        <f t="shared" si="20"/>
        <v>2.0712000000000002</v>
      </c>
    </row>
    <row r="165" spans="1:14" x14ac:dyDescent="0.3">
      <c r="A165" s="1">
        <v>4</v>
      </c>
      <c r="B165" t="s">
        <v>1940</v>
      </c>
      <c r="C165" t="s">
        <v>10315</v>
      </c>
      <c r="D165" t="s">
        <v>10316</v>
      </c>
      <c r="E165" t="s">
        <v>9167</v>
      </c>
      <c r="F165" t="s">
        <v>10317</v>
      </c>
      <c r="G165" t="s">
        <v>10318</v>
      </c>
      <c r="I165" t="str">
        <f t="shared" si="15"/>
        <v>N/A</v>
      </c>
      <c r="J165">
        <f t="shared" si="16"/>
        <v>84380000</v>
      </c>
      <c r="K165">
        <f t="shared" si="17"/>
        <v>83430000</v>
      </c>
      <c r="L165">
        <f t="shared" si="18"/>
        <v>90670000</v>
      </c>
      <c r="M165">
        <f t="shared" si="19"/>
        <v>82560000</v>
      </c>
      <c r="N165">
        <f t="shared" si="20"/>
        <v>78150000</v>
      </c>
    </row>
    <row r="166" spans="1:14" x14ac:dyDescent="0.3">
      <c r="A166" s="1">
        <v>5</v>
      </c>
      <c r="B166" t="s">
        <v>1946</v>
      </c>
      <c r="C166" t="s">
        <v>261</v>
      </c>
      <c r="D166" t="s">
        <v>10319</v>
      </c>
      <c r="E166" t="s">
        <v>10320</v>
      </c>
      <c r="F166" t="s">
        <v>10321</v>
      </c>
      <c r="G166" t="s">
        <v>10322</v>
      </c>
      <c r="I166" t="str">
        <f t="shared" si="15"/>
        <v>N/A</v>
      </c>
      <c r="J166" t="str">
        <f t="shared" si="16"/>
        <v>N/A</v>
      </c>
      <c r="K166">
        <f t="shared" si="17"/>
        <v>-1.1200000000000002E-2</v>
      </c>
      <c r="L166">
        <f t="shared" si="18"/>
        <v>8.6800000000000002E-2</v>
      </c>
      <c r="M166">
        <f t="shared" si="19"/>
        <v>-8.9499999999999996E-2</v>
      </c>
      <c r="N166">
        <f t="shared" si="20"/>
        <v>-5.3400000000000003E-2</v>
      </c>
    </row>
    <row r="167" spans="1:14" x14ac:dyDescent="0.3">
      <c r="A167" s="1">
        <v>6</v>
      </c>
      <c r="B167" t="s">
        <v>1951</v>
      </c>
      <c r="C167" t="s">
        <v>261</v>
      </c>
      <c r="D167" t="s">
        <v>261</v>
      </c>
      <c r="E167" t="s">
        <v>261</v>
      </c>
      <c r="F167" t="s">
        <v>261</v>
      </c>
      <c r="G167" t="s">
        <v>5530</v>
      </c>
      <c r="I167" t="str">
        <f t="shared" si="15"/>
        <v>N/A</v>
      </c>
      <c r="J167" t="str">
        <f t="shared" si="16"/>
        <v>N/A</v>
      </c>
      <c r="K167" t="str">
        <f t="shared" si="17"/>
        <v>N/A</v>
      </c>
      <c r="L167" t="str">
        <f t="shared" si="18"/>
        <v>N/A</v>
      </c>
      <c r="M167" t="str">
        <f t="shared" si="19"/>
        <v>N/A</v>
      </c>
      <c r="N167">
        <f t="shared" si="20"/>
        <v>4.0099999999999997E-2</v>
      </c>
    </row>
    <row r="168" spans="1:14" x14ac:dyDescent="0.3">
      <c r="A168" s="1">
        <v>7</v>
      </c>
      <c r="B168" t="s">
        <v>1953</v>
      </c>
      <c r="C168" t="s">
        <v>10323</v>
      </c>
      <c r="D168" t="s">
        <v>10324</v>
      </c>
      <c r="E168" t="s">
        <v>5466</v>
      </c>
      <c r="F168" t="s">
        <v>10325</v>
      </c>
      <c r="G168" t="s">
        <v>10326</v>
      </c>
      <c r="I168" t="str">
        <f t="shared" si="15"/>
        <v>N/A</v>
      </c>
      <c r="J168">
        <f t="shared" si="16"/>
        <v>37650000</v>
      </c>
      <c r="K168">
        <f t="shared" si="17"/>
        <v>30450000</v>
      </c>
      <c r="L168">
        <f t="shared" si="18"/>
        <v>27890000</v>
      </c>
      <c r="M168">
        <f t="shared" si="19"/>
        <v>31030000</v>
      </c>
      <c r="N168">
        <f t="shared" si="20"/>
        <v>32080000</v>
      </c>
    </row>
    <row r="169" spans="1:14" x14ac:dyDescent="0.3">
      <c r="A169" s="1">
        <v>8</v>
      </c>
      <c r="B169" t="s">
        <v>1958</v>
      </c>
      <c r="C169" t="s">
        <v>10327</v>
      </c>
      <c r="D169" t="s">
        <v>10328</v>
      </c>
      <c r="E169" t="s">
        <v>10329</v>
      </c>
      <c r="F169" t="s">
        <v>4019</v>
      </c>
      <c r="G169" t="s">
        <v>10330</v>
      </c>
      <c r="I169" t="str">
        <f t="shared" si="15"/>
        <v>N/A</v>
      </c>
      <c r="J169" t="str">
        <f t="shared" si="16"/>
        <v>483000</v>
      </c>
      <c r="K169" t="str">
        <f t="shared" si="17"/>
        <v>399000</v>
      </c>
      <c r="L169" t="str">
        <f t="shared" si="18"/>
        <v>(1.39M)</v>
      </c>
      <c r="M169" t="str">
        <f t="shared" si="19"/>
        <v>144000</v>
      </c>
      <c r="N169" t="str">
        <f t="shared" si="20"/>
        <v>335000</v>
      </c>
    </row>
    <row r="170" spans="1:14" x14ac:dyDescent="0.3">
      <c r="A170" s="1">
        <v>9</v>
      </c>
      <c r="B170" t="s">
        <v>268</v>
      </c>
      <c r="C170" t="s">
        <v>261</v>
      </c>
      <c r="D170" t="s">
        <v>261</v>
      </c>
      <c r="E170" t="s">
        <v>261</v>
      </c>
      <c r="F170" t="s">
        <v>261</v>
      </c>
      <c r="G170" t="s">
        <v>261</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269</v>
      </c>
      <c r="C171" t="s">
        <v>10331</v>
      </c>
      <c r="D171" t="s">
        <v>10332</v>
      </c>
      <c r="E171" t="s">
        <v>10333</v>
      </c>
      <c r="F171" t="s">
        <v>10334</v>
      </c>
      <c r="G171" t="s">
        <v>9969</v>
      </c>
      <c r="I171" t="str">
        <f t="shared" si="15"/>
        <v>N/A</v>
      </c>
      <c r="J171">
        <f t="shared" si="16"/>
        <v>24230000</v>
      </c>
      <c r="K171">
        <f t="shared" si="17"/>
        <v>30050000</v>
      </c>
      <c r="L171">
        <f t="shared" si="18"/>
        <v>24440000</v>
      </c>
      <c r="M171">
        <f t="shared" si="19"/>
        <v>31640000</v>
      </c>
      <c r="N171">
        <f t="shared" si="20"/>
        <v>29960000</v>
      </c>
    </row>
    <row r="172" spans="1:14" x14ac:dyDescent="0.3">
      <c r="A172" s="1">
        <v>11</v>
      </c>
      <c r="B172" t="s">
        <v>270</v>
      </c>
      <c r="C172" t="s">
        <v>10335</v>
      </c>
      <c r="D172" t="s">
        <v>10336</v>
      </c>
      <c r="E172" t="s">
        <v>10333</v>
      </c>
      <c r="F172" t="s">
        <v>10334</v>
      </c>
      <c r="G172" t="s">
        <v>5478</v>
      </c>
      <c r="I172" t="str">
        <f t="shared" si="15"/>
        <v>N/A</v>
      </c>
      <c r="J172">
        <f t="shared" si="16"/>
        <v>20530000</v>
      </c>
      <c r="K172">
        <f t="shared" si="17"/>
        <v>26640000</v>
      </c>
      <c r="L172">
        <f t="shared" si="18"/>
        <v>24440000</v>
      </c>
      <c r="M172">
        <f t="shared" si="19"/>
        <v>31640000</v>
      </c>
      <c r="N172">
        <f t="shared" si="20"/>
        <v>27130000</v>
      </c>
    </row>
    <row r="173" spans="1:14" x14ac:dyDescent="0.3">
      <c r="A173" s="1">
        <v>12</v>
      </c>
      <c r="B173" t="s">
        <v>1967</v>
      </c>
      <c r="C173" t="s">
        <v>928</v>
      </c>
      <c r="D173" t="s">
        <v>261</v>
      </c>
      <c r="E173" t="s">
        <v>1989</v>
      </c>
      <c r="F173" t="s">
        <v>10337</v>
      </c>
      <c r="G173" t="s">
        <v>932</v>
      </c>
      <c r="I173" t="str">
        <f t="shared" si="15"/>
        <v>N/A</v>
      </c>
      <c r="J173">
        <f t="shared" si="16"/>
        <v>12940000</v>
      </c>
      <c r="K173" t="str">
        <f t="shared" si="17"/>
        <v>N/A</v>
      </c>
      <c r="L173">
        <f t="shared" si="18"/>
        <v>4840000</v>
      </c>
      <c r="M173" t="str">
        <f t="shared" si="19"/>
        <v>(748,000)</v>
      </c>
      <c r="N173">
        <f t="shared" si="20"/>
        <v>1790000</v>
      </c>
    </row>
    <row r="174" spans="1:14" x14ac:dyDescent="0.3">
      <c r="A174" s="1">
        <v>13</v>
      </c>
      <c r="B174" t="s">
        <v>1972</v>
      </c>
      <c r="C174" t="s">
        <v>10338</v>
      </c>
      <c r="D174" t="s">
        <v>10182</v>
      </c>
      <c r="E174" t="s">
        <v>10339</v>
      </c>
      <c r="F174" t="s">
        <v>5113</v>
      </c>
      <c r="G174" t="s">
        <v>10340</v>
      </c>
      <c r="I174" t="str">
        <f t="shared" si="15"/>
        <v>N/A</v>
      </c>
      <c r="J174">
        <f t="shared" si="16"/>
        <v>73290000</v>
      </c>
      <c r="K174">
        <f t="shared" si="17"/>
        <v>77000000</v>
      </c>
      <c r="L174">
        <f t="shared" si="18"/>
        <v>78680000</v>
      </c>
      <c r="M174">
        <f t="shared" si="19"/>
        <v>77330000</v>
      </c>
      <c r="N174">
        <f t="shared" si="20"/>
        <v>70600000</v>
      </c>
    </row>
    <row r="175" spans="1:14" x14ac:dyDescent="0.3">
      <c r="A175" s="1">
        <v>14</v>
      </c>
      <c r="B175" t="s">
        <v>1978</v>
      </c>
      <c r="C175" t="s">
        <v>10341</v>
      </c>
      <c r="D175" t="s">
        <v>10342</v>
      </c>
      <c r="E175" t="s">
        <v>2648</v>
      </c>
      <c r="F175" t="s">
        <v>10343</v>
      </c>
      <c r="G175" t="s">
        <v>10344</v>
      </c>
      <c r="I175" t="str">
        <f t="shared" si="15"/>
        <v>N/A</v>
      </c>
      <c r="J175">
        <f t="shared" si="16"/>
        <v>38670000</v>
      </c>
      <c r="K175">
        <f t="shared" si="17"/>
        <v>42350000</v>
      </c>
      <c r="L175">
        <f t="shared" si="18"/>
        <v>42640000</v>
      </c>
      <c r="M175">
        <f t="shared" si="19"/>
        <v>41250000</v>
      </c>
      <c r="N175">
        <f t="shared" si="20"/>
        <v>41620000</v>
      </c>
    </row>
    <row r="176" spans="1:14" x14ac:dyDescent="0.3">
      <c r="A176" s="1">
        <v>15</v>
      </c>
      <c r="B176" t="s">
        <v>1984</v>
      </c>
      <c r="C176" t="s">
        <v>4497</v>
      </c>
      <c r="D176" t="s">
        <v>4923</v>
      </c>
      <c r="E176" t="s">
        <v>9435</v>
      </c>
      <c r="F176" t="s">
        <v>4497</v>
      </c>
      <c r="G176" t="s">
        <v>1014</v>
      </c>
      <c r="I176" t="str">
        <f t="shared" si="15"/>
        <v>N/A</v>
      </c>
      <c r="J176">
        <f t="shared" si="16"/>
        <v>11020000</v>
      </c>
      <c r="K176">
        <f t="shared" si="17"/>
        <v>12130000</v>
      </c>
      <c r="L176">
        <f t="shared" si="18"/>
        <v>11290000</v>
      </c>
      <c r="M176">
        <f t="shared" si="19"/>
        <v>11020000</v>
      </c>
      <c r="N176">
        <f t="shared" si="20"/>
        <v>9640000</v>
      </c>
    </row>
    <row r="177" spans="1:14" x14ac:dyDescent="0.3">
      <c r="A177" s="1">
        <v>16</v>
      </c>
      <c r="B177" t="s">
        <v>294</v>
      </c>
      <c r="C177" t="s">
        <v>3701</v>
      </c>
      <c r="D177" t="s">
        <v>9677</v>
      </c>
      <c r="E177" t="s">
        <v>10345</v>
      </c>
      <c r="F177" t="s">
        <v>10346</v>
      </c>
      <c r="G177" t="s">
        <v>10347</v>
      </c>
      <c r="I177" t="str">
        <f t="shared" si="15"/>
        <v>N/A</v>
      </c>
      <c r="J177">
        <f t="shared" si="16"/>
        <v>19570000</v>
      </c>
      <c r="K177">
        <f t="shared" si="17"/>
        <v>17720000</v>
      </c>
      <c r="L177">
        <f t="shared" si="18"/>
        <v>20350000</v>
      </c>
      <c r="M177">
        <f t="shared" si="19"/>
        <v>20930000</v>
      </c>
      <c r="N177">
        <f t="shared" si="20"/>
        <v>15770000</v>
      </c>
    </row>
    <row r="178" spans="1:14" x14ac:dyDescent="0.3">
      <c r="A178" s="1">
        <v>17</v>
      </c>
      <c r="B178" t="s">
        <v>297</v>
      </c>
      <c r="C178" t="s">
        <v>10348</v>
      </c>
      <c r="D178" t="s">
        <v>10349</v>
      </c>
      <c r="E178" t="s">
        <v>5036</v>
      </c>
      <c r="F178" t="s">
        <v>10350</v>
      </c>
      <c r="G178" t="s">
        <v>10351</v>
      </c>
      <c r="I178" t="str">
        <f t="shared" si="15"/>
        <v>N/A</v>
      </c>
      <c r="J178">
        <f t="shared" si="16"/>
        <v>48740000</v>
      </c>
      <c r="K178">
        <f t="shared" si="17"/>
        <v>36890000</v>
      </c>
      <c r="L178">
        <f t="shared" si="18"/>
        <v>39880000</v>
      </c>
      <c r="M178">
        <f t="shared" si="19"/>
        <v>36270000</v>
      </c>
      <c r="N178">
        <f t="shared" si="20"/>
        <v>39640000</v>
      </c>
    </row>
    <row r="179" spans="1:14" x14ac:dyDescent="0.3">
      <c r="A179" s="1">
        <v>18</v>
      </c>
      <c r="B179" t="s">
        <v>303</v>
      </c>
      <c r="C179" t="s">
        <v>261</v>
      </c>
      <c r="D179" t="s">
        <v>10352</v>
      </c>
      <c r="E179" t="s">
        <v>10353</v>
      </c>
      <c r="F179" t="s">
        <v>10354</v>
      </c>
      <c r="G179" t="s">
        <v>10355</v>
      </c>
      <c r="I179" t="str">
        <f t="shared" si="15"/>
        <v>N/A</v>
      </c>
      <c r="J179" t="str">
        <f t="shared" si="16"/>
        <v>N/A</v>
      </c>
      <c r="K179">
        <f t="shared" si="17"/>
        <v>-0.24309999999999998</v>
      </c>
      <c r="L179">
        <f t="shared" si="18"/>
        <v>8.1099999999999992E-2</v>
      </c>
      <c r="M179">
        <f t="shared" si="19"/>
        <v>-9.06E-2</v>
      </c>
      <c r="N179">
        <f t="shared" si="20"/>
        <v>9.3000000000000013E-2</v>
      </c>
    </row>
    <row r="180" spans="1:14" x14ac:dyDescent="0.3">
      <c r="A180" s="1">
        <v>19</v>
      </c>
      <c r="B180" t="s">
        <v>2001</v>
      </c>
      <c r="C180" t="s">
        <v>261</v>
      </c>
      <c r="D180" t="s">
        <v>261</v>
      </c>
      <c r="E180" t="s">
        <v>261</v>
      </c>
      <c r="F180" t="s">
        <v>261</v>
      </c>
      <c r="G180" t="s">
        <v>10356</v>
      </c>
      <c r="I180" t="str">
        <f t="shared" si="15"/>
        <v>N/A</v>
      </c>
      <c r="J180" t="str">
        <f t="shared" si="16"/>
        <v>N/A</v>
      </c>
      <c r="K180" t="str">
        <f t="shared" si="17"/>
        <v>N/A</v>
      </c>
      <c r="L180" t="str">
        <f t="shared" si="18"/>
        <v>N/A</v>
      </c>
      <c r="M180" t="str">
        <f t="shared" si="19"/>
        <v>N/A</v>
      </c>
      <c r="N180">
        <f t="shared" si="20"/>
        <v>0.31260000000000004</v>
      </c>
    </row>
    <row r="181" spans="1:14" x14ac:dyDescent="0.3">
      <c r="A181" s="1">
        <v>20</v>
      </c>
      <c r="B181" t="s">
        <v>308</v>
      </c>
      <c r="C181" t="s">
        <v>261</v>
      </c>
      <c r="D181" t="s">
        <v>261</v>
      </c>
      <c r="E181" t="s">
        <v>10357</v>
      </c>
      <c r="F181" t="s">
        <v>261</v>
      </c>
      <c r="G181" t="s">
        <v>358</v>
      </c>
      <c r="I181" t="str">
        <f t="shared" si="15"/>
        <v>N/A</v>
      </c>
      <c r="J181" t="str">
        <f t="shared" si="16"/>
        <v>N/A</v>
      </c>
      <c r="K181" t="str">
        <f t="shared" si="17"/>
        <v>N/A</v>
      </c>
      <c r="L181" t="str">
        <f t="shared" si="18"/>
        <v>755000</v>
      </c>
      <c r="M181" t="str">
        <f t="shared" si="19"/>
        <v>N/A</v>
      </c>
      <c r="N181">
        <f t="shared" si="20"/>
        <v>3680000</v>
      </c>
    </row>
    <row r="182" spans="1:14" x14ac:dyDescent="0.3">
      <c r="A182" s="1">
        <v>21</v>
      </c>
      <c r="B182" t="s">
        <v>312</v>
      </c>
      <c r="C182" t="s">
        <v>261</v>
      </c>
      <c r="D182" t="s">
        <v>261</v>
      </c>
      <c r="E182" t="s">
        <v>261</v>
      </c>
      <c r="F182" t="s">
        <v>261</v>
      </c>
      <c r="G182" t="s">
        <v>261</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313</v>
      </c>
      <c r="C183" t="s">
        <v>261</v>
      </c>
      <c r="D183" t="s">
        <v>261</v>
      </c>
      <c r="E183" t="s">
        <v>10357</v>
      </c>
      <c r="F183" t="s">
        <v>261</v>
      </c>
      <c r="G183" t="s">
        <v>358</v>
      </c>
      <c r="I183" t="str">
        <f t="shared" si="15"/>
        <v>N/A</v>
      </c>
      <c r="J183" t="str">
        <f t="shared" si="16"/>
        <v>N/A</v>
      </c>
      <c r="K183" t="str">
        <f t="shared" si="17"/>
        <v>N/A</v>
      </c>
      <c r="L183" t="str">
        <f t="shared" si="18"/>
        <v>755000</v>
      </c>
      <c r="M183" t="str">
        <f t="shared" si="19"/>
        <v>N/A</v>
      </c>
      <c r="N183">
        <f t="shared" si="20"/>
        <v>3680000</v>
      </c>
    </row>
    <row r="184" spans="1:14" x14ac:dyDescent="0.3">
      <c r="A184" s="1">
        <v>23</v>
      </c>
      <c r="B184" t="s">
        <v>314</v>
      </c>
      <c r="C184" t="s">
        <v>261</v>
      </c>
      <c r="D184" t="s">
        <v>261</v>
      </c>
      <c r="E184" t="s">
        <v>261</v>
      </c>
      <c r="F184" t="s">
        <v>261</v>
      </c>
      <c r="G184" t="s">
        <v>261</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315</v>
      </c>
      <c r="C185" t="s">
        <v>7581</v>
      </c>
      <c r="D185" t="s">
        <v>2623</v>
      </c>
      <c r="E185" t="s">
        <v>2017</v>
      </c>
      <c r="F185" t="s">
        <v>10358</v>
      </c>
      <c r="G185" t="s">
        <v>9005</v>
      </c>
      <c r="I185" t="str">
        <f t="shared" si="15"/>
        <v>N/A</v>
      </c>
      <c r="J185">
        <f t="shared" si="16"/>
        <v>6040000</v>
      </c>
      <c r="K185">
        <f t="shared" si="17"/>
        <v>2670000</v>
      </c>
      <c r="L185">
        <f t="shared" si="18"/>
        <v>2820000</v>
      </c>
      <c r="M185" t="str">
        <f t="shared" si="19"/>
        <v>345000</v>
      </c>
      <c r="N185">
        <f t="shared" si="20"/>
        <v>5380000</v>
      </c>
    </row>
    <row r="186" spans="1:14" x14ac:dyDescent="0.3">
      <c r="A186" s="1">
        <v>25</v>
      </c>
      <c r="B186" t="s">
        <v>319</v>
      </c>
      <c r="C186" t="s">
        <v>2464</v>
      </c>
      <c r="D186" t="s">
        <v>10359</v>
      </c>
      <c r="E186" t="s">
        <v>7665</v>
      </c>
      <c r="F186" t="s">
        <v>10360</v>
      </c>
      <c r="G186" t="s">
        <v>10361</v>
      </c>
      <c r="I186" t="str">
        <f t="shared" si="15"/>
        <v>N/A</v>
      </c>
      <c r="J186">
        <f t="shared" si="16"/>
        <v>42710000</v>
      </c>
      <c r="K186">
        <f t="shared" si="17"/>
        <v>34220000</v>
      </c>
      <c r="L186">
        <f t="shared" si="18"/>
        <v>37810000</v>
      </c>
      <c r="M186">
        <f t="shared" si="19"/>
        <v>35920000</v>
      </c>
      <c r="N186">
        <f t="shared" si="20"/>
        <v>37950000</v>
      </c>
    </row>
    <row r="187" spans="1:14" x14ac:dyDescent="0.3">
      <c r="A187" s="1">
        <v>26</v>
      </c>
      <c r="B187" t="s">
        <v>323</v>
      </c>
      <c r="C187" t="s">
        <v>261</v>
      </c>
      <c r="D187" t="s">
        <v>4663</v>
      </c>
      <c r="E187" t="s">
        <v>9333</v>
      </c>
      <c r="F187" t="s">
        <v>3687</v>
      </c>
      <c r="G187" t="s">
        <v>5649</v>
      </c>
      <c r="I187" t="str">
        <f t="shared" si="15"/>
        <v>N/A</v>
      </c>
      <c r="J187" t="str">
        <f t="shared" si="16"/>
        <v>N/A</v>
      </c>
      <c r="K187">
        <f t="shared" si="17"/>
        <v>-0.19870000000000002</v>
      </c>
      <c r="L187">
        <f t="shared" si="18"/>
        <v>0.105</v>
      </c>
      <c r="M187">
        <f t="shared" si="19"/>
        <v>-5.0099999999999999E-2</v>
      </c>
      <c r="N187">
        <f t="shared" si="20"/>
        <v>5.6300000000000003E-2</v>
      </c>
    </row>
    <row r="188" spans="1:14" x14ac:dyDescent="0.3">
      <c r="A188" s="1">
        <v>27</v>
      </c>
      <c r="B188" t="s">
        <v>327</v>
      </c>
      <c r="C188" t="s">
        <v>261</v>
      </c>
      <c r="D188" t="s">
        <v>261</v>
      </c>
      <c r="E188" t="s">
        <v>261</v>
      </c>
      <c r="F188" t="s">
        <v>261</v>
      </c>
      <c r="G188" t="s">
        <v>10362</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0.29920000000000002</v>
      </c>
    </row>
    <row r="189" spans="1:14" x14ac:dyDescent="0.3">
      <c r="A189" s="1">
        <v>28</v>
      </c>
      <c r="B189" t="s">
        <v>329</v>
      </c>
      <c r="C189" t="s">
        <v>2959</v>
      </c>
      <c r="D189" t="s">
        <v>2828</v>
      </c>
      <c r="E189" t="s">
        <v>10363</v>
      </c>
      <c r="F189" t="s">
        <v>10364</v>
      </c>
      <c r="G189" t="s">
        <v>10365</v>
      </c>
      <c r="I189" t="str">
        <f t="shared" si="21"/>
        <v>N/A</v>
      </c>
      <c r="J189">
        <f t="shared" si="22"/>
        <v>14130000</v>
      </c>
      <c r="K189">
        <f t="shared" si="23"/>
        <v>10910000</v>
      </c>
      <c r="L189">
        <f t="shared" si="24"/>
        <v>12320000</v>
      </c>
      <c r="M189">
        <f t="shared" si="25"/>
        <v>11380000</v>
      </c>
      <c r="N189">
        <f t="shared" si="26"/>
        <v>12820000</v>
      </c>
    </row>
    <row r="190" spans="1:14" x14ac:dyDescent="0.3">
      <c r="A190" s="1">
        <v>29</v>
      </c>
      <c r="B190" t="s">
        <v>330</v>
      </c>
      <c r="C190" t="s">
        <v>2951</v>
      </c>
      <c r="D190" t="s">
        <v>3312</v>
      </c>
      <c r="E190" t="s">
        <v>10366</v>
      </c>
      <c r="F190" t="s">
        <v>8972</v>
      </c>
      <c r="G190" t="s">
        <v>10367</v>
      </c>
      <c r="I190" t="str">
        <f t="shared" si="21"/>
        <v>N/A</v>
      </c>
      <c r="J190">
        <f t="shared" si="22"/>
        <v>13730000</v>
      </c>
      <c r="K190">
        <f t="shared" si="23"/>
        <v>14560000</v>
      </c>
      <c r="L190">
        <f t="shared" si="24"/>
        <v>8560000</v>
      </c>
      <c r="M190" t="str">
        <f t="shared" si="25"/>
        <v>327000</v>
      </c>
      <c r="N190">
        <f t="shared" si="26"/>
        <v>14310000</v>
      </c>
    </row>
    <row r="191" spans="1:14" x14ac:dyDescent="0.3">
      <c r="A191" s="1">
        <v>30</v>
      </c>
      <c r="B191" t="s">
        <v>331</v>
      </c>
      <c r="C191" t="s">
        <v>1120</v>
      </c>
      <c r="D191" t="s">
        <v>261</v>
      </c>
      <c r="E191" t="s">
        <v>261</v>
      </c>
      <c r="F191" t="s">
        <v>261</v>
      </c>
      <c r="G191" t="s">
        <v>261</v>
      </c>
      <c r="I191" t="str">
        <f t="shared" si="21"/>
        <v>N/A</v>
      </c>
      <c r="J191">
        <f t="shared" si="22"/>
        <v>1290000</v>
      </c>
      <c r="K191" t="str">
        <f t="shared" si="23"/>
        <v>N/A</v>
      </c>
      <c r="L191" t="str">
        <f t="shared" si="24"/>
        <v>N/A</v>
      </c>
      <c r="M191" t="str">
        <f t="shared" si="25"/>
        <v>N/A</v>
      </c>
      <c r="N191" t="str">
        <f t="shared" si="26"/>
        <v>N/A</v>
      </c>
    </row>
    <row r="192" spans="1:14" x14ac:dyDescent="0.3">
      <c r="A192" s="1">
        <v>31</v>
      </c>
      <c r="B192" t="s">
        <v>332</v>
      </c>
      <c r="C192" t="s">
        <v>9182</v>
      </c>
      <c r="D192" t="s">
        <v>3957</v>
      </c>
      <c r="E192" t="s">
        <v>2240</v>
      </c>
      <c r="F192" t="s">
        <v>10368</v>
      </c>
      <c r="G192" t="s">
        <v>5249</v>
      </c>
      <c r="I192" t="str">
        <f t="shared" si="21"/>
        <v>N/A</v>
      </c>
      <c r="J192" t="str">
        <f t="shared" si="22"/>
        <v>(1.5M)</v>
      </c>
      <c r="K192" t="str">
        <f t="shared" si="23"/>
        <v>(3.65M)</v>
      </c>
      <c r="L192">
        <f t="shared" si="24"/>
        <v>3770000</v>
      </c>
      <c r="M192">
        <f t="shared" si="25"/>
        <v>11050000</v>
      </c>
      <c r="N192" t="str">
        <f t="shared" si="26"/>
        <v>(1.49M)</v>
      </c>
    </row>
    <row r="193" spans="1:14" x14ac:dyDescent="0.3">
      <c r="A193" s="1">
        <v>32</v>
      </c>
      <c r="B193" t="s">
        <v>333</v>
      </c>
      <c r="C193" t="s">
        <v>10369</v>
      </c>
      <c r="D193" t="s">
        <v>261</v>
      </c>
      <c r="E193" t="s">
        <v>261</v>
      </c>
      <c r="F193" t="s">
        <v>261</v>
      </c>
      <c r="G193" t="s">
        <v>261</v>
      </c>
      <c r="I193" t="str">
        <f t="shared" si="21"/>
        <v>N/A</v>
      </c>
      <c r="J193" t="str">
        <f t="shared" si="22"/>
        <v>605000</v>
      </c>
      <c r="K193" t="str">
        <f t="shared" si="23"/>
        <v>N/A</v>
      </c>
      <c r="L193" t="str">
        <f t="shared" si="24"/>
        <v>N/A</v>
      </c>
      <c r="M193" t="str">
        <f t="shared" si="25"/>
        <v>N/A</v>
      </c>
      <c r="N193" t="str">
        <f t="shared" si="26"/>
        <v>N/A</v>
      </c>
    </row>
    <row r="194" spans="1:14" x14ac:dyDescent="0.3">
      <c r="A194" s="1">
        <v>33</v>
      </c>
      <c r="B194" t="s">
        <v>334</v>
      </c>
      <c r="C194" t="s">
        <v>261</v>
      </c>
      <c r="D194" t="s">
        <v>261</v>
      </c>
      <c r="E194" t="s">
        <v>261</v>
      </c>
      <c r="F194" t="s">
        <v>261</v>
      </c>
      <c r="G194" t="s">
        <v>261</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335</v>
      </c>
      <c r="C195" t="s">
        <v>261</v>
      </c>
      <c r="D195" t="s">
        <v>261</v>
      </c>
      <c r="E195" t="s">
        <v>261</v>
      </c>
      <c r="F195" t="s">
        <v>261</v>
      </c>
      <c r="G195" t="s">
        <v>261</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336</v>
      </c>
      <c r="C196" t="s">
        <v>261</v>
      </c>
      <c r="D196" t="s">
        <v>261</v>
      </c>
      <c r="E196" t="s">
        <v>261</v>
      </c>
      <c r="F196" t="s">
        <v>261</v>
      </c>
      <c r="G196" t="s">
        <v>261</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337</v>
      </c>
      <c r="C197" t="s">
        <v>10370</v>
      </c>
      <c r="D197" t="s">
        <v>7584</v>
      </c>
      <c r="E197" t="s">
        <v>10371</v>
      </c>
      <c r="F197" t="s">
        <v>10372</v>
      </c>
      <c r="G197" t="s">
        <v>10373</v>
      </c>
      <c r="I197" t="str">
        <f t="shared" si="21"/>
        <v>N/A</v>
      </c>
      <c r="J197">
        <f t="shared" si="22"/>
        <v>28580000</v>
      </c>
      <c r="K197">
        <f t="shared" si="23"/>
        <v>23310000</v>
      </c>
      <c r="L197">
        <f t="shared" si="24"/>
        <v>25490000</v>
      </c>
      <c r="M197">
        <f t="shared" si="25"/>
        <v>24540000</v>
      </c>
      <c r="N197">
        <f t="shared" si="26"/>
        <v>25130000</v>
      </c>
    </row>
    <row r="198" spans="1:14" x14ac:dyDescent="0.3">
      <c r="A198" s="1">
        <v>37</v>
      </c>
      <c r="B198" t="s">
        <v>338</v>
      </c>
      <c r="C198" t="s">
        <v>261</v>
      </c>
      <c r="D198" t="s">
        <v>261</v>
      </c>
      <c r="E198" t="s">
        <v>261</v>
      </c>
      <c r="F198" t="s">
        <v>261</v>
      </c>
      <c r="G198" t="s">
        <v>261</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344</v>
      </c>
      <c r="C199" t="s">
        <v>10370</v>
      </c>
      <c r="D199" t="s">
        <v>7584</v>
      </c>
      <c r="E199" t="s">
        <v>10371</v>
      </c>
      <c r="F199" t="s">
        <v>10372</v>
      </c>
      <c r="G199" t="s">
        <v>10373</v>
      </c>
      <c r="I199" t="str">
        <f t="shared" si="21"/>
        <v>N/A</v>
      </c>
      <c r="J199">
        <f t="shared" si="22"/>
        <v>28580000</v>
      </c>
      <c r="K199">
        <f t="shared" si="23"/>
        <v>23310000</v>
      </c>
      <c r="L199">
        <f t="shared" si="24"/>
        <v>25490000</v>
      </c>
      <c r="M199">
        <f t="shared" si="25"/>
        <v>24540000</v>
      </c>
      <c r="N199">
        <f t="shared" si="26"/>
        <v>25130000</v>
      </c>
    </row>
    <row r="200" spans="1:14" x14ac:dyDescent="0.3">
      <c r="A200" s="1">
        <v>39</v>
      </c>
      <c r="B200" t="s">
        <v>350</v>
      </c>
      <c r="C200" t="s">
        <v>261</v>
      </c>
      <c r="D200" t="s">
        <v>10374</v>
      </c>
      <c r="E200" t="s">
        <v>10375</v>
      </c>
      <c r="F200" t="s">
        <v>10376</v>
      </c>
      <c r="G200" t="s">
        <v>9412</v>
      </c>
      <c r="I200" t="str">
        <f t="shared" si="21"/>
        <v>N/A</v>
      </c>
      <c r="J200" t="str">
        <f t="shared" si="22"/>
        <v>N/A</v>
      </c>
      <c r="K200">
        <f t="shared" si="23"/>
        <v>-0.18420000000000003</v>
      </c>
      <c r="L200">
        <f t="shared" si="24"/>
        <v>9.3399999999999997E-2</v>
      </c>
      <c r="M200">
        <f t="shared" si="25"/>
        <v>-3.73E-2</v>
      </c>
      <c r="N200">
        <f t="shared" si="26"/>
        <v>2.3900000000000001E-2</v>
      </c>
    </row>
    <row r="201" spans="1:14" x14ac:dyDescent="0.3">
      <c r="A201" s="1">
        <v>40</v>
      </c>
      <c r="B201" t="s">
        <v>355</v>
      </c>
      <c r="C201" t="s">
        <v>261</v>
      </c>
      <c r="D201" t="s">
        <v>261</v>
      </c>
      <c r="E201" t="s">
        <v>261</v>
      </c>
      <c r="F201" t="s">
        <v>261</v>
      </c>
      <c r="G201" t="s">
        <v>10377</v>
      </c>
      <c r="I201" t="str">
        <f t="shared" si="21"/>
        <v>N/A</v>
      </c>
      <c r="J201" t="str">
        <f t="shared" si="22"/>
        <v>N/A</v>
      </c>
      <c r="K201" t="str">
        <f t="shared" si="23"/>
        <v>N/A</v>
      </c>
      <c r="L201" t="str">
        <f t="shared" si="24"/>
        <v>N/A</v>
      </c>
      <c r="M201" t="str">
        <f t="shared" si="25"/>
        <v>N/A</v>
      </c>
      <c r="N201">
        <f t="shared" si="26"/>
        <v>0.1981</v>
      </c>
    </row>
    <row r="202" spans="1:14" x14ac:dyDescent="0.3">
      <c r="A202" s="1">
        <v>41</v>
      </c>
      <c r="B202" t="s">
        <v>357</v>
      </c>
      <c r="C202" t="s">
        <v>261</v>
      </c>
      <c r="D202" t="s">
        <v>261</v>
      </c>
      <c r="E202" t="s">
        <v>261</v>
      </c>
      <c r="F202" t="s">
        <v>261</v>
      </c>
      <c r="G202" t="s">
        <v>261</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361</v>
      </c>
      <c r="C203" t="s">
        <v>261</v>
      </c>
      <c r="D203" t="s">
        <v>261</v>
      </c>
      <c r="E203" t="s">
        <v>261</v>
      </c>
      <c r="F203" t="s">
        <v>261</v>
      </c>
      <c r="G203" t="s">
        <v>261</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365</v>
      </c>
      <c r="C204" t="s">
        <v>261</v>
      </c>
      <c r="D204" t="s">
        <v>261</v>
      </c>
      <c r="E204" t="s">
        <v>261</v>
      </c>
      <c r="F204" t="s">
        <v>261</v>
      </c>
      <c r="G204" t="s">
        <v>261</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366</v>
      </c>
      <c r="C205" t="s">
        <v>261</v>
      </c>
      <c r="D205" t="s">
        <v>261</v>
      </c>
      <c r="E205" t="s">
        <v>261</v>
      </c>
      <c r="F205" t="s">
        <v>261</v>
      </c>
      <c r="G205" t="s">
        <v>261</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370</v>
      </c>
      <c r="C206" t="s">
        <v>261</v>
      </c>
      <c r="D206" t="s">
        <v>261</v>
      </c>
      <c r="E206" t="s">
        <v>261</v>
      </c>
      <c r="F206" t="s">
        <v>261</v>
      </c>
      <c r="G206" t="s">
        <v>261</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374</v>
      </c>
      <c r="C207" t="s">
        <v>1965</v>
      </c>
      <c r="D207" t="s">
        <v>1429</v>
      </c>
      <c r="E207" t="s">
        <v>9030</v>
      </c>
      <c r="F207" t="s">
        <v>10378</v>
      </c>
      <c r="G207" t="s">
        <v>261</v>
      </c>
      <c r="I207" t="str">
        <f t="shared" si="21"/>
        <v>N/A</v>
      </c>
      <c r="J207">
        <f t="shared" si="22"/>
        <v>1060000</v>
      </c>
      <c r="K207">
        <f t="shared" si="23"/>
        <v>1020000</v>
      </c>
      <c r="L207" t="str">
        <f t="shared" si="24"/>
        <v>910000</v>
      </c>
      <c r="M207" t="str">
        <f t="shared" si="25"/>
        <v>105000</v>
      </c>
      <c r="N207" t="str">
        <f t="shared" si="26"/>
        <v>N/A</v>
      </c>
    </row>
    <row r="208" spans="1:14" x14ac:dyDescent="0.3">
      <c r="A208" s="1">
        <v>47</v>
      </c>
      <c r="B208" t="s">
        <v>375</v>
      </c>
      <c r="C208" t="s">
        <v>9517</v>
      </c>
      <c r="D208" t="s">
        <v>10379</v>
      </c>
      <c r="E208" t="s">
        <v>10380</v>
      </c>
      <c r="F208" t="s">
        <v>10333</v>
      </c>
      <c r="G208" t="s">
        <v>10373</v>
      </c>
      <c r="I208" t="str">
        <f t="shared" si="21"/>
        <v>N/A</v>
      </c>
      <c r="J208">
        <f t="shared" si="22"/>
        <v>27520000</v>
      </c>
      <c r="K208">
        <f t="shared" si="23"/>
        <v>22290000</v>
      </c>
      <c r="L208">
        <f t="shared" si="24"/>
        <v>24580000</v>
      </c>
      <c r="M208">
        <f t="shared" si="25"/>
        <v>24440000</v>
      </c>
      <c r="N208">
        <f t="shared" si="26"/>
        <v>25130000</v>
      </c>
    </row>
    <row r="209" spans="1:14" x14ac:dyDescent="0.3">
      <c r="A209" s="1">
        <v>48</v>
      </c>
      <c r="B209" t="s">
        <v>379</v>
      </c>
      <c r="C209" t="s">
        <v>380</v>
      </c>
      <c r="D209" t="s">
        <v>10381</v>
      </c>
      <c r="E209" t="s">
        <v>8884</v>
      </c>
      <c r="F209" t="s">
        <v>3613</v>
      </c>
      <c r="G209" t="s">
        <v>10382</v>
      </c>
      <c r="I209" t="str">
        <f t="shared" si="21"/>
        <v>N/A</v>
      </c>
      <c r="J209" t="str">
        <f t="shared" si="22"/>
        <v>1.44</v>
      </c>
      <c r="K209" t="str">
        <f t="shared" si="23"/>
        <v>1.13</v>
      </c>
      <c r="L209" t="str">
        <f t="shared" si="24"/>
        <v>1.34</v>
      </c>
      <c r="M209" t="str">
        <f t="shared" si="25"/>
        <v>1.32</v>
      </c>
      <c r="N209" t="str">
        <f t="shared" si="26"/>
        <v>1.45</v>
      </c>
    </row>
    <row r="210" spans="1:14" x14ac:dyDescent="0.3">
      <c r="A210" s="1">
        <v>49</v>
      </c>
      <c r="B210" t="s">
        <v>2040</v>
      </c>
      <c r="C210" t="s">
        <v>261</v>
      </c>
      <c r="D210" t="s">
        <v>10383</v>
      </c>
      <c r="E210" t="s">
        <v>10384</v>
      </c>
      <c r="F210" t="s">
        <v>10385</v>
      </c>
      <c r="G210" t="s">
        <v>10386</v>
      </c>
      <c r="I210" t="str">
        <f t="shared" si="21"/>
        <v>N/A</v>
      </c>
      <c r="J210" t="str">
        <f t="shared" si="22"/>
        <v>N/A</v>
      </c>
      <c r="K210">
        <f t="shared" si="23"/>
        <v>-0.21530000000000002</v>
      </c>
      <c r="L210">
        <f t="shared" si="24"/>
        <v>0.18579999999999999</v>
      </c>
      <c r="M210">
        <f t="shared" si="25"/>
        <v>-1.49E-2</v>
      </c>
      <c r="N210">
        <f t="shared" si="26"/>
        <v>9.8500000000000004E-2</v>
      </c>
    </row>
    <row r="211" spans="1:14" x14ac:dyDescent="0.3">
      <c r="A211" s="1">
        <v>50</v>
      </c>
      <c r="B211" t="s">
        <v>390</v>
      </c>
      <c r="C211" t="s">
        <v>10387</v>
      </c>
      <c r="D211" t="s">
        <v>10388</v>
      </c>
      <c r="E211" t="s">
        <v>4625</v>
      </c>
      <c r="F211" t="s">
        <v>10389</v>
      </c>
      <c r="G211" t="s">
        <v>9385</v>
      </c>
      <c r="I211" t="str">
        <f t="shared" si="21"/>
        <v>N/A</v>
      </c>
      <c r="J211">
        <f t="shared" si="22"/>
        <v>19130000</v>
      </c>
      <c r="K211">
        <f t="shared" si="23"/>
        <v>19790000</v>
      </c>
      <c r="L211">
        <f t="shared" si="24"/>
        <v>18410000</v>
      </c>
      <c r="M211">
        <f t="shared" si="25"/>
        <v>18530000</v>
      </c>
      <c r="N211">
        <f t="shared" si="26"/>
        <v>17320000</v>
      </c>
    </row>
    <row r="212" spans="1:14" x14ac:dyDescent="0.3">
      <c r="A212" s="1">
        <v>51</v>
      </c>
      <c r="B212" t="s">
        <v>396</v>
      </c>
      <c r="C212" t="s">
        <v>8884</v>
      </c>
      <c r="D212" t="s">
        <v>4066</v>
      </c>
      <c r="E212" t="s">
        <v>3023</v>
      </c>
      <c r="F212" t="s">
        <v>3615</v>
      </c>
      <c r="G212" t="s">
        <v>10382</v>
      </c>
      <c r="I212" t="str">
        <f t="shared" si="21"/>
        <v>N/A</v>
      </c>
      <c r="J212" t="str">
        <f t="shared" si="22"/>
        <v>1.34</v>
      </c>
      <c r="K212" t="str">
        <f t="shared" si="23"/>
        <v>1.06</v>
      </c>
      <c r="L212" t="str">
        <f t="shared" si="24"/>
        <v>1.26</v>
      </c>
      <c r="M212" t="str">
        <f t="shared" si="25"/>
        <v>1.30</v>
      </c>
      <c r="N212" t="str">
        <f t="shared" si="26"/>
        <v>1.45</v>
      </c>
    </row>
    <row r="213" spans="1:14" x14ac:dyDescent="0.3">
      <c r="A213" s="1">
        <v>52</v>
      </c>
      <c r="B213" t="s">
        <v>399</v>
      </c>
      <c r="C213" t="s">
        <v>261</v>
      </c>
      <c r="D213" t="s">
        <v>10390</v>
      </c>
      <c r="E213" t="s">
        <v>10391</v>
      </c>
      <c r="F213" t="s">
        <v>9384</v>
      </c>
      <c r="G213" t="s">
        <v>999</v>
      </c>
      <c r="I213" t="str">
        <f t="shared" si="21"/>
        <v>N/A</v>
      </c>
      <c r="J213" t="str">
        <f t="shared" si="22"/>
        <v>N/A</v>
      </c>
      <c r="K213">
        <f t="shared" si="23"/>
        <v>-0.20860000000000001</v>
      </c>
      <c r="L213">
        <f t="shared" si="24"/>
        <v>0.1865</v>
      </c>
      <c r="M213">
        <f t="shared" si="25"/>
        <v>3.4200000000000001E-2</v>
      </c>
      <c r="N213">
        <f t="shared" si="26"/>
        <v>0.11130000000000001</v>
      </c>
    </row>
    <row r="214" spans="1:14" x14ac:dyDescent="0.3">
      <c r="A214" s="1">
        <v>53</v>
      </c>
      <c r="B214" t="s">
        <v>404</v>
      </c>
      <c r="C214" t="s">
        <v>1873</v>
      </c>
      <c r="D214" t="s">
        <v>4008</v>
      </c>
      <c r="E214" t="s">
        <v>4044</v>
      </c>
      <c r="F214" t="s">
        <v>377</v>
      </c>
      <c r="G214" t="s">
        <v>4912</v>
      </c>
      <c r="I214" t="str">
        <f t="shared" si="21"/>
        <v>N/A</v>
      </c>
      <c r="J214">
        <f t="shared" si="22"/>
        <v>20480000</v>
      </c>
      <c r="K214">
        <f t="shared" si="23"/>
        <v>20960000</v>
      </c>
      <c r="L214">
        <f t="shared" si="24"/>
        <v>19480000</v>
      </c>
      <c r="M214">
        <f t="shared" si="25"/>
        <v>18730000</v>
      </c>
      <c r="N214">
        <f t="shared" si="26"/>
        <v>17370000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247</v>
      </c>
      <c r="C216" s="1" t="s">
        <v>248</v>
      </c>
      <c r="D216" s="1" t="s">
        <v>249</v>
      </c>
      <c r="E216" s="1" t="s">
        <v>250</v>
      </c>
      <c r="F216" s="1" t="s">
        <v>251</v>
      </c>
      <c r="G216" s="1" t="s">
        <v>252</v>
      </c>
      <c r="H216" s="1" t="s">
        <v>253</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2045</v>
      </c>
      <c r="C217" t="s">
        <v>10392</v>
      </c>
      <c r="D217" t="s">
        <v>10393</v>
      </c>
      <c r="E217" t="s">
        <v>10394</v>
      </c>
      <c r="F217" t="s">
        <v>10395</v>
      </c>
      <c r="G217" t="s">
        <v>10396</v>
      </c>
      <c r="I217" t="str">
        <f t="shared" si="21"/>
        <v>neg_trend</v>
      </c>
      <c r="J217">
        <f t="shared" si="22"/>
        <v>50410000</v>
      </c>
      <c r="K217">
        <f t="shared" si="23"/>
        <v>43600000</v>
      </c>
      <c r="L217">
        <f t="shared" si="24"/>
        <v>39450000</v>
      </c>
      <c r="M217">
        <f t="shared" si="25"/>
        <v>37380000</v>
      </c>
      <c r="N217">
        <f t="shared" si="26"/>
        <v>36650000</v>
      </c>
    </row>
    <row r="218" spans="1:14" x14ac:dyDescent="0.3">
      <c r="A218" s="1">
        <v>1</v>
      </c>
      <c r="B218" t="s">
        <v>2051</v>
      </c>
      <c r="C218" t="s">
        <v>261</v>
      </c>
      <c r="D218" t="s">
        <v>10397</v>
      </c>
      <c r="E218" t="s">
        <v>10398</v>
      </c>
      <c r="F218" t="s">
        <v>10399</v>
      </c>
      <c r="G218" t="s">
        <v>6870</v>
      </c>
      <c r="I218" t="str">
        <f t="shared" si="21"/>
        <v>N/A</v>
      </c>
      <c r="J218" t="str">
        <f t="shared" si="22"/>
        <v>N/A</v>
      </c>
      <c r="K218">
        <f t="shared" si="23"/>
        <v>-0.13500000000000001</v>
      </c>
      <c r="L218">
        <f t="shared" si="24"/>
        <v>-9.5100000000000004E-2</v>
      </c>
      <c r="M218">
        <f t="shared" si="25"/>
        <v>-5.2400000000000002E-2</v>
      </c>
      <c r="N218">
        <f t="shared" si="26"/>
        <v>-1.9699999999999999E-2</v>
      </c>
    </row>
    <row r="219" spans="1:14" x14ac:dyDescent="0.3">
      <c r="A219" s="1">
        <v>2</v>
      </c>
      <c r="B219" t="s">
        <v>2056</v>
      </c>
      <c r="C219" t="s">
        <v>10400</v>
      </c>
      <c r="D219" t="s">
        <v>10401</v>
      </c>
      <c r="E219" t="s">
        <v>10402</v>
      </c>
      <c r="F219" t="s">
        <v>10403</v>
      </c>
      <c r="G219" t="s">
        <v>10404</v>
      </c>
      <c r="I219" t="str">
        <f t="shared" si="21"/>
        <v>N/A</v>
      </c>
      <c r="J219">
        <f t="shared" si="22"/>
        <v>636290000</v>
      </c>
      <c r="K219">
        <f t="shared" si="23"/>
        <v>550540000</v>
      </c>
      <c r="L219">
        <f t="shared" si="24"/>
        <v>596020000</v>
      </c>
      <c r="M219">
        <f t="shared" si="25"/>
        <v>463850000</v>
      </c>
      <c r="N219">
        <f t="shared" si="26"/>
        <v>262970000.00000003</v>
      </c>
    </row>
    <row r="220" spans="1:14" x14ac:dyDescent="0.3">
      <c r="A220" s="1">
        <v>3</v>
      </c>
      <c r="B220" t="s">
        <v>2062</v>
      </c>
      <c r="C220" t="s">
        <v>261</v>
      </c>
      <c r="D220" t="s">
        <v>261</v>
      </c>
      <c r="E220" t="s">
        <v>261</v>
      </c>
      <c r="F220" t="s">
        <v>261</v>
      </c>
      <c r="G220" t="s">
        <v>261</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2063</v>
      </c>
      <c r="C221" t="s">
        <v>10405</v>
      </c>
      <c r="D221" t="s">
        <v>7433</v>
      </c>
      <c r="E221" t="s">
        <v>10406</v>
      </c>
      <c r="F221" t="s">
        <v>3257</v>
      </c>
      <c r="G221" t="s">
        <v>10407</v>
      </c>
      <c r="I221" t="str">
        <f t="shared" si="21"/>
        <v>N/A</v>
      </c>
      <c r="J221">
        <f t="shared" si="22"/>
        <v>66510000.000000007</v>
      </c>
      <c r="K221">
        <f t="shared" si="23"/>
        <v>1820000</v>
      </c>
      <c r="L221">
        <f t="shared" si="24"/>
        <v>196870000</v>
      </c>
      <c r="M221">
        <f t="shared" si="25"/>
        <v>13500000</v>
      </c>
      <c r="N221">
        <f t="shared" si="26"/>
        <v>38720000</v>
      </c>
    </row>
    <row r="222" spans="1:14" x14ac:dyDescent="0.3">
      <c r="A222" s="1">
        <v>5</v>
      </c>
      <c r="B222" t="s">
        <v>2069</v>
      </c>
      <c r="C222" t="s">
        <v>10405</v>
      </c>
      <c r="D222" t="s">
        <v>7433</v>
      </c>
      <c r="E222" t="s">
        <v>10406</v>
      </c>
      <c r="F222" t="s">
        <v>3257</v>
      </c>
      <c r="G222" t="s">
        <v>10407</v>
      </c>
      <c r="I222" t="str">
        <f t="shared" si="21"/>
        <v>N/A</v>
      </c>
      <c r="J222">
        <f t="shared" si="22"/>
        <v>66510000.000000007</v>
      </c>
      <c r="K222">
        <f t="shared" si="23"/>
        <v>1820000</v>
      </c>
      <c r="L222">
        <f t="shared" si="24"/>
        <v>196870000</v>
      </c>
      <c r="M222">
        <f t="shared" si="25"/>
        <v>13500000</v>
      </c>
      <c r="N222">
        <f t="shared" si="26"/>
        <v>38720000</v>
      </c>
    </row>
    <row r="223" spans="1:14" x14ac:dyDescent="0.3">
      <c r="A223" s="1">
        <v>6</v>
      </c>
      <c r="B223" t="s">
        <v>2070</v>
      </c>
      <c r="C223" t="s">
        <v>261</v>
      </c>
      <c r="D223" t="s">
        <v>261</v>
      </c>
      <c r="E223" t="s">
        <v>261</v>
      </c>
      <c r="F223" t="s">
        <v>261</v>
      </c>
      <c r="G223" t="s">
        <v>261</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2071</v>
      </c>
      <c r="C224" t="s">
        <v>261</v>
      </c>
      <c r="D224" t="s">
        <v>261</v>
      </c>
      <c r="E224" t="s">
        <v>10408</v>
      </c>
      <c r="F224" t="s">
        <v>10409</v>
      </c>
      <c r="G224" t="s">
        <v>10410</v>
      </c>
      <c r="I224" t="str">
        <f t="shared" si="21"/>
        <v>N/A</v>
      </c>
      <c r="J224" t="str">
        <f t="shared" si="22"/>
        <v>N/A</v>
      </c>
      <c r="K224" t="str">
        <f t="shared" si="23"/>
        <v>N/A</v>
      </c>
      <c r="L224">
        <f t="shared" si="24"/>
        <v>46990000</v>
      </c>
      <c r="M224">
        <f t="shared" si="25"/>
        <v>92570000</v>
      </c>
      <c r="N224">
        <f t="shared" si="26"/>
        <v>38090000</v>
      </c>
    </row>
    <row r="225" spans="1:14" x14ac:dyDescent="0.3">
      <c r="A225" s="1">
        <v>8</v>
      </c>
      <c r="B225" t="s">
        <v>2077</v>
      </c>
      <c r="C225" t="s">
        <v>261</v>
      </c>
      <c r="D225" t="s">
        <v>9235</v>
      </c>
      <c r="E225" t="s">
        <v>10411</v>
      </c>
      <c r="F225" t="s">
        <v>5992</v>
      </c>
      <c r="G225" t="s">
        <v>6528</v>
      </c>
      <c r="I225" t="str">
        <f t="shared" si="21"/>
        <v>neg_trend</v>
      </c>
      <c r="J225" t="str">
        <f t="shared" si="22"/>
        <v>N/A</v>
      </c>
      <c r="K225">
        <f t="shared" si="23"/>
        <v>25310000</v>
      </c>
      <c r="L225">
        <f t="shared" si="24"/>
        <v>11950000</v>
      </c>
      <c r="M225">
        <f t="shared" si="25"/>
        <v>10730000</v>
      </c>
      <c r="N225">
        <f t="shared" si="26"/>
        <v>10600000</v>
      </c>
    </row>
    <row r="226" spans="1:14" x14ac:dyDescent="0.3">
      <c r="A226" s="1">
        <v>9</v>
      </c>
      <c r="B226" t="s">
        <v>2078</v>
      </c>
      <c r="C226" t="s">
        <v>10412</v>
      </c>
      <c r="D226" t="s">
        <v>10413</v>
      </c>
      <c r="E226" t="s">
        <v>10414</v>
      </c>
      <c r="F226" t="s">
        <v>10415</v>
      </c>
      <c r="G226" t="s">
        <v>10416</v>
      </c>
      <c r="I226" t="str">
        <f t="shared" si="21"/>
        <v>neg_trend</v>
      </c>
      <c r="J226">
        <f t="shared" si="22"/>
        <v>160030000</v>
      </c>
      <c r="K226">
        <f t="shared" si="23"/>
        <v>144850000</v>
      </c>
      <c r="L226">
        <f t="shared" si="24"/>
        <v>139290000</v>
      </c>
      <c r="M226">
        <f t="shared" si="25"/>
        <v>128870000</v>
      </c>
      <c r="N226">
        <f t="shared" si="26"/>
        <v>113330000</v>
      </c>
    </row>
    <row r="227" spans="1:14" x14ac:dyDescent="0.3">
      <c r="A227" s="1">
        <v>10</v>
      </c>
      <c r="B227" t="s">
        <v>2084</v>
      </c>
      <c r="C227" t="s">
        <v>10417</v>
      </c>
      <c r="D227" t="s">
        <v>10418</v>
      </c>
      <c r="E227" t="s">
        <v>10419</v>
      </c>
      <c r="F227" t="s">
        <v>10420</v>
      </c>
      <c r="G227" t="s">
        <v>10421</v>
      </c>
      <c r="I227" t="str">
        <f t="shared" si="21"/>
        <v>neg_trend</v>
      </c>
      <c r="J227">
        <f t="shared" si="22"/>
        <v>326960000</v>
      </c>
      <c r="K227">
        <f t="shared" si="23"/>
        <v>310180000</v>
      </c>
      <c r="L227">
        <f t="shared" si="24"/>
        <v>135720000</v>
      </c>
      <c r="M227">
        <f t="shared" si="25"/>
        <v>83560000</v>
      </c>
      <c r="N227">
        <f t="shared" si="26"/>
        <v>30890000</v>
      </c>
    </row>
    <row r="228" spans="1:14" x14ac:dyDescent="0.3">
      <c r="A228" s="1">
        <v>11</v>
      </c>
      <c r="B228" t="s">
        <v>2088</v>
      </c>
      <c r="C228" t="s">
        <v>10422</v>
      </c>
      <c r="D228" t="s">
        <v>10423</v>
      </c>
      <c r="E228" t="s">
        <v>10424</v>
      </c>
      <c r="F228" t="s">
        <v>10425</v>
      </c>
      <c r="G228" t="s">
        <v>57</v>
      </c>
      <c r="I228" t="str">
        <f t="shared" si="21"/>
        <v>N/A</v>
      </c>
      <c r="J228">
        <f t="shared" si="22"/>
        <v>48180000</v>
      </c>
      <c r="K228">
        <f t="shared" si="23"/>
        <v>56350000</v>
      </c>
      <c r="L228">
        <f t="shared" si="24"/>
        <v>62070000</v>
      </c>
      <c r="M228">
        <f t="shared" si="25"/>
        <v>133729999.99999999</v>
      </c>
      <c r="N228">
        <f t="shared" si="26"/>
        <v>30400000</v>
      </c>
    </row>
    <row r="229" spans="1:14" x14ac:dyDescent="0.3">
      <c r="A229" s="1">
        <v>12</v>
      </c>
      <c r="B229" t="s">
        <v>437</v>
      </c>
      <c r="C229" t="s">
        <v>3374</v>
      </c>
      <c r="D229" t="s">
        <v>10426</v>
      </c>
      <c r="E229" t="s">
        <v>9635</v>
      </c>
      <c r="F229" t="s">
        <v>10427</v>
      </c>
      <c r="G229" t="s">
        <v>10428</v>
      </c>
      <c r="I229" t="str">
        <f t="shared" si="21"/>
        <v>N/A</v>
      </c>
      <c r="J229">
        <f t="shared" si="22"/>
        <v>34610000</v>
      </c>
      <c r="K229">
        <f t="shared" si="23"/>
        <v>12040000</v>
      </c>
      <c r="L229">
        <f t="shared" si="24"/>
        <v>3130000</v>
      </c>
      <c r="M229" t="str">
        <f t="shared" si="25"/>
        <v>906000</v>
      </c>
      <c r="N229" t="str">
        <f t="shared" si="26"/>
        <v>945000</v>
      </c>
    </row>
    <row r="230" spans="1:14" x14ac:dyDescent="0.3">
      <c r="A230" s="1">
        <v>13</v>
      </c>
      <c r="B230" t="s">
        <v>2095</v>
      </c>
      <c r="C230" t="s">
        <v>261</v>
      </c>
      <c r="D230" t="s">
        <v>8730</v>
      </c>
      <c r="E230" t="s">
        <v>10429</v>
      </c>
      <c r="F230" t="s">
        <v>10430</v>
      </c>
      <c r="G230" t="s">
        <v>10431</v>
      </c>
      <c r="I230" t="str">
        <f t="shared" si="21"/>
        <v>N/A</v>
      </c>
      <c r="J230" t="str">
        <f t="shared" si="22"/>
        <v>N/A</v>
      </c>
      <c r="K230">
        <f t="shared" si="23"/>
        <v>-0.1348</v>
      </c>
      <c r="L230">
        <f t="shared" si="24"/>
        <v>8.2599999999999993E-2</v>
      </c>
      <c r="M230">
        <f t="shared" si="25"/>
        <v>-0.2218</v>
      </c>
      <c r="N230">
        <f t="shared" si="26"/>
        <v>-0.43310000000000004</v>
      </c>
    </row>
    <row r="231" spans="1:14" x14ac:dyDescent="0.3">
      <c r="A231" s="1">
        <v>14</v>
      </c>
      <c r="B231" t="s">
        <v>2100</v>
      </c>
      <c r="C231" t="s">
        <v>4147</v>
      </c>
      <c r="D231" t="s">
        <v>6176</v>
      </c>
      <c r="E231" t="s">
        <v>7399</v>
      </c>
      <c r="F231" t="s">
        <v>6176</v>
      </c>
      <c r="G231" t="s">
        <v>10432</v>
      </c>
      <c r="I231" t="str">
        <f t="shared" si="21"/>
        <v>N/A</v>
      </c>
      <c r="J231">
        <f t="shared" si="22"/>
        <v>1700000000</v>
      </c>
      <c r="K231">
        <f t="shared" si="23"/>
        <v>1690000000</v>
      </c>
      <c r="L231">
        <f t="shared" si="24"/>
        <v>1670000000</v>
      </c>
      <c r="M231">
        <f t="shared" si="25"/>
        <v>1690000000</v>
      </c>
      <c r="N231">
        <f t="shared" si="26"/>
        <v>1840000000</v>
      </c>
    </row>
    <row r="232" spans="1:14" x14ac:dyDescent="0.3">
      <c r="A232" s="1">
        <v>15</v>
      </c>
      <c r="B232" t="s">
        <v>2106</v>
      </c>
      <c r="C232" t="s">
        <v>4572</v>
      </c>
      <c r="D232" t="s">
        <v>7069</v>
      </c>
      <c r="E232" t="s">
        <v>6176</v>
      </c>
      <c r="F232" t="s">
        <v>7069</v>
      </c>
      <c r="G232" t="s">
        <v>4104</v>
      </c>
      <c r="I232" t="str">
        <f t="shared" si="21"/>
        <v>N/A</v>
      </c>
      <c r="J232">
        <f t="shared" si="22"/>
        <v>1720000000</v>
      </c>
      <c r="K232">
        <f t="shared" si="23"/>
        <v>1710000000</v>
      </c>
      <c r="L232">
        <f t="shared" si="24"/>
        <v>1690000000</v>
      </c>
      <c r="M232">
        <f t="shared" si="25"/>
        <v>1710000000</v>
      </c>
      <c r="N232">
        <f t="shared" si="26"/>
        <v>1850000000</v>
      </c>
    </row>
    <row r="233" spans="1:14" x14ac:dyDescent="0.3">
      <c r="A233" s="1">
        <v>16</v>
      </c>
      <c r="B233" t="s">
        <v>2112</v>
      </c>
      <c r="C233" t="s">
        <v>10433</v>
      </c>
      <c r="D233" t="s">
        <v>10434</v>
      </c>
      <c r="E233" t="s">
        <v>10435</v>
      </c>
      <c r="F233" t="s">
        <v>10436</v>
      </c>
      <c r="G233" t="s">
        <v>872</v>
      </c>
      <c r="I233" t="str">
        <f t="shared" si="21"/>
        <v>pos_trend</v>
      </c>
      <c r="J233">
        <f t="shared" si="22"/>
        <v>594910000</v>
      </c>
      <c r="K233">
        <f t="shared" si="23"/>
        <v>611830000</v>
      </c>
      <c r="L233">
        <f t="shared" si="24"/>
        <v>911380000</v>
      </c>
      <c r="M233">
        <f t="shared" si="25"/>
        <v>923620000</v>
      </c>
      <c r="N233">
        <f t="shared" si="26"/>
        <v>1080000000</v>
      </c>
    </row>
    <row r="234" spans="1:14" x14ac:dyDescent="0.3">
      <c r="A234" s="1">
        <v>17</v>
      </c>
      <c r="B234" t="s">
        <v>2118</v>
      </c>
      <c r="C234" t="s">
        <v>10437</v>
      </c>
      <c r="D234" t="s">
        <v>10438</v>
      </c>
      <c r="E234" t="s">
        <v>3138</v>
      </c>
      <c r="F234" t="s">
        <v>10439</v>
      </c>
      <c r="G234" t="s">
        <v>10440</v>
      </c>
      <c r="I234" t="str">
        <f t="shared" si="21"/>
        <v>N/A</v>
      </c>
      <c r="J234">
        <f t="shared" si="22"/>
        <v>333140000</v>
      </c>
      <c r="K234">
        <f t="shared" si="23"/>
        <v>319940000</v>
      </c>
      <c r="L234">
        <f t="shared" si="24"/>
        <v>69440000</v>
      </c>
      <c r="M234">
        <f t="shared" si="25"/>
        <v>72080000</v>
      </c>
      <c r="N234">
        <f t="shared" si="26"/>
        <v>77520000</v>
      </c>
    </row>
    <row r="235" spans="1:14" x14ac:dyDescent="0.3">
      <c r="A235" s="1">
        <v>18</v>
      </c>
      <c r="B235" t="s">
        <v>2124</v>
      </c>
      <c r="C235" t="s">
        <v>10441</v>
      </c>
      <c r="D235" t="s">
        <v>10442</v>
      </c>
      <c r="E235" t="s">
        <v>10443</v>
      </c>
      <c r="F235" t="s">
        <v>10444</v>
      </c>
      <c r="G235" t="s">
        <v>10445</v>
      </c>
      <c r="I235" t="str">
        <f t="shared" si="21"/>
        <v>N/A</v>
      </c>
      <c r="J235">
        <f t="shared" si="22"/>
        <v>790930000</v>
      </c>
      <c r="K235">
        <f t="shared" si="23"/>
        <v>774910000</v>
      </c>
      <c r="L235">
        <f t="shared" si="24"/>
        <v>702040000</v>
      </c>
      <c r="M235">
        <f t="shared" si="25"/>
        <v>703500000</v>
      </c>
      <c r="N235">
        <f t="shared" si="26"/>
        <v>694330000</v>
      </c>
    </row>
    <row r="236" spans="1:14" x14ac:dyDescent="0.3">
      <c r="A236" s="1">
        <v>19</v>
      </c>
      <c r="B236" t="s">
        <v>2130</v>
      </c>
      <c r="C236" t="s">
        <v>261</v>
      </c>
      <c r="D236" t="s">
        <v>261</v>
      </c>
      <c r="E236" t="s">
        <v>261</v>
      </c>
      <c r="F236" t="s">
        <v>261</v>
      </c>
      <c r="G236" t="s">
        <v>261</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2131</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2132</v>
      </c>
      <c r="C238" t="s">
        <v>261</v>
      </c>
      <c r="D238" t="s">
        <v>261</v>
      </c>
      <c r="E238" t="s">
        <v>261</v>
      </c>
      <c r="F238" t="s">
        <v>261</v>
      </c>
      <c r="G238" t="s">
        <v>261</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2133</v>
      </c>
      <c r="C239" t="s">
        <v>3869</v>
      </c>
      <c r="D239" t="s">
        <v>2227</v>
      </c>
      <c r="E239" t="s">
        <v>7654</v>
      </c>
      <c r="F239" t="s">
        <v>10446</v>
      </c>
      <c r="G239" t="s">
        <v>3210</v>
      </c>
      <c r="I239" t="str">
        <f t="shared" si="21"/>
        <v>N/A</v>
      </c>
      <c r="J239">
        <f t="shared" si="22"/>
        <v>5670000</v>
      </c>
      <c r="K239">
        <f t="shared" si="23"/>
        <v>4040000</v>
      </c>
      <c r="L239">
        <f t="shared" si="24"/>
        <v>6560000</v>
      </c>
      <c r="M239">
        <f t="shared" si="25"/>
        <v>7340000</v>
      </c>
      <c r="N239">
        <f t="shared" si="26"/>
        <v>3970000</v>
      </c>
    </row>
    <row r="240" spans="1:14" x14ac:dyDescent="0.3">
      <c r="A240" s="1">
        <v>23</v>
      </c>
      <c r="B240" t="s">
        <v>2134</v>
      </c>
      <c r="C240" t="s">
        <v>261</v>
      </c>
      <c r="D240" t="s">
        <v>261</v>
      </c>
      <c r="E240" t="s">
        <v>261</v>
      </c>
      <c r="F240" t="s">
        <v>261</v>
      </c>
      <c r="G240" t="s">
        <v>261</v>
      </c>
      <c r="I240" t="str">
        <f t="shared" si="21"/>
        <v>N/A</v>
      </c>
      <c r="J240" t="str">
        <f t="shared" si="22"/>
        <v>N/A</v>
      </c>
      <c r="K240" t="str">
        <f t="shared" si="23"/>
        <v>N/A</v>
      </c>
      <c r="L240" t="str">
        <f t="shared" si="24"/>
        <v>N/A</v>
      </c>
      <c r="M240" t="str">
        <f t="shared" si="25"/>
        <v>N/A</v>
      </c>
      <c r="N240" t="str">
        <f t="shared" si="26"/>
        <v>N/A</v>
      </c>
    </row>
    <row r="241" spans="1:14" x14ac:dyDescent="0.3">
      <c r="A241" s="1">
        <v>24</v>
      </c>
      <c r="B241" t="s">
        <v>2140</v>
      </c>
      <c r="C241" t="s">
        <v>10447</v>
      </c>
      <c r="D241" t="s">
        <v>10448</v>
      </c>
      <c r="E241" t="s">
        <v>10449</v>
      </c>
      <c r="F241" t="s">
        <v>10449</v>
      </c>
      <c r="G241" t="s">
        <v>10450</v>
      </c>
      <c r="I241" t="str">
        <f t="shared" si="21"/>
        <v>N/A</v>
      </c>
      <c r="J241" t="str">
        <f t="shared" si="22"/>
        <v>(25.77M)</v>
      </c>
      <c r="K241" t="str">
        <f t="shared" si="23"/>
        <v>(24.08M)</v>
      </c>
      <c r="L241" t="str">
        <f t="shared" si="24"/>
        <v>(20.23M)</v>
      </c>
      <c r="M241" t="str">
        <f t="shared" si="25"/>
        <v>(20.23M)</v>
      </c>
      <c r="N241" t="str">
        <f t="shared" si="26"/>
        <v>(17.95M)</v>
      </c>
    </row>
    <row r="242" spans="1:14" x14ac:dyDescent="0.3">
      <c r="A242" s="1">
        <v>25</v>
      </c>
      <c r="B242" t="s">
        <v>2146</v>
      </c>
      <c r="C242" t="s">
        <v>261</v>
      </c>
      <c r="D242" t="s">
        <v>261</v>
      </c>
      <c r="E242" t="s">
        <v>261</v>
      </c>
      <c r="F242" t="s">
        <v>261</v>
      </c>
      <c r="G242" t="s">
        <v>261</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2147</v>
      </c>
      <c r="C243" t="s">
        <v>261</v>
      </c>
      <c r="D243" t="s">
        <v>10451</v>
      </c>
      <c r="E243" t="s">
        <v>10452</v>
      </c>
      <c r="F243" t="s">
        <v>9350</v>
      </c>
      <c r="G243" t="s">
        <v>1115</v>
      </c>
      <c r="I243" t="str">
        <f t="shared" si="21"/>
        <v>N/A</v>
      </c>
      <c r="J243" t="str">
        <f t="shared" si="22"/>
        <v>N/A</v>
      </c>
      <c r="K243">
        <f t="shared" si="23"/>
        <v>-7.1999999999999998E-3</v>
      </c>
      <c r="L243">
        <f t="shared" si="24"/>
        <v>-1.03E-2</v>
      </c>
      <c r="M243">
        <f t="shared" si="25"/>
        <v>1.03E-2</v>
      </c>
      <c r="N243">
        <f t="shared" si="26"/>
        <v>8.8200000000000001E-2</v>
      </c>
    </row>
    <row r="244" spans="1:14" x14ac:dyDescent="0.3">
      <c r="A244" s="1">
        <v>27</v>
      </c>
      <c r="B244" t="s">
        <v>2152</v>
      </c>
      <c r="C244" t="s">
        <v>261</v>
      </c>
      <c r="D244" t="s">
        <v>261</v>
      </c>
      <c r="E244" t="s">
        <v>261</v>
      </c>
      <c r="F244" t="s">
        <v>261</v>
      </c>
      <c r="G244" t="s">
        <v>261</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2153</v>
      </c>
      <c r="C245" t="s">
        <v>261</v>
      </c>
      <c r="D245" t="s">
        <v>261</v>
      </c>
      <c r="E245" t="s">
        <v>261</v>
      </c>
      <c r="F245" t="s">
        <v>261</v>
      </c>
      <c r="G245" t="s">
        <v>261</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440</v>
      </c>
      <c r="C246" t="s">
        <v>10453</v>
      </c>
      <c r="D246" t="s">
        <v>10454</v>
      </c>
      <c r="E246" t="s">
        <v>10455</v>
      </c>
      <c r="F246" t="s">
        <v>10456</v>
      </c>
      <c r="G246" t="s">
        <v>3859</v>
      </c>
      <c r="I246" t="str">
        <f t="shared" si="21"/>
        <v>neg_trend</v>
      </c>
      <c r="J246">
        <f t="shared" si="22"/>
        <v>64870000.000000007</v>
      </c>
      <c r="K246">
        <f t="shared" si="23"/>
        <v>61120000</v>
      </c>
      <c r="L246">
        <f t="shared" si="24"/>
        <v>55840000</v>
      </c>
      <c r="M246">
        <f t="shared" si="25"/>
        <v>52760000</v>
      </c>
      <c r="N246">
        <f t="shared" si="26"/>
        <v>50090000</v>
      </c>
    </row>
    <row r="247" spans="1:14" x14ac:dyDescent="0.3">
      <c r="A247" s="1">
        <v>30</v>
      </c>
      <c r="B247" t="s">
        <v>443</v>
      </c>
      <c r="C247" t="s">
        <v>10457</v>
      </c>
      <c r="D247" t="s">
        <v>10458</v>
      </c>
      <c r="E247" t="s">
        <v>10459</v>
      </c>
      <c r="F247" t="s">
        <v>10460</v>
      </c>
      <c r="G247" t="s">
        <v>10461</v>
      </c>
      <c r="I247" t="str">
        <f t="shared" si="21"/>
        <v>neg_trend</v>
      </c>
      <c r="J247">
        <f t="shared" si="22"/>
        <v>261579999.99999997</v>
      </c>
      <c r="K247">
        <f t="shared" si="23"/>
        <v>201530000</v>
      </c>
      <c r="L247">
        <f t="shared" si="24"/>
        <v>199440000</v>
      </c>
      <c r="M247">
        <f t="shared" si="25"/>
        <v>190870000</v>
      </c>
      <c r="N247">
        <f t="shared" si="26"/>
        <v>175010000</v>
      </c>
    </row>
    <row r="248" spans="1:14" x14ac:dyDescent="0.3">
      <c r="A248" s="1">
        <v>31</v>
      </c>
      <c r="B248" t="s">
        <v>449</v>
      </c>
      <c r="C248" t="s">
        <v>10462</v>
      </c>
      <c r="D248" t="s">
        <v>10463</v>
      </c>
      <c r="E248" t="s">
        <v>10464</v>
      </c>
      <c r="F248" t="s">
        <v>10465</v>
      </c>
      <c r="G248" t="s">
        <v>6011</v>
      </c>
      <c r="I248" t="str">
        <f t="shared" si="21"/>
        <v>neg_trend</v>
      </c>
      <c r="J248">
        <f t="shared" si="22"/>
        <v>153190000</v>
      </c>
      <c r="K248">
        <f t="shared" si="23"/>
        <v>93210000</v>
      </c>
      <c r="L248">
        <f t="shared" si="24"/>
        <v>92290000</v>
      </c>
      <c r="M248">
        <f t="shared" si="25"/>
        <v>85140000</v>
      </c>
      <c r="N248">
        <f t="shared" si="26"/>
        <v>72030000</v>
      </c>
    </row>
    <row r="249" spans="1:14" x14ac:dyDescent="0.3">
      <c r="A249" s="1">
        <v>32</v>
      </c>
      <c r="B249" t="s">
        <v>454</v>
      </c>
      <c r="C249" t="s">
        <v>10466</v>
      </c>
      <c r="D249" t="s">
        <v>10467</v>
      </c>
      <c r="E249" t="s">
        <v>10468</v>
      </c>
      <c r="F249" t="s">
        <v>10469</v>
      </c>
      <c r="G249" t="s">
        <v>10470</v>
      </c>
      <c r="I249" t="str">
        <f t="shared" si="21"/>
        <v>neg_trend</v>
      </c>
      <c r="J249">
        <f t="shared" si="22"/>
        <v>108390000</v>
      </c>
      <c r="K249">
        <f t="shared" si="23"/>
        <v>108320000</v>
      </c>
      <c r="L249">
        <f t="shared" si="24"/>
        <v>107140000</v>
      </c>
      <c r="M249">
        <f t="shared" si="25"/>
        <v>105730000</v>
      </c>
      <c r="N249">
        <f t="shared" si="26"/>
        <v>102990000</v>
      </c>
    </row>
    <row r="250" spans="1:14" x14ac:dyDescent="0.3">
      <c r="A250" s="1">
        <v>33</v>
      </c>
      <c r="B250" t="s">
        <v>2169</v>
      </c>
      <c r="C250" t="s">
        <v>7792</v>
      </c>
      <c r="D250" t="s">
        <v>10471</v>
      </c>
      <c r="E250" t="s">
        <v>1899</v>
      </c>
      <c r="F250" t="s">
        <v>3295</v>
      </c>
      <c r="G250" t="s">
        <v>7863</v>
      </c>
      <c r="I250" t="str">
        <f t="shared" si="21"/>
        <v>neg_trend</v>
      </c>
      <c r="J250">
        <f t="shared" si="22"/>
        <v>7840000</v>
      </c>
      <c r="K250">
        <f t="shared" si="23"/>
        <v>7520000</v>
      </c>
      <c r="L250">
        <f t="shared" si="24"/>
        <v>6320000</v>
      </c>
      <c r="M250">
        <f t="shared" si="25"/>
        <v>6010000</v>
      </c>
      <c r="N250">
        <f t="shared" si="26"/>
        <v>5550000</v>
      </c>
    </row>
    <row r="251" spans="1:14" x14ac:dyDescent="0.3">
      <c r="A251" s="1">
        <v>34</v>
      </c>
      <c r="B251" t="s">
        <v>459</v>
      </c>
      <c r="C251" t="s">
        <v>1598</v>
      </c>
      <c r="D251" t="s">
        <v>1564</v>
      </c>
      <c r="E251" t="s">
        <v>6115</v>
      </c>
      <c r="F251" t="s">
        <v>10472</v>
      </c>
      <c r="G251" t="s">
        <v>6971</v>
      </c>
      <c r="I251" t="str">
        <f t="shared" si="21"/>
        <v>N/A</v>
      </c>
      <c r="J251">
        <f t="shared" si="22"/>
        <v>2730000000</v>
      </c>
      <c r="K251">
        <f t="shared" si="23"/>
        <v>2620000000</v>
      </c>
      <c r="L251">
        <f t="shared" si="24"/>
        <v>2630000000</v>
      </c>
      <c r="M251">
        <f t="shared" si="25"/>
        <v>2480000000</v>
      </c>
      <c r="N251">
        <f t="shared" si="26"/>
        <v>2400000000</v>
      </c>
    </row>
    <row r="252" spans="1:14" x14ac:dyDescent="0.3">
      <c r="A252" s="1">
        <v>35</v>
      </c>
      <c r="B252" t="s">
        <v>2175</v>
      </c>
      <c r="C252" t="s">
        <v>261</v>
      </c>
      <c r="D252" t="s">
        <v>10473</v>
      </c>
      <c r="E252" t="s">
        <v>10474</v>
      </c>
      <c r="F252" t="s">
        <v>10475</v>
      </c>
      <c r="G252" t="s">
        <v>9226</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-3.9900000000000005E-2</v>
      </c>
      <c r="L252">
        <f t="shared" ref="L252:L315" si="30">IF(TRIM(E252)="-", "N/A", IF(RIGHT(E252,1)="M",1000000*VALUE(LEFT(E252,LEN(E252)-1)),IF(RIGHT(E252,1)="B",1000000000*VALUE(LEFT(E252,LEN(E252)-1)),IF(RIGHT(E252,1)="%",0.01*VALUE(LEFT(E252,LEN(E252)-1)),E252))))</f>
        <v>2.0999999999999999E-3</v>
      </c>
      <c r="M252">
        <f t="shared" ref="M252:M315" si="31">IF(TRIM(F252)="-", "N/A", IF(RIGHT(F252,1)="M",1000000*VALUE(LEFT(F252,LEN(F252)-1)),IF(RIGHT(F252,1)="B",1000000000*VALUE(LEFT(F252,LEN(F252)-1)),IF(RIGHT(F252,1)="%",0.01*VALUE(LEFT(F252,LEN(F252)-1)),F252))))</f>
        <v>-5.5199999999999999E-2</v>
      </c>
      <c r="N252">
        <f t="shared" ref="N252:N315" si="32">IF(TRIM(G252)="-", "N/A", IF(RIGHT(G252,1)="M",1000000*VALUE(LEFT(G252,LEN(G252)-1)),IF(RIGHT(G252,1)="B",1000000000*VALUE(LEFT(G252,LEN(G252)-1)),IF(RIGHT(G252,1)="%",0.01*VALUE(LEFT(G252,LEN(G252)-1)),G252))))</f>
        <v>-3.1600000000000003E-2</v>
      </c>
    </row>
    <row r="253" spans="1:14" x14ac:dyDescent="0.3">
      <c r="A253" s="1">
        <v>36</v>
      </c>
      <c r="B253" t="s">
        <v>470</v>
      </c>
      <c r="C253" t="s">
        <v>261</v>
      </c>
      <c r="D253" t="s">
        <v>261</v>
      </c>
      <c r="E253" t="s">
        <v>261</v>
      </c>
      <c r="F253" t="s">
        <v>261</v>
      </c>
      <c r="G253" t="s">
        <v>9350</v>
      </c>
      <c r="I253" t="str">
        <f t="shared" si="27"/>
        <v>N/A</v>
      </c>
      <c r="J253" t="str">
        <f t="shared" si="28"/>
        <v>N/A</v>
      </c>
      <c r="K253" t="str">
        <f t="shared" si="29"/>
        <v>N/A</v>
      </c>
      <c r="L253" t="str">
        <f t="shared" si="30"/>
        <v>N/A</v>
      </c>
      <c r="M253" t="str">
        <f t="shared" si="31"/>
        <v>N/A</v>
      </c>
      <c r="N253">
        <f t="shared" si="32"/>
        <v>1.03E-2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296</v>
      </c>
      <c r="C255" s="1" t="s">
        <v>248</v>
      </c>
      <c r="D255" s="1" t="s">
        <v>249</v>
      </c>
      <c r="E255" s="1" t="s">
        <v>250</v>
      </c>
      <c r="F255" s="1" t="s">
        <v>251</v>
      </c>
      <c r="G255" s="1" t="s">
        <v>252</v>
      </c>
      <c r="H255" s="1" t="s">
        <v>253</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2180</v>
      </c>
      <c r="C256" t="s">
        <v>3386</v>
      </c>
      <c r="D256" t="s">
        <v>4078</v>
      </c>
      <c r="E256" t="s">
        <v>9098</v>
      </c>
      <c r="F256" t="s">
        <v>9159</v>
      </c>
      <c r="G256" t="s">
        <v>10432</v>
      </c>
      <c r="I256" t="str">
        <f t="shared" si="27"/>
        <v>N/A</v>
      </c>
      <c r="J256">
        <f t="shared" si="28"/>
        <v>2029999999.9999998</v>
      </c>
      <c r="K256">
        <f t="shared" si="29"/>
        <v>1950000000</v>
      </c>
      <c r="L256">
        <f t="shared" si="30"/>
        <v>2000000000</v>
      </c>
      <c r="M256">
        <f t="shared" si="31"/>
        <v>1870000000</v>
      </c>
      <c r="N256">
        <f t="shared" si="32"/>
        <v>1840000000</v>
      </c>
    </row>
    <row r="257" spans="1:14" x14ac:dyDescent="0.3">
      <c r="A257" s="1">
        <v>1</v>
      </c>
      <c r="B257" t="s">
        <v>2186</v>
      </c>
      <c r="C257" t="s">
        <v>10476</v>
      </c>
      <c r="D257" t="s">
        <v>10477</v>
      </c>
      <c r="E257" t="s">
        <v>10478</v>
      </c>
      <c r="F257" t="s">
        <v>10479</v>
      </c>
      <c r="G257" t="s">
        <v>10480</v>
      </c>
      <c r="I257" t="str">
        <f t="shared" si="27"/>
        <v>pos_trend</v>
      </c>
      <c r="J257">
        <f t="shared" si="28"/>
        <v>696670000</v>
      </c>
      <c r="K257">
        <f t="shared" si="29"/>
        <v>701500000</v>
      </c>
      <c r="L257">
        <f t="shared" si="30"/>
        <v>771600000</v>
      </c>
      <c r="M257">
        <f t="shared" si="31"/>
        <v>799220000</v>
      </c>
      <c r="N257">
        <f t="shared" si="32"/>
        <v>806040000</v>
      </c>
    </row>
    <row r="258" spans="1:14" x14ac:dyDescent="0.3">
      <c r="A258" s="1">
        <v>2</v>
      </c>
      <c r="B258" t="s">
        <v>2192</v>
      </c>
      <c r="C258" t="s">
        <v>3351</v>
      </c>
      <c r="D258" t="s">
        <v>3352</v>
      </c>
      <c r="E258" t="s">
        <v>872</v>
      </c>
      <c r="F258" t="s">
        <v>10481</v>
      </c>
      <c r="G258" t="s">
        <v>10482</v>
      </c>
      <c r="I258" t="str">
        <f t="shared" si="27"/>
        <v>neg_trend</v>
      </c>
      <c r="J258">
        <f t="shared" si="28"/>
        <v>1210000000</v>
      </c>
      <c r="K258">
        <f t="shared" si="29"/>
        <v>1130000000</v>
      </c>
      <c r="L258">
        <f t="shared" si="30"/>
        <v>1080000000</v>
      </c>
      <c r="M258">
        <f t="shared" si="31"/>
        <v>939100000</v>
      </c>
      <c r="N258">
        <f t="shared" si="32"/>
        <v>905760000</v>
      </c>
    </row>
    <row r="259" spans="1:14" x14ac:dyDescent="0.3">
      <c r="A259" s="1">
        <v>3</v>
      </c>
      <c r="B259" t="s">
        <v>2198</v>
      </c>
      <c r="C259" t="s">
        <v>261</v>
      </c>
      <c r="D259" t="s">
        <v>261</v>
      </c>
      <c r="E259" t="s">
        <v>261</v>
      </c>
      <c r="F259" t="s">
        <v>261</v>
      </c>
      <c r="G259" t="s">
        <v>261</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2199</v>
      </c>
      <c r="C260" t="s">
        <v>261</v>
      </c>
      <c r="D260" t="s">
        <v>10483</v>
      </c>
      <c r="E260" t="s">
        <v>10484</v>
      </c>
      <c r="F260" t="s">
        <v>10485</v>
      </c>
      <c r="G260" t="s">
        <v>7091</v>
      </c>
      <c r="I260" t="str">
        <f t="shared" si="27"/>
        <v>N/A</v>
      </c>
      <c r="J260" t="str">
        <f t="shared" si="28"/>
        <v>N/A</v>
      </c>
      <c r="K260">
        <f t="shared" si="29"/>
        <v>-3.9100000000000003E-2</v>
      </c>
      <c r="L260">
        <f t="shared" si="30"/>
        <v>2.5600000000000001E-2</v>
      </c>
      <c r="M260">
        <f t="shared" si="31"/>
        <v>-6.3700000000000007E-2</v>
      </c>
      <c r="N260">
        <f t="shared" si="32"/>
        <v>-1.7000000000000001E-2</v>
      </c>
    </row>
    <row r="261" spans="1:14" x14ac:dyDescent="0.3">
      <c r="A261" s="1">
        <v>5</v>
      </c>
      <c r="B261" t="s">
        <v>472</v>
      </c>
      <c r="C261" t="s">
        <v>10486</v>
      </c>
      <c r="D261" t="s">
        <v>10487</v>
      </c>
      <c r="E261" t="s">
        <v>10488</v>
      </c>
      <c r="F261" t="s">
        <v>10489</v>
      </c>
      <c r="G261" t="s">
        <v>10490</v>
      </c>
      <c r="I261" t="str">
        <f t="shared" si="27"/>
        <v>neg_trend</v>
      </c>
      <c r="J261">
        <f t="shared" si="28"/>
        <v>313550000</v>
      </c>
      <c r="K261">
        <f t="shared" si="29"/>
        <v>300400000</v>
      </c>
      <c r="L261">
        <f t="shared" si="30"/>
        <v>229740000</v>
      </c>
      <c r="M261">
        <f t="shared" si="31"/>
        <v>219370000</v>
      </c>
      <c r="N261">
        <f t="shared" si="32"/>
        <v>178710000</v>
      </c>
    </row>
    <row r="262" spans="1:14" x14ac:dyDescent="0.3">
      <c r="A262" s="1">
        <v>6</v>
      </c>
      <c r="B262" t="s">
        <v>478</v>
      </c>
      <c r="C262" t="s">
        <v>10491</v>
      </c>
      <c r="D262" t="s">
        <v>10492</v>
      </c>
      <c r="E262" t="s">
        <v>10493</v>
      </c>
      <c r="F262" t="s">
        <v>10494</v>
      </c>
      <c r="G262" t="s">
        <v>10495</v>
      </c>
      <c r="I262" t="str">
        <f t="shared" si="27"/>
        <v>neg_trend</v>
      </c>
      <c r="J262">
        <f t="shared" si="28"/>
        <v>136120000</v>
      </c>
      <c r="K262">
        <f t="shared" si="29"/>
        <v>134310000</v>
      </c>
      <c r="L262">
        <f t="shared" si="30"/>
        <v>121740000</v>
      </c>
      <c r="M262">
        <f t="shared" si="31"/>
        <v>113610000</v>
      </c>
      <c r="N262">
        <f t="shared" si="32"/>
        <v>88010000</v>
      </c>
    </row>
    <row r="263" spans="1:14" x14ac:dyDescent="0.3">
      <c r="A263" s="1">
        <v>7</v>
      </c>
      <c r="B263" t="s">
        <v>483</v>
      </c>
      <c r="C263" t="s">
        <v>261</v>
      </c>
      <c r="D263" t="s">
        <v>261</v>
      </c>
      <c r="E263" t="s">
        <v>261</v>
      </c>
      <c r="F263" t="s">
        <v>261</v>
      </c>
      <c r="G263" t="s">
        <v>1974</v>
      </c>
      <c r="I263" t="str">
        <f t="shared" si="27"/>
        <v>N/A</v>
      </c>
      <c r="J263" t="str">
        <f t="shared" si="28"/>
        <v>N/A</v>
      </c>
      <c r="K263" t="str">
        <f t="shared" si="29"/>
        <v>N/A</v>
      </c>
      <c r="L263" t="str">
        <f t="shared" si="30"/>
        <v>N/A</v>
      </c>
      <c r="M263" t="str">
        <f t="shared" si="31"/>
        <v>N/A</v>
      </c>
      <c r="N263">
        <f t="shared" si="32"/>
        <v>15000000</v>
      </c>
    </row>
    <row r="264" spans="1:14" x14ac:dyDescent="0.3">
      <c r="A264" s="1">
        <v>8</v>
      </c>
      <c r="B264" t="s">
        <v>482</v>
      </c>
      <c r="C264" t="s">
        <v>10491</v>
      </c>
      <c r="D264" t="s">
        <v>10492</v>
      </c>
      <c r="E264" t="s">
        <v>10493</v>
      </c>
      <c r="F264" t="s">
        <v>10494</v>
      </c>
      <c r="G264" t="s">
        <v>10496</v>
      </c>
      <c r="I264" t="str">
        <f t="shared" si="27"/>
        <v>neg_trend</v>
      </c>
      <c r="J264">
        <f t="shared" si="28"/>
        <v>136120000</v>
      </c>
      <c r="K264">
        <f t="shared" si="29"/>
        <v>134310000</v>
      </c>
      <c r="L264">
        <f t="shared" si="30"/>
        <v>121740000</v>
      </c>
      <c r="M264">
        <f t="shared" si="31"/>
        <v>113610000</v>
      </c>
      <c r="N264">
        <f t="shared" si="32"/>
        <v>73010000</v>
      </c>
    </row>
    <row r="265" spans="1:14" x14ac:dyDescent="0.3">
      <c r="A265" s="1">
        <v>9</v>
      </c>
      <c r="B265" t="s">
        <v>484</v>
      </c>
      <c r="C265" t="s">
        <v>10497</v>
      </c>
      <c r="D265" t="s">
        <v>10498</v>
      </c>
      <c r="E265" t="s">
        <v>10499</v>
      </c>
      <c r="F265" t="s">
        <v>10500</v>
      </c>
      <c r="G265" t="s">
        <v>10501</v>
      </c>
      <c r="I265" t="str">
        <f t="shared" si="27"/>
        <v>neg_trend</v>
      </c>
      <c r="J265">
        <f t="shared" si="28"/>
        <v>177440000</v>
      </c>
      <c r="K265">
        <f t="shared" si="29"/>
        <v>166090000</v>
      </c>
      <c r="L265">
        <f t="shared" si="30"/>
        <v>108000000</v>
      </c>
      <c r="M265">
        <f t="shared" si="31"/>
        <v>105760000</v>
      </c>
      <c r="N265">
        <f t="shared" si="32"/>
        <v>90710000</v>
      </c>
    </row>
    <row r="266" spans="1:14" x14ac:dyDescent="0.3">
      <c r="A266" s="1">
        <v>10</v>
      </c>
      <c r="B266" t="s">
        <v>488</v>
      </c>
      <c r="C266" t="s">
        <v>10497</v>
      </c>
      <c r="D266" t="s">
        <v>10498</v>
      </c>
      <c r="E266" t="s">
        <v>10499</v>
      </c>
      <c r="F266" t="s">
        <v>10500</v>
      </c>
      <c r="G266" t="s">
        <v>10501</v>
      </c>
      <c r="I266" t="str">
        <f t="shared" si="27"/>
        <v>neg_trend</v>
      </c>
      <c r="J266">
        <f t="shared" si="28"/>
        <v>177440000</v>
      </c>
      <c r="K266">
        <f t="shared" si="29"/>
        <v>166090000</v>
      </c>
      <c r="L266">
        <f t="shared" si="30"/>
        <v>108000000</v>
      </c>
      <c r="M266">
        <f t="shared" si="31"/>
        <v>105760000</v>
      </c>
      <c r="N266">
        <f t="shared" si="32"/>
        <v>90710000</v>
      </c>
    </row>
    <row r="267" spans="1:14" x14ac:dyDescent="0.3">
      <c r="A267" s="1">
        <v>11</v>
      </c>
      <c r="B267" t="s">
        <v>489</v>
      </c>
      <c r="C267" t="s">
        <v>261</v>
      </c>
      <c r="D267" t="s">
        <v>261</v>
      </c>
      <c r="E267" t="s">
        <v>261</v>
      </c>
      <c r="F267" t="s">
        <v>261</v>
      </c>
      <c r="G267" t="s">
        <v>261</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2215</v>
      </c>
      <c r="C268" t="s">
        <v>261</v>
      </c>
      <c r="D268" t="s">
        <v>10502</v>
      </c>
      <c r="E268" t="s">
        <v>10503</v>
      </c>
      <c r="F268" t="s">
        <v>10504</v>
      </c>
      <c r="G268" t="s">
        <v>10505</v>
      </c>
      <c r="I268" t="str">
        <f t="shared" si="27"/>
        <v>N/A</v>
      </c>
      <c r="J268" t="str">
        <f t="shared" si="28"/>
        <v>N/A</v>
      </c>
      <c r="K268">
        <f t="shared" si="29"/>
        <v>-6.4000000000000001E-2</v>
      </c>
      <c r="L268">
        <f t="shared" si="30"/>
        <v>-0.34970000000000001</v>
      </c>
      <c r="M268">
        <f t="shared" si="31"/>
        <v>-2.0800000000000003E-2</v>
      </c>
      <c r="N268">
        <f t="shared" si="32"/>
        <v>-0.14230000000000001</v>
      </c>
    </row>
    <row r="269" spans="1:14" x14ac:dyDescent="0.3">
      <c r="A269" s="1">
        <v>13</v>
      </c>
      <c r="B269" t="s">
        <v>495</v>
      </c>
      <c r="C269" t="s">
        <v>10506</v>
      </c>
      <c r="D269" t="s">
        <v>10507</v>
      </c>
      <c r="E269" t="s">
        <v>9637</v>
      </c>
      <c r="F269" t="s">
        <v>10508</v>
      </c>
      <c r="G269" t="s">
        <v>2880</v>
      </c>
      <c r="I269" t="str">
        <f t="shared" si="27"/>
        <v>N/A</v>
      </c>
      <c r="J269">
        <f t="shared" si="28"/>
        <v>0.1149</v>
      </c>
      <c r="K269">
        <f t="shared" si="29"/>
        <v>0.11470000000000001</v>
      </c>
      <c r="L269">
        <f t="shared" si="30"/>
        <v>8.7500000000000008E-2</v>
      </c>
      <c r="M269">
        <f t="shared" si="31"/>
        <v>8.8400000000000006E-2</v>
      </c>
      <c r="N269">
        <f t="shared" si="32"/>
        <v>7.4400000000000008E-2</v>
      </c>
    </row>
    <row r="270" spans="1:14" x14ac:dyDescent="0.3">
      <c r="A270" s="1">
        <v>14</v>
      </c>
      <c r="B270" t="s">
        <v>503</v>
      </c>
      <c r="C270" t="s">
        <v>5210</v>
      </c>
      <c r="D270" t="s">
        <v>10509</v>
      </c>
      <c r="E270" t="s">
        <v>10510</v>
      </c>
      <c r="F270" t="s">
        <v>5612</v>
      </c>
      <c r="G270" t="s">
        <v>10511</v>
      </c>
      <c r="I270" t="str">
        <f t="shared" si="27"/>
        <v>N/A</v>
      </c>
      <c r="J270">
        <f t="shared" si="28"/>
        <v>28820000</v>
      </c>
      <c r="K270">
        <f t="shared" si="29"/>
        <v>22770000</v>
      </c>
      <c r="L270">
        <f t="shared" si="30"/>
        <v>26060000</v>
      </c>
      <c r="M270">
        <f t="shared" si="31"/>
        <v>26630000</v>
      </c>
      <c r="N270">
        <f t="shared" si="32"/>
        <v>27290000</v>
      </c>
    </row>
    <row r="271" spans="1:14" x14ac:dyDescent="0.3">
      <c r="A271" s="1">
        <v>15</v>
      </c>
      <c r="B271" t="s">
        <v>509</v>
      </c>
      <c r="C271" t="s">
        <v>5210</v>
      </c>
      <c r="D271" t="s">
        <v>10509</v>
      </c>
      <c r="E271" t="s">
        <v>10510</v>
      </c>
      <c r="F271" t="s">
        <v>5612</v>
      </c>
      <c r="G271" t="s">
        <v>10511</v>
      </c>
      <c r="I271" t="str">
        <f t="shared" si="27"/>
        <v>N/A</v>
      </c>
      <c r="J271">
        <f t="shared" si="28"/>
        <v>28820000</v>
      </c>
      <c r="K271">
        <f t="shared" si="29"/>
        <v>22770000</v>
      </c>
      <c r="L271">
        <f t="shared" si="30"/>
        <v>26060000</v>
      </c>
      <c r="M271">
        <f t="shared" si="31"/>
        <v>26630000</v>
      </c>
      <c r="N271">
        <f t="shared" si="32"/>
        <v>27290000</v>
      </c>
    </row>
    <row r="272" spans="1:14" x14ac:dyDescent="0.3">
      <c r="A272" s="1">
        <v>16</v>
      </c>
      <c r="B272" t="s">
        <v>514</v>
      </c>
      <c r="C272" t="s">
        <v>5215</v>
      </c>
      <c r="D272" t="s">
        <v>4471</v>
      </c>
      <c r="E272" t="s">
        <v>9549</v>
      </c>
      <c r="F272" t="s">
        <v>9160</v>
      </c>
      <c r="G272" t="s">
        <v>9140</v>
      </c>
      <c r="I272" t="str">
        <f t="shared" si="27"/>
        <v>neg_trend</v>
      </c>
      <c r="J272">
        <f t="shared" si="28"/>
        <v>2370000000</v>
      </c>
      <c r="K272">
        <f t="shared" si="29"/>
        <v>2290000000</v>
      </c>
      <c r="L272">
        <f t="shared" si="30"/>
        <v>2270000000</v>
      </c>
      <c r="M272">
        <f t="shared" si="31"/>
        <v>2140000000.0000002</v>
      </c>
      <c r="N272">
        <f t="shared" si="32"/>
        <v>2060000000</v>
      </c>
    </row>
    <row r="273" spans="1:14" x14ac:dyDescent="0.3">
      <c r="A273" s="1">
        <v>17</v>
      </c>
      <c r="B273" t="s">
        <v>525</v>
      </c>
      <c r="C273" t="s">
        <v>10512</v>
      </c>
      <c r="D273" t="s">
        <v>6268</v>
      </c>
      <c r="E273" t="s">
        <v>10513</v>
      </c>
      <c r="F273" t="s">
        <v>261</v>
      </c>
      <c r="G273" t="s">
        <v>261</v>
      </c>
      <c r="I273" t="str">
        <f t="shared" si="27"/>
        <v>N/A</v>
      </c>
      <c r="J273">
        <f t="shared" si="28"/>
        <v>17420000</v>
      </c>
      <c r="K273">
        <f t="shared" si="29"/>
        <v>15250000</v>
      </c>
      <c r="L273">
        <f t="shared" si="30"/>
        <v>15150000</v>
      </c>
      <c r="M273" t="str">
        <f t="shared" si="31"/>
        <v>N/A</v>
      </c>
      <c r="N273" t="str">
        <f t="shared" si="32"/>
        <v>N/A</v>
      </c>
    </row>
    <row r="274" spans="1:14" x14ac:dyDescent="0.3">
      <c r="A274" s="1">
        <v>18</v>
      </c>
      <c r="B274" t="s">
        <v>526</v>
      </c>
      <c r="C274" t="s">
        <v>261</v>
      </c>
      <c r="D274" t="s">
        <v>261</v>
      </c>
      <c r="E274" t="s">
        <v>261</v>
      </c>
      <c r="F274" t="s">
        <v>261</v>
      </c>
      <c r="G274" t="s">
        <v>261</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527</v>
      </c>
      <c r="C275" t="s">
        <v>10512</v>
      </c>
      <c r="D275" t="s">
        <v>6268</v>
      </c>
      <c r="E275" t="s">
        <v>10513</v>
      </c>
      <c r="F275" t="s">
        <v>261</v>
      </c>
      <c r="G275" t="s">
        <v>261</v>
      </c>
      <c r="I275" t="str">
        <f t="shared" si="27"/>
        <v>N/A</v>
      </c>
      <c r="J275">
        <f t="shared" si="28"/>
        <v>17420000</v>
      </c>
      <c r="K275">
        <f t="shared" si="29"/>
        <v>15250000</v>
      </c>
      <c r="L275">
        <f t="shared" si="30"/>
        <v>15150000</v>
      </c>
      <c r="M275" t="str">
        <f t="shared" si="31"/>
        <v>N/A</v>
      </c>
      <c r="N275" t="str">
        <f t="shared" si="32"/>
        <v>N/A</v>
      </c>
    </row>
    <row r="276" spans="1:14" x14ac:dyDescent="0.3">
      <c r="A276" s="1">
        <v>20</v>
      </c>
      <c r="B276" t="s">
        <v>528</v>
      </c>
      <c r="C276" t="s">
        <v>10514</v>
      </c>
      <c r="D276" t="s">
        <v>10515</v>
      </c>
      <c r="E276" t="s">
        <v>10516</v>
      </c>
      <c r="F276" t="s">
        <v>10517</v>
      </c>
      <c r="G276" t="s">
        <v>10518</v>
      </c>
      <c r="I276" t="str">
        <f t="shared" si="27"/>
        <v>N/A</v>
      </c>
      <c r="J276">
        <f t="shared" si="28"/>
        <v>338900000</v>
      </c>
      <c r="K276">
        <f t="shared" si="29"/>
        <v>313360000</v>
      </c>
      <c r="L276">
        <f t="shared" si="30"/>
        <v>336220000</v>
      </c>
      <c r="M276">
        <f t="shared" si="31"/>
        <v>343020000</v>
      </c>
      <c r="N276">
        <f t="shared" si="32"/>
        <v>339060000</v>
      </c>
    </row>
    <row r="277" spans="1:14" x14ac:dyDescent="0.3">
      <c r="A277" s="1">
        <v>21</v>
      </c>
      <c r="B277" t="s">
        <v>534</v>
      </c>
      <c r="C277" t="s">
        <v>6820</v>
      </c>
      <c r="D277" t="s">
        <v>10519</v>
      </c>
      <c r="E277" t="s">
        <v>7248</v>
      </c>
      <c r="F277" t="s">
        <v>10520</v>
      </c>
      <c r="G277" t="s">
        <v>10520</v>
      </c>
      <c r="I277" t="str">
        <f t="shared" si="27"/>
        <v>N/A</v>
      </c>
      <c r="J277">
        <f t="shared" si="28"/>
        <v>20340000</v>
      </c>
      <c r="K277">
        <f t="shared" si="29"/>
        <v>20490000</v>
      </c>
      <c r="L277">
        <f t="shared" si="30"/>
        <v>20500000</v>
      </c>
      <c r="M277">
        <f t="shared" si="31"/>
        <v>21380000</v>
      </c>
      <c r="N277">
        <f t="shared" si="32"/>
        <v>21380000</v>
      </c>
    </row>
    <row r="278" spans="1:14" x14ac:dyDescent="0.3">
      <c r="A278" s="1">
        <v>22</v>
      </c>
      <c r="B278" t="s">
        <v>540</v>
      </c>
      <c r="C278" t="s">
        <v>10521</v>
      </c>
      <c r="D278" t="s">
        <v>10522</v>
      </c>
      <c r="E278" t="s">
        <v>6915</v>
      </c>
      <c r="F278" t="s">
        <v>10523</v>
      </c>
      <c r="G278" t="s">
        <v>10524</v>
      </c>
      <c r="I278" t="str">
        <f t="shared" si="27"/>
        <v>pos_trend</v>
      </c>
      <c r="J278">
        <f t="shared" si="28"/>
        <v>213830000</v>
      </c>
      <c r="K278">
        <f t="shared" si="29"/>
        <v>215660000</v>
      </c>
      <c r="L278">
        <f t="shared" si="30"/>
        <v>215870000</v>
      </c>
      <c r="M278">
        <f t="shared" si="31"/>
        <v>227690000</v>
      </c>
      <c r="N278">
        <f t="shared" si="32"/>
        <v>228140000</v>
      </c>
    </row>
    <row r="279" spans="1:14" x14ac:dyDescent="0.3">
      <c r="A279" s="1">
        <v>23</v>
      </c>
      <c r="B279" t="s">
        <v>546</v>
      </c>
      <c r="C279" t="s">
        <v>10525</v>
      </c>
      <c r="D279" t="s">
        <v>7328</v>
      </c>
      <c r="E279" t="s">
        <v>10526</v>
      </c>
      <c r="F279" t="s">
        <v>1669</v>
      </c>
      <c r="G279" t="s">
        <v>10527</v>
      </c>
      <c r="I279" t="str">
        <f t="shared" si="27"/>
        <v>pos_trend</v>
      </c>
      <c r="J279">
        <f t="shared" si="28"/>
        <v>113010000</v>
      </c>
      <c r="K279">
        <f t="shared" si="29"/>
        <v>125830000</v>
      </c>
      <c r="L279">
        <f t="shared" si="30"/>
        <v>141210000</v>
      </c>
      <c r="M279">
        <f t="shared" si="31"/>
        <v>155650000</v>
      </c>
      <c r="N279">
        <f t="shared" si="32"/>
        <v>170380000</v>
      </c>
    </row>
    <row r="280" spans="1:14" x14ac:dyDescent="0.3">
      <c r="A280" s="1">
        <v>24</v>
      </c>
      <c r="B280" t="s">
        <v>552</v>
      </c>
      <c r="C280" t="s">
        <v>261</v>
      </c>
      <c r="D280" t="s">
        <v>261</v>
      </c>
      <c r="E280" t="s">
        <v>261</v>
      </c>
      <c r="F280" t="s">
        <v>261</v>
      </c>
      <c r="G280" t="s">
        <v>261</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553</v>
      </c>
      <c r="C281" t="s">
        <v>261</v>
      </c>
      <c r="D281" t="s">
        <v>261</v>
      </c>
      <c r="E281" t="s">
        <v>261</v>
      </c>
      <c r="F281" t="s">
        <v>261</v>
      </c>
      <c r="G281" t="s">
        <v>261</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554</v>
      </c>
      <c r="C282" t="s">
        <v>261</v>
      </c>
      <c r="D282" t="s">
        <v>10528</v>
      </c>
      <c r="E282" t="s">
        <v>9180</v>
      </c>
      <c r="F282" t="s">
        <v>10529</v>
      </c>
      <c r="G282" t="s">
        <v>10530</v>
      </c>
      <c r="I282" t="str">
        <f t="shared" si="27"/>
        <v>N/A</v>
      </c>
      <c r="J282" t="str">
        <f t="shared" si="28"/>
        <v>N/A</v>
      </c>
      <c r="K282" t="str">
        <f t="shared" si="29"/>
        <v>(13.64M)</v>
      </c>
      <c r="L282" t="str">
        <f t="shared" si="30"/>
        <v>(4.27M)</v>
      </c>
      <c r="M282" t="str">
        <f t="shared" si="31"/>
        <v>(3.89M)</v>
      </c>
      <c r="N282" t="str">
        <f t="shared" si="32"/>
        <v>(544,000)</v>
      </c>
    </row>
    <row r="283" spans="1:14" x14ac:dyDescent="0.3">
      <c r="A283" s="1">
        <v>27</v>
      </c>
      <c r="B283" t="s">
        <v>555</v>
      </c>
      <c r="C283" t="s">
        <v>261</v>
      </c>
      <c r="D283" t="s">
        <v>261</v>
      </c>
      <c r="E283" t="s">
        <v>261</v>
      </c>
      <c r="F283" t="s">
        <v>261</v>
      </c>
      <c r="G283" t="s">
        <v>261</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556</v>
      </c>
      <c r="C284" t="s">
        <v>10531</v>
      </c>
      <c r="D284" t="s">
        <v>7900</v>
      </c>
      <c r="E284" t="s">
        <v>1436</v>
      </c>
      <c r="F284" t="s">
        <v>10532</v>
      </c>
      <c r="G284" t="s">
        <v>10533</v>
      </c>
      <c r="I284" t="str">
        <f t="shared" si="27"/>
        <v>N/A</v>
      </c>
      <c r="J284" t="str">
        <f t="shared" si="28"/>
        <v>(1.83M)</v>
      </c>
      <c r="K284" t="str">
        <f t="shared" si="29"/>
        <v>(1.1M)</v>
      </c>
      <c r="L284" t="str">
        <f t="shared" si="30"/>
        <v>(1.34M)</v>
      </c>
      <c r="M284" t="str">
        <f t="shared" si="31"/>
        <v>(1.36M)</v>
      </c>
      <c r="N284" t="str">
        <f t="shared" si="32"/>
        <v>(1.47M)</v>
      </c>
    </row>
    <row r="285" spans="1:14" x14ac:dyDescent="0.3">
      <c r="A285" s="1">
        <v>29</v>
      </c>
      <c r="B285" t="s">
        <v>563</v>
      </c>
      <c r="C285" t="s">
        <v>10534</v>
      </c>
      <c r="D285" t="s">
        <v>10535</v>
      </c>
      <c r="E285" t="s">
        <v>10536</v>
      </c>
      <c r="F285" t="s">
        <v>10537</v>
      </c>
      <c r="G285" t="s">
        <v>10538</v>
      </c>
      <c r="I285" t="str">
        <f t="shared" si="27"/>
        <v>N/A</v>
      </c>
      <c r="J285" t="str">
        <f t="shared" si="28"/>
        <v>(6.46M)</v>
      </c>
      <c r="K285" t="str">
        <f t="shared" si="29"/>
        <v>(33.89M)</v>
      </c>
      <c r="L285" t="str">
        <f t="shared" si="30"/>
        <v>(35.75M)</v>
      </c>
      <c r="M285" t="str">
        <f t="shared" si="31"/>
        <v>(56.46M)</v>
      </c>
      <c r="N285" t="str">
        <f t="shared" si="32"/>
        <v>(78.83M)</v>
      </c>
    </row>
    <row r="286" spans="1:14" x14ac:dyDescent="0.3">
      <c r="A286" s="1">
        <v>30</v>
      </c>
      <c r="B286" t="s">
        <v>564</v>
      </c>
      <c r="C286" t="s">
        <v>10539</v>
      </c>
      <c r="D286" t="s">
        <v>10540</v>
      </c>
      <c r="E286" t="s">
        <v>4208</v>
      </c>
      <c r="F286" t="s">
        <v>10541</v>
      </c>
      <c r="G286" t="s">
        <v>10542</v>
      </c>
      <c r="I286" t="str">
        <f t="shared" si="27"/>
        <v>N/A</v>
      </c>
      <c r="J286">
        <f t="shared" si="28"/>
        <v>0.1242</v>
      </c>
      <c r="K286">
        <f t="shared" si="29"/>
        <v>0.11960000000000001</v>
      </c>
      <c r="L286">
        <f t="shared" si="30"/>
        <v>0.12810000000000002</v>
      </c>
      <c r="M286">
        <f t="shared" si="31"/>
        <v>0.13830000000000001</v>
      </c>
      <c r="N286">
        <f t="shared" si="32"/>
        <v>0.14119999999999999</v>
      </c>
    </row>
    <row r="287" spans="1:14" x14ac:dyDescent="0.3">
      <c r="A287" s="1">
        <v>31</v>
      </c>
      <c r="B287" t="s">
        <v>570</v>
      </c>
      <c r="C287" t="s">
        <v>10543</v>
      </c>
      <c r="D287" t="s">
        <v>10544</v>
      </c>
      <c r="E287" t="s">
        <v>10545</v>
      </c>
      <c r="F287" t="s">
        <v>10517</v>
      </c>
      <c r="G287" t="s">
        <v>10518</v>
      </c>
      <c r="I287" t="str">
        <f t="shared" si="27"/>
        <v>N/A</v>
      </c>
      <c r="J287">
        <f t="shared" si="28"/>
        <v>356320000</v>
      </c>
      <c r="K287">
        <f t="shared" si="29"/>
        <v>328610000</v>
      </c>
      <c r="L287">
        <f t="shared" si="30"/>
        <v>351370000</v>
      </c>
      <c r="M287">
        <f t="shared" si="31"/>
        <v>343020000</v>
      </c>
      <c r="N287">
        <f t="shared" si="32"/>
        <v>339060000</v>
      </c>
    </row>
    <row r="288" spans="1:14" x14ac:dyDescent="0.3">
      <c r="A288" s="1">
        <v>32</v>
      </c>
      <c r="B288" t="s">
        <v>571</v>
      </c>
      <c r="C288" t="s">
        <v>4248</v>
      </c>
      <c r="D288" t="s">
        <v>10546</v>
      </c>
      <c r="E288" t="s">
        <v>9948</v>
      </c>
      <c r="F288" t="s">
        <v>10541</v>
      </c>
      <c r="G288" t="s">
        <v>10542</v>
      </c>
      <c r="I288" t="str">
        <f t="shared" si="27"/>
        <v>N/A</v>
      </c>
      <c r="J288">
        <f t="shared" si="28"/>
        <v>0.13059999999999999</v>
      </c>
      <c r="K288">
        <f t="shared" si="29"/>
        <v>0.12539999999999998</v>
      </c>
      <c r="L288">
        <f t="shared" si="30"/>
        <v>0.1338</v>
      </c>
      <c r="M288">
        <f t="shared" si="31"/>
        <v>0.13830000000000001</v>
      </c>
      <c r="N288">
        <f t="shared" si="32"/>
        <v>0.14119999999999999</v>
      </c>
    </row>
    <row r="289" spans="1:14" x14ac:dyDescent="0.3">
      <c r="A289" s="1">
        <v>33</v>
      </c>
      <c r="B289" t="s">
        <v>572</v>
      </c>
      <c r="C289" t="s">
        <v>261</v>
      </c>
      <c r="D289" t="s">
        <v>261</v>
      </c>
      <c r="E289" t="s">
        <v>261</v>
      </c>
      <c r="F289" t="s">
        <v>261</v>
      </c>
      <c r="G289" t="s">
        <v>10547</v>
      </c>
      <c r="I289" t="str">
        <f t="shared" si="27"/>
        <v>N/A</v>
      </c>
      <c r="J289" t="str">
        <f t="shared" si="28"/>
        <v>N/A</v>
      </c>
      <c r="K289" t="str">
        <f t="shared" si="29"/>
        <v>N/A</v>
      </c>
      <c r="L289" t="str">
        <f t="shared" si="30"/>
        <v>N/A</v>
      </c>
      <c r="M289" t="str">
        <f t="shared" si="31"/>
        <v>N/A</v>
      </c>
      <c r="N289">
        <f t="shared" si="32"/>
        <v>7.3700000000000002E-2</v>
      </c>
    </row>
    <row r="290" spans="1:14" x14ac:dyDescent="0.3">
      <c r="A290" s="1">
        <v>34</v>
      </c>
      <c r="B290" t="s">
        <v>574</v>
      </c>
      <c r="C290" t="s">
        <v>261</v>
      </c>
      <c r="D290" t="s">
        <v>261</v>
      </c>
      <c r="E290" t="s">
        <v>261</v>
      </c>
      <c r="F290" t="s">
        <v>261</v>
      </c>
      <c r="G290" t="s">
        <v>261</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580</v>
      </c>
      <c r="C291" t="s">
        <v>10543</v>
      </c>
      <c r="D291" t="s">
        <v>10544</v>
      </c>
      <c r="E291" t="s">
        <v>10545</v>
      </c>
      <c r="F291" t="s">
        <v>10517</v>
      </c>
      <c r="G291" t="s">
        <v>10518</v>
      </c>
      <c r="I291" t="str">
        <f t="shared" si="27"/>
        <v>N/A</v>
      </c>
      <c r="J291">
        <f t="shared" si="28"/>
        <v>356320000</v>
      </c>
      <c r="K291">
        <f t="shared" si="29"/>
        <v>328610000</v>
      </c>
      <c r="L291">
        <f t="shared" si="30"/>
        <v>351370000</v>
      </c>
      <c r="M291">
        <f t="shared" si="31"/>
        <v>343020000</v>
      </c>
      <c r="N291">
        <f t="shared" si="32"/>
        <v>339060000</v>
      </c>
    </row>
    <row r="292" spans="1:14" x14ac:dyDescent="0.3">
      <c r="A292" s="1">
        <v>36</v>
      </c>
      <c r="B292" t="s">
        <v>586</v>
      </c>
      <c r="C292" t="s">
        <v>1598</v>
      </c>
      <c r="D292" t="s">
        <v>1564</v>
      </c>
      <c r="E292" t="s">
        <v>6115</v>
      </c>
      <c r="F292" t="s">
        <v>10472</v>
      </c>
      <c r="G292" t="s">
        <v>6971</v>
      </c>
      <c r="I292" t="str">
        <f t="shared" si="27"/>
        <v>N/A</v>
      </c>
      <c r="J292">
        <f t="shared" si="28"/>
        <v>2730000000</v>
      </c>
      <c r="K292">
        <f t="shared" si="29"/>
        <v>2620000000</v>
      </c>
      <c r="L292">
        <f t="shared" si="30"/>
        <v>2630000000</v>
      </c>
      <c r="M292">
        <f t="shared" si="31"/>
        <v>2480000000</v>
      </c>
      <c r="N292">
        <f t="shared" si="32"/>
        <v>2400000000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296</v>
      </c>
      <c r="C294" s="1" t="s">
        <v>248</v>
      </c>
      <c r="D294" s="1" t="s">
        <v>249</v>
      </c>
      <c r="E294" s="1" t="s">
        <v>250</v>
      </c>
      <c r="F294" s="1" t="s">
        <v>251</v>
      </c>
      <c r="G294" s="1" t="s">
        <v>252</v>
      </c>
      <c r="H294" s="1" t="s">
        <v>253</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587</v>
      </c>
      <c r="C295" t="s">
        <v>10548</v>
      </c>
      <c r="D295" t="s">
        <v>10549</v>
      </c>
      <c r="E295" t="s">
        <v>10550</v>
      </c>
      <c r="F295" t="s">
        <v>6874</v>
      </c>
      <c r="G295" t="s">
        <v>10551</v>
      </c>
      <c r="I295" t="str">
        <f t="shared" si="27"/>
        <v>N/A</v>
      </c>
      <c r="J295" t="str">
        <f t="shared" si="28"/>
        <v>(8.01M)</v>
      </c>
      <c r="K295" t="str">
        <f t="shared" si="29"/>
        <v>(2.77M)</v>
      </c>
      <c r="L295" t="str">
        <f t="shared" si="30"/>
        <v>(2.15M)</v>
      </c>
      <c r="M295" t="str">
        <f t="shared" si="31"/>
        <v>(1.24M)</v>
      </c>
      <c r="N295" t="str">
        <f t="shared" si="32"/>
        <v>(793,000)</v>
      </c>
    </row>
    <row r="296" spans="1:14" x14ac:dyDescent="0.3">
      <c r="A296" s="1">
        <v>1</v>
      </c>
      <c r="B296" t="s">
        <v>593</v>
      </c>
      <c r="C296" t="s">
        <v>10548</v>
      </c>
      <c r="D296" t="s">
        <v>10549</v>
      </c>
      <c r="E296" t="s">
        <v>10550</v>
      </c>
      <c r="F296" t="s">
        <v>6874</v>
      </c>
      <c r="G296" t="s">
        <v>10551</v>
      </c>
      <c r="I296" t="str">
        <f t="shared" si="27"/>
        <v>N/A</v>
      </c>
      <c r="J296" t="str">
        <f t="shared" si="28"/>
        <v>(8.01M)</v>
      </c>
      <c r="K296" t="str">
        <f t="shared" si="29"/>
        <v>(2.77M)</v>
      </c>
      <c r="L296" t="str">
        <f t="shared" si="30"/>
        <v>(2.15M)</v>
      </c>
      <c r="M296" t="str">
        <f t="shared" si="31"/>
        <v>(1.24M)</v>
      </c>
      <c r="N296" t="str">
        <f t="shared" si="32"/>
        <v>(793,000)</v>
      </c>
    </row>
    <row r="297" spans="1:14" x14ac:dyDescent="0.3">
      <c r="A297" s="1">
        <v>2</v>
      </c>
      <c r="B297" t="s">
        <v>598</v>
      </c>
      <c r="C297" t="s">
        <v>261</v>
      </c>
      <c r="D297" t="s">
        <v>261</v>
      </c>
      <c r="E297" t="s">
        <v>261</v>
      </c>
      <c r="F297" t="s">
        <v>261</v>
      </c>
      <c r="G297" t="s">
        <v>261</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608</v>
      </c>
      <c r="C298" t="s">
        <v>261</v>
      </c>
      <c r="D298" t="s">
        <v>10552</v>
      </c>
      <c r="E298" t="s">
        <v>261</v>
      </c>
      <c r="F298" t="s">
        <v>10553</v>
      </c>
      <c r="G298" t="s">
        <v>261</v>
      </c>
      <c r="I298" t="str">
        <f t="shared" si="27"/>
        <v>N/A</v>
      </c>
      <c r="J298" t="str">
        <f t="shared" si="28"/>
        <v>N/A</v>
      </c>
      <c r="K298" t="str">
        <f t="shared" si="29"/>
        <v>(697,000)</v>
      </c>
      <c r="L298" t="str">
        <f t="shared" si="30"/>
        <v>N/A</v>
      </c>
      <c r="M298" t="str">
        <f t="shared" si="31"/>
        <v>(88,000)</v>
      </c>
      <c r="N298" t="str">
        <f t="shared" si="32"/>
        <v>N/A</v>
      </c>
    </row>
    <row r="299" spans="1:14" x14ac:dyDescent="0.3">
      <c r="A299" s="1">
        <v>4</v>
      </c>
      <c r="B299" t="s">
        <v>609</v>
      </c>
      <c r="C299" t="s">
        <v>10554</v>
      </c>
      <c r="D299" t="s">
        <v>10555</v>
      </c>
      <c r="E299" t="s">
        <v>10556</v>
      </c>
      <c r="F299" t="s">
        <v>261</v>
      </c>
      <c r="G299" t="s">
        <v>9047</v>
      </c>
      <c r="I299" t="str">
        <f t="shared" si="27"/>
        <v>N/A</v>
      </c>
      <c r="J299">
        <f t="shared" si="28"/>
        <v>153430000</v>
      </c>
      <c r="K299" t="str">
        <f t="shared" si="29"/>
        <v>480000</v>
      </c>
      <c r="L299">
        <f t="shared" si="30"/>
        <v>179650000</v>
      </c>
      <c r="M299" t="str">
        <f t="shared" si="31"/>
        <v>N/A</v>
      </c>
      <c r="N299">
        <f t="shared" si="32"/>
        <v>29720000</v>
      </c>
    </row>
    <row r="300" spans="1:14" x14ac:dyDescent="0.3">
      <c r="A300" s="1">
        <v>5</v>
      </c>
      <c r="B300" t="s">
        <v>612</v>
      </c>
      <c r="C300" t="s">
        <v>10557</v>
      </c>
      <c r="D300" t="s">
        <v>10558</v>
      </c>
      <c r="E300" t="s">
        <v>10559</v>
      </c>
      <c r="F300" t="s">
        <v>10560</v>
      </c>
      <c r="G300" t="s">
        <v>10561</v>
      </c>
      <c r="I300" t="str">
        <f t="shared" si="27"/>
        <v>N/A</v>
      </c>
      <c r="J300">
        <f t="shared" si="28"/>
        <v>20880000</v>
      </c>
      <c r="K300" t="str">
        <f t="shared" si="29"/>
        <v>(827,000)</v>
      </c>
      <c r="L300">
        <f t="shared" si="30"/>
        <v>162790000</v>
      </c>
      <c r="M300" t="str">
        <f t="shared" si="31"/>
        <v>(47.42M)</v>
      </c>
      <c r="N300">
        <f t="shared" si="32"/>
        <v>236130000</v>
      </c>
    </row>
    <row r="301" spans="1:14" x14ac:dyDescent="0.3">
      <c r="A301" s="1">
        <v>6</v>
      </c>
      <c r="B301" t="s">
        <v>616</v>
      </c>
      <c r="C301" t="s">
        <v>10562</v>
      </c>
      <c r="D301" t="s">
        <v>10563</v>
      </c>
      <c r="E301" t="s">
        <v>10564</v>
      </c>
      <c r="F301" t="s">
        <v>10565</v>
      </c>
      <c r="G301" t="s">
        <v>7899</v>
      </c>
      <c r="I301" t="str">
        <f t="shared" si="27"/>
        <v>N/A</v>
      </c>
      <c r="J301" t="str">
        <f t="shared" si="28"/>
        <v>(245.34M)</v>
      </c>
      <c r="K301" t="str">
        <f t="shared" si="29"/>
        <v>(201.14M)</v>
      </c>
      <c r="L301" t="str">
        <f t="shared" si="30"/>
        <v>(63.72M)</v>
      </c>
      <c r="M301" t="str">
        <f t="shared" si="31"/>
        <v>(96.54M)</v>
      </c>
      <c r="N301" t="str">
        <f t="shared" si="32"/>
        <v>(1.17M)</v>
      </c>
    </row>
    <row r="302" spans="1:14" x14ac:dyDescent="0.3">
      <c r="A302" s="1">
        <v>7</v>
      </c>
      <c r="B302" t="s">
        <v>618</v>
      </c>
      <c r="C302" t="s">
        <v>10566</v>
      </c>
      <c r="D302" t="s">
        <v>10567</v>
      </c>
      <c r="E302" t="s">
        <v>10568</v>
      </c>
      <c r="F302" t="s">
        <v>10569</v>
      </c>
      <c r="G302" t="s">
        <v>10570</v>
      </c>
      <c r="I302" t="str">
        <f t="shared" si="27"/>
        <v>N/A</v>
      </c>
      <c r="J302">
        <f t="shared" si="28"/>
        <v>266220000.00000003</v>
      </c>
      <c r="K302">
        <f t="shared" si="29"/>
        <v>200310000</v>
      </c>
      <c r="L302">
        <f t="shared" si="30"/>
        <v>226520000</v>
      </c>
      <c r="M302">
        <f t="shared" si="31"/>
        <v>49120000</v>
      </c>
      <c r="N302">
        <f t="shared" si="32"/>
        <v>237300000</v>
      </c>
    </row>
    <row r="303" spans="1:14" x14ac:dyDescent="0.3">
      <c r="A303" s="1">
        <v>8</v>
      </c>
      <c r="B303" t="s">
        <v>2277</v>
      </c>
      <c r="C303" t="s">
        <v>261</v>
      </c>
      <c r="D303" t="s">
        <v>10571</v>
      </c>
      <c r="E303" t="s">
        <v>10572</v>
      </c>
      <c r="F303" t="s">
        <v>10573</v>
      </c>
      <c r="G303" t="s">
        <v>10574</v>
      </c>
      <c r="I303" t="str">
        <f t="shared" si="27"/>
        <v>N/A</v>
      </c>
      <c r="J303" t="str">
        <f t="shared" si="28"/>
        <v>N/A</v>
      </c>
      <c r="K303" t="str">
        <f t="shared" si="29"/>
        <v>(11.66M)</v>
      </c>
      <c r="L303" t="str">
        <f t="shared" si="30"/>
        <v>(64.12M)</v>
      </c>
      <c r="M303" t="str">
        <f t="shared" si="31"/>
        <v>(44.42M)</v>
      </c>
      <c r="N303" t="str">
        <f t="shared" si="32"/>
        <v>(159.24M)</v>
      </c>
    </row>
    <row r="304" spans="1:14" x14ac:dyDescent="0.3">
      <c r="A304" s="1">
        <v>9</v>
      </c>
      <c r="B304" t="s">
        <v>2282</v>
      </c>
      <c r="C304" t="s">
        <v>10575</v>
      </c>
      <c r="D304" t="s">
        <v>261</v>
      </c>
      <c r="E304" t="s">
        <v>261</v>
      </c>
      <c r="F304" t="s">
        <v>2165</v>
      </c>
      <c r="G304" t="s">
        <v>261</v>
      </c>
      <c r="I304" t="str">
        <f t="shared" si="27"/>
        <v>N/A</v>
      </c>
      <c r="J304">
        <f t="shared" si="28"/>
        <v>75090000</v>
      </c>
      <c r="K304" t="str">
        <f t="shared" si="29"/>
        <v>N/A</v>
      </c>
      <c r="L304" t="str">
        <f t="shared" si="30"/>
        <v>N/A</v>
      </c>
      <c r="M304">
        <f t="shared" si="31"/>
        <v>21990000</v>
      </c>
      <c r="N304" t="str">
        <f t="shared" si="32"/>
        <v>N/A</v>
      </c>
    </row>
    <row r="305" spans="1:14" x14ac:dyDescent="0.3">
      <c r="A305" s="1">
        <v>10</v>
      </c>
      <c r="B305" t="s">
        <v>620</v>
      </c>
      <c r="C305" t="s">
        <v>261</v>
      </c>
      <c r="D305" t="s">
        <v>261</v>
      </c>
      <c r="E305" t="s">
        <v>261</v>
      </c>
      <c r="F305" t="s">
        <v>261</v>
      </c>
      <c r="G305" t="s">
        <v>261</v>
      </c>
      <c r="I305" t="str">
        <f t="shared" si="27"/>
        <v>N/A</v>
      </c>
      <c r="J305" t="str">
        <f t="shared" si="28"/>
        <v>N/A</v>
      </c>
      <c r="K305" t="str">
        <f t="shared" si="29"/>
        <v>N/A</v>
      </c>
      <c r="L305" t="str">
        <f t="shared" si="30"/>
        <v>N/A</v>
      </c>
      <c r="M305" t="str">
        <f t="shared" si="31"/>
        <v>N/A</v>
      </c>
      <c r="N305" t="str">
        <f t="shared" si="32"/>
        <v>N/A</v>
      </c>
    </row>
    <row r="306" spans="1:14" x14ac:dyDescent="0.3">
      <c r="A306" s="1">
        <v>11</v>
      </c>
      <c r="B306" t="s">
        <v>621</v>
      </c>
      <c r="C306" t="s">
        <v>10576</v>
      </c>
      <c r="D306" t="s">
        <v>10367</v>
      </c>
      <c r="E306" t="s">
        <v>4974</v>
      </c>
      <c r="F306" t="s">
        <v>3982</v>
      </c>
      <c r="G306" t="s">
        <v>5963</v>
      </c>
      <c r="I306" t="str">
        <f t="shared" si="27"/>
        <v>N/A</v>
      </c>
      <c r="J306">
        <f t="shared" si="28"/>
        <v>8109999.9999999991</v>
      </c>
      <c r="K306">
        <f t="shared" si="29"/>
        <v>14310000</v>
      </c>
      <c r="L306">
        <f t="shared" si="30"/>
        <v>4770000</v>
      </c>
      <c r="M306">
        <f t="shared" si="31"/>
        <v>2680000</v>
      </c>
      <c r="N306">
        <f t="shared" si="32"/>
        <v>4400000</v>
      </c>
    </row>
    <row r="307" spans="1:14" x14ac:dyDescent="0.3">
      <c r="A307" s="1">
        <v>12</v>
      </c>
      <c r="B307" t="s">
        <v>624</v>
      </c>
      <c r="C307" t="s">
        <v>10577</v>
      </c>
      <c r="D307" t="s">
        <v>7899</v>
      </c>
      <c r="E307" t="s">
        <v>10578</v>
      </c>
      <c r="F307" t="s">
        <v>10579</v>
      </c>
      <c r="G307" t="s">
        <v>10580</v>
      </c>
      <c r="I307" t="str">
        <f t="shared" si="27"/>
        <v>N/A</v>
      </c>
      <c r="J307">
        <f t="shared" si="28"/>
        <v>249500000</v>
      </c>
      <c r="K307" t="str">
        <f t="shared" si="29"/>
        <v>(1.17M)</v>
      </c>
      <c r="L307">
        <f t="shared" si="30"/>
        <v>280960000</v>
      </c>
      <c r="M307" t="str">
        <f t="shared" si="31"/>
        <v>(68.49M)</v>
      </c>
      <c r="N307">
        <f t="shared" si="32"/>
        <v>110210000</v>
      </c>
    </row>
    <row r="308" spans="1:14" x14ac:dyDescent="0.3">
      <c r="A308" s="1">
        <v>13</v>
      </c>
      <c r="B308" t="s">
        <v>2290</v>
      </c>
      <c r="C308" t="s">
        <v>261</v>
      </c>
      <c r="D308" t="s">
        <v>10581</v>
      </c>
      <c r="E308" t="s">
        <v>10582</v>
      </c>
      <c r="F308" t="s">
        <v>10583</v>
      </c>
      <c r="G308" t="s">
        <v>10584</v>
      </c>
      <c r="I308" t="str">
        <f t="shared" si="27"/>
        <v>N/A</v>
      </c>
      <c r="J308" t="str">
        <f t="shared" si="28"/>
        <v>N/A</v>
      </c>
      <c r="K308">
        <f t="shared" si="29"/>
        <v>-1.0046999999999999</v>
      </c>
      <c r="L308">
        <f t="shared" si="30"/>
        <v>241.74979999999999</v>
      </c>
      <c r="M308">
        <f t="shared" si="31"/>
        <v>-1.2438</v>
      </c>
      <c r="N308">
        <f t="shared" si="32"/>
        <v>2.6091000000000002</v>
      </c>
    </row>
    <row r="309" spans="1:14" x14ac:dyDescent="0.3">
      <c r="A309" s="1">
        <v>14</v>
      </c>
      <c r="B309" t="s">
        <v>2295</v>
      </c>
      <c r="C309" t="s">
        <v>10585</v>
      </c>
      <c r="D309" t="s">
        <v>10586</v>
      </c>
      <c r="E309" t="s">
        <v>10587</v>
      </c>
      <c r="F309" t="s">
        <v>10588</v>
      </c>
      <c r="G309" t="s">
        <v>10589</v>
      </c>
      <c r="I309" t="str">
        <f t="shared" si="27"/>
        <v>N/A</v>
      </c>
      <c r="J309">
        <f t="shared" si="28"/>
        <v>2.2753000000000001</v>
      </c>
      <c r="K309">
        <f t="shared" si="29"/>
        <v>-1.0700000000000001E-2</v>
      </c>
      <c r="L309">
        <f t="shared" si="30"/>
        <v>2.6477999999999997</v>
      </c>
      <c r="M309">
        <f t="shared" si="31"/>
        <v>-0.7127</v>
      </c>
      <c r="N309">
        <f t="shared" si="32"/>
        <v>1.1635</v>
      </c>
    </row>
    <row r="310" spans="1:14" x14ac:dyDescent="0.3">
      <c r="I310" t="str">
        <f t="shared" si="27"/>
        <v>N/A</v>
      </c>
      <c r="J310">
        <f t="shared" si="28"/>
        <v>0</v>
      </c>
      <c r="K310">
        <f t="shared" si="29"/>
        <v>0</v>
      </c>
      <c r="L310">
        <f t="shared" si="30"/>
        <v>0</v>
      </c>
      <c r="M310">
        <f t="shared" si="31"/>
        <v>0</v>
      </c>
      <c r="N310">
        <f t="shared" si="32"/>
        <v>0</v>
      </c>
    </row>
    <row r="311" spans="1:14" x14ac:dyDescent="0.3">
      <c r="B311" s="1" t="s">
        <v>296</v>
      </c>
      <c r="C311" s="1" t="s">
        <v>248</v>
      </c>
      <c r="D311" s="1" t="s">
        <v>249</v>
      </c>
      <c r="E311" s="1" t="s">
        <v>250</v>
      </c>
      <c r="F311" s="1" t="s">
        <v>251</v>
      </c>
      <c r="G311" s="1" t="s">
        <v>252</v>
      </c>
      <c r="H311" s="1" t="s">
        <v>253</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630</v>
      </c>
      <c r="C312" t="s">
        <v>10590</v>
      </c>
      <c r="D312" t="s">
        <v>10591</v>
      </c>
      <c r="E312" t="s">
        <v>6941</v>
      </c>
      <c r="F312" t="s">
        <v>10592</v>
      </c>
      <c r="G312" t="s">
        <v>10593</v>
      </c>
      <c r="I312" t="str">
        <f t="shared" si="27"/>
        <v>N/A</v>
      </c>
      <c r="J312" t="str">
        <f t="shared" si="28"/>
        <v>(9.28M)</v>
      </c>
      <c r="K312" t="str">
        <f t="shared" si="29"/>
        <v>(10.47M)</v>
      </c>
      <c r="L312" t="str">
        <f t="shared" si="30"/>
        <v>(10.11M)</v>
      </c>
      <c r="M312" t="str">
        <f t="shared" si="31"/>
        <v>(10.21M)</v>
      </c>
      <c r="N312" t="str">
        <f t="shared" si="32"/>
        <v>(10.4M)</v>
      </c>
    </row>
    <row r="313" spans="1:14" x14ac:dyDescent="0.3">
      <c r="A313" s="1">
        <v>1</v>
      </c>
      <c r="B313" t="s">
        <v>636</v>
      </c>
      <c r="C313" t="s">
        <v>10594</v>
      </c>
      <c r="D313" t="s">
        <v>10595</v>
      </c>
      <c r="E313" t="s">
        <v>10596</v>
      </c>
      <c r="F313" t="s">
        <v>10597</v>
      </c>
      <c r="G313" t="s">
        <v>10593</v>
      </c>
      <c r="I313" t="str">
        <f t="shared" si="27"/>
        <v>N/A</v>
      </c>
      <c r="J313" t="str">
        <f t="shared" si="28"/>
        <v>(8.16M)</v>
      </c>
      <c r="K313" t="str">
        <f t="shared" si="29"/>
        <v>(9.48M)</v>
      </c>
      <c r="L313" t="str">
        <f t="shared" si="30"/>
        <v>(9.2M)</v>
      </c>
      <c r="M313" t="str">
        <f t="shared" si="31"/>
        <v>(9.99M)</v>
      </c>
      <c r="N313" t="str">
        <f t="shared" si="32"/>
        <v>(10.4M)</v>
      </c>
    </row>
    <row r="314" spans="1:14" x14ac:dyDescent="0.3">
      <c r="A314" s="1">
        <v>2</v>
      </c>
      <c r="B314" t="s">
        <v>374</v>
      </c>
      <c r="C314" t="s">
        <v>10145</v>
      </c>
      <c r="D314" t="s">
        <v>10598</v>
      </c>
      <c r="E314" t="s">
        <v>10599</v>
      </c>
      <c r="F314" t="s">
        <v>10600</v>
      </c>
      <c r="G314" t="s">
        <v>261</v>
      </c>
      <c r="I314" t="str">
        <f t="shared" si="27"/>
        <v>N/A</v>
      </c>
      <c r="J314" t="str">
        <f t="shared" si="28"/>
        <v>(1.12M)</v>
      </c>
      <c r="K314" t="str">
        <f t="shared" si="29"/>
        <v>(992,000)</v>
      </c>
      <c r="L314" t="str">
        <f t="shared" si="30"/>
        <v>(910,000)</v>
      </c>
      <c r="M314" t="str">
        <f t="shared" si="31"/>
        <v>(219,000)</v>
      </c>
      <c r="N314" t="str">
        <f t="shared" si="32"/>
        <v>N/A</v>
      </c>
    </row>
    <row r="315" spans="1:14" x14ac:dyDescent="0.3">
      <c r="A315" s="1">
        <v>3</v>
      </c>
      <c r="B315" t="s">
        <v>637</v>
      </c>
      <c r="C315" t="s">
        <v>261</v>
      </c>
      <c r="D315" t="s">
        <v>10601</v>
      </c>
      <c r="E315" t="s">
        <v>10602</v>
      </c>
      <c r="F315" t="s">
        <v>10603</v>
      </c>
      <c r="G315" t="s">
        <v>2708</v>
      </c>
      <c r="I315" t="str">
        <f t="shared" si="27"/>
        <v>N/A</v>
      </c>
      <c r="J315" t="str">
        <f t="shared" si="28"/>
        <v>N/A</v>
      </c>
      <c r="K315">
        <f t="shared" si="29"/>
        <v>-0.12770000000000001</v>
      </c>
      <c r="L315">
        <f t="shared" si="30"/>
        <v>3.4100000000000005E-2</v>
      </c>
      <c r="M315">
        <f t="shared" si="31"/>
        <v>-1.0200000000000001E-2</v>
      </c>
      <c r="N315">
        <f t="shared" si="32"/>
        <v>-1.7899999999999999E-2</v>
      </c>
    </row>
    <row r="316" spans="1:14" x14ac:dyDescent="0.3">
      <c r="A316" s="1">
        <v>4</v>
      </c>
      <c r="B316" t="s">
        <v>2309</v>
      </c>
      <c r="C316" t="s">
        <v>10604</v>
      </c>
      <c r="D316" t="s">
        <v>10605</v>
      </c>
      <c r="E316" t="s">
        <v>10606</v>
      </c>
      <c r="F316" t="s">
        <v>10607</v>
      </c>
      <c r="G316" t="s">
        <v>10608</v>
      </c>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175130000</v>
      </c>
      <c r="K316">
        <f t="shared" ref="K316:K379" si="35">IF(TRIM(D316)="-", "N/A", IF(RIGHT(D316,1)="M",1000000*VALUE(LEFT(D316,LEN(D316)-1)),IF(RIGHT(D316,1)="B",1000000000*VALUE(LEFT(D316,LEN(D316)-1)),IF(RIGHT(D316,1)="%",0.01*VALUE(LEFT(D316,LEN(D316)-1)),D316))))</f>
        <v>79430000</v>
      </c>
      <c r="L316">
        <f t="shared" ref="L316:L379" si="36">IF(TRIM(E316)="-", "N/A", IF(RIGHT(E316,1)="M",1000000*VALUE(LEFT(E316,LEN(E316)-1)),IF(RIGHT(E316,1)="B",1000000000*VALUE(LEFT(E316,LEN(E316)-1)),IF(RIGHT(E316,1)="%",0.01*VALUE(LEFT(E316,LEN(E316)-1)),E316))))</f>
        <v>53670000</v>
      </c>
      <c r="M316">
        <f t="shared" ref="M316:M379" si="37">IF(TRIM(F316)="-", "N/A", IF(RIGHT(F316,1)="M",1000000*VALUE(LEFT(F316,LEN(F316)-1)),IF(RIGHT(F316,1)="B",1000000000*VALUE(LEFT(F316,LEN(F316)-1)),IF(RIGHT(F316,1)="%",0.01*VALUE(LEFT(F316,LEN(F316)-1)),F316))))</f>
        <v>127500000</v>
      </c>
      <c r="N316">
        <f t="shared" ref="N316:N379" si="38">IF(TRIM(G316)="-", "N/A", IF(RIGHT(G316,1)="M",1000000*VALUE(LEFT(G316,LEN(G316)-1)),IF(RIGHT(G316,1)="B",1000000000*VALUE(LEFT(G316,LEN(G316)-1)),IF(RIGHT(G316,1)="%",0.01*VALUE(LEFT(G316,LEN(G316)-1)),G316))))</f>
        <v>55060000</v>
      </c>
    </row>
    <row r="317" spans="1:14" x14ac:dyDescent="0.3">
      <c r="A317" s="1">
        <v>5</v>
      </c>
      <c r="B317" t="s">
        <v>2310</v>
      </c>
      <c r="C317" t="s">
        <v>10609</v>
      </c>
      <c r="D317" t="s">
        <v>261</v>
      </c>
      <c r="E317" t="s">
        <v>261</v>
      </c>
      <c r="F317" t="s">
        <v>261</v>
      </c>
      <c r="G317" t="s">
        <v>261</v>
      </c>
      <c r="I317" t="str">
        <f t="shared" si="33"/>
        <v>N/A</v>
      </c>
      <c r="J317">
        <f t="shared" si="34"/>
        <v>12660000</v>
      </c>
      <c r="K317" t="str">
        <f t="shared" si="35"/>
        <v>N/A</v>
      </c>
      <c r="L317" t="str">
        <f t="shared" si="36"/>
        <v>N/A</v>
      </c>
      <c r="M317" t="str">
        <f t="shared" si="37"/>
        <v>N/A</v>
      </c>
      <c r="N317" t="str">
        <f t="shared" si="38"/>
        <v>N/A</v>
      </c>
    </row>
    <row r="318" spans="1:14" x14ac:dyDescent="0.3">
      <c r="A318" s="1">
        <v>6</v>
      </c>
      <c r="B318" t="s">
        <v>642</v>
      </c>
      <c r="C318" t="s">
        <v>9699</v>
      </c>
      <c r="D318" t="s">
        <v>10610</v>
      </c>
      <c r="E318" t="s">
        <v>10611</v>
      </c>
      <c r="F318" t="s">
        <v>10612</v>
      </c>
      <c r="G318" t="s">
        <v>10613</v>
      </c>
      <c r="I318" t="str">
        <f t="shared" si="33"/>
        <v>N/A</v>
      </c>
      <c r="J318" t="str">
        <f t="shared" si="34"/>
        <v>(868,000)</v>
      </c>
      <c r="K318" t="str">
        <f t="shared" si="35"/>
        <v>(28.34M)</v>
      </c>
      <c r="L318" t="str">
        <f t="shared" si="36"/>
        <v>(2.12M)</v>
      </c>
      <c r="M318" t="str">
        <f t="shared" si="37"/>
        <v>(23.83M)</v>
      </c>
      <c r="N318" t="str">
        <f t="shared" si="38"/>
        <v>(22.84M)</v>
      </c>
    </row>
    <row r="319" spans="1:14" x14ac:dyDescent="0.3">
      <c r="A319" s="1">
        <v>7</v>
      </c>
      <c r="B319" t="s">
        <v>648</v>
      </c>
      <c r="C319" t="s">
        <v>8445</v>
      </c>
      <c r="D319" t="s">
        <v>10614</v>
      </c>
      <c r="E319" t="s">
        <v>10615</v>
      </c>
      <c r="F319" t="s">
        <v>10616</v>
      </c>
      <c r="G319" t="s">
        <v>10617</v>
      </c>
      <c r="I319" t="str">
        <f t="shared" si="33"/>
        <v>N/A</v>
      </c>
      <c r="J319" t="str">
        <f t="shared" si="34"/>
        <v>(1.01M)</v>
      </c>
      <c r="K319" t="str">
        <f t="shared" si="35"/>
        <v>(28.42M)</v>
      </c>
      <c r="L319" t="str">
        <f t="shared" si="36"/>
        <v>(2.17M)</v>
      </c>
      <c r="M319" t="str">
        <f t="shared" si="37"/>
        <v>(23.89M)</v>
      </c>
      <c r="N319" t="str">
        <f t="shared" si="38"/>
        <v>(23.76M)</v>
      </c>
    </row>
    <row r="320" spans="1:14" x14ac:dyDescent="0.3">
      <c r="A320" s="1">
        <v>8</v>
      </c>
      <c r="B320" t="s">
        <v>650</v>
      </c>
      <c r="C320" t="s">
        <v>4019</v>
      </c>
      <c r="D320" t="s">
        <v>6567</v>
      </c>
      <c r="E320" t="s">
        <v>5926</v>
      </c>
      <c r="F320" t="s">
        <v>5180</v>
      </c>
      <c r="G320" t="s">
        <v>5197</v>
      </c>
      <c r="I320" t="str">
        <f t="shared" si="33"/>
        <v>N/A</v>
      </c>
      <c r="J320" t="str">
        <f t="shared" si="34"/>
        <v>144000</v>
      </c>
      <c r="K320" t="str">
        <f t="shared" si="35"/>
        <v>85000</v>
      </c>
      <c r="L320" t="str">
        <f t="shared" si="36"/>
        <v>53000</v>
      </c>
      <c r="M320" t="str">
        <f t="shared" si="37"/>
        <v>63000</v>
      </c>
      <c r="N320" t="str">
        <f t="shared" si="38"/>
        <v>921000</v>
      </c>
    </row>
    <row r="321" spans="1:14" x14ac:dyDescent="0.3">
      <c r="A321" s="1">
        <v>9</v>
      </c>
      <c r="B321" t="s">
        <v>652</v>
      </c>
      <c r="C321" t="s">
        <v>261</v>
      </c>
      <c r="D321" t="s">
        <v>261</v>
      </c>
      <c r="E321" t="s">
        <v>261</v>
      </c>
      <c r="F321" t="s">
        <v>261</v>
      </c>
      <c r="G321" t="s">
        <v>261</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654</v>
      </c>
      <c r="C322" t="s">
        <v>10618</v>
      </c>
      <c r="D322" t="s">
        <v>10619</v>
      </c>
      <c r="E322" t="s">
        <v>10620</v>
      </c>
      <c r="F322" t="s">
        <v>10621</v>
      </c>
      <c r="G322" t="s">
        <v>10622</v>
      </c>
      <c r="I322" t="str">
        <f t="shared" si="33"/>
        <v>N/A</v>
      </c>
      <c r="J322" t="str">
        <f t="shared" si="34"/>
        <v>(38.94M)</v>
      </c>
      <c r="K322" t="str">
        <f t="shared" si="35"/>
        <v>(13.4M)</v>
      </c>
      <c r="L322" t="str">
        <f t="shared" si="36"/>
        <v>(75.67M)</v>
      </c>
      <c r="M322" t="str">
        <f t="shared" si="37"/>
        <v>(12.07M)</v>
      </c>
      <c r="N322" t="str">
        <f t="shared" si="38"/>
        <v>(40.66M)</v>
      </c>
    </row>
    <row r="323" spans="1:14" x14ac:dyDescent="0.3">
      <c r="A323" s="1">
        <v>11</v>
      </c>
      <c r="B323" t="s">
        <v>660</v>
      </c>
      <c r="C323" t="s">
        <v>10623</v>
      </c>
      <c r="D323" t="s">
        <v>10624</v>
      </c>
      <c r="E323" t="s">
        <v>10625</v>
      </c>
      <c r="F323" t="s">
        <v>10626</v>
      </c>
      <c r="G323" t="s">
        <v>10627</v>
      </c>
      <c r="I323" t="str">
        <f t="shared" si="33"/>
        <v>N/A</v>
      </c>
      <c r="J323" t="str">
        <f t="shared" si="34"/>
        <v>(13.17M)</v>
      </c>
      <c r="K323" t="str">
        <f t="shared" si="35"/>
        <v>(17.81M)</v>
      </c>
      <c r="L323" t="str">
        <f t="shared" si="36"/>
        <v>(12.57M)</v>
      </c>
      <c r="M323">
        <f t="shared" si="37"/>
        <v>16870000</v>
      </c>
      <c r="N323" t="str">
        <f t="shared" si="38"/>
        <v>(40.61M)</v>
      </c>
    </row>
    <row r="324" spans="1:14" x14ac:dyDescent="0.3">
      <c r="A324" s="1">
        <v>12</v>
      </c>
      <c r="B324" t="s">
        <v>661</v>
      </c>
      <c r="C324" t="s">
        <v>10447</v>
      </c>
      <c r="D324" t="s">
        <v>1625</v>
      </c>
      <c r="E324" t="s">
        <v>10628</v>
      </c>
      <c r="F324" t="s">
        <v>10629</v>
      </c>
      <c r="G324" t="s">
        <v>10630</v>
      </c>
      <c r="I324" t="str">
        <f t="shared" si="33"/>
        <v>N/A</v>
      </c>
      <c r="J324" t="str">
        <f t="shared" si="34"/>
        <v>(25.77M)</v>
      </c>
      <c r="K324">
        <f t="shared" si="35"/>
        <v>4410000</v>
      </c>
      <c r="L324" t="str">
        <f t="shared" si="36"/>
        <v>(63.1M)</v>
      </c>
      <c r="M324" t="str">
        <f t="shared" si="37"/>
        <v>(28.95M)</v>
      </c>
      <c r="N324" t="str">
        <f t="shared" si="38"/>
        <v>(48,000)</v>
      </c>
    </row>
    <row r="325" spans="1:14" x14ac:dyDescent="0.3">
      <c r="A325" s="1">
        <v>13</v>
      </c>
      <c r="B325" t="s">
        <v>662</v>
      </c>
      <c r="C325" t="s">
        <v>261</v>
      </c>
      <c r="D325" t="s">
        <v>9985</v>
      </c>
      <c r="E325" t="s">
        <v>261</v>
      </c>
      <c r="F325" t="s">
        <v>261</v>
      </c>
      <c r="G325" t="s">
        <v>261</v>
      </c>
      <c r="I325" t="str">
        <f t="shared" si="33"/>
        <v>N/A</v>
      </c>
      <c r="J325" t="str">
        <f t="shared" si="34"/>
        <v>N/A</v>
      </c>
      <c r="K325">
        <f t="shared" si="35"/>
        <v>16000000</v>
      </c>
      <c r="L325" t="str">
        <f t="shared" si="36"/>
        <v>N/A</v>
      </c>
      <c r="M325" t="str">
        <f t="shared" si="37"/>
        <v>N/A</v>
      </c>
      <c r="N325" t="str">
        <f t="shared" si="38"/>
        <v>N/A</v>
      </c>
    </row>
    <row r="326" spans="1:14" x14ac:dyDescent="0.3">
      <c r="A326" s="1">
        <v>14</v>
      </c>
      <c r="B326" t="s">
        <v>668</v>
      </c>
      <c r="C326" t="s">
        <v>10447</v>
      </c>
      <c r="D326" t="s">
        <v>10631</v>
      </c>
      <c r="E326" t="s">
        <v>10628</v>
      </c>
      <c r="F326" t="s">
        <v>10629</v>
      </c>
      <c r="G326" t="s">
        <v>10630</v>
      </c>
      <c r="I326" t="str">
        <f t="shared" si="33"/>
        <v>N/A</v>
      </c>
      <c r="J326" t="str">
        <f t="shared" si="34"/>
        <v>(25.77M)</v>
      </c>
      <c r="K326" t="str">
        <f t="shared" si="35"/>
        <v>(11.59M)</v>
      </c>
      <c r="L326" t="str">
        <f t="shared" si="36"/>
        <v>(63.1M)</v>
      </c>
      <c r="M326" t="str">
        <f t="shared" si="37"/>
        <v>(28.95M)</v>
      </c>
      <c r="N326" t="str">
        <f t="shared" si="38"/>
        <v>(48,000)</v>
      </c>
    </row>
    <row r="327" spans="1:14" x14ac:dyDescent="0.3">
      <c r="A327" s="1">
        <v>15</v>
      </c>
      <c r="B327" t="s">
        <v>674</v>
      </c>
      <c r="C327" t="s">
        <v>10632</v>
      </c>
      <c r="D327" t="s">
        <v>2507</v>
      </c>
      <c r="E327" t="s">
        <v>2316</v>
      </c>
      <c r="F327" t="s">
        <v>2509</v>
      </c>
      <c r="G327" t="s">
        <v>10633</v>
      </c>
      <c r="I327" t="str">
        <f t="shared" si="33"/>
        <v>N/A</v>
      </c>
      <c r="J327" t="str">
        <f t="shared" si="34"/>
        <v>6000</v>
      </c>
      <c r="K327" t="str">
        <f t="shared" si="35"/>
        <v>9000</v>
      </c>
      <c r="L327" t="str">
        <f t="shared" si="36"/>
        <v>5000</v>
      </c>
      <c r="M327" t="str">
        <f t="shared" si="37"/>
        <v>8000</v>
      </c>
      <c r="N327" t="str">
        <f t="shared" si="38"/>
        <v>174000</v>
      </c>
    </row>
    <row r="328" spans="1:14" x14ac:dyDescent="0.3">
      <c r="A328" s="1">
        <v>16</v>
      </c>
      <c r="B328" t="s">
        <v>620</v>
      </c>
      <c r="C328" t="s">
        <v>261</v>
      </c>
      <c r="D328" t="s">
        <v>261</v>
      </c>
      <c r="E328" t="s">
        <v>261</v>
      </c>
      <c r="F328" t="s">
        <v>261</v>
      </c>
      <c r="G328" t="s">
        <v>261</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621</v>
      </c>
      <c r="C329" t="s">
        <v>10632</v>
      </c>
      <c r="D329" t="s">
        <v>2507</v>
      </c>
      <c r="E329" t="s">
        <v>2316</v>
      </c>
      <c r="F329" t="s">
        <v>2509</v>
      </c>
      <c r="G329" t="s">
        <v>10633</v>
      </c>
      <c r="I329" t="str">
        <f t="shared" si="33"/>
        <v>N/A</v>
      </c>
      <c r="J329" t="str">
        <f t="shared" si="34"/>
        <v>6000</v>
      </c>
      <c r="K329" t="str">
        <f t="shared" si="35"/>
        <v>9000</v>
      </c>
      <c r="L329" t="str">
        <f t="shared" si="36"/>
        <v>5000</v>
      </c>
      <c r="M329" t="str">
        <f t="shared" si="37"/>
        <v>8000</v>
      </c>
      <c r="N329" t="str">
        <f t="shared" si="38"/>
        <v>174000</v>
      </c>
    </row>
    <row r="330" spans="1:14" x14ac:dyDescent="0.3">
      <c r="A330" s="1">
        <v>18</v>
      </c>
      <c r="B330" t="s">
        <v>680</v>
      </c>
      <c r="C330" t="s">
        <v>10634</v>
      </c>
      <c r="D330" t="s">
        <v>10635</v>
      </c>
      <c r="E330" t="s">
        <v>10636</v>
      </c>
      <c r="F330" t="s">
        <v>10637</v>
      </c>
      <c r="G330" t="s">
        <v>10638</v>
      </c>
      <c r="I330" t="str">
        <f t="shared" si="33"/>
        <v>N/A</v>
      </c>
      <c r="J330" t="str">
        <f t="shared" si="34"/>
        <v>(211.56M)</v>
      </c>
      <c r="K330" t="str">
        <f t="shared" si="35"/>
        <v>(131.63M)</v>
      </c>
      <c r="L330" t="str">
        <f t="shared" si="36"/>
        <v>(141.55M)</v>
      </c>
      <c r="M330" t="str">
        <f t="shared" si="37"/>
        <v>(173.61M)</v>
      </c>
      <c r="N330" t="str">
        <f t="shared" si="38"/>
        <v>(128.78M)</v>
      </c>
    </row>
    <row r="331" spans="1:14" x14ac:dyDescent="0.3">
      <c r="A331" s="1">
        <v>19</v>
      </c>
      <c r="B331" t="s">
        <v>686</v>
      </c>
      <c r="C331" t="s">
        <v>261</v>
      </c>
      <c r="D331" t="s">
        <v>10239</v>
      </c>
      <c r="E331" t="s">
        <v>10639</v>
      </c>
      <c r="F331" t="s">
        <v>10640</v>
      </c>
      <c r="G331" t="s">
        <v>10641</v>
      </c>
      <c r="I331" t="str">
        <f t="shared" si="33"/>
        <v>N/A</v>
      </c>
      <c r="J331" t="str">
        <f t="shared" si="34"/>
        <v>N/A</v>
      </c>
      <c r="K331">
        <f t="shared" si="35"/>
        <v>0.37780000000000002</v>
      </c>
      <c r="L331">
        <f t="shared" si="36"/>
        <v>-7.5400000000000009E-2</v>
      </c>
      <c r="M331">
        <f t="shared" si="37"/>
        <v>-0.22649999999999998</v>
      </c>
      <c r="N331">
        <f t="shared" si="38"/>
        <v>0.25819999999999999</v>
      </c>
    </row>
    <row r="332" spans="1:14" x14ac:dyDescent="0.3">
      <c r="A332" s="1">
        <v>20</v>
      </c>
      <c r="B332" t="s">
        <v>2335</v>
      </c>
      <c r="C332" t="s">
        <v>10642</v>
      </c>
      <c r="D332" t="s">
        <v>10643</v>
      </c>
      <c r="E332" t="s">
        <v>10644</v>
      </c>
      <c r="F332" t="s">
        <v>10645</v>
      </c>
      <c r="G332" t="s">
        <v>10646</v>
      </c>
      <c r="I332" t="str">
        <f t="shared" si="33"/>
        <v>N/A</v>
      </c>
      <c r="J332">
        <f t="shared" si="34"/>
        <v>-1.9293</v>
      </c>
      <c r="K332">
        <f t="shared" si="35"/>
        <v>-1.2023999999999999</v>
      </c>
      <c r="L332">
        <f t="shared" si="36"/>
        <v>-1.3340000000000001</v>
      </c>
      <c r="M332">
        <f t="shared" si="37"/>
        <v>-1.8065</v>
      </c>
      <c r="N332">
        <f t="shared" si="38"/>
        <v>-1.3594999999999999</v>
      </c>
    </row>
    <row r="333" spans="1:14" x14ac:dyDescent="0.3">
      <c r="A333" s="1">
        <v>21</v>
      </c>
      <c r="B333" t="s">
        <v>691</v>
      </c>
      <c r="C333" t="s">
        <v>261</v>
      </c>
      <c r="D333" t="s">
        <v>261</v>
      </c>
      <c r="E333" t="s">
        <v>261</v>
      </c>
      <c r="F333" t="s">
        <v>261</v>
      </c>
      <c r="G333" t="s">
        <v>261</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692</v>
      </c>
      <c r="C334" t="s">
        <v>261</v>
      </c>
      <c r="D334" t="s">
        <v>261</v>
      </c>
      <c r="E334" t="s">
        <v>261</v>
      </c>
      <c r="F334" t="s">
        <v>693</v>
      </c>
      <c r="G334" t="s">
        <v>261</v>
      </c>
      <c r="I334" t="str">
        <f t="shared" si="33"/>
        <v>N/A</v>
      </c>
      <c r="J334" t="str">
        <f t="shared" si="34"/>
        <v>N/A</v>
      </c>
      <c r="K334" t="str">
        <f t="shared" si="35"/>
        <v>N/A</v>
      </c>
      <c r="L334" t="str">
        <f t="shared" si="36"/>
        <v>N/A</v>
      </c>
      <c r="M334" t="str">
        <f t="shared" si="37"/>
        <v>0</v>
      </c>
      <c r="N334" t="str">
        <f t="shared" si="38"/>
        <v>N/A</v>
      </c>
    </row>
    <row r="335" spans="1:14" x14ac:dyDescent="0.3">
      <c r="A335" s="1">
        <v>23</v>
      </c>
      <c r="B335" t="s">
        <v>694</v>
      </c>
      <c r="C335" t="s">
        <v>10647</v>
      </c>
      <c r="D335" t="s">
        <v>10648</v>
      </c>
      <c r="E335" t="s">
        <v>10649</v>
      </c>
      <c r="F335" t="s">
        <v>10650</v>
      </c>
      <c r="G335" t="s">
        <v>2705</v>
      </c>
      <c r="I335" t="str">
        <f t="shared" si="33"/>
        <v>N/A</v>
      </c>
      <c r="J335">
        <f t="shared" si="34"/>
        <v>97550000</v>
      </c>
      <c r="K335" t="str">
        <f t="shared" si="35"/>
        <v>(88.28M)</v>
      </c>
      <c r="L335">
        <f t="shared" si="36"/>
        <v>181090000</v>
      </c>
      <c r="M335" t="str">
        <f t="shared" si="37"/>
        <v>(185.87M)</v>
      </c>
      <c r="N335">
        <f t="shared" si="38"/>
        <v>24520000</v>
      </c>
    </row>
    <row r="336" spans="1:14" x14ac:dyDescent="0.3">
      <c r="A336" s="1">
        <v>24</v>
      </c>
      <c r="B336" t="s">
        <v>700</v>
      </c>
      <c r="C336" t="s">
        <v>10651</v>
      </c>
      <c r="D336" t="s">
        <v>10652</v>
      </c>
      <c r="E336" t="s">
        <v>6197</v>
      </c>
      <c r="F336" t="s">
        <v>10653</v>
      </c>
      <c r="G336" t="s">
        <v>10654</v>
      </c>
      <c r="I336" t="str">
        <f t="shared" si="33"/>
        <v>N/A</v>
      </c>
      <c r="J336">
        <f t="shared" si="34"/>
        <v>51610000</v>
      </c>
      <c r="K336">
        <f t="shared" si="35"/>
        <v>41750000</v>
      </c>
      <c r="L336">
        <f t="shared" si="36"/>
        <v>39540000</v>
      </c>
      <c r="M336">
        <f t="shared" si="37"/>
        <v>54990000</v>
      </c>
      <c r="N336">
        <f t="shared" si="38"/>
        <v>42300000</v>
      </c>
    </row>
    <row r="337" spans="1:14" x14ac:dyDescent="0.3">
      <c r="A337" s="1">
        <v>25</v>
      </c>
      <c r="B337" t="s">
        <v>706</v>
      </c>
      <c r="C337" t="s">
        <v>261</v>
      </c>
      <c r="D337" t="s">
        <v>10655</v>
      </c>
      <c r="E337" t="s">
        <v>9096</v>
      </c>
      <c r="F337" t="s">
        <v>10656</v>
      </c>
      <c r="G337" t="s">
        <v>10657</v>
      </c>
      <c r="I337" t="str">
        <f t="shared" si="33"/>
        <v>N/A</v>
      </c>
      <c r="J337" t="str">
        <f t="shared" si="34"/>
        <v>N/A</v>
      </c>
      <c r="K337">
        <f t="shared" si="35"/>
        <v>-0.19100000000000003</v>
      </c>
      <c r="L337">
        <f t="shared" si="36"/>
        <v>-5.2800000000000007E-2</v>
      </c>
      <c r="M337">
        <f t="shared" si="37"/>
        <v>0.39060000000000006</v>
      </c>
      <c r="N337">
        <f t="shared" si="38"/>
        <v>-0.23079999999999998</v>
      </c>
    </row>
    <row r="338" spans="1:14" x14ac:dyDescent="0.3">
      <c r="A338" s="1">
        <v>26</v>
      </c>
      <c r="B338" t="s">
        <v>711</v>
      </c>
      <c r="C338" t="s">
        <v>261</v>
      </c>
      <c r="D338" t="s">
        <v>261</v>
      </c>
      <c r="E338" t="s">
        <v>261</v>
      </c>
      <c r="F338" t="s">
        <v>261</v>
      </c>
      <c r="G338" t="s">
        <v>10658</v>
      </c>
      <c r="I338" t="str">
        <f t="shared" si="33"/>
        <v>N/A</v>
      </c>
      <c r="J338" t="str">
        <f t="shared" si="34"/>
        <v>N/A</v>
      </c>
      <c r="K338" t="str">
        <f t="shared" si="35"/>
        <v>N/A</v>
      </c>
      <c r="L338" t="str">
        <f t="shared" si="36"/>
        <v>N/A</v>
      </c>
      <c r="M338" t="str">
        <f t="shared" si="37"/>
        <v>N/A</v>
      </c>
      <c r="N338">
        <f t="shared" si="38"/>
        <v>6.0900000000000003E-2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2354</v>
      </c>
      <c r="C340" t="s">
        <v>2355</v>
      </c>
      <c r="I340" t="str">
        <f t="shared" si="33"/>
        <v>N/A</v>
      </c>
      <c r="J340" t="str">
        <f t="shared" si="34"/>
        <v>American National</v>
      </c>
      <c r="K340">
        <f t="shared" si="35"/>
        <v>0</v>
      </c>
      <c r="L340">
        <f t="shared" si="36"/>
        <v>0</v>
      </c>
      <c r="M340">
        <f t="shared" si="37"/>
        <v>0</v>
      </c>
      <c r="N340">
        <f t="shared" si="38"/>
        <v>0</v>
      </c>
    </row>
    <row r="341" spans="1:14" x14ac:dyDescent="0.3">
      <c r="A341" s="1">
        <v>1</v>
      </c>
      <c r="B341" t="s">
        <v>2356</v>
      </c>
      <c r="C341" t="s">
        <v>2357</v>
      </c>
      <c r="I341" t="str">
        <f t="shared" si="33"/>
        <v>N/A</v>
      </c>
      <c r="J341" t="str">
        <f t="shared" si="34"/>
        <v>American River Bankshares</v>
      </c>
      <c r="K341">
        <f t="shared" si="35"/>
        <v>0</v>
      </c>
      <c r="L341">
        <f t="shared" si="36"/>
        <v>0</v>
      </c>
      <c r="M341">
        <f t="shared" si="37"/>
        <v>0</v>
      </c>
      <c r="N341">
        <f t="shared" si="38"/>
        <v>0</v>
      </c>
    </row>
    <row r="342" spans="1:14" x14ac:dyDescent="0.3">
      <c r="A342" s="1">
        <v>2</v>
      </c>
      <c r="B342" t="s">
        <v>2358</v>
      </c>
      <c r="C342" t="s">
        <v>2359</v>
      </c>
      <c r="I342" t="str">
        <f t="shared" si="33"/>
        <v>N/A</v>
      </c>
      <c r="J342" t="str">
        <f t="shared" si="34"/>
        <v>Access National</v>
      </c>
      <c r="K342">
        <f t="shared" si="35"/>
        <v>0</v>
      </c>
      <c r="L342">
        <f t="shared" si="36"/>
        <v>0</v>
      </c>
      <c r="M342">
        <f t="shared" si="37"/>
        <v>0</v>
      </c>
      <c r="N342">
        <f t="shared" si="38"/>
        <v>0</v>
      </c>
    </row>
    <row r="343" spans="1:14" x14ac:dyDescent="0.3">
      <c r="A343" s="1">
        <v>3</v>
      </c>
      <c r="B343" t="s">
        <v>2360</v>
      </c>
      <c r="C343" t="s">
        <v>2361</v>
      </c>
      <c r="I343" t="str">
        <f t="shared" si="33"/>
        <v>N/A</v>
      </c>
      <c r="J343" t="str">
        <f t="shared" si="34"/>
        <v>Arrow Financial</v>
      </c>
      <c r="K343">
        <f t="shared" si="35"/>
        <v>0</v>
      </c>
      <c r="L343">
        <f t="shared" si="36"/>
        <v>0</v>
      </c>
      <c r="M343">
        <f t="shared" si="37"/>
        <v>0</v>
      </c>
      <c r="N343">
        <f t="shared" si="38"/>
        <v>0</v>
      </c>
    </row>
    <row r="344" spans="1:14" x14ac:dyDescent="0.3">
      <c r="A344" s="1">
        <v>4</v>
      </c>
      <c r="B344" t="s">
        <v>2362</v>
      </c>
      <c r="C344" t="s">
        <v>2363</v>
      </c>
      <c r="I344" t="str">
        <f t="shared" si="33"/>
        <v>N/A</v>
      </c>
      <c r="J344" t="str">
        <f t="shared" si="34"/>
        <v>AmeriServ Financial</v>
      </c>
      <c r="K344">
        <f t="shared" si="35"/>
        <v>0</v>
      </c>
      <c r="L344">
        <f t="shared" si="36"/>
        <v>0</v>
      </c>
      <c r="M344">
        <f t="shared" si="37"/>
        <v>0</v>
      </c>
      <c r="N344">
        <f t="shared" si="38"/>
        <v>0</v>
      </c>
    </row>
    <row r="345" spans="1:14" x14ac:dyDescent="0.3">
      <c r="A345" s="1">
        <v>5</v>
      </c>
      <c r="B345" t="s">
        <v>2364</v>
      </c>
      <c r="C345" t="s">
        <v>2365</v>
      </c>
      <c r="I345" t="str">
        <f t="shared" si="33"/>
        <v>N/A</v>
      </c>
      <c r="J345" t="str">
        <f t="shared" si="34"/>
        <v>Ames National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122</v>
      </c>
      <c r="C348" t="s">
        <v>2366</v>
      </c>
      <c r="I348" t="str">
        <f t="shared" si="33"/>
        <v>N/A</v>
      </c>
      <c r="J348">
        <f t="shared" si="34"/>
        <v>317910000</v>
      </c>
      <c r="K348">
        <f t="shared" si="35"/>
        <v>0</v>
      </c>
      <c r="L348">
        <f t="shared" si="36"/>
        <v>0</v>
      </c>
      <c r="M348">
        <f t="shared" si="37"/>
        <v>0</v>
      </c>
      <c r="N348">
        <f t="shared" si="38"/>
        <v>0</v>
      </c>
    </row>
    <row r="349" spans="1:14" x14ac:dyDescent="0.3">
      <c r="A349" s="1">
        <v>1</v>
      </c>
      <c r="B349" t="s">
        <v>123</v>
      </c>
      <c r="I349" t="str">
        <f t="shared" si="33"/>
        <v>N/A</v>
      </c>
      <c r="J349">
        <f t="shared" si="34"/>
        <v>0</v>
      </c>
      <c r="K349">
        <f t="shared" si="35"/>
        <v>0</v>
      </c>
      <c r="L349">
        <f t="shared" si="36"/>
        <v>0</v>
      </c>
      <c r="M349">
        <f t="shared" si="37"/>
        <v>0</v>
      </c>
      <c r="N349">
        <f t="shared" si="38"/>
        <v>0</v>
      </c>
    </row>
    <row r="350" spans="1:14" x14ac:dyDescent="0.3">
      <c r="A350" s="1">
        <v>2</v>
      </c>
      <c r="B350" t="s">
        <v>124</v>
      </c>
      <c r="C350" t="s">
        <v>2367</v>
      </c>
      <c r="I350" t="str">
        <f t="shared" si="33"/>
        <v>N/A</v>
      </c>
      <c r="J350" t="str">
        <f t="shared" si="34"/>
        <v>19.57</v>
      </c>
      <c r="K350">
        <f t="shared" si="35"/>
        <v>0</v>
      </c>
      <c r="L350">
        <f t="shared" si="36"/>
        <v>0</v>
      </c>
      <c r="M350">
        <f t="shared" si="37"/>
        <v>0</v>
      </c>
      <c r="N350">
        <f t="shared" si="38"/>
        <v>0</v>
      </c>
    </row>
    <row r="351" spans="1:14" x14ac:dyDescent="0.3">
      <c r="A351" s="1">
        <v>3</v>
      </c>
      <c r="B351" t="s">
        <v>125</v>
      </c>
      <c r="C351" t="s">
        <v>2368</v>
      </c>
      <c r="I351" t="str">
        <f t="shared" si="33"/>
        <v>N/A</v>
      </c>
      <c r="J351" t="str">
        <f t="shared" si="34"/>
        <v>15.59</v>
      </c>
      <c r="K351">
        <f t="shared" si="35"/>
        <v>0</v>
      </c>
      <c r="L351">
        <f t="shared" si="36"/>
        <v>0</v>
      </c>
      <c r="M351">
        <f t="shared" si="37"/>
        <v>0</v>
      </c>
      <c r="N351">
        <f t="shared" si="38"/>
        <v>0</v>
      </c>
    </row>
    <row r="352" spans="1:14" x14ac:dyDescent="0.3">
      <c r="A352" s="1">
        <v>4</v>
      </c>
      <c r="B352" t="s">
        <v>127</v>
      </c>
      <c r="C352" t="s">
        <v>2369</v>
      </c>
      <c r="I352" t="str">
        <f t="shared" si="33"/>
        <v>N/A</v>
      </c>
      <c r="J352" t="str">
        <f t="shared" si="34"/>
        <v>4.52</v>
      </c>
      <c r="K352">
        <f t="shared" si="35"/>
        <v>0</v>
      </c>
      <c r="L352">
        <f t="shared" si="36"/>
        <v>0</v>
      </c>
      <c r="M352">
        <f t="shared" si="37"/>
        <v>0</v>
      </c>
      <c r="N352">
        <f t="shared" si="38"/>
        <v>0</v>
      </c>
    </row>
    <row r="353" spans="1:14" x14ac:dyDescent="0.3">
      <c r="A353" s="1">
        <v>5</v>
      </c>
      <c r="B353" t="s">
        <v>129</v>
      </c>
      <c r="C353" t="s">
        <v>2370</v>
      </c>
      <c r="I353" t="str">
        <f t="shared" si="33"/>
        <v>N/A</v>
      </c>
      <c r="J353" t="str">
        <f t="shared" si="34"/>
        <v>5.02</v>
      </c>
      <c r="K353">
        <f t="shared" si="35"/>
        <v>0</v>
      </c>
      <c r="L353">
        <f t="shared" si="36"/>
        <v>0</v>
      </c>
      <c r="M353">
        <f t="shared" si="37"/>
        <v>0</v>
      </c>
      <c r="N353">
        <f t="shared" si="38"/>
        <v>0</v>
      </c>
    </row>
    <row r="354" spans="1:14" x14ac:dyDescent="0.3">
      <c r="A354" s="1">
        <v>6</v>
      </c>
      <c r="B354" t="s">
        <v>131</v>
      </c>
      <c r="C354" t="s">
        <v>2371</v>
      </c>
      <c r="I354" t="str">
        <f t="shared" si="33"/>
        <v>N/A</v>
      </c>
      <c r="J354" t="str">
        <f t="shared" si="34"/>
        <v>1.56</v>
      </c>
      <c r="K354">
        <f t="shared" si="35"/>
        <v>0</v>
      </c>
      <c r="L354">
        <f t="shared" si="36"/>
        <v>0</v>
      </c>
      <c r="M354">
        <f t="shared" si="37"/>
        <v>0</v>
      </c>
      <c r="N354">
        <f t="shared" si="38"/>
        <v>0</v>
      </c>
    </row>
    <row r="355" spans="1:14" x14ac:dyDescent="0.3">
      <c r="A355" s="1">
        <v>7</v>
      </c>
      <c r="B355" t="s">
        <v>133</v>
      </c>
      <c r="I355" t="str">
        <f t="shared" si="33"/>
        <v>N/A</v>
      </c>
      <c r="J355">
        <f t="shared" si="34"/>
        <v>0</v>
      </c>
      <c r="K355">
        <f t="shared" si="35"/>
        <v>0</v>
      </c>
      <c r="L355">
        <f t="shared" si="36"/>
        <v>0</v>
      </c>
      <c r="M355">
        <f t="shared" si="37"/>
        <v>0</v>
      </c>
      <c r="N355">
        <f t="shared" si="38"/>
        <v>0</v>
      </c>
    </row>
    <row r="356" spans="1:14" x14ac:dyDescent="0.3">
      <c r="A356" s="1">
        <v>8</v>
      </c>
      <c r="B356" t="s">
        <v>134</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122</v>
      </c>
      <c r="C359" t="s">
        <v>2372</v>
      </c>
      <c r="I359" t="str">
        <f t="shared" si="33"/>
        <v>N/A</v>
      </c>
      <c r="J359">
        <f t="shared" si="34"/>
        <v>91370000</v>
      </c>
      <c r="K359">
        <f t="shared" si="35"/>
        <v>0</v>
      </c>
      <c r="L359">
        <f t="shared" si="36"/>
        <v>0</v>
      </c>
      <c r="M359">
        <f t="shared" si="37"/>
        <v>0</v>
      </c>
      <c r="N359">
        <f t="shared" si="38"/>
        <v>0</v>
      </c>
    </row>
    <row r="360" spans="1:14" x14ac:dyDescent="0.3">
      <c r="A360" s="1">
        <v>1</v>
      </c>
      <c r="B360" t="s">
        <v>123</v>
      </c>
      <c r="I360" t="str">
        <f t="shared" si="33"/>
        <v>N/A</v>
      </c>
      <c r="J360">
        <f t="shared" si="34"/>
        <v>0</v>
      </c>
      <c r="K360">
        <f t="shared" si="35"/>
        <v>0</v>
      </c>
      <c r="L360">
        <f t="shared" si="36"/>
        <v>0</v>
      </c>
      <c r="M360">
        <f t="shared" si="37"/>
        <v>0</v>
      </c>
      <c r="N360">
        <f t="shared" si="38"/>
        <v>0</v>
      </c>
    </row>
    <row r="361" spans="1:14" x14ac:dyDescent="0.3">
      <c r="A361" s="1">
        <v>2</v>
      </c>
      <c r="B361" t="s">
        <v>124</v>
      </c>
      <c r="C361" t="s">
        <v>2373</v>
      </c>
      <c r="I361" t="str">
        <f t="shared" si="33"/>
        <v>N/A</v>
      </c>
      <c r="J361" t="str">
        <f t="shared" si="34"/>
        <v>15.16</v>
      </c>
      <c r="K361">
        <f t="shared" si="35"/>
        <v>0</v>
      </c>
      <c r="L361">
        <f t="shared" si="36"/>
        <v>0</v>
      </c>
      <c r="M361">
        <f t="shared" si="37"/>
        <v>0</v>
      </c>
      <c r="N361">
        <f t="shared" si="38"/>
        <v>0</v>
      </c>
    </row>
    <row r="362" spans="1:14" x14ac:dyDescent="0.3">
      <c r="A362" s="1">
        <v>3</v>
      </c>
      <c r="B362" t="s">
        <v>125</v>
      </c>
      <c r="C362" t="s">
        <v>2374</v>
      </c>
      <c r="I362" t="str">
        <f t="shared" si="33"/>
        <v>N/A</v>
      </c>
      <c r="J362" t="str">
        <f t="shared" si="34"/>
        <v>16.25</v>
      </c>
      <c r="K362">
        <f t="shared" si="35"/>
        <v>0</v>
      </c>
      <c r="L362">
        <f t="shared" si="36"/>
        <v>0</v>
      </c>
      <c r="M362">
        <f t="shared" si="37"/>
        <v>0</v>
      </c>
      <c r="N362">
        <f t="shared" si="38"/>
        <v>0</v>
      </c>
    </row>
    <row r="363" spans="1:14" x14ac:dyDescent="0.3">
      <c r="A363" s="1">
        <v>4</v>
      </c>
      <c r="B363" t="s">
        <v>127</v>
      </c>
      <c r="C363" t="s">
        <v>2375</v>
      </c>
      <c r="I363" t="str">
        <f t="shared" si="33"/>
        <v>N/A</v>
      </c>
      <c r="J363" t="str">
        <f t="shared" si="34"/>
        <v>1.18</v>
      </c>
      <c r="K363">
        <f t="shared" si="35"/>
        <v>0</v>
      </c>
      <c r="L363">
        <f t="shared" si="36"/>
        <v>0</v>
      </c>
      <c r="M363">
        <f t="shared" si="37"/>
        <v>0</v>
      </c>
      <c r="N363">
        <f t="shared" si="38"/>
        <v>0</v>
      </c>
    </row>
    <row r="364" spans="1:14" x14ac:dyDescent="0.3">
      <c r="A364" s="1">
        <v>5</v>
      </c>
      <c r="B364" t="s">
        <v>129</v>
      </c>
      <c r="C364" t="s">
        <v>2376</v>
      </c>
      <c r="I364" t="str">
        <f t="shared" si="33"/>
        <v>N/A</v>
      </c>
      <c r="J364" t="str">
        <f t="shared" si="34"/>
        <v>3.96</v>
      </c>
      <c r="K364">
        <f t="shared" si="35"/>
        <v>0</v>
      </c>
      <c r="L364">
        <f t="shared" si="36"/>
        <v>0</v>
      </c>
      <c r="M364">
        <f t="shared" si="37"/>
        <v>0</v>
      </c>
      <c r="N364">
        <f t="shared" si="38"/>
        <v>0</v>
      </c>
    </row>
    <row r="365" spans="1:14" x14ac:dyDescent="0.3">
      <c r="A365" s="1">
        <v>6</v>
      </c>
      <c r="B365" t="s">
        <v>131</v>
      </c>
      <c r="C365" t="s">
        <v>2377</v>
      </c>
      <c r="I365" t="str">
        <f t="shared" si="33"/>
        <v>N/A</v>
      </c>
      <c r="J365" t="str">
        <f t="shared" si="34"/>
        <v>1.10</v>
      </c>
      <c r="K365">
        <f t="shared" si="35"/>
        <v>0</v>
      </c>
      <c r="L365">
        <f t="shared" si="36"/>
        <v>0</v>
      </c>
      <c r="M365">
        <f t="shared" si="37"/>
        <v>0</v>
      </c>
      <c r="N365">
        <f t="shared" si="38"/>
        <v>0</v>
      </c>
    </row>
    <row r="366" spans="1:14" x14ac:dyDescent="0.3">
      <c r="A366" s="1">
        <v>7</v>
      </c>
      <c r="B366" t="s">
        <v>133</v>
      </c>
      <c r="I366" t="str">
        <f t="shared" si="33"/>
        <v>N/A</v>
      </c>
      <c r="J366">
        <f t="shared" si="34"/>
        <v>0</v>
      </c>
      <c r="K366">
        <f t="shared" si="35"/>
        <v>0</v>
      </c>
      <c r="L366">
        <f t="shared" si="36"/>
        <v>0</v>
      </c>
      <c r="M366">
        <f t="shared" si="37"/>
        <v>0</v>
      </c>
      <c r="N366">
        <f t="shared" si="38"/>
        <v>0</v>
      </c>
    </row>
    <row r="367" spans="1:14" x14ac:dyDescent="0.3">
      <c r="A367" s="1">
        <v>8</v>
      </c>
      <c r="B367" t="s">
        <v>134</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122</v>
      </c>
      <c r="C370" t="s">
        <v>2378</v>
      </c>
      <c r="I370" t="str">
        <f t="shared" si="33"/>
        <v>N/A</v>
      </c>
      <c r="J370">
        <f t="shared" si="34"/>
        <v>537100000</v>
      </c>
      <c r="K370">
        <f t="shared" si="35"/>
        <v>0</v>
      </c>
      <c r="L370">
        <f t="shared" si="36"/>
        <v>0</v>
      </c>
      <c r="M370">
        <f t="shared" si="37"/>
        <v>0</v>
      </c>
      <c r="N370">
        <f t="shared" si="38"/>
        <v>0</v>
      </c>
    </row>
    <row r="371" spans="1:14" x14ac:dyDescent="0.3">
      <c r="A371" s="1">
        <v>1</v>
      </c>
      <c r="B371" t="s">
        <v>123</v>
      </c>
      <c r="I371" t="str">
        <f t="shared" si="33"/>
        <v>N/A</v>
      </c>
      <c r="J371">
        <f t="shared" si="34"/>
        <v>0</v>
      </c>
      <c r="K371">
        <f t="shared" si="35"/>
        <v>0</v>
      </c>
      <c r="L371">
        <f t="shared" si="36"/>
        <v>0</v>
      </c>
      <c r="M371">
        <f t="shared" si="37"/>
        <v>0</v>
      </c>
      <c r="N371">
        <f t="shared" si="38"/>
        <v>0</v>
      </c>
    </row>
    <row r="372" spans="1:14" x14ac:dyDescent="0.3">
      <c r="A372" s="1">
        <v>2</v>
      </c>
      <c r="B372" t="s">
        <v>124</v>
      </c>
      <c r="C372" t="s">
        <v>2379</v>
      </c>
      <c r="I372" t="str">
        <f t="shared" si="33"/>
        <v>N/A</v>
      </c>
      <c r="J372" t="str">
        <f t="shared" si="34"/>
        <v>19.06</v>
      </c>
      <c r="K372">
        <f t="shared" si="35"/>
        <v>0</v>
      </c>
      <c r="L372">
        <f t="shared" si="36"/>
        <v>0</v>
      </c>
      <c r="M372">
        <f t="shared" si="37"/>
        <v>0</v>
      </c>
      <c r="N372">
        <f t="shared" si="38"/>
        <v>0</v>
      </c>
    </row>
    <row r="373" spans="1:14" x14ac:dyDescent="0.3">
      <c r="A373" s="1">
        <v>3</v>
      </c>
      <c r="B373" t="s">
        <v>125</v>
      </c>
      <c r="C373" t="s">
        <v>2380</v>
      </c>
      <c r="I373" t="str">
        <f t="shared" si="33"/>
        <v>N/A</v>
      </c>
      <c r="J373" t="str">
        <f t="shared" si="34"/>
        <v>14.38</v>
      </c>
      <c r="K373">
        <f t="shared" si="35"/>
        <v>0</v>
      </c>
      <c r="L373">
        <f t="shared" si="36"/>
        <v>0</v>
      </c>
      <c r="M373">
        <f t="shared" si="37"/>
        <v>0</v>
      </c>
      <c r="N373">
        <f t="shared" si="38"/>
        <v>0</v>
      </c>
    </row>
    <row r="374" spans="1:14" x14ac:dyDescent="0.3">
      <c r="A374" s="1">
        <v>4</v>
      </c>
      <c r="B374" t="s">
        <v>127</v>
      </c>
      <c r="C374" t="s">
        <v>2381</v>
      </c>
      <c r="I374" t="str">
        <f t="shared" si="33"/>
        <v>N/A</v>
      </c>
      <c r="J374" t="str">
        <f t="shared" si="34"/>
        <v>2.55</v>
      </c>
      <c r="K374">
        <f t="shared" si="35"/>
        <v>0</v>
      </c>
      <c r="L374">
        <f t="shared" si="36"/>
        <v>0</v>
      </c>
      <c r="M374">
        <f t="shared" si="37"/>
        <v>0</v>
      </c>
      <c r="N374">
        <f t="shared" si="38"/>
        <v>0</v>
      </c>
    </row>
    <row r="375" spans="1:14" x14ac:dyDescent="0.3">
      <c r="A375" s="1">
        <v>5</v>
      </c>
      <c r="B375" t="s">
        <v>129</v>
      </c>
      <c r="C375" t="s">
        <v>2382</v>
      </c>
      <c r="I375" t="str">
        <f t="shared" si="33"/>
        <v>N/A</v>
      </c>
      <c r="J375" t="str">
        <f t="shared" si="34"/>
        <v>7.43</v>
      </c>
      <c r="K375">
        <f t="shared" si="35"/>
        <v>0</v>
      </c>
      <c r="L375">
        <f t="shared" si="36"/>
        <v>0</v>
      </c>
      <c r="M375">
        <f t="shared" si="37"/>
        <v>0</v>
      </c>
      <c r="N375">
        <f t="shared" si="38"/>
        <v>0</v>
      </c>
    </row>
    <row r="376" spans="1:14" x14ac:dyDescent="0.3">
      <c r="A376" s="1">
        <v>6</v>
      </c>
      <c r="B376" t="s">
        <v>131</v>
      </c>
      <c r="C376" t="s">
        <v>2383</v>
      </c>
      <c r="I376" t="str">
        <f t="shared" si="33"/>
        <v>N/A</v>
      </c>
      <c r="J376" t="str">
        <f t="shared" si="34"/>
        <v>2.30</v>
      </c>
      <c r="K376">
        <f t="shared" si="35"/>
        <v>0</v>
      </c>
      <c r="L376">
        <f t="shared" si="36"/>
        <v>0</v>
      </c>
      <c r="M376">
        <f t="shared" si="37"/>
        <v>0</v>
      </c>
      <c r="N376">
        <f t="shared" si="38"/>
        <v>0</v>
      </c>
    </row>
    <row r="377" spans="1:14" x14ac:dyDescent="0.3">
      <c r="A377" s="1">
        <v>7</v>
      </c>
      <c r="B377" t="s">
        <v>133</v>
      </c>
      <c r="I377" t="str">
        <f t="shared" si="33"/>
        <v>N/A</v>
      </c>
      <c r="J377">
        <f t="shared" si="34"/>
        <v>0</v>
      </c>
      <c r="K377">
        <f t="shared" si="35"/>
        <v>0</v>
      </c>
      <c r="L377">
        <f t="shared" si="36"/>
        <v>0</v>
      </c>
      <c r="M377">
        <f t="shared" si="37"/>
        <v>0</v>
      </c>
      <c r="N377">
        <f t="shared" si="38"/>
        <v>0</v>
      </c>
    </row>
    <row r="378" spans="1:14" x14ac:dyDescent="0.3">
      <c r="A378" s="1">
        <v>8</v>
      </c>
      <c r="B378" t="s">
        <v>134</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122</v>
      </c>
      <c r="C381" t="s">
        <v>2384</v>
      </c>
      <c r="I381" t="str">
        <f t="shared" si="39"/>
        <v>N/A</v>
      </c>
      <c r="J381">
        <f t="shared" si="40"/>
        <v>434850000</v>
      </c>
      <c r="K381">
        <f t="shared" si="41"/>
        <v>0</v>
      </c>
      <c r="L381">
        <f t="shared" si="42"/>
        <v>0</v>
      </c>
      <c r="M381">
        <f t="shared" si="43"/>
        <v>0</v>
      </c>
      <c r="N381">
        <f t="shared" si="44"/>
        <v>0</v>
      </c>
    </row>
    <row r="382" spans="1:14" x14ac:dyDescent="0.3">
      <c r="A382" s="1">
        <v>1</v>
      </c>
      <c r="B382" t="s">
        <v>123</v>
      </c>
      <c r="I382" t="str">
        <f t="shared" si="39"/>
        <v>N/A</v>
      </c>
      <c r="J382">
        <f t="shared" si="40"/>
        <v>0</v>
      </c>
      <c r="K382">
        <f t="shared" si="41"/>
        <v>0</v>
      </c>
      <c r="L382">
        <f t="shared" si="42"/>
        <v>0</v>
      </c>
      <c r="M382">
        <f t="shared" si="43"/>
        <v>0</v>
      </c>
      <c r="N382">
        <f t="shared" si="44"/>
        <v>0</v>
      </c>
    </row>
    <row r="383" spans="1:14" x14ac:dyDescent="0.3">
      <c r="A383" s="1">
        <v>2</v>
      </c>
      <c r="B383" t="s">
        <v>124</v>
      </c>
      <c r="C383" t="s">
        <v>2385</v>
      </c>
      <c r="I383" t="str">
        <f t="shared" si="39"/>
        <v>N/A</v>
      </c>
      <c r="J383" t="str">
        <f t="shared" si="40"/>
        <v>16.35</v>
      </c>
      <c r="K383">
        <f t="shared" si="41"/>
        <v>0</v>
      </c>
      <c r="L383">
        <f t="shared" si="42"/>
        <v>0</v>
      </c>
      <c r="M383">
        <f t="shared" si="43"/>
        <v>0</v>
      </c>
      <c r="N383">
        <f t="shared" si="44"/>
        <v>0</v>
      </c>
    </row>
    <row r="384" spans="1:14" x14ac:dyDescent="0.3">
      <c r="A384" s="1">
        <v>3</v>
      </c>
      <c r="B384" t="s">
        <v>125</v>
      </c>
      <c r="C384" t="s">
        <v>2386</v>
      </c>
      <c r="I384" t="str">
        <f t="shared" si="39"/>
        <v>N/A</v>
      </c>
      <c r="J384" t="str">
        <f t="shared" si="40"/>
        <v>13.31</v>
      </c>
      <c r="K384">
        <f t="shared" si="41"/>
        <v>0</v>
      </c>
      <c r="L384">
        <f t="shared" si="42"/>
        <v>0</v>
      </c>
      <c r="M384">
        <f t="shared" si="43"/>
        <v>0</v>
      </c>
      <c r="N384">
        <f t="shared" si="44"/>
        <v>0</v>
      </c>
    </row>
    <row r="385" spans="1:14" x14ac:dyDescent="0.3">
      <c r="A385" s="1">
        <v>4</v>
      </c>
      <c r="B385" t="s">
        <v>127</v>
      </c>
      <c r="C385" t="s">
        <v>967</v>
      </c>
      <c r="I385" t="str">
        <f t="shared" si="39"/>
        <v>N/A</v>
      </c>
      <c r="J385" t="str">
        <f t="shared" si="40"/>
        <v>2.13</v>
      </c>
      <c r="K385">
        <f t="shared" si="41"/>
        <v>0</v>
      </c>
      <c r="L385">
        <f t="shared" si="42"/>
        <v>0</v>
      </c>
      <c r="M385">
        <f t="shared" si="43"/>
        <v>0</v>
      </c>
      <c r="N385">
        <f t="shared" si="44"/>
        <v>0</v>
      </c>
    </row>
    <row r="386" spans="1:14" x14ac:dyDescent="0.3">
      <c r="A386" s="1">
        <v>5</v>
      </c>
      <c r="B386" t="s">
        <v>129</v>
      </c>
      <c r="C386" t="s">
        <v>2387</v>
      </c>
      <c r="I386" t="str">
        <f t="shared" si="39"/>
        <v>N/A</v>
      </c>
      <c r="J386" t="str">
        <f t="shared" si="40"/>
        <v>4.42</v>
      </c>
      <c r="K386">
        <f t="shared" si="41"/>
        <v>0</v>
      </c>
      <c r="L386">
        <f t="shared" si="42"/>
        <v>0</v>
      </c>
      <c r="M386">
        <f t="shared" si="43"/>
        <v>0</v>
      </c>
      <c r="N386">
        <f t="shared" si="44"/>
        <v>0</v>
      </c>
    </row>
    <row r="387" spans="1:14" x14ac:dyDescent="0.3">
      <c r="A387" s="1">
        <v>6</v>
      </c>
      <c r="B387" t="s">
        <v>131</v>
      </c>
      <c r="C387" t="s">
        <v>2388</v>
      </c>
      <c r="I387" t="str">
        <f t="shared" si="39"/>
        <v>N/A</v>
      </c>
      <c r="J387" t="str">
        <f t="shared" si="40"/>
        <v>1.84</v>
      </c>
      <c r="K387">
        <f t="shared" si="41"/>
        <v>0</v>
      </c>
      <c r="L387">
        <f t="shared" si="42"/>
        <v>0</v>
      </c>
      <c r="M387">
        <f t="shared" si="43"/>
        <v>0</v>
      </c>
      <c r="N387">
        <f t="shared" si="44"/>
        <v>0</v>
      </c>
    </row>
    <row r="388" spans="1:14" x14ac:dyDescent="0.3">
      <c r="A388" s="1">
        <v>7</v>
      </c>
      <c r="B388" t="s">
        <v>133</v>
      </c>
      <c r="I388" t="str">
        <f t="shared" si="39"/>
        <v>N/A</v>
      </c>
      <c r="J388">
        <f t="shared" si="40"/>
        <v>0</v>
      </c>
      <c r="K388">
        <f t="shared" si="41"/>
        <v>0</v>
      </c>
      <c r="L388">
        <f t="shared" si="42"/>
        <v>0</v>
      </c>
      <c r="M388">
        <f t="shared" si="43"/>
        <v>0</v>
      </c>
      <c r="N388">
        <f t="shared" si="44"/>
        <v>0</v>
      </c>
    </row>
    <row r="389" spans="1:14" x14ac:dyDescent="0.3">
      <c r="A389" s="1">
        <v>8</v>
      </c>
      <c r="B389" t="s">
        <v>134</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12-13</v>
      </c>
      <c r="AL499" t="str">
        <f>L476</f>
        <v>13-14</v>
      </c>
      <c r="AM499" t="str">
        <f>M476</f>
        <v>14-15</v>
      </c>
      <c r="AN499" t="str">
        <f>N476</f>
        <v>15-16</v>
      </c>
    </row>
    <row r="500" spans="3:40" x14ac:dyDescent="0.3">
      <c r="C500" t="s">
        <v>1247</v>
      </c>
      <c r="AK500" t="e">
        <f ca="1">Y499-X499</f>
        <v>#N/A</v>
      </c>
      <c r="AL500" t="e">
        <f ca="1">Z499-Y499</f>
        <v>#N/A</v>
      </c>
      <c r="AM500" t="e">
        <f ca="1">AA499-Z499</f>
        <v>#N/A</v>
      </c>
      <c r="AN500" t="e">
        <f ca="1">AB499-AA499</f>
        <v>#N/A</v>
      </c>
    </row>
    <row r="501" spans="3:40" x14ac:dyDescent="0.3">
      <c r="C501" t="s">
        <v>2389</v>
      </c>
    </row>
    <row r="502" spans="3:40" x14ac:dyDescent="0.3">
      <c r="C502" t="s">
        <v>1248</v>
      </c>
    </row>
    <row r="503" spans="3:40" x14ac:dyDescent="0.3">
      <c r="C503" t="s">
        <v>2390</v>
      </c>
    </row>
    <row r="504" spans="3:40" x14ac:dyDescent="0.3">
      <c r="C504" t="s">
        <v>750</v>
      </c>
    </row>
    <row r="505" spans="3:40" x14ac:dyDescent="0.3">
      <c r="C505" t="s">
        <v>2391</v>
      </c>
    </row>
    <row r="506" spans="3:40" x14ac:dyDescent="0.3">
      <c r="C506" t="s">
        <v>748</v>
      </c>
    </row>
    <row r="507" spans="3:40" x14ac:dyDescent="0.3">
      <c r="C507" t="s">
        <v>752</v>
      </c>
    </row>
    <row r="508" spans="3:40" x14ac:dyDescent="0.3">
      <c r="C508" t="s">
        <v>754</v>
      </c>
    </row>
    <row r="509" spans="3:40" x14ac:dyDescent="0.3">
      <c r="C509" t="s">
        <v>747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37" workbookViewId="0"/>
  </sheetViews>
  <sheetFormatPr defaultRowHeight="14.4" x14ac:dyDescent="0.3"/>
  <cols>
    <col min="1" max="1" width="0" hidden="1" customWidth="1"/>
    <col min="2" max="7" width="20.6640625" customWidth="1"/>
  </cols>
  <sheetData>
    <row r="1" spans="1:16" x14ac:dyDescent="0.3">
      <c r="B1" t="s">
        <v>0</v>
      </c>
      <c r="C1" t="s">
        <v>10659</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First Financial</v>
      </c>
    </row>
    <row r="2" spans="1:16" x14ac:dyDescent="0.3">
      <c r="B2" t="s">
        <v>2</v>
      </c>
      <c r="C2" t="s">
        <v>10660</v>
      </c>
      <c r="K2" t="str">
        <f>LEFT(C1,FIND("(",C1) - 2)</f>
        <v>First Financial Corporation</v>
      </c>
    </row>
    <row r="3" spans="1:16" x14ac:dyDescent="0.3">
      <c r="J3">
        <f ca="1">RANDBETWEEN(1,6)</f>
        <v>2</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$46.95, down 1.37%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$46.95, down 1.37% after opening up a fraction over yesterday's closing price</v>
      </c>
    </row>
    <row r="5" spans="1:16" x14ac:dyDescent="0.3">
      <c r="J5">
        <f ca="1">RANDBETWEEN(1,2)</f>
        <v>2</v>
      </c>
      <c r="K5" t="str">
        <f>"The one year target estimate for " &amp; D1 &amp; " is " &amp; TEXT(C23,"$####.00")</f>
        <v>The one year target estimate for First Financial is $48.00</v>
      </c>
      <c r="L5" t="str">
        <f>D1 &amp; " is expected to be trading at " &amp; TEXT(C23, "$####.00") &amp; ", based on target estimates"</f>
        <v>First Financial is expected to be trading at $48.00, based on target estimates</v>
      </c>
    </row>
    <row r="6" spans="1:16" x14ac:dyDescent="0.3">
      <c r="K6" t="str">
        <f>" which would be " &amp; IF(OR(LEFT(ABS((C23-C2)/C2*100),1)="8",LEFT(ABS((C23-C2)/C2*100),2)="18"), "an ", "a ")  &amp;TEXT(ABS((C23-C2)/C2),"####.00%")&amp;IF((C23-C2)&gt;0," increase over"," decrease from")&amp;" the current price"</f>
        <v xml:space="preserve"> which would be a 2.24% increase over the current price</v>
      </c>
    </row>
    <row r="7" spans="1:16" x14ac:dyDescent="0.3">
      <c r="A7" s="1">
        <v>0</v>
      </c>
      <c r="B7" t="s">
        <v>5</v>
      </c>
      <c r="C7" t="s">
        <v>10661</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4.35% over last quarter based on the average of 3 analyst estimates (Yahoo Finance)</v>
      </c>
    </row>
    <row r="8" spans="1:16" x14ac:dyDescent="0.3">
      <c r="A8" s="1">
        <v>1</v>
      </c>
      <c r="B8" t="s">
        <v>6</v>
      </c>
      <c r="C8" t="s">
        <v>10662</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8</v>
      </c>
      <c r="C9" t="s">
        <v>10663</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10</v>
      </c>
      <c r="C10" t="s">
        <v>10664</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$0.01 in the 2 months leading up to the earnings report</v>
      </c>
    </row>
    <row r="11" spans="1:16" x14ac:dyDescent="0.3">
      <c r="A11" s="1">
        <v>4</v>
      </c>
      <c r="B11" t="s">
        <v>12</v>
      </c>
      <c r="C11" t="s">
        <v>10665</v>
      </c>
      <c r="K11" t="str">
        <f>IF(B145="Interest Income",U42, K42)</f>
        <v>First Financial has managed to increase and retained earnings each year since 2012</v>
      </c>
    </row>
    <row r="12" spans="1:16" x14ac:dyDescent="0.3">
      <c r="A12" s="1">
        <v>5</v>
      </c>
      <c r="B12" t="s">
        <v>14</v>
      </c>
      <c r="C12" t="s">
        <v>10666</v>
      </c>
      <c r="D12" t="str">
        <f>LEFT(C12,FIND("-",C12)-2)</f>
        <v>35.47</v>
      </c>
      <c r="E12" t="str">
        <f>TRIM(RIGHT(C12,FIND("-",C12)-1))</f>
        <v>53.49</v>
      </c>
      <c r="K12" t="str">
        <f ca="1">D78</f>
        <v>There are some indications that First Financial may be overvalued. The company has a higher forward p/e than the comparable average</v>
      </c>
    </row>
    <row r="13" spans="1:16" x14ac:dyDescent="0.3">
      <c r="A13" s="1">
        <v>6</v>
      </c>
      <c r="B13" t="s">
        <v>16</v>
      </c>
      <c r="C13" t="s">
        <v>10667</v>
      </c>
      <c r="K13" t="str">
        <f ca="1">D89</f>
        <v>There are some indications that First Financial may be undervalued. The company has a lower trailing p/e, price/sales, and price/book than the comparable average</v>
      </c>
    </row>
    <row r="14" spans="1:16" x14ac:dyDescent="0.3">
      <c r="A14" s="1">
        <v>7</v>
      </c>
      <c r="B14" t="s">
        <v>18</v>
      </c>
      <c r="C14" t="s">
        <v>10668</v>
      </c>
    </row>
    <row r="16" spans="1:16" x14ac:dyDescent="0.3">
      <c r="A16" s="1">
        <v>0</v>
      </c>
      <c r="B16" t="s">
        <v>20</v>
      </c>
      <c r="C16" t="s">
        <v>10669</v>
      </c>
    </row>
    <row r="17" spans="1:23" x14ac:dyDescent="0.3">
      <c r="A17" s="1">
        <v>1</v>
      </c>
      <c r="B17" t="s">
        <v>22</v>
      </c>
      <c r="C17" t="s">
        <v>795</v>
      </c>
      <c r="K17" t="str">
        <f ca="1">K2 &amp; IF(J3=1, K3,IF(J3=2,L3,IF(J3=3,M3,IF(J3=4,N3,IF(J3=5,O3,IF(J3=6,P3)))))) &amp; ". " &amp; IF(J4=1,K4,IF(J4=2,L4)) &amp; ". " &amp; IF(J5=1,K5,IF(J5=2,L5)) &amp; K6 &amp; ". " &amp; K7 &amp; ". " &amp; K8 &amp; ". " &amp; K9 &amp; "."</f>
        <v>First Financial Corporation is slated to report earnings between Jul 24, 2017 and Jul 28, 2017. The current stock price is $46.95, down 1.37% after opening up a fraction over yesterday's closing price. First Financial is expected to be trading at $48.00, based on target estimates which would be a 2.24% increase over the current price. Earnings are expected to increase by 4.35% over last quarter based on the average of 3 analyst estimates (Yahoo Finance). The stock is trading near the middle of its 52 week range. Over the last 4 quarters, there have been positive earnings surprises 4 times, and a negative earnings surprise 0 times.</v>
      </c>
    </row>
    <row r="18" spans="1:23" x14ac:dyDescent="0.3">
      <c r="A18" s="1">
        <v>2</v>
      </c>
      <c r="B18" t="s">
        <v>24</v>
      </c>
      <c r="C18" t="s">
        <v>6356</v>
      </c>
    </row>
    <row r="19" spans="1:23" x14ac:dyDescent="0.3">
      <c r="A19" s="1">
        <v>3</v>
      </c>
      <c r="B19" t="s">
        <v>26</v>
      </c>
      <c r="C19" t="s">
        <v>10670</v>
      </c>
    </row>
    <row r="20" spans="1:23" x14ac:dyDescent="0.3">
      <c r="A20" s="1">
        <v>4</v>
      </c>
      <c r="B20" t="s">
        <v>28</v>
      </c>
      <c r="C20" t="s">
        <v>770</v>
      </c>
    </row>
    <row r="21" spans="1:23" x14ac:dyDescent="0.3">
      <c r="A21" s="1">
        <v>5</v>
      </c>
      <c r="B21" t="s">
        <v>30</v>
      </c>
      <c r="C21" t="s">
        <v>10671</v>
      </c>
    </row>
    <row r="22" spans="1:23" x14ac:dyDescent="0.3">
      <c r="A22" s="1">
        <v>6</v>
      </c>
      <c r="B22" t="s">
        <v>32</v>
      </c>
      <c r="C22" t="s">
        <v>10672</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10673</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3</v>
      </c>
      <c r="D27">
        <v>3</v>
      </c>
      <c r="E27">
        <v>3</v>
      </c>
      <c r="F27">
        <v>3</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0.69</v>
      </c>
      <c r="D28">
        <v>0.72</v>
      </c>
      <c r="E28">
        <v>2.91</v>
      </c>
      <c r="F28">
        <v>2.94</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0.69</v>
      </c>
      <c r="D29">
        <v>0.7</v>
      </c>
      <c r="E29">
        <v>2.83</v>
      </c>
      <c r="F29">
        <v>2.76</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0.7</v>
      </c>
      <c r="D30">
        <v>0.75</v>
      </c>
      <c r="E30">
        <v>2.99</v>
      </c>
      <c r="F30">
        <v>3.1</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0.68</v>
      </c>
      <c r="D31">
        <v>0.67</v>
      </c>
      <c r="E31">
        <v>3.12</v>
      </c>
      <c r="F31">
        <v>2.91</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774</v>
      </c>
      <c r="D34" t="s">
        <v>774</v>
      </c>
      <c r="E34" t="s">
        <v>774</v>
      </c>
      <c r="F34" t="s">
        <v>774</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10674</v>
      </c>
      <c r="D35" t="s">
        <v>10675</v>
      </c>
      <c r="E35" t="s">
        <v>5657</v>
      </c>
      <c r="F35" t="s">
        <v>10676</v>
      </c>
      <c r="J35">
        <f>IF(K35 &lt;&gt; "",14, 0)</f>
        <v>0</v>
      </c>
      <c r="K35" t="str">
        <f>IF(I201="pos_trend",B201,"")</f>
        <v/>
      </c>
      <c r="L35" t="str">
        <f t="shared" si="0"/>
        <v/>
      </c>
      <c r="M35" t="str">
        <f t="shared" si="2"/>
        <v/>
      </c>
      <c r="T35">
        <f>IF(U35 &lt;&gt; "",14, 0)</f>
        <v>14</v>
      </c>
      <c r="U35" t="str">
        <f>IF(I279="pos_trend",B279,"")</f>
        <v>Retained Earnings</v>
      </c>
      <c r="V35" t="str">
        <f t="shared" si="1"/>
        <v>retained earnings</v>
      </c>
      <c r="W35" t="str">
        <f t="shared" si="3"/>
        <v>, retained earnings</v>
      </c>
    </row>
    <row r="36" spans="1:23" x14ac:dyDescent="0.3">
      <c r="A36" s="1">
        <v>2</v>
      </c>
      <c r="B36" t="s">
        <v>43</v>
      </c>
      <c r="C36" t="s">
        <v>6828</v>
      </c>
      <c r="D36" t="s">
        <v>10677</v>
      </c>
      <c r="E36" t="s">
        <v>10678</v>
      </c>
      <c r="F36" t="s">
        <v>10679</v>
      </c>
      <c r="J36">
        <f>IF(K36 &lt;&gt; "",15, 0)</f>
        <v>0</v>
      </c>
      <c r="K36" t="str">
        <f>IF(I202="pos_trend",B202,"")</f>
        <v/>
      </c>
      <c r="L36" t="str">
        <f t="shared" si="0"/>
        <v/>
      </c>
      <c r="M36" t="str">
        <f t="shared" si="2"/>
        <v/>
      </c>
      <c r="T36">
        <f>IF(U36 &lt;&gt; "",15, 0)</f>
        <v>0</v>
      </c>
      <c r="U36" t="str">
        <f>IF(I336="pos_trend",B336,"")</f>
        <v/>
      </c>
      <c r="V36" t="str">
        <f t="shared" si="1"/>
        <v/>
      </c>
      <c r="W36" t="str">
        <f t="shared" si="3"/>
        <v>, retained earnings</v>
      </c>
    </row>
    <row r="37" spans="1:23" x14ac:dyDescent="0.3">
      <c r="A37" s="1">
        <v>3</v>
      </c>
      <c r="B37" t="s">
        <v>44</v>
      </c>
      <c r="C37" t="s">
        <v>10680</v>
      </c>
      <c r="D37" t="s">
        <v>2522</v>
      </c>
      <c r="E37" t="s">
        <v>10681</v>
      </c>
      <c r="F37" t="s">
        <v>10682</v>
      </c>
      <c r="J37">
        <f>IF(K37 &lt;&gt; "",16, 0)</f>
        <v>0</v>
      </c>
      <c r="K37" t="str">
        <f>IF(I203="pos_trend",B203,"")</f>
        <v/>
      </c>
      <c r="L37" t="str">
        <f t="shared" si="0"/>
        <v/>
      </c>
      <c r="M37" t="str">
        <f t="shared" si="2"/>
        <v/>
      </c>
      <c r="T37">
        <f>IF(U37 &lt;&gt; "",16, 0)</f>
        <v>0</v>
      </c>
      <c r="U37" t="str">
        <f>IF(I235="pos_trend",B235,"")</f>
        <v/>
      </c>
      <c r="V37" t="str">
        <f t="shared" si="1"/>
        <v/>
      </c>
      <c r="W37" t="str">
        <f t="shared" si="3"/>
        <v>, retained earnings</v>
      </c>
    </row>
    <row r="38" spans="1:23" x14ac:dyDescent="0.3">
      <c r="A38" s="1">
        <v>4</v>
      </c>
      <c r="B38" t="s">
        <v>60</v>
      </c>
      <c r="C38" t="s">
        <v>10683</v>
      </c>
      <c r="D38" t="s">
        <v>10683</v>
      </c>
      <c r="E38" t="s">
        <v>10684</v>
      </c>
      <c r="F38" t="s">
        <v>5657</v>
      </c>
      <c r="J38">
        <f>IF(K38 &lt;&gt; "",17, 0)</f>
        <v>0</v>
      </c>
      <c r="K38" t="str">
        <f>IF(I351="pos_trend",B351,"")</f>
        <v/>
      </c>
      <c r="L38" t="str">
        <f t="shared" si="0"/>
        <v/>
      </c>
      <c r="M38" t="str">
        <f t="shared" si="2"/>
        <v/>
      </c>
      <c r="T38">
        <f>IF(U38 &lt;&gt; "",17, 0)</f>
        <v>0</v>
      </c>
      <c r="U38" t="str">
        <f>IF(I236="pos_trend",B236,"")</f>
        <v/>
      </c>
      <c r="V38" t="str">
        <f t="shared" si="1"/>
        <v/>
      </c>
      <c r="W38" t="str">
        <f t="shared" si="3"/>
        <v>, retained earnings</v>
      </c>
    </row>
    <row r="39" spans="1:23" x14ac:dyDescent="0.3">
      <c r="A39" s="1">
        <v>5</v>
      </c>
      <c r="B39" t="s">
        <v>64</v>
      </c>
      <c r="C39" t="s">
        <v>10685</v>
      </c>
      <c r="D39" t="s">
        <v>9783</v>
      </c>
      <c r="E39" t="s">
        <v>6112</v>
      </c>
      <c r="F39" t="s">
        <v>10686</v>
      </c>
      <c r="K39" t="str">
        <f>IF(I352="pos_trend",B352,"")</f>
        <v/>
      </c>
      <c r="M39" t="str">
        <f t="shared" si="2"/>
        <v/>
      </c>
      <c r="W39" t="str">
        <f t="shared" si="3"/>
        <v>, retained earnings</v>
      </c>
    </row>
    <row r="40" spans="1:23" x14ac:dyDescent="0.3">
      <c r="J40">
        <f>MAX(J22:J39)</f>
        <v>0</v>
      </c>
      <c r="K40" t="str">
        <f>VLOOKUP(J40,J22:K39,2,FALSE)</f>
        <v/>
      </c>
      <c r="M40" t="str">
        <f>IF(IFERROR(FIND(",",M39),TRUE)=TRUE,M39,IF(NOT(EXACT(K40,UPPER(K40))),SUBSTITUTE(M39,LOWER(K40),"and "&amp;LOWER(K40)),SUBSTITUTE(M39,K40,"and "&amp;K40)))</f>
        <v/>
      </c>
      <c r="T40">
        <f>MAX(T22:T39)</f>
        <v>14</v>
      </c>
      <c r="U40" t="str">
        <f>VLOOKUP(T40,T22:U39,2,FALSE)</f>
        <v>Retained Earnings</v>
      </c>
      <c r="W40" t="str">
        <f>IF(IFERROR(FIND(",",W39),TRUE)=TRUE,W39,IF(NOT(EXACT(U40,UPPER(U40))),SUBSTITUTE(W39,LOWER(U40),"and "&amp;LOWER(U40)),SUBSTITUTE(W39,U40,"and "&amp;U40)))</f>
        <v>, and retained earnings</v>
      </c>
    </row>
    <row r="41" spans="1:23" x14ac:dyDescent="0.3">
      <c r="B41" s="1" t="s">
        <v>69</v>
      </c>
      <c r="C41" s="1" t="s">
        <v>70</v>
      </c>
      <c r="D41" s="1" t="s">
        <v>71</v>
      </c>
      <c r="E41" s="1" t="s">
        <v>72</v>
      </c>
      <c r="F41" s="1" t="s">
        <v>73</v>
      </c>
    </row>
    <row r="42" spans="1:23" x14ac:dyDescent="0.3">
      <c r="A42" s="1">
        <v>0</v>
      </c>
      <c r="B42" t="s">
        <v>74</v>
      </c>
      <c r="C42" t="s">
        <v>80</v>
      </c>
      <c r="D42" t="s">
        <v>10687</v>
      </c>
      <c r="E42" t="s">
        <v>4837</v>
      </c>
      <c r="F42" t="s">
        <v>4836</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First Financial has managed to increase and retained earnings each year since 2012</v>
      </c>
    </row>
    <row r="43" spans="1:23" x14ac:dyDescent="0.3">
      <c r="A43" s="1">
        <v>1</v>
      </c>
      <c r="B43" t="s">
        <v>78</v>
      </c>
      <c r="C43" t="s">
        <v>10688</v>
      </c>
      <c r="D43" t="s">
        <v>4837</v>
      </c>
      <c r="E43" t="s">
        <v>10688</v>
      </c>
      <c r="F43" t="s">
        <v>10689</v>
      </c>
    </row>
    <row r="44" spans="1:23" x14ac:dyDescent="0.3">
      <c r="A44" s="1">
        <v>2</v>
      </c>
      <c r="B44" t="s">
        <v>83</v>
      </c>
      <c r="C44" t="s">
        <v>803</v>
      </c>
      <c r="D44" t="s">
        <v>1234</v>
      </c>
      <c r="E44" t="s">
        <v>1234</v>
      </c>
      <c r="F44" t="s">
        <v>8031</v>
      </c>
    </row>
    <row r="45" spans="1:23" x14ac:dyDescent="0.3">
      <c r="A45" s="1">
        <v>3</v>
      </c>
      <c r="B45" t="s">
        <v>88</v>
      </c>
      <c r="C45" t="s">
        <v>5857</v>
      </c>
      <c r="D45" t="s">
        <v>10690</v>
      </c>
      <c r="E45" t="s">
        <v>10690</v>
      </c>
      <c r="F45" t="s">
        <v>10691</v>
      </c>
    </row>
    <row r="47" spans="1:23" x14ac:dyDescent="0.3">
      <c r="B47" s="1" t="s">
        <v>93</v>
      </c>
      <c r="C47" s="1" t="s">
        <v>37</v>
      </c>
      <c r="D47" s="1" t="s">
        <v>38</v>
      </c>
      <c r="E47" s="1" t="s">
        <v>39</v>
      </c>
      <c r="F47" s="1" t="s">
        <v>40</v>
      </c>
    </row>
    <row r="48" spans="1:23" x14ac:dyDescent="0.3">
      <c r="A48" s="1">
        <v>0</v>
      </c>
      <c r="B48" t="s">
        <v>94</v>
      </c>
      <c r="C48">
        <v>0.69</v>
      </c>
      <c r="D48">
        <v>0.72</v>
      </c>
      <c r="E48">
        <v>2.91</v>
      </c>
      <c r="F48">
        <v>2.94</v>
      </c>
    </row>
    <row r="49" spans="1:14" x14ac:dyDescent="0.3">
      <c r="A49" s="1">
        <v>1</v>
      </c>
      <c r="B49" t="s">
        <v>95</v>
      </c>
      <c r="C49">
        <v>0.69</v>
      </c>
      <c r="D49">
        <v>0.72</v>
      </c>
      <c r="E49">
        <v>2.91</v>
      </c>
      <c r="F49">
        <v>2.94</v>
      </c>
    </row>
    <row r="50" spans="1:14" x14ac:dyDescent="0.3">
      <c r="A50" s="1">
        <v>2</v>
      </c>
      <c r="B50" t="s">
        <v>96</v>
      </c>
      <c r="C50">
        <v>0.69</v>
      </c>
      <c r="D50">
        <v>0.72</v>
      </c>
      <c r="E50">
        <v>2.91</v>
      </c>
      <c r="F50">
        <v>2.94</v>
      </c>
    </row>
    <row r="51" spans="1:14" x14ac:dyDescent="0.3">
      <c r="A51" s="1">
        <v>3</v>
      </c>
      <c r="B51" t="s">
        <v>97</v>
      </c>
      <c r="C51">
        <v>0.69</v>
      </c>
      <c r="D51">
        <v>0.72</v>
      </c>
      <c r="E51">
        <v>2.91</v>
      </c>
      <c r="F51">
        <v>2.94</v>
      </c>
    </row>
    <row r="52" spans="1:14" x14ac:dyDescent="0.3">
      <c r="A52" s="1">
        <v>4</v>
      </c>
      <c r="B52" t="s">
        <v>98</v>
      </c>
      <c r="C52">
        <v>0.68</v>
      </c>
      <c r="D52">
        <v>0.71</v>
      </c>
      <c r="E52">
        <v>2.76</v>
      </c>
      <c r="F52">
        <v>2.93</v>
      </c>
    </row>
    <row r="54" spans="1:14" x14ac:dyDescent="0.3">
      <c r="B54" s="1" t="s">
        <v>99</v>
      </c>
      <c r="C54" s="1" t="s">
        <v>37</v>
      </c>
      <c r="D54" s="1" t="s">
        <v>38</v>
      </c>
      <c r="E54" s="1" t="s">
        <v>39</v>
      </c>
      <c r="F54" s="1" t="s">
        <v>40</v>
      </c>
    </row>
    <row r="55" spans="1:14" x14ac:dyDescent="0.3">
      <c r="A55" s="1">
        <v>0</v>
      </c>
      <c r="B55" t="s">
        <v>100</v>
      </c>
    </row>
    <row r="56" spans="1:14" x14ac:dyDescent="0.3">
      <c r="A56" s="1">
        <v>1</v>
      </c>
      <c r="B56" t="s">
        <v>101</v>
      </c>
    </row>
    <row r="57" spans="1:14" x14ac:dyDescent="0.3">
      <c r="A57" s="1">
        <v>2</v>
      </c>
      <c r="B57" t="s">
        <v>102</v>
      </c>
    </row>
    <row r="58" spans="1:14" x14ac:dyDescent="0.3">
      <c r="A58" s="1">
        <v>3</v>
      </c>
      <c r="B58" t="s">
        <v>103</v>
      </c>
    </row>
    <row r="60" spans="1:14" x14ac:dyDescent="0.3">
      <c r="B60" s="1" t="s">
        <v>104</v>
      </c>
      <c r="C60" s="1" t="s">
        <v>10692</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THFF</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C61" t="s">
        <v>10690</v>
      </c>
      <c r="F61">
        <v>0.19</v>
      </c>
      <c r="I61" t="str">
        <f t="shared" si="4"/>
        <v>N/A</v>
      </c>
      <c r="J61">
        <f t="shared" si="5"/>
        <v>1.4999999999999999E-2</v>
      </c>
      <c r="K61">
        <f t="shared" si="6"/>
        <v>0</v>
      </c>
      <c r="L61">
        <f t="shared" si="7"/>
        <v>0</v>
      </c>
      <c r="M61">
        <f t="shared" si="8"/>
        <v>0.19</v>
      </c>
      <c r="N61">
        <f t="shared" si="9"/>
        <v>0</v>
      </c>
    </row>
    <row r="62" spans="1:14" x14ac:dyDescent="0.3">
      <c r="A62" s="1">
        <v>1</v>
      </c>
      <c r="B62" t="s">
        <v>111</v>
      </c>
      <c r="C62" t="s">
        <v>10693</v>
      </c>
      <c r="F62">
        <v>0.22</v>
      </c>
      <c r="I62" t="str">
        <f t="shared" si="4"/>
        <v>N/A</v>
      </c>
      <c r="J62">
        <f t="shared" si="5"/>
        <v>7.4999999999999997E-2</v>
      </c>
      <c r="K62">
        <f t="shared" si="6"/>
        <v>0</v>
      </c>
      <c r="L62">
        <f t="shared" si="7"/>
        <v>0</v>
      </c>
      <c r="M62">
        <f t="shared" si="8"/>
        <v>0.22</v>
      </c>
      <c r="N62">
        <f t="shared" si="9"/>
        <v>0</v>
      </c>
    </row>
    <row r="63" spans="1:14" x14ac:dyDescent="0.3">
      <c r="A63" s="1">
        <v>2</v>
      </c>
      <c r="B63" t="s">
        <v>113</v>
      </c>
      <c r="C63" t="s">
        <v>10694</v>
      </c>
      <c r="F63">
        <v>0.08</v>
      </c>
      <c r="I63" t="str">
        <f t="shared" si="4"/>
        <v>N/A</v>
      </c>
      <c r="J63">
        <f t="shared" si="5"/>
        <v>-6.7000000000000004E-2</v>
      </c>
      <c r="K63">
        <f t="shared" si="6"/>
        <v>0</v>
      </c>
      <c r="L63">
        <f t="shared" si="7"/>
        <v>0</v>
      </c>
      <c r="M63">
        <f t="shared" si="8"/>
        <v>0.08</v>
      </c>
      <c r="N63">
        <f t="shared" si="9"/>
        <v>0</v>
      </c>
    </row>
    <row r="64" spans="1:14" x14ac:dyDescent="0.3">
      <c r="A64" s="1">
        <v>3</v>
      </c>
      <c r="B64" t="s">
        <v>115</v>
      </c>
      <c r="C64" t="s">
        <v>10695</v>
      </c>
      <c r="F64">
        <v>0.12</v>
      </c>
      <c r="I64" t="str">
        <f t="shared" si="4"/>
        <v>N/A</v>
      </c>
      <c r="J64">
        <f t="shared" si="5"/>
        <v>0.01</v>
      </c>
      <c r="K64">
        <f t="shared" si="6"/>
        <v>0</v>
      </c>
      <c r="L64">
        <f t="shared" si="7"/>
        <v>0</v>
      </c>
      <c r="M64">
        <f t="shared" si="8"/>
        <v>0.12</v>
      </c>
      <c r="N64">
        <f t="shared" si="9"/>
        <v>0</v>
      </c>
    </row>
    <row r="65" spans="1:14" x14ac:dyDescent="0.3">
      <c r="A65" s="1">
        <v>4</v>
      </c>
      <c r="B65" t="s">
        <v>117</v>
      </c>
      <c r="F65">
        <v>0.08</v>
      </c>
      <c r="I65" t="str">
        <f t="shared" si="4"/>
        <v>N/A</v>
      </c>
      <c r="J65">
        <f t="shared" si="5"/>
        <v>0</v>
      </c>
      <c r="K65">
        <f t="shared" si="6"/>
        <v>0</v>
      </c>
      <c r="L65">
        <f t="shared" si="7"/>
        <v>0</v>
      </c>
      <c r="M65">
        <f t="shared" si="8"/>
        <v>0.08</v>
      </c>
      <c r="N65">
        <f t="shared" si="9"/>
        <v>0</v>
      </c>
    </row>
    <row r="66" spans="1:14" x14ac:dyDescent="0.3">
      <c r="A66" s="1">
        <v>5</v>
      </c>
      <c r="B66" t="s">
        <v>119</v>
      </c>
      <c r="C66" t="s">
        <v>10696</v>
      </c>
      <c r="I66" t="str">
        <f t="shared" si="4"/>
        <v>N/A</v>
      </c>
      <c r="J66">
        <f t="shared" si="5"/>
        <v>4.5599999999999995E-2</v>
      </c>
      <c r="K66">
        <f t="shared" si="6"/>
        <v>0</v>
      </c>
      <c r="L66">
        <f t="shared" si="7"/>
        <v>0</v>
      </c>
      <c r="M66">
        <f t="shared" si="8"/>
        <v>0</v>
      </c>
      <c r="N66">
        <f t="shared" si="9"/>
        <v>0</v>
      </c>
    </row>
    <row r="67" spans="1:14" x14ac:dyDescent="0.3">
      <c r="D67" t="s">
        <v>121</v>
      </c>
      <c r="E67" t="str">
        <f>C1</f>
        <v>First Financial Corporation (THFF)</v>
      </c>
      <c r="I67" t="str">
        <f t="shared" si="4"/>
        <v>N/A</v>
      </c>
      <c r="J67">
        <f t="shared" si="5"/>
        <v>0</v>
      </c>
      <c r="K67" t="str">
        <f t="shared" si="6"/>
        <v>Comp Average</v>
      </c>
      <c r="L67" t="str">
        <f t="shared" si="7"/>
        <v>First Financial Corporation (THFF)</v>
      </c>
      <c r="M67">
        <f t="shared" si="8"/>
        <v>0</v>
      </c>
      <c r="N67">
        <f t="shared" si="9"/>
        <v>0</v>
      </c>
    </row>
    <row r="68" spans="1:14" x14ac:dyDescent="0.3">
      <c r="A68" s="1">
        <v>0</v>
      </c>
      <c r="B68" t="s">
        <v>122</v>
      </c>
      <c r="C68" t="s">
        <v>10669</v>
      </c>
      <c r="D68">
        <f ca="1">AVERAGE(VALUE(INDIRECT("J"&amp;(MATCH(B68,B69:B500,0)+68))),VALUE(INDIRECT("J"&amp;(MATCH(B68,B69:B500,0)+79))),VALUE(INDIRECT("J"&amp;(MATCH(B68,B69:B500,0)+90))),VALUE(INDIRECT("J"&amp;(MATCH(B68,B69:B500,0)+101))))</f>
        <v>345307500</v>
      </c>
      <c r="E68" t="str">
        <f t="shared" ref="E68:E76" ca="1" si="10">IF(AND(C68&lt;&gt;"",D68&lt;&gt;0),IF(VALUE(J68)&gt;VALUE(K68),"above average","below average"),"no data")</f>
        <v>above average</v>
      </c>
      <c r="I68" t="str">
        <f t="shared" ca="1" si="4"/>
        <v>N/A</v>
      </c>
      <c r="J68">
        <f t="shared" si="5"/>
        <v>573910000</v>
      </c>
      <c r="K68">
        <f t="shared" ca="1" si="6"/>
        <v>345307500</v>
      </c>
      <c r="L68" t="str">
        <f t="shared" ca="1" si="7"/>
        <v>above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6356</v>
      </c>
      <c r="D70">
        <f ca="1">AVERAGE(VALUE(INDIRECT("J"&amp;(MATCH(B70,B71:B502,0)+70))),VALUE(INDIRECT("J"&amp;(MATCH(B70,B71:B502,0)+81))),VALUE(INDIRECT("J"&amp;(MATCH(B70,B71:B502,0)+92))),VALUE(INDIRECT("J"&amp;(MATCH(B70,B71:B502,0)+103))))</f>
        <v>17.535000000000004</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16.81</v>
      </c>
      <c r="K70">
        <f t="shared" ca="1" si="6"/>
        <v>17.535000000000004</v>
      </c>
      <c r="L70" t="str">
        <f t="shared" ca="1" si="7"/>
        <v>below average</v>
      </c>
      <c r="M70" t="str">
        <f t="shared" ca="1" si="8"/>
        <v/>
      </c>
      <c r="N70" t="str">
        <f t="shared" ca="1" si="9"/>
        <v/>
      </c>
    </row>
    <row r="71" spans="1:14" x14ac:dyDescent="0.3">
      <c r="A71" s="1">
        <v>3</v>
      </c>
      <c r="B71" t="s">
        <v>125</v>
      </c>
      <c r="C71" t="s">
        <v>10697</v>
      </c>
      <c r="D71">
        <f ca="1">AVERAGE(VALUE(INDIRECT("J"&amp;(MATCH(B71,B72:B503,0)+71))),VALUE(INDIRECT("J"&amp;(MATCH(B71,B72:B503,0)+82))),VALUE(INDIRECT("J"&amp;(MATCH(B71,B72:B503,0)+93))),VALUE(INDIRECT("J"&amp;(MATCH(B71,B72:B503,0)+104))))</f>
        <v>14.8825</v>
      </c>
      <c r="E71" t="str">
        <f t="shared" ca="1" si="10"/>
        <v>above average</v>
      </c>
      <c r="F71" t="str">
        <f t="shared" ca="1" si="11"/>
        <v>forward p/e</v>
      </c>
      <c r="G71" t="str">
        <f t="shared" ref="G71:G76" ca="1" si="12">IF(F71&lt;&gt;"", G70 &amp; ", " &amp; IFERROR(LEFT(F71,FIND("(",F71) - 2),F71),G70)</f>
        <v>, forward p/e</v>
      </c>
      <c r="I71" t="str">
        <f t="shared" ca="1" si="4"/>
        <v>N/A</v>
      </c>
      <c r="J71" t="str">
        <f t="shared" si="5"/>
        <v>15.97</v>
      </c>
      <c r="K71">
        <f t="shared" ca="1" si="6"/>
        <v>14.8825</v>
      </c>
      <c r="L71" t="str">
        <f t="shared" ca="1" si="7"/>
        <v>above average</v>
      </c>
      <c r="M71" t="str">
        <f t="shared" ca="1" si="8"/>
        <v>forward p/e</v>
      </c>
      <c r="N71" t="str">
        <f t="shared" ca="1" si="9"/>
        <v>, forward p/e</v>
      </c>
    </row>
    <row r="72" spans="1:14" x14ac:dyDescent="0.3">
      <c r="A72" s="1">
        <v>4</v>
      </c>
      <c r="B72" t="s">
        <v>127</v>
      </c>
      <c r="D72">
        <f ca="1">AVERAGE(VALUE(INDIRECT("J"&amp;(MATCH(B72,B73:B504,0)+72))),VALUE(INDIRECT("J"&amp;(MATCH(B72,B73:B504,0)+83))),VALUE(INDIRECT("J"&amp;(MATCH(B72,B73:B504,0)+94))),VALUE(INDIRECT("J"&amp;(MATCH(B72,B73:B504,0)+105))))</f>
        <v>2.5949999999999998</v>
      </c>
      <c r="E72" t="str">
        <f t="shared" ca="1" si="10"/>
        <v>no data</v>
      </c>
      <c r="F72" t="str">
        <f t="shared" ca="1" si="11"/>
        <v/>
      </c>
      <c r="G72" t="str">
        <f t="shared" ca="1" si="12"/>
        <v>, forward p/e</v>
      </c>
      <c r="I72" t="str">
        <f t="shared" ca="1" si="4"/>
        <v>N/A</v>
      </c>
      <c r="J72">
        <f t="shared" si="5"/>
        <v>0</v>
      </c>
      <c r="K72">
        <f t="shared" ca="1" si="6"/>
        <v>2.5949999999999998</v>
      </c>
      <c r="L72" t="str">
        <f t="shared" ca="1" si="7"/>
        <v>no data</v>
      </c>
      <c r="M72" t="str">
        <f t="shared" ca="1" si="8"/>
        <v/>
      </c>
      <c r="N72" t="str">
        <f t="shared" ca="1" si="9"/>
        <v>, forward p/e</v>
      </c>
    </row>
    <row r="73" spans="1:14" x14ac:dyDescent="0.3">
      <c r="A73" s="1">
        <v>5</v>
      </c>
      <c r="B73" t="s">
        <v>129</v>
      </c>
      <c r="C73" t="s">
        <v>10698</v>
      </c>
      <c r="D73">
        <f ca="1">AVERAGE(VALUE(INDIRECT("J"&amp;(MATCH(B73,B74:B505,0)+73))),VALUE(INDIRECT("J"&amp;(MATCH(B73,B74:B505,0)+84))),VALUE(INDIRECT("J"&amp;(MATCH(B73,B74:B505,0)+95))),VALUE(INDIRECT("J"&amp;(MATCH(B73,B74:B505,0)+106))))</f>
        <v>5.2074999999999996</v>
      </c>
      <c r="E73" t="str">
        <f t="shared" ca="1" si="10"/>
        <v>below average</v>
      </c>
      <c r="F73" t="str">
        <f t="shared" ca="1" si="11"/>
        <v/>
      </c>
      <c r="G73" t="str">
        <f t="shared" ca="1" si="12"/>
        <v>, forward p/e</v>
      </c>
      <c r="I73" t="str">
        <f t="shared" ca="1" si="4"/>
        <v>N/A</v>
      </c>
      <c r="J73" t="str">
        <f t="shared" si="5"/>
        <v>4.63</v>
      </c>
      <c r="K73">
        <f t="shared" ca="1" si="6"/>
        <v>5.2074999999999996</v>
      </c>
      <c r="L73" t="str">
        <f t="shared" ca="1" si="7"/>
        <v>below average</v>
      </c>
      <c r="M73" t="str">
        <f t="shared" ca="1" si="8"/>
        <v/>
      </c>
      <c r="N73" t="str">
        <f t="shared" ca="1" si="9"/>
        <v>, forward p/e</v>
      </c>
    </row>
    <row r="74" spans="1:14" x14ac:dyDescent="0.3">
      <c r="A74" s="1">
        <v>6</v>
      </c>
      <c r="B74" t="s">
        <v>131</v>
      </c>
      <c r="C74" t="s">
        <v>8884</v>
      </c>
      <c r="D74">
        <f ca="1">AVERAGE(VALUE(INDIRECT("J"&amp;(MATCH(B74,B75:B506,0)+74))),VALUE(INDIRECT("J"&amp;(MATCH(B74,B75:B506,0)+85))),VALUE(INDIRECT("J"&amp;(MATCH(B74,B75:B506,0)+96))),VALUE(INDIRECT("J"&amp;(MATCH(B74,B75:B506,0)+107))))</f>
        <v>1.7</v>
      </c>
      <c r="E74" t="str">
        <f t="shared" ca="1" si="10"/>
        <v>below average</v>
      </c>
      <c r="F74" t="str">
        <f t="shared" ca="1" si="11"/>
        <v/>
      </c>
      <c r="G74" t="str">
        <f t="shared" ca="1" si="12"/>
        <v>, forward p/e</v>
      </c>
      <c r="I74" t="str">
        <f t="shared" ca="1" si="4"/>
        <v>N/A</v>
      </c>
      <c r="J74" t="str">
        <f t="shared" si="5"/>
        <v>1.34</v>
      </c>
      <c r="K74">
        <f t="shared" ca="1" si="6"/>
        <v>1.7</v>
      </c>
      <c r="L74" t="str">
        <f t="shared" ca="1" si="7"/>
        <v>below average</v>
      </c>
      <c r="M74" t="str">
        <f t="shared" ca="1" si="8"/>
        <v/>
      </c>
      <c r="N74" t="str">
        <f t="shared" ca="1" si="9"/>
        <v>, forward p/e</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forward p/e</v>
      </c>
      <c r="I75" t="str">
        <f t="shared" ca="1" si="4"/>
        <v>N/A</v>
      </c>
      <c r="J75">
        <f t="shared" si="5"/>
        <v>0</v>
      </c>
      <c r="K75">
        <f t="shared" ca="1" si="6"/>
        <v>0</v>
      </c>
      <c r="L75" t="str">
        <f t="shared" ca="1" si="7"/>
        <v>no data</v>
      </c>
      <c r="M75" t="str">
        <f t="shared" ca="1" si="8"/>
        <v/>
      </c>
      <c r="N75" t="str">
        <f t="shared" ca="1" si="9"/>
        <v>, forward p/e</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forward p/e</v>
      </c>
      <c r="I76" t="str">
        <f t="shared" ca="1" si="4"/>
        <v>N/A</v>
      </c>
      <c r="J76">
        <f t="shared" si="5"/>
        <v>0</v>
      </c>
      <c r="K76">
        <f t="shared" ca="1" si="6"/>
        <v>0</v>
      </c>
      <c r="L76" t="str">
        <f t="shared" ca="1" si="7"/>
        <v>no data</v>
      </c>
      <c r="M76" t="str">
        <f t="shared" ca="1" si="8"/>
        <v/>
      </c>
      <c r="N76" t="str">
        <f t="shared" ca="1" si="9"/>
        <v>, forward p/e</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forward p/e</v>
      </c>
      <c r="G77" t="str">
        <f ca="1">TRIM(IF(LEFT(G76,1)=",",REPLACE(G76,1,1,""),SUBSTITUTE(G76,F77, "and " &amp; F77)))</f>
        <v>forward p/e</v>
      </c>
      <c r="I77" t="str">
        <f t="shared" ca="1" si="4"/>
        <v>N/A</v>
      </c>
      <c r="J77">
        <f t="shared" si="5"/>
        <v>0</v>
      </c>
      <c r="K77">
        <f t="shared" si="6"/>
        <v>0</v>
      </c>
      <c r="L77">
        <f t="shared" si="7"/>
        <v>0</v>
      </c>
      <c r="M77" t="str">
        <f t="shared" ca="1" si="8"/>
        <v>forward p/e</v>
      </c>
      <c r="N77" t="str">
        <f t="shared" ca="1" si="9"/>
        <v>forward p/e</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There are some indications that First Financial may be overvalued. The company has a higher forward p/e than the comparable average</v>
      </c>
      <c r="I78" t="str">
        <f t="shared" ca="1" si="4"/>
        <v>N/A</v>
      </c>
      <c r="J78" t="str">
        <f t="shared" si="5"/>
        <v>Dec 31, 2016</v>
      </c>
      <c r="K78" t="str">
        <f t="shared" ca="1" si="6"/>
        <v>There are some indications that First Financial may be overvalued. The company has a higher forward p/e than the comparable average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10699</v>
      </c>
      <c r="F81" t="str">
        <f t="shared" ref="F81:F87" ca="1" si="13">IF(E70="below average",LOWER(TRIM(IF(ISNUMBER(VALUE(RIGHT(B70,1))),REPLACE(B70,LEN(B70),1,""),B70))),"")</f>
        <v>trailing p/e</v>
      </c>
      <c r="G81" t="str">
        <f ca="1">IFERROR(LEFT(F81,FIND("(",F81) - 2),F81)</f>
        <v>trailing p/e</v>
      </c>
      <c r="I81" t="str">
        <f t="shared" ca="1" si="4"/>
        <v>N/A</v>
      </c>
      <c r="J81">
        <f t="shared" si="5"/>
        <v>0.27489999999999998</v>
      </c>
      <c r="K81">
        <f t="shared" si="6"/>
        <v>0</v>
      </c>
      <c r="L81">
        <f t="shared" si="7"/>
        <v>0</v>
      </c>
      <c r="M81" t="str">
        <f t="shared" ca="1" si="8"/>
        <v>trailing p/e</v>
      </c>
      <c r="N81" t="str">
        <f t="shared" ca="1" si="9"/>
        <v>trailing p/e</v>
      </c>
    </row>
    <row r="82" spans="1:14" x14ac:dyDescent="0.3">
      <c r="A82" s="1">
        <v>1</v>
      </c>
      <c r="B82" t="s">
        <v>141</v>
      </c>
      <c r="C82" t="s">
        <v>10700</v>
      </c>
      <c r="F82" t="str">
        <f t="shared" ca="1" si="13"/>
        <v/>
      </c>
      <c r="G82" t="str">
        <f t="shared" ref="G82:G87" ca="1" si="14">IF(F82&lt;&gt;"", G81 &amp; ", " &amp; IFERROR(LEFT(F82,FIND("(",F82) - 2),F82),G81)</f>
        <v>trailing p/e</v>
      </c>
      <c r="I82" t="str">
        <f t="shared" ca="1" si="4"/>
        <v>N/A</v>
      </c>
      <c r="J82">
        <f t="shared" si="5"/>
        <v>0.28699999999999998</v>
      </c>
      <c r="K82">
        <f t="shared" si="6"/>
        <v>0</v>
      </c>
      <c r="L82">
        <f t="shared" si="7"/>
        <v>0</v>
      </c>
      <c r="M82" t="str">
        <f t="shared" ca="1" si="8"/>
        <v/>
      </c>
      <c r="N82" t="str">
        <f t="shared" ca="1" si="9"/>
        <v>trailing p/e</v>
      </c>
    </row>
    <row r="83" spans="1:14" x14ac:dyDescent="0.3">
      <c r="F83" t="str">
        <f t="shared" ca="1" si="13"/>
        <v/>
      </c>
      <c r="G83" t="str">
        <f t="shared" ca="1" si="14"/>
        <v>trailing p/e</v>
      </c>
      <c r="I83" t="str">
        <f t="shared" ca="1" si="4"/>
        <v>N/A</v>
      </c>
      <c r="J83">
        <f t="shared" si="5"/>
        <v>0</v>
      </c>
      <c r="K83">
        <f t="shared" si="6"/>
        <v>0</v>
      </c>
      <c r="L83">
        <f t="shared" si="7"/>
        <v>0</v>
      </c>
      <c r="M83" t="str">
        <f t="shared" ca="1" si="8"/>
        <v/>
      </c>
      <c r="N83" t="str">
        <f t="shared" ca="1" si="9"/>
        <v>trailing p/e</v>
      </c>
    </row>
    <row r="84" spans="1:14" x14ac:dyDescent="0.3">
      <c r="A84" s="1">
        <v>0</v>
      </c>
      <c r="B84" t="s">
        <v>143</v>
      </c>
      <c r="C84" t="s">
        <v>7418</v>
      </c>
      <c r="F84" t="str">
        <f t="shared" ca="1" si="13"/>
        <v>price/sales (ttm)</v>
      </c>
      <c r="G84" t="str">
        <f t="shared" ca="1" si="14"/>
        <v>trailing p/e, price/sales</v>
      </c>
      <c r="I84" t="str">
        <f t="shared" ca="1" si="4"/>
        <v>N/A</v>
      </c>
      <c r="J84">
        <f t="shared" si="5"/>
        <v>1.1599999999999999E-2</v>
      </c>
      <c r="K84">
        <f t="shared" si="6"/>
        <v>0</v>
      </c>
      <c r="L84">
        <f t="shared" si="7"/>
        <v>0</v>
      </c>
      <c r="M84" t="str">
        <f t="shared" ca="1" si="8"/>
        <v>price/sales (ttm)</v>
      </c>
      <c r="N84" t="str">
        <f t="shared" ca="1" si="9"/>
        <v>trailing p/e, price/sales</v>
      </c>
    </row>
    <row r="85" spans="1:14" x14ac:dyDescent="0.3">
      <c r="A85" s="1">
        <v>1</v>
      </c>
      <c r="B85" t="s">
        <v>145</v>
      </c>
      <c r="C85" t="s">
        <v>10701</v>
      </c>
      <c r="F85" t="str">
        <f t="shared" ca="1" si="13"/>
        <v>price/book (mrq)</v>
      </c>
      <c r="G85" t="str">
        <f t="shared" ca="1" si="14"/>
        <v>trailing p/e, price/sales, price/book</v>
      </c>
      <c r="I85" t="str">
        <f t="shared" ca="1" si="4"/>
        <v>N/A</v>
      </c>
      <c r="J85">
        <f t="shared" si="5"/>
        <v>8.1300000000000011E-2</v>
      </c>
      <c r="K85">
        <f t="shared" si="6"/>
        <v>0</v>
      </c>
      <c r="L85">
        <f t="shared" si="7"/>
        <v>0</v>
      </c>
      <c r="M85" t="str">
        <f t="shared" ca="1" si="8"/>
        <v>price/book (mrq)</v>
      </c>
      <c r="N85" t="str">
        <f t="shared" ca="1" si="9"/>
        <v>trailing p/e, price/sales, price/book</v>
      </c>
    </row>
    <row r="86" spans="1:14" x14ac:dyDescent="0.3">
      <c r="F86" t="str">
        <f t="shared" ca="1" si="13"/>
        <v/>
      </c>
      <c r="G86" t="str">
        <f t="shared" ca="1" si="14"/>
        <v>trailing p/e, price/sales, price/book</v>
      </c>
      <c r="I86" t="str">
        <f t="shared" ca="1" si="4"/>
        <v>N/A</v>
      </c>
      <c r="J86">
        <f t="shared" si="5"/>
        <v>0</v>
      </c>
      <c r="K86">
        <f t="shared" si="6"/>
        <v>0</v>
      </c>
      <c r="L86">
        <f t="shared" si="7"/>
        <v>0</v>
      </c>
      <c r="M86" t="str">
        <f t="shared" ca="1" si="8"/>
        <v/>
      </c>
      <c r="N86" t="str">
        <f t="shared" ca="1" si="9"/>
        <v>trailing p/e, price/sales, price/book</v>
      </c>
    </row>
    <row r="87" spans="1:14" x14ac:dyDescent="0.3">
      <c r="A87" s="1">
        <v>0</v>
      </c>
      <c r="B87" t="s">
        <v>147</v>
      </c>
      <c r="C87" t="s">
        <v>10702</v>
      </c>
      <c r="F87" t="str">
        <f t="shared" ca="1" si="13"/>
        <v/>
      </c>
      <c r="G87" t="str">
        <f t="shared" ca="1" si="14"/>
        <v>trailing p/e, price/sales, price/book</v>
      </c>
      <c r="I87" t="str">
        <f t="shared" ca="1" si="4"/>
        <v>N/A</v>
      </c>
      <c r="J87">
        <f t="shared" si="5"/>
        <v>124050000</v>
      </c>
      <c r="K87">
        <f t="shared" si="6"/>
        <v>0</v>
      </c>
      <c r="L87">
        <f t="shared" si="7"/>
        <v>0</v>
      </c>
      <c r="M87" t="str">
        <f t="shared" ca="1" si="8"/>
        <v/>
      </c>
      <c r="N87" t="str">
        <f t="shared" ca="1" si="9"/>
        <v>trailing p/e, price/sales, price/book</v>
      </c>
    </row>
    <row r="88" spans="1:14" x14ac:dyDescent="0.3">
      <c r="A88" s="1">
        <v>1</v>
      </c>
      <c r="B88" t="s">
        <v>149</v>
      </c>
      <c r="C88" t="s">
        <v>10703</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price/sales, and price/book</v>
      </c>
      <c r="I88" t="str">
        <f t="shared" ca="1" si="4"/>
        <v>N/A</v>
      </c>
      <c r="J88" t="str">
        <f t="shared" si="5"/>
        <v>10.16</v>
      </c>
      <c r="K88">
        <f t="shared" si="6"/>
        <v>0</v>
      </c>
      <c r="L88">
        <f t="shared" si="7"/>
        <v>0</v>
      </c>
      <c r="M88" t="str">
        <f t="shared" ca="1" si="8"/>
        <v>price/book</v>
      </c>
      <c r="N88" t="str">
        <f t="shared" ca="1" si="9"/>
        <v>trailing p/e, price/sales, and price/book</v>
      </c>
    </row>
    <row r="89" spans="1:14" x14ac:dyDescent="0.3">
      <c r="A89" s="1">
        <v>2</v>
      </c>
      <c r="B89" t="s">
        <v>151</v>
      </c>
      <c r="C89" t="s">
        <v>10704</v>
      </c>
      <c r="D89" t="str">
        <f ca="1">IF(COUNTIF(E70:E76,"=below average")&gt;0,"There are some indications that "&amp;D1&amp;" may be undervalued. The company has a lower " &amp; G88 &amp; " than the comparable average", "Inconclusive")</f>
        <v>There are some indications that First Financial may be undervalued. The company has a lower trailing p/e, price/sales, and price/book than the comparable average</v>
      </c>
      <c r="I89" t="str">
        <f t="shared" ca="1" si="4"/>
        <v>N/A</v>
      </c>
      <c r="J89">
        <f t="shared" si="5"/>
        <v>-0.24600000000000002</v>
      </c>
      <c r="K89" t="str">
        <f t="shared" ca="1" si="6"/>
        <v>There are some indications that First Financial may be undervalued. The company has a lower trailing p/e, price/sales, and price/book than the comparable average</v>
      </c>
      <c r="L89">
        <f t="shared" si="7"/>
        <v>0</v>
      </c>
      <c r="M89">
        <f t="shared" si="8"/>
        <v>0</v>
      </c>
      <c r="N89">
        <f t="shared" si="9"/>
        <v>0</v>
      </c>
    </row>
    <row r="90" spans="1:14" x14ac:dyDescent="0.3">
      <c r="A90" s="1">
        <v>3</v>
      </c>
      <c r="B90" t="s">
        <v>153</v>
      </c>
      <c r="I90" t="str">
        <f t="shared" si="4"/>
        <v>N/A</v>
      </c>
      <c r="J90">
        <f t="shared" si="5"/>
        <v>0</v>
      </c>
      <c r="K90">
        <f t="shared" si="6"/>
        <v>0</v>
      </c>
      <c r="L90">
        <f t="shared" si="7"/>
        <v>0</v>
      </c>
      <c r="M90">
        <f t="shared" si="8"/>
        <v>0</v>
      </c>
      <c r="N90">
        <f t="shared" si="9"/>
        <v>0</v>
      </c>
    </row>
    <row r="91" spans="1:14" x14ac:dyDescent="0.3">
      <c r="A91" s="1">
        <v>4</v>
      </c>
      <c r="B91" t="s">
        <v>155</v>
      </c>
      <c r="I91" t="str">
        <f t="shared" si="4"/>
        <v>N/A</v>
      </c>
      <c r="J91">
        <f t="shared" si="5"/>
        <v>0</v>
      </c>
      <c r="K91">
        <f t="shared" si="6"/>
        <v>0</v>
      </c>
      <c r="L91">
        <f t="shared" si="7"/>
        <v>0</v>
      </c>
      <c r="M91">
        <f t="shared" si="8"/>
        <v>0</v>
      </c>
      <c r="N91">
        <f t="shared" si="9"/>
        <v>0</v>
      </c>
    </row>
    <row r="92" spans="1:14" x14ac:dyDescent="0.3">
      <c r="A92" s="1">
        <v>5</v>
      </c>
      <c r="B92" t="s">
        <v>157</v>
      </c>
      <c r="C92" t="s">
        <v>10705</v>
      </c>
      <c r="I92" t="str">
        <f t="shared" si="4"/>
        <v>N/A</v>
      </c>
      <c r="J92">
        <f t="shared" si="5"/>
        <v>34110000</v>
      </c>
      <c r="K92">
        <f t="shared" si="6"/>
        <v>0</v>
      </c>
      <c r="L92">
        <f t="shared" si="7"/>
        <v>0</v>
      </c>
      <c r="M92">
        <f t="shared" si="8"/>
        <v>0</v>
      </c>
      <c r="N92">
        <f t="shared" si="9"/>
        <v>0</v>
      </c>
    </row>
    <row r="93" spans="1:14" x14ac:dyDescent="0.3">
      <c r="A93" s="1">
        <v>6</v>
      </c>
      <c r="B93" t="s">
        <v>159</v>
      </c>
      <c r="C93" t="s">
        <v>10670</v>
      </c>
      <c r="I93" t="str">
        <f t="shared" si="4"/>
        <v>N/A</v>
      </c>
      <c r="J93" t="str">
        <f t="shared" si="5"/>
        <v>2.79</v>
      </c>
      <c r="K93">
        <f t="shared" si="6"/>
        <v>0</v>
      </c>
      <c r="L93">
        <f t="shared" si="7"/>
        <v>0</v>
      </c>
      <c r="M93">
        <f t="shared" si="8"/>
        <v>0</v>
      </c>
      <c r="N93">
        <f t="shared" si="9"/>
        <v>0</v>
      </c>
    </row>
    <row r="94" spans="1:14" x14ac:dyDescent="0.3">
      <c r="A94" s="1">
        <v>7</v>
      </c>
      <c r="B94" t="s">
        <v>160</v>
      </c>
      <c r="C94" t="s">
        <v>10706</v>
      </c>
      <c r="I94" t="str">
        <f t="shared" si="4"/>
        <v>N/A</v>
      </c>
      <c r="J94">
        <f t="shared" si="5"/>
        <v>-0.315</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10707</v>
      </c>
      <c r="I96" t="str">
        <f t="shared" si="4"/>
        <v>N/A</v>
      </c>
      <c r="J96">
        <f t="shared" si="5"/>
        <v>55520000</v>
      </c>
      <c r="K96">
        <f t="shared" si="6"/>
        <v>0</v>
      </c>
      <c r="L96">
        <f t="shared" si="7"/>
        <v>0</v>
      </c>
      <c r="M96">
        <f t="shared" si="8"/>
        <v>0</v>
      </c>
      <c r="N96">
        <f t="shared" si="9"/>
        <v>0</v>
      </c>
    </row>
    <row r="97" spans="1:14" x14ac:dyDescent="0.3">
      <c r="A97" s="1">
        <v>1</v>
      </c>
      <c r="B97" t="s">
        <v>164</v>
      </c>
      <c r="C97" t="s">
        <v>3083</v>
      </c>
      <c r="I97" t="str">
        <f t="shared" si="4"/>
        <v>N/A</v>
      </c>
      <c r="J97" t="str">
        <f t="shared" si="5"/>
        <v>4.54</v>
      </c>
      <c r="K97">
        <f t="shared" si="6"/>
        <v>0</v>
      </c>
      <c r="L97">
        <f t="shared" si="7"/>
        <v>0</v>
      </c>
      <c r="M97">
        <f t="shared" si="8"/>
        <v>0</v>
      </c>
      <c r="N97">
        <f t="shared" si="9"/>
        <v>0</v>
      </c>
    </row>
    <row r="98" spans="1:14" x14ac:dyDescent="0.3">
      <c r="A98" s="1">
        <v>2</v>
      </c>
      <c r="B98" t="s">
        <v>166</v>
      </c>
      <c r="C98" t="s">
        <v>10708</v>
      </c>
      <c r="I98" t="str">
        <f t="shared" si="4"/>
        <v>N/A</v>
      </c>
      <c r="J98">
        <f t="shared" si="5"/>
        <v>35950000</v>
      </c>
      <c r="K98">
        <f t="shared" si="6"/>
        <v>0</v>
      </c>
      <c r="L98">
        <f t="shared" si="7"/>
        <v>0</v>
      </c>
      <c r="M98">
        <f t="shared" si="8"/>
        <v>0</v>
      </c>
      <c r="N98">
        <f t="shared" si="9"/>
        <v>0</v>
      </c>
    </row>
    <row r="99" spans="1:14" x14ac:dyDescent="0.3">
      <c r="A99" s="1">
        <v>3</v>
      </c>
      <c r="B99" t="s">
        <v>168</v>
      </c>
      <c r="I99" t="str">
        <f t="shared" si="4"/>
        <v>N/A</v>
      </c>
      <c r="J99">
        <f t="shared" si="5"/>
        <v>0</v>
      </c>
      <c r="K99">
        <f t="shared" si="6"/>
        <v>0</v>
      </c>
      <c r="L99">
        <f t="shared" si="7"/>
        <v>0</v>
      </c>
      <c r="M99">
        <f t="shared" si="8"/>
        <v>0</v>
      </c>
      <c r="N99">
        <f t="shared" si="9"/>
        <v>0</v>
      </c>
    </row>
    <row r="100" spans="1:14" x14ac:dyDescent="0.3">
      <c r="A100" s="1">
        <v>4</v>
      </c>
      <c r="B100" t="s">
        <v>170</v>
      </c>
      <c r="I100" t="str">
        <f t="shared" si="4"/>
        <v>N/A</v>
      </c>
      <c r="J100">
        <f t="shared" si="5"/>
        <v>0</v>
      </c>
      <c r="K100">
        <f t="shared" si="6"/>
        <v>0</v>
      </c>
      <c r="L100">
        <f t="shared" si="7"/>
        <v>0</v>
      </c>
      <c r="M100">
        <f t="shared" si="8"/>
        <v>0</v>
      </c>
      <c r="N100">
        <f t="shared" si="9"/>
        <v>0</v>
      </c>
    </row>
    <row r="101" spans="1:14" x14ac:dyDescent="0.3">
      <c r="A101" s="1">
        <v>5</v>
      </c>
      <c r="B101" t="s">
        <v>172</v>
      </c>
      <c r="C101" t="s">
        <v>4058</v>
      </c>
      <c r="I101" t="str">
        <f t="shared" si="4"/>
        <v>N/A</v>
      </c>
      <c r="J101" t="str">
        <f t="shared" si="5"/>
        <v>34.92</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9442</v>
      </c>
      <c r="I103" t="str">
        <f t="shared" si="4"/>
        <v>N/A</v>
      </c>
      <c r="J103">
        <f t="shared" si="5"/>
        <v>38530000</v>
      </c>
      <c r="K103">
        <f t="shared" si="6"/>
        <v>0</v>
      </c>
      <c r="L103">
        <f t="shared" si="7"/>
        <v>0</v>
      </c>
      <c r="M103">
        <f t="shared" si="8"/>
        <v>0</v>
      </c>
      <c r="N103">
        <f t="shared" si="9"/>
        <v>0</v>
      </c>
    </row>
    <row r="104" spans="1:14" x14ac:dyDescent="0.3">
      <c r="A104" s="1">
        <v>1</v>
      </c>
      <c r="B104" t="s">
        <v>176</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795</v>
      </c>
      <c r="I106" t="str">
        <f t="shared" si="4"/>
        <v>N/A</v>
      </c>
      <c r="J106" t="str">
        <f t="shared" si="5"/>
        <v>0.62</v>
      </c>
      <c r="K106">
        <f t="shared" si="6"/>
        <v>0</v>
      </c>
      <c r="L106">
        <f t="shared" si="7"/>
        <v>0</v>
      </c>
      <c r="M106">
        <f t="shared" si="8"/>
        <v>0</v>
      </c>
      <c r="N106">
        <f t="shared" si="9"/>
        <v>0</v>
      </c>
    </row>
    <row r="107" spans="1:14" x14ac:dyDescent="0.3">
      <c r="A107" s="1">
        <v>1</v>
      </c>
      <c r="B107" t="s">
        <v>178</v>
      </c>
      <c r="C107" t="s">
        <v>10709</v>
      </c>
      <c r="I107" t="str">
        <f t="shared" si="4"/>
        <v>N/A</v>
      </c>
      <c r="J107">
        <f t="shared" si="5"/>
        <v>0.253</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10710</v>
      </c>
      <c r="I109" t="str">
        <f t="shared" si="4"/>
        <v>N/A</v>
      </c>
      <c r="J109" t="str">
        <f t="shared" si="5"/>
        <v>53.49</v>
      </c>
      <c r="K109">
        <f t="shared" si="6"/>
        <v>0</v>
      </c>
      <c r="L109">
        <f t="shared" si="7"/>
        <v>0</v>
      </c>
      <c r="M109">
        <f t="shared" si="8"/>
        <v>0</v>
      </c>
      <c r="N109">
        <f t="shared" si="9"/>
        <v>0</v>
      </c>
    </row>
    <row r="110" spans="1:14" x14ac:dyDescent="0.3">
      <c r="A110" s="1">
        <v>4</v>
      </c>
      <c r="B110" t="s">
        <v>184</v>
      </c>
      <c r="C110" t="s">
        <v>10711</v>
      </c>
      <c r="I110" t="str">
        <f t="shared" si="4"/>
        <v>N/A</v>
      </c>
      <c r="J110" t="str">
        <f t="shared" si="5"/>
        <v>35.47</v>
      </c>
      <c r="K110">
        <f t="shared" si="6"/>
        <v>0</v>
      </c>
      <c r="L110">
        <f t="shared" si="7"/>
        <v>0</v>
      </c>
      <c r="M110">
        <f t="shared" si="8"/>
        <v>0</v>
      </c>
      <c r="N110">
        <f t="shared" si="9"/>
        <v>0</v>
      </c>
    </row>
    <row r="111" spans="1:14" x14ac:dyDescent="0.3">
      <c r="A111" s="1">
        <v>5</v>
      </c>
      <c r="B111" t="s">
        <v>186</v>
      </c>
      <c r="C111" t="s">
        <v>10712</v>
      </c>
      <c r="I111" t="str">
        <f t="shared" si="4"/>
        <v>N/A</v>
      </c>
      <c r="J111" t="str">
        <f t="shared" si="5"/>
        <v>47.61</v>
      </c>
      <c r="K111">
        <f t="shared" si="6"/>
        <v>0</v>
      </c>
      <c r="L111">
        <f t="shared" si="7"/>
        <v>0</v>
      </c>
      <c r="M111">
        <f t="shared" si="8"/>
        <v>0</v>
      </c>
      <c r="N111">
        <f t="shared" si="9"/>
        <v>0</v>
      </c>
    </row>
    <row r="112" spans="1:14" x14ac:dyDescent="0.3">
      <c r="A112" s="1">
        <v>6</v>
      </c>
      <c r="B112" t="s">
        <v>188</v>
      </c>
      <c r="C112" t="s">
        <v>10713</v>
      </c>
      <c r="I112" t="str">
        <f t="shared" si="4"/>
        <v>N/A</v>
      </c>
      <c r="J112" t="str">
        <f t="shared" si="5"/>
        <v>47.67</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10714</v>
      </c>
      <c r="I114" t="str">
        <f t="shared" si="4"/>
        <v>N/A</v>
      </c>
      <c r="J114" t="str">
        <f t="shared" si="5"/>
        <v>27.43k</v>
      </c>
      <c r="K114">
        <f t="shared" si="6"/>
        <v>0</v>
      </c>
      <c r="L114">
        <f t="shared" si="7"/>
        <v>0</v>
      </c>
      <c r="M114">
        <f t="shared" si="8"/>
        <v>0</v>
      </c>
      <c r="N114">
        <f t="shared" si="9"/>
        <v>0</v>
      </c>
    </row>
    <row r="115" spans="1:14" x14ac:dyDescent="0.3">
      <c r="A115" s="1">
        <v>1</v>
      </c>
      <c r="B115" t="s">
        <v>192</v>
      </c>
      <c r="C115" t="s">
        <v>10715</v>
      </c>
      <c r="I115" t="str">
        <f t="shared" si="4"/>
        <v>N/A</v>
      </c>
      <c r="J115" t="str">
        <f t="shared" si="5"/>
        <v>15.39k</v>
      </c>
      <c r="K115">
        <f t="shared" si="6"/>
        <v>0</v>
      </c>
      <c r="L115">
        <f t="shared" si="7"/>
        <v>0</v>
      </c>
      <c r="M115">
        <f t="shared" si="8"/>
        <v>0</v>
      </c>
      <c r="N115">
        <f t="shared" si="9"/>
        <v>0</v>
      </c>
    </row>
    <row r="116" spans="1:14" x14ac:dyDescent="0.3">
      <c r="A116" s="1">
        <v>2</v>
      </c>
      <c r="B116" t="s">
        <v>194</v>
      </c>
      <c r="C116" t="s">
        <v>2119</v>
      </c>
      <c r="I116" t="str">
        <f t="shared" si="4"/>
        <v>N/A</v>
      </c>
      <c r="J116">
        <f t="shared" si="5"/>
        <v>12220000</v>
      </c>
      <c r="K116">
        <f t="shared" si="6"/>
        <v>0</v>
      </c>
      <c r="L116">
        <f t="shared" si="7"/>
        <v>0</v>
      </c>
      <c r="M116">
        <f t="shared" si="8"/>
        <v>0</v>
      </c>
      <c r="N116">
        <f t="shared" si="9"/>
        <v>0</v>
      </c>
    </row>
    <row r="117" spans="1:14" x14ac:dyDescent="0.3">
      <c r="A117" s="1">
        <v>3</v>
      </c>
      <c r="B117" t="s">
        <v>196</v>
      </c>
      <c r="C117" t="s">
        <v>10716</v>
      </c>
      <c r="I117" t="str">
        <f t="shared" si="4"/>
        <v>N/A</v>
      </c>
      <c r="J117">
        <f t="shared" si="5"/>
        <v>11240000</v>
      </c>
      <c r="K117">
        <f t="shared" si="6"/>
        <v>0</v>
      </c>
      <c r="L117">
        <f t="shared" si="7"/>
        <v>0</v>
      </c>
      <c r="M117">
        <f t="shared" si="8"/>
        <v>0</v>
      </c>
      <c r="N117">
        <f t="shared" si="9"/>
        <v>0</v>
      </c>
    </row>
    <row r="118" spans="1:14" x14ac:dyDescent="0.3">
      <c r="A118" s="1">
        <v>4</v>
      </c>
      <c r="B118" t="s">
        <v>198</v>
      </c>
      <c r="C118" t="s">
        <v>5395</v>
      </c>
      <c r="I118" t="str">
        <f t="shared" si="4"/>
        <v>N/A</v>
      </c>
      <c r="J118">
        <f t="shared" si="5"/>
        <v>0.18989999999999999</v>
      </c>
      <c r="K118">
        <f t="shared" si="6"/>
        <v>0</v>
      </c>
      <c r="L118">
        <f t="shared" si="7"/>
        <v>0</v>
      </c>
      <c r="M118">
        <f t="shared" si="8"/>
        <v>0</v>
      </c>
      <c r="N118">
        <f t="shared" si="9"/>
        <v>0</v>
      </c>
    </row>
    <row r="119" spans="1:14" x14ac:dyDescent="0.3">
      <c r="A119" s="1">
        <v>5</v>
      </c>
      <c r="B119" t="s">
        <v>200</v>
      </c>
      <c r="C119" t="s">
        <v>10717</v>
      </c>
      <c r="I119" t="str">
        <f t="shared" si="4"/>
        <v>N/A</v>
      </c>
      <c r="J119">
        <f t="shared" si="5"/>
        <v>0.56600000000000006</v>
      </c>
      <c r="K119">
        <f t="shared" si="6"/>
        <v>0</v>
      </c>
      <c r="L119">
        <f t="shared" si="7"/>
        <v>0</v>
      </c>
      <c r="M119">
        <f t="shared" si="8"/>
        <v>0</v>
      </c>
      <c r="N119">
        <f t="shared" si="9"/>
        <v>0</v>
      </c>
    </row>
    <row r="120" spans="1:14" x14ac:dyDescent="0.3">
      <c r="A120" s="1">
        <v>6</v>
      </c>
      <c r="B120" t="s">
        <v>202</v>
      </c>
      <c r="C120" t="s">
        <v>10718</v>
      </c>
      <c r="I120" t="str">
        <f t="shared" si="4"/>
        <v>N/A</v>
      </c>
      <c r="J120" t="str">
        <f t="shared" si="5"/>
        <v>101.81k</v>
      </c>
      <c r="K120">
        <f t="shared" si="6"/>
        <v>0</v>
      </c>
      <c r="L120">
        <f t="shared" si="7"/>
        <v>0</v>
      </c>
      <c r="M120">
        <f t="shared" si="8"/>
        <v>0</v>
      </c>
      <c r="N120">
        <f t="shared" si="9"/>
        <v>0</v>
      </c>
    </row>
    <row r="121" spans="1:14" x14ac:dyDescent="0.3">
      <c r="A121" s="1">
        <v>7</v>
      </c>
      <c r="B121" t="s">
        <v>204</v>
      </c>
      <c r="C121" t="s">
        <v>10719</v>
      </c>
      <c r="I121" t="str">
        <f t="shared" si="4"/>
        <v>N/A</v>
      </c>
      <c r="J121" t="str">
        <f t="shared" si="5"/>
        <v>3.2</v>
      </c>
      <c r="K121">
        <f t="shared" si="6"/>
        <v>0</v>
      </c>
      <c r="L121">
        <f t="shared" si="7"/>
        <v>0</v>
      </c>
      <c r="M121">
        <f t="shared" si="8"/>
        <v>0</v>
      </c>
      <c r="N121">
        <f t="shared" si="9"/>
        <v>0</v>
      </c>
    </row>
    <row r="122" spans="1:14" x14ac:dyDescent="0.3">
      <c r="A122" s="1">
        <v>8</v>
      </c>
      <c r="B122" t="s">
        <v>206</v>
      </c>
      <c r="C122" t="s">
        <v>9396</v>
      </c>
      <c r="I122" t="str">
        <f t="shared" si="4"/>
        <v>N/A</v>
      </c>
      <c r="J122">
        <f t="shared" si="5"/>
        <v>9.7999999999999997E-3</v>
      </c>
      <c r="K122">
        <f t="shared" si="6"/>
        <v>0</v>
      </c>
      <c r="L122">
        <f t="shared" si="7"/>
        <v>0</v>
      </c>
      <c r="M122">
        <f t="shared" si="8"/>
        <v>0</v>
      </c>
      <c r="N122">
        <f t="shared" si="9"/>
        <v>0</v>
      </c>
    </row>
    <row r="123" spans="1:14" x14ac:dyDescent="0.3">
      <c r="A123" s="1">
        <v>9</v>
      </c>
      <c r="B123" t="s">
        <v>208</v>
      </c>
      <c r="C123" t="s">
        <v>10720</v>
      </c>
      <c r="I123" t="str">
        <f t="shared" si="4"/>
        <v>N/A</v>
      </c>
      <c r="J123" t="str">
        <f t="shared" si="5"/>
        <v>85.04k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C125" t="s">
        <v>775</v>
      </c>
      <c r="I125" t="str">
        <f t="shared" si="15"/>
        <v>N/A</v>
      </c>
      <c r="J125" t="str">
        <f t="shared" si="16"/>
        <v>1</v>
      </c>
      <c r="K125">
        <f t="shared" si="17"/>
        <v>0</v>
      </c>
      <c r="L125">
        <f t="shared" si="18"/>
        <v>0</v>
      </c>
      <c r="M125">
        <f t="shared" si="19"/>
        <v>0</v>
      </c>
      <c r="N125">
        <f t="shared" si="20"/>
        <v>0</v>
      </c>
    </row>
    <row r="126" spans="1:14" x14ac:dyDescent="0.3">
      <c r="A126" s="1">
        <v>1</v>
      </c>
      <c r="B126" t="s">
        <v>212</v>
      </c>
      <c r="C126" t="s">
        <v>5400</v>
      </c>
      <c r="I126" t="str">
        <f t="shared" si="15"/>
        <v>N/A</v>
      </c>
      <c r="J126">
        <f t="shared" si="16"/>
        <v>2.1000000000000001E-2</v>
      </c>
      <c r="K126">
        <f t="shared" si="17"/>
        <v>0</v>
      </c>
      <c r="L126">
        <f t="shared" si="18"/>
        <v>0</v>
      </c>
      <c r="M126">
        <f t="shared" si="19"/>
        <v>0</v>
      </c>
      <c r="N126">
        <f t="shared" si="20"/>
        <v>0</v>
      </c>
    </row>
    <row r="127" spans="1:14" x14ac:dyDescent="0.3">
      <c r="A127" s="1">
        <v>2</v>
      </c>
      <c r="B127" t="s">
        <v>214</v>
      </c>
      <c r="C127" t="s">
        <v>9821</v>
      </c>
      <c r="I127" t="str">
        <f t="shared" si="15"/>
        <v>N/A</v>
      </c>
      <c r="J127" t="str">
        <f t="shared" si="16"/>
        <v>1.00</v>
      </c>
      <c r="K127">
        <f t="shared" si="17"/>
        <v>0</v>
      </c>
      <c r="L127">
        <f t="shared" si="18"/>
        <v>0</v>
      </c>
      <c r="M127">
        <f t="shared" si="19"/>
        <v>0</v>
      </c>
      <c r="N127">
        <f t="shared" si="20"/>
        <v>0</v>
      </c>
    </row>
    <row r="128" spans="1:14" x14ac:dyDescent="0.3">
      <c r="A128" s="1">
        <v>3</v>
      </c>
      <c r="B128" t="s">
        <v>216</v>
      </c>
      <c r="C128" t="s">
        <v>5400</v>
      </c>
      <c r="I128" t="str">
        <f t="shared" si="15"/>
        <v>N/A</v>
      </c>
      <c r="J128">
        <f t="shared" si="16"/>
        <v>2.1000000000000001E-2</v>
      </c>
      <c r="K128">
        <f t="shared" si="17"/>
        <v>0</v>
      </c>
      <c r="L128">
        <f t="shared" si="18"/>
        <v>0</v>
      </c>
      <c r="M128">
        <f t="shared" si="19"/>
        <v>0</v>
      </c>
      <c r="N128">
        <f t="shared" si="20"/>
        <v>0</v>
      </c>
    </row>
    <row r="129" spans="1:14" x14ac:dyDescent="0.3">
      <c r="A129" s="1">
        <v>4</v>
      </c>
      <c r="B129" t="s">
        <v>218</v>
      </c>
      <c r="C129" t="s">
        <v>10670</v>
      </c>
      <c r="I129" t="str">
        <f t="shared" si="15"/>
        <v>N/A</v>
      </c>
      <c r="J129" t="str">
        <f t="shared" si="16"/>
        <v>2.79</v>
      </c>
      <c r="K129">
        <f t="shared" si="17"/>
        <v>0</v>
      </c>
      <c r="L129">
        <f t="shared" si="18"/>
        <v>0</v>
      </c>
      <c r="M129">
        <f t="shared" si="19"/>
        <v>0</v>
      </c>
      <c r="N129">
        <f t="shared" si="20"/>
        <v>0</v>
      </c>
    </row>
    <row r="130" spans="1:14" x14ac:dyDescent="0.3">
      <c r="A130" s="1">
        <v>5</v>
      </c>
      <c r="B130" t="s">
        <v>220</v>
      </c>
      <c r="C130" t="s">
        <v>10721</v>
      </c>
      <c r="I130" t="str">
        <f t="shared" si="15"/>
        <v>N/A</v>
      </c>
      <c r="J130">
        <f t="shared" si="16"/>
        <v>0.35590000000000005</v>
      </c>
      <c r="K130">
        <f t="shared" si="17"/>
        <v>0</v>
      </c>
      <c r="L130">
        <f t="shared" si="18"/>
        <v>0</v>
      </c>
      <c r="M130">
        <f t="shared" si="19"/>
        <v>0</v>
      </c>
      <c r="N130">
        <f t="shared" si="20"/>
        <v>0</v>
      </c>
    </row>
    <row r="131" spans="1:14" x14ac:dyDescent="0.3">
      <c r="A131" s="1">
        <v>6</v>
      </c>
      <c r="B131" t="s">
        <v>222</v>
      </c>
      <c r="C131" t="s">
        <v>10722</v>
      </c>
      <c r="I131" t="str">
        <f t="shared" si="15"/>
        <v>N/A</v>
      </c>
      <c r="J131" t="str">
        <f t="shared" si="16"/>
        <v>Jul 3, 2017</v>
      </c>
      <c r="K131">
        <f t="shared" si="17"/>
        <v>0</v>
      </c>
      <c r="L131">
        <f t="shared" si="18"/>
        <v>0</v>
      </c>
      <c r="M131">
        <f t="shared" si="19"/>
        <v>0</v>
      </c>
      <c r="N131">
        <f t="shared" si="20"/>
        <v>0</v>
      </c>
    </row>
    <row r="132" spans="1:14" x14ac:dyDescent="0.3">
      <c r="A132" s="1">
        <v>7</v>
      </c>
      <c r="B132" t="s">
        <v>224</v>
      </c>
      <c r="C132" t="s">
        <v>2477</v>
      </c>
      <c r="I132" t="str">
        <f t="shared" si="15"/>
        <v>N/A</v>
      </c>
      <c r="J132" t="str">
        <f t="shared" si="16"/>
        <v>Jun 14, 2017</v>
      </c>
      <c r="K132">
        <f t="shared" si="17"/>
        <v>0</v>
      </c>
      <c r="L132">
        <f t="shared" si="18"/>
        <v>0</v>
      </c>
      <c r="M132">
        <f t="shared" si="19"/>
        <v>0</v>
      </c>
      <c r="N132">
        <f t="shared" si="20"/>
        <v>0</v>
      </c>
    </row>
    <row r="133" spans="1:14" x14ac:dyDescent="0.3">
      <c r="A133" s="1">
        <v>8</v>
      </c>
      <c r="B133" t="s">
        <v>226</v>
      </c>
      <c r="C133" t="s">
        <v>2478</v>
      </c>
      <c r="I133" t="str">
        <f t="shared" si="15"/>
        <v>N/A</v>
      </c>
      <c r="J133" t="str">
        <f t="shared" si="16"/>
        <v>2/1</v>
      </c>
      <c r="K133">
        <f t="shared" si="17"/>
        <v>0</v>
      </c>
      <c r="L133">
        <f t="shared" si="18"/>
        <v>0</v>
      </c>
      <c r="M133">
        <f t="shared" si="19"/>
        <v>0</v>
      </c>
      <c r="N133">
        <f t="shared" si="20"/>
        <v>0</v>
      </c>
    </row>
    <row r="134" spans="1:14" x14ac:dyDescent="0.3">
      <c r="A134" s="1">
        <v>9</v>
      </c>
      <c r="B134" t="s">
        <v>227</v>
      </c>
      <c r="C134" t="s">
        <v>10723</v>
      </c>
      <c r="I134" t="str">
        <f t="shared" si="15"/>
        <v>N/A</v>
      </c>
      <c r="J134" t="str">
        <f t="shared" si="16"/>
        <v>Oct 16, 2003</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10724</v>
      </c>
      <c r="C138" t="s">
        <v>10725</v>
      </c>
      <c r="D138" t="s">
        <v>7051</v>
      </c>
      <c r="F138">
        <v>70</v>
      </c>
      <c r="I138" t="str">
        <f t="shared" si="15"/>
        <v>N/A</v>
      </c>
      <c r="J138" t="str">
        <f t="shared" si="16"/>
        <v>Vice Chairman, CEO &amp; Pres</v>
      </c>
      <c r="K138">
        <f t="shared" si="17"/>
        <v>1110000</v>
      </c>
      <c r="L138">
        <f t="shared" si="18"/>
        <v>0</v>
      </c>
      <c r="M138">
        <f t="shared" si="19"/>
        <v>70</v>
      </c>
      <c r="N138">
        <f t="shared" si="20"/>
        <v>0</v>
      </c>
    </row>
    <row r="139" spans="1:14" x14ac:dyDescent="0.3">
      <c r="A139" s="1">
        <v>1</v>
      </c>
      <c r="B139" t="s">
        <v>10726</v>
      </c>
      <c r="C139" t="s">
        <v>10727</v>
      </c>
      <c r="D139" t="s">
        <v>10728</v>
      </c>
      <c r="F139">
        <v>55</v>
      </c>
      <c r="I139" t="str">
        <f t="shared" si="15"/>
        <v>N/A</v>
      </c>
      <c r="J139" t="str">
        <f t="shared" si="16"/>
        <v>Chief Financial Officer, Treasurer, Sec. and Chief Financial Officer of First Financial Bank NA</v>
      </c>
      <c r="K139" t="str">
        <f t="shared" si="17"/>
        <v>323.07k</v>
      </c>
      <c r="L139">
        <f t="shared" si="18"/>
        <v>0</v>
      </c>
      <c r="M139">
        <f t="shared" si="19"/>
        <v>55</v>
      </c>
      <c r="N139">
        <f t="shared" si="20"/>
        <v>0</v>
      </c>
    </row>
    <row r="140" spans="1:14" x14ac:dyDescent="0.3">
      <c r="A140" s="1">
        <v>2</v>
      </c>
      <c r="B140" t="s">
        <v>10729</v>
      </c>
      <c r="C140" t="s">
        <v>10730</v>
      </c>
      <c r="D140" t="s">
        <v>10731</v>
      </c>
      <c r="F140">
        <v>49</v>
      </c>
      <c r="I140" t="str">
        <f t="shared" si="15"/>
        <v>N/A</v>
      </c>
      <c r="J140" t="str">
        <f t="shared" si="16"/>
        <v>Chief Operating Officer and Chief Operations Officer of First Financial Bank NA</v>
      </c>
      <c r="K140" t="str">
        <f t="shared" si="17"/>
        <v>334.81k</v>
      </c>
      <c r="L140">
        <f t="shared" si="18"/>
        <v>0</v>
      </c>
      <c r="M140">
        <f t="shared" si="19"/>
        <v>49</v>
      </c>
      <c r="N140">
        <f t="shared" si="20"/>
        <v>0</v>
      </c>
    </row>
    <row r="141" spans="1:14" x14ac:dyDescent="0.3">
      <c r="A141" s="1">
        <v>3</v>
      </c>
      <c r="B141" t="s">
        <v>10732</v>
      </c>
      <c r="C141" t="s">
        <v>10733</v>
      </c>
      <c r="D141" t="s">
        <v>10734</v>
      </c>
      <c r="F141">
        <v>56</v>
      </c>
      <c r="I141" t="str">
        <f t="shared" si="15"/>
        <v>N/A</v>
      </c>
      <c r="J141" t="str">
        <f t="shared" si="16"/>
        <v>Chief Credit Officer and Chief Credit Officer of First Financial Bank NA</v>
      </c>
      <c r="K141" t="str">
        <f t="shared" si="17"/>
        <v>324.58k</v>
      </c>
      <c r="L141">
        <f t="shared" si="18"/>
        <v>0</v>
      </c>
      <c r="M141">
        <f t="shared" si="19"/>
        <v>56</v>
      </c>
      <c r="N141">
        <f t="shared" si="20"/>
        <v>0</v>
      </c>
    </row>
    <row r="142" spans="1:14" x14ac:dyDescent="0.3">
      <c r="A142" s="1">
        <v>4</v>
      </c>
      <c r="B142" t="s">
        <v>10735</v>
      </c>
      <c r="C142" t="s">
        <v>10736</v>
      </c>
      <c r="D142" t="s">
        <v>10737</v>
      </c>
      <c r="F142">
        <v>56</v>
      </c>
      <c r="I142" t="str">
        <f t="shared" si="15"/>
        <v>N/A</v>
      </c>
      <c r="J142" t="str">
        <f t="shared" si="16"/>
        <v>Director of Branch Banking - First Financial Bank NA</v>
      </c>
      <c r="K142" t="str">
        <f t="shared" si="17"/>
        <v>214.05k</v>
      </c>
      <c r="L142">
        <f t="shared" si="18"/>
        <v>0</v>
      </c>
      <c r="M142">
        <f t="shared" si="19"/>
        <v>56</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1863</v>
      </c>
      <c r="C145" t="s">
        <v>10738</v>
      </c>
      <c r="D145" t="s">
        <v>10739</v>
      </c>
      <c r="E145" t="s">
        <v>10740</v>
      </c>
      <c r="F145" t="s">
        <v>10741</v>
      </c>
      <c r="G145" t="s">
        <v>10742</v>
      </c>
      <c r="I145" t="str">
        <f t="shared" si="15"/>
        <v>N/A</v>
      </c>
      <c r="J145">
        <f t="shared" si="16"/>
        <v>122310000</v>
      </c>
      <c r="K145">
        <f t="shared" si="17"/>
        <v>116220000</v>
      </c>
      <c r="L145">
        <f t="shared" si="18"/>
        <v>113360000</v>
      </c>
      <c r="M145">
        <f t="shared" si="19"/>
        <v>108680000</v>
      </c>
      <c r="N145">
        <f t="shared" si="20"/>
        <v>109380000</v>
      </c>
    </row>
    <row r="146" spans="1:14" x14ac:dyDescent="0.3">
      <c r="A146" s="1">
        <v>1</v>
      </c>
      <c r="B146" t="s">
        <v>1869</v>
      </c>
      <c r="C146" t="s">
        <v>10743</v>
      </c>
      <c r="D146" t="s">
        <v>5997</v>
      </c>
      <c r="E146" t="s">
        <v>10744</v>
      </c>
      <c r="F146" t="s">
        <v>10745</v>
      </c>
      <c r="G146" t="s">
        <v>10746</v>
      </c>
      <c r="I146" t="str">
        <f t="shared" si="15"/>
        <v>N/A</v>
      </c>
      <c r="J146">
        <f t="shared" si="16"/>
        <v>99200000</v>
      </c>
      <c r="K146">
        <f t="shared" si="17"/>
        <v>91240000</v>
      </c>
      <c r="L146">
        <f t="shared" si="18"/>
        <v>87530000</v>
      </c>
      <c r="M146">
        <f t="shared" si="19"/>
        <v>84020000</v>
      </c>
      <c r="N146">
        <f t="shared" si="20"/>
        <v>86130000</v>
      </c>
    </row>
    <row r="147" spans="1:14" x14ac:dyDescent="0.3">
      <c r="A147" s="1">
        <v>2</v>
      </c>
      <c r="B147" t="s">
        <v>1875</v>
      </c>
      <c r="C147" t="s">
        <v>261</v>
      </c>
      <c r="D147" t="s">
        <v>261</v>
      </c>
      <c r="E147" t="s">
        <v>261</v>
      </c>
      <c r="F147" t="s">
        <v>261</v>
      </c>
      <c r="G147" t="s">
        <v>261</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1879</v>
      </c>
      <c r="C148" t="s">
        <v>261</v>
      </c>
      <c r="D148" t="s">
        <v>261</v>
      </c>
      <c r="E148" t="s">
        <v>261</v>
      </c>
      <c r="F148" t="s">
        <v>261</v>
      </c>
      <c r="G148" t="s">
        <v>261</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1880</v>
      </c>
      <c r="C149" t="s">
        <v>261</v>
      </c>
      <c r="D149" t="s">
        <v>261</v>
      </c>
      <c r="E149" t="s">
        <v>261</v>
      </c>
      <c r="F149" t="s">
        <v>261</v>
      </c>
      <c r="G149" t="s">
        <v>261</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1883</v>
      </c>
      <c r="C150" t="s">
        <v>10747</v>
      </c>
      <c r="D150" t="s">
        <v>10748</v>
      </c>
      <c r="E150" t="s">
        <v>5479</v>
      </c>
      <c r="F150" t="s">
        <v>3794</v>
      </c>
      <c r="G150" t="s">
        <v>10749</v>
      </c>
      <c r="I150" t="str">
        <f t="shared" si="15"/>
        <v>N/A</v>
      </c>
      <c r="J150">
        <f t="shared" si="16"/>
        <v>23110000</v>
      </c>
      <c r="K150">
        <f t="shared" si="17"/>
        <v>24980000</v>
      </c>
      <c r="L150">
        <f t="shared" si="18"/>
        <v>25830000</v>
      </c>
      <c r="M150">
        <f t="shared" si="19"/>
        <v>24650000</v>
      </c>
      <c r="N150">
        <f t="shared" si="20"/>
        <v>23250000</v>
      </c>
    </row>
    <row r="151" spans="1:14" x14ac:dyDescent="0.3">
      <c r="A151" s="1">
        <v>6</v>
      </c>
      <c r="B151" t="s">
        <v>1888</v>
      </c>
      <c r="C151" t="s">
        <v>261</v>
      </c>
      <c r="D151" t="s">
        <v>6895</v>
      </c>
      <c r="E151" t="s">
        <v>10750</v>
      </c>
      <c r="F151" t="s">
        <v>10751</v>
      </c>
      <c r="G151" t="s">
        <v>5397</v>
      </c>
      <c r="I151" t="str">
        <f t="shared" si="15"/>
        <v>N/A</v>
      </c>
      <c r="J151" t="str">
        <f t="shared" si="16"/>
        <v>N/A</v>
      </c>
      <c r="K151">
        <f t="shared" si="17"/>
        <v>-4.9700000000000001E-2</v>
      </c>
      <c r="L151">
        <f t="shared" si="18"/>
        <v>-2.46E-2</v>
      </c>
      <c r="M151">
        <f t="shared" si="19"/>
        <v>-4.1299999999999996E-2</v>
      </c>
      <c r="N151">
        <f t="shared" si="20"/>
        <v>6.5000000000000006E-3</v>
      </c>
    </row>
    <row r="152" spans="1:14" x14ac:dyDescent="0.3">
      <c r="A152" s="1">
        <v>7</v>
      </c>
      <c r="B152" t="s">
        <v>282</v>
      </c>
      <c r="C152" t="s">
        <v>3233</v>
      </c>
      <c r="D152" t="s">
        <v>10752</v>
      </c>
      <c r="E152" t="s">
        <v>3646</v>
      </c>
      <c r="F152" t="s">
        <v>1407</v>
      </c>
      <c r="G152" t="s">
        <v>1625</v>
      </c>
      <c r="I152" t="str">
        <f t="shared" si="15"/>
        <v>N/A</v>
      </c>
      <c r="J152">
        <f t="shared" si="16"/>
        <v>13390000</v>
      </c>
      <c r="K152">
        <f t="shared" si="17"/>
        <v>8960000</v>
      </c>
      <c r="L152">
        <f t="shared" si="18"/>
        <v>5530000</v>
      </c>
      <c r="M152">
        <f t="shared" si="19"/>
        <v>4170000</v>
      </c>
      <c r="N152">
        <f t="shared" si="20"/>
        <v>4410000</v>
      </c>
    </row>
    <row r="153" spans="1:14" x14ac:dyDescent="0.3">
      <c r="A153" s="1">
        <v>8</v>
      </c>
      <c r="B153" t="s">
        <v>1898</v>
      </c>
      <c r="C153" t="s">
        <v>3365</v>
      </c>
      <c r="D153" t="s">
        <v>1955</v>
      </c>
      <c r="E153" t="s">
        <v>7762</v>
      </c>
      <c r="F153" t="s">
        <v>5643</v>
      </c>
      <c r="G153" t="s">
        <v>10753</v>
      </c>
      <c r="I153" t="str">
        <f t="shared" si="15"/>
        <v>N/A</v>
      </c>
      <c r="J153">
        <f t="shared" si="16"/>
        <v>8520000</v>
      </c>
      <c r="K153">
        <f t="shared" si="17"/>
        <v>5890000</v>
      </c>
      <c r="L153">
        <f t="shared" si="18"/>
        <v>4620000</v>
      </c>
      <c r="M153">
        <f t="shared" si="19"/>
        <v>3930000</v>
      </c>
      <c r="N153">
        <f t="shared" si="20"/>
        <v>4160000</v>
      </c>
    </row>
    <row r="154" spans="1:14" x14ac:dyDescent="0.3">
      <c r="A154" s="1">
        <v>9</v>
      </c>
      <c r="B154" t="s">
        <v>1903</v>
      </c>
      <c r="C154" t="s">
        <v>3645</v>
      </c>
      <c r="D154" t="s">
        <v>5457</v>
      </c>
      <c r="E154" t="s">
        <v>10754</v>
      </c>
      <c r="F154" t="s">
        <v>10755</v>
      </c>
      <c r="G154" t="s">
        <v>10756</v>
      </c>
      <c r="I154" t="str">
        <f t="shared" si="15"/>
        <v>N/A</v>
      </c>
      <c r="J154">
        <f t="shared" si="16"/>
        <v>4870000</v>
      </c>
      <c r="K154">
        <f t="shared" si="17"/>
        <v>3000000</v>
      </c>
      <c r="L154" t="str">
        <f t="shared" si="18"/>
        <v>803000</v>
      </c>
      <c r="M154" t="str">
        <f t="shared" si="19"/>
        <v>165000</v>
      </c>
      <c r="N154" t="str">
        <f t="shared" si="20"/>
        <v>114000</v>
      </c>
    </row>
    <row r="155" spans="1:14" x14ac:dyDescent="0.3">
      <c r="A155" s="1">
        <v>10</v>
      </c>
      <c r="B155" t="s">
        <v>1909</v>
      </c>
      <c r="C155" t="s">
        <v>3749</v>
      </c>
      <c r="D155" t="s">
        <v>5457</v>
      </c>
      <c r="E155" t="s">
        <v>10754</v>
      </c>
      <c r="F155" t="s">
        <v>10755</v>
      </c>
      <c r="G155" t="s">
        <v>10756</v>
      </c>
      <c r="I155" t="str">
        <f t="shared" si="15"/>
        <v>N/A</v>
      </c>
      <c r="J155">
        <f t="shared" si="16"/>
        <v>4730000</v>
      </c>
      <c r="K155">
        <f t="shared" si="17"/>
        <v>3000000</v>
      </c>
      <c r="L155" t="str">
        <f t="shared" si="18"/>
        <v>803000</v>
      </c>
      <c r="M155" t="str">
        <f t="shared" si="19"/>
        <v>165000</v>
      </c>
      <c r="N155" t="str">
        <f t="shared" si="20"/>
        <v>114000</v>
      </c>
    </row>
    <row r="156" spans="1:14" x14ac:dyDescent="0.3">
      <c r="A156" s="1">
        <v>11</v>
      </c>
      <c r="B156" t="s">
        <v>1911</v>
      </c>
      <c r="C156" t="s">
        <v>261</v>
      </c>
      <c r="D156" t="s">
        <v>261</v>
      </c>
      <c r="E156" t="s">
        <v>261</v>
      </c>
      <c r="F156" t="s">
        <v>261</v>
      </c>
      <c r="G156" t="s">
        <v>261</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1912</v>
      </c>
      <c r="C157" t="s">
        <v>10757</v>
      </c>
      <c r="D157" t="s">
        <v>261</v>
      </c>
      <c r="E157" t="s">
        <v>261</v>
      </c>
      <c r="F157" t="s">
        <v>261</v>
      </c>
      <c r="G157" t="s">
        <v>261</v>
      </c>
      <c r="I157" t="str">
        <f t="shared" si="15"/>
        <v>N/A</v>
      </c>
      <c r="J157" t="str">
        <f t="shared" si="16"/>
        <v>140000</v>
      </c>
      <c r="K157" t="str">
        <f t="shared" si="17"/>
        <v>N/A</v>
      </c>
      <c r="L157" t="str">
        <f t="shared" si="18"/>
        <v>N/A</v>
      </c>
      <c r="M157" t="str">
        <f t="shared" si="19"/>
        <v>N/A</v>
      </c>
      <c r="N157" t="str">
        <f t="shared" si="20"/>
        <v>N/A</v>
      </c>
    </row>
    <row r="158" spans="1:14" x14ac:dyDescent="0.3">
      <c r="A158" s="1">
        <v>13</v>
      </c>
      <c r="B158" t="s">
        <v>1914</v>
      </c>
      <c r="C158" t="s">
        <v>261</v>
      </c>
      <c r="D158" t="s">
        <v>10758</v>
      </c>
      <c r="E158" t="s">
        <v>10759</v>
      </c>
      <c r="F158" t="s">
        <v>10760</v>
      </c>
      <c r="G158" t="s">
        <v>2837</v>
      </c>
      <c r="I158" t="str">
        <f t="shared" si="15"/>
        <v>N/A</v>
      </c>
      <c r="J158" t="str">
        <f t="shared" si="16"/>
        <v>N/A</v>
      </c>
      <c r="K158">
        <f t="shared" si="17"/>
        <v>-0.33090000000000003</v>
      </c>
      <c r="L158">
        <f t="shared" si="18"/>
        <v>-0.38329999999999997</v>
      </c>
      <c r="M158">
        <f t="shared" si="19"/>
        <v>-0.24559999999999998</v>
      </c>
      <c r="N158">
        <f t="shared" si="20"/>
        <v>5.7099999999999998E-2</v>
      </c>
    </row>
    <row r="159" spans="1:14" x14ac:dyDescent="0.3">
      <c r="I159" t="str">
        <f t="shared" si="15"/>
        <v>N/A</v>
      </c>
      <c r="J159">
        <f t="shared" si="16"/>
        <v>0</v>
      </c>
      <c r="K159">
        <f t="shared" si="17"/>
        <v>0</v>
      </c>
      <c r="L159">
        <f t="shared" si="18"/>
        <v>0</v>
      </c>
      <c r="M159">
        <f t="shared" si="19"/>
        <v>0</v>
      </c>
      <c r="N159">
        <f t="shared" si="20"/>
        <v>0</v>
      </c>
    </row>
    <row r="160" spans="1:14" x14ac:dyDescent="0.3">
      <c r="B160" s="1" t="s">
        <v>296</v>
      </c>
      <c r="C160" s="1" t="s">
        <v>248</v>
      </c>
      <c r="D160" s="1" t="s">
        <v>249</v>
      </c>
      <c r="E160" s="1" t="s">
        <v>250</v>
      </c>
      <c r="F160" s="1" t="s">
        <v>251</v>
      </c>
      <c r="G160" s="1" t="s">
        <v>252</v>
      </c>
      <c r="H160" s="1" t="s">
        <v>253</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1919</v>
      </c>
      <c r="C161" t="s">
        <v>10761</v>
      </c>
      <c r="D161" t="s">
        <v>10762</v>
      </c>
      <c r="E161" t="s">
        <v>10763</v>
      </c>
      <c r="F161" t="s">
        <v>10764</v>
      </c>
      <c r="G161" t="s">
        <v>10765</v>
      </c>
      <c r="I161" t="str">
        <f t="shared" si="15"/>
        <v>N/A</v>
      </c>
      <c r="J161">
        <f t="shared" si="16"/>
        <v>108910000</v>
      </c>
      <c r="K161">
        <f t="shared" si="17"/>
        <v>107260000</v>
      </c>
      <c r="L161">
        <f t="shared" si="18"/>
        <v>107830000</v>
      </c>
      <c r="M161">
        <f t="shared" si="19"/>
        <v>104510000</v>
      </c>
      <c r="N161">
        <f t="shared" si="20"/>
        <v>104970000</v>
      </c>
    </row>
    <row r="162" spans="1:14" x14ac:dyDescent="0.3">
      <c r="A162" s="1">
        <v>1</v>
      </c>
      <c r="B162" t="s">
        <v>1925</v>
      </c>
      <c r="C162" t="s">
        <v>261</v>
      </c>
      <c r="D162" t="s">
        <v>10766</v>
      </c>
      <c r="E162" t="s">
        <v>10767</v>
      </c>
      <c r="F162" t="s">
        <v>4665</v>
      </c>
      <c r="G162" t="s">
        <v>10768</v>
      </c>
      <c r="I162" t="str">
        <f t="shared" si="15"/>
        <v>N/A</v>
      </c>
      <c r="J162" t="str">
        <f t="shared" si="16"/>
        <v>N/A</v>
      </c>
      <c r="K162">
        <f t="shared" si="17"/>
        <v>-1.52E-2</v>
      </c>
      <c r="L162">
        <f t="shared" si="18"/>
        <v>5.3E-3</v>
      </c>
      <c r="M162">
        <f t="shared" si="19"/>
        <v>-3.0800000000000001E-2</v>
      </c>
      <c r="N162">
        <f t="shared" si="20"/>
        <v>4.5000000000000005E-3</v>
      </c>
    </row>
    <row r="163" spans="1:14" x14ac:dyDescent="0.3">
      <c r="A163" s="1">
        <v>2</v>
      </c>
      <c r="B163" t="s">
        <v>1930</v>
      </c>
      <c r="C163" t="s">
        <v>2564</v>
      </c>
      <c r="D163" t="s">
        <v>2032</v>
      </c>
      <c r="E163" t="s">
        <v>3378</v>
      </c>
      <c r="F163" t="s">
        <v>10769</v>
      </c>
      <c r="G163" t="s">
        <v>3936</v>
      </c>
      <c r="I163" t="str">
        <f t="shared" si="15"/>
        <v>neg_trend</v>
      </c>
      <c r="J163">
        <f t="shared" si="16"/>
        <v>8770000</v>
      </c>
      <c r="K163">
        <f t="shared" si="17"/>
        <v>7860000</v>
      </c>
      <c r="L163">
        <f t="shared" si="18"/>
        <v>5070000</v>
      </c>
      <c r="M163">
        <f t="shared" si="19"/>
        <v>4700000</v>
      </c>
      <c r="N163">
        <f t="shared" si="20"/>
        <v>3300000</v>
      </c>
    </row>
    <row r="164" spans="1:14" x14ac:dyDescent="0.3">
      <c r="A164" s="1">
        <v>3</v>
      </c>
      <c r="B164" t="s">
        <v>1935</v>
      </c>
      <c r="C164" t="s">
        <v>261</v>
      </c>
      <c r="D164" t="s">
        <v>10770</v>
      </c>
      <c r="E164" t="s">
        <v>10771</v>
      </c>
      <c r="F164" t="s">
        <v>10772</v>
      </c>
      <c r="G164" t="s">
        <v>10773</v>
      </c>
      <c r="I164" t="str">
        <f t="shared" si="15"/>
        <v>N/A</v>
      </c>
      <c r="J164" t="str">
        <f t="shared" si="16"/>
        <v>N/A</v>
      </c>
      <c r="K164">
        <f t="shared" si="17"/>
        <v>-0.1041</v>
      </c>
      <c r="L164">
        <f t="shared" si="18"/>
        <v>-0.35470000000000002</v>
      </c>
      <c r="M164">
        <f t="shared" si="19"/>
        <v>-7.3300000000000004E-2</v>
      </c>
      <c r="N164">
        <f t="shared" si="20"/>
        <v>-0.2979</v>
      </c>
    </row>
    <row r="165" spans="1:14" x14ac:dyDescent="0.3">
      <c r="A165" s="1">
        <v>4</v>
      </c>
      <c r="B165" t="s">
        <v>1940</v>
      </c>
      <c r="C165" t="s">
        <v>10774</v>
      </c>
      <c r="D165" t="s">
        <v>10775</v>
      </c>
      <c r="E165" t="s">
        <v>10776</v>
      </c>
      <c r="F165" t="s">
        <v>10777</v>
      </c>
      <c r="G165" t="s">
        <v>10778</v>
      </c>
      <c r="I165" t="str">
        <f t="shared" si="15"/>
        <v>N/A</v>
      </c>
      <c r="J165">
        <f t="shared" si="16"/>
        <v>100140000</v>
      </c>
      <c r="K165">
        <f t="shared" si="17"/>
        <v>99400000</v>
      </c>
      <c r="L165">
        <f t="shared" si="18"/>
        <v>102760000</v>
      </c>
      <c r="M165">
        <f t="shared" si="19"/>
        <v>99810000</v>
      </c>
      <c r="N165">
        <f t="shared" si="20"/>
        <v>101670000</v>
      </c>
    </row>
    <row r="166" spans="1:14" x14ac:dyDescent="0.3">
      <c r="A166" s="1">
        <v>5</v>
      </c>
      <c r="B166" t="s">
        <v>1946</v>
      </c>
      <c r="C166" t="s">
        <v>261</v>
      </c>
      <c r="D166" t="s">
        <v>10779</v>
      </c>
      <c r="E166" t="s">
        <v>10780</v>
      </c>
      <c r="F166" t="s">
        <v>10781</v>
      </c>
      <c r="G166" t="s">
        <v>3850</v>
      </c>
      <c r="I166" t="str">
        <f t="shared" si="15"/>
        <v>N/A</v>
      </c>
      <c r="J166" t="str">
        <f t="shared" si="16"/>
        <v>N/A</v>
      </c>
      <c r="K166">
        <f t="shared" si="17"/>
        <v>-7.4000000000000003E-3</v>
      </c>
      <c r="L166">
        <f t="shared" si="18"/>
        <v>3.3799999999999997E-2</v>
      </c>
      <c r="M166">
        <f t="shared" si="19"/>
        <v>-2.8700000000000003E-2</v>
      </c>
      <c r="N166">
        <f t="shared" si="20"/>
        <v>1.8700000000000001E-2</v>
      </c>
    </row>
    <row r="167" spans="1:14" x14ac:dyDescent="0.3">
      <c r="A167" s="1">
        <v>6</v>
      </c>
      <c r="B167" t="s">
        <v>1951</v>
      </c>
      <c r="C167" t="s">
        <v>261</v>
      </c>
      <c r="D167" t="s">
        <v>261</v>
      </c>
      <c r="E167" t="s">
        <v>261</v>
      </c>
      <c r="F167" t="s">
        <v>261</v>
      </c>
      <c r="G167" t="s">
        <v>10782</v>
      </c>
      <c r="I167" t="str">
        <f t="shared" si="15"/>
        <v>N/A</v>
      </c>
      <c r="J167" t="str">
        <f t="shared" si="16"/>
        <v>N/A</v>
      </c>
      <c r="K167" t="str">
        <f t="shared" si="17"/>
        <v>N/A</v>
      </c>
      <c r="L167" t="str">
        <f t="shared" si="18"/>
        <v>N/A</v>
      </c>
      <c r="M167" t="str">
        <f t="shared" si="19"/>
        <v>N/A</v>
      </c>
      <c r="N167">
        <f t="shared" si="20"/>
        <v>4.0399999999999998E-2</v>
      </c>
    </row>
    <row r="168" spans="1:14" x14ac:dyDescent="0.3">
      <c r="A168" s="1">
        <v>7</v>
      </c>
      <c r="B168" t="s">
        <v>1953</v>
      </c>
      <c r="C168" t="s">
        <v>3724</v>
      </c>
      <c r="D168" t="s">
        <v>10783</v>
      </c>
      <c r="E168" t="s">
        <v>10784</v>
      </c>
      <c r="F168" t="s">
        <v>10785</v>
      </c>
      <c r="G168" t="s">
        <v>10705</v>
      </c>
      <c r="I168" t="str">
        <f t="shared" si="15"/>
        <v>N/A</v>
      </c>
      <c r="J168">
        <f t="shared" si="16"/>
        <v>39560000</v>
      </c>
      <c r="K168">
        <f t="shared" si="17"/>
        <v>40460000</v>
      </c>
      <c r="L168">
        <f t="shared" si="18"/>
        <v>40790000</v>
      </c>
      <c r="M168">
        <f t="shared" si="19"/>
        <v>39180000</v>
      </c>
      <c r="N168">
        <f t="shared" si="20"/>
        <v>34110000</v>
      </c>
    </row>
    <row r="169" spans="1:14" x14ac:dyDescent="0.3">
      <c r="A169" s="1">
        <v>8</v>
      </c>
      <c r="B169" t="s">
        <v>1958</v>
      </c>
      <c r="C169" t="s">
        <v>10786</v>
      </c>
      <c r="D169" t="s">
        <v>10787</v>
      </c>
      <c r="E169" t="s">
        <v>10788</v>
      </c>
      <c r="F169" t="s">
        <v>10789</v>
      </c>
      <c r="G169" t="s">
        <v>2029</v>
      </c>
      <c r="I169" t="str">
        <f t="shared" si="15"/>
        <v>N/A</v>
      </c>
      <c r="J169" t="str">
        <f t="shared" si="16"/>
        <v>886000</v>
      </c>
      <c r="K169" t="str">
        <f t="shared" si="17"/>
        <v>423000</v>
      </c>
      <c r="L169" t="str">
        <f t="shared" si="18"/>
        <v>(3,000)</v>
      </c>
      <c r="M169" t="str">
        <f t="shared" si="19"/>
        <v>17000</v>
      </c>
      <c r="N169" t="str">
        <f t="shared" si="20"/>
        <v>34000</v>
      </c>
    </row>
    <row r="170" spans="1:14" x14ac:dyDescent="0.3">
      <c r="A170" s="1">
        <v>9</v>
      </c>
      <c r="B170" t="s">
        <v>268</v>
      </c>
      <c r="C170" t="s">
        <v>261</v>
      </c>
      <c r="D170" t="s">
        <v>261</v>
      </c>
      <c r="E170" t="s">
        <v>261</v>
      </c>
      <c r="F170" t="s">
        <v>261</v>
      </c>
      <c r="G170" t="s">
        <v>261</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269</v>
      </c>
      <c r="C171" t="s">
        <v>10790</v>
      </c>
      <c r="D171" t="s">
        <v>10791</v>
      </c>
      <c r="E171" t="s">
        <v>10792</v>
      </c>
      <c r="F171" t="s">
        <v>10793</v>
      </c>
      <c r="G171" t="s">
        <v>10794</v>
      </c>
      <c r="I171" t="str">
        <f t="shared" si="15"/>
        <v>N/A</v>
      </c>
      <c r="J171">
        <f t="shared" si="16"/>
        <v>25260000</v>
      </c>
      <c r="K171">
        <f t="shared" si="17"/>
        <v>27280000</v>
      </c>
      <c r="L171">
        <f t="shared" si="18"/>
        <v>28330000</v>
      </c>
      <c r="M171">
        <f t="shared" si="19"/>
        <v>34470000</v>
      </c>
      <c r="N171">
        <f t="shared" si="20"/>
        <v>30390000</v>
      </c>
    </row>
    <row r="172" spans="1:14" x14ac:dyDescent="0.3">
      <c r="A172" s="1">
        <v>11</v>
      </c>
      <c r="B172" t="s">
        <v>270</v>
      </c>
      <c r="C172" t="s">
        <v>10795</v>
      </c>
      <c r="D172" t="s">
        <v>10796</v>
      </c>
      <c r="E172" t="s">
        <v>10797</v>
      </c>
      <c r="F172" t="s">
        <v>10798</v>
      </c>
      <c r="G172" t="s">
        <v>8218</v>
      </c>
      <c r="I172" t="str">
        <f t="shared" si="15"/>
        <v>N/A</v>
      </c>
      <c r="J172">
        <f t="shared" si="16"/>
        <v>19450000</v>
      </c>
      <c r="K172">
        <f t="shared" si="17"/>
        <v>21240000</v>
      </c>
      <c r="L172">
        <f t="shared" si="18"/>
        <v>22470000</v>
      </c>
      <c r="M172">
        <f t="shared" si="19"/>
        <v>28890000</v>
      </c>
      <c r="N172">
        <f t="shared" si="20"/>
        <v>25180000</v>
      </c>
    </row>
    <row r="173" spans="1:14" x14ac:dyDescent="0.3">
      <c r="A173" s="1">
        <v>12</v>
      </c>
      <c r="B173" t="s">
        <v>1967</v>
      </c>
      <c r="C173" t="s">
        <v>2827</v>
      </c>
      <c r="D173" t="s">
        <v>10799</v>
      </c>
      <c r="E173" t="s">
        <v>1954</v>
      </c>
      <c r="F173" t="s">
        <v>954</v>
      </c>
      <c r="G173" t="s">
        <v>1443</v>
      </c>
      <c r="I173" t="str">
        <f t="shared" si="15"/>
        <v>N/A</v>
      </c>
      <c r="J173">
        <f t="shared" si="16"/>
        <v>8830000</v>
      </c>
      <c r="K173">
        <f t="shared" si="17"/>
        <v>9700000</v>
      </c>
      <c r="L173">
        <f t="shared" si="18"/>
        <v>10610000</v>
      </c>
      <c r="M173">
        <f t="shared" si="19"/>
        <v>2690000</v>
      </c>
      <c r="N173">
        <f t="shared" si="20"/>
        <v>1840000</v>
      </c>
    </row>
    <row r="174" spans="1:14" x14ac:dyDescent="0.3">
      <c r="A174" s="1">
        <v>13</v>
      </c>
      <c r="B174" t="s">
        <v>1972</v>
      </c>
      <c r="C174" t="s">
        <v>10800</v>
      </c>
      <c r="D174" t="s">
        <v>10801</v>
      </c>
      <c r="E174" t="s">
        <v>10802</v>
      </c>
      <c r="F174" t="s">
        <v>10803</v>
      </c>
      <c r="G174" t="s">
        <v>10804</v>
      </c>
      <c r="I174" t="str">
        <f t="shared" si="15"/>
        <v>N/A</v>
      </c>
      <c r="J174">
        <f t="shared" si="16"/>
        <v>93060000</v>
      </c>
      <c r="K174">
        <f t="shared" si="17"/>
        <v>94550000</v>
      </c>
      <c r="L174">
        <f t="shared" si="18"/>
        <v>95580000</v>
      </c>
      <c r="M174">
        <f t="shared" si="19"/>
        <v>98400000</v>
      </c>
      <c r="N174">
        <f t="shared" si="20"/>
        <v>90310000</v>
      </c>
    </row>
    <row r="175" spans="1:14" x14ac:dyDescent="0.3">
      <c r="A175" s="1">
        <v>14</v>
      </c>
      <c r="B175" t="s">
        <v>1978</v>
      </c>
      <c r="C175" t="s">
        <v>2763</v>
      </c>
      <c r="D175" t="s">
        <v>10805</v>
      </c>
      <c r="E175" t="s">
        <v>10806</v>
      </c>
      <c r="F175" t="s">
        <v>2074</v>
      </c>
      <c r="G175" t="s">
        <v>10807</v>
      </c>
      <c r="I175" t="str">
        <f t="shared" si="15"/>
        <v>N/A</v>
      </c>
      <c r="J175">
        <f t="shared" si="16"/>
        <v>56210000</v>
      </c>
      <c r="K175">
        <f t="shared" si="17"/>
        <v>55100000</v>
      </c>
      <c r="L175">
        <f t="shared" si="18"/>
        <v>55940000</v>
      </c>
      <c r="M175">
        <f t="shared" si="19"/>
        <v>60250000</v>
      </c>
      <c r="N175">
        <f t="shared" si="20"/>
        <v>52840000</v>
      </c>
    </row>
    <row r="176" spans="1:14" x14ac:dyDescent="0.3">
      <c r="A176" s="1">
        <v>15</v>
      </c>
      <c r="B176" t="s">
        <v>1984</v>
      </c>
      <c r="C176" t="s">
        <v>10716</v>
      </c>
      <c r="D176" t="s">
        <v>10808</v>
      </c>
      <c r="E176" t="s">
        <v>10809</v>
      </c>
      <c r="F176" t="s">
        <v>4375</v>
      </c>
      <c r="G176" t="s">
        <v>10810</v>
      </c>
      <c r="I176" t="str">
        <f t="shared" si="15"/>
        <v>N/A</v>
      </c>
      <c r="J176">
        <f t="shared" si="16"/>
        <v>11240000</v>
      </c>
      <c r="K176">
        <f t="shared" si="17"/>
        <v>12450000</v>
      </c>
      <c r="L176">
        <f t="shared" si="18"/>
        <v>14490000</v>
      </c>
      <c r="M176">
        <f t="shared" si="19"/>
        <v>13970000</v>
      </c>
      <c r="N176">
        <f t="shared" si="20"/>
        <v>14170000</v>
      </c>
    </row>
    <row r="177" spans="1:14" x14ac:dyDescent="0.3">
      <c r="A177" s="1">
        <v>16</v>
      </c>
      <c r="B177" t="s">
        <v>294</v>
      </c>
      <c r="C177" t="s">
        <v>10811</v>
      </c>
      <c r="D177" t="s">
        <v>1923</v>
      </c>
      <c r="E177" t="s">
        <v>10812</v>
      </c>
      <c r="F177" t="s">
        <v>10813</v>
      </c>
      <c r="G177" t="s">
        <v>7117</v>
      </c>
      <c r="I177" t="str">
        <f t="shared" si="15"/>
        <v>N/A</v>
      </c>
      <c r="J177">
        <f t="shared" si="16"/>
        <v>21870000</v>
      </c>
      <c r="K177">
        <f t="shared" si="17"/>
        <v>22720000</v>
      </c>
      <c r="L177">
        <f t="shared" si="18"/>
        <v>20180000</v>
      </c>
      <c r="M177">
        <f t="shared" si="19"/>
        <v>19520000</v>
      </c>
      <c r="N177">
        <f t="shared" si="20"/>
        <v>18960000</v>
      </c>
    </row>
    <row r="178" spans="1:14" x14ac:dyDescent="0.3">
      <c r="A178" s="1">
        <v>17</v>
      </c>
      <c r="B178" t="s">
        <v>297</v>
      </c>
      <c r="C178" t="s">
        <v>10814</v>
      </c>
      <c r="D178" t="s">
        <v>4464</v>
      </c>
      <c r="E178" t="s">
        <v>10815</v>
      </c>
      <c r="F178" t="s">
        <v>10816</v>
      </c>
      <c r="G178" t="s">
        <v>2076</v>
      </c>
      <c r="I178" t="str">
        <f t="shared" si="15"/>
        <v>N/A</v>
      </c>
      <c r="J178">
        <f t="shared" si="16"/>
        <v>46640000</v>
      </c>
      <c r="K178">
        <f t="shared" si="17"/>
        <v>45300000</v>
      </c>
      <c r="L178">
        <f t="shared" si="18"/>
        <v>47960000</v>
      </c>
      <c r="M178">
        <f t="shared" si="19"/>
        <v>40590000</v>
      </c>
      <c r="N178">
        <f t="shared" si="20"/>
        <v>45470000</v>
      </c>
    </row>
    <row r="179" spans="1:14" x14ac:dyDescent="0.3">
      <c r="A179" s="1">
        <v>18</v>
      </c>
      <c r="B179" t="s">
        <v>303</v>
      </c>
      <c r="C179" t="s">
        <v>261</v>
      </c>
      <c r="D179" t="s">
        <v>10781</v>
      </c>
      <c r="E179" t="s">
        <v>10817</v>
      </c>
      <c r="F179" t="s">
        <v>10818</v>
      </c>
      <c r="G179" t="s">
        <v>10819</v>
      </c>
      <c r="I179" t="str">
        <f t="shared" si="15"/>
        <v>N/A</v>
      </c>
      <c r="J179" t="str">
        <f t="shared" si="16"/>
        <v>N/A</v>
      </c>
      <c r="K179">
        <f t="shared" si="17"/>
        <v>-2.8700000000000003E-2</v>
      </c>
      <c r="L179">
        <f t="shared" si="18"/>
        <v>5.8700000000000002E-2</v>
      </c>
      <c r="M179">
        <f t="shared" si="19"/>
        <v>-0.1537</v>
      </c>
      <c r="N179">
        <f t="shared" si="20"/>
        <v>0.12039999999999999</v>
      </c>
    </row>
    <row r="180" spans="1:14" x14ac:dyDescent="0.3">
      <c r="A180" s="1">
        <v>19</v>
      </c>
      <c r="B180" t="s">
        <v>2001</v>
      </c>
      <c r="C180" t="s">
        <v>261</v>
      </c>
      <c r="D180" t="s">
        <v>261</v>
      </c>
      <c r="E180" t="s">
        <v>261</v>
      </c>
      <c r="F180" t="s">
        <v>261</v>
      </c>
      <c r="G180" t="s">
        <v>10820</v>
      </c>
      <c r="I180" t="str">
        <f t="shared" si="15"/>
        <v>N/A</v>
      </c>
      <c r="J180" t="str">
        <f t="shared" si="16"/>
        <v>N/A</v>
      </c>
      <c r="K180" t="str">
        <f t="shared" si="17"/>
        <v>N/A</v>
      </c>
      <c r="L180" t="str">
        <f t="shared" si="18"/>
        <v>N/A</v>
      </c>
      <c r="M180" t="str">
        <f t="shared" si="19"/>
        <v>N/A</v>
      </c>
      <c r="N180">
        <f t="shared" si="20"/>
        <v>0.31690000000000002</v>
      </c>
    </row>
    <row r="181" spans="1:14" x14ac:dyDescent="0.3">
      <c r="A181" s="1">
        <v>20</v>
      </c>
      <c r="B181" t="s">
        <v>308</v>
      </c>
      <c r="C181" t="s">
        <v>261</v>
      </c>
      <c r="D181" t="s">
        <v>261</v>
      </c>
      <c r="E181" t="s">
        <v>261</v>
      </c>
      <c r="F181" t="s">
        <v>261</v>
      </c>
      <c r="G181" t="s">
        <v>10365</v>
      </c>
      <c r="I181" t="str">
        <f t="shared" si="15"/>
        <v>N/A</v>
      </c>
      <c r="J181" t="str">
        <f t="shared" si="16"/>
        <v>N/A</v>
      </c>
      <c r="K181" t="str">
        <f t="shared" si="17"/>
        <v>N/A</v>
      </c>
      <c r="L181" t="str">
        <f t="shared" si="18"/>
        <v>N/A</v>
      </c>
      <c r="M181" t="str">
        <f t="shared" si="19"/>
        <v>N/A</v>
      </c>
      <c r="N181">
        <f t="shared" si="20"/>
        <v>12820000</v>
      </c>
    </row>
    <row r="182" spans="1:14" x14ac:dyDescent="0.3">
      <c r="A182" s="1">
        <v>21</v>
      </c>
      <c r="B182" t="s">
        <v>312</v>
      </c>
      <c r="C182" t="s">
        <v>261</v>
      </c>
      <c r="D182" t="s">
        <v>261</v>
      </c>
      <c r="E182" t="s">
        <v>261</v>
      </c>
      <c r="F182" t="s">
        <v>261</v>
      </c>
      <c r="G182" t="s">
        <v>261</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313</v>
      </c>
      <c r="C183" t="s">
        <v>261</v>
      </c>
      <c r="D183" t="s">
        <v>261</v>
      </c>
      <c r="E183" t="s">
        <v>261</v>
      </c>
      <c r="F183" t="s">
        <v>261</v>
      </c>
      <c r="G183" t="s">
        <v>10365</v>
      </c>
      <c r="I183" t="str">
        <f t="shared" si="15"/>
        <v>N/A</v>
      </c>
      <c r="J183" t="str">
        <f t="shared" si="16"/>
        <v>N/A</v>
      </c>
      <c r="K183" t="str">
        <f t="shared" si="17"/>
        <v>N/A</v>
      </c>
      <c r="L183" t="str">
        <f t="shared" si="18"/>
        <v>N/A</v>
      </c>
      <c r="M183" t="str">
        <f t="shared" si="19"/>
        <v>N/A</v>
      </c>
      <c r="N183">
        <f t="shared" si="20"/>
        <v>12820000</v>
      </c>
    </row>
    <row r="184" spans="1:14" x14ac:dyDescent="0.3">
      <c r="A184" s="1">
        <v>23</v>
      </c>
      <c r="B184" t="s">
        <v>314</v>
      </c>
      <c r="C184" t="s">
        <v>261</v>
      </c>
      <c r="D184" t="s">
        <v>261</v>
      </c>
      <c r="E184" t="s">
        <v>261</v>
      </c>
      <c r="F184" t="s">
        <v>261</v>
      </c>
      <c r="G184" t="s">
        <v>261</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315</v>
      </c>
      <c r="C185" t="s">
        <v>3704</v>
      </c>
      <c r="D185" t="s">
        <v>261</v>
      </c>
      <c r="E185" t="s">
        <v>261</v>
      </c>
      <c r="F185" t="s">
        <v>261</v>
      </c>
      <c r="G185" t="s">
        <v>261</v>
      </c>
      <c r="I185" t="str">
        <f t="shared" si="15"/>
        <v>N/A</v>
      </c>
      <c r="J185" t="str">
        <f t="shared" si="16"/>
        <v>11000</v>
      </c>
      <c r="K185" t="str">
        <f t="shared" si="17"/>
        <v>N/A</v>
      </c>
      <c r="L185" t="str">
        <f t="shared" si="18"/>
        <v>N/A</v>
      </c>
      <c r="M185" t="str">
        <f t="shared" si="19"/>
        <v>N/A</v>
      </c>
      <c r="N185" t="str">
        <f t="shared" si="20"/>
        <v>N/A</v>
      </c>
    </row>
    <row r="186" spans="1:14" x14ac:dyDescent="0.3">
      <c r="A186" s="1">
        <v>25</v>
      </c>
      <c r="B186" t="s">
        <v>319</v>
      </c>
      <c r="C186" t="s">
        <v>10821</v>
      </c>
      <c r="D186" t="s">
        <v>4464</v>
      </c>
      <c r="E186" t="s">
        <v>10815</v>
      </c>
      <c r="F186" t="s">
        <v>10816</v>
      </c>
      <c r="G186" t="s">
        <v>10822</v>
      </c>
      <c r="I186" t="str">
        <f t="shared" si="15"/>
        <v>N/A</v>
      </c>
      <c r="J186">
        <f t="shared" si="16"/>
        <v>46630000</v>
      </c>
      <c r="K186">
        <f t="shared" si="17"/>
        <v>45300000</v>
      </c>
      <c r="L186">
        <f t="shared" si="18"/>
        <v>47960000</v>
      </c>
      <c r="M186">
        <f t="shared" si="19"/>
        <v>40590000</v>
      </c>
      <c r="N186">
        <f t="shared" si="20"/>
        <v>58300000</v>
      </c>
    </row>
    <row r="187" spans="1:14" x14ac:dyDescent="0.3">
      <c r="A187" s="1">
        <v>26</v>
      </c>
      <c r="B187" t="s">
        <v>323</v>
      </c>
      <c r="C187" t="s">
        <v>261</v>
      </c>
      <c r="D187" t="s">
        <v>10823</v>
      </c>
      <c r="E187" t="s">
        <v>10817</v>
      </c>
      <c r="F187" t="s">
        <v>10818</v>
      </c>
      <c r="G187" t="s">
        <v>10824</v>
      </c>
      <c r="I187" t="str">
        <f t="shared" si="15"/>
        <v>N/A</v>
      </c>
      <c r="J187" t="str">
        <f t="shared" si="16"/>
        <v>N/A</v>
      </c>
      <c r="K187">
        <f t="shared" si="17"/>
        <v>-2.8500000000000001E-2</v>
      </c>
      <c r="L187">
        <f t="shared" si="18"/>
        <v>5.8700000000000002E-2</v>
      </c>
      <c r="M187">
        <f t="shared" si="19"/>
        <v>-0.1537</v>
      </c>
      <c r="N187">
        <f t="shared" si="20"/>
        <v>0.43630000000000002</v>
      </c>
    </row>
    <row r="188" spans="1:14" x14ac:dyDescent="0.3">
      <c r="A188" s="1">
        <v>27</v>
      </c>
      <c r="B188" t="s">
        <v>327</v>
      </c>
      <c r="C188" t="s">
        <v>261</v>
      </c>
      <c r="D188" t="s">
        <v>261</v>
      </c>
      <c r="E188" t="s">
        <v>261</v>
      </c>
      <c r="F188" t="s">
        <v>261</v>
      </c>
      <c r="G188" t="s">
        <v>10825</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0.40630000000000005</v>
      </c>
    </row>
    <row r="189" spans="1:14" x14ac:dyDescent="0.3">
      <c r="A189" s="1">
        <v>28</v>
      </c>
      <c r="B189" t="s">
        <v>329</v>
      </c>
      <c r="C189" t="s">
        <v>10826</v>
      </c>
      <c r="D189" t="s">
        <v>10827</v>
      </c>
      <c r="E189" t="s">
        <v>9774</v>
      </c>
      <c r="F189" t="s">
        <v>10828</v>
      </c>
      <c r="G189" t="s">
        <v>10829</v>
      </c>
      <c r="I189" t="str">
        <f t="shared" si="21"/>
        <v>N/A</v>
      </c>
      <c r="J189">
        <f t="shared" si="22"/>
        <v>13820000</v>
      </c>
      <c r="K189">
        <f t="shared" si="23"/>
        <v>13770000</v>
      </c>
      <c r="L189">
        <f t="shared" si="24"/>
        <v>14190000</v>
      </c>
      <c r="M189">
        <f t="shared" si="25"/>
        <v>10390000</v>
      </c>
      <c r="N189">
        <f t="shared" si="26"/>
        <v>19880000</v>
      </c>
    </row>
    <row r="190" spans="1:14" x14ac:dyDescent="0.3">
      <c r="A190" s="1">
        <v>29</v>
      </c>
      <c r="B190" t="s">
        <v>330</v>
      </c>
      <c r="C190" t="s">
        <v>10830</v>
      </c>
      <c r="D190" t="s">
        <v>10831</v>
      </c>
      <c r="E190" t="s">
        <v>9466</v>
      </c>
      <c r="F190" t="s">
        <v>9466</v>
      </c>
      <c r="G190" t="s">
        <v>378</v>
      </c>
      <c r="I190" t="str">
        <f t="shared" si="21"/>
        <v>N/A</v>
      </c>
      <c r="J190">
        <f t="shared" si="22"/>
        <v>13960000</v>
      </c>
      <c r="K190">
        <f t="shared" si="23"/>
        <v>13810000</v>
      </c>
      <c r="L190">
        <f t="shared" si="24"/>
        <v>11320000</v>
      </c>
      <c r="M190">
        <f t="shared" si="25"/>
        <v>11320000</v>
      </c>
      <c r="N190">
        <f t="shared" si="26"/>
        <v>18370000</v>
      </c>
    </row>
    <row r="191" spans="1:14" x14ac:dyDescent="0.3">
      <c r="A191" s="1">
        <v>30</v>
      </c>
      <c r="B191" t="s">
        <v>331</v>
      </c>
      <c r="C191" t="s">
        <v>261</v>
      </c>
      <c r="D191" t="s">
        <v>261</v>
      </c>
      <c r="E191" t="s">
        <v>261</v>
      </c>
      <c r="F191" t="s">
        <v>261</v>
      </c>
      <c r="G191" t="s">
        <v>261</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332</v>
      </c>
      <c r="C192" t="s">
        <v>10832</v>
      </c>
      <c r="D192" t="s">
        <v>10833</v>
      </c>
      <c r="E192" t="s">
        <v>2809</v>
      </c>
      <c r="F192" t="s">
        <v>10834</v>
      </c>
      <c r="G192" t="s">
        <v>3163</v>
      </c>
      <c r="I192" t="str">
        <f t="shared" si="21"/>
        <v>N/A</v>
      </c>
      <c r="J192" t="str">
        <f t="shared" si="22"/>
        <v>(143,000)</v>
      </c>
      <c r="K192" t="str">
        <f t="shared" si="23"/>
        <v>(39,000)</v>
      </c>
      <c r="L192">
        <f t="shared" si="24"/>
        <v>2870000</v>
      </c>
      <c r="M192" t="str">
        <f t="shared" si="25"/>
        <v>(924,000)</v>
      </c>
      <c r="N192">
        <f t="shared" si="26"/>
        <v>1510000</v>
      </c>
    </row>
    <row r="193" spans="1:14" x14ac:dyDescent="0.3">
      <c r="A193" s="1">
        <v>32</v>
      </c>
      <c r="B193" t="s">
        <v>333</v>
      </c>
      <c r="C193" t="s">
        <v>261</v>
      </c>
      <c r="D193" t="s">
        <v>261</v>
      </c>
      <c r="E193" t="s">
        <v>261</v>
      </c>
      <c r="F193" t="s">
        <v>261</v>
      </c>
      <c r="G193" t="s">
        <v>261</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334</v>
      </c>
      <c r="C194" t="s">
        <v>261</v>
      </c>
      <c r="D194" t="s">
        <v>261</v>
      </c>
      <c r="E194" t="s">
        <v>261</v>
      </c>
      <c r="F194" t="s">
        <v>261</v>
      </c>
      <c r="G194" t="s">
        <v>261</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335</v>
      </c>
      <c r="C195" t="s">
        <v>261</v>
      </c>
      <c r="D195" t="s">
        <v>261</v>
      </c>
      <c r="E195" t="s">
        <v>261</v>
      </c>
      <c r="F195" t="s">
        <v>261</v>
      </c>
      <c r="G195" t="s">
        <v>261</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336</v>
      </c>
      <c r="C196" t="s">
        <v>261</v>
      </c>
      <c r="D196" t="s">
        <v>261</v>
      </c>
      <c r="E196" t="s">
        <v>261</v>
      </c>
      <c r="F196" t="s">
        <v>261</v>
      </c>
      <c r="G196" t="s">
        <v>261</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337</v>
      </c>
      <c r="C197" t="s">
        <v>10835</v>
      </c>
      <c r="D197" t="s">
        <v>10836</v>
      </c>
      <c r="E197" t="s">
        <v>9870</v>
      </c>
      <c r="F197" t="s">
        <v>9739</v>
      </c>
      <c r="G197" t="s">
        <v>10837</v>
      </c>
      <c r="I197" t="str">
        <f t="shared" si="21"/>
        <v>N/A</v>
      </c>
      <c r="J197">
        <f t="shared" si="22"/>
        <v>32810000.000000004</v>
      </c>
      <c r="K197">
        <f t="shared" si="23"/>
        <v>31530000</v>
      </c>
      <c r="L197">
        <f t="shared" si="24"/>
        <v>33770000</v>
      </c>
      <c r="M197">
        <f t="shared" si="25"/>
        <v>30200000</v>
      </c>
      <c r="N197">
        <f t="shared" si="26"/>
        <v>38410000</v>
      </c>
    </row>
    <row r="198" spans="1:14" x14ac:dyDescent="0.3">
      <c r="A198" s="1">
        <v>37</v>
      </c>
      <c r="B198" t="s">
        <v>338</v>
      </c>
      <c r="C198" t="s">
        <v>261</v>
      </c>
      <c r="D198" t="s">
        <v>261</v>
      </c>
      <c r="E198" t="s">
        <v>261</v>
      </c>
      <c r="F198" t="s">
        <v>261</v>
      </c>
      <c r="G198" t="s">
        <v>261</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344</v>
      </c>
      <c r="C199" t="s">
        <v>10835</v>
      </c>
      <c r="D199" t="s">
        <v>10836</v>
      </c>
      <c r="E199" t="s">
        <v>9870</v>
      </c>
      <c r="F199" t="s">
        <v>9739</v>
      </c>
      <c r="G199" t="s">
        <v>10837</v>
      </c>
      <c r="I199" t="str">
        <f t="shared" si="21"/>
        <v>N/A</v>
      </c>
      <c r="J199">
        <f t="shared" si="22"/>
        <v>32810000.000000004</v>
      </c>
      <c r="K199">
        <f t="shared" si="23"/>
        <v>31530000</v>
      </c>
      <c r="L199">
        <f t="shared" si="24"/>
        <v>33770000</v>
      </c>
      <c r="M199">
        <f t="shared" si="25"/>
        <v>30200000</v>
      </c>
      <c r="N199">
        <f t="shared" si="26"/>
        <v>38410000</v>
      </c>
    </row>
    <row r="200" spans="1:14" x14ac:dyDescent="0.3">
      <c r="A200" s="1">
        <v>39</v>
      </c>
      <c r="B200" t="s">
        <v>350</v>
      </c>
      <c r="C200" t="s">
        <v>261</v>
      </c>
      <c r="D200" t="s">
        <v>10838</v>
      </c>
      <c r="E200" t="s">
        <v>1301</v>
      </c>
      <c r="F200" t="s">
        <v>10839</v>
      </c>
      <c r="G200" t="s">
        <v>10840</v>
      </c>
      <c r="I200" t="str">
        <f t="shared" si="21"/>
        <v>N/A</v>
      </c>
      <c r="J200" t="str">
        <f t="shared" si="22"/>
        <v>N/A</v>
      </c>
      <c r="K200">
        <f t="shared" si="23"/>
        <v>-3.8900000000000004E-2</v>
      </c>
      <c r="L200">
        <f t="shared" si="24"/>
        <v>7.0999999999999994E-2</v>
      </c>
      <c r="M200">
        <f t="shared" si="25"/>
        <v>-0.10589999999999999</v>
      </c>
      <c r="N200">
        <f t="shared" si="26"/>
        <v>0.27210000000000001</v>
      </c>
    </row>
    <row r="201" spans="1:14" x14ac:dyDescent="0.3">
      <c r="A201" s="1">
        <v>40</v>
      </c>
      <c r="B201" t="s">
        <v>355</v>
      </c>
      <c r="C201" t="s">
        <v>261</v>
      </c>
      <c r="D201" t="s">
        <v>261</v>
      </c>
      <c r="E201" t="s">
        <v>261</v>
      </c>
      <c r="F201" t="s">
        <v>261</v>
      </c>
      <c r="G201" t="s">
        <v>1828</v>
      </c>
      <c r="I201" t="str">
        <f t="shared" si="21"/>
        <v>N/A</v>
      </c>
      <c r="J201" t="str">
        <f t="shared" si="22"/>
        <v>N/A</v>
      </c>
      <c r="K201" t="str">
        <f t="shared" si="23"/>
        <v>N/A</v>
      </c>
      <c r="L201" t="str">
        <f t="shared" si="24"/>
        <v>N/A</v>
      </c>
      <c r="M201" t="str">
        <f t="shared" si="25"/>
        <v>N/A</v>
      </c>
      <c r="N201">
        <f t="shared" si="26"/>
        <v>0.26769999999999999</v>
      </c>
    </row>
    <row r="202" spans="1:14" x14ac:dyDescent="0.3">
      <c r="A202" s="1">
        <v>41</v>
      </c>
      <c r="B202" t="s">
        <v>357</v>
      </c>
      <c r="C202" t="s">
        <v>261</v>
      </c>
      <c r="D202" t="s">
        <v>261</v>
      </c>
      <c r="E202" t="s">
        <v>261</v>
      </c>
      <c r="F202" t="s">
        <v>261</v>
      </c>
      <c r="G202" t="s">
        <v>261</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361</v>
      </c>
      <c r="C203" t="s">
        <v>261</v>
      </c>
      <c r="D203" t="s">
        <v>261</v>
      </c>
      <c r="E203" t="s">
        <v>261</v>
      </c>
      <c r="F203" t="s">
        <v>261</v>
      </c>
      <c r="G203" t="s">
        <v>261</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365</v>
      </c>
      <c r="C204" t="s">
        <v>261</v>
      </c>
      <c r="D204" t="s">
        <v>261</v>
      </c>
      <c r="E204" t="s">
        <v>261</v>
      </c>
      <c r="F204" t="s">
        <v>261</v>
      </c>
      <c r="G204" t="s">
        <v>261</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366</v>
      </c>
      <c r="C205" t="s">
        <v>261</v>
      </c>
      <c r="D205" t="s">
        <v>261</v>
      </c>
      <c r="E205" t="s">
        <v>261</v>
      </c>
      <c r="F205" t="s">
        <v>261</v>
      </c>
      <c r="G205" t="s">
        <v>261</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370</v>
      </c>
      <c r="C206" t="s">
        <v>261</v>
      </c>
      <c r="D206" t="s">
        <v>261</v>
      </c>
      <c r="E206" t="s">
        <v>261</v>
      </c>
      <c r="F206" t="s">
        <v>261</v>
      </c>
      <c r="G206" t="s">
        <v>261</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374</v>
      </c>
      <c r="C207" t="s">
        <v>261</v>
      </c>
      <c r="D207" t="s">
        <v>261</v>
      </c>
      <c r="E207" t="s">
        <v>261</v>
      </c>
      <c r="F207" t="s">
        <v>261</v>
      </c>
      <c r="G207" t="s">
        <v>261</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375</v>
      </c>
      <c r="C208" t="s">
        <v>10835</v>
      </c>
      <c r="D208" t="s">
        <v>10836</v>
      </c>
      <c r="E208" t="s">
        <v>9870</v>
      </c>
      <c r="F208" t="s">
        <v>9739</v>
      </c>
      <c r="G208" t="s">
        <v>10837</v>
      </c>
      <c r="I208" t="str">
        <f t="shared" si="21"/>
        <v>N/A</v>
      </c>
      <c r="J208">
        <f t="shared" si="22"/>
        <v>32810000.000000004</v>
      </c>
      <c r="K208">
        <f t="shared" si="23"/>
        <v>31530000</v>
      </c>
      <c r="L208">
        <f t="shared" si="24"/>
        <v>33770000</v>
      </c>
      <c r="M208">
        <f t="shared" si="25"/>
        <v>30200000</v>
      </c>
      <c r="N208">
        <f t="shared" si="26"/>
        <v>38410000</v>
      </c>
    </row>
    <row r="209" spans="1:14" x14ac:dyDescent="0.3">
      <c r="A209" s="1">
        <v>48</v>
      </c>
      <c r="B209" t="s">
        <v>379</v>
      </c>
      <c r="C209" t="s">
        <v>10841</v>
      </c>
      <c r="D209" t="s">
        <v>10842</v>
      </c>
      <c r="E209" t="s">
        <v>2381</v>
      </c>
      <c r="F209" t="s">
        <v>10843</v>
      </c>
      <c r="G209" t="s">
        <v>10844</v>
      </c>
      <c r="I209" t="str">
        <f t="shared" si="21"/>
        <v>N/A</v>
      </c>
      <c r="J209" t="str">
        <f t="shared" si="22"/>
        <v>2.48</v>
      </c>
      <c r="K209" t="str">
        <f t="shared" si="23"/>
        <v>2.37</v>
      </c>
      <c r="L209" t="str">
        <f t="shared" si="24"/>
        <v>2.55</v>
      </c>
      <c r="M209" t="str">
        <f t="shared" si="25"/>
        <v>2.35</v>
      </c>
      <c r="N209" t="str">
        <f t="shared" si="26"/>
        <v>3.12</v>
      </c>
    </row>
    <row r="210" spans="1:14" x14ac:dyDescent="0.3">
      <c r="A210" s="1">
        <v>49</v>
      </c>
      <c r="B210" t="s">
        <v>2040</v>
      </c>
      <c r="C210" t="s">
        <v>261</v>
      </c>
      <c r="D210" t="s">
        <v>10845</v>
      </c>
      <c r="E210" t="s">
        <v>10846</v>
      </c>
      <c r="F210" t="s">
        <v>7908</v>
      </c>
      <c r="G210" t="s">
        <v>10847</v>
      </c>
      <c r="I210" t="str">
        <f t="shared" si="21"/>
        <v>N/A</v>
      </c>
      <c r="J210" t="str">
        <f t="shared" si="22"/>
        <v>N/A</v>
      </c>
      <c r="K210">
        <f t="shared" si="23"/>
        <v>-4.4400000000000002E-2</v>
      </c>
      <c r="L210">
        <f t="shared" si="24"/>
        <v>7.5899999999999995E-2</v>
      </c>
      <c r="M210">
        <f t="shared" si="25"/>
        <v>-7.8399999999999997E-2</v>
      </c>
      <c r="N210">
        <f t="shared" si="26"/>
        <v>0.32770000000000005</v>
      </c>
    </row>
    <row r="211" spans="1:14" x14ac:dyDescent="0.3">
      <c r="A211" s="1">
        <v>50</v>
      </c>
      <c r="B211" t="s">
        <v>390</v>
      </c>
      <c r="C211" t="s">
        <v>7667</v>
      </c>
      <c r="D211" t="s">
        <v>10848</v>
      </c>
      <c r="E211" t="s">
        <v>7677</v>
      </c>
      <c r="F211" t="s">
        <v>10849</v>
      </c>
      <c r="G211" t="s">
        <v>10363</v>
      </c>
      <c r="I211" t="str">
        <f t="shared" si="21"/>
        <v>N/A</v>
      </c>
      <c r="J211">
        <f t="shared" si="22"/>
        <v>13240000</v>
      </c>
      <c r="K211">
        <f t="shared" si="23"/>
        <v>13310000</v>
      </c>
      <c r="L211">
        <f t="shared" si="24"/>
        <v>13230000</v>
      </c>
      <c r="M211">
        <f t="shared" si="25"/>
        <v>12840000</v>
      </c>
      <c r="N211">
        <f t="shared" si="26"/>
        <v>12320000</v>
      </c>
    </row>
    <row r="212" spans="1:14" x14ac:dyDescent="0.3">
      <c r="A212" s="1">
        <v>51</v>
      </c>
      <c r="B212" t="s">
        <v>396</v>
      </c>
      <c r="C212" t="s">
        <v>10841</v>
      </c>
      <c r="D212" t="s">
        <v>10842</v>
      </c>
      <c r="E212" t="s">
        <v>2381</v>
      </c>
      <c r="F212" t="s">
        <v>10843</v>
      </c>
      <c r="G212" t="s">
        <v>10844</v>
      </c>
      <c r="I212" t="str">
        <f t="shared" si="21"/>
        <v>N/A</v>
      </c>
      <c r="J212" t="str">
        <f t="shared" si="22"/>
        <v>2.48</v>
      </c>
      <c r="K212" t="str">
        <f t="shared" si="23"/>
        <v>2.37</v>
      </c>
      <c r="L212" t="str">
        <f t="shared" si="24"/>
        <v>2.55</v>
      </c>
      <c r="M212" t="str">
        <f t="shared" si="25"/>
        <v>2.35</v>
      </c>
      <c r="N212" t="str">
        <f t="shared" si="26"/>
        <v>3.12</v>
      </c>
    </row>
    <row r="213" spans="1:14" x14ac:dyDescent="0.3">
      <c r="A213" s="1">
        <v>52</v>
      </c>
      <c r="B213" t="s">
        <v>399</v>
      </c>
      <c r="C213" t="s">
        <v>261</v>
      </c>
      <c r="D213" t="s">
        <v>10845</v>
      </c>
      <c r="E213" t="s">
        <v>10846</v>
      </c>
      <c r="F213" t="s">
        <v>7908</v>
      </c>
      <c r="G213" t="s">
        <v>10847</v>
      </c>
      <c r="I213" t="str">
        <f t="shared" si="21"/>
        <v>N/A</v>
      </c>
      <c r="J213" t="str">
        <f t="shared" si="22"/>
        <v>N/A</v>
      </c>
      <c r="K213">
        <f t="shared" si="23"/>
        <v>-4.4400000000000002E-2</v>
      </c>
      <c r="L213">
        <f t="shared" si="24"/>
        <v>7.5899999999999995E-2</v>
      </c>
      <c r="M213">
        <f t="shared" si="25"/>
        <v>-7.8399999999999997E-2</v>
      </c>
      <c r="N213">
        <f t="shared" si="26"/>
        <v>0.32770000000000005</v>
      </c>
    </row>
    <row r="214" spans="1:14" x14ac:dyDescent="0.3">
      <c r="A214" s="1">
        <v>53</v>
      </c>
      <c r="B214" t="s">
        <v>404</v>
      </c>
      <c r="C214" t="s">
        <v>7667</v>
      </c>
      <c r="D214" t="s">
        <v>10848</v>
      </c>
      <c r="E214" t="s">
        <v>7677</v>
      </c>
      <c r="F214" t="s">
        <v>10849</v>
      </c>
      <c r="G214" t="s">
        <v>10363</v>
      </c>
      <c r="I214" t="str">
        <f t="shared" si="21"/>
        <v>N/A</v>
      </c>
      <c r="J214">
        <f t="shared" si="22"/>
        <v>13240000</v>
      </c>
      <c r="K214">
        <f t="shared" si="23"/>
        <v>13310000</v>
      </c>
      <c r="L214">
        <f t="shared" si="24"/>
        <v>13230000</v>
      </c>
      <c r="M214">
        <f t="shared" si="25"/>
        <v>12840000</v>
      </c>
      <c r="N214">
        <f t="shared" si="26"/>
        <v>12320000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247</v>
      </c>
      <c r="C216" s="1" t="s">
        <v>248</v>
      </c>
      <c r="D216" s="1" t="s">
        <v>249</v>
      </c>
      <c r="E216" s="1" t="s">
        <v>250</v>
      </c>
      <c r="F216" s="1" t="s">
        <v>251</v>
      </c>
      <c r="G216" s="1" t="s">
        <v>252</v>
      </c>
      <c r="H216" s="1" t="s">
        <v>253</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2045</v>
      </c>
      <c r="C217" t="s">
        <v>10850</v>
      </c>
      <c r="D217" t="s">
        <v>10851</v>
      </c>
      <c r="E217" t="s">
        <v>10852</v>
      </c>
      <c r="F217" t="s">
        <v>3941</v>
      </c>
      <c r="G217" t="s">
        <v>3190</v>
      </c>
      <c r="I217" t="str">
        <f t="shared" si="21"/>
        <v>N/A</v>
      </c>
      <c r="J217">
        <f t="shared" si="22"/>
        <v>87230000</v>
      </c>
      <c r="K217">
        <f t="shared" si="23"/>
        <v>71030000</v>
      </c>
      <c r="L217">
        <f t="shared" si="24"/>
        <v>78100000</v>
      </c>
      <c r="M217">
        <f t="shared" si="25"/>
        <v>88700000</v>
      </c>
      <c r="N217">
        <f t="shared" si="26"/>
        <v>75010000</v>
      </c>
    </row>
    <row r="218" spans="1:14" x14ac:dyDescent="0.3">
      <c r="A218" s="1">
        <v>1</v>
      </c>
      <c r="B218" t="s">
        <v>2051</v>
      </c>
      <c r="C218" t="s">
        <v>261</v>
      </c>
      <c r="D218" t="s">
        <v>10853</v>
      </c>
      <c r="E218" t="s">
        <v>8132</v>
      </c>
      <c r="F218" t="s">
        <v>10854</v>
      </c>
      <c r="G218" t="s">
        <v>10855</v>
      </c>
      <c r="I218" t="str">
        <f t="shared" si="21"/>
        <v>N/A</v>
      </c>
      <c r="J218" t="str">
        <f t="shared" si="22"/>
        <v>N/A</v>
      </c>
      <c r="K218">
        <f t="shared" si="23"/>
        <v>-0.1857</v>
      </c>
      <c r="L218">
        <f t="shared" si="24"/>
        <v>9.9499999999999991E-2</v>
      </c>
      <c r="M218">
        <f t="shared" si="25"/>
        <v>0.1356</v>
      </c>
      <c r="N218">
        <f t="shared" si="26"/>
        <v>-0.15429999999999999</v>
      </c>
    </row>
    <row r="219" spans="1:14" x14ac:dyDescent="0.3">
      <c r="A219" s="1">
        <v>2</v>
      </c>
      <c r="B219" t="s">
        <v>2056</v>
      </c>
      <c r="C219" t="s">
        <v>10856</v>
      </c>
      <c r="D219" t="s">
        <v>10857</v>
      </c>
      <c r="E219" t="s">
        <v>10858</v>
      </c>
      <c r="F219" t="s">
        <v>10859</v>
      </c>
      <c r="G219" t="s">
        <v>10860</v>
      </c>
      <c r="I219" t="str">
        <f t="shared" si="21"/>
        <v>N/A</v>
      </c>
      <c r="J219">
        <f t="shared" si="22"/>
        <v>733090000</v>
      </c>
      <c r="K219">
        <f t="shared" si="23"/>
        <v>939890000</v>
      </c>
      <c r="L219">
        <f t="shared" si="24"/>
        <v>921460000</v>
      </c>
      <c r="M219">
        <f t="shared" si="25"/>
        <v>911740000</v>
      </c>
      <c r="N219">
        <f t="shared" si="26"/>
        <v>871040000</v>
      </c>
    </row>
    <row r="220" spans="1:14" x14ac:dyDescent="0.3">
      <c r="A220" s="1">
        <v>3</v>
      </c>
      <c r="B220" t="s">
        <v>2062</v>
      </c>
      <c r="C220" t="s">
        <v>261</v>
      </c>
      <c r="D220" t="s">
        <v>261</v>
      </c>
      <c r="E220" t="s">
        <v>261</v>
      </c>
      <c r="F220" t="s">
        <v>261</v>
      </c>
      <c r="G220" t="s">
        <v>261</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2063</v>
      </c>
      <c r="C221" t="s">
        <v>10861</v>
      </c>
      <c r="D221" t="s">
        <v>8187</v>
      </c>
      <c r="E221" t="s">
        <v>10862</v>
      </c>
      <c r="F221" t="s">
        <v>10863</v>
      </c>
      <c r="G221" t="s">
        <v>10864</v>
      </c>
      <c r="I221" t="str">
        <f t="shared" si="21"/>
        <v>N/A</v>
      </c>
      <c r="J221">
        <f t="shared" si="22"/>
        <v>20800000</v>
      </c>
      <c r="K221">
        <f t="shared" si="23"/>
        <v>4280000</v>
      </c>
      <c r="L221">
        <f t="shared" si="24"/>
        <v>8000000</v>
      </c>
      <c r="M221">
        <f t="shared" si="25"/>
        <v>9820000</v>
      </c>
      <c r="N221">
        <f t="shared" si="26"/>
        <v>6950000</v>
      </c>
    </row>
    <row r="222" spans="1:14" x14ac:dyDescent="0.3">
      <c r="A222" s="1">
        <v>5</v>
      </c>
      <c r="B222" t="s">
        <v>2069</v>
      </c>
      <c r="C222" t="s">
        <v>10861</v>
      </c>
      <c r="D222" t="s">
        <v>8187</v>
      </c>
      <c r="E222" t="s">
        <v>10862</v>
      </c>
      <c r="F222" t="s">
        <v>10863</v>
      </c>
      <c r="G222" t="s">
        <v>10864</v>
      </c>
      <c r="I222" t="str">
        <f t="shared" si="21"/>
        <v>N/A</v>
      </c>
      <c r="J222">
        <f t="shared" si="22"/>
        <v>20800000</v>
      </c>
      <c r="K222">
        <f t="shared" si="23"/>
        <v>4280000</v>
      </c>
      <c r="L222">
        <f t="shared" si="24"/>
        <v>8000000</v>
      </c>
      <c r="M222">
        <f t="shared" si="25"/>
        <v>9820000</v>
      </c>
      <c r="N222">
        <f t="shared" si="26"/>
        <v>6950000</v>
      </c>
    </row>
    <row r="223" spans="1:14" x14ac:dyDescent="0.3">
      <c r="A223" s="1">
        <v>6</v>
      </c>
      <c r="B223" t="s">
        <v>2070</v>
      </c>
      <c r="C223" t="s">
        <v>261</v>
      </c>
      <c r="D223" t="s">
        <v>261</v>
      </c>
      <c r="E223" t="s">
        <v>261</v>
      </c>
      <c r="F223" t="s">
        <v>261</v>
      </c>
      <c r="G223" t="s">
        <v>261</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2071</v>
      </c>
      <c r="C224" t="s">
        <v>261</v>
      </c>
      <c r="D224" t="s">
        <v>261</v>
      </c>
      <c r="E224" t="s">
        <v>261</v>
      </c>
      <c r="F224" t="s">
        <v>261</v>
      </c>
      <c r="G224" t="s">
        <v>261</v>
      </c>
      <c r="I224" t="str">
        <f t="shared" si="21"/>
        <v>N/A</v>
      </c>
      <c r="J224" t="str">
        <f t="shared" si="22"/>
        <v>N/A</v>
      </c>
      <c r="K224" t="str">
        <f t="shared" si="23"/>
        <v>N/A</v>
      </c>
      <c r="L224" t="str">
        <f t="shared" si="24"/>
        <v>N/A</v>
      </c>
      <c r="M224" t="str">
        <f t="shared" si="25"/>
        <v>N/A</v>
      </c>
      <c r="N224" t="str">
        <f t="shared" si="26"/>
        <v>N/A</v>
      </c>
    </row>
    <row r="225" spans="1:14" x14ac:dyDescent="0.3">
      <c r="A225" s="1">
        <v>8</v>
      </c>
      <c r="B225" t="s">
        <v>2077</v>
      </c>
      <c r="C225" t="s">
        <v>261</v>
      </c>
      <c r="D225" t="s">
        <v>261</v>
      </c>
      <c r="E225" t="s">
        <v>261</v>
      </c>
      <c r="F225" t="s">
        <v>8106</v>
      </c>
      <c r="G225" t="s">
        <v>8096</v>
      </c>
      <c r="I225" t="str">
        <f t="shared" si="21"/>
        <v>N/A</v>
      </c>
      <c r="J225" t="str">
        <f t="shared" si="22"/>
        <v>N/A</v>
      </c>
      <c r="K225" t="str">
        <f t="shared" si="23"/>
        <v>N/A</v>
      </c>
      <c r="L225" t="str">
        <f t="shared" si="24"/>
        <v>N/A</v>
      </c>
      <c r="M225">
        <f t="shared" si="25"/>
        <v>10840000</v>
      </c>
      <c r="N225">
        <f t="shared" si="26"/>
        <v>10360000</v>
      </c>
    </row>
    <row r="226" spans="1:14" x14ac:dyDescent="0.3">
      <c r="A226" s="1">
        <v>9</v>
      </c>
      <c r="B226" t="s">
        <v>2078</v>
      </c>
      <c r="C226" t="s">
        <v>10865</v>
      </c>
      <c r="D226" t="s">
        <v>10866</v>
      </c>
      <c r="E226" t="s">
        <v>10867</v>
      </c>
      <c r="F226" t="s">
        <v>10868</v>
      </c>
      <c r="G226" t="s">
        <v>10869</v>
      </c>
      <c r="I226" t="str">
        <f t="shared" si="21"/>
        <v>N/A</v>
      </c>
      <c r="J226">
        <f t="shared" si="22"/>
        <v>199490000</v>
      </c>
      <c r="K226">
        <f t="shared" si="23"/>
        <v>194990000</v>
      </c>
      <c r="L226">
        <f t="shared" si="24"/>
        <v>207680000</v>
      </c>
      <c r="M226">
        <f t="shared" si="25"/>
        <v>214710000</v>
      </c>
      <c r="N226">
        <f t="shared" si="26"/>
        <v>218920000</v>
      </c>
    </row>
    <row r="227" spans="1:14" x14ac:dyDescent="0.3">
      <c r="A227" s="1">
        <v>10</v>
      </c>
      <c r="B227" t="s">
        <v>2084</v>
      </c>
      <c r="C227" t="s">
        <v>10870</v>
      </c>
      <c r="D227" t="s">
        <v>10871</v>
      </c>
      <c r="E227" t="s">
        <v>10872</v>
      </c>
      <c r="F227" t="s">
        <v>10873</v>
      </c>
      <c r="G227" t="s">
        <v>10874</v>
      </c>
      <c r="I227" t="str">
        <f t="shared" si="21"/>
        <v>N/A</v>
      </c>
      <c r="J227">
        <f t="shared" si="22"/>
        <v>485010000</v>
      </c>
      <c r="K227">
        <f t="shared" si="23"/>
        <v>710530000</v>
      </c>
      <c r="L227">
        <f t="shared" si="24"/>
        <v>674080000</v>
      </c>
      <c r="M227">
        <f t="shared" si="25"/>
        <v>661500000</v>
      </c>
      <c r="N227">
        <f t="shared" si="26"/>
        <v>622430000</v>
      </c>
    </row>
    <row r="228" spans="1:14" x14ac:dyDescent="0.3">
      <c r="A228" s="1">
        <v>11</v>
      </c>
      <c r="B228" t="s">
        <v>2088</v>
      </c>
      <c r="C228" t="s">
        <v>9415</v>
      </c>
      <c r="D228" t="s">
        <v>10875</v>
      </c>
      <c r="E228" t="s">
        <v>9530</v>
      </c>
      <c r="F228" t="s">
        <v>393</v>
      </c>
      <c r="G228" t="s">
        <v>4986</v>
      </c>
      <c r="I228" t="str">
        <f t="shared" si="21"/>
        <v>N/A</v>
      </c>
      <c r="J228">
        <f t="shared" si="22"/>
        <v>27790000</v>
      </c>
      <c r="K228">
        <f t="shared" si="23"/>
        <v>30100000</v>
      </c>
      <c r="L228">
        <f t="shared" si="24"/>
        <v>31710000</v>
      </c>
      <c r="M228">
        <f t="shared" si="25"/>
        <v>14880000</v>
      </c>
      <c r="N228">
        <f t="shared" si="26"/>
        <v>12370000</v>
      </c>
    </row>
    <row r="229" spans="1:14" x14ac:dyDescent="0.3">
      <c r="A229" s="1">
        <v>12</v>
      </c>
      <c r="B229" t="s">
        <v>437</v>
      </c>
      <c r="C229" t="s">
        <v>261</v>
      </c>
      <c r="D229" t="s">
        <v>261</v>
      </c>
      <c r="E229" t="s">
        <v>261</v>
      </c>
      <c r="F229" t="s">
        <v>261</v>
      </c>
      <c r="G229" t="s">
        <v>261</v>
      </c>
      <c r="I229" t="str">
        <f t="shared" si="21"/>
        <v>N/A</v>
      </c>
      <c r="J229" t="str">
        <f t="shared" si="22"/>
        <v>N/A</v>
      </c>
      <c r="K229" t="str">
        <f t="shared" si="23"/>
        <v>N/A</v>
      </c>
      <c r="L229" t="str">
        <f t="shared" si="24"/>
        <v>N/A</v>
      </c>
      <c r="M229" t="str">
        <f t="shared" si="25"/>
        <v>N/A</v>
      </c>
      <c r="N229" t="str">
        <f t="shared" si="26"/>
        <v>N/A</v>
      </c>
    </row>
    <row r="230" spans="1:14" x14ac:dyDescent="0.3">
      <c r="A230" s="1">
        <v>13</v>
      </c>
      <c r="B230" t="s">
        <v>2095</v>
      </c>
      <c r="C230" t="s">
        <v>261</v>
      </c>
      <c r="D230" t="s">
        <v>10876</v>
      </c>
      <c r="E230" t="s">
        <v>4846</v>
      </c>
      <c r="F230" t="s">
        <v>10877</v>
      </c>
      <c r="G230" t="s">
        <v>10878</v>
      </c>
      <c r="I230" t="str">
        <f t="shared" si="21"/>
        <v>N/A</v>
      </c>
      <c r="J230" t="str">
        <f t="shared" si="22"/>
        <v>N/A</v>
      </c>
      <c r="K230">
        <f t="shared" si="23"/>
        <v>0.28210000000000002</v>
      </c>
      <c r="L230">
        <f t="shared" si="24"/>
        <v>-1.9599999999999999E-2</v>
      </c>
      <c r="M230">
        <f t="shared" si="25"/>
        <v>-1.06E-2</v>
      </c>
      <c r="N230">
        <f t="shared" si="26"/>
        <v>-4.4600000000000001E-2</v>
      </c>
    </row>
    <row r="231" spans="1:14" x14ac:dyDescent="0.3">
      <c r="A231" s="1">
        <v>14</v>
      </c>
      <c r="B231" t="s">
        <v>2100</v>
      </c>
      <c r="C231" t="s">
        <v>7073</v>
      </c>
      <c r="D231" t="s">
        <v>3395</v>
      </c>
      <c r="E231" t="s">
        <v>741</v>
      </c>
      <c r="F231" t="s">
        <v>3029</v>
      </c>
      <c r="G231" t="s">
        <v>3429</v>
      </c>
      <c r="I231" t="str">
        <f t="shared" si="21"/>
        <v>N/A</v>
      </c>
      <c r="J231">
        <f t="shared" si="22"/>
        <v>1830000000</v>
      </c>
      <c r="K231">
        <f t="shared" si="23"/>
        <v>1770000000</v>
      </c>
      <c r="L231">
        <f t="shared" si="24"/>
        <v>1760000000</v>
      </c>
      <c r="M231">
        <f t="shared" si="25"/>
        <v>1740000000</v>
      </c>
      <c r="N231">
        <f t="shared" si="26"/>
        <v>1820000000</v>
      </c>
    </row>
    <row r="232" spans="1:14" x14ac:dyDescent="0.3">
      <c r="A232" s="1">
        <v>15</v>
      </c>
      <c r="B232" t="s">
        <v>2106</v>
      </c>
      <c r="C232" t="s">
        <v>4104</v>
      </c>
      <c r="D232" t="s">
        <v>3384</v>
      </c>
      <c r="E232" t="s">
        <v>9158</v>
      </c>
      <c r="F232" t="s">
        <v>741</v>
      </c>
      <c r="G232" t="s">
        <v>10432</v>
      </c>
      <c r="I232" t="str">
        <f t="shared" si="21"/>
        <v>N/A</v>
      </c>
      <c r="J232">
        <f t="shared" si="22"/>
        <v>1850000000</v>
      </c>
      <c r="K232">
        <f t="shared" si="23"/>
        <v>1790000000</v>
      </c>
      <c r="L232">
        <f t="shared" si="24"/>
        <v>1780000000</v>
      </c>
      <c r="M232">
        <f t="shared" si="25"/>
        <v>1760000000</v>
      </c>
      <c r="N232">
        <f t="shared" si="26"/>
        <v>1840000000</v>
      </c>
    </row>
    <row r="233" spans="1:14" x14ac:dyDescent="0.3">
      <c r="A233" s="1">
        <v>16</v>
      </c>
      <c r="B233" t="s">
        <v>2112</v>
      </c>
      <c r="C233" t="s">
        <v>4146</v>
      </c>
      <c r="D233" t="s">
        <v>2723</v>
      </c>
      <c r="E233" t="s">
        <v>10879</v>
      </c>
      <c r="F233" t="s">
        <v>1654</v>
      </c>
      <c r="G233" t="s">
        <v>464</v>
      </c>
      <c r="I233" t="str">
        <f t="shared" si="21"/>
        <v>N/A</v>
      </c>
      <c r="J233">
        <f t="shared" si="22"/>
        <v>1580000000</v>
      </c>
      <c r="K233">
        <f t="shared" si="23"/>
        <v>1520000000</v>
      </c>
      <c r="L233">
        <f t="shared" si="24"/>
        <v>1510000000</v>
      </c>
      <c r="M233">
        <f t="shared" si="25"/>
        <v>1040000000</v>
      </c>
      <c r="N233">
        <f t="shared" si="26"/>
        <v>1110000000</v>
      </c>
    </row>
    <row r="234" spans="1:14" x14ac:dyDescent="0.3">
      <c r="A234" s="1">
        <v>17</v>
      </c>
      <c r="B234" t="s">
        <v>2118</v>
      </c>
      <c r="C234" t="s">
        <v>10880</v>
      </c>
      <c r="D234" t="s">
        <v>10881</v>
      </c>
      <c r="E234" t="s">
        <v>10882</v>
      </c>
      <c r="F234" t="s">
        <v>10883</v>
      </c>
      <c r="G234" t="s">
        <v>10884</v>
      </c>
      <c r="I234" t="str">
        <f t="shared" si="21"/>
        <v>N/A</v>
      </c>
      <c r="J234">
        <f t="shared" si="22"/>
        <v>268510000</v>
      </c>
      <c r="K234">
        <f t="shared" si="23"/>
        <v>268029999.99999997</v>
      </c>
      <c r="L234">
        <f t="shared" si="24"/>
        <v>266660000.00000003</v>
      </c>
      <c r="M234">
        <f t="shared" si="25"/>
        <v>272900000</v>
      </c>
      <c r="N234">
        <f t="shared" si="26"/>
        <v>305880000</v>
      </c>
    </row>
    <row r="235" spans="1:14" x14ac:dyDescent="0.3">
      <c r="A235" s="1">
        <v>18</v>
      </c>
      <c r="B235" t="s">
        <v>2124</v>
      </c>
      <c r="C235" t="s">
        <v>261</v>
      </c>
      <c r="D235" t="s">
        <v>261</v>
      </c>
      <c r="E235" t="s">
        <v>261</v>
      </c>
      <c r="F235" t="s">
        <v>10885</v>
      </c>
      <c r="G235" t="s">
        <v>10886</v>
      </c>
      <c r="I235" t="str">
        <f t="shared" si="21"/>
        <v>N/A</v>
      </c>
      <c r="J235" t="str">
        <f t="shared" si="22"/>
        <v>N/A</v>
      </c>
      <c r="K235" t="str">
        <f t="shared" si="23"/>
        <v>N/A</v>
      </c>
      <c r="L235" t="str">
        <f t="shared" si="24"/>
        <v>N/A</v>
      </c>
      <c r="M235">
        <f t="shared" si="25"/>
        <v>444450000</v>
      </c>
      <c r="N235">
        <f t="shared" si="26"/>
        <v>423910000</v>
      </c>
    </row>
    <row r="236" spans="1:14" x14ac:dyDescent="0.3">
      <c r="A236" s="1">
        <v>19</v>
      </c>
      <c r="B236" t="s">
        <v>2130</v>
      </c>
      <c r="C236" t="s">
        <v>261</v>
      </c>
      <c r="D236" t="s">
        <v>261</v>
      </c>
      <c r="E236" t="s">
        <v>261</v>
      </c>
      <c r="F236" t="s">
        <v>261</v>
      </c>
      <c r="G236" t="s">
        <v>261</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2131</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2132</v>
      </c>
      <c r="C238" t="s">
        <v>261</v>
      </c>
      <c r="D238" t="s">
        <v>261</v>
      </c>
      <c r="E238" t="s">
        <v>261</v>
      </c>
      <c r="F238" t="s">
        <v>261</v>
      </c>
      <c r="G238" t="s">
        <v>261</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2133</v>
      </c>
      <c r="C239" t="s">
        <v>261</v>
      </c>
      <c r="D239" t="s">
        <v>261</v>
      </c>
      <c r="E239" t="s">
        <v>2972</v>
      </c>
      <c r="F239" t="s">
        <v>5077</v>
      </c>
      <c r="G239" t="s">
        <v>1166</v>
      </c>
      <c r="I239" t="str">
        <f t="shared" si="21"/>
        <v>N/A</v>
      </c>
      <c r="J239" t="str">
        <f t="shared" si="22"/>
        <v>N/A</v>
      </c>
      <c r="K239" t="str">
        <f t="shared" si="23"/>
        <v>N/A</v>
      </c>
      <c r="L239">
        <f t="shared" si="24"/>
        <v>1080000</v>
      </c>
      <c r="M239">
        <f t="shared" si="25"/>
        <v>2490000</v>
      </c>
      <c r="N239">
        <f t="shared" si="26"/>
        <v>3210000</v>
      </c>
    </row>
    <row r="240" spans="1:14" x14ac:dyDescent="0.3">
      <c r="A240" s="1">
        <v>23</v>
      </c>
      <c r="B240" t="s">
        <v>2134</v>
      </c>
      <c r="C240" t="s">
        <v>10887</v>
      </c>
      <c r="D240" t="s">
        <v>10145</v>
      </c>
      <c r="E240" t="s">
        <v>261</v>
      </c>
      <c r="F240" t="s">
        <v>261</v>
      </c>
      <c r="G240" t="s">
        <v>261</v>
      </c>
      <c r="I240" t="str">
        <f t="shared" si="21"/>
        <v>N/A</v>
      </c>
      <c r="J240" t="str">
        <f t="shared" si="22"/>
        <v>(952,000)</v>
      </c>
      <c r="K240" t="str">
        <f t="shared" si="23"/>
        <v>(1.12M)</v>
      </c>
      <c r="L240" t="str">
        <f t="shared" si="24"/>
        <v>N/A</v>
      </c>
      <c r="M240" t="str">
        <f t="shared" si="25"/>
        <v>N/A</v>
      </c>
      <c r="N240" t="str">
        <f t="shared" si="26"/>
        <v>N/A</v>
      </c>
    </row>
    <row r="241" spans="1:14" x14ac:dyDescent="0.3">
      <c r="A241" s="1">
        <v>24</v>
      </c>
      <c r="B241" t="s">
        <v>2140</v>
      </c>
      <c r="C241" t="s">
        <v>10888</v>
      </c>
      <c r="D241" t="s">
        <v>10889</v>
      </c>
      <c r="E241" t="s">
        <v>10890</v>
      </c>
      <c r="F241" t="s">
        <v>10891</v>
      </c>
      <c r="G241" t="s">
        <v>10892</v>
      </c>
      <c r="I241" t="str">
        <f t="shared" si="21"/>
        <v>N/A</v>
      </c>
      <c r="J241" t="str">
        <f t="shared" si="22"/>
        <v>(21.96M)</v>
      </c>
      <c r="K241" t="str">
        <f t="shared" si="23"/>
        <v>(20.07M)</v>
      </c>
      <c r="L241" t="str">
        <f t="shared" si="24"/>
        <v>(18.84M)</v>
      </c>
      <c r="M241" t="str">
        <f t="shared" si="25"/>
        <v>(19.95M)</v>
      </c>
      <c r="N241" t="str">
        <f t="shared" si="26"/>
        <v>(18.77M)</v>
      </c>
    </row>
    <row r="242" spans="1:14" x14ac:dyDescent="0.3">
      <c r="A242" s="1">
        <v>25</v>
      </c>
      <c r="B242" t="s">
        <v>2146</v>
      </c>
      <c r="C242" t="s">
        <v>261</v>
      </c>
      <c r="D242" t="s">
        <v>261</v>
      </c>
      <c r="E242" t="s">
        <v>261</v>
      </c>
      <c r="F242" t="s">
        <v>261</v>
      </c>
      <c r="G242" t="s">
        <v>261</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2147</v>
      </c>
      <c r="C243" t="s">
        <v>261</v>
      </c>
      <c r="D243" t="s">
        <v>10893</v>
      </c>
      <c r="E243" t="s">
        <v>10894</v>
      </c>
      <c r="F243" t="s">
        <v>10877</v>
      </c>
      <c r="G243" t="s">
        <v>6604</v>
      </c>
      <c r="I243" t="str">
        <f t="shared" si="21"/>
        <v>N/A</v>
      </c>
      <c r="J243" t="str">
        <f t="shared" si="22"/>
        <v>N/A</v>
      </c>
      <c r="K243">
        <f t="shared" si="23"/>
        <v>-3.2000000000000001E-2</v>
      </c>
      <c r="L243">
        <f t="shared" si="24"/>
        <v>-5.0000000000000001E-3</v>
      </c>
      <c r="M243">
        <f t="shared" si="25"/>
        <v>-1.06E-2</v>
      </c>
      <c r="N243">
        <f t="shared" si="26"/>
        <v>4.3899999999999995E-2</v>
      </c>
    </row>
    <row r="244" spans="1:14" x14ac:dyDescent="0.3">
      <c r="A244" s="1">
        <v>27</v>
      </c>
      <c r="B244" t="s">
        <v>2152</v>
      </c>
      <c r="C244" t="s">
        <v>261</v>
      </c>
      <c r="D244" t="s">
        <v>261</v>
      </c>
      <c r="E244" t="s">
        <v>261</v>
      </c>
      <c r="F244" t="s">
        <v>261</v>
      </c>
      <c r="G244" t="s">
        <v>261</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2153</v>
      </c>
      <c r="C245" t="s">
        <v>261</v>
      </c>
      <c r="D245" t="s">
        <v>261</v>
      </c>
      <c r="E245" t="s">
        <v>261</v>
      </c>
      <c r="F245" t="s">
        <v>261</v>
      </c>
      <c r="G245" t="s">
        <v>261</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440</v>
      </c>
      <c r="C246" t="s">
        <v>10895</v>
      </c>
      <c r="D246" t="s">
        <v>10896</v>
      </c>
      <c r="E246" t="s">
        <v>10897</v>
      </c>
      <c r="F246" t="s">
        <v>4554</v>
      </c>
      <c r="G246" t="s">
        <v>7275</v>
      </c>
      <c r="I246" t="str">
        <f t="shared" si="21"/>
        <v>N/A</v>
      </c>
      <c r="J246">
        <f t="shared" si="22"/>
        <v>47310000</v>
      </c>
      <c r="K246">
        <f t="shared" si="23"/>
        <v>51450000</v>
      </c>
      <c r="L246">
        <f t="shared" si="24"/>
        <v>51800000</v>
      </c>
      <c r="M246">
        <f t="shared" si="25"/>
        <v>50530000</v>
      </c>
      <c r="N246">
        <f t="shared" si="26"/>
        <v>49240000</v>
      </c>
    </row>
    <row r="247" spans="1:14" x14ac:dyDescent="0.3">
      <c r="A247" s="1">
        <v>30</v>
      </c>
      <c r="B247" t="s">
        <v>443</v>
      </c>
      <c r="C247" t="s">
        <v>10898</v>
      </c>
      <c r="D247" t="s">
        <v>10899</v>
      </c>
      <c r="E247" t="s">
        <v>10900</v>
      </c>
      <c r="F247" t="s">
        <v>10901</v>
      </c>
      <c r="G247" t="s">
        <v>10902</v>
      </c>
      <c r="I247" t="str">
        <f t="shared" si="21"/>
        <v>N/A</v>
      </c>
      <c r="J247">
        <f t="shared" si="22"/>
        <v>178050000</v>
      </c>
      <c r="K247">
        <f t="shared" si="23"/>
        <v>138980000</v>
      </c>
      <c r="L247">
        <f t="shared" si="24"/>
        <v>172980000</v>
      </c>
      <c r="M247">
        <f t="shared" si="25"/>
        <v>145100000</v>
      </c>
      <c r="N247">
        <f t="shared" si="26"/>
        <v>157990000</v>
      </c>
    </row>
    <row r="248" spans="1:14" x14ac:dyDescent="0.3">
      <c r="A248" s="1">
        <v>31</v>
      </c>
      <c r="B248" t="s">
        <v>449</v>
      </c>
      <c r="C248" t="s">
        <v>10903</v>
      </c>
      <c r="D248" t="s">
        <v>10904</v>
      </c>
      <c r="E248" t="s">
        <v>10905</v>
      </c>
      <c r="F248" t="s">
        <v>10906</v>
      </c>
      <c r="G248" t="s">
        <v>10907</v>
      </c>
      <c r="I248" t="str">
        <f t="shared" si="21"/>
        <v>N/A</v>
      </c>
      <c r="J248">
        <f t="shared" si="22"/>
        <v>136550000</v>
      </c>
      <c r="K248">
        <f t="shared" si="23"/>
        <v>94560000</v>
      </c>
      <c r="L248">
        <f t="shared" si="24"/>
        <v>129590000</v>
      </c>
      <c r="M248">
        <f t="shared" si="25"/>
        <v>102430000</v>
      </c>
      <c r="N248">
        <f t="shared" si="26"/>
        <v>121530000</v>
      </c>
    </row>
    <row r="249" spans="1:14" x14ac:dyDescent="0.3">
      <c r="A249" s="1">
        <v>32</v>
      </c>
      <c r="B249" t="s">
        <v>454</v>
      </c>
      <c r="C249" t="s">
        <v>10908</v>
      </c>
      <c r="D249" t="s">
        <v>10092</v>
      </c>
      <c r="E249" t="s">
        <v>10909</v>
      </c>
      <c r="F249" t="s">
        <v>10910</v>
      </c>
      <c r="G249" t="s">
        <v>10911</v>
      </c>
      <c r="I249" t="str">
        <f t="shared" si="21"/>
        <v>N/A</v>
      </c>
      <c r="J249">
        <f t="shared" si="22"/>
        <v>41510000</v>
      </c>
      <c r="K249">
        <f t="shared" si="23"/>
        <v>44420000</v>
      </c>
      <c r="L249">
        <f t="shared" si="24"/>
        <v>43390000</v>
      </c>
      <c r="M249">
        <f t="shared" si="25"/>
        <v>42670000</v>
      </c>
      <c r="N249">
        <f t="shared" si="26"/>
        <v>36460000</v>
      </c>
    </row>
    <row r="250" spans="1:14" x14ac:dyDescent="0.3">
      <c r="A250" s="1">
        <v>33</v>
      </c>
      <c r="B250" t="s">
        <v>2169</v>
      </c>
      <c r="C250" t="s">
        <v>10912</v>
      </c>
      <c r="D250" t="s">
        <v>10913</v>
      </c>
      <c r="E250" t="s">
        <v>10914</v>
      </c>
      <c r="F250" t="s">
        <v>10915</v>
      </c>
      <c r="G250" t="s">
        <v>10916</v>
      </c>
      <c r="I250" t="str">
        <f t="shared" si="21"/>
        <v>N/A</v>
      </c>
      <c r="J250">
        <f t="shared" si="22"/>
        <v>12020000</v>
      </c>
      <c r="K250">
        <f t="shared" si="23"/>
        <v>11550000</v>
      </c>
      <c r="L250">
        <f t="shared" si="24"/>
        <v>11590000</v>
      </c>
      <c r="M250">
        <f t="shared" si="25"/>
        <v>11730000</v>
      </c>
      <c r="N250">
        <f t="shared" si="26"/>
        <v>12310000</v>
      </c>
    </row>
    <row r="251" spans="1:14" x14ac:dyDescent="0.3">
      <c r="A251" s="1">
        <v>34</v>
      </c>
      <c r="B251" t="s">
        <v>459</v>
      </c>
      <c r="C251" t="s">
        <v>9612</v>
      </c>
      <c r="D251" t="s">
        <v>6116</v>
      </c>
      <c r="E251" t="s">
        <v>1571</v>
      </c>
      <c r="F251" t="s">
        <v>10917</v>
      </c>
      <c r="G251" t="s">
        <v>10917</v>
      </c>
      <c r="I251" t="str">
        <f t="shared" si="21"/>
        <v>N/A</v>
      </c>
      <c r="J251">
        <f t="shared" si="22"/>
        <v>2900000000</v>
      </c>
      <c r="K251">
        <f t="shared" si="23"/>
        <v>3030000000</v>
      </c>
      <c r="L251">
        <f t="shared" si="24"/>
        <v>3000000000</v>
      </c>
      <c r="M251">
        <f t="shared" si="25"/>
        <v>2990000000</v>
      </c>
      <c r="N251">
        <f t="shared" si="26"/>
        <v>2990000000</v>
      </c>
    </row>
    <row r="252" spans="1:14" x14ac:dyDescent="0.3">
      <c r="A252" s="1">
        <v>35</v>
      </c>
      <c r="B252" t="s">
        <v>2175</v>
      </c>
      <c r="C252" t="s">
        <v>261</v>
      </c>
      <c r="D252" t="s">
        <v>10918</v>
      </c>
      <c r="E252" t="s">
        <v>10919</v>
      </c>
      <c r="F252" t="s">
        <v>7005</v>
      </c>
      <c r="G252" t="s">
        <v>10920</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4.53E-2</v>
      </c>
      <c r="L252">
        <f t="shared" ref="L252:L315" si="30">IF(TRIM(E252)="-", "N/A", IF(RIGHT(E252,1)="M",1000000*VALUE(LEFT(E252,LEN(E252)-1)),IF(RIGHT(E252,1)="B",1000000000*VALUE(LEFT(E252,LEN(E252)-1)),IF(RIGHT(E252,1)="%",0.01*VALUE(LEFT(E252,LEN(E252)-1)),E252))))</f>
        <v>-7.9000000000000008E-3</v>
      </c>
      <c r="M252">
        <f t="shared" ref="M252:M315" si="31">IF(TRIM(F252)="-", "N/A", IF(RIGHT(F252,1)="M",1000000*VALUE(LEFT(F252,LEN(F252)-1)),IF(RIGHT(F252,1)="B",1000000000*VALUE(LEFT(F252,LEN(F252)-1)),IF(RIGHT(F252,1)="%",0.01*VALUE(LEFT(F252,LEN(F252)-1)),F252))))</f>
        <v>-3.0000000000000001E-3</v>
      </c>
      <c r="N252">
        <f t="shared" ref="N252:N315" si="32">IF(TRIM(G252)="-", "N/A", IF(RIGHT(G252,1)="M",1000000*VALUE(LEFT(G252,LEN(G252)-1)),IF(RIGHT(G252,1)="B",1000000000*VALUE(LEFT(G252,LEN(G252)-1)),IF(RIGHT(G252,1)="%",0.01*VALUE(LEFT(G252,LEN(G252)-1)),G252))))</f>
        <v>-1.7000000000000001E-3</v>
      </c>
    </row>
    <row r="253" spans="1:14" x14ac:dyDescent="0.3">
      <c r="A253" s="1">
        <v>36</v>
      </c>
      <c r="B253" t="s">
        <v>470</v>
      </c>
      <c r="C253" t="s">
        <v>261</v>
      </c>
      <c r="D253" t="s">
        <v>261</v>
      </c>
      <c r="E253" t="s">
        <v>261</v>
      </c>
      <c r="F253" t="s">
        <v>261</v>
      </c>
      <c r="G253" t="s">
        <v>10921</v>
      </c>
      <c r="I253" t="str">
        <f t="shared" si="27"/>
        <v>N/A</v>
      </c>
      <c r="J253" t="str">
        <f t="shared" si="28"/>
        <v>N/A</v>
      </c>
      <c r="K253" t="str">
        <f t="shared" si="29"/>
        <v>N/A</v>
      </c>
      <c r="L253" t="str">
        <f t="shared" si="30"/>
        <v>N/A</v>
      </c>
      <c r="M253" t="str">
        <f t="shared" si="31"/>
        <v>N/A</v>
      </c>
      <c r="N253">
        <f t="shared" si="32"/>
        <v>1.2800000000000001E-2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296</v>
      </c>
      <c r="C255" s="1" t="s">
        <v>248</v>
      </c>
      <c r="D255" s="1" t="s">
        <v>249</v>
      </c>
      <c r="E255" s="1" t="s">
        <v>250</v>
      </c>
      <c r="F255" s="1" t="s">
        <v>251</v>
      </c>
      <c r="G255" s="1" t="s">
        <v>252</v>
      </c>
      <c r="H255" s="1" t="s">
        <v>253</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2180</v>
      </c>
      <c r="C256" t="s">
        <v>7390</v>
      </c>
      <c r="D256" t="s">
        <v>6177</v>
      </c>
      <c r="E256" t="s">
        <v>6177</v>
      </c>
      <c r="F256" t="s">
        <v>8753</v>
      </c>
      <c r="G256" t="s">
        <v>4472</v>
      </c>
      <c r="I256" t="str">
        <f t="shared" si="27"/>
        <v>N/A</v>
      </c>
      <c r="J256">
        <f t="shared" si="28"/>
        <v>2280000000</v>
      </c>
      <c r="K256">
        <f t="shared" si="29"/>
        <v>2460000000</v>
      </c>
      <c r="L256">
        <f t="shared" si="30"/>
        <v>2460000000</v>
      </c>
      <c r="M256">
        <f t="shared" si="31"/>
        <v>2440000000</v>
      </c>
      <c r="N256">
        <f t="shared" si="32"/>
        <v>2430000000</v>
      </c>
    </row>
    <row r="257" spans="1:14" x14ac:dyDescent="0.3">
      <c r="A257" s="1">
        <v>1</v>
      </c>
      <c r="B257" t="s">
        <v>2186</v>
      </c>
      <c r="C257" t="s">
        <v>10922</v>
      </c>
      <c r="D257" t="s">
        <v>10923</v>
      </c>
      <c r="E257" t="s">
        <v>10924</v>
      </c>
      <c r="F257" t="s">
        <v>7103</v>
      </c>
      <c r="G257" t="s">
        <v>10925</v>
      </c>
      <c r="I257" t="str">
        <f t="shared" si="27"/>
        <v>pos_trend</v>
      </c>
      <c r="J257">
        <f t="shared" si="28"/>
        <v>465950000</v>
      </c>
      <c r="K257">
        <f t="shared" si="29"/>
        <v>506820000</v>
      </c>
      <c r="L257">
        <f t="shared" si="30"/>
        <v>556390000</v>
      </c>
      <c r="M257">
        <f t="shared" si="31"/>
        <v>563300000</v>
      </c>
      <c r="N257">
        <f t="shared" si="32"/>
        <v>564090000</v>
      </c>
    </row>
    <row r="258" spans="1:14" x14ac:dyDescent="0.3">
      <c r="A258" s="1">
        <v>2</v>
      </c>
      <c r="B258" t="s">
        <v>2192</v>
      </c>
      <c r="C258" t="s">
        <v>3383</v>
      </c>
      <c r="D258" t="s">
        <v>4078</v>
      </c>
      <c r="E258" t="s">
        <v>10926</v>
      </c>
      <c r="F258" t="s">
        <v>4560</v>
      </c>
      <c r="G258" t="s">
        <v>4573</v>
      </c>
      <c r="I258" t="str">
        <f t="shared" si="27"/>
        <v>N/A</v>
      </c>
      <c r="J258">
        <f t="shared" si="28"/>
        <v>1810000000</v>
      </c>
      <c r="K258">
        <f t="shared" si="29"/>
        <v>1950000000</v>
      </c>
      <c r="L258">
        <f t="shared" si="30"/>
        <v>1900000000</v>
      </c>
      <c r="M258">
        <f t="shared" si="31"/>
        <v>1880000000</v>
      </c>
      <c r="N258">
        <f t="shared" si="32"/>
        <v>1860000000</v>
      </c>
    </row>
    <row r="259" spans="1:14" x14ac:dyDescent="0.3">
      <c r="A259" s="1">
        <v>3</v>
      </c>
      <c r="B259" t="s">
        <v>2198</v>
      </c>
      <c r="C259" t="s">
        <v>261</v>
      </c>
      <c r="D259" t="s">
        <v>261</v>
      </c>
      <c r="E259" t="s">
        <v>261</v>
      </c>
      <c r="F259" t="s">
        <v>261</v>
      </c>
      <c r="G259" t="s">
        <v>261</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2199</v>
      </c>
      <c r="C260" t="s">
        <v>261</v>
      </c>
      <c r="D260" t="s">
        <v>10927</v>
      </c>
      <c r="E260" t="s">
        <v>5201</v>
      </c>
      <c r="F260" t="s">
        <v>1891</v>
      </c>
      <c r="G260" t="s">
        <v>10928</v>
      </c>
      <c r="I260" t="str">
        <f t="shared" si="27"/>
        <v>N/A</v>
      </c>
      <c r="J260" t="str">
        <f t="shared" si="28"/>
        <v>N/A</v>
      </c>
      <c r="K260">
        <f t="shared" si="29"/>
        <v>8.0199999999999994E-2</v>
      </c>
      <c r="L260">
        <f t="shared" si="30"/>
        <v>-5.9999999999999995E-4</v>
      </c>
      <c r="M260">
        <f t="shared" si="31"/>
        <v>-6.0000000000000001E-3</v>
      </c>
      <c r="N260">
        <f t="shared" si="32"/>
        <v>-5.6999999999999993E-3</v>
      </c>
    </row>
    <row r="261" spans="1:14" x14ac:dyDescent="0.3">
      <c r="A261" s="1">
        <v>5</v>
      </c>
      <c r="B261" t="s">
        <v>472</v>
      </c>
      <c r="C261" t="s">
        <v>10929</v>
      </c>
      <c r="D261" t="s">
        <v>10930</v>
      </c>
      <c r="E261" t="s">
        <v>10931</v>
      </c>
      <c r="F261" t="s">
        <v>1438</v>
      </c>
      <c r="G261" t="s">
        <v>10932</v>
      </c>
      <c r="I261" t="str">
        <f t="shared" si="27"/>
        <v>N/A</v>
      </c>
      <c r="J261">
        <f t="shared" si="28"/>
        <v>160260000</v>
      </c>
      <c r="K261">
        <f t="shared" si="29"/>
        <v>117880000</v>
      </c>
      <c r="L261">
        <f t="shared" si="30"/>
        <v>60900000</v>
      </c>
      <c r="M261">
        <f t="shared" si="31"/>
        <v>46510000</v>
      </c>
      <c r="N261">
        <f t="shared" si="32"/>
        <v>81120000</v>
      </c>
    </row>
    <row r="262" spans="1:14" x14ac:dyDescent="0.3">
      <c r="A262" s="1">
        <v>6</v>
      </c>
      <c r="B262" t="s">
        <v>478</v>
      </c>
      <c r="C262" t="s">
        <v>10933</v>
      </c>
      <c r="D262" t="s">
        <v>10934</v>
      </c>
      <c r="E262" t="s">
        <v>10935</v>
      </c>
      <c r="F262" t="s">
        <v>6104</v>
      </c>
      <c r="G262" t="s">
        <v>10932</v>
      </c>
      <c r="I262" t="str">
        <f t="shared" si="27"/>
        <v>N/A</v>
      </c>
      <c r="J262">
        <f t="shared" si="28"/>
        <v>40550000</v>
      </c>
      <c r="K262">
        <f t="shared" si="29"/>
        <v>104890000</v>
      </c>
      <c r="L262">
        <f t="shared" si="30"/>
        <v>50310000</v>
      </c>
      <c r="M262">
        <f t="shared" si="31"/>
        <v>46250000</v>
      </c>
      <c r="N262">
        <f t="shared" si="32"/>
        <v>81120000</v>
      </c>
    </row>
    <row r="263" spans="1:14" x14ac:dyDescent="0.3">
      <c r="A263" s="1">
        <v>7</v>
      </c>
      <c r="B263" t="s">
        <v>483</v>
      </c>
      <c r="C263" t="s">
        <v>261</v>
      </c>
      <c r="D263" t="s">
        <v>4464</v>
      </c>
      <c r="E263" t="s">
        <v>3213</v>
      </c>
      <c r="F263" t="s">
        <v>8997</v>
      </c>
      <c r="G263" t="s">
        <v>261</v>
      </c>
      <c r="I263" t="str">
        <f t="shared" si="27"/>
        <v>N/A</v>
      </c>
      <c r="J263" t="str">
        <f t="shared" si="28"/>
        <v>N/A</v>
      </c>
      <c r="K263">
        <f t="shared" si="29"/>
        <v>45300000</v>
      </c>
      <c r="L263">
        <f t="shared" si="30"/>
        <v>2300000</v>
      </c>
      <c r="M263">
        <f t="shared" si="31"/>
        <v>12420000</v>
      </c>
      <c r="N263" t="str">
        <f t="shared" si="32"/>
        <v>N/A</v>
      </c>
    </row>
    <row r="264" spans="1:14" x14ac:dyDescent="0.3">
      <c r="A264" s="1">
        <v>8</v>
      </c>
      <c r="B264" t="s">
        <v>482</v>
      </c>
      <c r="C264" t="s">
        <v>10933</v>
      </c>
      <c r="D264" t="s">
        <v>3475</v>
      </c>
      <c r="E264" t="s">
        <v>10936</v>
      </c>
      <c r="F264" t="s">
        <v>1614</v>
      </c>
      <c r="G264" t="s">
        <v>10932</v>
      </c>
      <c r="I264" t="str">
        <f t="shared" si="27"/>
        <v>N/A</v>
      </c>
      <c r="J264">
        <f t="shared" si="28"/>
        <v>40550000</v>
      </c>
      <c r="K264">
        <f t="shared" si="29"/>
        <v>59590000</v>
      </c>
      <c r="L264">
        <f t="shared" si="30"/>
        <v>48020000</v>
      </c>
      <c r="M264">
        <f t="shared" si="31"/>
        <v>33830000</v>
      </c>
      <c r="N264">
        <f t="shared" si="32"/>
        <v>81120000</v>
      </c>
    </row>
    <row r="265" spans="1:14" x14ac:dyDescent="0.3">
      <c r="A265" s="1">
        <v>9</v>
      </c>
      <c r="B265" t="s">
        <v>484</v>
      </c>
      <c r="C265" t="s">
        <v>10937</v>
      </c>
      <c r="D265" t="s">
        <v>10938</v>
      </c>
      <c r="E265" t="s">
        <v>450</v>
      </c>
      <c r="F265" t="s">
        <v>10939</v>
      </c>
      <c r="G265" t="s">
        <v>261</v>
      </c>
      <c r="I265" t="str">
        <f t="shared" si="27"/>
        <v>N/A</v>
      </c>
      <c r="J265">
        <f t="shared" si="28"/>
        <v>119710000</v>
      </c>
      <c r="K265">
        <f t="shared" si="29"/>
        <v>12990000</v>
      </c>
      <c r="L265">
        <f t="shared" si="30"/>
        <v>10590000</v>
      </c>
      <c r="M265" t="str">
        <f t="shared" si="31"/>
        <v>254000</v>
      </c>
      <c r="N265" t="str">
        <f t="shared" si="32"/>
        <v>N/A</v>
      </c>
    </row>
    <row r="266" spans="1:14" x14ac:dyDescent="0.3">
      <c r="A266" s="1">
        <v>10</v>
      </c>
      <c r="B266" t="s">
        <v>488</v>
      </c>
      <c r="C266" t="s">
        <v>10937</v>
      </c>
      <c r="D266" t="s">
        <v>10938</v>
      </c>
      <c r="E266" t="s">
        <v>450</v>
      </c>
      <c r="F266" t="s">
        <v>10939</v>
      </c>
      <c r="G266" t="s">
        <v>261</v>
      </c>
      <c r="I266" t="str">
        <f t="shared" si="27"/>
        <v>N/A</v>
      </c>
      <c r="J266">
        <f t="shared" si="28"/>
        <v>119710000</v>
      </c>
      <c r="K266">
        <f t="shared" si="29"/>
        <v>12990000</v>
      </c>
      <c r="L266">
        <f t="shared" si="30"/>
        <v>10590000</v>
      </c>
      <c r="M266" t="str">
        <f t="shared" si="31"/>
        <v>254000</v>
      </c>
      <c r="N266" t="str">
        <f t="shared" si="32"/>
        <v>N/A</v>
      </c>
    </row>
    <row r="267" spans="1:14" x14ac:dyDescent="0.3">
      <c r="A267" s="1">
        <v>11</v>
      </c>
      <c r="B267" t="s">
        <v>489</v>
      </c>
      <c r="C267" t="s">
        <v>261</v>
      </c>
      <c r="D267" t="s">
        <v>261</v>
      </c>
      <c r="E267" t="s">
        <v>261</v>
      </c>
      <c r="F267" t="s">
        <v>261</v>
      </c>
      <c r="G267" t="s">
        <v>261</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2215</v>
      </c>
      <c r="C268" t="s">
        <v>261</v>
      </c>
      <c r="D268" t="s">
        <v>10940</v>
      </c>
      <c r="E268" t="s">
        <v>10941</v>
      </c>
      <c r="F268" t="s">
        <v>10942</v>
      </c>
      <c r="G268" t="s">
        <v>261</v>
      </c>
      <c r="I268" t="str">
        <f t="shared" si="27"/>
        <v>N/A</v>
      </c>
      <c r="J268" t="str">
        <f t="shared" si="28"/>
        <v>N/A</v>
      </c>
      <c r="K268">
        <f t="shared" si="29"/>
        <v>-0.89150000000000007</v>
      </c>
      <c r="L268">
        <f t="shared" si="30"/>
        <v>-0.18489999999999998</v>
      </c>
      <c r="M268">
        <f t="shared" si="31"/>
        <v>-0.97599999999999998</v>
      </c>
      <c r="N268" t="str">
        <f t="shared" si="32"/>
        <v>N/A</v>
      </c>
    </row>
    <row r="269" spans="1:14" x14ac:dyDescent="0.3">
      <c r="A269" s="1">
        <v>13</v>
      </c>
      <c r="B269" t="s">
        <v>495</v>
      </c>
      <c r="C269" t="s">
        <v>9055</v>
      </c>
      <c r="D269" t="s">
        <v>8996</v>
      </c>
      <c r="E269" t="s">
        <v>10943</v>
      </c>
      <c r="F269" t="s">
        <v>10944</v>
      </c>
      <c r="G269" t="s">
        <v>10945</v>
      </c>
      <c r="I269" t="str">
        <f t="shared" si="27"/>
        <v>N/A</v>
      </c>
      <c r="J269">
        <f t="shared" si="28"/>
        <v>5.5300000000000002E-2</v>
      </c>
      <c r="K269">
        <f t="shared" si="29"/>
        <v>3.8900000000000004E-2</v>
      </c>
      <c r="L269">
        <f t="shared" si="30"/>
        <v>2.0299999999999999E-2</v>
      </c>
      <c r="M269">
        <f t="shared" si="31"/>
        <v>1.5500000000000002E-2</v>
      </c>
      <c r="N269">
        <f t="shared" si="32"/>
        <v>2.7099999999999999E-2</v>
      </c>
    </row>
    <row r="270" spans="1:14" x14ac:dyDescent="0.3">
      <c r="A270" s="1">
        <v>14</v>
      </c>
      <c r="B270" t="s">
        <v>503</v>
      </c>
      <c r="C270" t="s">
        <v>10946</v>
      </c>
      <c r="D270" t="s">
        <v>10947</v>
      </c>
      <c r="E270" t="s">
        <v>10948</v>
      </c>
      <c r="F270" t="s">
        <v>10949</v>
      </c>
      <c r="G270" t="s">
        <v>2234</v>
      </c>
      <c r="I270" t="str">
        <f t="shared" si="27"/>
        <v>N/A</v>
      </c>
      <c r="J270">
        <f t="shared" si="28"/>
        <v>86900000</v>
      </c>
      <c r="K270">
        <f t="shared" si="29"/>
        <v>55850000</v>
      </c>
      <c r="L270">
        <f t="shared" si="30"/>
        <v>90170000</v>
      </c>
      <c r="M270">
        <f t="shared" si="31"/>
        <v>80390000</v>
      </c>
      <c r="N270">
        <f t="shared" si="32"/>
        <v>64489999.999999993</v>
      </c>
    </row>
    <row r="271" spans="1:14" x14ac:dyDescent="0.3">
      <c r="A271" s="1">
        <v>15</v>
      </c>
      <c r="B271" t="s">
        <v>509</v>
      </c>
      <c r="C271" t="s">
        <v>10946</v>
      </c>
      <c r="D271" t="s">
        <v>10947</v>
      </c>
      <c r="E271" t="s">
        <v>10948</v>
      </c>
      <c r="F271" t="s">
        <v>10949</v>
      </c>
      <c r="G271" t="s">
        <v>2234</v>
      </c>
      <c r="I271" t="str">
        <f t="shared" si="27"/>
        <v>N/A</v>
      </c>
      <c r="J271">
        <f t="shared" si="28"/>
        <v>86900000</v>
      </c>
      <c r="K271">
        <f t="shared" si="29"/>
        <v>55850000</v>
      </c>
      <c r="L271">
        <f t="shared" si="30"/>
        <v>90170000</v>
      </c>
      <c r="M271">
        <f t="shared" si="31"/>
        <v>80390000</v>
      </c>
      <c r="N271">
        <f t="shared" si="32"/>
        <v>64489999.999999993</v>
      </c>
    </row>
    <row r="272" spans="1:14" x14ac:dyDescent="0.3">
      <c r="A272" s="1">
        <v>16</v>
      </c>
      <c r="B272" t="s">
        <v>514</v>
      </c>
      <c r="C272" t="s">
        <v>735</v>
      </c>
      <c r="D272" t="s">
        <v>10950</v>
      </c>
      <c r="E272" t="s">
        <v>1565</v>
      </c>
      <c r="F272" t="s">
        <v>7065</v>
      </c>
      <c r="G272" t="s">
        <v>5103</v>
      </c>
      <c r="I272" t="str">
        <f t="shared" si="27"/>
        <v>N/A</v>
      </c>
      <c r="J272">
        <f t="shared" si="28"/>
        <v>2520000000</v>
      </c>
      <c r="K272">
        <f t="shared" si="29"/>
        <v>2640000000</v>
      </c>
      <c r="L272">
        <f t="shared" si="30"/>
        <v>2610000000</v>
      </c>
      <c r="M272">
        <f t="shared" si="31"/>
        <v>2580000000</v>
      </c>
      <c r="N272">
        <f t="shared" si="32"/>
        <v>2570000000</v>
      </c>
    </row>
    <row r="273" spans="1:14" x14ac:dyDescent="0.3">
      <c r="A273" s="1">
        <v>17</v>
      </c>
      <c r="B273" t="s">
        <v>525</v>
      </c>
      <c r="C273" t="s">
        <v>261</v>
      </c>
      <c r="D273" t="s">
        <v>261</v>
      </c>
      <c r="E273" t="s">
        <v>261</v>
      </c>
      <c r="F273" t="s">
        <v>261</v>
      </c>
      <c r="G273" t="s">
        <v>261</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526</v>
      </c>
      <c r="C274" t="s">
        <v>261</v>
      </c>
      <c r="D274" t="s">
        <v>261</v>
      </c>
      <c r="E274" t="s">
        <v>261</v>
      </c>
      <c r="F274" t="s">
        <v>261</v>
      </c>
      <c r="G274" t="s">
        <v>261</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527</v>
      </c>
      <c r="C275" t="s">
        <v>261</v>
      </c>
      <c r="D275" t="s">
        <v>261</v>
      </c>
      <c r="E275" t="s">
        <v>261</v>
      </c>
      <c r="F275" t="s">
        <v>261</v>
      </c>
      <c r="G275" t="s">
        <v>261</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528</v>
      </c>
      <c r="C276" t="s">
        <v>10951</v>
      </c>
      <c r="D276" t="s">
        <v>10952</v>
      </c>
      <c r="E276" t="s">
        <v>10953</v>
      </c>
      <c r="F276" t="s">
        <v>10954</v>
      </c>
      <c r="G276" t="s">
        <v>7234</v>
      </c>
      <c r="I276" t="str">
        <f t="shared" si="27"/>
        <v>pos_trend</v>
      </c>
      <c r="J276">
        <f t="shared" si="28"/>
        <v>372120000</v>
      </c>
      <c r="K276">
        <f t="shared" si="29"/>
        <v>386200000</v>
      </c>
      <c r="L276">
        <f t="shared" si="30"/>
        <v>394210000</v>
      </c>
      <c r="M276">
        <f t="shared" si="31"/>
        <v>410320000</v>
      </c>
      <c r="N276">
        <f t="shared" si="32"/>
        <v>414400000</v>
      </c>
    </row>
    <row r="277" spans="1:14" x14ac:dyDescent="0.3">
      <c r="A277" s="1">
        <v>21</v>
      </c>
      <c r="B277" t="s">
        <v>534</v>
      </c>
      <c r="C277" t="s">
        <v>264</v>
      </c>
      <c r="D277" t="s">
        <v>264</v>
      </c>
      <c r="E277" t="s">
        <v>7433</v>
      </c>
      <c r="F277" t="s">
        <v>7433</v>
      </c>
      <c r="G277" t="s">
        <v>7433</v>
      </c>
      <c r="I277" t="str">
        <f t="shared" si="27"/>
        <v>N/A</v>
      </c>
      <c r="J277">
        <f t="shared" si="28"/>
        <v>1810000</v>
      </c>
      <c r="K277">
        <f t="shared" si="29"/>
        <v>1810000</v>
      </c>
      <c r="L277">
        <f t="shared" si="30"/>
        <v>1820000</v>
      </c>
      <c r="M277">
        <f t="shared" si="31"/>
        <v>1820000</v>
      </c>
      <c r="N277">
        <f t="shared" si="32"/>
        <v>1820000</v>
      </c>
    </row>
    <row r="278" spans="1:14" x14ac:dyDescent="0.3">
      <c r="A278" s="1">
        <v>22</v>
      </c>
      <c r="B278" t="s">
        <v>540</v>
      </c>
      <c r="C278" t="s">
        <v>10955</v>
      </c>
      <c r="D278" t="s">
        <v>10956</v>
      </c>
      <c r="E278" t="s">
        <v>10957</v>
      </c>
      <c r="F278" t="s">
        <v>10958</v>
      </c>
      <c r="G278" t="s">
        <v>10959</v>
      </c>
      <c r="I278" t="str">
        <f t="shared" si="27"/>
        <v>pos_trend</v>
      </c>
      <c r="J278">
        <f t="shared" si="28"/>
        <v>69990000</v>
      </c>
      <c r="K278">
        <f t="shared" si="29"/>
        <v>71070000</v>
      </c>
      <c r="L278">
        <f t="shared" si="30"/>
        <v>72410000</v>
      </c>
      <c r="M278">
        <f t="shared" si="31"/>
        <v>73400000</v>
      </c>
      <c r="N278">
        <f t="shared" si="32"/>
        <v>74530000</v>
      </c>
    </row>
    <row r="279" spans="1:14" x14ac:dyDescent="0.3">
      <c r="A279" s="1">
        <v>23</v>
      </c>
      <c r="B279" t="s">
        <v>546</v>
      </c>
      <c r="C279" t="s">
        <v>10960</v>
      </c>
      <c r="D279" t="s">
        <v>10961</v>
      </c>
      <c r="E279" t="s">
        <v>10962</v>
      </c>
      <c r="F279" t="s">
        <v>10963</v>
      </c>
      <c r="G279" t="s">
        <v>10964</v>
      </c>
      <c r="I279" t="str">
        <f t="shared" si="27"/>
        <v>pos_trend</v>
      </c>
      <c r="J279">
        <f t="shared" si="28"/>
        <v>338340000</v>
      </c>
      <c r="K279">
        <f t="shared" si="29"/>
        <v>357080000</v>
      </c>
      <c r="L279">
        <f t="shared" si="30"/>
        <v>377970000</v>
      </c>
      <c r="M279">
        <f t="shared" si="31"/>
        <v>395630000</v>
      </c>
      <c r="N279">
        <f t="shared" si="32"/>
        <v>421830000</v>
      </c>
    </row>
    <row r="280" spans="1:14" x14ac:dyDescent="0.3">
      <c r="A280" s="1">
        <v>24</v>
      </c>
      <c r="B280" t="s">
        <v>552</v>
      </c>
      <c r="C280" t="s">
        <v>261</v>
      </c>
      <c r="D280" t="s">
        <v>261</v>
      </c>
      <c r="E280" t="s">
        <v>261</v>
      </c>
      <c r="F280" t="s">
        <v>261</v>
      </c>
      <c r="G280" t="s">
        <v>261</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553</v>
      </c>
      <c r="C281" t="s">
        <v>261</v>
      </c>
      <c r="D281" t="s">
        <v>261</v>
      </c>
      <c r="E281" t="s">
        <v>261</v>
      </c>
      <c r="F281" t="s">
        <v>261</v>
      </c>
      <c r="G281" t="s">
        <v>261</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554</v>
      </c>
      <c r="C282" t="s">
        <v>261</v>
      </c>
      <c r="D282" t="s">
        <v>10965</v>
      </c>
      <c r="E282" t="s">
        <v>6004</v>
      </c>
      <c r="F282" t="s">
        <v>9921</v>
      </c>
      <c r="G282" t="s">
        <v>1434</v>
      </c>
      <c r="I282" t="str">
        <f t="shared" si="27"/>
        <v>N/A</v>
      </c>
      <c r="J282" t="str">
        <f t="shared" si="28"/>
        <v>N/A</v>
      </c>
      <c r="K282" t="str">
        <f t="shared" si="29"/>
        <v>(3.64M)</v>
      </c>
      <c r="L282">
        <f t="shared" si="30"/>
        <v>10280000</v>
      </c>
      <c r="M282">
        <f t="shared" si="31"/>
        <v>9050000</v>
      </c>
      <c r="N282" t="str">
        <f t="shared" si="32"/>
        <v>(1.08M)</v>
      </c>
    </row>
    <row r="283" spans="1:14" x14ac:dyDescent="0.3">
      <c r="A283" s="1">
        <v>27</v>
      </c>
      <c r="B283" t="s">
        <v>555</v>
      </c>
      <c r="C283" t="s">
        <v>261</v>
      </c>
      <c r="D283" t="s">
        <v>261</v>
      </c>
      <c r="E283" t="s">
        <v>261</v>
      </c>
      <c r="F283" t="s">
        <v>261</v>
      </c>
      <c r="G283" t="s">
        <v>261</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556</v>
      </c>
      <c r="C284" t="s">
        <v>10966</v>
      </c>
      <c r="D284" t="s">
        <v>10967</v>
      </c>
      <c r="E284" t="s">
        <v>10968</v>
      </c>
      <c r="F284" t="s">
        <v>10969</v>
      </c>
      <c r="G284" t="s">
        <v>10970</v>
      </c>
      <c r="I284" t="str">
        <f t="shared" si="27"/>
        <v>N/A</v>
      </c>
      <c r="J284" t="str">
        <f t="shared" si="28"/>
        <v>(7.47M)</v>
      </c>
      <c r="K284" t="str">
        <f t="shared" si="29"/>
        <v>(10.33M)</v>
      </c>
      <c r="L284" t="str">
        <f t="shared" si="30"/>
        <v>(24.81M)</v>
      </c>
      <c r="M284" t="str">
        <f t="shared" si="31"/>
        <v>(18.45M)</v>
      </c>
      <c r="N284" t="str">
        <f t="shared" si="32"/>
        <v>(13.09M)</v>
      </c>
    </row>
    <row r="285" spans="1:14" x14ac:dyDescent="0.3">
      <c r="A285" s="1">
        <v>29</v>
      </c>
      <c r="B285" t="s">
        <v>563</v>
      </c>
      <c r="C285" t="s">
        <v>10971</v>
      </c>
      <c r="D285" t="s">
        <v>10972</v>
      </c>
      <c r="E285" t="s">
        <v>10973</v>
      </c>
      <c r="F285" t="s">
        <v>10974</v>
      </c>
      <c r="G285" t="s">
        <v>10975</v>
      </c>
      <c r="I285" t="str">
        <f t="shared" si="27"/>
        <v>N/A</v>
      </c>
      <c r="J285" t="str">
        <f t="shared" si="28"/>
        <v>(30.55M)</v>
      </c>
      <c r="K285" t="str">
        <f t="shared" si="29"/>
        <v>(29.8M)</v>
      </c>
      <c r="L285" t="str">
        <f t="shared" si="30"/>
        <v>(43.45M)</v>
      </c>
      <c r="M285" t="str">
        <f t="shared" si="31"/>
        <v>(51.13M)</v>
      </c>
      <c r="N285" t="str">
        <f t="shared" si="32"/>
        <v>(69.61M)</v>
      </c>
    </row>
    <row r="286" spans="1:14" x14ac:dyDescent="0.3">
      <c r="A286" s="1">
        <v>30</v>
      </c>
      <c r="B286" t="s">
        <v>564</v>
      </c>
      <c r="C286" t="s">
        <v>10976</v>
      </c>
      <c r="D286" t="s">
        <v>10977</v>
      </c>
      <c r="E286" t="s">
        <v>10978</v>
      </c>
      <c r="F286" t="s">
        <v>10979</v>
      </c>
      <c r="G286" t="s">
        <v>10980</v>
      </c>
      <c r="I286" t="str">
        <f t="shared" si="27"/>
        <v>N/A</v>
      </c>
      <c r="J286">
        <f t="shared" si="28"/>
        <v>0.1285</v>
      </c>
      <c r="K286">
        <f t="shared" si="29"/>
        <v>0.12759999999999999</v>
      </c>
      <c r="L286">
        <f t="shared" si="30"/>
        <v>0.1313</v>
      </c>
      <c r="M286">
        <f t="shared" si="31"/>
        <v>0.1371</v>
      </c>
      <c r="N286">
        <f t="shared" si="32"/>
        <v>0.13869999999999999</v>
      </c>
    </row>
    <row r="287" spans="1:14" x14ac:dyDescent="0.3">
      <c r="A287" s="1">
        <v>31</v>
      </c>
      <c r="B287" t="s">
        <v>570</v>
      </c>
      <c r="C287" t="s">
        <v>10951</v>
      </c>
      <c r="D287" t="s">
        <v>10952</v>
      </c>
      <c r="E287" t="s">
        <v>10953</v>
      </c>
      <c r="F287" t="s">
        <v>10954</v>
      </c>
      <c r="G287" t="s">
        <v>7234</v>
      </c>
      <c r="I287" t="str">
        <f t="shared" si="27"/>
        <v>pos_trend</v>
      </c>
      <c r="J287">
        <f t="shared" si="28"/>
        <v>372120000</v>
      </c>
      <c r="K287">
        <f t="shared" si="29"/>
        <v>386200000</v>
      </c>
      <c r="L287">
        <f t="shared" si="30"/>
        <v>394210000</v>
      </c>
      <c r="M287">
        <f t="shared" si="31"/>
        <v>410320000</v>
      </c>
      <c r="N287">
        <f t="shared" si="32"/>
        <v>414400000</v>
      </c>
    </row>
    <row r="288" spans="1:14" x14ac:dyDescent="0.3">
      <c r="A288" s="1">
        <v>32</v>
      </c>
      <c r="B288" t="s">
        <v>571</v>
      </c>
      <c r="C288" t="s">
        <v>10976</v>
      </c>
      <c r="D288" t="s">
        <v>10977</v>
      </c>
      <c r="E288" t="s">
        <v>10978</v>
      </c>
      <c r="F288" t="s">
        <v>10979</v>
      </c>
      <c r="G288" t="s">
        <v>10980</v>
      </c>
      <c r="I288" t="str">
        <f t="shared" si="27"/>
        <v>N/A</v>
      </c>
      <c r="J288">
        <f t="shared" si="28"/>
        <v>0.1285</v>
      </c>
      <c r="K288">
        <f t="shared" si="29"/>
        <v>0.12759999999999999</v>
      </c>
      <c r="L288">
        <f t="shared" si="30"/>
        <v>0.1313</v>
      </c>
      <c r="M288">
        <f t="shared" si="31"/>
        <v>0.1371</v>
      </c>
      <c r="N288">
        <f t="shared" si="32"/>
        <v>0.13869999999999999</v>
      </c>
    </row>
    <row r="289" spans="1:14" x14ac:dyDescent="0.3">
      <c r="A289" s="1">
        <v>33</v>
      </c>
      <c r="B289" t="s">
        <v>572</v>
      </c>
      <c r="C289" t="s">
        <v>261</v>
      </c>
      <c r="D289" t="s">
        <v>261</v>
      </c>
      <c r="E289" t="s">
        <v>261</v>
      </c>
      <c r="F289" t="s">
        <v>261</v>
      </c>
      <c r="G289" t="s">
        <v>10981</v>
      </c>
      <c r="I289" t="str">
        <f t="shared" si="27"/>
        <v>N/A</v>
      </c>
      <c r="J289" t="str">
        <f t="shared" si="28"/>
        <v>N/A</v>
      </c>
      <c r="K289" t="str">
        <f t="shared" si="29"/>
        <v>N/A</v>
      </c>
      <c r="L289" t="str">
        <f t="shared" si="30"/>
        <v>N/A</v>
      </c>
      <c r="M289" t="str">
        <f t="shared" si="31"/>
        <v>N/A</v>
      </c>
      <c r="N289">
        <f t="shared" si="32"/>
        <v>9.3200000000000005E-2</v>
      </c>
    </row>
    <row r="290" spans="1:14" x14ac:dyDescent="0.3">
      <c r="A290" s="1">
        <v>34</v>
      </c>
      <c r="B290" t="s">
        <v>574</v>
      </c>
      <c r="C290" t="s">
        <v>261</v>
      </c>
      <c r="D290" t="s">
        <v>261</v>
      </c>
      <c r="E290" t="s">
        <v>261</v>
      </c>
      <c r="F290" t="s">
        <v>261</v>
      </c>
      <c r="G290" t="s">
        <v>261</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580</v>
      </c>
      <c r="C291" t="s">
        <v>10951</v>
      </c>
      <c r="D291" t="s">
        <v>10952</v>
      </c>
      <c r="E291" t="s">
        <v>10953</v>
      </c>
      <c r="F291" t="s">
        <v>10954</v>
      </c>
      <c r="G291" t="s">
        <v>7234</v>
      </c>
      <c r="I291" t="str">
        <f t="shared" si="27"/>
        <v>pos_trend</v>
      </c>
      <c r="J291">
        <f t="shared" si="28"/>
        <v>372120000</v>
      </c>
      <c r="K291">
        <f t="shared" si="29"/>
        <v>386200000</v>
      </c>
      <c r="L291">
        <f t="shared" si="30"/>
        <v>394210000</v>
      </c>
      <c r="M291">
        <f t="shared" si="31"/>
        <v>410320000</v>
      </c>
      <c r="N291">
        <f t="shared" si="32"/>
        <v>414400000</v>
      </c>
    </row>
    <row r="292" spans="1:14" x14ac:dyDescent="0.3">
      <c r="A292" s="1">
        <v>36</v>
      </c>
      <c r="B292" t="s">
        <v>586</v>
      </c>
      <c r="C292" t="s">
        <v>9612</v>
      </c>
      <c r="D292" t="s">
        <v>6116</v>
      </c>
      <c r="E292" t="s">
        <v>1571</v>
      </c>
      <c r="F292" t="s">
        <v>10917</v>
      </c>
      <c r="G292" t="s">
        <v>10917</v>
      </c>
      <c r="I292" t="str">
        <f t="shared" si="27"/>
        <v>N/A</v>
      </c>
      <c r="J292">
        <f t="shared" si="28"/>
        <v>2900000000</v>
      </c>
      <c r="K292">
        <f t="shared" si="29"/>
        <v>3030000000</v>
      </c>
      <c r="L292">
        <f t="shared" si="30"/>
        <v>3000000000</v>
      </c>
      <c r="M292">
        <f t="shared" si="31"/>
        <v>2990000000</v>
      </c>
      <c r="N292">
        <f t="shared" si="32"/>
        <v>2990000000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296</v>
      </c>
      <c r="C294" s="1" t="s">
        <v>248</v>
      </c>
      <c r="D294" s="1" t="s">
        <v>249</v>
      </c>
      <c r="E294" s="1" t="s">
        <v>250</v>
      </c>
      <c r="F294" s="1" t="s">
        <v>251</v>
      </c>
      <c r="G294" s="1" t="s">
        <v>252</v>
      </c>
      <c r="H294" s="1" t="s">
        <v>253</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587</v>
      </c>
      <c r="C295" t="s">
        <v>10982</v>
      </c>
      <c r="D295" t="s">
        <v>6881</v>
      </c>
      <c r="E295" t="s">
        <v>10983</v>
      </c>
      <c r="F295" t="s">
        <v>10984</v>
      </c>
      <c r="G295" t="s">
        <v>10985</v>
      </c>
      <c r="I295" t="str">
        <f t="shared" si="27"/>
        <v>N/A</v>
      </c>
      <c r="J295" t="str">
        <f t="shared" si="28"/>
        <v>(11.06M)</v>
      </c>
      <c r="K295" t="str">
        <f t="shared" si="29"/>
        <v>(2.52M)</v>
      </c>
      <c r="L295" t="str">
        <f t="shared" si="30"/>
        <v>(5.3M)</v>
      </c>
      <c r="M295" t="str">
        <f t="shared" si="31"/>
        <v>(3.5M)</v>
      </c>
      <c r="N295" t="str">
        <f t="shared" si="32"/>
        <v>(3.05M)</v>
      </c>
    </row>
    <row r="296" spans="1:14" x14ac:dyDescent="0.3">
      <c r="A296" s="1">
        <v>1</v>
      </c>
      <c r="B296" t="s">
        <v>593</v>
      </c>
      <c r="C296" t="s">
        <v>10986</v>
      </c>
      <c r="D296" t="s">
        <v>6881</v>
      </c>
      <c r="E296" t="s">
        <v>10983</v>
      </c>
      <c r="F296" t="s">
        <v>10987</v>
      </c>
      <c r="G296" t="s">
        <v>10985</v>
      </c>
      <c r="I296" t="str">
        <f t="shared" si="27"/>
        <v>N/A</v>
      </c>
      <c r="J296" t="str">
        <f t="shared" si="28"/>
        <v>(10.95M)</v>
      </c>
      <c r="K296" t="str">
        <f t="shared" si="29"/>
        <v>(2.52M)</v>
      </c>
      <c r="L296" t="str">
        <f t="shared" si="30"/>
        <v>(5.3M)</v>
      </c>
      <c r="M296" t="str">
        <f t="shared" si="31"/>
        <v>(3.39M)</v>
      </c>
      <c r="N296" t="str">
        <f t="shared" si="32"/>
        <v>(3.05M)</v>
      </c>
    </row>
    <row r="297" spans="1:14" x14ac:dyDescent="0.3">
      <c r="A297" s="1">
        <v>2</v>
      </c>
      <c r="B297" t="s">
        <v>598</v>
      </c>
      <c r="C297" t="s">
        <v>10988</v>
      </c>
      <c r="D297" t="s">
        <v>261</v>
      </c>
      <c r="E297" t="s">
        <v>261</v>
      </c>
      <c r="F297" t="s">
        <v>10989</v>
      </c>
      <c r="G297" t="s">
        <v>261</v>
      </c>
      <c r="I297" t="str">
        <f t="shared" si="27"/>
        <v>N/A</v>
      </c>
      <c r="J297" t="str">
        <f t="shared" si="28"/>
        <v>(114,000)</v>
      </c>
      <c r="K297" t="str">
        <f t="shared" si="29"/>
        <v>N/A</v>
      </c>
      <c r="L297" t="str">
        <f t="shared" si="30"/>
        <v>N/A</v>
      </c>
      <c r="M297" t="str">
        <f t="shared" si="31"/>
        <v>(103,000)</v>
      </c>
      <c r="N297" t="str">
        <f t="shared" si="32"/>
        <v>N/A</v>
      </c>
    </row>
    <row r="298" spans="1:14" x14ac:dyDescent="0.3">
      <c r="A298" s="1">
        <v>3</v>
      </c>
      <c r="B298" t="s">
        <v>608</v>
      </c>
      <c r="C298" t="s">
        <v>261</v>
      </c>
      <c r="D298" t="s">
        <v>261</v>
      </c>
      <c r="E298" t="s">
        <v>261</v>
      </c>
      <c r="F298" t="s">
        <v>261</v>
      </c>
      <c r="G298" t="s">
        <v>261</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609</v>
      </c>
      <c r="C299" t="s">
        <v>261</v>
      </c>
      <c r="D299" t="s">
        <v>10990</v>
      </c>
      <c r="E299" t="s">
        <v>261</v>
      </c>
      <c r="F299" t="s">
        <v>261</v>
      </c>
      <c r="G299" t="s">
        <v>261</v>
      </c>
      <c r="I299" t="str">
        <f t="shared" si="27"/>
        <v>N/A</v>
      </c>
      <c r="J299" t="str">
        <f t="shared" si="28"/>
        <v>N/A</v>
      </c>
      <c r="K299">
        <f t="shared" si="29"/>
        <v>177610000</v>
      </c>
      <c r="L299" t="str">
        <f t="shared" si="30"/>
        <v>N/A</v>
      </c>
      <c r="M299" t="str">
        <f t="shared" si="31"/>
        <v>N/A</v>
      </c>
      <c r="N299" t="str">
        <f t="shared" si="32"/>
        <v>N/A</v>
      </c>
    </row>
    <row r="300" spans="1:14" x14ac:dyDescent="0.3">
      <c r="A300" s="1">
        <v>5</v>
      </c>
      <c r="B300" t="s">
        <v>612</v>
      </c>
      <c r="C300" t="s">
        <v>7522</v>
      </c>
      <c r="D300" t="s">
        <v>10991</v>
      </c>
      <c r="E300" t="s">
        <v>10992</v>
      </c>
      <c r="F300" t="s">
        <v>10993</v>
      </c>
      <c r="G300" t="s">
        <v>914</v>
      </c>
      <c r="I300" t="str">
        <f t="shared" si="27"/>
        <v>N/A</v>
      </c>
      <c r="J300" t="str">
        <f t="shared" si="28"/>
        <v>(20.9M)</v>
      </c>
      <c r="K300" t="str">
        <f t="shared" si="29"/>
        <v>(249.62M)</v>
      </c>
      <c r="L300">
        <f t="shared" si="30"/>
        <v>44230000</v>
      </c>
      <c r="M300">
        <f t="shared" si="31"/>
        <v>10260000</v>
      </c>
      <c r="N300">
        <f t="shared" si="32"/>
        <v>22540000</v>
      </c>
    </row>
    <row r="301" spans="1:14" x14ac:dyDescent="0.3">
      <c r="A301" s="1">
        <v>6</v>
      </c>
      <c r="B301" t="s">
        <v>616</v>
      </c>
      <c r="C301" t="s">
        <v>10994</v>
      </c>
      <c r="D301" t="s">
        <v>10995</v>
      </c>
      <c r="E301" t="s">
        <v>10996</v>
      </c>
      <c r="F301" t="s">
        <v>10997</v>
      </c>
      <c r="G301" t="s">
        <v>10998</v>
      </c>
      <c r="I301" t="str">
        <f t="shared" si="27"/>
        <v>N/A</v>
      </c>
      <c r="J301" t="str">
        <f t="shared" si="28"/>
        <v>(194.66M)</v>
      </c>
      <c r="K301" t="str">
        <f t="shared" si="29"/>
        <v>(418.01M)</v>
      </c>
      <c r="L301" t="str">
        <f t="shared" si="30"/>
        <v>(99.97M)</v>
      </c>
      <c r="M301" t="str">
        <f t="shared" si="31"/>
        <v>(151.02M)</v>
      </c>
      <c r="N301" t="str">
        <f t="shared" si="32"/>
        <v>(150.91M)</v>
      </c>
    </row>
    <row r="302" spans="1:14" x14ac:dyDescent="0.3">
      <c r="A302" s="1">
        <v>7</v>
      </c>
      <c r="B302" t="s">
        <v>618</v>
      </c>
      <c r="C302" t="s">
        <v>10999</v>
      </c>
      <c r="D302" t="s">
        <v>11000</v>
      </c>
      <c r="E302" t="s">
        <v>11001</v>
      </c>
      <c r="F302" t="s">
        <v>11002</v>
      </c>
      <c r="G302" t="s">
        <v>11003</v>
      </c>
      <c r="I302" t="str">
        <f t="shared" si="27"/>
        <v>N/A</v>
      </c>
      <c r="J302">
        <f t="shared" si="28"/>
        <v>173760000</v>
      </c>
      <c r="K302">
        <f t="shared" si="29"/>
        <v>168390000</v>
      </c>
      <c r="L302">
        <f t="shared" si="30"/>
        <v>144200000</v>
      </c>
      <c r="M302">
        <f t="shared" si="31"/>
        <v>161280000</v>
      </c>
      <c r="N302">
        <f t="shared" si="32"/>
        <v>173450000</v>
      </c>
    </row>
    <row r="303" spans="1:14" x14ac:dyDescent="0.3">
      <c r="A303" s="1">
        <v>8</v>
      </c>
      <c r="B303" t="s">
        <v>2277</v>
      </c>
      <c r="C303" t="s">
        <v>11004</v>
      </c>
      <c r="D303" t="s">
        <v>261</v>
      </c>
      <c r="E303" t="s">
        <v>261</v>
      </c>
      <c r="F303" t="s">
        <v>11005</v>
      </c>
      <c r="G303" t="s">
        <v>11006</v>
      </c>
      <c r="I303" t="str">
        <f t="shared" si="27"/>
        <v>N/A</v>
      </c>
      <c r="J303" t="str">
        <f t="shared" si="28"/>
        <v>(137.68M)</v>
      </c>
      <c r="K303" t="str">
        <f t="shared" si="29"/>
        <v>N/A</v>
      </c>
      <c r="L303" t="str">
        <f t="shared" si="30"/>
        <v>N/A</v>
      </c>
      <c r="M303" t="str">
        <f t="shared" si="31"/>
        <v>(72.3M)</v>
      </c>
      <c r="N303" t="str">
        <f t="shared" si="32"/>
        <v>(80.43M)</v>
      </c>
    </row>
    <row r="304" spans="1:14" x14ac:dyDescent="0.3">
      <c r="A304" s="1">
        <v>9</v>
      </c>
      <c r="B304" t="s">
        <v>2282</v>
      </c>
      <c r="C304" t="s">
        <v>11007</v>
      </c>
      <c r="D304" t="s">
        <v>11008</v>
      </c>
      <c r="E304" t="s">
        <v>11009</v>
      </c>
      <c r="F304" t="s">
        <v>6292</v>
      </c>
      <c r="G304" t="s">
        <v>1445</v>
      </c>
      <c r="I304" t="str">
        <f t="shared" si="27"/>
        <v>N/A</v>
      </c>
      <c r="J304">
        <f t="shared" si="28"/>
        <v>167230000</v>
      </c>
      <c r="K304">
        <f t="shared" si="29"/>
        <v>41640000</v>
      </c>
      <c r="L304" t="str">
        <f t="shared" si="30"/>
        <v>325000</v>
      </c>
      <c r="M304">
        <f t="shared" si="31"/>
        <v>88440000</v>
      </c>
      <c r="N304">
        <f t="shared" si="32"/>
        <v>2069999.9999999998</v>
      </c>
    </row>
    <row r="305" spans="1:14" x14ac:dyDescent="0.3">
      <c r="A305" s="1">
        <v>10</v>
      </c>
      <c r="B305" t="s">
        <v>620</v>
      </c>
      <c r="C305" t="s">
        <v>2257</v>
      </c>
      <c r="D305" t="s">
        <v>261</v>
      </c>
      <c r="E305" t="s">
        <v>261</v>
      </c>
      <c r="F305" t="s">
        <v>261</v>
      </c>
      <c r="G305" t="s">
        <v>261</v>
      </c>
      <c r="I305" t="str">
        <f t="shared" si="27"/>
        <v>N/A</v>
      </c>
      <c r="J305" t="str">
        <f t="shared" si="28"/>
        <v>(1.55M)</v>
      </c>
      <c r="K305" t="str">
        <f t="shared" si="29"/>
        <v>N/A</v>
      </c>
      <c r="L305" t="str">
        <f t="shared" si="30"/>
        <v>N/A</v>
      </c>
      <c r="M305" t="str">
        <f t="shared" si="31"/>
        <v>N/A</v>
      </c>
      <c r="N305" t="str">
        <f t="shared" si="32"/>
        <v>N/A</v>
      </c>
    </row>
    <row r="306" spans="1:14" x14ac:dyDescent="0.3">
      <c r="A306" s="1">
        <v>11</v>
      </c>
      <c r="B306" t="s">
        <v>621</v>
      </c>
      <c r="C306" t="s">
        <v>5374</v>
      </c>
      <c r="D306" t="s">
        <v>261</v>
      </c>
      <c r="E306" t="s">
        <v>261</v>
      </c>
      <c r="F306" t="s">
        <v>261</v>
      </c>
      <c r="G306" t="s">
        <v>2204</v>
      </c>
      <c r="I306" t="str">
        <f t="shared" si="27"/>
        <v>N/A</v>
      </c>
      <c r="J306">
        <f t="shared" si="28"/>
        <v>9180000</v>
      </c>
      <c r="K306" t="str">
        <f t="shared" si="29"/>
        <v>N/A</v>
      </c>
      <c r="L306" t="str">
        <f t="shared" si="30"/>
        <v>N/A</v>
      </c>
      <c r="M306" t="str">
        <f t="shared" si="31"/>
        <v>N/A</v>
      </c>
      <c r="N306">
        <f t="shared" si="32"/>
        <v>16900000</v>
      </c>
    </row>
    <row r="307" spans="1:14" x14ac:dyDescent="0.3">
      <c r="A307" s="1">
        <v>12</v>
      </c>
      <c r="B307" t="s">
        <v>624</v>
      </c>
      <c r="C307" t="s">
        <v>11010</v>
      </c>
      <c r="D307" t="s">
        <v>11011</v>
      </c>
      <c r="E307" t="s">
        <v>11012</v>
      </c>
      <c r="F307" t="s">
        <v>9124</v>
      </c>
      <c r="G307" t="s">
        <v>11013</v>
      </c>
      <c r="I307" t="str">
        <f t="shared" si="27"/>
        <v>N/A</v>
      </c>
      <c r="J307" t="str">
        <f t="shared" si="28"/>
        <v>(3.87M)</v>
      </c>
      <c r="K307" t="str">
        <f t="shared" si="29"/>
        <v>(16.37M)</v>
      </c>
      <c r="L307">
        <f t="shared" si="30"/>
        <v>35540000</v>
      </c>
      <c r="M307">
        <f t="shared" si="31"/>
        <v>22900000</v>
      </c>
      <c r="N307" t="str">
        <f t="shared" si="32"/>
        <v>(41.99M)</v>
      </c>
    </row>
    <row r="308" spans="1:14" x14ac:dyDescent="0.3">
      <c r="A308" s="1">
        <v>13</v>
      </c>
      <c r="B308" t="s">
        <v>2290</v>
      </c>
      <c r="C308" t="s">
        <v>261</v>
      </c>
      <c r="D308" t="s">
        <v>11014</v>
      </c>
      <c r="E308" t="s">
        <v>11015</v>
      </c>
      <c r="F308" t="s">
        <v>11016</v>
      </c>
      <c r="G308" t="s">
        <v>11017</v>
      </c>
      <c r="I308" t="str">
        <f t="shared" si="27"/>
        <v>N/A</v>
      </c>
      <c r="J308" t="str">
        <f t="shared" si="28"/>
        <v>N/A</v>
      </c>
      <c r="K308">
        <f t="shared" si="29"/>
        <v>-3.2332999999999998</v>
      </c>
      <c r="L308">
        <f t="shared" si="30"/>
        <v>3.1713</v>
      </c>
      <c r="M308">
        <f t="shared" si="31"/>
        <v>-0.35549999999999998</v>
      </c>
      <c r="N308">
        <f t="shared" si="32"/>
        <v>-2.8332000000000002</v>
      </c>
    </row>
    <row r="309" spans="1:14" x14ac:dyDescent="0.3">
      <c r="A309" s="1">
        <v>14</v>
      </c>
      <c r="B309" t="s">
        <v>2295</v>
      </c>
      <c r="C309" t="s">
        <v>9226</v>
      </c>
      <c r="D309" t="s">
        <v>11018</v>
      </c>
      <c r="E309" t="s">
        <v>11019</v>
      </c>
      <c r="F309" t="s">
        <v>11020</v>
      </c>
      <c r="G309" t="s">
        <v>11021</v>
      </c>
      <c r="I309" t="str">
        <f t="shared" si="27"/>
        <v>N/A</v>
      </c>
      <c r="J309">
        <f t="shared" si="28"/>
        <v>-3.1600000000000003E-2</v>
      </c>
      <c r="K309">
        <f t="shared" si="29"/>
        <v>-0.14080000000000001</v>
      </c>
      <c r="L309">
        <f t="shared" si="30"/>
        <v>0.3135</v>
      </c>
      <c r="M309">
        <f t="shared" si="31"/>
        <v>0.2107</v>
      </c>
      <c r="N309">
        <f t="shared" si="32"/>
        <v>-0.38380000000000003</v>
      </c>
    </row>
    <row r="310" spans="1:14" x14ac:dyDescent="0.3">
      <c r="I310" t="str">
        <f t="shared" si="27"/>
        <v>N/A</v>
      </c>
      <c r="J310">
        <f t="shared" si="28"/>
        <v>0</v>
      </c>
      <c r="K310">
        <f t="shared" si="29"/>
        <v>0</v>
      </c>
      <c r="L310">
        <f t="shared" si="30"/>
        <v>0</v>
      </c>
      <c r="M310">
        <f t="shared" si="31"/>
        <v>0</v>
      </c>
      <c r="N310">
        <f t="shared" si="32"/>
        <v>0</v>
      </c>
    </row>
    <row r="311" spans="1:14" x14ac:dyDescent="0.3">
      <c r="B311" s="1" t="s">
        <v>296</v>
      </c>
      <c r="C311" s="1" t="s">
        <v>248</v>
      </c>
      <c r="D311" s="1" t="s">
        <v>249</v>
      </c>
      <c r="E311" s="1" t="s">
        <v>250</v>
      </c>
      <c r="F311" s="1" t="s">
        <v>251</v>
      </c>
      <c r="G311" s="1" t="s">
        <v>252</v>
      </c>
      <c r="H311" s="1" t="s">
        <v>253</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630</v>
      </c>
      <c r="C312" t="s">
        <v>11022</v>
      </c>
      <c r="D312" t="s">
        <v>11023</v>
      </c>
      <c r="E312" t="s">
        <v>11024</v>
      </c>
      <c r="F312" t="s">
        <v>11025</v>
      </c>
      <c r="G312" t="s">
        <v>11026</v>
      </c>
      <c r="I312" t="str">
        <f t="shared" si="27"/>
        <v>N/A</v>
      </c>
      <c r="J312" t="str">
        <f t="shared" si="28"/>
        <v>(12.43M)</v>
      </c>
      <c r="K312" t="str">
        <f t="shared" si="29"/>
        <v>(12.77M)</v>
      </c>
      <c r="L312" t="str">
        <f t="shared" si="30"/>
        <v>(12.95M)</v>
      </c>
      <c r="M312" t="str">
        <f t="shared" si="31"/>
        <v>(12.63M)</v>
      </c>
      <c r="N312" t="str">
        <f t="shared" si="32"/>
        <v>(12.36M)</v>
      </c>
    </row>
    <row r="313" spans="1:14" x14ac:dyDescent="0.3">
      <c r="A313" s="1">
        <v>1</v>
      </c>
      <c r="B313" t="s">
        <v>636</v>
      </c>
      <c r="C313" t="s">
        <v>11022</v>
      </c>
      <c r="D313" t="s">
        <v>11023</v>
      </c>
      <c r="E313" t="s">
        <v>11024</v>
      </c>
      <c r="F313" t="s">
        <v>11025</v>
      </c>
      <c r="G313" t="s">
        <v>11026</v>
      </c>
      <c r="I313" t="str">
        <f t="shared" si="27"/>
        <v>N/A</v>
      </c>
      <c r="J313" t="str">
        <f t="shared" si="28"/>
        <v>(12.43M)</v>
      </c>
      <c r="K313" t="str">
        <f t="shared" si="29"/>
        <v>(12.77M)</v>
      </c>
      <c r="L313" t="str">
        <f t="shared" si="30"/>
        <v>(12.95M)</v>
      </c>
      <c r="M313" t="str">
        <f t="shared" si="31"/>
        <v>(12.63M)</v>
      </c>
      <c r="N313" t="str">
        <f t="shared" si="32"/>
        <v>(12.36M)</v>
      </c>
    </row>
    <row r="314" spans="1:14" x14ac:dyDescent="0.3">
      <c r="A314" s="1">
        <v>2</v>
      </c>
      <c r="B314" t="s">
        <v>374</v>
      </c>
      <c r="C314" t="s">
        <v>261</v>
      </c>
      <c r="D314" t="s">
        <v>261</v>
      </c>
      <c r="E314" t="s">
        <v>261</v>
      </c>
      <c r="F314" t="s">
        <v>261</v>
      </c>
      <c r="G314" t="s">
        <v>261</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637</v>
      </c>
      <c r="C315" t="s">
        <v>261</v>
      </c>
      <c r="D315" t="s">
        <v>11027</v>
      </c>
      <c r="E315" t="s">
        <v>2635</v>
      </c>
      <c r="F315" t="s">
        <v>11028</v>
      </c>
      <c r="G315" t="s">
        <v>8933</v>
      </c>
      <c r="I315" t="str">
        <f t="shared" si="27"/>
        <v>N/A</v>
      </c>
      <c r="J315" t="str">
        <f t="shared" si="28"/>
        <v>N/A</v>
      </c>
      <c r="K315">
        <f t="shared" si="29"/>
        <v>-2.7400000000000004E-2</v>
      </c>
      <c r="L315">
        <f t="shared" si="30"/>
        <v>-1.43E-2</v>
      </c>
      <c r="M315">
        <f t="shared" si="31"/>
        <v>2.4500000000000001E-2</v>
      </c>
      <c r="N315">
        <f t="shared" si="32"/>
        <v>2.1600000000000001E-2</v>
      </c>
    </row>
    <row r="316" spans="1:14" x14ac:dyDescent="0.3">
      <c r="A316" s="1">
        <v>4</v>
      </c>
      <c r="B316" t="s">
        <v>2309</v>
      </c>
      <c r="C316" t="s">
        <v>261</v>
      </c>
      <c r="D316" t="s">
        <v>7794</v>
      </c>
      <c r="E316" t="s">
        <v>7787</v>
      </c>
      <c r="F316" t="s">
        <v>6066</v>
      </c>
      <c r="G316" t="s">
        <v>11029</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f t="shared" ref="K316:K379" si="35">IF(TRIM(D316)="-", "N/A", IF(RIGHT(D316,1)="M",1000000*VALUE(LEFT(D316,LEN(D316)-1)),IF(RIGHT(D316,1)="B",1000000000*VALUE(LEFT(D316,LEN(D316)-1)),IF(RIGHT(D316,1)="%",0.01*VALUE(LEFT(D316,LEN(D316)-1)),D316))))</f>
        <v>7540000</v>
      </c>
      <c r="L316">
        <f t="shared" ref="L316:L379" si="36">IF(TRIM(E316)="-", "N/A", IF(RIGHT(E316,1)="M",1000000*VALUE(LEFT(E316,LEN(E316)-1)),IF(RIGHT(E316,1)="B",1000000000*VALUE(LEFT(E316,LEN(E316)-1)),IF(RIGHT(E316,1)="%",0.01*VALUE(LEFT(E316,LEN(E316)-1)),E316))))</f>
        <v>2150000</v>
      </c>
      <c r="M316">
        <f t="shared" ref="M316:M379" si="37">IF(TRIM(F316)="-", "N/A", IF(RIGHT(F316,1)="M",1000000*VALUE(LEFT(F316,LEN(F316)-1)),IF(RIGHT(F316,1)="B",1000000000*VALUE(LEFT(F316,LEN(F316)-1)),IF(RIGHT(F316,1)="%",0.01*VALUE(LEFT(F316,LEN(F316)-1)),F316))))</f>
        <v>14900000</v>
      </c>
      <c r="N316">
        <f t="shared" ref="N316:N379" si="38">IF(TRIM(G316)="-", "N/A", IF(RIGHT(G316,1)="M",1000000*VALUE(LEFT(G316,LEN(G316)-1)),IF(RIGHT(G316,1)="B",1000000000*VALUE(LEFT(G316,LEN(G316)-1)),IF(RIGHT(G316,1)="%",0.01*VALUE(LEFT(G316,LEN(G316)-1)),G316))))</f>
        <v>13910000</v>
      </c>
    </row>
    <row r="317" spans="1:14" x14ac:dyDescent="0.3">
      <c r="A317" s="1">
        <v>5</v>
      </c>
      <c r="B317" t="s">
        <v>2310</v>
      </c>
      <c r="C317" t="s">
        <v>4025</v>
      </c>
      <c r="D317" t="s">
        <v>261</v>
      </c>
      <c r="E317" t="s">
        <v>261</v>
      </c>
      <c r="F317" t="s">
        <v>261</v>
      </c>
      <c r="G317" t="s">
        <v>261</v>
      </c>
      <c r="I317" t="str">
        <f t="shared" si="33"/>
        <v>N/A</v>
      </c>
      <c r="J317" t="str">
        <f t="shared" si="34"/>
        <v>149000</v>
      </c>
      <c r="K317" t="str">
        <f t="shared" si="35"/>
        <v>N/A</v>
      </c>
      <c r="L317" t="str">
        <f t="shared" si="36"/>
        <v>N/A</v>
      </c>
      <c r="M317" t="str">
        <f t="shared" si="37"/>
        <v>N/A</v>
      </c>
      <c r="N317" t="str">
        <f t="shared" si="38"/>
        <v>N/A</v>
      </c>
    </row>
    <row r="318" spans="1:14" x14ac:dyDescent="0.3">
      <c r="A318" s="1">
        <v>6</v>
      </c>
      <c r="B318" t="s">
        <v>642</v>
      </c>
      <c r="C318" t="s">
        <v>261</v>
      </c>
      <c r="D318" t="s">
        <v>6521</v>
      </c>
      <c r="E318" t="s">
        <v>11030</v>
      </c>
      <c r="F318" t="s">
        <v>11031</v>
      </c>
      <c r="G318" t="s">
        <v>11032</v>
      </c>
      <c r="I318" t="str">
        <f t="shared" si="33"/>
        <v>N/A</v>
      </c>
      <c r="J318" t="str">
        <f t="shared" si="34"/>
        <v>N/A</v>
      </c>
      <c r="K318" t="str">
        <f t="shared" si="35"/>
        <v>(162,000)</v>
      </c>
      <c r="L318" t="str">
        <f t="shared" si="36"/>
        <v>(14.63M)</v>
      </c>
      <c r="M318" t="str">
        <f t="shared" si="37"/>
        <v>(8.7M)</v>
      </c>
      <c r="N318" t="str">
        <f t="shared" si="38"/>
        <v>(19.4M)</v>
      </c>
    </row>
    <row r="319" spans="1:14" x14ac:dyDescent="0.3">
      <c r="A319" s="1">
        <v>7</v>
      </c>
      <c r="B319" t="s">
        <v>648</v>
      </c>
      <c r="C319" t="s">
        <v>261</v>
      </c>
      <c r="D319" t="s">
        <v>6521</v>
      </c>
      <c r="E319" t="s">
        <v>11030</v>
      </c>
      <c r="F319" t="s">
        <v>11031</v>
      </c>
      <c r="G319" t="s">
        <v>11032</v>
      </c>
      <c r="I319" t="str">
        <f t="shared" si="33"/>
        <v>N/A</v>
      </c>
      <c r="J319" t="str">
        <f t="shared" si="34"/>
        <v>N/A</v>
      </c>
      <c r="K319" t="str">
        <f t="shared" si="35"/>
        <v>(162,000)</v>
      </c>
      <c r="L319" t="str">
        <f t="shared" si="36"/>
        <v>(14.63M)</v>
      </c>
      <c r="M319" t="str">
        <f t="shared" si="37"/>
        <v>(8.7M)</v>
      </c>
      <c r="N319" t="str">
        <f t="shared" si="38"/>
        <v>(19.4M)</v>
      </c>
    </row>
    <row r="320" spans="1:14" x14ac:dyDescent="0.3">
      <c r="A320" s="1">
        <v>8</v>
      </c>
      <c r="B320" t="s">
        <v>650</v>
      </c>
      <c r="C320" t="s">
        <v>261</v>
      </c>
      <c r="D320" t="s">
        <v>261</v>
      </c>
      <c r="E320" t="s">
        <v>261</v>
      </c>
      <c r="F320" t="s">
        <v>261</v>
      </c>
      <c r="G320" t="s">
        <v>261</v>
      </c>
      <c r="I320" t="str">
        <f t="shared" si="33"/>
        <v>N/A</v>
      </c>
      <c r="J320" t="str">
        <f t="shared" si="34"/>
        <v>N/A</v>
      </c>
      <c r="K320" t="str">
        <f t="shared" si="35"/>
        <v>N/A</v>
      </c>
      <c r="L320" t="str">
        <f t="shared" si="36"/>
        <v>N/A</v>
      </c>
      <c r="M320" t="str">
        <f t="shared" si="37"/>
        <v>N/A</v>
      </c>
      <c r="N320" t="str">
        <f t="shared" si="38"/>
        <v>N/A</v>
      </c>
    </row>
    <row r="321" spans="1:14" x14ac:dyDescent="0.3">
      <c r="A321" s="1">
        <v>9</v>
      </c>
      <c r="B321" t="s">
        <v>652</v>
      </c>
      <c r="C321" t="s">
        <v>261</v>
      </c>
      <c r="D321" t="s">
        <v>261</v>
      </c>
      <c r="E321" t="s">
        <v>261</v>
      </c>
      <c r="F321" t="s">
        <v>261</v>
      </c>
      <c r="G321" t="s">
        <v>261</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654</v>
      </c>
      <c r="C322" t="s">
        <v>11033</v>
      </c>
      <c r="D322" t="s">
        <v>635</v>
      </c>
      <c r="E322" t="s">
        <v>11034</v>
      </c>
      <c r="F322" t="s">
        <v>11035</v>
      </c>
      <c r="G322" t="s">
        <v>11036</v>
      </c>
      <c r="I322" t="str">
        <f t="shared" si="33"/>
        <v>N/A</v>
      </c>
      <c r="J322" t="str">
        <f t="shared" si="34"/>
        <v>(85.56M)</v>
      </c>
      <c r="K322" t="str">
        <f t="shared" si="35"/>
        <v>(42.06M)</v>
      </c>
      <c r="L322" t="str">
        <f t="shared" si="36"/>
        <v>(56.58M)</v>
      </c>
      <c r="M322" t="str">
        <f t="shared" si="37"/>
        <v>(14.1M)</v>
      </c>
      <c r="N322">
        <f t="shared" si="38"/>
        <v>34840000</v>
      </c>
    </row>
    <row r="323" spans="1:14" x14ac:dyDescent="0.3">
      <c r="A323" s="1">
        <v>11</v>
      </c>
      <c r="B323" t="s">
        <v>660</v>
      </c>
      <c r="C323" t="s">
        <v>11037</v>
      </c>
      <c r="D323" t="s">
        <v>11038</v>
      </c>
      <c r="E323" t="s">
        <v>11039</v>
      </c>
      <c r="F323" t="s">
        <v>11040</v>
      </c>
      <c r="G323" t="s">
        <v>11041</v>
      </c>
      <c r="I323" t="str">
        <f t="shared" si="33"/>
        <v>N/A</v>
      </c>
      <c r="J323" t="str">
        <f t="shared" si="34"/>
        <v>(59.47M)</v>
      </c>
      <c r="K323">
        <f t="shared" si="35"/>
        <v>19040000</v>
      </c>
      <c r="L323" t="str">
        <f t="shared" si="36"/>
        <v>(11.58M)</v>
      </c>
      <c r="M323" t="str">
        <f t="shared" si="37"/>
        <v>(14.18M)</v>
      </c>
      <c r="N323">
        <f t="shared" si="38"/>
        <v>47160000</v>
      </c>
    </row>
    <row r="324" spans="1:14" x14ac:dyDescent="0.3">
      <c r="A324" s="1">
        <v>12</v>
      </c>
      <c r="B324" t="s">
        <v>661</v>
      </c>
      <c r="C324" t="s">
        <v>11042</v>
      </c>
      <c r="D324" t="s">
        <v>11043</v>
      </c>
      <c r="E324" t="s">
        <v>5791</v>
      </c>
      <c r="F324" t="s">
        <v>11044</v>
      </c>
      <c r="G324" t="s">
        <v>11045</v>
      </c>
      <c r="I324" t="str">
        <f t="shared" si="33"/>
        <v>N/A</v>
      </c>
      <c r="J324" t="str">
        <f t="shared" si="34"/>
        <v>(26.09M)</v>
      </c>
      <c r="K324" t="str">
        <f t="shared" si="35"/>
        <v>(61.1M)</v>
      </c>
      <c r="L324" t="str">
        <f t="shared" si="36"/>
        <v>(45M)</v>
      </c>
      <c r="M324" t="str">
        <f t="shared" si="37"/>
        <v>88000</v>
      </c>
      <c r="N324" t="str">
        <f t="shared" si="38"/>
        <v>(12.32M)</v>
      </c>
    </row>
    <row r="325" spans="1:14" x14ac:dyDescent="0.3">
      <c r="A325" s="1">
        <v>13</v>
      </c>
      <c r="B325" t="s">
        <v>662</v>
      </c>
      <c r="C325" t="s">
        <v>261</v>
      </c>
      <c r="D325" t="s">
        <v>11046</v>
      </c>
      <c r="E325" t="s">
        <v>11047</v>
      </c>
      <c r="F325" t="s">
        <v>11048</v>
      </c>
      <c r="G325" t="s">
        <v>11049</v>
      </c>
      <c r="I325" t="str">
        <f t="shared" si="33"/>
        <v>N/A</v>
      </c>
      <c r="J325" t="str">
        <f t="shared" si="34"/>
        <v>N/A</v>
      </c>
      <c r="K325">
        <f t="shared" si="35"/>
        <v>135000000</v>
      </c>
      <c r="L325">
        <f t="shared" si="36"/>
        <v>572000000</v>
      </c>
      <c r="M325">
        <f t="shared" si="37"/>
        <v>36900000</v>
      </c>
      <c r="N325">
        <f t="shared" si="38"/>
        <v>54350000</v>
      </c>
    </row>
    <row r="326" spans="1:14" x14ac:dyDescent="0.3">
      <c r="A326" s="1">
        <v>14</v>
      </c>
      <c r="B326" t="s">
        <v>668</v>
      </c>
      <c r="C326" t="s">
        <v>11042</v>
      </c>
      <c r="D326" t="s">
        <v>11050</v>
      </c>
      <c r="E326" t="s">
        <v>11051</v>
      </c>
      <c r="F326" t="s">
        <v>11052</v>
      </c>
      <c r="G326" t="s">
        <v>11053</v>
      </c>
      <c r="I326" t="str">
        <f t="shared" si="33"/>
        <v>N/A</v>
      </c>
      <c r="J326" t="str">
        <f t="shared" si="34"/>
        <v>(26.09M)</v>
      </c>
      <c r="K326" t="str">
        <f t="shared" si="35"/>
        <v>(196.1M)</v>
      </c>
      <c r="L326" t="str">
        <f t="shared" si="36"/>
        <v>(617M)</v>
      </c>
      <c r="M326" t="str">
        <f t="shared" si="37"/>
        <v>(36.81M)</v>
      </c>
      <c r="N326" t="str">
        <f t="shared" si="38"/>
        <v>(66.67M)</v>
      </c>
    </row>
    <row r="327" spans="1:14" x14ac:dyDescent="0.3">
      <c r="A327" s="1">
        <v>15</v>
      </c>
      <c r="B327" t="s">
        <v>674</v>
      </c>
      <c r="C327" t="s">
        <v>261</v>
      </c>
      <c r="D327" t="s">
        <v>261</v>
      </c>
      <c r="E327" t="s">
        <v>261</v>
      </c>
      <c r="F327" t="s">
        <v>261</v>
      </c>
      <c r="G327" t="s">
        <v>261</v>
      </c>
      <c r="I327" t="str">
        <f t="shared" si="33"/>
        <v>N/A</v>
      </c>
      <c r="J327" t="str">
        <f t="shared" si="34"/>
        <v>N/A</v>
      </c>
      <c r="K327" t="str">
        <f t="shared" si="35"/>
        <v>N/A</v>
      </c>
      <c r="L327" t="str">
        <f t="shared" si="36"/>
        <v>N/A</v>
      </c>
      <c r="M327" t="str">
        <f t="shared" si="37"/>
        <v>N/A</v>
      </c>
      <c r="N327" t="str">
        <f t="shared" si="38"/>
        <v>N/A</v>
      </c>
    </row>
    <row r="328" spans="1:14" x14ac:dyDescent="0.3">
      <c r="A328" s="1">
        <v>16</v>
      </c>
      <c r="B328" t="s">
        <v>620</v>
      </c>
      <c r="C328" t="s">
        <v>261</v>
      </c>
      <c r="D328" t="s">
        <v>261</v>
      </c>
      <c r="E328" t="s">
        <v>261</v>
      </c>
      <c r="F328" t="s">
        <v>261</v>
      </c>
      <c r="G328" t="s">
        <v>261</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621</v>
      </c>
      <c r="C329" t="s">
        <v>261</v>
      </c>
      <c r="D329" t="s">
        <v>261</v>
      </c>
      <c r="E329" t="s">
        <v>261</v>
      </c>
      <c r="F329" t="s">
        <v>261</v>
      </c>
      <c r="G329" t="s">
        <v>261</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680</v>
      </c>
      <c r="C330" t="s">
        <v>11054</v>
      </c>
      <c r="D330" t="s">
        <v>11055</v>
      </c>
      <c r="E330" t="s">
        <v>11056</v>
      </c>
      <c r="F330" t="s">
        <v>11057</v>
      </c>
      <c r="G330" t="s">
        <v>11058</v>
      </c>
      <c r="I330" t="str">
        <f t="shared" si="33"/>
        <v>N/A</v>
      </c>
      <c r="J330" t="str">
        <f t="shared" si="34"/>
        <v>(97.84M)</v>
      </c>
      <c r="K330" t="str">
        <f t="shared" si="35"/>
        <v>(62.53M)</v>
      </c>
      <c r="L330" t="str">
        <f t="shared" si="36"/>
        <v>(86.31M)</v>
      </c>
      <c r="M330" t="str">
        <f t="shared" si="37"/>
        <v>(50.33M)</v>
      </c>
      <c r="N330" t="str">
        <f t="shared" si="38"/>
        <v>(10.83M)</v>
      </c>
    </row>
    <row r="331" spans="1:14" x14ac:dyDescent="0.3">
      <c r="A331" s="1">
        <v>19</v>
      </c>
      <c r="B331" t="s">
        <v>686</v>
      </c>
      <c r="C331" t="s">
        <v>261</v>
      </c>
      <c r="D331" t="s">
        <v>11059</v>
      </c>
      <c r="E331" t="s">
        <v>11060</v>
      </c>
      <c r="F331" t="s">
        <v>3247</v>
      </c>
      <c r="G331" t="s">
        <v>11061</v>
      </c>
      <c r="I331" t="str">
        <f t="shared" si="33"/>
        <v>N/A</v>
      </c>
      <c r="J331" t="str">
        <f t="shared" si="34"/>
        <v>N/A</v>
      </c>
      <c r="K331">
        <f t="shared" si="35"/>
        <v>0.36090000000000005</v>
      </c>
      <c r="L331">
        <f t="shared" si="36"/>
        <v>-0.38030000000000003</v>
      </c>
      <c r="M331">
        <f t="shared" si="37"/>
        <v>0.41689999999999999</v>
      </c>
      <c r="N331">
        <f t="shared" si="38"/>
        <v>0.78489999999999993</v>
      </c>
    </row>
    <row r="332" spans="1:14" x14ac:dyDescent="0.3">
      <c r="A332" s="1">
        <v>20</v>
      </c>
      <c r="B332" t="s">
        <v>2335</v>
      </c>
      <c r="C332" t="s">
        <v>11062</v>
      </c>
      <c r="D332" t="s">
        <v>11063</v>
      </c>
      <c r="E332" t="s">
        <v>11064</v>
      </c>
      <c r="F332" t="s">
        <v>11065</v>
      </c>
      <c r="G332" t="s">
        <v>11066</v>
      </c>
      <c r="I332" t="str">
        <f t="shared" si="33"/>
        <v>N/A</v>
      </c>
      <c r="J332">
        <f t="shared" si="34"/>
        <v>-0.79989999999999994</v>
      </c>
      <c r="K332">
        <f t="shared" si="35"/>
        <v>-0.53800000000000003</v>
      </c>
      <c r="L332">
        <f t="shared" si="36"/>
        <v>-0.76140000000000008</v>
      </c>
      <c r="M332">
        <f t="shared" si="37"/>
        <v>-0.46310000000000001</v>
      </c>
      <c r="N332">
        <f t="shared" si="38"/>
        <v>-9.9000000000000005E-2</v>
      </c>
    </row>
    <row r="333" spans="1:14" x14ac:dyDescent="0.3">
      <c r="A333" s="1">
        <v>21</v>
      </c>
      <c r="B333" t="s">
        <v>691</v>
      </c>
      <c r="C333" t="s">
        <v>261</v>
      </c>
      <c r="D333" t="s">
        <v>261</v>
      </c>
      <c r="E333" t="s">
        <v>261</v>
      </c>
      <c r="F333" t="s">
        <v>261</v>
      </c>
      <c r="G333" t="s">
        <v>261</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692</v>
      </c>
      <c r="C334" t="s">
        <v>261</v>
      </c>
      <c r="D334" t="s">
        <v>693</v>
      </c>
      <c r="E334" t="s">
        <v>693</v>
      </c>
      <c r="F334" t="s">
        <v>261</v>
      </c>
      <c r="G334" t="s">
        <v>693</v>
      </c>
      <c r="I334" t="str">
        <f t="shared" si="33"/>
        <v>N/A</v>
      </c>
      <c r="J334" t="str">
        <f t="shared" si="34"/>
        <v>N/A</v>
      </c>
      <c r="K334" t="str">
        <f t="shared" si="35"/>
        <v>0</v>
      </c>
      <c r="L334" t="str">
        <f t="shared" si="36"/>
        <v>0</v>
      </c>
      <c r="M334" t="str">
        <f t="shared" si="37"/>
        <v>N/A</v>
      </c>
      <c r="N334" t="str">
        <f t="shared" si="38"/>
        <v>0</v>
      </c>
    </row>
    <row r="335" spans="1:14" x14ac:dyDescent="0.3">
      <c r="A335" s="1">
        <v>23</v>
      </c>
      <c r="B335" t="s">
        <v>694</v>
      </c>
      <c r="C335" t="s">
        <v>11067</v>
      </c>
      <c r="D335" t="s">
        <v>11068</v>
      </c>
      <c r="E335" t="s">
        <v>1884</v>
      </c>
      <c r="F335" t="s">
        <v>450</v>
      </c>
      <c r="G335" t="s">
        <v>11069</v>
      </c>
      <c r="I335" t="str">
        <f t="shared" si="33"/>
        <v>N/A</v>
      </c>
      <c r="J335" t="str">
        <f t="shared" si="34"/>
        <v>(47.05M)</v>
      </c>
      <c r="K335" t="str">
        <f t="shared" si="35"/>
        <v>(16.2M)</v>
      </c>
      <c r="L335">
        <f t="shared" si="36"/>
        <v>7070000</v>
      </c>
      <c r="M335">
        <f t="shared" si="37"/>
        <v>10590000</v>
      </c>
      <c r="N335" t="str">
        <f t="shared" si="38"/>
        <v>(13.68M)</v>
      </c>
    </row>
    <row r="336" spans="1:14" x14ac:dyDescent="0.3">
      <c r="A336" s="1">
        <v>24</v>
      </c>
      <c r="B336" t="s">
        <v>700</v>
      </c>
      <c r="C336" t="s">
        <v>10029</v>
      </c>
      <c r="D336" t="s">
        <v>11070</v>
      </c>
      <c r="E336" t="s">
        <v>6000</v>
      </c>
      <c r="F336" t="s">
        <v>6744</v>
      </c>
      <c r="G336" t="s">
        <v>11071</v>
      </c>
      <c r="I336" t="str">
        <f t="shared" si="33"/>
        <v>N/A</v>
      </c>
      <c r="J336">
        <f t="shared" si="34"/>
        <v>43710000</v>
      </c>
      <c r="K336">
        <f t="shared" si="35"/>
        <v>60180000</v>
      </c>
      <c r="L336">
        <f t="shared" si="36"/>
        <v>52550000</v>
      </c>
      <c r="M336">
        <f t="shared" si="37"/>
        <v>34620000</v>
      </c>
      <c r="N336">
        <f t="shared" si="38"/>
        <v>36080000</v>
      </c>
    </row>
    <row r="337" spans="1:14" x14ac:dyDescent="0.3">
      <c r="A337" s="1">
        <v>25</v>
      </c>
      <c r="B337" t="s">
        <v>706</v>
      </c>
      <c r="C337" t="s">
        <v>261</v>
      </c>
      <c r="D337" t="s">
        <v>11072</v>
      </c>
      <c r="E337" t="s">
        <v>11073</v>
      </c>
      <c r="F337" t="s">
        <v>11074</v>
      </c>
      <c r="G337" t="s">
        <v>4844</v>
      </c>
      <c r="I337" t="str">
        <f t="shared" si="33"/>
        <v>N/A</v>
      </c>
      <c r="J337" t="str">
        <f t="shared" si="34"/>
        <v>N/A</v>
      </c>
      <c r="K337">
        <f t="shared" si="35"/>
        <v>0.37680000000000002</v>
      </c>
      <c r="L337">
        <f t="shared" si="36"/>
        <v>-0.12670000000000001</v>
      </c>
      <c r="M337">
        <f t="shared" si="37"/>
        <v>-0.34110000000000001</v>
      </c>
      <c r="N337">
        <f t="shared" si="38"/>
        <v>4.2000000000000003E-2</v>
      </c>
    </row>
    <row r="338" spans="1:14" x14ac:dyDescent="0.3">
      <c r="A338" s="1">
        <v>26</v>
      </c>
      <c r="B338" t="s">
        <v>711</v>
      </c>
      <c r="C338" t="s">
        <v>261</v>
      </c>
      <c r="D338" t="s">
        <v>261</v>
      </c>
      <c r="E338" t="s">
        <v>261</v>
      </c>
      <c r="F338" t="s">
        <v>261</v>
      </c>
      <c r="G338" t="s">
        <v>11075</v>
      </c>
      <c r="I338" t="str">
        <f t="shared" si="33"/>
        <v>N/A</v>
      </c>
      <c r="J338" t="str">
        <f t="shared" si="34"/>
        <v>N/A</v>
      </c>
      <c r="K338" t="str">
        <f t="shared" si="35"/>
        <v>N/A</v>
      </c>
      <c r="L338" t="str">
        <f t="shared" si="36"/>
        <v>N/A</v>
      </c>
      <c r="M338" t="str">
        <f t="shared" si="37"/>
        <v>N/A</v>
      </c>
      <c r="N338">
        <f t="shared" si="38"/>
        <v>3.6499999999999998E-2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2354</v>
      </c>
      <c r="C340" t="s">
        <v>2355</v>
      </c>
      <c r="I340" t="str">
        <f t="shared" si="33"/>
        <v>N/A</v>
      </c>
      <c r="J340" t="str">
        <f t="shared" si="34"/>
        <v>American National</v>
      </c>
      <c r="K340">
        <f t="shared" si="35"/>
        <v>0</v>
      </c>
      <c r="L340">
        <f t="shared" si="36"/>
        <v>0</v>
      </c>
      <c r="M340">
        <f t="shared" si="37"/>
        <v>0</v>
      </c>
      <c r="N340">
        <f t="shared" si="38"/>
        <v>0</v>
      </c>
    </row>
    <row r="341" spans="1:14" x14ac:dyDescent="0.3">
      <c r="A341" s="1">
        <v>1</v>
      </c>
      <c r="B341" t="s">
        <v>2356</v>
      </c>
      <c r="C341" t="s">
        <v>2357</v>
      </c>
      <c r="I341" t="str">
        <f t="shared" si="33"/>
        <v>N/A</v>
      </c>
      <c r="J341" t="str">
        <f t="shared" si="34"/>
        <v>American River Bankshares</v>
      </c>
      <c r="K341">
        <f t="shared" si="35"/>
        <v>0</v>
      </c>
      <c r="L341">
        <f t="shared" si="36"/>
        <v>0</v>
      </c>
      <c r="M341">
        <f t="shared" si="37"/>
        <v>0</v>
      </c>
      <c r="N341">
        <f t="shared" si="38"/>
        <v>0</v>
      </c>
    </row>
    <row r="342" spans="1:14" x14ac:dyDescent="0.3">
      <c r="A342" s="1">
        <v>2</v>
      </c>
      <c r="B342" t="s">
        <v>2358</v>
      </c>
      <c r="C342" t="s">
        <v>2359</v>
      </c>
      <c r="I342" t="str">
        <f t="shared" si="33"/>
        <v>N/A</v>
      </c>
      <c r="J342" t="str">
        <f t="shared" si="34"/>
        <v>Access National</v>
      </c>
      <c r="K342">
        <f t="shared" si="35"/>
        <v>0</v>
      </c>
      <c r="L342">
        <f t="shared" si="36"/>
        <v>0</v>
      </c>
      <c r="M342">
        <f t="shared" si="37"/>
        <v>0</v>
      </c>
      <c r="N342">
        <f t="shared" si="38"/>
        <v>0</v>
      </c>
    </row>
    <row r="343" spans="1:14" x14ac:dyDescent="0.3">
      <c r="A343" s="1">
        <v>3</v>
      </c>
      <c r="B343" t="s">
        <v>2360</v>
      </c>
      <c r="C343" t="s">
        <v>2361</v>
      </c>
      <c r="I343" t="str">
        <f t="shared" si="33"/>
        <v>N/A</v>
      </c>
      <c r="J343" t="str">
        <f t="shared" si="34"/>
        <v>Arrow Financial</v>
      </c>
      <c r="K343">
        <f t="shared" si="35"/>
        <v>0</v>
      </c>
      <c r="L343">
        <f t="shared" si="36"/>
        <v>0</v>
      </c>
      <c r="M343">
        <f t="shared" si="37"/>
        <v>0</v>
      </c>
      <c r="N343">
        <f t="shared" si="38"/>
        <v>0</v>
      </c>
    </row>
    <row r="344" spans="1:14" x14ac:dyDescent="0.3">
      <c r="A344" s="1">
        <v>4</v>
      </c>
      <c r="B344" t="s">
        <v>2362</v>
      </c>
      <c r="C344" t="s">
        <v>2363</v>
      </c>
      <c r="I344" t="str">
        <f t="shared" si="33"/>
        <v>N/A</v>
      </c>
      <c r="J344" t="str">
        <f t="shared" si="34"/>
        <v>AmeriServ Financial</v>
      </c>
      <c r="K344">
        <f t="shared" si="35"/>
        <v>0</v>
      </c>
      <c r="L344">
        <f t="shared" si="36"/>
        <v>0</v>
      </c>
      <c r="M344">
        <f t="shared" si="37"/>
        <v>0</v>
      </c>
      <c r="N344">
        <f t="shared" si="38"/>
        <v>0</v>
      </c>
    </row>
    <row r="345" spans="1:14" x14ac:dyDescent="0.3">
      <c r="A345" s="1">
        <v>5</v>
      </c>
      <c r="B345" t="s">
        <v>2364</v>
      </c>
      <c r="C345" t="s">
        <v>2365</v>
      </c>
      <c r="I345" t="str">
        <f t="shared" si="33"/>
        <v>N/A</v>
      </c>
      <c r="J345" t="str">
        <f t="shared" si="34"/>
        <v>Ames National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122</v>
      </c>
      <c r="C348" t="s">
        <v>2366</v>
      </c>
      <c r="I348" t="str">
        <f t="shared" si="33"/>
        <v>N/A</v>
      </c>
      <c r="J348">
        <f t="shared" si="34"/>
        <v>317910000</v>
      </c>
      <c r="K348">
        <f t="shared" si="35"/>
        <v>0</v>
      </c>
      <c r="L348">
        <f t="shared" si="36"/>
        <v>0</v>
      </c>
      <c r="M348">
        <f t="shared" si="37"/>
        <v>0</v>
      </c>
      <c r="N348">
        <f t="shared" si="38"/>
        <v>0</v>
      </c>
    </row>
    <row r="349" spans="1:14" x14ac:dyDescent="0.3">
      <c r="A349" s="1">
        <v>1</v>
      </c>
      <c r="B349" t="s">
        <v>123</v>
      </c>
      <c r="I349" t="str">
        <f t="shared" si="33"/>
        <v>N/A</v>
      </c>
      <c r="J349">
        <f t="shared" si="34"/>
        <v>0</v>
      </c>
      <c r="K349">
        <f t="shared" si="35"/>
        <v>0</v>
      </c>
      <c r="L349">
        <f t="shared" si="36"/>
        <v>0</v>
      </c>
      <c r="M349">
        <f t="shared" si="37"/>
        <v>0</v>
      </c>
      <c r="N349">
        <f t="shared" si="38"/>
        <v>0</v>
      </c>
    </row>
    <row r="350" spans="1:14" x14ac:dyDescent="0.3">
      <c r="A350" s="1">
        <v>2</v>
      </c>
      <c r="B350" t="s">
        <v>124</v>
      </c>
      <c r="C350" t="s">
        <v>2367</v>
      </c>
      <c r="I350" t="str">
        <f t="shared" si="33"/>
        <v>N/A</v>
      </c>
      <c r="J350" t="str">
        <f t="shared" si="34"/>
        <v>19.57</v>
      </c>
      <c r="K350">
        <f t="shared" si="35"/>
        <v>0</v>
      </c>
      <c r="L350">
        <f t="shared" si="36"/>
        <v>0</v>
      </c>
      <c r="M350">
        <f t="shared" si="37"/>
        <v>0</v>
      </c>
      <c r="N350">
        <f t="shared" si="38"/>
        <v>0</v>
      </c>
    </row>
    <row r="351" spans="1:14" x14ac:dyDescent="0.3">
      <c r="A351" s="1">
        <v>3</v>
      </c>
      <c r="B351" t="s">
        <v>125</v>
      </c>
      <c r="C351" t="s">
        <v>2368</v>
      </c>
      <c r="I351" t="str">
        <f t="shared" si="33"/>
        <v>N/A</v>
      </c>
      <c r="J351" t="str">
        <f t="shared" si="34"/>
        <v>15.59</v>
      </c>
      <c r="K351">
        <f t="shared" si="35"/>
        <v>0</v>
      </c>
      <c r="L351">
        <f t="shared" si="36"/>
        <v>0</v>
      </c>
      <c r="M351">
        <f t="shared" si="37"/>
        <v>0</v>
      </c>
      <c r="N351">
        <f t="shared" si="38"/>
        <v>0</v>
      </c>
    </row>
    <row r="352" spans="1:14" x14ac:dyDescent="0.3">
      <c r="A352" s="1">
        <v>4</v>
      </c>
      <c r="B352" t="s">
        <v>127</v>
      </c>
      <c r="C352" t="s">
        <v>2369</v>
      </c>
      <c r="I352" t="str">
        <f t="shared" si="33"/>
        <v>N/A</v>
      </c>
      <c r="J352" t="str">
        <f t="shared" si="34"/>
        <v>4.52</v>
      </c>
      <c r="K352">
        <f t="shared" si="35"/>
        <v>0</v>
      </c>
      <c r="L352">
        <f t="shared" si="36"/>
        <v>0</v>
      </c>
      <c r="M352">
        <f t="shared" si="37"/>
        <v>0</v>
      </c>
      <c r="N352">
        <f t="shared" si="38"/>
        <v>0</v>
      </c>
    </row>
    <row r="353" spans="1:14" x14ac:dyDescent="0.3">
      <c r="A353" s="1">
        <v>5</v>
      </c>
      <c r="B353" t="s">
        <v>129</v>
      </c>
      <c r="C353" t="s">
        <v>2370</v>
      </c>
      <c r="I353" t="str">
        <f t="shared" si="33"/>
        <v>N/A</v>
      </c>
      <c r="J353" t="str">
        <f t="shared" si="34"/>
        <v>5.02</v>
      </c>
      <c r="K353">
        <f t="shared" si="35"/>
        <v>0</v>
      </c>
      <c r="L353">
        <f t="shared" si="36"/>
        <v>0</v>
      </c>
      <c r="M353">
        <f t="shared" si="37"/>
        <v>0</v>
      </c>
      <c r="N353">
        <f t="shared" si="38"/>
        <v>0</v>
      </c>
    </row>
    <row r="354" spans="1:14" x14ac:dyDescent="0.3">
      <c r="A354" s="1">
        <v>6</v>
      </c>
      <c r="B354" t="s">
        <v>131</v>
      </c>
      <c r="C354" t="s">
        <v>2371</v>
      </c>
      <c r="I354" t="str">
        <f t="shared" si="33"/>
        <v>N/A</v>
      </c>
      <c r="J354" t="str">
        <f t="shared" si="34"/>
        <v>1.56</v>
      </c>
      <c r="K354">
        <f t="shared" si="35"/>
        <v>0</v>
      </c>
      <c r="L354">
        <f t="shared" si="36"/>
        <v>0</v>
      </c>
      <c r="M354">
        <f t="shared" si="37"/>
        <v>0</v>
      </c>
      <c r="N354">
        <f t="shared" si="38"/>
        <v>0</v>
      </c>
    </row>
    <row r="355" spans="1:14" x14ac:dyDescent="0.3">
      <c r="A355" s="1">
        <v>7</v>
      </c>
      <c r="B355" t="s">
        <v>133</v>
      </c>
      <c r="I355" t="str">
        <f t="shared" si="33"/>
        <v>N/A</v>
      </c>
      <c r="J355">
        <f t="shared" si="34"/>
        <v>0</v>
      </c>
      <c r="K355">
        <f t="shared" si="35"/>
        <v>0</v>
      </c>
      <c r="L355">
        <f t="shared" si="36"/>
        <v>0</v>
      </c>
      <c r="M355">
        <f t="shared" si="37"/>
        <v>0</v>
      </c>
      <c r="N355">
        <f t="shared" si="38"/>
        <v>0</v>
      </c>
    </row>
    <row r="356" spans="1:14" x14ac:dyDescent="0.3">
      <c r="A356" s="1">
        <v>8</v>
      </c>
      <c r="B356" t="s">
        <v>134</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122</v>
      </c>
      <c r="C359" t="s">
        <v>2372</v>
      </c>
      <c r="I359" t="str">
        <f t="shared" si="33"/>
        <v>N/A</v>
      </c>
      <c r="J359">
        <f t="shared" si="34"/>
        <v>91370000</v>
      </c>
      <c r="K359">
        <f t="shared" si="35"/>
        <v>0</v>
      </c>
      <c r="L359">
        <f t="shared" si="36"/>
        <v>0</v>
      </c>
      <c r="M359">
        <f t="shared" si="37"/>
        <v>0</v>
      </c>
      <c r="N359">
        <f t="shared" si="38"/>
        <v>0</v>
      </c>
    </row>
    <row r="360" spans="1:14" x14ac:dyDescent="0.3">
      <c r="A360" s="1">
        <v>1</v>
      </c>
      <c r="B360" t="s">
        <v>123</v>
      </c>
      <c r="I360" t="str">
        <f t="shared" si="33"/>
        <v>N/A</v>
      </c>
      <c r="J360">
        <f t="shared" si="34"/>
        <v>0</v>
      </c>
      <c r="K360">
        <f t="shared" si="35"/>
        <v>0</v>
      </c>
      <c r="L360">
        <f t="shared" si="36"/>
        <v>0</v>
      </c>
      <c r="M360">
        <f t="shared" si="37"/>
        <v>0</v>
      </c>
      <c r="N360">
        <f t="shared" si="38"/>
        <v>0</v>
      </c>
    </row>
    <row r="361" spans="1:14" x14ac:dyDescent="0.3">
      <c r="A361" s="1">
        <v>2</v>
      </c>
      <c r="B361" t="s">
        <v>124</v>
      </c>
      <c r="C361" t="s">
        <v>2373</v>
      </c>
      <c r="I361" t="str">
        <f t="shared" si="33"/>
        <v>N/A</v>
      </c>
      <c r="J361" t="str">
        <f t="shared" si="34"/>
        <v>15.16</v>
      </c>
      <c r="K361">
        <f t="shared" si="35"/>
        <v>0</v>
      </c>
      <c r="L361">
        <f t="shared" si="36"/>
        <v>0</v>
      </c>
      <c r="M361">
        <f t="shared" si="37"/>
        <v>0</v>
      </c>
      <c r="N361">
        <f t="shared" si="38"/>
        <v>0</v>
      </c>
    </row>
    <row r="362" spans="1:14" x14ac:dyDescent="0.3">
      <c r="A362" s="1">
        <v>3</v>
      </c>
      <c r="B362" t="s">
        <v>125</v>
      </c>
      <c r="C362" t="s">
        <v>2374</v>
      </c>
      <c r="I362" t="str">
        <f t="shared" si="33"/>
        <v>N/A</v>
      </c>
      <c r="J362" t="str">
        <f t="shared" si="34"/>
        <v>16.25</v>
      </c>
      <c r="K362">
        <f t="shared" si="35"/>
        <v>0</v>
      </c>
      <c r="L362">
        <f t="shared" si="36"/>
        <v>0</v>
      </c>
      <c r="M362">
        <f t="shared" si="37"/>
        <v>0</v>
      </c>
      <c r="N362">
        <f t="shared" si="38"/>
        <v>0</v>
      </c>
    </row>
    <row r="363" spans="1:14" x14ac:dyDescent="0.3">
      <c r="A363" s="1">
        <v>4</v>
      </c>
      <c r="B363" t="s">
        <v>127</v>
      </c>
      <c r="C363" t="s">
        <v>2375</v>
      </c>
      <c r="I363" t="str">
        <f t="shared" si="33"/>
        <v>N/A</v>
      </c>
      <c r="J363" t="str">
        <f t="shared" si="34"/>
        <v>1.18</v>
      </c>
      <c r="K363">
        <f t="shared" si="35"/>
        <v>0</v>
      </c>
      <c r="L363">
        <f t="shared" si="36"/>
        <v>0</v>
      </c>
      <c r="M363">
        <f t="shared" si="37"/>
        <v>0</v>
      </c>
      <c r="N363">
        <f t="shared" si="38"/>
        <v>0</v>
      </c>
    </row>
    <row r="364" spans="1:14" x14ac:dyDescent="0.3">
      <c r="A364" s="1">
        <v>5</v>
      </c>
      <c r="B364" t="s">
        <v>129</v>
      </c>
      <c r="C364" t="s">
        <v>2376</v>
      </c>
      <c r="I364" t="str">
        <f t="shared" si="33"/>
        <v>N/A</v>
      </c>
      <c r="J364" t="str">
        <f t="shared" si="34"/>
        <v>3.96</v>
      </c>
      <c r="K364">
        <f t="shared" si="35"/>
        <v>0</v>
      </c>
      <c r="L364">
        <f t="shared" si="36"/>
        <v>0</v>
      </c>
      <c r="M364">
        <f t="shared" si="37"/>
        <v>0</v>
      </c>
      <c r="N364">
        <f t="shared" si="38"/>
        <v>0</v>
      </c>
    </row>
    <row r="365" spans="1:14" x14ac:dyDescent="0.3">
      <c r="A365" s="1">
        <v>6</v>
      </c>
      <c r="B365" t="s">
        <v>131</v>
      </c>
      <c r="C365" t="s">
        <v>2377</v>
      </c>
      <c r="I365" t="str">
        <f t="shared" si="33"/>
        <v>N/A</v>
      </c>
      <c r="J365" t="str">
        <f t="shared" si="34"/>
        <v>1.10</v>
      </c>
      <c r="K365">
        <f t="shared" si="35"/>
        <v>0</v>
      </c>
      <c r="L365">
        <f t="shared" si="36"/>
        <v>0</v>
      </c>
      <c r="M365">
        <f t="shared" si="37"/>
        <v>0</v>
      </c>
      <c r="N365">
        <f t="shared" si="38"/>
        <v>0</v>
      </c>
    </row>
    <row r="366" spans="1:14" x14ac:dyDescent="0.3">
      <c r="A366" s="1">
        <v>7</v>
      </c>
      <c r="B366" t="s">
        <v>133</v>
      </c>
      <c r="I366" t="str">
        <f t="shared" si="33"/>
        <v>N/A</v>
      </c>
      <c r="J366">
        <f t="shared" si="34"/>
        <v>0</v>
      </c>
      <c r="K366">
        <f t="shared" si="35"/>
        <v>0</v>
      </c>
      <c r="L366">
        <f t="shared" si="36"/>
        <v>0</v>
      </c>
      <c r="M366">
        <f t="shared" si="37"/>
        <v>0</v>
      </c>
      <c r="N366">
        <f t="shared" si="38"/>
        <v>0</v>
      </c>
    </row>
    <row r="367" spans="1:14" x14ac:dyDescent="0.3">
      <c r="A367" s="1">
        <v>8</v>
      </c>
      <c r="B367" t="s">
        <v>134</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122</v>
      </c>
      <c r="C370" t="s">
        <v>2378</v>
      </c>
      <c r="I370" t="str">
        <f t="shared" si="33"/>
        <v>N/A</v>
      </c>
      <c r="J370">
        <f t="shared" si="34"/>
        <v>537100000</v>
      </c>
      <c r="K370">
        <f t="shared" si="35"/>
        <v>0</v>
      </c>
      <c r="L370">
        <f t="shared" si="36"/>
        <v>0</v>
      </c>
      <c r="M370">
        <f t="shared" si="37"/>
        <v>0</v>
      </c>
      <c r="N370">
        <f t="shared" si="38"/>
        <v>0</v>
      </c>
    </row>
    <row r="371" spans="1:14" x14ac:dyDescent="0.3">
      <c r="A371" s="1">
        <v>1</v>
      </c>
      <c r="B371" t="s">
        <v>123</v>
      </c>
      <c r="I371" t="str">
        <f t="shared" si="33"/>
        <v>N/A</v>
      </c>
      <c r="J371">
        <f t="shared" si="34"/>
        <v>0</v>
      </c>
      <c r="K371">
        <f t="shared" si="35"/>
        <v>0</v>
      </c>
      <c r="L371">
        <f t="shared" si="36"/>
        <v>0</v>
      </c>
      <c r="M371">
        <f t="shared" si="37"/>
        <v>0</v>
      </c>
      <c r="N371">
        <f t="shared" si="38"/>
        <v>0</v>
      </c>
    </row>
    <row r="372" spans="1:14" x14ac:dyDescent="0.3">
      <c r="A372" s="1">
        <v>2</v>
      </c>
      <c r="B372" t="s">
        <v>124</v>
      </c>
      <c r="C372" t="s">
        <v>2379</v>
      </c>
      <c r="I372" t="str">
        <f t="shared" si="33"/>
        <v>N/A</v>
      </c>
      <c r="J372" t="str">
        <f t="shared" si="34"/>
        <v>19.06</v>
      </c>
      <c r="K372">
        <f t="shared" si="35"/>
        <v>0</v>
      </c>
      <c r="L372">
        <f t="shared" si="36"/>
        <v>0</v>
      </c>
      <c r="M372">
        <f t="shared" si="37"/>
        <v>0</v>
      </c>
      <c r="N372">
        <f t="shared" si="38"/>
        <v>0</v>
      </c>
    </row>
    <row r="373" spans="1:14" x14ac:dyDescent="0.3">
      <c r="A373" s="1">
        <v>3</v>
      </c>
      <c r="B373" t="s">
        <v>125</v>
      </c>
      <c r="C373" t="s">
        <v>2380</v>
      </c>
      <c r="I373" t="str">
        <f t="shared" si="33"/>
        <v>N/A</v>
      </c>
      <c r="J373" t="str">
        <f t="shared" si="34"/>
        <v>14.38</v>
      </c>
      <c r="K373">
        <f t="shared" si="35"/>
        <v>0</v>
      </c>
      <c r="L373">
        <f t="shared" si="36"/>
        <v>0</v>
      </c>
      <c r="M373">
        <f t="shared" si="37"/>
        <v>0</v>
      </c>
      <c r="N373">
        <f t="shared" si="38"/>
        <v>0</v>
      </c>
    </row>
    <row r="374" spans="1:14" x14ac:dyDescent="0.3">
      <c r="A374" s="1">
        <v>4</v>
      </c>
      <c r="B374" t="s">
        <v>127</v>
      </c>
      <c r="C374" t="s">
        <v>2381</v>
      </c>
      <c r="I374" t="str">
        <f t="shared" si="33"/>
        <v>N/A</v>
      </c>
      <c r="J374" t="str">
        <f t="shared" si="34"/>
        <v>2.55</v>
      </c>
      <c r="K374">
        <f t="shared" si="35"/>
        <v>0</v>
      </c>
      <c r="L374">
        <f t="shared" si="36"/>
        <v>0</v>
      </c>
      <c r="M374">
        <f t="shared" si="37"/>
        <v>0</v>
      </c>
      <c r="N374">
        <f t="shared" si="38"/>
        <v>0</v>
      </c>
    </row>
    <row r="375" spans="1:14" x14ac:dyDescent="0.3">
      <c r="A375" s="1">
        <v>5</v>
      </c>
      <c r="B375" t="s">
        <v>129</v>
      </c>
      <c r="C375" t="s">
        <v>2382</v>
      </c>
      <c r="I375" t="str">
        <f t="shared" si="33"/>
        <v>N/A</v>
      </c>
      <c r="J375" t="str">
        <f t="shared" si="34"/>
        <v>7.43</v>
      </c>
      <c r="K375">
        <f t="shared" si="35"/>
        <v>0</v>
      </c>
      <c r="L375">
        <f t="shared" si="36"/>
        <v>0</v>
      </c>
      <c r="M375">
        <f t="shared" si="37"/>
        <v>0</v>
      </c>
      <c r="N375">
        <f t="shared" si="38"/>
        <v>0</v>
      </c>
    </row>
    <row r="376" spans="1:14" x14ac:dyDescent="0.3">
      <c r="A376" s="1">
        <v>6</v>
      </c>
      <c r="B376" t="s">
        <v>131</v>
      </c>
      <c r="C376" t="s">
        <v>2383</v>
      </c>
      <c r="I376" t="str">
        <f t="shared" si="33"/>
        <v>N/A</v>
      </c>
      <c r="J376" t="str">
        <f t="shared" si="34"/>
        <v>2.30</v>
      </c>
      <c r="K376">
        <f t="shared" si="35"/>
        <v>0</v>
      </c>
      <c r="L376">
        <f t="shared" si="36"/>
        <v>0</v>
      </c>
      <c r="M376">
        <f t="shared" si="37"/>
        <v>0</v>
      </c>
      <c r="N376">
        <f t="shared" si="38"/>
        <v>0</v>
      </c>
    </row>
    <row r="377" spans="1:14" x14ac:dyDescent="0.3">
      <c r="A377" s="1">
        <v>7</v>
      </c>
      <c r="B377" t="s">
        <v>133</v>
      </c>
      <c r="I377" t="str">
        <f t="shared" si="33"/>
        <v>N/A</v>
      </c>
      <c r="J377">
        <f t="shared" si="34"/>
        <v>0</v>
      </c>
      <c r="K377">
        <f t="shared" si="35"/>
        <v>0</v>
      </c>
      <c r="L377">
        <f t="shared" si="36"/>
        <v>0</v>
      </c>
      <c r="M377">
        <f t="shared" si="37"/>
        <v>0</v>
      </c>
      <c r="N377">
        <f t="shared" si="38"/>
        <v>0</v>
      </c>
    </row>
    <row r="378" spans="1:14" x14ac:dyDescent="0.3">
      <c r="A378" s="1">
        <v>8</v>
      </c>
      <c r="B378" t="s">
        <v>134</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122</v>
      </c>
      <c r="C381" t="s">
        <v>2384</v>
      </c>
      <c r="I381" t="str">
        <f t="shared" si="39"/>
        <v>N/A</v>
      </c>
      <c r="J381">
        <f t="shared" si="40"/>
        <v>434850000</v>
      </c>
      <c r="K381">
        <f t="shared" si="41"/>
        <v>0</v>
      </c>
      <c r="L381">
        <f t="shared" si="42"/>
        <v>0</v>
      </c>
      <c r="M381">
        <f t="shared" si="43"/>
        <v>0</v>
      </c>
      <c r="N381">
        <f t="shared" si="44"/>
        <v>0</v>
      </c>
    </row>
    <row r="382" spans="1:14" x14ac:dyDescent="0.3">
      <c r="A382" s="1">
        <v>1</v>
      </c>
      <c r="B382" t="s">
        <v>123</v>
      </c>
      <c r="I382" t="str">
        <f t="shared" si="39"/>
        <v>N/A</v>
      </c>
      <c r="J382">
        <f t="shared" si="40"/>
        <v>0</v>
      </c>
      <c r="K382">
        <f t="shared" si="41"/>
        <v>0</v>
      </c>
      <c r="L382">
        <f t="shared" si="42"/>
        <v>0</v>
      </c>
      <c r="M382">
        <f t="shared" si="43"/>
        <v>0</v>
      </c>
      <c r="N382">
        <f t="shared" si="44"/>
        <v>0</v>
      </c>
    </row>
    <row r="383" spans="1:14" x14ac:dyDescent="0.3">
      <c r="A383" s="1">
        <v>2</v>
      </c>
      <c r="B383" t="s">
        <v>124</v>
      </c>
      <c r="C383" t="s">
        <v>2385</v>
      </c>
      <c r="I383" t="str">
        <f t="shared" si="39"/>
        <v>N/A</v>
      </c>
      <c r="J383" t="str">
        <f t="shared" si="40"/>
        <v>16.35</v>
      </c>
      <c r="K383">
        <f t="shared" si="41"/>
        <v>0</v>
      </c>
      <c r="L383">
        <f t="shared" si="42"/>
        <v>0</v>
      </c>
      <c r="M383">
        <f t="shared" si="43"/>
        <v>0</v>
      </c>
      <c r="N383">
        <f t="shared" si="44"/>
        <v>0</v>
      </c>
    </row>
    <row r="384" spans="1:14" x14ac:dyDescent="0.3">
      <c r="A384" s="1">
        <v>3</v>
      </c>
      <c r="B384" t="s">
        <v>125</v>
      </c>
      <c r="C384" t="s">
        <v>2386</v>
      </c>
      <c r="I384" t="str">
        <f t="shared" si="39"/>
        <v>N/A</v>
      </c>
      <c r="J384" t="str">
        <f t="shared" si="40"/>
        <v>13.31</v>
      </c>
      <c r="K384">
        <f t="shared" si="41"/>
        <v>0</v>
      </c>
      <c r="L384">
        <f t="shared" si="42"/>
        <v>0</v>
      </c>
      <c r="M384">
        <f t="shared" si="43"/>
        <v>0</v>
      </c>
      <c r="N384">
        <f t="shared" si="44"/>
        <v>0</v>
      </c>
    </row>
    <row r="385" spans="1:14" x14ac:dyDescent="0.3">
      <c r="A385" s="1">
        <v>4</v>
      </c>
      <c r="B385" t="s">
        <v>127</v>
      </c>
      <c r="C385" t="s">
        <v>967</v>
      </c>
      <c r="I385" t="str">
        <f t="shared" si="39"/>
        <v>N/A</v>
      </c>
      <c r="J385" t="str">
        <f t="shared" si="40"/>
        <v>2.13</v>
      </c>
      <c r="K385">
        <f t="shared" si="41"/>
        <v>0</v>
      </c>
      <c r="L385">
        <f t="shared" si="42"/>
        <v>0</v>
      </c>
      <c r="M385">
        <f t="shared" si="43"/>
        <v>0</v>
      </c>
      <c r="N385">
        <f t="shared" si="44"/>
        <v>0</v>
      </c>
    </row>
    <row r="386" spans="1:14" x14ac:dyDescent="0.3">
      <c r="A386" s="1">
        <v>5</v>
      </c>
      <c r="B386" t="s">
        <v>129</v>
      </c>
      <c r="C386" t="s">
        <v>2387</v>
      </c>
      <c r="I386" t="str">
        <f t="shared" si="39"/>
        <v>N/A</v>
      </c>
      <c r="J386" t="str">
        <f t="shared" si="40"/>
        <v>4.42</v>
      </c>
      <c r="K386">
        <f t="shared" si="41"/>
        <v>0</v>
      </c>
      <c r="L386">
        <f t="shared" si="42"/>
        <v>0</v>
      </c>
      <c r="M386">
        <f t="shared" si="43"/>
        <v>0</v>
      </c>
      <c r="N386">
        <f t="shared" si="44"/>
        <v>0</v>
      </c>
    </row>
    <row r="387" spans="1:14" x14ac:dyDescent="0.3">
      <c r="A387" s="1">
        <v>6</v>
      </c>
      <c r="B387" t="s">
        <v>131</v>
      </c>
      <c r="C387" t="s">
        <v>2388</v>
      </c>
      <c r="I387" t="str">
        <f t="shared" si="39"/>
        <v>N/A</v>
      </c>
      <c r="J387" t="str">
        <f t="shared" si="40"/>
        <v>1.84</v>
      </c>
      <c r="K387">
        <f t="shared" si="41"/>
        <v>0</v>
      </c>
      <c r="L387">
        <f t="shared" si="42"/>
        <v>0</v>
      </c>
      <c r="M387">
        <f t="shared" si="43"/>
        <v>0</v>
      </c>
      <c r="N387">
        <f t="shared" si="44"/>
        <v>0</v>
      </c>
    </row>
    <row r="388" spans="1:14" x14ac:dyDescent="0.3">
      <c r="A388" s="1">
        <v>7</v>
      </c>
      <c r="B388" t="s">
        <v>133</v>
      </c>
      <c r="I388" t="str">
        <f t="shared" si="39"/>
        <v>N/A</v>
      </c>
      <c r="J388">
        <f t="shared" si="40"/>
        <v>0</v>
      </c>
      <c r="K388">
        <f t="shared" si="41"/>
        <v>0</v>
      </c>
      <c r="L388">
        <f t="shared" si="42"/>
        <v>0</v>
      </c>
      <c r="M388">
        <f t="shared" si="43"/>
        <v>0</v>
      </c>
      <c r="N388">
        <f t="shared" si="44"/>
        <v>0</v>
      </c>
    </row>
    <row r="389" spans="1:14" x14ac:dyDescent="0.3">
      <c r="A389" s="1">
        <v>8</v>
      </c>
      <c r="B389" t="s">
        <v>134</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12-13</v>
      </c>
      <c r="AL499" t="str">
        <f>L476</f>
        <v>13-14</v>
      </c>
      <c r="AM499" t="str">
        <f>M476</f>
        <v>14-15</v>
      </c>
      <c r="AN499" t="str">
        <f>N476</f>
        <v>15-16</v>
      </c>
    </row>
    <row r="500" spans="3:40" x14ac:dyDescent="0.3">
      <c r="C500" t="s">
        <v>1247</v>
      </c>
      <c r="AK500" t="e">
        <f ca="1">Y499-X499</f>
        <v>#N/A</v>
      </c>
      <c r="AL500" t="e">
        <f ca="1">Z499-Y499</f>
        <v>#N/A</v>
      </c>
      <c r="AM500" t="e">
        <f ca="1">AA499-Z499</f>
        <v>#N/A</v>
      </c>
      <c r="AN500" t="e">
        <f ca="1">AB499-AA499</f>
        <v>#N/A</v>
      </c>
    </row>
    <row r="501" spans="3:40" x14ac:dyDescent="0.3">
      <c r="C501" t="s">
        <v>2389</v>
      </c>
    </row>
    <row r="502" spans="3:40" x14ac:dyDescent="0.3">
      <c r="C502" t="s">
        <v>1248</v>
      </c>
    </row>
    <row r="503" spans="3:40" x14ac:dyDescent="0.3">
      <c r="C503" t="s">
        <v>2390</v>
      </c>
    </row>
    <row r="504" spans="3:40" x14ac:dyDescent="0.3">
      <c r="C504" t="s">
        <v>750</v>
      </c>
    </row>
    <row r="505" spans="3:40" x14ac:dyDescent="0.3">
      <c r="C505" t="s">
        <v>2391</v>
      </c>
    </row>
    <row r="506" spans="3:40" x14ac:dyDescent="0.3">
      <c r="C506" t="s">
        <v>748</v>
      </c>
    </row>
    <row r="507" spans="3:40" x14ac:dyDescent="0.3">
      <c r="C507" t="s">
        <v>752</v>
      </c>
    </row>
    <row r="508" spans="3:40" x14ac:dyDescent="0.3">
      <c r="C508" t="s">
        <v>754</v>
      </c>
    </row>
    <row r="509" spans="3:40" x14ac:dyDescent="0.3">
      <c r="C509" t="s">
        <v>747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0"/>
  <sheetViews>
    <sheetView topLeftCell="B137" workbookViewId="0"/>
  </sheetViews>
  <sheetFormatPr defaultRowHeight="14.4" x14ac:dyDescent="0.3"/>
  <cols>
    <col min="1" max="1" width="0" hidden="1" customWidth="1"/>
    <col min="2" max="7" width="20.6640625" customWidth="1"/>
  </cols>
  <sheetData>
    <row r="1" spans="1:16" x14ac:dyDescent="0.3">
      <c r="B1" t="s">
        <v>0</v>
      </c>
      <c r="C1" t="s">
        <v>11076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Foreign &amp; Colonial Investment Trust Ord</v>
      </c>
    </row>
    <row r="2" spans="1:16" x14ac:dyDescent="0.3">
      <c r="B2" t="s">
        <v>2</v>
      </c>
      <c r="C2" t="s">
        <v>11077</v>
      </c>
      <c r="K2" t="str">
        <f>LEFT(C1,FIND("(",C1) - 2)</f>
        <v>Foreign &amp; Colonial Investment Trust Ord</v>
      </c>
    </row>
    <row r="3" spans="1:16" x14ac:dyDescent="0.3">
      <c r="J3">
        <f ca="1">RANDBETWEEN(1,6)</f>
        <v>3</v>
      </c>
      <c r="K3" t="str">
        <f>" is scheduled to report earnings "&amp;IFERROR("between "&amp;LEFT(C20,FIND("-",C20)-2)&amp;" and "&amp;RIGHT(C20,FIND("-",C20)-2),"on "&amp;C20)</f>
        <v xml:space="preserve"> is scheduled to report earnings on </v>
      </c>
      <c r="L3" t="str">
        <f>" is slated to report earnings "&amp;IFERROR("between "&amp;LEFT(C20,FIND("-",C20)-2)&amp;" and "&amp;RIGHT(C20,FIND("-",C20)-2),"on "&amp;C20)</f>
        <v xml:space="preserve"> is slated to report earnings on </v>
      </c>
      <c r="M3" t="str">
        <f>" will report earnings "&amp;IFERROR("between "&amp;LEFT(C20,FIND("-",C20)-2)&amp;" and "&amp;RIGHT(C20,FIND("-",C20)-2),"on "&amp;C20)</f>
        <v xml:space="preserve"> will report earnings on </v>
      </c>
      <c r="N3" t="str">
        <f>" reports earnings "&amp;IFERROR("between "&amp;LEFT(C20,FIND("-",C20)-2)&amp;" and "&amp;RIGHT(C20,FIND("-",C20)-2),"on "&amp;C20)</f>
        <v xml:space="preserve"> reports earnings on </v>
      </c>
      <c r="O3" t="str">
        <f>" plans to report earnings "&amp;IFERROR("between "&amp;LEFT(C20,FIND("-",C20)-2)&amp;" and "&amp;RIGHT(C20,FIND("-",C20)-2),"on "&amp;C20)</f>
        <v xml:space="preserve"> plans to report earnings on </v>
      </c>
      <c r="P3" t="str">
        <f>" is going to report earnings "&amp;IFERROR("between "&amp;LEFT(C20,FIND("-",C20)-2)&amp;" and "&amp;RIGHT(C20,FIND("-",C20)-2),"on "&amp;C20)</f>
        <v xml:space="preserve"> is going to report earnings on </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$602.50, down .25%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$602.50, down .25% after opening a bit below yesterday's closing price</v>
      </c>
    </row>
    <row r="5" spans="1:16" x14ac:dyDescent="0.3">
      <c r="J5">
        <f ca="1">RANDBETWEEN(1,2)</f>
        <v>2</v>
      </c>
      <c r="K5" t="str">
        <f>"The one year target estimate for " &amp; D1 &amp; " is " &amp; TEXT(C23,"$####.00")</f>
        <v>The one year target estimate for Foreign &amp; Colonial Investment Trust Ord is $.00</v>
      </c>
      <c r="L5" t="str">
        <f>D1 &amp; " is expected to be trading at " &amp; TEXT(C23, "$####.00") &amp; ", based on target estimates"</f>
        <v>Foreign &amp; Colonial Investment Trust Ord is expected to be trading at $.00, based on target estimates</v>
      </c>
    </row>
    <row r="6" spans="1:16" x14ac:dyDescent="0.3">
      <c r="K6" t="str">
        <f>" which would be " &amp; IF(OR(LEFT(ABS((C23-C2)/C2*100),1)="8",LEFT(ABS((C23-C2)/C2*100),2)="18"), "an ", "a ")  &amp;TEXT(ABS((C23-C2)/C2),"####.00%")&amp;IF((C23-C2)&gt;0," increase over"," decrease from")&amp;" the current price"</f>
        <v xml:space="preserve"> which would be a 100.00% decrease from the current price</v>
      </c>
    </row>
    <row r="7" spans="1:16" x14ac:dyDescent="0.3">
      <c r="A7" s="1">
        <v>0</v>
      </c>
      <c r="B7" t="s">
        <v>5</v>
      </c>
      <c r="C7" t="s">
        <v>11078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6</v>
      </c>
      <c r="C8" t="s">
        <v>11079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8</v>
      </c>
      <c r="C9" t="s">
        <v>11080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10</v>
      </c>
      <c r="C10" t="s">
        <v>11</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12</v>
      </c>
      <c r="C11" t="s">
        <v>11081</v>
      </c>
      <c r="K11" t="str">
        <f>IF(B145="Interest Income",U42, K42)</f>
        <v>No positive trends</v>
      </c>
    </row>
    <row r="12" spans="1:16" x14ac:dyDescent="0.3">
      <c r="A12" s="1">
        <v>5</v>
      </c>
      <c r="B12" t="s">
        <v>14</v>
      </c>
      <c r="C12" t="s">
        <v>11082</v>
      </c>
      <c r="D12" t="str">
        <f>LEFT(C12,FIND("-",C12)-2)</f>
        <v>4.94</v>
      </c>
      <c r="E12" t="str">
        <f>TRIM(RIGHT(C12,FIND("-",C12)-1))</f>
        <v>05.00</v>
      </c>
      <c r="K12" t="str">
        <f ca="1">D78</f>
        <v>Inconclusive</v>
      </c>
    </row>
    <row r="13" spans="1:16" x14ac:dyDescent="0.3">
      <c r="A13" s="1">
        <v>6</v>
      </c>
      <c r="B13" t="s">
        <v>16</v>
      </c>
      <c r="C13" t="s">
        <v>11083</v>
      </c>
      <c r="K13" t="str">
        <f ca="1">D89</f>
        <v>Inconclusive</v>
      </c>
    </row>
    <row r="14" spans="1:16" x14ac:dyDescent="0.3">
      <c r="A14" s="1">
        <v>7</v>
      </c>
      <c r="B14" t="s">
        <v>18</v>
      </c>
      <c r="C14" t="s">
        <v>11084</v>
      </c>
    </row>
    <row r="16" spans="1:16" x14ac:dyDescent="0.3">
      <c r="A16" s="1">
        <v>0</v>
      </c>
      <c r="B16" t="s">
        <v>20</v>
      </c>
      <c r="C16" t="s">
        <v>8752</v>
      </c>
    </row>
    <row r="17" spans="1:23" x14ac:dyDescent="0.3">
      <c r="A17" s="1">
        <v>1</v>
      </c>
      <c r="B17" t="s">
        <v>22</v>
      </c>
      <c r="K17" t="str">
        <f ca="1">K2 &amp; IF(J3=1, K3,IF(J3=2,L3,IF(J3=3,M3,IF(J3=4,N3,IF(J3=5,O3,IF(J3=6,P3)))))) &amp; ". " &amp; IF(J4=1,K4,IF(J4=2,L4)) &amp; ". " &amp; IF(J5=1,K5,IF(J5=2,L5)) &amp; K6 &amp; ". " &amp; K7 &amp; ". " &amp; K8 &amp; ". " &amp; K9 &amp; "."</f>
        <v>Foreign &amp; Colonial Investment Trust Ord will report earnings on . The current stock price is $602.50, down .25% after opening a bit below yesterday's closing price. Foreign &amp; Colonial Investment Trust Ord is expected to be trading at $.00, based on target estimates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24</v>
      </c>
      <c r="C18" t="s">
        <v>11085</v>
      </c>
    </row>
    <row r="19" spans="1:23" x14ac:dyDescent="0.3">
      <c r="A19" s="1">
        <v>3</v>
      </c>
      <c r="B19" t="s">
        <v>26</v>
      </c>
    </row>
    <row r="20" spans="1:23" x14ac:dyDescent="0.3">
      <c r="A20" s="1">
        <v>4</v>
      </c>
      <c r="B20" t="s">
        <v>28</v>
      </c>
    </row>
    <row r="21" spans="1:23" x14ac:dyDescent="0.3">
      <c r="A21" s="1">
        <v>5</v>
      </c>
      <c r="B21" t="s">
        <v>30</v>
      </c>
      <c r="C21" t="s">
        <v>1736</v>
      </c>
    </row>
    <row r="22" spans="1:23" x14ac:dyDescent="0.3">
      <c r="A22" s="1">
        <v>6</v>
      </c>
      <c r="B22" t="s">
        <v>32</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109</v>
      </c>
      <c r="D26" s="1" t="s">
        <v>111</v>
      </c>
      <c r="E26" s="1" t="s">
        <v>113</v>
      </c>
      <c r="F26" s="1" t="s">
        <v>115</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109</v>
      </c>
      <c r="D33" s="1" t="s">
        <v>111</v>
      </c>
      <c r="E33" s="1" t="s">
        <v>113</v>
      </c>
      <c r="F33" s="1" t="s">
        <v>115</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64</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69</v>
      </c>
      <c r="C41" s="1" t="s">
        <v>1748</v>
      </c>
      <c r="D41" s="1" t="s">
        <v>1749</v>
      </c>
      <c r="E41" s="1" t="s">
        <v>1750</v>
      </c>
      <c r="F41" s="1" t="s">
        <v>1751</v>
      </c>
    </row>
    <row r="42" spans="1:23" x14ac:dyDescent="0.3">
      <c r="A42" s="1">
        <v>0</v>
      </c>
      <c r="B42" t="s">
        <v>74</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row>
    <row r="44" spans="1:23" x14ac:dyDescent="0.3">
      <c r="A44" s="1">
        <v>2</v>
      </c>
      <c r="B44" t="s">
        <v>83</v>
      </c>
    </row>
    <row r="45" spans="1:23" x14ac:dyDescent="0.3">
      <c r="A45" s="1">
        <v>3</v>
      </c>
      <c r="B45" t="s">
        <v>88</v>
      </c>
    </row>
    <row r="47" spans="1:23" x14ac:dyDescent="0.3">
      <c r="B47" s="1" t="s">
        <v>93</v>
      </c>
      <c r="C47" s="1" t="s">
        <v>109</v>
      </c>
      <c r="D47" s="1" t="s">
        <v>111</v>
      </c>
      <c r="E47" s="1" t="s">
        <v>113</v>
      </c>
      <c r="F47" s="1" t="s">
        <v>115</v>
      </c>
    </row>
    <row r="48" spans="1:23" x14ac:dyDescent="0.3">
      <c r="A48" s="1">
        <v>0</v>
      </c>
      <c r="B48" t="s">
        <v>94</v>
      </c>
    </row>
    <row r="49" spans="1:14" x14ac:dyDescent="0.3">
      <c r="A49" s="1">
        <v>1</v>
      </c>
      <c r="B49" t="s">
        <v>95</v>
      </c>
    </row>
    <row r="50" spans="1:14" x14ac:dyDescent="0.3">
      <c r="A50" s="1">
        <v>2</v>
      </c>
      <c r="B50" t="s">
        <v>96</v>
      </c>
    </row>
    <row r="51" spans="1:14" x14ac:dyDescent="0.3">
      <c r="A51" s="1">
        <v>3</v>
      </c>
      <c r="B51" t="s">
        <v>97</v>
      </c>
    </row>
    <row r="52" spans="1:14" x14ac:dyDescent="0.3">
      <c r="A52" s="1">
        <v>4</v>
      </c>
      <c r="B52" t="s">
        <v>98</v>
      </c>
    </row>
    <row r="54" spans="1:14" x14ac:dyDescent="0.3">
      <c r="B54" s="1" t="s">
        <v>99</v>
      </c>
      <c r="C54" s="1" t="s">
        <v>109</v>
      </c>
      <c r="D54" s="1" t="s">
        <v>111</v>
      </c>
      <c r="E54" s="1" t="s">
        <v>113</v>
      </c>
      <c r="F54" s="1" t="s">
        <v>115</v>
      </c>
    </row>
    <row r="55" spans="1:14" x14ac:dyDescent="0.3">
      <c r="A55" s="1">
        <v>0</v>
      </c>
      <c r="B55" t="s">
        <v>100</v>
      </c>
    </row>
    <row r="56" spans="1:14" x14ac:dyDescent="0.3">
      <c r="A56" s="1">
        <v>1</v>
      </c>
      <c r="B56" t="s">
        <v>101</v>
      </c>
    </row>
    <row r="57" spans="1:14" x14ac:dyDescent="0.3">
      <c r="A57" s="1">
        <v>2</v>
      </c>
      <c r="B57" t="s">
        <v>102</v>
      </c>
    </row>
    <row r="58" spans="1:14" x14ac:dyDescent="0.3">
      <c r="A58" s="1">
        <v>3</v>
      </c>
      <c r="B58" t="s">
        <v>103</v>
      </c>
    </row>
    <row r="60" spans="1:14" x14ac:dyDescent="0.3">
      <c r="B60" s="1" t="s">
        <v>104</v>
      </c>
      <c r="C60" s="1" t="s">
        <v>11086</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FRCL.L</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E61">
        <v>-1</v>
      </c>
      <c r="F61">
        <v>0.19</v>
      </c>
      <c r="I61" t="str">
        <f t="shared" si="4"/>
        <v>N/A</v>
      </c>
      <c r="J61">
        <f t="shared" si="5"/>
        <v>0</v>
      </c>
      <c r="K61">
        <f t="shared" si="6"/>
        <v>0</v>
      </c>
      <c r="L61">
        <f t="shared" si="7"/>
        <v>-1</v>
      </c>
      <c r="M61">
        <f t="shared" si="8"/>
        <v>0.19</v>
      </c>
      <c r="N61">
        <f t="shared" si="9"/>
        <v>0</v>
      </c>
    </row>
    <row r="62" spans="1:14" x14ac:dyDescent="0.3">
      <c r="A62" s="1">
        <v>1</v>
      </c>
      <c r="B62" t="s">
        <v>111</v>
      </c>
      <c r="E62">
        <v>-1</v>
      </c>
      <c r="F62">
        <v>0.22</v>
      </c>
      <c r="I62" t="str">
        <f t="shared" si="4"/>
        <v>N/A</v>
      </c>
      <c r="J62">
        <f t="shared" si="5"/>
        <v>0</v>
      </c>
      <c r="K62">
        <f t="shared" si="6"/>
        <v>0</v>
      </c>
      <c r="L62">
        <f t="shared" si="7"/>
        <v>-1</v>
      </c>
      <c r="M62">
        <f t="shared" si="8"/>
        <v>0.22</v>
      </c>
      <c r="N62">
        <f t="shared" si="9"/>
        <v>0</v>
      </c>
    </row>
    <row r="63" spans="1:14" x14ac:dyDescent="0.3">
      <c r="A63" s="1">
        <v>2</v>
      </c>
      <c r="B63" t="s">
        <v>113</v>
      </c>
      <c r="F63">
        <v>0.08</v>
      </c>
      <c r="I63" t="str">
        <f t="shared" si="4"/>
        <v>N/A</v>
      </c>
      <c r="J63">
        <f t="shared" si="5"/>
        <v>0</v>
      </c>
      <c r="K63">
        <f t="shared" si="6"/>
        <v>0</v>
      </c>
      <c r="L63">
        <f t="shared" si="7"/>
        <v>0</v>
      </c>
      <c r="M63">
        <f t="shared" si="8"/>
        <v>0.08</v>
      </c>
      <c r="N63">
        <f t="shared" si="9"/>
        <v>0</v>
      </c>
    </row>
    <row r="64" spans="1:14" x14ac:dyDescent="0.3">
      <c r="A64" s="1">
        <v>3</v>
      </c>
      <c r="B64" t="s">
        <v>115</v>
      </c>
      <c r="F64">
        <v>0.12</v>
      </c>
      <c r="I64" t="str">
        <f t="shared" si="4"/>
        <v>N/A</v>
      </c>
      <c r="J64">
        <f t="shared" si="5"/>
        <v>0</v>
      </c>
      <c r="K64">
        <f t="shared" si="6"/>
        <v>0</v>
      </c>
      <c r="L64">
        <f t="shared" si="7"/>
        <v>0</v>
      </c>
      <c r="M64">
        <f t="shared" si="8"/>
        <v>0.12</v>
      </c>
      <c r="N64">
        <f t="shared" si="9"/>
        <v>0</v>
      </c>
    </row>
    <row r="65" spans="1:14" x14ac:dyDescent="0.3">
      <c r="A65" s="1">
        <v>4</v>
      </c>
      <c r="B65" t="s">
        <v>117</v>
      </c>
      <c r="E65">
        <v>0.23</v>
      </c>
      <c r="F65">
        <v>0.08</v>
      </c>
      <c r="I65" t="str">
        <f t="shared" si="4"/>
        <v>N/A</v>
      </c>
      <c r="J65">
        <f t="shared" si="5"/>
        <v>0</v>
      </c>
      <c r="K65">
        <f t="shared" si="6"/>
        <v>0</v>
      </c>
      <c r="L65">
        <f t="shared" si="7"/>
        <v>0.23</v>
      </c>
      <c r="M65">
        <f t="shared" si="8"/>
        <v>0.08</v>
      </c>
      <c r="N65">
        <f t="shared" si="9"/>
        <v>0</v>
      </c>
    </row>
    <row r="66" spans="1:14" x14ac:dyDescent="0.3">
      <c r="A66" s="1">
        <v>5</v>
      </c>
      <c r="B66" t="s">
        <v>119</v>
      </c>
      <c r="C66" t="s">
        <v>5972</v>
      </c>
      <c r="I66" t="str">
        <f t="shared" si="4"/>
        <v>N/A</v>
      </c>
      <c r="J66">
        <f t="shared" si="5"/>
        <v>5.8099999999999999E-2</v>
      </c>
      <c r="K66">
        <f t="shared" si="6"/>
        <v>0</v>
      </c>
      <c r="L66">
        <f t="shared" si="7"/>
        <v>0</v>
      </c>
      <c r="M66">
        <f t="shared" si="8"/>
        <v>0</v>
      </c>
      <c r="N66">
        <f t="shared" si="9"/>
        <v>0</v>
      </c>
    </row>
    <row r="67" spans="1:14" x14ac:dyDescent="0.3">
      <c r="D67" t="s">
        <v>121</v>
      </c>
      <c r="E67" t="str">
        <f>C1</f>
        <v>Foreign &amp; Colonial Investment Trust Ord (FRCL.L)</v>
      </c>
      <c r="I67" t="str">
        <f t="shared" si="4"/>
        <v>N/A</v>
      </c>
      <c r="J67">
        <f t="shared" si="5"/>
        <v>0</v>
      </c>
      <c r="K67" t="str">
        <f t="shared" si="6"/>
        <v>Comp Average</v>
      </c>
      <c r="L67" t="str">
        <f t="shared" si="7"/>
        <v>Foreign &amp; Colonial Investment Trust Ord (FRCL.L)</v>
      </c>
      <c r="M67">
        <f t="shared" si="8"/>
        <v>0</v>
      </c>
      <c r="N67">
        <f t="shared" si="9"/>
        <v>0</v>
      </c>
    </row>
    <row r="68" spans="1:14" x14ac:dyDescent="0.3">
      <c r="A68" s="1">
        <v>0</v>
      </c>
      <c r="B68" t="s">
        <v>122</v>
      </c>
      <c r="C68" t="s">
        <v>8752</v>
      </c>
      <c r="D68" t="e">
        <f ca="1">AVERAGE(VALUE(INDIRECT("J"&amp;(MATCH(B68,B69:B500,0)+68))),VALUE(INDIRECT("J"&amp;(MATCH(B68,B69:B500,0)+79))),VALUE(INDIRECT("J"&amp;(MATCH(B68,B69:B500,0)+90))),VALUE(INDIRECT("J"&amp;(MATCH(B68,B69:B500,0)+101))))</f>
        <v>#N/A</v>
      </c>
      <c r="E68" t="e">
        <f t="shared" ref="E68:E76" ca="1" si="10">IF(AND(C68&lt;&gt;"",D68&lt;&gt;0),IF(VALUE(J68)&gt;VALUE(K68),"above average","below average"),"no data")</f>
        <v>#N/A</v>
      </c>
      <c r="I68" t="e">
        <f t="shared" ca="1" si="4"/>
        <v>#N/A</v>
      </c>
      <c r="J68">
        <f t="shared" si="5"/>
        <v>3280000000</v>
      </c>
      <c r="K68" t="e">
        <f t="shared" ca="1" si="6"/>
        <v>#N/A</v>
      </c>
      <c r="L68" t="e">
        <f t="shared" ca="1" si="7"/>
        <v>#N/A</v>
      </c>
      <c r="M68">
        <f t="shared" si="8"/>
        <v>0</v>
      </c>
      <c r="N68">
        <f t="shared" si="9"/>
        <v>0</v>
      </c>
    </row>
    <row r="69" spans="1:14" x14ac:dyDescent="0.3">
      <c r="A69" s="1">
        <v>1</v>
      </c>
      <c r="B69" t="s">
        <v>123</v>
      </c>
      <c r="D69" t="e">
        <f ca="1">AVERAGE(VALUE(INDIRECT("J"&amp;(MATCH(B69,B70:B501,0)+69))),VALUE(INDIRECT("J"&amp;(MATCH(B69,B70:B501,0)+80))),VALUE(INDIRECT("J"&amp;(MATCH(B69,B70:B501,0)+91))),VALUE(INDIRECT("J"&amp;(MATCH(B69,B70:B501,0)+102))))</f>
        <v>#N/A</v>
      </c>
      <c r="E69" t="e">
        <f t="shared" ca="1" si="10"/>
        <v>#N/A</v>
      </c>
      <c r="I69" t="e">
        <f t="shared" ca="1" si="4"/>
        <v>#N/A</v>
      </c>
      <c r="J69">
        <f t="shared" si="5"/>
        <v>0</v>
      </c>
      <c r="K69" t="e">
        <f t="shared" ca="1" si="6"/>
        <v>#N/A</v>
      </c>
      <c r="L69" t="e">
        <f t="shared" ca="1" si="7"/>
        <v>#N/A</v>
      </c>
      <c r="M69">
        <f t="shared" si="8"/>
        <v>0</v>
      </c>
      <c r="N69">
        <f t="shared" si="9"/>
        <v>0</v>
      </c>
    </row>
    <row r="70" spans="1:14" x14ac:dyDescent="0.3">
      <c r="A70" s="1">
        <v>2</v>
      </c>
      <c r="B70" t="s">
        <v>124</v>
      </c>
      <c r="C70" t="s">
        <v>11085</v>
      </c>
      <c r="D70" t="e">
        <f ca="1">AVERAGE(VALUE(INDIRECT("J"&amp;(MATCH(B70,B71:B502,0)+70))),VALUE(INDIRECT("J"&amp;(MATCH(B70,B71:B502,0)+81))),VALUE(INDIRECT("J"&amp;(MATCH(B70,B71:B502,0)+92))),VALUE(INDIRECT("J"&amp;(MATCH(B70,B71:B502,0)+103))))</f>
        <v>#N/A</v>
      </c>
      <c r="E70" t="e">
        <f t="shared" ca="1" si="10"/>
        <v>#N/A</v>
      </c>
      <c r="F70" t="e">
        <f t="shared" ref="F70:F76" ca="1" si="11">IF(E70="above average",LOWER(TRIM(IF(ISNUMBER(VALUE(RIGHT(B70,1))),REPLACE(B70,LEN(B70),1,""),B70))),"")</f>
        <v>#N/A</v>
      </c>
      <c r="G70" t="e">
        <f ca="1">IFERROR(LEFT(F70,FIND("(",F70) - 2),F70)</f>
        <v>#N/A</v>
      </c>
      <c r="I70" t="e">
        <f t="shared" ca="1" si="4"/>
        <v>#N/A</v>
      </c>
      <c r="J70" t="str">
        <f t="shared" si="5"/>
        <v>5.35</v>
      </c>
      <c r="K70" t="e">
        <f t="shared" ca="1" si="6"/>
        <v>#N/A</v>
      </c>
      <c r="L70" t="e">
        <f t="shared" ca="1" si="7"/>
        <v>#N/A</v>
      </c>
      <c r="M70" t="e">
        <f t="shared" ca="1" si="8"/>
        <v>#N/A</v>
      </c>
      <c r="N70" t="e">
        <f t="shared" ca="1" si="9"/>
        <v>#N/A</v>
      </c>
    </row>
    <row r="71" spans="1:14" x14ac:dyDescent="0.3">
      <c r="A71" s="1">
        <v>3</v>
      </c>
      <c r="B71" t="s">
        <v>125</v>
      </c>
      <c r="D71" t="e">
        <f ca="1">AVERAGE(VALUE(INDIRECT("J"&amp;(MATCH(B71,B72:B503,0)+71))),VALUE(INDIRECT("J"&amp;(MATCH(B71,B72:B503,0)+82))),VALUE(INDIRECT("J"&amp;(MATCH(B71,B72:B503,0)+93))),VALUE(INDIRECT("J"&amp;(MATCH(B71,B72:B503,0)+104))))</f>
        <v>#N/A</v>
      </c>
      <c r="E71" t="e">
        <f t="shared" ca="1" si="10"/>
        <v>#N/A</v>
      </c>
      <c r="F71" t="e">
        <f t="shared" ca="1" si="11"/>
        <v>#N/A</v>
      </c>
      <c r="G71" t="e">
        <f t="shared" ref="G71:G76" ca="1" si="12">IF(F71&lt;&gt;"", G70 &amp; ", " &amp; IFERROR(LEFT(F71,FIND("(",F71) - 2),F71),G70)</f>
        <v>#N/A</v>
      </c>
      <c r="I71" t="e">
        <f t="shared" ca="1" si="4"/>
        <v>#N/A</v>
      </c>
      <c r="J71">
        <f t="shared" si="5"/>
        <v>0</v>
      </c>
      <c r="K71" t="e">
        <f t="shared" ca="1" si="6"/>
        <v>#N/A</v>
      </c>
      <c r="L71" t="e">
        <f t="shared" ca="1" si="7"/>
        <v>#N/A</v>
      </c>
      <c r="M71" t="e">
        <f t="shared" ca="1" si="8"/>
        <v>#N/A</v>
      </c>
      <c r="N71" t="e">
        <f t="shared" ca="1" si="9"/>
        <v>#N/A</v>
      </c>
    </row>
    <row r="72" spans="1:14" x14ac:dyDescent="0.3">
      <c r="A72" s="1">
        <v>4</v>
      </c>
      <c r="B72" t="s">
        <v>127</v>
      </c>
      <c r="D72" t="e">
        <f ca="1">AVERAGE(VALUE(INDIRECT("J"&amp;(MATCH(B72,B73:B504,0)+72))),VALUE(INDIRECT("J"&amp;(MATCH(B72,B73:B504,0)+83))),VALUE(INDIRECT("J"&amp;(MATCH(B72,B73:B504,0)+94))),VALUE(INDIRECT("J"&amp;(MATCH(B72,B73:B504,0)+105))))</f>
        <v>#N/A</v>
      </c>
      <c r="E72" t="e">
        <f t="shared" ca="1" si="10"/>
        <v>#N/A</v>
      </c>
      <c r="F72" t="e">
        <f t="shared" ca="1" si="11"/>
        <v>#N/A</v>
      </c>
      <c r="G72" t="e">
        <f t="shared" ca="1" si="12"/>
        <v>#N/A</v>
      </c>
      <c r="I72" t="e">
        <f t="shared" ca="1" si="4"/>
        <v>#N/A</v>
      </c>
      <c r="J72">
        <f t="shared" si="5"/>
        <v>0</v>
      </c>
      <c r="K72" t="e">
        <f t="shared" ca="1" si="6"/>
        <v>#N/A</v>
      </c>
      <c r="L72" t="e">
        <f t="shared" ca="1" si="7"/>
        <v>#N/A</v>
      </c>
      <c r="M72" t="e">
        <f t="shared" ca="1" si="8"/>
        <v>#N/A</v>
      </c>
      <c r="N72" t="e">
        <f t="shared" ca="1" si="9"/>
        <v>#N/A</v>
      </c>
    </row>
    <row r="73" spans="1:14" x14ac:dyDescent="0.3">
      <c r="A73" s="1">
        <v>5</v>
      </c>
      <c r="B73" t="s">
        <v>129</v>
      </c>
      <c r="D73" t="e">
        <f ca="1">AVERAGE(VALUE(INDIRECT("J"&amp;(MATCH(B73,B74:B505,0)+73))),VALUE(INDIRECT("J"&amp;(MATCH(B73,B74:B505,0)+84))),VALUE(INDIRECT("J"&amp;(MATCH(B73,B74:B505,0)+95))),VALUE(INDIRECT("J"&amp;(MATCH(B73,B74:B505,0)+106))))</f>
        <v>#N/A</v>
      </c>
      <c r="E73" t="e">
        <f t="shared" ca="1" si="10"/>
        <v>#N/A</v>
      </c>
      <c r="F73" t="e">
        <f t="shared" ca="1" si="11"/>
        <v>#N/A</v>
      </c>
      <c r="G73" t="e">
        <f t="shared" ca="1" si="12"/>
        <v>#N/A</v>
      </c>
      <c r="I73" t="e">
        <f t="shared" ca="1" si="4"/>
        <v>#N/A</v>
      </c>
      <c r="J73">
        <f t="shared" si="5"/>
        <v>0</v>
      </c>
      <c r="K73" t="e">
        <f t="shared" ca="1" si="6"/>
        <v>#N/A</v>
      </c>
      <c r="L73" t="e">
        <f t="shared" ca="1" si="7"/>
        <v>#N/A</v>
      </c>
      <c r="M73" t="e">
        <f t="shared" ca="1" si="8"/>
        <v>#N/A</v>
      </c>
      <c r="N73" t="e">
        <f t="shared" ca="1" si="9"/>
        <v>#N/A</v>
      </c>
    </row>
    <row r="74" spans="1:14" x14ac:dyDescent="0.3">
      <c r="A74" s="1">
        <v>6</v>
      </c>
      <c r="B74" t="s">
        <v>131</v>
      </c>
      <c r="D74" t="e">
        <f ca="1">AVERAGE(VALUE(INDIRECT("J"&amp;(MATCH(B74,B75:B506,0)+74))),VALUE(INDIRECT("J"&amp;(MATCH(B74,B75:B506,0)+85))),VALUE(INDIRECT("J"&amp;(MATCH(B74,B75:B506,0)+96))),VALUE(INDIRECT("J"&amp;(MATCH(B74,B75:B506,0)+107))))</f>
        <v>#N/A</v>
      </c>
      <c r="E74" t="e">
        <f t="shared" ca="1" si="10"/>
        <v>#N/A</v>
      </c>
      <c r="F74" t="e">
        <f t="shared" ca="1" si="11"/>
        <v>#N/A</v>
      </c>
      <c r="G74" t="e">
        <f t="shared" ca="1" si="12"/>
        <v>#N/A</v>
      </c>
      <c r="I74" t="e">
        <f t="shared" ca="1" si="4"/>
        <v>#N/A</v>
      </c>
      <c r="J74">
        <f t="shared" si="5"/>
        <v>0</v>
      </c>
      <c r="K74" t="e">
        <f t="shared" ca="1" si="6"/>
        <v>#N/A</v>
      </c>
      <c r="L74" t="e">
        <f t="shared" ca="1" si="7"/>
        <v>#N/A</v>
      </c>
      <c r="M74" t="e">
        <f t="shared" ca="1" si="8"/>
        <v>#N/A</v>
      </c>
      <c r="N74" t="e">
        <f t="shared" ca="1" si="9"/>
        <v>#N/A</v>
      </c>
    </row>
    <row r="75" spans="1:14" x14ac:dyDescent="0.3">
      <c r="A75" s="1">
        <v>7</v>
      </c>
      <c r="B75" t="s">
        <v>133</v>
      </c>
      <c r="D75" t="e">
        <f ca="1">AVERAGE(VALUE(INDIRECT("J"&amp;(MATCH(B75,B76:B507,0)+75))),VALUE(INDIRECT("J"&amp;(MATCH(B75,B76:B507,0)+86))),VALUE(INDIRECT("J"&amp;(MATCH(B75,B76:B507,0)+97))),VALUE(INDIRECT("J"&amp;(MATCH(B75,B76:B507,0)+108))))</f>
        <v>#N/A</v>
      </c>
      <c r="E75" t="e">
        <f t="shared" ca="1" si="10"/>
        <v>#N/A</v>
      </c>
      <c r="F75" t="e">
        <f t="shared" ca="1" si="11"/>
        <v>#N/A</v>
      </c>
      <c r="G75" t="e">
        <f t="shared" ca="1" si="12"/>
        <v>#N/A</v>
      </c>
      <c r="I75" t="e">
        <f t="shared" ca="1" si="4"/>
        <v>#N/A</v>
      </c>
      <c r="J75">
        <f t="shared" si="5"/>
        <v>0</v>
      </c>
      <c r="K75" t="e">
        <f t="shared" ca="1" si="6"/>
        <v>#N/A</v>
      </c>
      <c r="L75" t="e">
        <f t="shared" ca="1" si="7"/>
        <v>#N/A</v>
      </c>
      <c r="M75" t="e">
        <f t="shared" ca="1" si="8"/>
        <v>#N/A</v>
      </c>
      <c r="N75" t="e">
        <f t="shared" ca="1" si="9"/>
        <v>#N/A</v>
      </c>
    </row>
    <row r="76" spans="1:14" x14ac:dyDescent="0.3">
      <c r="A76" s="1">
        <v>8</v>
      </c>
      <c r="B76" t="s">
        <v>134</v>
      </c>
      <c r="D76" t="e">
        <f ca="1">AVERAGE(VALUE(INDIRECT("J"&amp;(MATCH(B76,B77:B508,0)+76))),VALUE(INDIRECT("J"&amp;(MATCH(B76,B77:B508,0)+87))),VALUE(INDIRECT("J"&amp;(MATCH(B76,B77:B508,0)+98))),VALUE(INDIRECT("J"&amp;(MATCH(B76,B77:B508,0)+109))))</f>
        <v>#N/A</v>
      </c>
      <c r="E76" t="e">
        <f t="shared" ca="1" si="10"/>
        <v>#N/A</v>
      </c>
      <c r="F76" t="e">
        <f t="shared" ca="1" si="11"/>
        <v>#N/A</v>
      </c>
      <c r="G76" t="e">
        <f t="shared" ca="1" si="12"/>
        <v>#N/A</v>
      </c>
      <c r="I76" t="e">
        <f t="shared" ca="1" si="4"/>
        <v>#N/A</v>
      </c>
      <c r="J76">
        <f t="shared" si="5"/>
        <v>0</v>
      </c>
      <c r="K76" t="e">
        <f t="shared" ca="1" si="6"/>
        <v>#N/A</v>
      </c>
      <c r="L76" t="e">
        <f t="shared" ca="1" si="7"/>
        <v>#N/A</v>
      </c>
      <c r="M76" t="e">
        <f t="shared" ca="1" si="8"/>
        <v>#N/A</v>
      </c>
      <c r="N76" t="e">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#N/A</v>
      </c>
      <c r="G77" t="e">
        <f ca="1">TRIM(IF(LEFT(G76,1)=",",REPLACE(G76,1,1,""),SUBSTITUTE(G76,F77, "and " &amp; F77)))</f>
        <v>#N/A</v>
      </c>
      <c r="I77" t="e">
        <f t="shared" ca="1" si="4"/>
        <v>#N/A</v>
      </c>
      <c r="J77">
        <f t="shared" si="5"/>
        <v>0</v>
      </c>
      <c r="K77">
        <f t="shared" si="6"/>
        <v>0</v>
      </c>
      <c r="L77">
        <f t="shared" si="7"/>
        <v>0</v>
      </c>
      <c r="M77" t="e">
        <f t="shared" ca="1" si="8"/>
        <v>#N/A</v>
      </c>
      <c r="N77" t="e">
        <f t="shared" ca="1" si="9"/>
        <v>#N/A</v>
      </c>
    </row>
    <row r="78" spans="1:14" x14ac:dyDescent="0.3">
      <c r="A78" s="1">
        <v>0</v>
      </c>
      <c r="B78" t="s">
        <v>135</v>
      </c>
      <c r="D78" t="str">
        <f ca="1">IF(COUNTIF(E70:E76,"=above average")&gt;0,"There are some indications that "&amp;D1&amp;" may be overvalued. The company has a higher " &amp; G77 &amp; " than the comparable average", "Inconclusive")</f>
        <v>Inconclusive</v>
      </c>
      <c r="I78" t="str">
        <f t="shared" ca="1" si="4"/>
        <v>N/A</v>
      </c>
      <c r="J78">
        <f t="shared" si="5"/>
        <v>0</v>
      </c>
      <c r="K78" t="str">
        <f t="shared" ca="1" si="6"/>
        <v>Inconclusive</v>
      </c>
      <c r="L78">
        <f t="shared" si="7"/>
        <v>0</v>
      </c>
      <c r="M78">
        <f t="shared" si="8"/>
        <v>0</v>
      </c>
      <c r="N78">
        <f t="shared" si="9"/>
        <v>0</v>
      </c>
    </row>
    <row r="79" spans="1:14" x14ac:dyDescent="0.3">
      <c r="A79" s="1">
        <v>1</v>
      </c>
      <c r="B79" t="s">
        <v>137</v>
      </c>
      <c r="I79" t="str">
        <f t="shared" si="4"/>
        <v>N/A</v>
      </c>
      <c r="J79">
        <f t="shared" si="5"/>
        <v>0</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F81" t="e">
        <f t="shared" ref="F81:F87" ca="1" si="13">IF(E70="below average",LOWER(TRIM(IF(ISNUMBER(VALUE(RIGHT(B70,1))),REPLACE(B70,LEN(B70),1,""),B70))),"")</f>
        <v>#N/A</v>
      </c>
      <c r="G81" t="e">
        <f ca="1">IFERROR(LEFT(F81,FIND("(",F81) - 2),F81)</f>
        <v>#N/A</v>
      </c>
      <c r="I81" t="e">
        <f t="shared" ca="1" si="4"/>
        <v>#N/A</v>
      </c>
      <c r="J81">
        <f t="shared" si="5"/>
        <v>0</v>
      </c>
      <c r="K81">
        <f t="shared" si="6"/>
        <v>0</v>
      </c>
      <c r="L81">
        <f t="shared" si="7"/>
        <v>0</v>
      </c>
      <c r="M81" t="e">
        <f t="shared" ca="1" si="8"/>
        <v>#N/A</v>
      </c>
      <c r="N81" t="e">
        <f t="shared" ca="1" si="9"/>
        <v>#N/A</v>
      </c>
    </row>
    <row r="82" spans="1:14" x14ac:dyDescent="0.3">
      <c r="A82" s="1">
        <v>1</v>
      </c>
      <c r="B82" t="s">
        <v>141</v>
      </c>
      <c r="F82" t="e">
        <f t="shared" ca="1" si="13"/>
        <v>#N/A</v>
      </c>
      <c r="G82" t="e">
        <f t="shared" ref="G82:G87" ca="1" si="14">IF(F82&lt;&gt;"", G81 &amp; ", " &amp; IFERROR(LEFT(F82,FIND("(",F82) - 2),F82),G81)</f>
        <v>#N/A</v>
      </c>
      <c r="I82" t="e">
        <f t="shared" ca="1" si="4"/>
        <v>#N/A</v>
      </c>
      <c r="J82">
        <f t="shared" si="5"/>
        <v>0</v>
      </c>
      <c r="K82">
        <f t="shared" si="6"/>
        <v>0</v>
      </c>
      <c r="L82">
        <f t="shared" si="7"/>
        <v>0</v>
      </c>
      <c r="M82" t="e">
        <f t="shared" ca="1" si="8"/>
        <v>#N/A</v>
      </c>
      <c r="N82" t="e">
        <f t="shared" ca="1" si="9"/>
        <v>#N/A</v>
      </c>
    </row>
    <row r="83" spans="1:14" x14ac:dyDescent="0.3">
      <c r="F83" t="e">
        <f t="shared" ca="1" si="13"/>
        <v>#N/A</v>
      </c>
      <c r="G83" t="e">
        <f t="shared" ca="1" si="14"/>
        <v>#N/A</v>
      </c>
      <c r="I83" t="e">
        <f t="shared" ca="1" si="4"/>
        <v>#N/A</v>
      </c>
      <c r="J83">
        <f t="shared" si="5"/>
        <v>0</v>
      </c>
      <c r="K83">
        <f t="shared" si="6"/>
        <v>0</v>
      </c>
      <c r="L83">
        <f t="shared" si="7"/>
        <v>0</v>
      </c>
      <c r="M83" t="e">
        <f t="shared" ca="1" si="8"/>
        <v>#N/A</v>
      </c>
      <c r="N83" t="e">
        <f t="shared" ca="1" si="9"/>
        <v>#N/A</v>
      </c>
    </row>
    <row r="84" spans="1:14" x14ac:dyDescent="0.3">
      <c r="A84" s="1">
        <v>0</v>
      </c>
      <c r="B84" t="s">
        <v>143</v>
      </c>
      <c r="F84" t="e">
        <f t="shared" ca="1" si="13"/>
        <v>#N/A</v>
      </c>
      <c r="G84" t="e">
        <f t="shared" ca="1" si="14"/>
        <v>#N/A</v>
      </c>
      <c r="I84" t="e">
        <f t="shared" ca="1" si="4"/>
        <v>#N/A</v>
      </c>
      <c r="J84">
        <f t="shared" si="5"/>
        <v>0</v>
      </c>
      <c r="K84">
        <f t="shared" si="6"/>
        <v>0</v>
      </c>
      <c r="L84">
        <f t="shared" si="7"/>
        <v>0</v>
      </c>
      <c r="M84" t="e">
        <f t="shared" ca="1" si="8"/>
        <v>#N/A</v>
      </c>
      <c r="N84" t="e">
        <f t="shared" ca="1" si="9"/>
        <v>#N/A</v>
      </c>
    </row>
    <row r="85" spans="1:14" x14ac:dyDescent="0.3">
      <c r="A85" s="1">
        <v>1</v>
      </c>
      <c r="B85" t="s">
        <v>145</v>
      </c>
      <c r="F85" t="e">
        <f t="shared" ca="1" si="13"/>
        <v>#N/A</v>
      </c>
      <c r="G85" t="e">
        <f t="shared" ca="1" si="14"/>
        <v>#N/A</v>
      </c>
      <c r="I85" t="e">
        <f t="shared" ca="1" si="4"/>
        <v>#N/A</v>
      </c>
      <c r="J85">
        <f t="shared" si="5"/>
        <v>0</v>
      </c>
      <c r="K85">
        <f t="shared" si="6"/>
        <v>0</v>
      </c>
      <c r="L85">
        <f t="shared" si="7"/>
        <v>0</v>
      </c>
      <c r="M85" t="e">
        <f t="shared" ca="1" si="8"/>
        <v>#N/A</v>
      </c>
      <c r="N85" t="e">
        <f t="shared" ca="1" si="9"/>
        <v>#N/A</v>
      </c>
    </row>
    <row r="86" spans="1:14" x14ac:dyDescent="0.3">
      <c r="F86" t="e">
        <f t="shared" ca="1" si="13"/>
        <v>#N/A</v>
      </c>
      <c r="G86" t="e">
        <f t="shared" ca="1" si="14"/>
        <v>#N/A</v>
      </c>
      <c r="I86" t="e">
        <f t="shared" ca="1" si="4"/>
        <v>#N/A</v>
      </c>
      <c r="J86">
        <f t="shared" si="5"/>
        <v>0</v>
      </c>
      <c r="K86">
        <f t="shared" si="6"/>
        <v>0</v>
      </c>
      <c r="L86">
        <f t="shared" si="7"/>
        <v>0</v>
      </c>
      <c r="M86" t="e">
        <f t="shared" ca="1" si="8"/>
        <v>#N/A</v>
      </c>
      <c r="N86" t="e">
        <f t="shared" ca="1" si="9"/>
        <v>#N/A</v>
      </c>
    </row>
    <row r="87" spans="1:14" x14ac:dyDescent="0.3">
      <c r="A87" s="1">
        <v>0</v>
      </c>
      <c r="B87" t="s">
        <v>147</v>
      </c>
      <c r="F87" t="e">
        <f t="shared" ca="1" si="13"/>
        <v>#N/A</v>
      </c>
      <c r="G87" t="e">
        <f t="shared" ca="1" si="14"/>
        <v>#N/A</v>
      </c>
      <c r="I87" t="e">
        <f t="shared" ca="1" si="4"/>
        <v>#N/A</v>
      </c>
      <c r="J87">
        <f t="shared" si="5"/>
        <v>0</v>
      </c>
      <c r="K87">
        <f t="shared" si="6"/>
        <v>0</v>
      </c>
      <c r="L87">
        <f t="shared" si="7"/>
        <v>0</v>
      </c>
      <c r="M87" t="e">
        <f t="shared" ca="1" si="8"/>
        <v>#N/A</v>
      </c>
      <c r="N87" t="e">
        <f t="shared" ca="1" si="9"/>
        <v>#N/A</v>
      </c>
    </row>
    <row r="88" spans="1:14" x14ac:dyDescent="0.3">
      <c r="A88" s="1">
        <v>1</v>
      </c>
      <c r="B88" t="s">
        <v>149</v>
      </c>
      <c r="F88" t="e">
        <f ca="1">IF(F87="",IF(F86="",IF(F85="",IF(F84="",IF(F83="",IF(F82="",IFERROR(LEFT(F81,FIND("(",F81) - 2),F81),IFERROR(LEFT(F82,FIND("(",F82) - 2),F82)),IFERROR(LEFT(F83,FIND("(",F83) - 2),F83)),IFERROR(LEFT(F84,FIND("(",F84) - 2),F84)),IFERROR(LEFT(F85,FIND("(",F85) - 2),F85)),IFERROR(LEFT(F86,FIND("(",F86) - 2),F86)),IFERROR(LEFT(F87,FIND("(",F87) - 2),F87))</f>
        <v>#N/A</v>
      </c>
      <c r="G88" t="e">
        <f ca="1">TRIM(IF(LEFT(G87,1)=",",REPLACE(G87,1,1,""),SUBSTITUTE(G87,F88, "and " &amp; F88)))</f>
        <v>#N/A</v>
      </c>
      <c r="I88" t="e">
        <f t="shared" ca="1" si="4"/>
        <v>#N/A</v>
      </c>
      <c r="J88">
        <f t="shared" si="5"/>
        <v>0</v>
      </c>
      <c r="K88">
        <f t="shared" si="6"/>
        <v>0</v>
      </c>
      <c r="L88">
        <f t="shared" si="7"/>
        <v>0</v>
      </c>
      <c r="M88" t="e">
        <f t="shared" ca="1" si="8"/>
        <v>#N/A</v>
      </c>
      <c r="N88" t="e">
        <f t="shared" ca="1" si="9"/>
        <v>#N/A</v>
      </c>
    </row>
    <row r="89" spans="1:14" x14ac:dyDescent="0.3">
      <c r="A89" s="1">
        <v>2</v>
      </c>
      <c r="B89" t="s">
        <v>151</v>
      </c>
      <c r="D89" t="str">
        <f ca="1">IF(COUNTIF(E70:E76,"=below average")&gt;0,"There are some indications that "&amp;D1&amp;" may be undervalued. The company has a lower " &amp; G88 &amp; " than the comparable average", "Inconclusive")</f>
        <v>Inconclusive</v>
      </c>
      <c r="I89" t="str">
        <f t="shared" ca="1" si="4"/>
        <v>N/A</v>
      </c>
      <c r="J89">
        <f t="shared" si="5"/>
        <v>0</v>
      </c>
      <c r="K89" t="str">
        <f t="shared" ca="1" si="6"/>
        <v>Inconclusive</v>
      </c>
      <c r="L89">
        <f t="shared" si="7"/>
        <v>0</v>
      </c>
      <c r="M89">
        <f t="shared" si="8"/>
        <v>0</v>
      </c>
      <c r="N89">
        <f t="shared" si="9"/>
        <v>0</v>
      </c>
    </row>
    <row r="90" spans="1:14" x14ac:dyDescent="0.3">
      <c r="A90" s="1">
        <v>3</v>
      </c>
      <c r="B90" t="s">
        <v>153</v>
      </c>
      <c r="I90" t="str">
        <f t="shared" si="4"/>
        <v>N/A</v>
      </c>
      <c r="J90">
        <f t="shared" si="5"/>
        <v>0</v>
      </c>
      <c r="K90">
        <f t="shared" si="6"/>
        <v>0</v>
      </c>
      <c r="L90">
        <f t="shared" si="7"/>
        <v>0</v>
      </c>
      <c r="M90">
        <f t="shared" si="8"/>
        <v>0</v>
      </c>
      <c r="N90">
        <f t="shared" si="9"/>
        <v>0</v>
      </c>
    </row>
    <row r="91" spans="1:14" x14ac:dyDescent="0.3">
      <c r="A91" s="1">
        <v>4</v>
      </c>
      <c r="B91" t="s">
        <v>155</v>
      </c>
      <c r="I91" t="str">
        <f t="shared" si="4"/>
        <v>N/A</v>
      </c>
      <c r="J91">
        <f t="shared" si="5"/>
        <v>0</v>
      </c>
      <c r="K91">
        <f t="shared" si="6"/>
        <v>0</v>
      </c>
      <c r="L91">
        <f t="shared" si="7"/>
        <v>0</v>
      </c>
      <c r="M91">
        <f t="shared" si="8"/>
        <v>0</v>
      </c>
      <c r="N91">
        <f t="shared" si="9"/>
        <v>0</v>
      </c>
    </row>
    <row r="92" spans="1:14" x14ac:dyDescent="0.3">
      <c r="A92" s="1">
        <v>5</v>
      </c>
      <c r="B92" t="s">
        <v>157</v>
      </c>
      <c r="I92" t="str">
        <f t="shared" si="4"/>
        <v>N/A</v>
      </c>
      <c r="J92">
        <f t="shared" si="5"/>
        <v>0</v>
      </c>
      <c r="K92">
        <f t="shared" si="6"/>
        <v>0</v>
      </c>
      <c r="L92">
        <f t="shared" si="7"/>
        <v>0</v>
      </c>
      <c r="M92">
        <f t="shared" si="8"/>
        <v>0</v>
      </c>
      <c r="N92">
        <f t="shared" si="9"/>
        <v>0</v>
      </c>
    </row>
    <row r="93" spans="1:14" x14ac:dyDescent="0.3">
      <c r="A93" s="1">
        <v>6</v>
      </c>
      <c r="B93" t="s">
        <v>159</v>
      </c>
      <c r="I93" t="str">
        <f t="shared" si="4"/>
        <v>N/A</v>
      </c>
      <c r="J93">
        <f t="shared" si="5"/>
        <v>0</v>
      </c>
      <c r="K93">
        <f t="shared" si="6"/>
        <v>0</v>
      </c>
      <c r="L93">
        <f t="shared" si="7"/>
        <v>0</v>
      </c>
      <c r="M93">
        <f t="shared" si="8"/>
        <v>0</v>
      </c>
      <c r="N93">
        <f t="shared" si="9"/>
        <v>0</v>
      </c>
    </row>
    <row r="94" spans="1:14" x14ac:dyDescent="0.3">
      <c r="A94" s="1">
        <v>7</v>
      </c>
      <c r="B94" t="s">
        <v>160</v>
      </c>
      <c r="I94" t="str">
        <f t="shared" si="4"/>
        <v>N/A</v>
      </c>
      <c r="J94">
        <f t="shared" si="5"/>
        <v>0</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I96" t="str">
        <f t="shared" si="4"/>
        <v>N/A</v>
      </c>
      <c r="J96">
        <f t="shared" si="5"/>
        <v>0</v>
      </c>
      <c r="K96">
        <f t="shared" si="6"/>
        <v>0</v>
      </c>
      <c r="L96">
        <f t="shared" si="7"/>
        <v>0</v>
      </c>
      <c r="M96">
        <f t="shared" si="8"/>
        <v>0</v>
      </c>
      <c r="N96">
        <f t="shared" si="9"/>
        <v>0</v>
      </c>
    </row>
    <row r="97" spans="1:14" x14ac:dyDescent="0.3">
      <c r="A97" s="1">
        <v>1</v>
      </c>
      <c r="B97" t="s">
        <v>164</v>
      </c>
      <c r="I97" t="str">
        <f t="shared" si="4"/>
        <v>N/A</v>
      </c>
      <c r="J97">
        <f t="shared" si="5"/>
        <v>0</v>
      </c>
      <c r="K97">
        <f t="shared" si="6"/>
        <v>0</v>
      </c>
      <c r="L97">
        <f t="shared" si="7"/>
        <v>0</v>
      </c>
      <c r="M97">
        <f t="shared" si="8"/>
        <v>0</v>
      </c>
      <c r="N97">
        <f t="shared" si="9"/>
        <v>0</v>
      </c>
    </row>
    <row r="98" spans="1:14" x14ac:dyDescent="0.3">
      <c r="A98" s="1">
        <v>2</v>
      </c>
      <c r="B98" t="s">
        <v>166</v>
      </c>
      <c r="I98" t="str">
        <f t="shared" si="4"/>
        <v>N/A</v>
      </c>
      <c r="J98">
        <f t="shared" si="5"/>
        <v>0</v>
      </c>
      <c r="K98">
        <f t="shared" si="6"/>
        <v>0</v>
      </c>
      <c r="L98">
        <f t="shared" si="7"/>
        <v>0</v>
      </c>
      <c r="M98">
        <f t="shared" si="8"/>
        <v>0</v>
      </c>
      <c r="N98">
        <f t="shared" si="9"/>
        <v>0</v>
      </c>
    </row>
    <row r="99" spans="1:14" x14ac:dyDescent="0.3">
      <c r="A99" s="1">
        <v>3</v>
      </c>
      <c r="B99" t="s">
        <v>168</v>
      </c>
      <c r="I99" t="str">
        <f t="shared" si="4"/>
        <v>N/A</v>
      </c>
      <c r="J99">
        <f t="shared" si="5"/>
        <v>0</v>
      </c>
      <c r="K99">
        <f t="shared" si="6"/>
        <v>0</v>
      </c>
      <c r="L99">
        <f t="shared" si="7"/>
        <v>0</v>
      </c>
      <c r="M99">
        <f t="shared" si="8"/>
        <v>0</v>
      </c>
      <c r="N99">
        <f t="shared" si="9"/>
        <v>0</v>
      </c>
    </row>
    <row r="100" spans="1:14" x14ac:dyDescent="0.3">
      <c r="A100" s="1">
        <v>4</v>
      </c>
      <c r="B100" t="s">
        <v>170</v>
      </c>
      <c r="I100" t="str">
        <f t="shared" si="4"/>
        <v>N/A</v>
      </c>
      <c r="J100">
        <f t="shared" si="5"/>
        <v>0</v>
      </c>
      <c r="K100">
        <f t="shared" si="6"/>
        <v>0</v>
      </c>
      <c r="L100">
        <f t="shared" si="7"/>
        <v>0</v>
      </c>
      <c r="M100">
        <f t="shared" si="8"/>
        <v>0</v>
      </c>
      <c r="N100">
        <f t="shared" si="9"/>
        <v>0</v>
      </c>
    </row>
    <row r="101" spans="1:14" x14ac:dyDescent="0.3">
      <c r="A101" s="1">
        <v>5</v>
      </c>
      <c r="B101" t="s">
        <v>172</v>
      </c>
      <c r="I101" t="str">
        <f t="shared" si="4"/>
        <v>N/A</v>
      </c>
      <c r="J101">
        <f t="shared" si="5"/>
        <v>0</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I103" t="str">
        <f t="shared" si="4"/>
        <v>N/A</v>
      </c>
      <c r="J103">
        <f t="shared" si="5"/>
        <v>0</v>
      </c>
      <c r="K103">
        <f t="shared" si="6"/>
        <v>0</v>
      </c>
      <c r="L103">
        <f t="shared" si="7"/>
        <v>0</v>
      </c>
      <c r="M103">
        <f t="shared" si="8"/>
        <v>0</v>
      </c>
      <c r="N103">
        <f t="shared" si="9"/>
        <v>0</v>
      </c>
    </row>
    <row r="104" spans="1:14" x14ac:dyDescent="0.3">
      <c r="A104" s="1">
        <v>1</v>
      </c>
      <c r="B104" t="s">
        <v>176</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I106" t="str">
        <f t="shared" si="4"/>
        <v>N/A</v>
      </c>
      <c r="J106">
        <f t="shared" si="5"/>
        <v>0</v>
      </c>
      <c r="K106">
        <f t="shared" si="6"/>
        <v>0</v>
      </c>
      <c r="L106">
        <f t="shared" si="7"/>
        <v>0</v>
      </c>
      <c r="M106">
        <f t="shared" si="8"/>
        <v>0</v>
      </c>
      <c r="N106">
        <f t="shared" si="9"/>
        <v>0</v>
      </c>
    </row>
    <row r="107" spans="1:14" x14ac:dyDescent="0.3">
      <c r="A107" s="1">
        <v>1</v>
      </c>
      <c r="B107" t="s">
        <v>178</v>
      </c>
      <c r="I107" t="str">
        <f t="shared" si="4"/>
        <v>N/A</v>
      </c>
      <c r="J107">
        <f t="shared" si="5"/>
        <v>0</v>
      </c>
      <c r="K107">
        <f t="shared" si="6"/>
        <v>0</v>
      </c>
      <c r="L107">
        <f t="shared" si="7"/>
        <v>0</v>
      </c>
      <c r="M107">
        <f t="shared" si="8"/>
        <v>0</v>
      </c>
      <c r="N107">
        <f t="shared" si="9"/>
        <v>0</v>
      </c>
    </row>
    <row r="108" spans="1:14" x14ac:dyDescent="0.3">
      <c r="A108" s="1">
        <v>2</v>
      </c>
      <c r="B108" t="s">
        <v>180</v>
      </c>
      <c r="I108" t="str">
        <f t="shared" si="4"/>
        <v>N/A</v>
      </c>
      <c r="J108">
        <f t="shared" si="5"/>
        <v>0</v>
      </c>
      <c r="K108">
        <f t="shared" si="6"/>
        <v>0</v>
      </c>
      <c r="L108">
        <f t="shared" si="7"/>
        <v>0</v>
      </c>
      <c r="M108">
        <f t="shared" si="8"/>
        <v>0</v>
      </c>
      <c r="N108">
        <f t="shared" si="9"/>
        <v>0</v>
      </c>
    </row>
    <row r="109" spans="1:14" x14ac:dyDescent="0.3">
      <c r="A109" s="1">
        <v>3</v>
      </c>
      <c r="B109" t="s">
        <v>182</v>
      </c>
      <c r="C109">
        <v>605</v>
      </c>
      <c r="I109" t="str">
        <f t="shared" si="4"/>
        <v>N/A</v>
      </c>
      <c r="J109">
        <f t="shared" si="5"/>
        <v>605</v>
      </c>
      <c r="K109">
        <f t="shared" si="6"/>
        <v>0</v>
      </c>
      <c r="L109">
        <f t="shared" si="7"/>
        <v>0</v>
      </c>
      <c r="M109">
        <f t="shared" si="8"/>
        <v>0</v>
      </c>
      <c r="N109">
        <f t="shared" si="9"/>
        <v>0</v>
      </c>
    </row>
    <row r="110" spans="1:14" x14ac:dyDescent="0.3">
      <c r="A110" s="1">
        <v>4</v>
      </c>
      <c r="B110" t="s">
        <v>184</v>
      </c>
      <c r="C110">
        <v>4.9400000000000004</v>
      </c>
      <c r="I110" t="str">
        <f t="shared" si="4"/>
        <v>N/A</v>
      </c>
      <c r="J110">
        <f t="shared" si="5"/>
        <v>4.9400000000000004</v>
      </c>
      <c r="K110">
        <f t="shared" si="6"/>
        <v>0</v>
      </c>
      <c r="L110">
        <f t="shared" si="7"/>
        <v>0</v>
      </c>
      <c r="M110">
        <f t="shared" si="8"/>
        <v>0</v>
      </c>
      <c r="N110">
        <f t="shared" si="9"/>
        <v>0</v>
      </c>
    </row>
    <row r="111" spans="1:14" x14ac:dyDescent="0.3">
      <c r="A111" s="1">
        <v>5</v>
      </c>
      <c r="B111" t="s">
        <v>186</v>
      </c>
      <c r="C111">
        <v>6.36</v>
      </c>
      <c r="I111" t="str">
        <f t="shared" si="4"/>
        <v>N/A</v>
      </c>
      <c r="J111">
        <f t="shared" si="5"/>
        <v>6.36</v>
      </c>
      <c r="K111">
        <f t="shared" si="6"/>
        <v>0</v>
      </c>
      <c r="L111">
        <f t="shared" si="7"/>
        <v>0</v>
      </c>
      <c r="M111">
        <f t="shared" si="8"/>
        <v>0</v>
      </c>
      <c r="N111">
        <f t="shared" si="9"/>
        <v>0</v>
      </c>
    </row>
    <row r="112" spans="1:14" x14ac:dyDescent="0.3">
      <c r="A112" s="1">
        <v>6</v>
      </c>
      <c r="B112" t="s">
        <v>188</v>
      </c>
      <c r="C112">
        <v>6.14</v>
      </c>
      <c r="I112" t="str">
        <f t="shared" si="4"/>
        <v>N/A</v>
      </c>
      <c r="J112">
        <f t="shared" si="5"/>
        <v>6.14</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11087</v>
      </c>
      <c r="I114" t="str">
        <f t="shared" si="4"/>
        <v>N/A</v>
      </c>
      <c r="J114" t="str">
        <f t="shared" si="5"/>
        <v>4.42k</v>
      </c>
      <c r="K114">
        <f t="shared" si="6"/>
        <v>0</v>
      </c>
      <c r="L114">
        <f t="shared" si="7"/>
        <v>0</v>
      </c>
      <c r="M114">
        <f t="shared" si="8"/>
        <v>0</v>
      </c>
      <c r="N114">
        <f t="shared" si="9"/>
        <v>0</v>
      </c>
    </row>
    <row r="115" spans="1:14" x14ac:dyDescent="0.3">
      <c r="A115" s="1">
        <v>1</v>
      </c>
      <c r="B115" t="s">
        <v>192</v>
      </c>
      <c r="I115" t="str">
        <f t="shared" si="4"/>
        <v>N/A</v>
      </c>
      <c r="J115">
        <f t="shared" si="5"/>
        <v>0</v>
      </c>
      <c r="K115">
        <f t="shared" si="6"/>
        <v>0</v>
      </c>
      <c r="L115">
        <f t="shared" si="7"/>
        <v>0</v>
      </c>
      <c r="M115">
        <f t="shared" si="8"/>
        <v>0</v>
      </c>
      <c r="N115">
        <f t="shared" si="9"/>
        <v>0</v>
      </c>
    </row>
    <row r="116" spans="1:14" x14ac:dyDescent="0.3">
      <c r="A116" s="1">
        <v>2</v>
      </c>
      <c r="B116" t="s">
        <v>194</v>
      </c>
      <c r="I116" t="str">
        <f t="shared" si="4"/>
        <v>N/A</v>
      </c>
      <c r="J116">
        <f t="shared" si="5"/>
        <v>0</v>
      </c>
      <c r="K116">
        <f t="shared" si="6"/>
        <v>0</v>
      </c>
      <c r="L116">
        <f t="shared" si="7"/>
        <v>0</v>
      </c>
      <c r="M116">
        <f t="shared" si="8"/>
        <v>0</v>
      </c>
      <c r="N116">
        <f t="shared" si="9"/>
        <v>0</v>
      </c>
    </row>
    <row r="117" spans="1:14" x14ac:dyDescent="0.3">
      <c r="A117" s="1">
        <v>3</v>
      </c>
      <c r="B117" t="s">
        <v>196</v>
      </c>
      <c r="I117" t="str">
        <f t="shared" si="4"/>
        <v>N/A</v>
      </c>
      <c r="J117">
        <f t="shared" si="5"/>
        <v>0</v>
      </c>
      <c r="K117">
        <f t="shared" si="6"/>
        <v>0</v>
      </c>
      <c r="L117">
        <f t="shared" si="7"/>
        <v>0</v>
      </c>
      <c r="M117">
        <f t="shared" si="8"/>
        <v>0</v>
      </c>
      <c r="N117">
        <f t="shared" si="9"/>
        <v>0</v>
      </c>
    </row>
    <row r="118" spans="1:14" x14ac:dyDescent="0.3">
      <c r="A118" s="1">
        <v>4</v>
      </c>
      <c r="B118" t="s">
        <v>198</v>
      </c>
      <c r="I118" t="str">
        <f t="shared" si="4"/>
        <v>N/A</v>
      </c>
      <c r="J118">
        <f t="shared" si="5"/>
        <v>0</v>
      </c>
      <c r="K118">
        <f t="shared" si="6"/>
        <v>0</v>
      </c>
      <c r="L118">
        <f t="shared" si="7"/>
        <v>0</v>
      </c>
      <c r="M118">
        <f t="shared" si="8"/>
        <v>0</v>
      </c>
      <c r="N118">
        <f t="shared" si="9"/>
        <v>0</v>
      </c>
    </row>
    <row r="119" spans="1:14" x14ac:dyDescent="0.3">
      <c r="A119" s="1">
        <v>5</v>
      </c>
      <c r="B119" t="s">
        <v>200</v>
      </c>
      <c r="I119" t="str">
        <f t="shared" si="4"/>
        <v>N/A</v>
      </c>
      <c r="J119">
        <f t="shared" si="5"/>
        <v>0</v>
      </c>
      <c r="K119">
        <f t="shared" si="6"/>
        <v>0</v>
      </c>
      <c r="L119">
        <f t="shared" si="7"/>
        <v>0</v>
      </c>
      <c r="M119">
        <f t="shared" si="8"/>
        <v>0</v>
      </c>
      <c r="N119">
        <f t="shared" si="9"/>
        <v>0</v>
      </c>
    </row>
    <row r="120" spans="1:14" x14ac:dyDescent="0.3">
      <c r="A120" s="1">
        <v>6</v>
      </c>
      <c r="B120" t="s">
        <v>202</v>
      </c>
      <c r="I120" t="str">
        <f t="shared" si="4"/>
        <v>N/A</v>
      </c>
      <c r="J120">
        <f t="shared" si="5"/>
        <v>0</v>
      </c>
      <c r="K120">
        <f t="shared" si="6"/>
        <v>0</v>
      </c>
      <c r="L120">
        <f t="shared" si="7"/>
        <v>0</v>
      </c>
      <c r="M120">
        <f t="shared" si="8"/>
        <v>0</v>
      </c>
      <c r="N120">
        <f t="shared" si="9"/>
        <v>0</v>
      </c>
    </row>
    <row r="121" spans="1:14" x14ac:dyDescent="0.3">
      <c r="A121" s="1">
        <v>7</v>
      </c>
      <c r="B121" t="s">
        <v>204</v>
      </c>
      <c r="I121" t="str">
        <f t="shared" si="4"/>
        <v>N/A</v>
      </c>
      <c r="J121">
        <f t="shared" si="5"/>
        <v>0</v>
      </c>
      <c r="K121">
        <f t="shared" si="6"/>
        <v>0</v>
      </c>
      <c r="L121">
        <f t="shared" si="7"/>
        <v>0</v>
      </c>
      <c r="M121">
        <f t="shared" si="8"/>
        <v>0</v>
      </c>
      <c r="N121">
        <f t="shared" si="9"/>
        <v>0</v>
      </c>
    </row>
    <row r="122" spans="1:14" x14ac:dyDescent="0.3">
      <c r="A122" s="1">
        <v>8</v>
      </c>
      <c r="B122" t="s">
        <v>206</v>
      </c>
      <c r="I122" t="str">
        <f t="shared" si="4"/>
        <v>N/A</v>
      </c>
      <c r="J122">
        <f t="shared" si="5"/>
        <v>0</v>
      </c>
      <c r="K122">
        <f t="shared" si="6"/>
        <v>0</v>
      </c>
      <c r="L122">
        <f t="shared" si="7"/>
        <v>0</v>
      </c>
      <c r="M122">
        <f t="shared" si="8"/>
        <v>0</v>
      </c>
      <c r="N122">
        <f t="shared" si="9"/>
        <v>0</v>
      </c>
    </row>
    <row r="123" spans="1:14" x14ac:dyDescent="0.3">
      <c r="A123" s="1">
        <v>9</v>
      </c>
      <c r="B123" t="s">
        <v>208</v>
      </c>
      <c r="I123" t="str">
        <f t="shared" si="4"/>
        <v>N/A</v>
      </c>
      <c r="J123">
        <f t="shared" si="5"/>
        <v>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I125" t="str">
        <f t="shared" si="15"/>
        <v>N/A</v>
      </c>
      <c r="J125">
        <f t="shared" si="16"/>
        <v>0</v>
      </c>
      <c r="K125">
        <f t="shared" si="17"/>
        <v>0</v>
      </c>
      <c r="L125">
        <f t="shared" si="18"/>
        <v>0</v>
      </c>
      <c r="M125">
        <f t="shared" si="19"/>
        <v>0</v>
      </c>
      <c r="N125">
        <f t="shared" si="20"/>
        <v>0</v>
      </c>
    </row>
    <row r="126" spans="1:14" x14ac:dyDescent="0.3">
      <c r="A126" s="1">
        <v>1</v>
      </c>
      <c r="B126" t="s">
        <v>212</v>
      </c>
      <c r="I126" t="str">
        <f t="shared" si="15"/>
        <v>N/A</v>
      </c>
      <c r="J126">
        <f t="shared" si="16"/>
        <v>0</v>
      </c>
      <c r="K126">
        <f t="shared" si="17"/>
        <v>0</v>
      </c>
      <c r="L126">
        <f t="shared" si="18"/>
        <v>0</v>
      </c>
      <c r="M126">
        <f t="shared" si="19"/>
        <v>0</v>
      </c>
      <c r="N126">
        <f t="shared" si="20"/>
        <v>0</v>
      </c>
    </row>
    <row r="127" spans="1:14" x14ac:dyDescent="0.3">
      <c r="A127" s="1">
        <v>2</v>
      </c>
      <c r="B127" t="s">
        <v>214</v>
      </c>
      <c r="C127" t="s">
        <v>11088</v>
      </c>
      <c r="I127" t="str">
        <f t="shared" si="15"/>
        <v>N/A</v>
      </c>
      <c r="J127" t="str">
        <f t="shared" si="16"/>
        <v>0.10</v>
      </c>
      <c r="K127">
        <f t="shared" si="17"/>
        <v>0</v>
      </c>
      <c r="L127">
        <f t="shared" si="18"/>
        <v>0</v>
      </c>
      <c r="M127">
        <f t="shared" si="19"/>
        <v>0</v>
      </c>
      <c r="N127">
        <f t="shared" si="20"/>
        <v>0</v>
      </c>
    </row>
    <row r="128" spans="1:14" x14ac:dyDescent="0.3">
      <c r="A128" s="1">
        <v>3</v>
      </c>
      <c r="B128" t="s">
        <v>216</v>
      </c>
      <c r="C128" t="s">
        <v>11089</v>
      </c>
      <c r="I128" t="str">
        <f t="shared" si="15"/>
        <v>N/A</v>
      </c>
      <c r="J128">
        <f t="shared" si="16"/>
        <v>2.0000000000000001E-4</v>
      </c>
      <c r="K128">
        <f t="shared" si="17"/>
        <v>0</v>
      </c>
      <c r="L128">
        <f t="shared" si="18"/>
        <v>0</v>
      </c>
      <c r="M128">
        <f t="shared" si="19"/>
        <v>0</v>
      </c>
      <c r="N128">
        <f t="shared" si="20"/>
        <v>0</v>
      </c>
    </row>
    <row r="129" spans="1:14" x14ac:dyDescent="0.3">
      <c r="A129" s="1">
        <v>4</v>
      </c>
      <c r="B129" t="s">
        <v>218</v>
      </c>
      <c r="I129" t="str">
        <f t="shared" si="15"/>
        <v>N/A</v>
      </c>
      <c r="J129">
        <f t="shared" si="16"/>
        <v>0</v>
      </c>
      <c r="K129">
        <f t="shared" si="17"/>
        <v>0</v>
      </c>
      <c r="L129">
        <f t="shared" si="18"/>
        <v>0</v>
      </c>
      <c r="M129">
        <f t="shared" si="19"/>
        <v>0</v>
      </c>
      <c r="N129">
        <f t="shared" si="20"/>
        <v>0</v>
      </c>
    </row>
    <row r="130" spans="1:14" x14ac:dyDescent="0.3">
      <c r="A130" s="1">
        <v>5</v>
      </c>
      <c r="B130" t="s">
        <v>220</v>
      </c>
      <c r="I130" t="str">
        <f t="shared" si="15"/>
        <v>N/A</v>
      </c>
      <c r="J130">
        <f t="shared" si="16"/>
        <v>0</v>
      </c>
      <c r="K130">
        <f t="shared" si="17"/>
        <v>0</v>
      </c>
      <c r="L130">
        <f t="shared" si="18"/>
        <v>0</v>
      </c>
      <c r="M130">
        <f t="shared" si="19"/>
        <v>0</v>
      </c>
      <c r="N130">
        <f t="shared" si="20"/>
        <v>0</v>
      </c>
    </row>
    <row r="131" spans="1:14" x14ac:dyDescent="0.3">
      <c r="A131" s="1">
        <v>6</v>
      </c>
      <c r="B131" t="s">
        <v>222</v>
      </c>
      <c r="I131" t="str">
        <f t="shared" si="15"/>
        <v>N/A</v>
      </c>
      <c r="J131">
        <f t="shared" si="16"/>
        <v>0</v>
      </c>
      <c r="K131">
        <f t="shared" si="17"/>
        <v>0</v>
      </c>
      <c r="L131">
        <f t="shared" si="18"/>
        <v>0</v>
      </c>
      <c r="M131">
        <f t="shared" si="19"/>
        <v>0</v>
      </c>
      <c r="N131">
        <f t="shared" si="20"/>
        <v>0</v>
      </c>
    </row>
    <row r="132" spans="1:14" x14ac:dyDescent="0.3">
      <c r="A132" s="1">
        <v>7</v>
      </c>
      <c r="B132" t="s">
        <v>224</v>
      </c>
      <c r="I132" t="str">
        <f t="shared" si="15"/>
        <v>N/A</v>
      </c>
      <c r="J132">
        <f t="shared" si="16"/>
        <v>0</v>
      </c>
      <c r="K132">
        <f t="shared" si="17"/>
        <v>0</v>
      </c>
      <c r="L132">
        <f t="shared" si="18"/>
        <v>0</v>
      </c>
      <c r="M132">
        <f t="shared" si="19"/>
        <v>0</v>
      </c>
      <c r="N132">
        <f t="shared" si="20"/>
        <v>0</v>
      </c>
    </row>
    <row r="133" spans="1:14" x14ac:dyDescent="0.3">
      <c r="A133" s="1">
        <v>8</v>
      </c>
      <c r="B133" t="s">
        <v>226</v>
      </c>
      <c r="I133" t="str">
        <f t="shared" si="15"/>
        <v>N/A</v>
      </c>
      <c r="J133">
        <f t="shared" si="16"/>
        <v>0</v>
      </c>
      <c r="K133">
        <f t="shared" si="17"/>
        <v>0</v>
      </c>
      <c r="L133">
        <f t="shared" si="18"/>
        <v>0</v>
      </c>
      <c r="M133">
        <f t="shared" si="19"/>
        <v>0</v>
      </c>
      <c r="N133">
        <f t="shared" si="20"/>
        <v>0</v>
      </c>
    </row>
    <row r="134" spans="1:14" x14ac:dyDescent="0.3">
      <c r="A134" s="1">
        <v>9</v>
      </c>
      <c r="B134" t="s">
        <v>227</v>
      </c>
      <c r="I134" t="str">
        <f t="shared" si="15"/>
        <v>N/A</v>
      </c>
      <c r="J134">
        <f t="shared" si="16"/>
        <v>0</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I137" t="str">
        <f t="shared" si="15"/>
        <v>N/A</v>
      </c>
      <c r="J137">
        <f t="shared" si="16"/>
        <v>0</v>
      </c>
      <c r="K137">
        <f t="shared" si="17"/>
        <v>0</v>
      </c>
      <c r="L137">
        <f t="shared" si="18"/>
        <v>0</v>
      </c>
      <c r="M137">
        <f t="shared" si="19"/>
        <v>0</v>
      </c>
      <c r="N137">
        <f t="shared" si="20"/>
        <v>0</v>
      </c>
    </row>
    <row r="138" spans="1:14" x14ac:dyDescent="0.3">
      <c r="I138" t="str">
        <f t="shared" si="15"/>
        <v>N/A</v>
      </c>
      <c r="J138">
        <f t="shared" si="16"/>
        <v>0</v>
      </c>
      <c r="K138">
        <f t="shared" si="17"/>
        <v>0</v>
      </c>
      <c r="L138">
        <f t="shared" si="18"/>
        <v>0</v>
      </c>
      <c r="M138">
        <f t="shared" si="19"/>
        <v>0</v>
      </c>
      <c r="N138">
        <f t="shared" si="20"/>
        <v>0</v>
      </c>
    </row>
    <row r="139" spans="1:14" x14ac:dyDescent="0.3">
      <c r="I139" t="str">
        <f t="shared" si="15"/>
        <v>N/A</v>
      </c>
      <c r="J139">
        <f t="shared" si="16"/>
        <v>0</v>
      </c>
      <c r="K139">
        <f t="shared" si="17"/>
        <v>0</v>
      </c>
      <c r="L139">
        <f t="shared" si="18"/>
        <v>0</v>
      </c>
      <c r="M139">
        <f t="shared" si="19"/>
        <v>0</v>
      </c>
      <c r="N139">
        <f t="shared" si="20"/>
        <v>0</v>
      </c>
    </row>
    <row r="140" spans="1:14" x14ac:dyDescent="0.3">
      <c r="I140" t="str">
        <f t="shared" si="15"/>
        <v>N/A</v>
      </c>
      <c r="J140">
        <f t="shared" si="16"/>
        <v>0</v>
      </c>
      <c r="K140">
        <f t="shared" si="17"/>
        <v>0</v>
      </c>
      <c r="L140">
        <f t="shared" si="18"/>
        <v>0</v>
      </c>
      <c r="M140">
        <f t="shared" si="19"/>
        <v>0</v>
      </c>
      <c r="N140">
        <f t="shared" si="20"/>
        <v>0</v>
      </c>
    </row>
    <row r="141" spans="1:14" x14ac:dyDescent="0.3">
      <c r="I141" t="str">
        <f t="shared" si="15"/>
        <v>N/A</v>
      </c>
      <c r="J141">
        <f t="shared" si="16"/>
        <v>0</v>
      </c>
      <c r="K141">
        <f t="shared" si="17"/>
        <v>0</v>
      </c>
      <c r="L141">
        <f t="shared" si="18"/>
        <v>0</v>
      </c>
      <c r="M141">
        <f t="shared" si="19"/>
        <v>0</v>
      </c>
      <c r="N141">
        <f t="shared" si="20"/>
        <v>0</v>
      </c>
    </row>
    <row r="142" spans="1:14" x14ac:dyDescent="0.3">
      <c r="I142" t="str">
        <f t="shared" si="15"/>
        <v>N/A</v>
      </c>
      <c r="J142">
        <f t="shared" si="16"/>
        <v>0</v>
      </c>
      <c r="K142">
        <f t="shared" si="17"/>
        <v>0</v>
      </c>
      <c r="L142">
        <f t="shared" si="18"/>
        <v>0</v>
      </c>
      <c r="M142">
        <f t="shared" si="19"/>
        <v>0</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I144" t="str">
        <f t="shared" si="15"/>
        <v>N/A</v>
      </c>
      <c r="J144">
        <f t="shared" si="16"/>
        <v>0</v>
      </c>
      <c r="K144">
        <f t="shared" si="17"/>
        <v>0</v>
      </c>
      <c r="L144">
        <f t="shared" si="18"/>
        <v>0</v>
      </c>
      <c r="M144">
        <f t="shared" si="19"/>
        <v>0</v>
      </c>
      <c r="N144">
        <f t="shared" si="20"/>
        <v>0</v>
      </c>
    </row>
    <row r="145" spans="9:14" x14ac:dyDescent="0.3">
      <c r="I145" t="str">
        <f t="shared" si="15"/>
        <v>N/A</v>
      </c>
      <c r="J145">
        <f t="shared" si="16"/>
        <v>0</v>
      </c>
      <c r="K145">
        <f t="shared" si="17"/>
        <v>0</v>
      </c>
      <c r="L145">
        <f t="shared" si="18"/>
        <v>0</v>
      </c>
      <c r="M145">
        <f t="shared" si="19"/>
        <v>0</v>
      </c>
      <c r="N145">
        <f t="shared" si="20"/>
        <v>0</v>
      </c>
    </row>
    <row r="146" spans="9:14" x14ac:dyDescent="0.3">
      <c r="I146" t="str">
        <f t="shared" si="15"/>
        <v>N/A</v>
      </c>
      <c r="J146">
        <f t="shared" si="16"/>
        <v>0</v>
      </c>
      <c r="K146">
        <f t="shared" si="17"/>
        <v>0</v>
      </c>
      <c r="L146">
        <f t="shared" si="18"/>
        <v>0</v>
      </c>
      <c r="M146">
        <f t="shared" si="19"/>
        <v>0</v>
      </c>
      <c r="N146">
        <f t="shared" si="20"/>
        <v>0</v>
      </c>
    </row>
    <row r="147" spans="9:14" x14ac:dyDescent="0.3">
      <c r="I147" t="str">
        <f t="shared" si="15"/>
        <v>N/A</v>
      </c>
      <c r="J147">
        <f t="shared" si="16"/>
        <v>0</v>
      </c>
      <c r="K147">
        <f t="shared" si="17"/>
        <v>0</v>
      </c>
      <c r="L147">
        <f t="shared" si="18"/>
        <v>0</v>
      </c>
      <c r="M147">
        <f t="shared" si="19"/>
        <v>0</v>
      </c>
      <c r="N147">
        <f t="shared" si="20"/>
        <v>0</v>
      </c>
    </row>
    <row r="148" spans="9:14" x14ac:dyDescent="0.3">
      <c r="I148" t="str">
        <f t="shared" si="15"/>
        <v>N/A</v>
      </c>
      <c r="J148">
        <f t="shared" si="16"/>
        <v>0</v>
      </c>
      <c r="K148">
        <f t="shared" si="17"/>
        <v>0</v>
      </c>
      <c r="L148">
        <f t="shared" si="18"/>
        <v>0</v>
      </c>
      <c r="M148">
        <f t="shared" si="19"/>
        <v>0</v>
      </c>
      <c r="N148">
        <f t="shared" si="20"/>
        <v>0</v>
      </c>
    </row>
    <row r="149" spans="9:14" x14ac:dyDescent="0.3">
      <c r="I149" t="str">
        <f t="shared" si="15"/>
        <v>N/A</v>
      </c>
      <c r="J149">
        <f t="shared" si="16"/>
        <v>0</v>
      </c>
      <c r="K149">
        <f t="shared" si="17"/>
        <v>0</v>
      </c>
      <c r="L149">
        <f t="shared" si="18"/>
        <v>0</v>
      </c>
      <c r="M149">
        <f t="shared" si="19"/>
        <v>0</v>
      </c>
      <c r="N149">
        <f t="shared" si="20"/>
        <v>0</v>
      </c>
    </row>
    <row r="150" spans="9:14" x14ac:dyDescent="0.3">
      <c r="I150" t="str">
        <f t="shared" si="15"/>
        <v>N/A</v>
      </c>
      <c r="J150">
        <f t="shared" si="16"/>
        <v>0</v>
      </c>
      <c r="K150">
        <f t="shared" si="17"/>
        <v>0</v>
      </c>
      <c r="L150">
        <f t="shared" si="18"/>
        <v>0</v>
      </c>
      <c r="M150">
        <f t="shared" si="19"/>
        <v>0</v>
      </c>
      <c r="N150">
        <f t="shared" si="20"/>
        <v>0</v>
      </c>
    </row>
    <row r="151" spans="9:14" x14ac:dyDescent="0.3">
      <c r="I151" t="str">
        <f t="shared" si="15"/>
        <v>N/A</v>
      </c>
      <c r="J151">
        <f t="shared" si="16"/>
        <v>0</v>
      </c>
      <c r="K151">
        <f t="shared" si="17"/>
        <v>0</v>
      </c>
      <c r="L151">
        <f t="shared" si="18"/>
        <v>0</v>
      </c>
      <c r="M151">
        <f t="shared" si="19"/>
        <v>0</v>
      </c>
      <c r="N151">
        <f t="shared" si="20"/>
        <v>0</v>
      </c>
    </row>
    <row r="152" spans="9:14" x14ac:dyDescent="0.3">
      <c r="I152" t="str">
        <f t="shared" si="15"/>
        <v>N/A</v>
      </c>
      <c r="J152">
        <f t="shared" si="16"/>
        <v>0</v>
      </c>
      <c r="K152">
        <f t="shared" si="17"/>
        <v>0</v>
      </c>
      <c r="L152">
        <f t="shared" si="18"/>
        <v>0</v>
      </c>
      <c r="M152">
        <f t="shared" si="19"/>
        <v>0</v>
      </c>
      <c r="N152">
        <f t="shared" si="20"/>
        <v>0</v>
      </c>
    </row>
    <row r="153" spans="9:14" x14ac:dyDescent="0.3">
      <c r="I153" t="str">
        <f t="shared" si="15"/>
        <v>N/A</v>
      </c>
      <c r="J153">
        <f t="shared" si="16"/>
        <v>0</v>
      </c>
      <c r="K153">
        <f t="shared" si="17"/>
        <v>0</v>
      </c>
      <c r="L153">
        <f t="shared" si="18"/>
        <v>0</v>
      </c>
      <c r="M153">
        <f t="shared" si="19"/>
        <v>0</v>
      </c>
      <c r="N153">
        <f t="shared" si="20"/>
        <v>0</v>
      </c>
    </row>
    <row r="154" spans="9:14" x14ac:dyDescent="0.3">
      <c r="I154" t="str">
        <f t="shared" si="15"/>
        <v>N/A</v>
      </c>
      <c r="J154">
        <f t="shared" si="16"/>
        <v>0</v>
      </c>
      <c r="K154">
        <f t="shared" si="17"/>
        <v>0</v>
      </c>
      <c r="L154">
        <f t="shared" si="18"/>
        <v>0</v>
      </c>
      <c r="M154">
        <f t="shared" si="19"/>
        <v>0</v>
      </c>
      <c r="N154">
        <f t="shared" si="20"/>
        <v>0</v>
      </c>
    </row>
    <row r="155" spans="9:14" x14ac:dyDescent="0.3">
      <c r="I155" t="str">
        <f t="shared" si="15"/>
        <v>N/A</v>
      </c>
      <c r="J155">
        <f t="shared" si="16"/>
        <v>0</v>
      </c>
      <c r="K155">
        <f t="shared" si="17"/>
        <v>0</v>
      </c>
      <c r="L155">
        <f t="shared" si="18"/>
        <v>0</v>
      </c>
      <c r="M155">
        <f t="shared" si="19"/>
        <v>0</v>
      </c>
      <c r="N155">
        <f t="shared" si="20"/>
        <v>0</v>
      </c>
    </row>
    <row r="156" spans="9:14" x14ac:dyDescent="0.3">
      <c r="I156" t="str">
        <f t="shared" si="15"/>
        <v>N/A</v>
      </c>
      <c r="J156">
        <f t="shared" si="16"/>
        <v>0</v>
      </c>
      <c r="K156">
        <f t="shared" si="17"/>
        <v>0</v>
      </c>
      <c r="L156">
        <f t="shared" si="18"/>
        <v>0</v>
      </c>
      <c r="M156">
        <f t="shared" si="19"/>
        <v>0</v>
      </c>
      <c r="N156">
        <f t="shared" si="20"/>
        <v>0</v>
      </c>
    </row>
    <row r="157" spans="9:14" x14ac:dyDescent="0.3">
      <c r="I157" t="str">
        <f t="shared" si="15"/>
        <v>N/A</v>
      </c>
      <c r="J157">
        <f t="shared" si="16"/>
        <v>0</v>
      </c>
      <c r="K157">
        <f t="shared" si="17"/>
        <v>0</v>
      </c>
      <c r="L157">
        <f t="shared" si="18"/>
        <v>0</v>
      </c>
      <c r="M157">
        <f t="shared" si="19"/>
        <v>0</v>
      </c>
      <c r="N157">
        <f t="shared" si="20"/>
        <v>0</v>
      </c>
    </row>
    <row r="158" spans="9:14" x14ac:dyDescent="0.3">
      <c r="I158" t="str">
        <f t="shared" si="15"/>
        <v>N/A</v>
      </c>
      <c r="J158">
        <f t="shared" si="16"/>
        <v>0</v>
      </c>
      <c r="K158">
        <f t="shared" si="17"/>
        <v>0</v>
      </c>
      <c r="L158">
        <f t="shared" si="18"/>
        <v>0</v>
      </c>
      <c r="M158">
        <f t="shared" si="19"/>
        <v>0</v>
      </c>
      <c r="N158">
        <f t="shared" si="20"/>
        <v>0</v>
      </c>
    </row>
    <row r="159" spans="9:14" x14ac:dyDescent="0.3">
      <c r="I159" t="str">
        <f t="shared" si="15"/>
        <v>N/A</v>
      </c>
      <c r="J159">
        <f t="shared" si="16"/>
        <v>0</v>
      </c>
      <c r="K159">
        <f t="shared" si="17"/>
        <v>0</v>
      </c>
      <c r="L159">
        <f t="shared" si="18"/>
        <v>0</v>
      </c>
      <c r="M159">
        <f t="shared" si="19"/>
        <v>0</v>
      </c>
      <c r="N159">
        <f t="shared" si="20"/>
        <v>0</v>
      </c>
    </row>
    <row r="160" spans="9:14" x14ac:dyDescent="0.3">
      <c r="I160" t="str">
        <f t="shared" si="15"/>
        <v>N/A</v>
      </c>
      <c r="J160">
        <f t="shared" si="16"/>
        <v>0</v>
      </c>
      <c r="K160">
        <f t="shared" si="17"/>
        <v>0</v>
      </c>
      <c r="L160">
        <f t="shared" si="18"/>
        <v>0</v>
      </c>
      <c r="M160">
        <f t="shared" si="19"/>
        <v>0</v>
      </c>
      <c r="N160">
        <f t="shared" si="20"/>
        <v>0</v>
      </c>
    </row>
    <row r="161" spans="9:14" x14ac:dyDescent="0.3">
      <c r="I161" t="str">
        <f t="shared" si="15"/>
        <v>N/A</v>
      </c>
      <c r="J161">
        <f t="shared" si="16"/>
        <v>0</v>
      </c>
      <c r="K161">
        <f t="shared" si="17"/>
        <v>0</v>
      </c>
      <c r="L161">
        <f t="shared" si="18"/>
        <v>0</v>
      </c>
      <c r="M161">
        <f t="shared" si="19"/>
        <v>0</v>
      </c>
      <c r="N161">
        <f t="shared" si="20"/>
        <v>0</v>
      </c>
    </row>
    <row r="162" spans="9:14" x14ac:dyDescent="0.3">
      <c r="I162" t="str">
        <f t="shared" si="15"/>
        <v>N/A</v>
      </c>
      <c r="J162">
        <f t="shared" si="16"/>
        <v>0</v>
      </c>
      <c r="K162">
        <f t="shared" si="17"/>
        <v>0</v>
      </c>
      <c r="L162">
        <f t="shared" si="18"/>
        <v>0</v>
      </c>
      <c r="M162">
        <f t="shared" si="19"/>
        <v>0</v>
      </c>
      <c r="N162">
        <f t="shared" si="20"/>
        <v>0</v>
      </c>
    </row>
    <row r="163" spans="9:14" x14ac:dyDescent="0.3">
      <c r="I163" t="str">
        <f t="shared" si="15"/>
        <v>N/A</v>
      </c>
      <c r="J163">
        <f t="shared" si="16"/>
        <v>0</v>
      </c>
      <c r="K163">
        <f t="shared" si="17"/>
        <v>0</v>
      </c>
      <c r="L163">
        <f t="shared" si="18"/>
        <v>0</v>
      </c>
      <c r="M163">
        <f t="shared" si="19"/>
        <v>0</v>
      </c>
      <c r="N163">
        <f t="shared" si="20"/>
        <v>0</v>
      </c>
    </row>
    <row r="164" spans="9:14" x14ac:dyDescent="0.3">
      <c r="I164" t="str">
        <f t="shared" si="15"/>
        <v>N/A</v>
      </c>
      <c r="J164">
        <f t="shared" si="16"/>
        <v>0</v>
      </c>
      <c r="K164">
        <f t="shared" si="17"/>
        <v>0</v>
      </c>
      <c r="L164">
        <f t="shared" si="18"/>
        <v>0</v>
      </c>
      <c r="M164">
        <f t="shared" si="19"/>
        <v>0</v>
      </c>
      <c r="N164">
        <f t="shared" si="20"/>
        <v>0</v>
      </c>
    </row>
    <row r="165" spans="9:14" x14ac:dyDescent="0.3">
      <c r="I165" t="str">
        <f t="shared" si="15"/>
        <v>N/A</v>
      </c>
      <c r="J165">
        <f t="shared" si="16"/>
        <v>0</v>
      </c>
      <c r="K165">
        <f t="shared" si="17"/>
        <v>0</v>
      </c>
      <c r="L165">
        <f t="shared" si="18"/>
        <v>0</v>
      </c>
      <c r="M165">
        <f t="shared" si="19"/>
        <v>0</v>
      </c>
      <c r="N165">
        <f t="shared" si="20"/>
        <v>0</v>
      </c>
    </row>
    <row r="166" spans="9:14" x14ac:dyDescent="0.3">
      <c r="I166" t="str">
        <f t="shared" si="15"/>
        <v>N/A</v>
      </c>
      <c r="J166">
        <f t="shared" si="16"/>
        <v>0</v>
      </c>
      <c r="K166">
        <f t="shared" si="17"/>
        <v>0</v>
      </c>
      <c r="L166">
        <f t="shared" si="18"/>
        <v>0</v>
      </c>
      <c r="M166">
        <f t="shared" si="19"/>
        <v>0</v>
      </c>
      <c r="N166">
        <f t="shared" si="20"/>
        <v>0</v>
      </c>
    </row>
    <row r="167" spans="9:14" x14ac:dyDescent="0.3">
      <c r="I167" t="str">
        <f t="shared" si="15"/>
        <v>N/A</v>
      </c>
      <c r="J167">
        <f t="shared" si="16"/>
        <v>0</v>
      </c>
      <c r="K167">
        <f t="shared" si="17"/>
        <v>0</v>
      </c>
      <c r="L167">
        <f t="shared" si="18"/>
        <v>0</v>
      </c>
      <c r="M167">
        <f t="shared" si="19"/>
        <v>0</v>
      </c>
      <c r="N167">
        <f t="shared" si="20"/>
        <v>0</v>
      </c>
    </row>
    <row r="168" spans="9:14" x14ac:dyDescent="0.3">
      <c r="I168" t="str">
        <f t="shared" si="15"/>
        <v>N/A</v>
      </c>
      <c r="J168">
        <f t="shared" si="16"/>
        <v>0</v>
      </c>
      <c r="K168">
        <f t="shared" si="17"/>
        <v>0</v>
      </c>
      <c r="L168">
        <f t="shared" si="18"/>
        <v>0</v>
      </c>
      <c r="M168">
        <f t="shared" si="19"/>
        <v>0</v>
      </c>
      <c r="N168">
        <f t="shared" si="20"/>
        <v>0</v>
      </c>
    </row>
    <row r="169" spans="9:14" x14ac:dyDescent="0.3">
      <c r="I169" t="str">
        <f t="shared" si="15"/>
        <v>N/A</v>
      </c>
      <c r="J169">
        <f t="shared" si="16"/>
        <v>0</v>
      </c>
      <c r="K169">
        <f t="shared" si="17"/>
        <v>0</v>
      </c>
      <c r="L169">
        <f t="shared" si="18"/>
        <v>0</v>
      </c>
      <c r="M169">
        <f t="shared" si="19"/>
        <v>0</v>
      </c>
      <c r="N169">
        <f t="shared" si="20"/>
        <v>0</v>
      </c>
    </row>
    <row r="170" spans="9:14" x14ac:dyDescent="0.3">
      <c r="I170" t="str">
        <f t="shared" si="15"/>
        <v>N/A</v>
      </c>
      <c r="J170">
        <f t="shared" si="16"/>
        <v>0</v>
      </c>
      <c r="K170">
        <f t="shared" si="17"/>
        <v>0</v>
      </c>
      <c r="L170">
        <f t="shared" si="18"/>
        <v>0</v>
      </c>
      <c r="M170">
        <f t="shared" si="19"/>
        <v>0</v>
      </c>
      <c r="N170">
        <f t="shared" si="20"/>
        <v>0</v>
      </c>
    </row>
    <row r="171" spans="9:14" x14ac:dyDescent="0.3">
      <c r="I171" t="str">
        <f t="shared" si="15"/>
        <v>N/A</v>
      </c>
      <c r="J171">
        <f t="shared" si="16"/>
        <v>0</v>
      </c>
      <c r="K171">
        <f t="shared" si="17"/>
        <v>0</v>
      </c>
      <c r="L171">
        <f t="shared" si="18"/>
        <v>0</v>
      </c>
      <c r="M171">
        <f t="shared" si="19"/>
        <v>0</v>
      </c>
      <c r="N171">
        <f t="shared" si="20"/>
        <v>0</v>
      </c>
    </row>
    <row r="172" spans="9:14" x14ac:dyDescent="0.3">
      <c r="I172" t="str">
        <f t="shared" si="15"/>
        <v>N/A</v>
      </c>
      <c r="J172">
        <f t="shared" si="16"/>
        <v>0</v>
      </c>
      <c r="K172">
        <f t="shared" si="17"/>
        <v>0</v>
      </c>
      <c r="L172">
        <f t="shared" si="18"/>
        <v>0</v>
      </c>
      <c r="M172">
        <f t="shared" si="19"/>
        <v>0</v>
      </c>
      <c r="N172">
        <f t="shared" si="20"/>
        <v>0</v>
      </c>
    </row>
    <row r="173" spans="9:14" x14ac:dyDescent="0.3">
      <c r="I173" t="str">
        <f t="shared" si="15"/>
        <v>N/A</v>
      </c>
      <c r="J173">
        <f t="shared" si="16"/>
        <v>0</v>
      </c>
      <c r="K173">
        <f t="shared" si="17"/>
        <v>0</v>
      </c>
      <c r="L173">
        <f t="shared" si="18"/>
        <v>0</v>
      </c>
      <c r="M173">
        <f t="shared" si="19"/>
        <v>0</v>
      </c>
      <c r="N173">
        <f t="shared" si="20"/>
        <v>0</v>
      </c>
    </row>
    <row r="174" spans="9:14" x14ac:dyDescent="0.3">
      <c r="I174" t="str">
        <f t="shared" si="15"/>
        <v>N/A</v>
      </c>
      <c r="J174">
        <f t="shared" si="16"/>
        <v>0</v>
      </c>
      <c r="K174">
        <f t="shared" si="17"/>
        <v>0</v>
      </c>
      <c r="L174">
        <f t="shared" si="18"/>
        <v>0</v>
      </c>
      <c r="M174">
        <f t="shared" si="19"/>
        <v>0</v>
      </c>
      <c r="N174">
        <f t="shared" si="20"/>
        <v>0</v>
      </c>
    </row>
    <row r="175" spans="9:14" x14ac:dyDescent="0.3">
      <c r="I175" t="str">
        <f t="shared" si="15"/>
        <v>N/A</v>
      </c>
      <c r="J175">
        <f t="shared" si="16"/>
        <v>0</v>
      </c>
      <c r="K175">
        <f t="shared" si="17"/>
        <v>0</v>
      </c>
      <c r="L175">
        <f t="shared" si="18"/>
        <v>0</v>
      </c>
      <c r="M175">
        <f t="shared" si="19"/>
        <v>0</v>
      </c>
      <c r="N175">
        <f t="shared" si="20"/>
        <v>0</v>
      </c>
    </row>
    <row r="176" spans="9:14" x14ac:dyDescent="0.3">
      <c r="I176" t="str">
        <f t="shared" si="15"/>
        <v>N/A</v>
      </c>
      <c r="J176">
        <f t="shared" si="16"/>
        <v>0</v>
      </c>
      <c r="K176">
        <f t="shared" si="17"/>
        <v>0</v>
      </c>
      <c r="L176">
        <f t="shared" si="18"/>
        <v>0</v>
      </c>
      <c r="M176">
        <f t="shared" si="19"/>
        <v>0</v>
      </c>
      <c r="N176">
        <f t="shared" si="20"/>
        <v>0</v>
      </c>
    </row>
    <row r="177" spans="9:14" x14ac:dyDescent="0.3">
      <c r="I177" t="str">
        <f t="shared" si="15"/>
        <v>N/A</v>
      </c>
      <c r="J177">
        <f t="shared" si="16"/>
        <v>0</v>
      </c>
      <c r="K177">
        <f t="shared" si="17"/>
        <v>0</v>
      </c>
      <c r="L177">
        <f t="shared" si="18"/>
        <v>0</v>
      </c>
      <c r="M177">
        <f t="shared" si="19"/>
        <v>0</v>
      </c>
      <c r="N177">
        <f t="shared" si="20"/>
        <v>0</v>
      </c>
    </row>
    <row r="178" spans="9:14" x14ac:dyDescent="0.3">
      <c r="I178" t="str">
        <f t="shared" si="15"/>
        <v>N/A</v>
      </c>
      <c r="J178">
        <f t="shared" si="16"/>
        <v>0</v>
      </c>
      <c r="K178">
        <f t="shared" si="17"/>
        <v>0</v>
      </c>
      <c r="L178">
        <f t="shared" si="18"/>
        <v>0</v>
      </c>
      <c r="M178">
        <f t="shared" si="19"/>
        <v>0</v>
      </c>
      <c r="N178">
        <f t="shared" si="20"/>
        <v>0</v>
      </c>
    </row>
    <row r="179" spans="9:14" x14ac:dyDescent="0.3">
      <c r="I179" t="str">
        <f t="shared" si="15"/>
        <v>N/A</v>
      </c>
      <c r="J179">
        <f t="shared" si="16"/>
        <v>0</v>
      </c>
      <c r="K179">
        <f t="shared" si="17"/>
        <v>0</v>
      </c>
      <c r="L179">
        <f t="shared" si="18"/>
        <v>0</v>
      </c>
      <c r="M179">
        <f t="shared" si="19"/>
        <v>0</v>
      </c>
      <c r="N179">
        <f t="shared" si="20"/>
        <v>0</v>
      </c>
    </row>
    <row r="180" spans="9:14" x14ac:dyDescent="0.3">
      <c r="I180" t="str">
        <f t="shared" si="15"/>
        <v>N/A</v>
      </c>
      <c r="J180">
        <f t="shared" si="16"/>
        <v>0</v>
      </c>
      <c r="K180">
        <f t="shared" si="17"/>
        <v>0</v>
      </c>
      <c r="L180">
        <f t="shared" si="18"/>
        <v>0</v>
      </c>
      <c r="M180">
        <f t="shared" si="19"/>
        <v>0</v>
      </c>
      <c r="N180">
        <f t="shared" si="20"/>
        <v>0</v>
      </c>
    </row>
    <row r="181" spans="9:14" x14ac:dyDescent="0.3">
      <c r="I181" t="str">
        <f t="shared" si="15"/>
        <v>N/A</v>
      </c>
      <c r="J181">
        <f t="shared" si="16"/>
        <v>0</v>
      </c>
      <c r="K181">
        <f t="shared" si="17"/>
        <v>0</v>
      </c>
      <c r="L181">
        <f t="shared" si="18"/>
        <v>0</v>
      </c>
      <c r="M181">
        <f t="shared" si="19"/>
        <v>0</v>
      </c>
      <c r="N181">
        <f t="shared" si="20"/>
        <v>0</v>
      </c>
    </row>
    <row r="182" spans="9:14" x14ac:dyDescent="0.3">
      <c r="I182" t="str">
        <f t="shared" si="15"/>
        <v>N/A</v>
      </c>
      <c r="J182">
        <f t="shared" si="16"/>
        <v>0</v>
      </c>
      <c r="K182">
        <f t="shared" si="17"/>
        <v>0</v>
      </c>
      <c r="L182">
        <f t="shared" si="18"/>
        <v>0</v>
      </c>
      <c r="M182">
        <f t="shared" si="19"/>
        <v>0</v>
      </c>
      <c r="N182">
        <f t="shared" si="20"/>
        <v>0</v>
      </c>
    </row>
    <row r="183" spans="9:14" x14ac:dyDescent="0.3">
      <c r="I183" t="str">
        <f t="shared" si="15"/>
        <v>N/A</v>
      </c>
      <c r="J183">
        <f t="shared" si="16"/>
        <v>0</v>
      </c>
      <c r="K183">
        <f t="shared" si="17"/>
        <v>0</v>
      </c>
      <c r="L183">
        <f t="shared" si="18"/>
        <v>0</v>
      </c>
      <c r="M183">
        <f t="shared" si="19"/>
        <v>0</v>
      </c>
      <c r="N183">
        <f t="shared" si="20"/>
        <v>0</v>
      </c>
    </row>
    <row r="184" spans="9:14" x14ac:dyDescent="0.3">
      <c r="I184" t="str">
        <f t="shared" si="15"/>
        <v>N/A</v>
      </c>
      <c r="J184">
        <f t="shared" si="16"/>
        <v>0</v>
      </c>
      <c r="K184">
        <f t="shared" si="17"/>
        <v>0</v>
      </c>
      <c r="L184">
        <f t="shared" si="18"/>
        <v>0</v>
      </c>
      <c r="M184">
        <f t="shared" si="19"/>
        <v>0</v>
      </c>
      <c r="N184">
        <f t="shared" si="20"/>
        <v>0</v>
      </c>
    </row>
    <row r="185" spans="9:14" x14ac:dyDescent="0.3">
      <c r="I185" t="str">
        <f t="shared" si="15"/>
        <v>N/A</v>
      </c>
      <c r="J185">
        <f t="shared" si="16"/>
        <v>0</v>
      </c>
      <c r="K185">
        <f t="shared" si="17"/>
        <v>0</v>
      </c>
      <c r="L185">
        <f t="shared" si="18"/>
        <v>0</v>
      </c>
      <c r="M185">
        <f t="shared" si="19"/>
        <v>0</v>
      </c>
      <c r="N185">
        <f t="shared" si="20"/>
        <v>0</v>
      </c>
    </row>
    <row r="186" spans="9:14" x14ac:dyDescent="0.3">
      <c r="I186" t="str">
        <f t="shared" si="15"/>
        <v>N/A</v>
      </c>
      <c r="J186">
        <f t="shared" si="16"/>
        <v>0</v>
      </c>
      <c r="K186">
        <f t="shared" si="17"/>
        <v>0</v>
      </c>
      <c r="L186">
        <f t="shared" si="18"/>
        <v>0</v>
      </c>
      <c r="M186">
        <f t="shared" si="19"/>
        <v>0</v>
      </c>
      <c r="N186">
        <f t="shared" si="20"/>
        <v>0</v>
      </c>
    </row>
    <row r="187" spans="9:14" x14ac:dyDescent="0.3">
      <c r="I187" t="str">
        <f t="shared" si="15"/>
        <v>N/A</v>
      </c>
      <c r="J187">
        <f t="shared" si="16"/>
        <v>0</v>
      </c>
      <c r="K187">
        <f t="shared" si="17"/>
        <v>0</v>
      </c>
      <c r="L187">
        <f t="shared" si="18"/>
        <v>0</v>
      </c>
      <c r="M187">
        <f t="shared" si="19"/>
        <v>0</v>
      </c>
      <c r="N187">
        <f t="shared" si="20"/>
        <v>0</v>
      </c>
    </row>
    <row r="188" spans="9:14" x14ac:dyDescent="0.3">
      <c r="I188" t="str">
        <f t="shared" ref="I188:I251" si="21">IF(AND(K188&gt; J188, L188&gt; K188, M188&gt; L188, N188&gt; M188), "pos_trend", IF(AND(K188&lt; J188, L188&lt; K188, M188&lt; L188, N188&lt; M188), "neg_trend", "N/A"))</f>
        <v>N/A</v>
      </c>
      <c r="J188">
        <f t="shared" ref="J188:J251" si="22">IF(TRIM(C188)="-", "N/A", IF(RIGHT(C188,1)="M",1000000*VALUE(LEFT(C188,LEN(C188)-1)),IF(RIGHT(C188,1)="B",1000000000*VALUE(LEFT(C188,LEN(C188)-1)),IF(RIGHT(C188,1)="%",0.01*VALUE(LEFT(C188,LEN(C188)-1)),C188))))</f>
        <v>0</v>
      </c>
      <c r="K188">
        <f t="shared" ref="K188:K251" si="23">IF(TRIM(D188)="-", "N/A", IF(RIGHT(D188,1)="M",1000000*VALUE(LEFT(D188,LEN(D188)-1)),IF(RIGHT(D188,1)="B",1000000000*VALUE(LEFT(D188,LEN(D188)-1)),IF(RIGHT(D188,1)="%",0.01*VALUE(LEFT(D188,LEN(D188)-1)),D188))))</f>
        <v>0</v>
      </c>
      <c r="L188">
        <f t="shared" ref="L188:L251" si="24">IF(TRIM(E188)="-", "N/A", IF(RIGHT(E188,1)="M",1000000*VALUE(LEFT(E188,LEN(E188)-1)),IF(RIGHT(E188,1)="B",1000000000*VALUE(LEFT(E188,LEN(E188)-1)),IF(RIGHT(E188,1)="%",0.01*VALUE(LEFT(E188,LEN(E188)-1)),E188))))</f>
        <v>0</v>
      </c>
      <c r="M188">
        <f t="shared" ref="M188:M251" si="25">IF(TRIM(F188)="-", "N/A", IF(RIGHT(F188,1)="M",1000000*VALUE(LEFT(F188,LEN(F188)-1)),IF(RIGHT(F188,1)="B",1000000000*VALUE(LEFT(F188,LEN(F188)-1)),IF(RIGHT(F188,1)="%",0.01*VALUE(LEFT(F188,LEN(F188)-1)),F188))))</f>
        <v>0</v>
      </c>
      <c r="N188">
        <f t="shared" ref="N188:N251" si="26">IF(TRIM(G188)="-", "N/A", IF(RIGHT(G188,1)="M",1000000*VALUE(LEFT(G188,LEN(G188)-1)),IF(RIGHT(G188,1)="B",1000000000*VALUE(LEFT(G188,LEN(G188)-1)),IF(RIGHT(G188,1)="%",0.01*VALUE(LEFT(G188,LEN(G188)-1)),G188))))</f>
        <v>0</v>
      </c>
    </row>
    <row r="189" spans="9:14" x14ac:dyDescent="0.3">
      <c r="I189" t="str">
        <f t="shared" si="21"/>
        <v>N/A</v>
      </c>
      <c r="J189">
        <f t="shared" si="22"/>
        <v>0</v>
      </c>
      <c r="K189">
        <f t="shared" si="23"/>
        <v>0</v>
      </c>
      <c r="L189">
        <f t="shared" si="24"/>
        <v>0</v>
      </c>
      <c r="M189">
        <f t="shared" si="25"/>
        <v>0</v>
      </c>
      <c r="N189">
        <f t="shared" si="26"/>
        <v>0</v>
      </c>
    </row>
    <row r="190" spans="9:14" x14ac:dyDescent="0.3">
      <c r="I190" t="str">
        <f t="shared" si="21"/>
        <v>N/A</v>
      </c>
      <c r="J190">
        <f t="shared" si="22"/>
        <v>0</v>
      </c>
      <c r="K190">
        <f t="shared" si="23"/>
        <v>0</v>
      </c>
      <c r="L190">
        <f t="shared" si="24"/>
        <v>0</v>
      </c>
      <c r="M190">
        <f t="shared" si="25"/>
        <v>0</v>
      </c>
      <c r="N190">
        <f t="shared" si="26"/>
        <v>0</v>
      </c>
    </row>
    <row r="191" spans="9:14" x14ac:dyDescent="0.3">
      <c r="I191" t="str">
        <f t="shared" si="21"/>
        <v>N/A</v>
      </c>
      <c r="J191">
        <f t="shared" si="22"/>
        <v>0</v>
      </c>
      <c r="K191">
        <f t="shared" si="23"/>
        <v>0</v>
      </c>
      <c r="L191">
        <f t="shared" si="24"/>
        <v>0</v>
      </c>
      <c r="M191">
        <f t="shared" si="25"/>
        <v>0</v>
      </c>
      <c r="N191">
        <f t="shared" si="26"/>
        <v>0</v>
      </c>
    </row>
    <row r="192" spans="9:14" x14ac:dyDescent="0.3">
      <c r="I192" t="str">
        <f t="shared" si="21"/>
        <v>N/A</v>
      </c>
      <c r="J192">
        <f t="shared" si="22"/>
        <v>0</v>
      </c>
      <c r="K192">
        <f t="shared" si="23"/>
        <v>0</v>
      </c>
      <c r="L192">
        <f t="shared" si="24"/>
        <v>0</v>
      </c>
      <c r="M192">
        <f t="shared" si="25"/>
        <v>0</v>
      </c>
      <c r="N192">
        <f t="shared" si="26"/>
        <v>0</v>
      </c>
    </row>
    <row r="193" spans="9:14" x14ac:dyDescent="0.3">
      <c r="I193" t="str">
        <f t="shared" si="21"/>
        <v>N/A</v>
      </c>
      <c r="J193">
        <f t="shared" si="22"/>
        <v>0</v>
      </c>
      <c r="K193">
        <f t="shared" si="23"/>
        <v>0</v>
      </c>
      <c r="L193">
        <f t="shared" si="24"/>
        <v>0</v>
      </c>
      <c r="M193">
        <f t="shared" si="25"/>
        <v>0</v>
      </c>
      <c r="N193">
        <f t="shared" si="26"/>
        <v>0</v>
      </c>
    </row>
    <row r="194" spans="9:14" x14ac:dyDescent="0.3">
      <c r="I194" t="str">
        <f t="shared" si="21"/>
        <v>N/A</v>
      </c>
      <c r="J194">
        <f t="shared" si="22"/>
        <v>0</v>
      </c>
      <c r="K194">
        <f t="shared" si="23"/>
        <v>0</v>
      </c>
      <c r="L194">
        <f t="shared" si="24"/>
        <v>0</v>
      </c>
      <c r="M194">
        <f t="shared" si="25"/>
        <v>0</v>
      </c>
      <c r="N194">
        <f t="shared" si="26"/>
        <v>0</v>
      </c>
    </row>
    <row r="195" spans="9:14" x14ac:dyDescent="0.3">
      <c r="I195" t="str">
        <f t="shared" si="21"/>
        <v>N/A</v>
      </c>
      <c r="J195">
        <f t="shared" si="22"/>
        <v>0</v>
      </c>
      <c r="K195">
        <f t="shared" si="23"/>
        <v>0</v>
      </c>
      <c r="L195">
        <f t="shared" si="24"/>
        <v>0</v>
      </c>
      <c r="M195">
        <f t="shared" si="25"/>
        <v>0</v>
      </c>
      <c r="N195">
        <f t="shared" si="26"/>
        <v>0</v>
      </c>
    </row>
    <row r="196" spans="9:14" x14ac:dyDescent="0.3">
      <c r="I196" t="str">
        <f t="shared" si="21"/>
        <v>N/A</v>
      </c>
      <c r="J196">
        <f t="shared" si="22"/>
        <v>0</v>
      </c>
      <c r="K196">
        <f t="shared" si="23"/>
        <v>0</v>
      </c>
      <c r="L196">
        <f t="shared" si="24"/>
        <v>0</v>
      </c>
      <c r="M196">
        <f t="shared" si="25"/>
        <v>0</v>
      </c>
      <c r="N196">
        <f t="shared" si="26"/>
        <v>0</v>
      </c>
    </row>
    <row r="197" spans="9:14" x14ac:dyDescent="0.3">
      <c r="I197" t="str">
        <f t="shared" si="21"/>
        <v>N/A</v>
      </c>
      <c r="J197">
        <f t="shared" si="22"/>
        <v>0</v>
      </c>
      <c r="K197">
        <f t="shared" si="23"/>
        <v>0</v>
      </c>
      <c r="L197">
        <f t="shared" si="24"/>
        <v>0</v>
      </c>
      <c r="M197">
        <f t="shared" si="25"/>
        <v>0</v>
      </c>
      <c r="N197">
        <f t="shared" si="26"/>
        <v>0</v>
      </c>
    </row>
    <row r="198" spans="9:14" x14ac:dyDescent="0.3">
      <c r="I198" t="str">
        <f t="shared" si="21"/>
        <v>N/A</v>
      </c>
      <c r="J198">
        <f t="shared" si="22"/>
        <v>0</v>
      </c>
      <c r="K198">
        <f t="shared" si="23"/>
        <v>0</v>
      </c>
      <c r="L198">
        <f t="shared" si="24"/>
        <v>0</v>
      </c>
      <c r="M198">
        <f t="shared" si="25"/>
        <v>0</v>
      </c>
      <c r="N198">
        <f t="shared" si="26"/>
        <v>0</v>
      </c>
    </row>
    <row r="199" spans="9:14" x14ac:dyDescent="0.3">
      <c r="I199" t="str">
        <f t="shared" si="21"/>
        <v>N/A</v>
      </c>
      <c r="J199">
        <f t="shared" si="22"/>
        <v>0</v>
      </c>
      <c r="K199">
        <f t="shared" si="23"/>
        <v>0</v>
      </c>
      <c r="L199">
        <f t="shared" si="24"/>
        <v>0</v>
      </c>
      <c r="M199">
        <f t="shared" si="25"/>
        <v>0</v>
      </c>
      <c r="N199">
        <f t="shared" si="26"/>
        <v>0</v>
      </c>
    </row>
    <row r="200" spans="9:14" x14ac:dyDescent="0.3">
      <c r="I200" t="str">
        <f t="shared" si="21"/>
        <v>N/A</v>
      </c>
      <c r="J200">
        <f t="shared" si="22"/>
        <v>0</v>
      </c>
      <c r="K200">
        <f t="shared" si="23"/>
        <v>0</v>
      </c>
      <c r="L200">
        <f t="shared" si="24"/>
        <v>0</v>
      </c>
      <c r="M200">
        <f t="shared" si="25"/>
        <v>0</v>
      </c>
      <c r="N200">
        <f t="shared" si="26"/>
        <v>0</v>
      </c>
    </row>
    <row r="201" spans="9:14" x14ac:dyDescent="0.3">
      <c r="I201" t="str">
        <f t="shared" si="21"/>
        <v>N/A</v>
      </c>
      <c r="J201">
        <f t="shared" si="22"/>
        <v>0</v>
      </c>
      <c r="K201">
        <f t="shared" si="23"/>
        <v>0</v>
      </c>
      <c r="L201">
        <f t="shared" si="24"/>
        <v>0</v>
      </c>
      <c r="M201">
        <f t="shared" si="25"/>
        <v>0</v>
      </c>
      <c r="N201">
        <f t="shared" si="26"/>
        <v>0</v>
      </c>
    </row>
    <row r="202" spans="9:14" x14ac:dyDescent="0.3">
      <c r="I202" t="str">
        <f t="shared" si="21"/>
        <v>N/A</v>
      </c>
      <c r="J202">
        <f t="shared" si="22"/>
        <v>0</v>
      </c>
      <c r="K202">
        <f t="shared" si="23"/>
        <v>0</v>
      </c>
      <c r="L202">
        <f t="shared" si="24"/>
        <v>0</v>
      </c>
      <c r="M202">
        <f t="shared" si="25"/>
        <v>0</v>
      </c>
      <c r="N202">
        <f t="shared" si="26"/>
        <v>0</v>
      </c>
    </row>
    <row r="203" spans="9:14" x14ac:dyDescent="0.3">
      <c r="I203" t="str">
        <f t="shared" si="21"/>
        <v>N/A</v>
      </c>
      <c r="J203">
        <f t="shared" si="22"/>
        <v>0</v>
      </c>
      <c r="K203">
        <f t="shared" si="23"/>
        <v>0</v>
      </c>
      <c r="L203">
        <f t="shared" si="24"/>
        <v>0</v>
      </c>
      <c r="M203">
        <f t="shared" si="25"/>
        <v>0</v>
      </c>
      <c r="N203">
        <f t="shared" si="26"/>
        <v>0</v>
      </c>
    </row>
    <row r="204" spans="9:14" x14ac:dyDescent="0.3">
      <c r="I204" t="str">
        <f t="shared" si="21"/>
        <v>N/A</v>
      </c>
      <c r="J204">
        <f t="shared" si="22"/>
        <v>0</v>
      </c>
      <c r="K204">
        <f t="shared" si="23"/>
        <v>0</v>
      </c>
      <c r="L204">
        <f t="shared" si="24"/>
        <v>0</v>
      </c>
      <c r="M204">
        <f t="shared" si="25"/>
        <v>0</v>
      </c>
      <c r="N204">
        <f t="shared" si="26"/>
        <v>0</v>
      </c>
    </row>
    <row r="205" spans="9:14" x14ac:dyDescent="0.3">
      <c r="I205" t="str">
        <f t="shared" si="21"/>
        <v>N/A</v>
      </c>
      <c r="J205">
        <f t="shared" si="22"/>
        <v>0</v>
      </c>
      <c r="K205">
        <f t="shared" si="23"/>
        <v>0</v>
      </c>
      <c r="L205">
        <f t="shared" si="24"/>
        <v>0</v>
      </c>
      <c r="M205">
        <f t="shared" si="25"/>
        <v>0</v>
      </c>
      <c r="N205">
        <f t="shared" si="26"/>
        <v>0</v>
      </c>
    </row>
    <row r="206" spans="9:14" x14ac:dyDescent="0.3">
      <c r="I206" t="str">
        <f t="shared" si="21"/>
        <v>N/A</v>
      </c>
      <c r="J206">
        <f t="shared" si="22"/>
        <v>0</v>
      </c>
      <c r="K206">
        <f t="shared" si="23"/>
        <v>0</v>
      </c>
      <c r="L206">
        <f t="shared" si="24"/>
        <v>0</v>
      </c>
      <c r="M206">
        <f t="shared" si="25"/>
        <v>0</v>
      </c>
      <c r="N206">
        <f t="shared" si="26"/>
        <v>0</v>
      </c>
    </row>
    <row r="207" spans="9:14" x14ac:dyDescent="0.3">
      <c r="I207" t="str">
        <f t="shared" si="21"/>
        <v>N/A</v>
      </c>
      <c r="J207">
        <f t="shared" si="22"/>
        <v>0</v>
      </c>
      <c r="K207">
        <f t="shared" si="23"/>
        <v>0</v>
      </c>
      <c r="L207">
        <f t="shared" si="24"/>
        <v>0</v>
      </c>
      <c r="M207">
        <f t="shared" si="25"/>
        <v>0</v>
      </c>
      <c r="N207">
        <f t="shared" si="26"/>
        <v>0</v>
      </c>
    </row>
    <row r="208" spans="9:14" x14ac:dyDescent="0.3">
      <c r="I208" t="str">
        <f t="shared" si="21"/>
        <v>N/A</v>
      </c>
      <c r="J208">
        <f t="shared" si="22"/>
        <v>0</v>
      </c>
      <c r="K208">
        <f t="shared" si="23"/>
        <v>0</v>
      </c>
      <c r="L208">
        <f t="shared" si="24"/>
        <v>0</v>
      </c>
      <c r="M208">
        <f t="shared" si="25"/>
        <v>0</v>
      </c>
      <c r="N208">
        <f t="shared" si="26"/>
        <v>0</v>
      </c>
    </row>
    <row r="209" spans="9:14" x14ac:dyDescent="0.3">
      <c r="I209" t="str">
        <f t="shared" si="21"/>
        <v>N/A</v>
      </c>
      <c r="J209">
        <f t="shared" si="22"/>
        <v>0</v>
      </c>
      <c r="K209">
        <f t="shared" si="23"/>
        <v>0</v>
      </c>
      <c r="L209">
        <f t="shared" si="24"/>
        <v>0</v>
      </c>
      <c r="M209">
        <f t="shared" si="25"/>
        <v>0</v>
      </c>
      <c r="N209">
        <f t="shared" si="26"/>
        <v>0</v>
      </c>
    </row>
    <row r="210" spans="9:14" x14ac:dyDescent="0.3">
      <c r="I210" t="str">
        <f t="shared" si="21"/>
        <v>N/A</v>
      </c>
      <c r="J210">
        <f t="shared" si="22"/>
        <v>0</v>
      </c>
      <c r="K210">
        <f t="shared" si="23"/>
        <v>0</v>
      </c>
      <c r="L210">
        <f t="shared" si="24"/>
        <v>0</v>
      </c>
      <c r="M210">
        <f t="shared" si="25"/>
        <v>0</v>
      </c>
      <c r="N210">
        <f t="shared" si="26"/>
        <v>0</v>
      </c>
    </row>
    <row r="211" spans="9:14" x14ac:dyDescent="0.3">
      <c r="I211" t="str">
        <f t="shared" si="21"/>
        <v>N/A</v>
      </c>
      <c r="J211">
        <f t="shared" si="22"/>
        <v>0</v>
      </c>
      <c r="K211">
        <f t="shared" si="23"/>
        <v>0</v>
      </c>
      <c r="L211">
        <f t="shared" si="24"/>
        <v>0</v>
      </c>
      <c r="M211">
        <f t="shared" si="25"/>
        <v>0</v>
      </c>
      <c r="N211">
        <f t="shared" si="26"/>
        <v>0</v>
      </c>
    </row>
    <row r="212" spans="9:14" x14ac:dyDescent="0.3">
      <c r="I212" t="str">
        <f t="shared" si="21"/>
        <v>N/A</v>
      </c>
      <c r="J212">
        <f t="shared" si="22"/>
        <v>0</v>
      </c>
      <c r="K212">
        <f t="shared" si="23"/>
        <v>0</v>
      </c>
      <c r="L212">
        <f t="shared" si="24"/>
        <v>0</v>
      </c>
      <c r="M212">
        <f t="shared" si="25"/>
        <v>0</v>
      </c>
      <c r="N212">
        <f t="shared" si="26"/>
        <v>0</v>
      </c>
    </row>
    <row r="213" spans="9:14" x14ac:dyDescent="0.3">
      <c r="I213" t="str">
        <f t="shared" si="21"/>
        <v>N/A</v>
      </c>
      <c r="J213">
        <f t="shared" si="22"/>
        <v>0</v>
      </c>
      <c r="K213">
        <f t="shared" si="23"/>
        <v>0</v>
      </c>
      <c r="L213">
        <f t="shared" si="24"/>
        <v>0</v>
      </c>
      <c r="M213">
        <f t="shared" si="25"/>
        <v>0</v>
      </c>
      <c r="N213">
        <f t="shared" si="26"/>
        <v>0</v>
      </c>
    </row>
    <row r="214" spans="9:14" x14ac:dyDescent="0.3">
      <c r="I214" t="str">
        <f t="shared" si="21"/>
        <v>N/A</v>
      </c>
      <c r="J214">
        <f t="shared" si="22"/>
        <v>0</v>
      </c>
      <c r="K214">
        <f t="shared" si="23"/>
        <v>0</v>
      </c>
      <c r="L214">
        <f t="shared" si="24"/>
        <v>0</v>
      </c>
      <c r="M214">
        <f t="shared" si="25"/>
        <v>0</v>
      </c>
      <c r="N214">
        <f t="shared" si="26"/>
        <v>0</v>
      </c>
    </row>
    <row r="215" spans="9:14" x14ac:dyDescent="0.3">
      <c r="I215" t="str">
        <f t="shared" si="21"/>
        <v>N/A</v>
      </c>
      <c r="J215">
        <f t="shared" si="22"/>
        <v>0</v>
      </c>
      <c r="K215">
        <f t="shared" si="23"/>
        <v>0</v>
      </c>
      <c r="L215">
        <f t="shared" si="24"/>
        <v>0</v>
      </c>
      <c r="M215">
        <f t="shared" si="25"/>
        <v>0</v>
      </c>
      <c r="N215">
        <f t="shared" si="26"/>
        <v>0</v>
      </c>
    </row>
    <row r="216" spans="9:14" x14ac:dyDescent="0.3">
      <c r="I216" t="str">
        <f t="shared" si="21"/>
        <v>N/A</v>
      </c>
      <c r="J216">
        <f t="shared" si="22"/>
        <v>0</v>
      </c>
      <c r="K216">
        <f t="shared" si="23"/>
        <v>0</v>
      </c>
      <c r="L216">
        <f t="shared" si="24"/>
        <v>0</v>
      </c>
      <c r="M216">
        <f t="shared" si="25"/>
        <v>0</v>
      </c>
      <c r="N216">
        <f t="shared" si="26"/>
        <v>0</v>
      </c>
    </row>
    <row r="217" spans="9:14" x14ac:dyDescent="0.3">
      <c r="I217" t="str">
        <f t="shared" si="21"/>
        <v>N/A</v>
      </c>
      <c r="J217">
        <f t="shared" si="22"/>
        <v>0</v>
      </c>
      <c r="K217">
        <f t="shared" si="23"/>
        <v>0</v>
      </c>
      <c r="L217">
        <f t="shared" si="24"/>
        <v>0</v>
      </c>
      <c r="M217">
        <f t="shared" si="25"/>
        <v>0</v>
      </c>
      <c r="N217">
        <f t="shared" si="26"/>
        <v>0</v>
      </c>
    </row>
    <row r="218" spans="9:14" x14ac:dyDescent="0.3">
      <c r="I218" t="str">
        <f t="shared" si="21"/>
        <v>N/A</v>
      </c>
      <c r="J218">
        <f t="shared" si="22"/>
        <v>0</v>
      </c>
      <c r="K218">
        <f t="shared" si="23"/>
        <v>0</v>
      </c>
      <c r="L218">
        <f t="shared" si="24"/>
        <v>0</v>
      </c>
      <c r="M218">
        <f t="shared" si="25"/>
        <v>0</v>
      </c>
      <c r="N218">
        <f t="shared" si="26"/>
        <v>0</v>
      </c>
    </row>
    <row r="219" spans="9:14" x14ac:dyDescent="0.3">
      <c r="I219" t="str">
        <f t="shared" si="21"/>
        <v>N/A</v>
      </c>
      <c r="J219">
        <f t="shared" si="22"/>
        <v>0</v>
      </c>
      <c r="K219">
        <f t="shared" si="23"/>
        <v>0</v>
      </c>
      <c r="L219">
        <f t="shared" si="24"/>
        <v>0</v>
      </c>
      <c r="M219">
        <f t="shared" si="25"/>
        <v>0</v>
      </c>
      <c r="N219">
        <f t="shared" si="26"/>
        <v>0</v>
      </c>
    </row>
    <row r="220" spans="9:14" x14ac:dyDescent="0.3">
      <c r="I220" t="str">
        <f t="shared" si="21"/>
        <v>N/A</v>
      </c>
      <c r="J220">
        <f t="shared" si="22"/>
        <v>0</v>
      </c>
      <c r="K220">
        <f t="shared" si="23"/>
        <v>0</v>
      </c>
      <c r="L220">
        <f t="shared" si="24"/>
        <v>0</v>
      </c>
      <c r="M220">
        <f t="shared" si="25"/>
        <v>0</v>
      </c>
      <c r="N220">
        <f t="shared" si="26"/>
        <v>0</v>
      </c>
    </row>
    <row r="221" spans="9:14" x14ac:dyDescent="0.3">
      <c r="I221" t="str">
        <f t="shared" si="21"/>
        <v>N/A</v>
      </c>
      <c r="J221">
        <f t="shared" si="22"/>
        <v>0</v>
      </c>
      <c r="K221">
        <f t="shared" si="23"/>
        <v>0</v>
      </c>
      <c r="L221">
        <f t="shared" si="24"/>
        <v>0</v>
      </c>
      <c r="M221">
        <f t="shared" si="25"/>
        <v>0</v>
      </c>
      <c r="N221">
        <f t="shared" si="26"/>
        <v>0</v>
      </c>
    </row>
    <row r="222" spans="9:14" x14ac:dyDescent="0.3">
      <c r="I222" t="str">
        <f t="shared" si="21"/>
        <v>N/A</v>
      </c>
      <c r="J222">
        <f t="shared" si="22"/>
        <v>0</v>
      </c>
      <c r="K222">
        <f t="shared" si="23"/>
        <v>0</v>
      </c>
      <c r="L222">
        <f t="shared" si="24"/>
        <v>0</v>
      </c>
      <c r="M222">
        <f t="shared" si="25"/>
        <v>0</v>
      </c>
      <c r="N222">
        <f t="shared" si="26"/>
        <v>0</v>
      </c>
    </row>
    <row r="223" spans="9:14" x14ac:dyDescent="0.3">
      <c r="I223" t="str">
        <f t="shared" si="21"/>
        <v>N/A</v>
      </c>
      <c r="J223">
        <f t="shared" si="22"/>
        <v>0</v>
      </c>
      <c r="K223">
        <f t="shared" si="23"/>
        <v>0</v>
      </c>
      <c r="L223">
        <f t="shared" si="24"/>
        <v>0</v>
      </c>
      <c r="M223">
        <f t="shared" si="25"/>
        <v>0</v>
      </c>
      <c r="N223">
        <f t="shared" si="26"/>
        <v>0</v>
      </c>
    </row>
    <row r="224" spans="9:14" x14ac:dyDescent="0.3">
      <c r="I224" t="str">
        <f t="shared" si="21"/>
        <v>N/A</v>
      </c>
      <c r="J224">
        <f t="shared" si="22"/>
        <v>0</v>
      </c>
      <c r="K224">
        <f t="shared" si="23"/>
        <v>0</v>
      </c>
      <c r="L224">
        <f t="shared" si="24"/>
        <v>0</v>
      </c>
      <c r="M224">
        <f t="shared" si="25"/>
        <v>0</v>
      </c>
      <c r="N224">
        <f t="shared" si="26"/>
        <v>0</v>
      </c>
    </row>
    <row r="225" spans="9:14" x14ac:dyDescent="0.3">
      <c r="I225" t="str">
        <f t="shared" si="21"/>
        <v>N/A</v>
      </c>
      <c r="J225">
        <f t="shared" si="22"/>
        <v>0</v>
      </c>
      <c r="K225">
        <f t="shared" si="23"/>
        <v>0</v>
      </c>
      <c r="L225">
        <f t="shared" si="24"/>
        <v>0</v>
      </c>
      <c r="M225">
        <f t="shared" si="25"/>
        <v>0</v>
      </c>
      <c r="N225">
        <f t="shared" si="26"/>
        <v>0</v>
      </c>
    </row>
    <row r="226" spans="9:14" x14ac:dyDescent="0.3">
      <c r="I226" t="str">
        <f t="shared" si="21"/>
        <v>N/A</v>
      </c>
      <c r="J226">
        <f t="shared" si="22"/>
        <v>0</v>
      </c>
      <c r="K226">
        <f t="shared" si="23"/>
        <v>0</v>
      </c>
      <c r="L226">
        <f t="shared" si="24"/>
        <v>0</v>
      </c>
      <c r="M226">
        <f t="shared" si="25"/>
        <v>0</v>
      </c>
      <c r="N226">
        <f t="shared" si="26"/>
        <v>0</v>
      </c>
    </row>
    <row r="227" spans="9:14" x14ac:dyDescent="0.3">
      <c r="I227" t="str">
        <f t="shared" si="21"/>
        <v>N/A</v>
      </c>
      <c r="J227">
        <f t="shared" si="22"/>
        <v>0</v>
      </c>
      <c r="K227">
        <f t="shared" si="23"/>
        <v>0</v>
      </c>
      <c r="L227">
        <f t="shared" si="24"/>
        <v>0</v>
      </c>
      <c r="M227">
        <f t="shared" si="25"/>
        <v>0</v>
      </c>
      <c r="N227">
        <f t="shared" si="26"/>
        <v>0</v>
      </c>
    </row>
    <row r="228" spans="9:14" x14ac:dyDescent="0.3">
      <c r="I228" t="str">
        <f t="shared" si="21"/>
        <v>N/A</v>
      </c>
      <c r="J228">
        <f t="shared" si="22"/>
        <v>0</v>
      </c>
      <c r="K228">
        <f t="shared" si="23"/>
        <v>0</v>
      </c>
      <c r="L228">
        <f t="shared" si="24"/>
        <v>0</v>
      </c>
      <c r="M228">
        <f t="shared" si="25"/>
        <v>0</v>
      </c>
      <c r="N228">
        <f t="shared" si="26"/>
        <v>0</v>
      </c>
    </row>
    <row r="229" spans="9:14" x14ac:dyDescent="0.3">
      <c r="I229" t="str">
        <f t="shared" si="21"/>
        <v>N/A</v>
      </c>
      <c r="J229">
        <f t="shared" si="22"/>
        <v>0</v>
      </c>
      <c r="K229">
        <f t="shared" si="23"/>
        <v>0</v>
      </c>
      <c r="L229">
        <f t="shared" si="24"/>
        <v>0</v>
      </c>
      <c r="M229">
        <f t="shared" si="25"/>
        <v>0</v>
      </c>
      <c r="N229">
        <f t="shared" si="26"/>
        <v>0</v>
      </c>
    </row>
    <row r="230" spans="9:14" x14ac:dyDescent="0.3">
      <c r="I230" t="str">
        <f t="shared" si="21"/>
        <v>N/A</v>
      </c>
      <c r="J230">
        <f t="shared" si="22"/>
        <v>0</v>
      </c>
      <c r="K230">
        <f t="shared" si="23"/>
        <v>0</v>
      </c>
      <c r="L230">
        <f t="shared" si="24"/>
        <v>0</v>
      </c>
      <c r="M230">
        <f t="shared" si="25"/>
        <v>0</v>
      </c>
      <c r="N230">
        <f t="shared" si="26"/>
        <v>0</v>
      </c>
    </row>
    <row r="231" spans="9:14" x14ac:dyDescent="0.3">
      <c r="I231" t="str">
        <f t="shared" si="21"/>
        <v>N/A</v>
      </c>
      <c r="J231">
        <f t="shared" si="22"/>
        <v>0</v>
      </c>
      <c r="K231">
        <f t="shared" si="23"/>
        <v>0</v>
      </c>
      <c r="L231">
        <f t="shared" si="24"/>
        <v>0</v>
      </c>
      <c r="M231">
        <f t="shared" si="25"/>
        <v>0</v>
      </c>
      <c r="N231">
        <f t="shared" si="26"/>
        <v>0</v>
      </c>
    </row>
    <row r="232" spans="9:14" x14ac:dyDescent="0.3">
      <c r="I232" t="str">
        <f t="shared" si="21"/>
        <v>N/A</v>
      </c>
      <c r="J232">
        <f t="shared" si="22"/>
        <v>0</v>
      </c>
      <c r="K232">
        <f t="shared" si="23"/>
        <v>0</v>
      </c>
      <c r="L232">
        <f t="shared" si="24"/>
        <v>0</v>
      </c>
      <c r="M232">
        <f t="shared" si="25"/>
        <v>0</v>
      </c>
      <c r="N232">
        <f t="shared" si="26"/>
        <v>0</v>
      </c>
    </row>
    <row r="233" spans="9:14" x14ac:dyDescent="0.3">
      <c r="I233" t="str">
        <f t="shared" si="21"/>
        <v>N/A</v>
      </c>
      <c r="J233">
        <f t="shared" si="22"/>
        <v>0</v>
      </c>
      <c r="K233">
        <f t="shared" si="23"/>
        <v>0</v>
      </c>
      <c r="L233">
        <f t="shared" si="24"/>
        <v>0</v>
      </c>
      <c r="M233">
        <f t="shared" si="25"/>
        <v>0</v>
      </c>
      <c r="N233">
        <f t="shared" si="26"/>
        <v>0</v>
      </c>
    </row>
    <row r="234" spans="9:14" x14ac:dyDescent="0.3">
      <c r="I234" t="str">
        <f t="shared" si="21"/>
        <v>N/A</v>
      </c>
      <c r="J234">
        <f t="shared" si="22"/>
        <v>0</v>
      </c>
      <c r="K234">
        <f t="shared" si="23"/>
        <v>0</v>
      </c>
      <c r="L234">
        <f t="shared" si="24"/>
        <v>0</v>
      </c>
      <c r="M234">
        <f t="shared" si="25"/>
        <v>0</v>
      </c>
      <c r="N234">
        <f t="shared" si="26"/>
        <v>0</v>
      </c>
    </row>
    <row r="235" spans="9:14" x14ac:dyDescent="0.3">
      <c r="I235" t="str">
        <f t="shared" si="21"/>
        <v>N/A</v>
      </c>
      <c r="J235">
        <f t="shared" si="22"/>
        <v>0</v>
      </c>
      <c r="K235">
        <f t="shared" si="23"/>
        <v>0</v>
      </c>
      <c r="L235">
        <f t="shared" si="24"/>
        <v>0</v>
      </c>
      <c r="M235">
        <f t="shared" si="25"/>
        <v>0</v>
      </c>
      <c r="N235">
        <f t="shared" si="26"/>
        <v>0</v>
      </c>
    </row>
    <row r="236" spans="9:14" x14ac:dyDescent="0.3">
      <c r="I236" t="str">
        <f t="shared" si="21"/>
        <v>N/A</v>
      </c>
      <c r="J236">
        <f t="shared" si="22"/>
        <v>0</v>
      </c>
      <c r="K236">
        <f t="shared" si="23"/>
        <v>0</v>
      </c>
      <c r="L236">
        <f t="shared" si="24"/>
        <v>0</v>
      </c>
      <c r="M236">
        <f t="shared" si="25"/>
        <v>0</v>
      </c>
      <c r="N236">
        <f t="shared" si="26"/>
        <v>0</v>
      </c>
    </row>
    <row r="237" spans="9:14" x14ac:dyDescent="0.3">
      <c r="I237" t="str">
        <f t="shared" si="21"/>
        <v>N/A</v>
      </c>
      <c r="J237">
        <f t="shared" si="22"/>
        <v>0</v>
      </c>
      <c r="K237">
        <f t="shared" si="23"/>
        <v>0</v>
      </c>
      <c r="L237">
        <f t="shared" si="24"/>
        <v>0</v>
      </c>
      <c r="M237">
        <f t="shared" si="25"/>
        <v>0</v>
      </c>
      <c r="N237">
        <f t="shared" si="26"/>
        <v>0</v>
      </c>
    </row>
    <row r="238" spans="9:14" x14ac:dyDescent="0.3">
      <c r="I238" t="str">
        <f t="shared" si="21"/>
        <v>N/A</v>
      </c>
      <c r="J238">
        <f t="shared" si="22"/>
        <v>0</v>
      </c>
      <c r="K238">
        <f t="shared" si="23"/>
        <v>0</v>
      </c>
      <c r="L238">
        <f t="shared" si="24"/>
        <v>0</v>
      </c>
      <c r="M238">
        <f t="shared" si="25"/>
        <v>0</v>
      </c>
      <c r="N238">
        <f t="shared" si="26"/>
        <v>0</v>
      </c>
    </row>
    <row r="239" spans="9:14" x14ac:dyDescent="0.3">
      <c r="I239" t="str">
        <f t="shared" si="21"/>
        <v>N/A</v>
      </c>
      <c r="J239">
        <f t="shared" si="22"/>
        <v>0</v>
      </c>
      <c r="K239">
        <f t="shared" si="23"/>
        <v>0</v>
      </c>
      <c r="L239">
        <f t="shared" si="24"/>
        <v>0</v>
      </c>
      <c r="M239">
        <f t="shared" si="25"/>
        <v>0</v>
      </c>
      <c r="N239">
        <f t="shared" si="26"/>
        <v>0</v>
      </c>
    </row>
    <row r="240" spans="9:14" x14ac:dyDescent="0.3">
      <c r="I240" t="str">
        <f t="shared" si="21"/>
        <v>N/A</v>
      </c>
      <c r="J240">
        <f t="shared" si="22"/>
        <v>0</v>
      </c>
      <c r="K240">
        <f t="shared" si="23"/>
        <v>0</v>
      </c>
      <c r="L240">
        <f t="shared" si="24"/>
        <v>0</v>
      </c>
      <c r="M240">
        <f t="shared" si="25"/>
        <v>0</v>
      </c>
      <c r="N240">
        <f t="shared" si="26"/>
        <v>0</v>
      </c>
    </row>
    <row r="241" spans="9:14" x14ac:dyDescent="0.3">
      <c r="I241" t="str">
        <f t="shared" si="21"/>
        <v>N/A</v>
      </c>
      <c r="J241">
        <f t="shared" si="22"/>
        <v>0</v>
      </c>
      <c r="K241">
        <f t="shared" si="23"/>
        <v>0</v>
      </c>
      <c r="L241">
        <f t="shared" si="24"/>
        <v>0</v>
      </c>
      <c r="M241">
        <f t="shared" si="25"/>
        <v>0</v>
      </c>
      <c r="N241">
        <f t="shared" si="26"/>
        <v>0</v>
      </c>
    </row>
    <row r="242" spans="9:14" x14ac:dyDescent="0.3">
      <c r="I242" t="str">
        <f t="shared" si="21"/>
        <v>N/A</v>
      </c>
      <c r="J242">
        <f t="shared" si="22"/>
        <v>0</v>
      </c>
      <c r="K242">
        <f t="shared" si="23"/>
        <v>0</v>
      </c>
      <c r="L242">
        <f t="shared" si="24"/>
        <v>0</v>
      </c>
      <c r="M242">
        <f t="shared" si="25"/>
        <v>0</v>
      </c>
      <c r="N242">
        <f t="shared" si="26"/>
        <v>0</v>
      </c>
    </row>
    <row r="243" spans="9:14" x14ac:dyDescent="0.3">
      <c r="I243" t="str">
        <f t="shared" si="21"/>
        <v>N/A</v>
      </c>
      <c r="J243">
        <f t="shared" si="22"/>
        <v>0</v>
      </c>
      <c r="K243">
        <f t="shared" si="23"/>
        <v>0</v>
      </c>
      <c r="L243">
        <f t="shared" si="24"/>
        <v>0</v>
      </c>
      <c r="M243">
        <f t="shared" si="25"/>
        <v>0</v>
      </c>
      <c r="N243">
        <f t="shared" si="26"/>
        <v>0</v>
      </c>
    </row>
    <row r="244" spans="9:14" x14ac:dyDescent="0.3">
      <c r="I244" t="str">
        <f t="shared" si="21"/>
        <v>N/A</v>
      </c>
      <c r="J244">
        <f t="shared" si="22"/>
        <v>0</v>
      </c>
      <c r="K244">
        <f t="shared" si="23"/>
        <v>0</v>
      </c>
      <c r="L244">
        <f t="shared" si="24"/>
        <v>0</v>
      </c>
      <c r="M244">
        <f t="shared" si="25"/>
        <v>0</v>
      </c>
      <c r="N244">
        <f t="shared" si="26"/>
        <v>0</v>
      </c>
    </row>
    <row r="245" spans="9:14" x14ac:dyDescent="0.3">
      <c r="I245" t="str">
        <f t="shared" si="21"/>
        <v>N/A</v>
      </c>
      <c r="J245">
        <f t="shared" si="22"/>
        <v>0</v>
      </c>
      <c r="K245">
        <f t="shared" si="23"/>
        <v>0</v>
      </c>
      <c r="L245">
        <f t="shared" si="24"/>
        <v>0</v>
      </c>
      <c r="M245">
        <f t="shared" si="25"/>
        <v>0</v>
      </c>
      <c r="N245">
        <f t="shared" si="26"/>
        <v>0</v>
      </c>
    </row>
    <row r="246" spans="9:14" x14ac:dyDescent="0.3">
      <c r="I246" t="str">
        <f t="shared" si="21"/>
        <v>N/A</v>
      </c>
      <c r="J246">
        <f t="shared" si="22"/>
        <v>0</v>
      </c>
      <c r="K246">
        <f t="shared" si="23"/>
        <v>0</v>
      </c>
      <c r="L246">
        <f t="shared" si="24"/>
        <v>0</v>
      </c>
      <c r="M246">
        <f t="shared" si="25"/>
        <v>0</v>
      </c>
      <c r="N246">
        <f t="shared" si="26"/>
        <v>0</v>
      </c>
    </row>
    <row r="247" spans="9:14" x14ac:dyDescent="0.3">
      <c r="I247" t="str">
        <f t="shared" si="21"/>
        <v>N/A</v>
      </c>
      <c r="J247">
        <f t="shared" si="22"/>
        <v>0</v>
      </c>
      <c r="K247">
        <f t="shared" si="23"/>
        <v>0</v>
      </c>
      <c r="L247">
        <f t="shared" si="24"/>
        <v>0</v>
      </c>
      <c r="M247">
        <f t="shared" si="25"/>
        <v>0</v>
      </c>
      <c r="N247">
        <f t="shared" si="26"/>
        <v>0</v>
      </c>
    </row>
    <row r="248" spans="9:14" x14ac:dyDescent="0.3">
      <c r="I248" t="str">
        <f t="shared" si="21"/>
        <v>N/A</v>
      </c>
      <c r="J248">
        <f t="shared" si="22"/>
        <v>0</v>
      </c>
      <c r="K248">
        <f t="shared" si="23"/>
        <v>0</v>
      </c>
      <c r="L248">
        <f t="shared" si="24"/>
        <v>0</v>
      </c>
      <c r="M248">
        <f t="shared" si="25"/>
        <v>0</v>
      </c>
      <c r="N248">
        <f t="shared" si="26"/>
        <v>0</v>
      </c>
    </row>
    <row r="249" spans="9:14" x14ac:dyDescent="0.3">
      <c r="I249" t="str">
        <f t="shared" si="21"/>
        <v>N/A</v>
      </c>
      <c r="J249">
        <f t="shared" si="22"/>
        <v>0</v>
      </c>
      <c r="K249">
        <f t="shared" si="23"/>
        <v>0</v>
      </c>
      <c r="L249">
        <f t="shared" si="24"/>
        <v>0</v>
      </c>
      <c r="M249">
        <f t="shared" si="25"/>
        <v>0</v>
      </c>
      <c r="N249">
        <f t="shared" si="26"/>
        <v>0</v>
      </c>
    </row>
    <row r="250" spans="9:14" x14ac:dyDescent="0.3">
      <c r="I250" t="str">
        <f t="shared" si="21"/>
        <v>N/A</v>
      </c>
      <c r="J250">
        <f t="shared" si="22"/>
        <v>0</v>
      </c>
      <c r="K250">
        <f t="shared" si="23"/>
        <v>0</v>
      </c>
      <c r="L250">
        <f t="shared" si="24"/>
        <v>0</v>
      </c>
      <c r="M250">
        <f t="shared" si="25"/>
        <v>0</v>
      </c>
      <c r="N250">
        <f t="shared" si="26"/>
        <v>0</v>
      </c>
    </row>
    <row r="251" spans="9:14" x14ac:dyDescent="0.3">
      <c r="I251" t="str">
        <f t="shared" si="21"/>
        <v>N/A</v>
      </c>
      <c r="J251">
        <f t="shared" si="22"/>
        <v>0</v>
      </c>
      <c r="K251">
        <f t="shared" si="23"/>
        <v>0</v>
      </c>
      <c r="L251">
        <f t="shared" si="24"/>
        <v>0</v>
      </c>
      <c r="M251">
        <f t="shared" si="25"/>
        <v>0</v>
      </c>
      <c r="N251">
        <f t="shared" si="26"/>
        <v>0</v>
      </c>
    </row>
    <row r="252" spans="9:14" x14ac:dyDescent="0.3">
      <c r="I252" t="str">
        <f t="shared" ref="I252:I315" si="27">IF(AND(K252&gt; J252, L252&gt; K252, M252&gt; L252, N252&gt; M252), "pos_trend", IF(AND(K252&lt; J252, L252&lt; K252, M252&lt; L252, N252&lt; M252), "neg_trend", "N/A"))</f>
        <v>N/A</v>
      </c>
      <c r="J252">
        <f t="shared" ref="J252:J315" si="28">IF(TRIM(C252)="-", "N/A", IF(RIGHT(C252,1)="M",1000000*VALUE(LEFT(C252,LEN(C252)-1)),IF(RIGHT(C252,1)="B",1000000000*VALUE(LEFT(C252,LEN(C252)-1)),IF(RIGHT(C252,1)="%",0.01*VALUE(LEFT(C252,LEN(C252)-1)),C252))))</f>
        <v>0</v>
      </c>
      <c r="K252">
        <f t="shared" ref="K252:K315" si="29">IF(TRIM(D252)="-", "N/A", IF(RIGHT(D252,1)="M",1000000*VALUE(LEFT(D252,LEN(D252)-1)),IF(RIGHT(D252,1)="B",1000000000*VALUE(LEFT(D252,LEN(D252)-1)),IF(RIGHT(D252,1)="%",0.01*VALUE(LEFT(D252,LEN(D252)-1)),D252))))</f>
        <v>0</v>
      </c>
      <c r="L252">
        <f t="shared" ref="L252:L315" si="30">IF(TRIM(E252)="-", "N/A", IF(RIGHT(E252,1)="M",1000000*VALUE(LEFT(E252,LEN(E252)-1)),IF(RIGHT(E252,1)="B",1000000000*VALUE(LEFT(E252,LEN(E252)-1)),IF(RIGHT(E252,1)="%",0.01*VALUE(LEFT(E252,LEN(E252)-1)),E252))))</f>
        <v>0</v>
      </c>
      <c r="M252">
        <f t="shared" ref="M252:M315" si="31">IF(TRIM(F252)="-", "N/A", IF(RIGHT(F252,1)="M",1000000*VALUE(LEFT(F252,LEN(F252)-1)),IF(RIGHT(F252,1)="B",1000000000*VALUE(LEFT(F252,LEN(F252)-1)),IF(RIGHT(F252,1)="%",0.01*VALUE(LEFT(F252,LEN(F252)-1)),F252))))</f>
        <v>0</v>
      </c>
      <c r="N252">
        <f t="shared" ref="N252:N315" si="32">IF(TRIM(G252)="-", "N/A", IF(RIGHT(G252,1)="M",1000000*VALUE(LEFT(G252,LEN(G252)-1)),IF(RIGHT(G252,1)="B",1000000000*VALUE(LEFT(G252,LEN(G252)-1)),IF(RIGHT(G252,1)="%",0.01*VALUE(LEFT(G252,LEN(G252)-1)),G252))))</f>
        <v>0</v>
      </c>
    </row>
    <row r="253" spans="9:14" x14ac:dyDescent="0.3">
      <c r="I253" t="str">
        <f t="shared" si="27"/>
        <v>N/A</v>
      </c>
      <c r="J253">
        <f t="shared" si="28"/>
        <v>0</v>
      </c>
      <c r="K253">
        <f t="shared" si="29"/>
        <v>0</v>
      </c>
      <c r="L253">
        <f t="shared" si="30"/>
        <v>0</v>
      </c>
      <c r="M253">
        <f t="shared" si="31"/>
        <v>0</v>
      </c>
      <c r="N253">
        <f t="shared" si="32"/>
        <v>0</v>
      </c>
    </row>
    <row r="254" spans="9:14" x14ac:dyDescent="0.3">
      <c r="I254" t="str">
        <f t="shared" si="27"/>
        <v>N/A</v>
      </c>
      <c r="J254">
        <f t="shared" si="28"/>
        <v>0</v>
      </c>
      <c r="K254">
        <f t="shared" si="29"/>
        <v>0</v>
      </c>
      <c r="L254">
        <f t="shared" si="30"/>
        <v>0</v>
      </c>
      <c r="M254">
        <f t="shared" si="31"/>
        <v>0</v>
      </c>
      <c r="N254">
        <f t="shared" si="32"/>
        <v>0</v>
      </c>
    </row>
    <row r="255" spans="9:14" x14ac:dyDescent="0.3">
      <c r="I255" t="str">
        <f t="shared" si="27"/>
        <v>N/A</v>
      </c>
      <c r="J255">
        <f t="shared" si="28"/>
        <v>0</v>
      </c>
      <c r="K255">
        <f t="shared" si="29"/>
        <v>0</v>
      </c>
      <c r="L255">
        <f t="shared" si="30"/>
        <v>0</v>
      </c>
      <c r="M255">
        <f t="shared" si="31"/>
        <v>0</v>
      </c>
      <c r="N255">
        <f t="shared" si="32"/>
        <v>0</v>
      </c>
    </row>
    <row r="256" spans="9:14" x14ac:dyDescent="0.3">
      <c r="I256" t="str">
        <f t="shared" si="27"/>
        <v>N/A</v>
      </c>
      <c r="J256">
        <f t="shared" si="28"/>
        <v>0</v>
      </c>
      <c r="K256">
        <f t="shared" si="29"/>
        <v>0</v>
      </c>
      <c r="L256">
        <f t="shared" si="30"/>
        <v>0</v>
      </c>
      <c r="M256">
        <f t="shared" si="31"/>
        <v>0</v>
      </c>
      <c r="N256">
        <f t="shared" si="32"/>
        <v>0</v>
      </c>
    </row>
    <row r="257" spans="9:14" x14ac:dyDescent="0.3">
      <c r="I257" t="str">
        <f t="shared" si="27"/>
        <v>N/A</v>
      </c>
      <c r="J257">
        <f t="shared" si="28"/>
        <v>0</v>
      </c>
      <c r="K257">
        <f t="shared" si="29"/>
        <v>0</v>
      </c>
      <c r="L257">
        <f t="shared" si="30"/>
        <v>0</v>
      </c>
      <c r="M257">
        <f t="shared" si="31"/>
        <v>0</v>
      </c>
      <c r="N257">
        <f t="shared" si="32"/>
        <v>0</v>
      </c>
    </row>
    <row r="258" spans="9:14" x14ac:dyDescent="0.3">
      <c r="I258" t="str">
        <f t="shared" si="27"/>
        <v>N/A</v>
      </c>
      <c r="J258">
        <f t="shared" si="28"/>
        <v>0</v>
      </c>
      <c r="K258">
        <f t="shared" si="29"/>
        <v>0</v>
      </c>
      <c r="L258">
        <f t="shared" si="30"/>
        <v>0</v>
      </c>
      <c r="M258">
        <f t="shared" si="31"/>
        <v>0</v>
      </c>
      <c r="N258">
        <f t="shared" si="32"/>
        <v>0</v>
      </c>
    </row>
    <row r="259" spans="9:14" x14ac:dyDescent="0.3">
      <c r="I259" t="str">
        <f t="shared" si="27"/>
        <v>N/A</v>
      </c>
      <c r="J259">
        <f t="shared" si="28"/>
        <v>0</v>
      </c>
      <c r="K259">
        <f t="shared" si="29"/>
        <v>0</v>
      </c>
      <c r="L259">
        <f t="shared" si="30"/>
        <v>0</v>
      </c>
      <c r="M259">
        <f t="shared" si="31"/>
        <v>0</v>
      </c>
      <c r="N259">
        <f t="shared" si="32"/>
        <v>0</v>
      </c>
    </row>
    <row r="260" spans="9:14" x14ac:dyDescent="0.3">
      <c r="I260" t="str">
        <f t="shared" si="27"/>
        <v>N/A</v>
      </c>
      <c r="J260">
        <f t="shared" si="28"/>
        <v>0</v>
      </c>
      <c r="K260">
        <f t="shared" si="29"/>
        <v>0</v>
      </c>
      <c r="L260">
        <f t="shared" si="30"/>
        <v>0</v>
      </c>
      <c r="M260">
        <f t="shared" si="31"/>
        <v>0</v>
      </c>
      <c r="N260">
        <f t="shared" si="32"/>
        <v>0</v>
      </c>
    </row>
    <row r="261" spans="9:14" x14ac:dyDescent="0.3">
      <c r="I261" t="str">
        <f t="shared" si="27"/>
        <v>N/A</v>
      </c>
      <c r="J261">
        <f t="shared" si="28"/>
        <v>0</v>
      </c>
      <c r="K261">
        <f t="shared" si="29"/>
        <v>0</v>
      </c>
      <c r="L261">
        <f t="shared" si="30"/>
        <v>0</v>
      </c>
      <c r="M261">
        <f t="shared" si="31"/>
        <v>0</v>
      </c>
      <c r="N261">
        <f t="shared" si="32"/>
        <v>0</v>
      </c>
    </row>
    <row r="262" spans="9:14" x14ac:dyDescent="0.3">
      <c r="I262" t="str">
        <f t="shared" si="27"/>
        <v>N/A</v>
      </c>
      <c r="J262">
        <f t="shared" si="28"/>
        <v>0</v>
      </c>
      <c r="K262">
        <f t="shared" si="29"/>
        <v>0</v>
      </c>
      <c r="L262">
        <f t="shared" si="30"/>
        <v>0</v>
      </c>
      <c r="M262">
        <f t="shared" si="31"/>
        <v>0</v>
      </c>
      <c r="N262">
        <f t="shared" si="32"/>
        <v>0</v>
      </c>
    </row>
    <row r="263" spans="9:14" x14ac:dyDescent="0.3">
      <c r="I263" t="str">
        <f t="shared" si="27"/>
        <v>N/A</v>
      </c>
      <c r="J263">
        <f t="shared" si="28"/>
        <v>0</v>
      </c>
      <c r="K263">
        <f t="shared" si="29"/>
        <v>0</v>
      </c>
      <c r="L263">
        <f t="shared" si="30"/>
        <v>0</v>
      </c>
      <c r="M263">
        <f t="shared" si="31"/>
        <v>0</v>
      </c>
      <c r="N263">
        <f t="shared" si="32"/>
        <v>0</v>
      </c>
    </row>
    <row r="264" spans="9:14" x14ac:dyDescent="0.3">
      <c r="I264" t="str">
        <f t="shared" si="27"/>
        <v>N/A</v>
      </c>
      <c r="J264">
        <f t="shared" si="28"/>
        <v>0</v>
      </c>
      <c r="K264">
        <f t="shared" si="29"/>
        <v>0</v>
      </c>
      <c r="L264">
        <f t="shared" si="30"/>
        <v>0</v>
      </c>
      <c r="M264">
        <f t="shared" si="31"/>
        <v>0</v>
      </c>
      <c r="N264">
        <f t="shared" si="32"/>
        <v>0</v>
      </c>
    </row>
    <row r="265" spans="9:14" x14ac:dyDescent="0.3">
      <c r="I265" t="str">
        <f t="shared" si="27"/>
        <v>N/A</v>
      </c>
      <c r="J265">
        <f t="shared" si="28"/>
        <v>0</v>
      </c>
      <c r="K265">
        <f t="shared" si="29"/>
        <v>0</v>
      </c>
      <c r="L265">
        <f t="shared" si="30"/>
        <v>0</v>
      </c>
      <c r="M265">
        <f t="shared" si="31"/>
        <v>0</v>
      </c>
      <c r="N265">
        <f t="shared" si="32"/>
        <v>0</v>
      </c>
    </row>
    <row r="266" spans="9:14" x14ac:dyDescent="0.3">
      <c r="I266" t="str">
        <f t="shared" si="27"/>
        <v>N/A</v>
      </c>
      <c r="J266">
        <f t="shared" si="28"/>
        <v>0</v>
      </c>
      <c r="K266">
        <f t="shared" si="29"/>
        <v>0</v>
      </c>
      <c r="L266">
        <f t="shared" si="30"/>
        <v>0</v>
      </c>
      <c r="M266">
        <f t="shared" si="31"/>
        <v>0</v>
      </c>
      <c r="N266">
        <f t="shared" si="32"/>
        <v>0</v>
      </c>
    </row>
    <row r="267" spans="9:14" x14ac:dyDescent="0.3">
      <c r="I267" t="str">
        <f t="shared" si="27"/>
        <v>N/A</v>
      </c>
      <c r="J267">
        <f t="shared" si="28"/>
        <v>0</v>
      </c>
      <c r="K267">
        <f t="shared" si="29"/>
        <v>0</v>
      </c>
      <c r="L267">
        <f t="shared" si="30"/>
        <v>0</v>
      </c>
      <c r="M267">
        <f t="shared" si="31"/>
        <v>0</v>
      </c>
      <c r="N267">
        <f t="shared" si="32"/>
        <v>0</v>
      </c>
    </row>
    <row r="268" spans="9:14" x14ac:dyDescent="0.3">
      <c r="I268" t="str">
        <f t="shared" si="27"/>
        <v>N/A</v>
      </c>
      <c r="J268">
        <f t="shared" si="28"/>
        <v>0</v>
      </c>
      <c r="K268">
        <f t="shared" si="29"/>
        <v>0</v>
      </c>
      <c r="L268">
        <f t="shared" si="30"/>
        <v>0</v>
      </c>
      <c r="M268">
        <f t="shared" si="31"/>
        <v>0</v>
      </c>
      <c r="N268">
        <f t="shared" si="32"/>
        <v>0</v>
      </c>
    </row>
    <row r="269" spans="9:14" x14ac:dyDescent="0.3">
      <c r="I269" t="str">
        <f t="shared" si="27"/>
        <v>N/A</v>
      </c>
      <c r="J269">
        <f t="shared" si="28"/>
        <v>0</v>
      </c>
      <c r="K269">
        <f t="shared" si="29"/>
        <v>0</v>
      </c>
      <c r="L269">
        <f t="shared" si="30"/>
        <v>0</v>
      </c>
      <c r="M269">
        <f t="shared" si="31"/>
        <v>0</v>
      </c>
      <c r="N269">
        <f t="shared" si="32"/>
        <v>0</v>
      </c>
    </row>
    <row r="270" spans="9:14" x14ac:dyDescent="0.3">
      <c r="I270" t="str">
        <f t="shared" si="27"/>
        <v>N/A</v>
      </c>
      <c r="J270">
        <f t="shared" si="28"/>
        <v>0</v>
      </c>
      <c r="K270">
        <f t="shared" si="29"/>
        <v>0</v>
      </c>
      <c r="L270">
        <f t="shared" si="30"/>
        <v>0</v>
      </c>
      <c r="M270">
        <f t="shared" si="31"/>
        <v>0</v>
      </c>
      <c r="N270">
        <f t="shared" si="32"/>
        <v>0</v>
      </c>
    </row>
    <row r="271" spans="9:14" x14ac:dyDescent="0.3">
      <c r="I271" t="str">
        <f t="shared" si="27"/>
        <v>N/A</v>
      </c>
      <c r="J271">
        <f t="shared" si="28"/>
        <v>0</v>
      </c>
      <c r="K271">
        <f t="shared" si="29"/>
        <v>0</v>
      </c>
      <c r="L271">
        <f t="shared" si="30"/>
        <v>0</v>
      </c>
      <c r="M271">
        <f t="shared" si="31"/>
        <v>0</v>
      </c>
      <c r="N271">
        <f t="shared" si="32"/>
        <v>0</v>
      </c>
    </row>
    <row r="272" spans="9:14" x14ac:dyDescent="0.3">
      <c r="I272" t="str">
        <f t="shared" si="27"/>
        <v>N/A</v>
      </c>
      <c r="J272">
        <f t="shared" si="28"/>
        <v>0</v>
      </c>
      <c r="K272">
        <f t="shared" si="29"/>
        <v>0</v>
      </c>
      <c r="L272">
        <f t="shared" si="30"/>
        <v>0</v>
      </c>
      <c r="M272">
        <f t="shared" si="31"/>
        <v>0</v>
      </c>
      <c r="N272">
        <f t="shared" si="32"/>
        <v>0</v>
      </c>
    </row>
    <row r="273" spans="9:14" x14ac:dyDescent="0.3">
      <c r="I273" t="str">
        <f t="shared" si="27"/>
        <v>N/A</v>
      </c>
      <c r="J273">
        <f t="shared" si="28"/>
        <v>0</v>
      </c>
      <c r="K273">
        <f t="shared" si="29"/>
        <v>0</v>
      </c>
      <c r="L273">
        <f t="shared" si="30"/>
        <v>0</v>
      </c>
      <c r="M273">
        <f t="shared" si="31"/>
        <v>0</v>
      </c>
      <c r="N273">
        <f t="shared" si="32"/>
        <v>0</v>
      </c>
    </row>
    <row r="274" spans="9:14" x14ac:dyDescent="0.3">
      <c r="I274" t="str">
        <f t="shared" si="27"/>
        <v>N/A</v>
      </c>
      <c r="J274">
        <f t="shared" si="28"/>
        <v>0</v>
      </c>
      <c r="K274">
        <f t="shared" si="29"/>
        <v>0</v>
      </c>
      <c r="L274">
        <f t="shared" si="30"/>
        <v>0</v>
      </c>
      <c r="M274">
        <f t="shared" si="31"/>
        <v>0</v>
      </c>
      <c r="N274">
        <f t="shared" si="32"/>
        <v>0</v>
      </c>
    </row>
    <row r="275" spans="9:14" x14ac:dyDescent="0.3">
      <c r="I275" t="str">
        <f t="shared" si="27"/>
        <v>N/A</v>
      </c>
      <c r="J275">
        <f t="shared" si="28"/>
        <v>0</v>
      </c>
      <c r="K275">
        <f t="shared" si="29"/>
        <v>0</v>
      </c>
      <c r="L275">
        <f t="shared" si="30"/>
        <v>0</v>
      </c>
      <c r="M275">
        <f t="shared" si="31"/>
        <v>0</v>
      </c>
      <c r="N275">
        <f t="shared" si="32"/>
        <v>0</v>
      </c>
    </row>
    <row r="276" spans="9:14" x14ac:dyDescent="0.3">
      <c r="I276" t="str">
        <f t="shared" si="27"/>
        <v>N/A</v>
      </c>
      <c r="J276">
        <f t="shared" si="28"/>
        <v>0</v>
      </c>
      <c r="K276">
        <f t="shared" si="29"/>
        <v>0</v>
      </c>
      <c r="L276">
        <f t="shared" si="30"/>
        <v>0</v>
      </c>
      <c r="M276">
        <f t="shared" si="31"/>
        <v>0</v>
      </c>
      <c r="N276">
        <f t="shared" si="32"/>
        <v>0</v>
      </c>
    </row>
    <row r="277" spans="9:14" x14ac:dyDescent="0.3">
      <c r="I277" t="str">
        <f t="shared" si="27"/>
        <v>N/A</v>
      </c>
      <c r="J277">
        <f t="shared" si="28"/>
        <v>0</v>
      </c>
      <c r="K277">
        <f t="shared" si="29"/>
        <v>0</v>
      </c>
      <c r="L277">
        <f t="shared" si="30"/>
        <v>0</v>
      </c>
      <c r="M277">
        <f t="shared" si="31"/>
        <v>0</v>
      </c>
      <c r="N277">
        <f t="shared" si="32"/>
        <v>0</v>
      </c>
    </row>
    <row r="278" spans="9:14" x14ac:dyDescent="0.3">
      <c r="I278" t="str">
        <f t="shared" si="27"/>
        <v>N/A</v>
      </c>
      <c r="J278">
        <f t="shared" si="28"/>
        <v>0</v>
      </c>
      <c r="K278">
        <f t="shared" si="29"/>
        <v>0</v>
      </c>
      <c r="L278">
        <f t="shared" si="30"/>
        <v>0</v>
      </c>
      <c r="M278">
        <f t="shared" si="31"/>
        <v>0</v>
      </c>
      <c r="N278">
        <f t="shared" si="32"/>
        <v>0</v>
      </c>
    </row>
    <row r="279" spans="9:14" x14ac:dyDescent="0.3">
      <c r="I279" t="str">
        <f t="shared" si="27"/>
        <v>N/A</v>
      </c>
      <c r="J279">
        <f t="shared" si="28"/>
        <v>0</v>
      </c>
      <c r="K279">
        <f t="shared" si="29"/>
        <v>0</v>
      </c>
      <c r="L279">
        <f t="shared" si="30"/>
        <v>0</v>
      </c>
      <c r="M279">
        <f t="shared" si="31"/>
        <v>0</v>
      </c>
      <c r="N279">
        <f t="shared" si="32"/>
        <v>0</v>
      </c>
    </row>
    <row r="280" spans="9:14" x14ac:dyDescent="0.3">
      <c r="I280" t="str">
        <f t="shared" si="27"/>
        <v>N/A</v>
      </c>
      <c r="J280">
        <f t="shared" si="28"/>
        <v>0</v>
      </c>
      <c r="K280">
        <f t="shared" si="29"/>
        <v>0</v>
      </c>
      <c r="L280">
        <f t="shared" si="30"/>
        <v>0</v>
      </c>
      <c r="M280">
        <f t="shared" si="31"/>
        <v>0</v>
      </c>
      <c r="N280">
        <f t="shared" si="32"/>
        <v>0</v>
      </c>
    </row>
    <row r="281" spans="9:14" x14ac:dyDescent="0.3">
      <c r="I281" t="str">
        <f t="shared" si="27"/>
        <v>N/A</v>
      </c>
      <c r="J281">
        <f t="shared" si="28"/>
        <v>0</v>
      </c>
      <c r="K281">
        <f t="shared" si="29"/>
        <v>0</v>
      </c>
      <c r="L281">
        <f t="shared" si="30"/>
        <v>0</v>
      </c>
      <c r="M281">
        <f t="shared" si="31"/>
        <v>0</v>
      </c>
      <c r="N281">
        <f t="shared" si="32"/>
        <v>0</v>
      </c>
    </row>
    <row r="282" spans="9:14" x14ac:dyDescent="0.3">
      <c r="I282" t="str">
        <f t="shared" si="27"/>
        <v>N/A</v>
      </c>
      <c r="J282">
        <f t="shared" si="28"/>
        <v>0</v>
      </c>
      <c r="K282">
        <f t="shared" si="29"/>
        <v>0</v>
      </c>
      <c r="L282">
        <f t="shared" si="30"/>
        <v>0</v>
      </c>
      <c r="M282">
        <f t="shared" si="31"/>
        <v>0</v>
      </c>
      <c r="N282">
        <f t="shared" si="32"/>
        <v>0</v>
      </c>
    </row>
    <row r="283" spans="9:14" x14ac:dyDescent="0.3">
      <c r="I283" t="str">
        <f t="shared" si="27"/>
        <v>N/A</v>
      </c>
      <c r="J283">
        <f t="shared" si="28"/>
        <v>0</v>
      </c>
      <c r="K283">
        <f t="shared" si="29"/>
        <v>0</v>
      </c>
      <c r="L283">
        <f t="shared" si="30"/>
        <v>0</v>
      </c>
      <c r="M283">
        <f t="shared" si="31"/>
        <v>0</v>
      </c>
      <c r="N283">
        <f t="shared" si="32"/>
        <v>0</v>
      </c>
    </row>
    <row r="284" spans="9:14" x14ac:dyDescent="0.3">
      <c r="I284" t="str">
        <f t="shared" si="27"/>
        <v>N/A</v>
      </c>
      <c r="J284">
        <f t="shared" si="28"/>
        <v>0</v>
      </c>
      <c r="K284">
        <f t="shared" si="29"/>
        <v>0</v>
      </c>
      <c r="L284">
        <f t="shared" si="30"/>
        <v>0</v>
      </c>
      <c r="M284">
        <f t="shared" si="31"/>
        <v>0</v>
      </c>
      <c r="N284">
        <f t="shared" si="32"/>
        <v>0</v>
      </c>
    </row>
    <row r="285" spans="9:14" x14ac:dyDescent="0.3">
      <c r="I285" t="str">
        <f t="shared" si="27"/>
        <v>N/A</v>
      </c>
      <c r="J285">
        <f t="shared" si="28"/>
        <v>0</v>
      </c>
      <c r="K285">
        <f t="shared" si="29"/>
        <v>0</v>
      </c>
      <c r="L285">
        <f t="shared" si="30"/>
        <v>0</v>
      </c>
      <c r="M285">
        <f t="shared" si="31"/>
        <v>0</v>
      </c>
      <c r="N285">
        <f t="shared" si="32"/>
        <v>0</v>
      </c>
    </row>
    <row r="286" spans="9:14" x14ac:dyDescent="0.3">
      <c r="I286" t="str">
        <f t="shared" si="27"/>
        <v>N/A</v>
      </c>
      <c r="J286">
        <f t="shared" si="28"/>
        <v>0</v>
      </c>
      <c r="K286">
        <f t="shared" si="29"/>
        <v>0</v>
      </c>
      <c r="L286">
        <f t="shared" si="30"/>
        <v>0</v>
      </c>
      <c r="M286">
        <f t="shared" si="31"/>
        <v>0</v>
      </c>
      <c r="N286">
        <f t="shared" si="32"/>
        <v>0</v>
      </c>
    </row>
    <row r="287" spans="9:14" x14ac:dyDescent="0.3">
      <c r="I287" t="str">
        <f t="shared" si="27"/>
        <v>N/A</v>
      </c>
      <c r="J287">
        <f t="shared" si="28"/>
        <v>0</v>
      </c>
      <c r="K287">
        <f t="shared" si="29"/>
        <v>0</v>
      </c>
      <c r="L287">
        <f t="shared" si="30"/>
        <v>0</v>
      </c>
      <c r="M287">
        <f t="shared" si="31"/>
        <v>0</v>
      </c>
      <c r="N287">
        <f t="shared" si="32"/>
        <v>0</v>
      </c>
    </row>
    <row r="288" spans="9:14" x14ac:dyDescent="0.3">
      <c r="I288" t="str">
        <f t="shared" si="27"/>
        <v>N/A</v>
      </c>
      <c r="J288">
        <f t="shared" si="28"/>
        <v>0</v>
      </c>
      <c r="K288">
        <f t="shared" si="29"/>
        <v>0</v>
      </c>
      <c r="L288">
        <f t="shared" si="30"/>
        <v>0</v>
      </c>
      <c r="M288">
        <f t="shared" si="31"/>
        <v>0</v>
      </c>
      <c r="N288">
        <f t="shared" si="32"/>
        <v>0</v>
      </c>
    </row>
    <row r="289" spans="9:14" x14ac:dyDescent="0.3">
      <c r="I289" t="str">
        <f t="shared" si="27"/>
        <v>N/A</v>
      </c>
      <c r="J289">
        <f t="shared" si="28"/>
        <v>0</v>
      </c>
      <c r="K289">
        <f t="shared" si="29"/>
        <v>0</v>
      </c>
      <c r="L289">
        <f t="shared" si="30"/>
        <v>0</v>
      </c>
      <c r="M289">
        <f t="shared" si="31"/>
        <v>0</v>
      </c>
      <c r="N289">
        <f t="shared" si="32"/>
        <v>0</v>
      </c>
    </row>
    <row r="290" spans="9:14" x14ac:dyDescent="0.3">
      <c r="I290" t="str">
        <f t="shared" si="27"/>
        <v>N/A</v>
      </c>
      <c r="J290">
        <f t="shared" si="28"/>
        <v>0</v>
      </c>
      <c r="K290">
        <f t="shared" si="29"/>
        <v>0</v>
      </c>
      <c r="L290">
        <f t="shared" si="30"/>
        <v>0</v>
      </c>
      <c r="M290">
        <f t="shared" si="31"/>
        <v>0</v>
      </c>
      <c r="N290">
        <f t="shared" si="32"/>
        <v>0</v>
      </c>
    </row>
    <row r="291" spans="9:14" x14ac:dyDescent="0.3">
      <c r="I291" t="str">
        <f t="shared" si="27"/>
        <v>N/A</v>
      </c>
      <c r="J291">
        <f t="shared" si="28"/>
        <v>0</v>
      </c>
      <c r="K291">
        <f t="shared" si="29"/>
        <v>0</v>
      </c>
      <c r="L291">
        <f t="shared" si="30"/>
        <v>0</v>
      </c>
      <c r="M291">
        <f t="shared" si="31"/>
        <v>0</v>
      </c>
      <c r="N291">
        <f t="shared" si="32"/>
        <v>0</v>
      </c>
    </row>
    <row r="292" spans="9:14" x14ac:dyDescent="0.3">
      <c r="I292" t="str">
        <f t="shared" si="27"/>
        <v>N/A</v>
      </c>
      <c r="J292">
        <f t="shared" si="28"/>
        <v>0</v>
      </c>
      <c r="K292">
        <f t="shared" si="29"/>
        <v>0</v>
      </c>
      <c r="L292">
        <f t="shared" si="30"/>
        <v>0</v>
      </c>
      <c r="M292">
        <f t="shared" si="31"/>
        <v>0</v>
      </c>
      <c r="N292">
        <f t="shared" si="32"/>
        <v>0</v>
      </c>
    </row>
    <row r="293" spans="9:14" x14ac:dyDescent="0.3">
      <c r="I293" t="str">
        <f t="shared" si="27"/>
        <v>N/A</v>
      </c>
      <c r="J293">
        <f t="shared" si="28"/>
        <v>0</v>
      </c>
      <c r="K293">
        <f t="shared" si="29"/>
        <v>0</v>
      </c>
      <c r="L293">
        <f t="shared" si="30"/>
        <v>0</v>
      </c>
      <c r="M293">
        <f t="shared" si="31"/>
        <v>0</v>
      </c>
      <c r="N293">
        <f t="shared" si="32"/>
        <v>0</v>
      </c>
    </row>
    <row r="294" spans="9:14" x14ac:dyDescent="0.3">
      <c r="I294" t="str">
        <f t="shared" si="27"/>
        <v>N/A</v>
      </c>
      <c r="J294">
        <f t="shared" si="28"/>
        <v>0</v>
      </c>
      <c r="K294">
        <f t="shared" si="29"/>
        <v>0</v>
      </c>
      <c r="L294">
        <f t="shared" si="30"/>
        <v>0</v>
      </c>
      <c r="M294">
        <f t="shared" si="31"/>
        <v>0</v>
      </c>
      <c r="N294">
        <f t="shared" si="32"/>
        <v>0</v>
      </c>
    </row>
    <row r="295" spans="9:14" x14ac:dyDescent="0.3">
      <c r="I295" t="str">
        <f t="shared" si="27"/>
        <v>N/A</v>
      </c>
      <c r="J295">
        <f t="shared" si="28"/>
        <v>0</v>
      </c>
      <c r="K295">
        <f t="shared" si="29"/>
        <v>0</v>
      </c>
      <c r="L295">
        <f t="shared" si="30"/>
        <v>0</v>
      </c>
      <c r="M295">
        <f t="shared" si="31"/>
        <v>0</v>
      </c>
      <c r="N295">
        <f t="shared" si="32"/>
        <v>0</v>
      </c>
    </row>
    <row r="296" spans="9:14" x14ac:dyDescent="0.3">
      <c r="I296" t="str">
        <f t="shared" si="27"/>
        <v>N/A</v>
      </c>
      <c r="J296">
        <f t="shared" si="28"/>
        <v>0</v>
      </c>
      <c r="K296">
        <f t="shared" si="29"/>
        <v>0</v>
      </c>
      <c r="L296">
        <f t="shared" si="30"/>
        <v>0</v>
      </c>
      <c r="M296">
        <f t="shared" si="31"/>
        <v>0</v>
      </c>
      <c r="N296">
        <f t="shared" si="32"/>
        <v>0</v>
      </c>
    </row>
    <row r="297" spans="9:14" x14ac:dyDescent="0.3">
      <c r="I297" t="str">
        <f t="shared" si="27"/>
        <v>N/A</v>
      </c>
      <c r="J297">
        <f t="shared" si="28"/>
        <v>0</v>
      </c>
      <c r="K297">
        <f t="shared" si="29"/>
        <v>0</v>
      </c>
      <c r="L297">
        <f t="shared" si="30"/>
        <v>0</v>
      </c>
      <c r="M297">
        <f t="shared" si="31"/>
        <v>0</v>
      </c>
      <c r="N297">
        <f t="shared" si="32"/>
        <v>0</v>
      </c>
    </row>
    <row r="298" spans="9:14" x14ac:dyDescent="0.3">
      <c r="I298" t="str">
        <f t="shared" si="27"/>
        <v>N/A</v>
      </c>
      <c r="J298">
        <f t="shared" si="28"/>
        <v>0</v>
      </c>
      <c r="K298">
        <f t="shared" si="29"/>
        <v>0</v>
      </c>
      <c r="L298">
        <f t="shared" si="30"/>
        <v>0</v>
      </c>
      <c r="M298">
        <f t="shared" si="31"/>
        <v>0</v>
      </c>
      <c r="N298">
        <f t="shared" si="32"/>
        <v>0</v>
      </c>
    </row>
    <row r="299" spans="9:14" x14ac:dyDescent="0.3">
      <c r="I299" t="str">
        <f t="shared" si="27"/>
        <v>N/A</v>
      </c>
      <c r="J299">
        <f t="shared" si="28"/>
        <v>0</v>
      </c>
      <c r="K299">
        <f t="shared" si="29"/>
        <v>0</v>
      </c>
      <c r="L299">
        <f t="shared" si="30"/>
        <v>0</v>
      </c>
      <c r="M299">
        <f t="shared" si="31"/>
        <v>0</v>
      </c>
      <c r="N299">
        <f t="shared" si="32"/>
        <v>0</v>
      </c>
    </row>
    <row r="300" spans="9:14" x14ac:dyDescent="0.3">
      <c r="I300" t="str">
        <f t="shared" si="27"/>
        <v>N/A</v>
      </c>
      <c r="J300">
        <f t="shared" si="28"/>
        <v>0</v>
      </c>
      <c r="K300">
        <f t="shared" si="29"/>
        <v>0</v>
      </c>
      <c r="L300">
        <f t="shared" si="30"/>
        <v>0</v>
      </c>
      <c r="M300">
        <f t="shared" si="31"/>
        <v>0</v>
      </c>
      <c r="N300">
        <f t="shared" si="32"/>
        <v>0</v>
      </c>
    </row>
    <row r="301" spans="9:14" x14ac:dyDescent="0.3">
      <c r="I301" t="str">
        <f t="shared" si="27"/>
        <v>N/A</v>
      </c>
      <c r="J301">
        <f t="shared" si="28"/>
        <v>0</v>
      </c>
      <c r="K301">
        <f t="shared" si="29"/>
        <v>0</v>
      </c>
      <c r="L301">
        <f t="shared" si="30"/>
        <v>0</v>
      </c>
      <c r="M301">
        <f t="shared" si="31"/>
        <v>0</v>
      </c>
      <c r="N301">
        <f t="shared" si="32"/>
        <v>0</v>
      </c>
    </row>
    <row r="302" spans="9:14" x14ac:dyDescent="0.3">
      <c r="I302" t="str">
        <f t="shared" si="27"/>
        <v>N/A</v>
      </c>
      <c r="J302">
        <f t="shared" si="28"/>
        <v>0</v>
      </c>
      <c r="K302">
        <f t="shared" si="29"/>
        <v>0</v>
      </c>
      <c r="L302">
        <f t="shared" si="30"/>
        <v>0</v>
      </c>
      <c r="M302">
        <f t="shared" si="31"/>
        <v>0</v>
      </c>
      <c r="N302">
        <f t="shared" si="32"/>
        <v>0</v>
      </c>
    </row>
    <row r="303" spans="9:14" x14ac:dyDescent="0.3">
      <c r="I303" t="str">
        <f t="shared" si="27"/>
        <v>N/A</v>
      </c>
      <c r="J303">
        <f t="shared" si="28"/>
        <v>0</v>
      </c>
      <c r="K303">
        <f t="shared" si="29"/>
        <v>0</v>
      </c>
      <c r="L303">
        <f t="shared" si="30"/>
        <v>0</v>
      </c>
      <c r="M303">
        <f t="shared" si="31"/>
        <v>0</v>
      </c>
      <c r="N303">
        <f t="shared" si="32"/>
        <v>0</v>
      </c>
    </row>
    <row r="304" spans="9:14" x14ac:dyDescent="0.3">
      <c r="I304" t="str">
        <f t="shared" si="27"/>
        <v>N/A</v>
      </c>
      <c r="J304">
        <f t="shared" si="28"/>
        <v>0</v>
      </c>
      <c r="K304">
        <f t="shared" si="29"/>
        <v>0</v>
      </c>
      <c r="L304">
        <f t="shared" si="30"/>
        <v>0</v>
      </c>
      <c r="M304">
        <f t="shared" si="31"/>
        <v>0</v>
      </c>
      <c r="N304">
        <f t="shared" si="32"/>
        <v>0</v>
      </c>
    </row>
    <row r="305" spans="9:14" x14ac:dyDescent="0.3">
      <c r="I305" t="str">
        <f t="shared" si="27"/>
        <v>N/A</v>
      </c>
      <c r="J305">
        <f t="shared" si="28"/>
        <v>0</v>
      </c>
      <c r="K305">
        <f t="shared" si="29"/>
        <v>0</v>
      </c>
      <c r="L305">
        <f t="shared" si="30"/>
        <v>0</v>
      </c>
      <c r="M305">
        <f t="shared" si="31"/>
        <v>0</v>
      </c>
      <c r="N305">
        <f t="shared" si="32"/>
        <v>0</v>
      </c>
    </row>
    <row r="306" spans="9:14" x14ac:dyDescent="0.3">
      <c r="I306" t="str">
        <f t="shared" si="27"/>
        <v>N/A</v>
      </c>
      <c r="J306">
        <f t="shared" si="28"/>
        <v>0</v>
      </c>
      <c r="K306">
        <f t="shared" si="29"/>
        <v>0</v>
      </c>
      <c r="L306">
        <f t="shared" si="30"/>
        <v>0</v>
      </c>
      <c r="M306">
        <f t="shared" si="31"/>
        <v>0</v>
      </c>
      <c r="N306">
        <f t="shared" si="32"/>
        <v>0</v>
      </c>
    </row>
    <row r="307" spans="9:14" x14ac:dyDescent="0.3">
      <c r="I307" t="str">
        <f t="shared" si="27"/>
        <v>N/A</v>
      </c>
      <c r="J307">
        <f t="shared" si="28"/>
        <v>0</v>
      </c>
      <c r="K307">
        <f t="shared" si="29"/>
        <v>0</v>
      </c>
      <c r="L307">
        <f t="shared" si="30"/>
        <v>0</v>
      </c>
      <c r="M307">
        <f t="shared" si="31"/>
        <v>0</v>
      </c>
      <c r="N307">
        <f t="shared" si="32"/>
        <v>0</v>
      </c>
    </row>
    <row r="308" spans="9:14" x14ac:dyDescent="0.3">
      <c r="I308" t="str">
        <f t="shared" si="27"/>
        <v>N/A</v>
      </c>
      <c r="J308">
        <f t="shared" si="28"/>
        <v>0</v>
      </c>
      <c r="K308">
        <f t="shared" si="29"/>
        <v>0</v>
      </c>
      <c r="L308">
        <f t="shared" si="30"/>
        <v>0</v>
      </c>
      <c r="M308">
        <f t="shared" si="31"/>
        <v>0</v>
      </c>
      <c r="N308">
        <f t="shared" si="32"/>
        <v>0</v>
      </c>
    </row>
    <row r="309" spans="9:14" x14ac:dyDescent="0.3">
      <c r="I309" t="str">
        <f t="shared" si="27"/>
        <v>N/A</v>
      </c>
      <c r="J309">
        <f t="shared" si="28"/>
        <v>0</v>
      </c>
      <c r="K309">
        <f t="shared" si="29"/>
        <v>0</v>
      </c>
      <c r="L309">
        <f t="shared" si="30"/>
        <v>0</v>
      </c>
      <c r="M309">
        <f t="shared" si="31"/>
        <v>0</v>
      </c>
      <c r="N309">
        <f t="shared" si="32"/>
        <v>0</v>
      </c>
    </row>
    <row r="310" spans="9:14" x14ac:dyDescent="0.3">
      <c r="I310" t="str">
        <f t="shared" si="27"/>
        <v>N/A</v>
      </c>
      <c r="J310">
        <f t="shared" si="28"/>
        <v>0</v>
      </c>
      <c r="K310">
        <f t="shared" si="29"/>
        <v>0</v>
      </c>
      <c r="L310">
        <f t="shared" si="30"/>
        <v>0</v>
      </c>
      <c r="M310">
        <f t="shared" si="31"/>
        <v>0</v>
      </c>
      <c r="N310">
        <f t="shared" si="32"/>
        <v>0</v>
      </c>
    </row>
    <row r="311" spans="9:14" x14ac:dyDescent="0.3">
      <c r="I311" t="str">
        <f t="shared" si="27"/>
        <v>N/A</v>
      </c>
      <c r="J311">
        <f t="shared" si="28"/>
        <v>0</v>
      </c>
      <c r="K311">
        <f t="shared" si="29"/>
        <v>0</v>
      </c>
      <c r="L311">
        <f t="shared" si="30"/>
        <v>0</v>
      </c>
      <c r="M311">
        <f t="shared" si="31"/>
        <v>0</v>
      </c>
      <c r="N311">
        <f t="shared" si="32"/>
        <v>0</v>
      </c>
    </row>
    <row r="312" spans="9:14" x14ac:dyDescent="0.3">
      <c r="I312" t="str">
        <f t="shared" si="27"/>
        <v>N/A</v>
      </c>
      <c r="J312">
        <f t="shared" si="28"/>
        <v>0</v>
      </c>
      <c r="K312">
        <f t="shared" si="29"/>
        <v>0</v>
      </c>
      <c r="L312">
        <f t="shared" si="30"/>
        <v>0</v>
      </c>
      <c r="M312">
        <f t="shared" si="31"/>
        <v>0</v>
      </c>
      <c r="N312">
        <f t="shared" si="32"/>
        <v>0</v>
      </c>
    </row>
    <row r="313" spans="9:14" x14ac:dyDescent="0.3">
      <c r="I313" t="str">
        <f t="shared" si="27"/>
        <v>N/A</v>
      </c>
      <c r="J313">
        <f t="shared" si="28"/>
        <v>0</v>
      </c>
      <c r="K313">
        <f t="shared" si="29"/>
        <v>0</v>
      </c>
      <c r="L313">
        <f t="shared" si="30"/>
        <v>0</v>
      </c>
      <c r="M313">
        <f t="shared" si="31"/>
        <v>0</v>
      </c>
      <c r="N313">
        <f t="shared" si="32"/>
        <v>0</v>
      </c>
    </row>
    <row r="314" spans="9:14" x14ac:dyDescent="0.3">
      <c r="I314" t="str">
        <f t="shared" si="27"/>
        <v>N/A</v>
      </c>
      <c r="J314">
        <f t="shared" si="28"/>
        <v>0</v>
      </c>
      <c r="K314">
        <f t="shared" si="29"/>
        <v>0</v>
      </c>
      <c r="L314">
        <f t="shared" si="30"/>
        <v>0</v>
      </c>
      <c r="M314">
        <f t="shared" si="31"/>
        <v>0</v>
      </c>
      <c r="N314">
        <f t="shared" si="32"/>
        <v>0</v>
      </c>
    </row>
    <row r="315" spans="9:14" x14ac:dyDescent="0.3">
      <c r="I315" t="str">
        <f t="shared" si="27"/>
        <v>N/A</v>
      </c>
      <c r="J315">
        <f t="shared" si="28"/>
        <v>0</v>
      </c>
      <c r="K315">
        <f t="shared" si="29"/>
        <v>0</v>
      </c>
      <c r="L315">
        <f t="shared" si="30"/>
        <v>0</v>
      </c>
      <c r="M315">
        <f t="shared" si="31"/>
        <v>0</v>
      </c>
      <c r="N315">
        <f t="shared" si="32"/>
        <v>0</v>
      </c>
    </row>
    <row r="316" spans="9:14" x14ac:dyDescent="0.3">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0</v>
      </c>
      <c r="K316">
        <f t="shared" ref="K316:K379" si="35">IF(TRIM(D316)="-", "N/A", IF(RIGHT(D316,1)="M",1000000*VALUE(LEFT(D316,LEN(D316)-1)),IF(RIGHT(D316,1)="B",1000000000*VALUE(LEFT(D316,LEN(D316)-1)),IF(RIGHT(D316,1)="%",0.01*VALUE(LEFT(D316,LEN(D316)-1)),D316))))</f>
        <v>0</v>
      </c>
      <c r="L316">
        <f t="shared" ref="L316:L379" si="36">IF(TRIM(E316)="-", "N/A", IF(RIGHT(E316,1)="M",1000000*VALUE(LEFT(E316,LEN(E316)-1)),IF(RIGHT(E316,1)="B",1000000000*VALUE(LEFT(E316,LEN(E316)-1)),IF(RIGHT(E316,1)="%",0.01*VALUE(LEFT(E316,LEN(E316)-1)),E316))))</f>
        <v>0</v>
      </c>
      <c r="M316">
        <f t="shared" ref="M316:M379" si="37">IF(TRIM(F316)="-", "N/A", IF(RIGHT(F316,1)="M",1000000*VALUE(LEFT(F316,LEN(F316)-1)),IF(RIGHT(F316,1)="B",1000000000*VALUE(LEFT(F316,LEN(F316)-1)),IF(RIGHT(F316,1)="%",0.01*VALUE(LEFT(F316,LEN(F316)-1)),F316))))</f>
        <v>0</v>
      </c>
      <c r="N316">
        <f t="shared" ref="N316:N379" si="38">IF(TRIM(G316)="-", "N/A", IF(RIGHT(G316,1)="M",1000000*VALUE(LEFT(G316,LEN(G316)-1)),IF(RIGHT(G316,1)="B",1000000000*VALUE(LEFT(G316,LEN(G316)-1)),IF(RIGHT(G316,1)="%",0.01*VALUE(LEFT(G316,LEN(G316)-1)),G316))))</f>
        <v>0</v>
      </c>
    </row>
    <row r="317" spans="9:14" x14ac:dyDescent="0.3">
      <c r="I317" t="str">
        <f t="shared" si="33"/>
        <v>N/A</v>
      </c>
      <c r="J317">
        <f t="shared" si="34"/>
        <v>0</v>
      </c>
      <c r="K317">
        <f t="shared" si="35"/>
        <v>0</v>
      </c>
      <c r="L317">
        <f t="shared" si="36"/>
        <v>0</v>
      </c>
      <c r="M317">
        <f t="shared" si="37"/>
        <v>0</v>
      </c>
      <c r="N317">
        <f t="shared" si="38"/>
        <v>0</v>
      </c>
    </row>
    <row r="318" spans="9:14" x14ac:dyDescent="0.3">
      <c r="I318" t="str">
        <f t="shared" si="33"/>
        <v>N/A</v>
      </c>
      <c r="J318">
        <f t="shared" si="34"/>
        <v>0</v>
      </c>
      <c r="K318">
        <f t="shared" si="35"/>
        <v>0</v>
      </c>
      <c r="L318">
        <f t="shared" si="36"/>
        <v>0</v>
      </c>
      <c r="M318">
        <f t="shared" si="37"/>
        <v>0</v>
      </c>
      <c r="N318">
        <f t="shared" si="38"/>
        <v>0</v>
      </c>
    </row>
    <row r="319" spans="9:14" x14ac:dyDescent="0.3">
      <c r="I319" t="str">
        <f t="shared" si="33"/>
        <v>N/A</v>
      </c>
      <c r="J319">
        <f t="shared" si="34"/>
        <v>0</v>
      </c>
      <c r="K319">
        <f t="shared" si="35"/>
        <v>0</v>
      </c>
      <c r="L319">
        <f t="shared" si="36"/>
        <v>0</v>
      </c>
      <c r="M319">
        <f t="shared" si="37"/>
        <v>0</v>
      </c>
      <c r="N319">
        <f t="shared" si="38"/>
        <v>0</v>
      </c>
    </row>
    <row r="320" spans="9:14" x14ac:dyDescent="0.3">
      <c r="I320" t="str">
        <f t="shared" si="33"/>
        <v>N/A</v>
      </c>
      <c r="J320">
        <f t="shared" si="34"/>
        <v>0</v>
      </c>
      <c r="K320">
        <f t="shared" si="35"/>
        <v>0</v>
      </c>
      <c r="L320">
        <f t="shared" si="36"/>
        <v>0</v>
      </c>
      <c r="M320">
        <f t="shared" si="37"/>
        <v>0</v>
      </c>
      <c r="N320">
        <f t="shared" si="38"/>
        <v>0</v>
      </c>
    </row>
    <row r="321" spans="9:14" x14ac:dyDescent="0.3">
      <c r="I321" t="str">
        <f t="shared" si="33"/>
        <v>N/A</v>
      </c>
      <c r="J321">
        <f t="shared" si="34"/>
        <v>0</v>
      </c>
      <c r="K321">
        <f t="shared" si="35"/>
        <v>0</v>
      </c>
      <c r="L321">
        <f t="shared" si="36"/>
        <v>0</v>
      </c>
      <c r="M321">
        <f t="shared" si="37"/>
        <v>0</v>
      </c>
      <c r="N321">
        <f t="shared" si="38"/>
        <v>0</v>
      </c>
    </row>
    <row r="322" spans="9:14" x14ac:dyDescent="0.3">
      <c r="I322" t="str">
        <f t="shared" si="33"/>
        <v>N/A</v>
      </c>
      <c r="J322">
        <f t="shared" si="34"/>
        <v>0</v>
      </c>
      <c r="K322">
        <f t="shared" si="35"/>
        <v>0</v>
      </c>
      <c r="L322">
        <f t="shared" si="36"/>
        <v>0</v>
      </c>
      <c r="M322">
        <f t="shared" si="37"/>
        <v>0</v>
      </c>
      <c r="N322">
        <f t="shared" si="38"/>
        <v>0</v>
      </c>
    </row>
    <row r="323" spans="9:14" x14ac:dyDescent="0.3">
      <c r="I323" t="str">
        <f t="shared" si="33"/>
        <v>N/A</v>
      </c>
      <c r="J323">
        <f t="shared" si="34"/>
        <v>0</v>
      </c>
      <c r="K323">
        <f t="shared" si="35"/>
        <v>0</v>
      </c>
      <c r="L323">
        <f t="shared" si="36"/>
        <v>0</v>
      </c>
      <c r="M323">
        <f t="shared" si="37"/>
        <v>0</v>
      </c>
      <c r="N323">
        <f t="shared" si="38"/>
        <v>0</v>
      </c>
    </row>
    <row r="324" spans="9:14" x14ac:dyDescent="0.3">
      <c r="I324" t="str">
        <f t="shared" si="33"/>
        <v>N/A</v>
      </c>
      <c r="J324">
        <f t="shared" si="34"/>
        <v>0</v>
      </c>
      <c r="K324">
        <f t="shared" si="35"/>
        <v>0</v>
      </c>
      <c r="L324">
        <f t="shared" si="36"/>
        <v>0</v>
      </c>
      <c r="M324">
        <f t="shared" si="37"/>
        <v>0</v>
      </c>
      <c r="N324">
        <f t="shared" si="38"/>
        <v>0</v>
      </c>
    </row>
    <row r="325" spans="9:14" x14ac:dyDescent="0.3">
      <c r="I325" t="str">
        <f t="shared" si="33"/>
        <v>N/A</v>
      </c>
      <c r="J325">
        <f t="shared" si="34"/>
        <v>0</v>
      </c>
      <c r="K325">
        <f t="shared" si="35"/>
        <v>0</v>
      </c>
      <c r="L325">
        <f t="shared" si="36"/>
        <v>0</v>
      </c>
      <c r="M325">
        <f t="shared" si="37"/>
        <v>0</v>
      </c>
      <c r="N325">
        <f t="shared" si="38"/>
        <v>0</v>
      </c>
    </row>
    <row r="326" spans="9:14" x14ac:dyDescent="0.3">
      <c r="I326" t="str">
        <f t="shared" si="33"/>
        <v>N/A</v>
      </c>
      <c r="J326">
        <f t="shared" si="34"/>
        <v>0</v>
      </c>
      <c r="K326">
        <f t="shared" si="35"/>
        <v>0</v>
      </c>
      <c r="L326">
        <f t="shared" si="36"/>
        <v>0</v>
      </c>
      <c r="M326">
        <f t="shared" si="37"/>
        <v>0</v>
      </c>
      <c r="N326">
        <f t="shared" si="38"/>
        <v>0</v>
      </c>
    </row>
    <row r="327" spans="9:14" x14ac:dyDescent="0.3">
      <c r="I327" t="str">
        <f t="shared" si="33"/>
        <v>N/A</v>
      </c>
      <c r="J327">
        <f t="shared" si="34"/>
        <v>0</v>
      </c>
      <c r="K327">
        <f t="shared" si="35"/>
        <v>0</v>
      </c>
      <c r="L327">
        <f t="shared" si="36"/>
        <v>0</v>
      </c>
      <c r="M327">
        <f t="shared" si="37"/>
        <v>0</v>
      </c>
      <c r="N327">
        <f t="shared" si="38"/>
        <v>0</v>
      </c>
    </row>
    <row r="328" spans="9:14" x14ac:dyDescent="0.3">
      <c r="I328" t="str">
        <f t="shared" si="33"/>
        <v>N/A</v>
      </c>
      <c r="J328">
        <f t="shared" si="34"/>
        <v>0</v>
      </c>
      <c r="K328">
        <f t="shared" si="35"/>
        <v>0</v>
      </c>
      <c r="L328">
        <f t="shared" si="36"/>
        <v>0</v>
      </c>
      <c r="M328">
        <f t="shared" si="37"/>
        <v>0</v>
      </c>
      <c r="N328">
        <f t="shared" si="38"/>
        <v>0</v>
      </c>
    </row>
    <row r="329" spans="9:14" x14ac:dyDescent="0.3">
      <c r="I329" t="str">
        <f t="shared" si="33"/>
        <v>N/A</v>
      </c>
      <c r="J329">
        <f t="shared" si="34"/>
        <v>0</v>
      </c>
      <c r="K329">
        <f t="shared" si="35"/>
        <v>0</v>
      </c>
      <c r="L329">
        <f t="shared" si="36"/>
        <v>0</v>
      </c>
      <c r="M329">
        <f t="shared" si="37"/>
        <v>0</v>
      </c>
      <c r="N329">
        <f t="shared" si="38"/>
        <v>0</v>
      </c>
    </row>
    <row r="330" spans="9:14" x14ac:dyDescent="0.3">
      <c r="I330" t="str">
        <f t="shared" si="33"/>
        <v>N/A</v>
      </c>
      <c r="J330">
        <f t="shared" si="34"/>
        <v>0</v>
      </c>
      <c r="K330">
        <f t="shared" si="35"/>
        <v>0</v>
      </c>
      <c r="L330">
        <f t="shared" si="36"/>
        <v>0</v>
      </c>
      <c r="M330">
        <f t="shared" si="37"/>
        <v>0</v>
      </c>
      <c r="N330">
        <f t="shared" si="38"/>
        <v>0</v>
      </c>
    </row>
    <row r="331" spans="9:14" x14ac:dyDescent="0.3">
      <c r="I331" t="str">
        <f t="shared" si="33"/>
        <v>N/A</v>
      </c>
      <c r="J331">
        <f t="shared" si="34"/>
        <v>0</v>
      </c>
      <c r="K331">
        <f t="shared" si="35"/>
        <v>0</v>
      </c>
      <c r="L331">
        <f t="shared" si="36"/>
        <v>0</v>
      </c>
      <c r="M331">
        <f t="shared" si="37"/>
        <v>0</v>
      </c>
      <c r="N331">
        <f t="shared" si="38"/>
        <v>0</v>
      </c>
    </row>
    <row r="332" spans="9:14" x14ac:dyDescent="0.3">
      <c r="I332" t="str">
        <f t="shared" si="33"/>
        <v>N/A</v>
      </c>
      <c r="J332">
        <f t="shared" si="34"/>
        <v>0</v>
      </c>
      <c r="K332">
        <f t="shared" si="35"/>
        <v>0</v>
      </c>
      <c r="L332">
        <f t="shared" si="36"/>
        <v>0</v>
      </c>
      <c r="M332">
        <f t="shared" si="37"/>
        <v>0</v>
      </c>
      <c r="N332">
        <f t="shared" si="38"/>
        <v>0</v>
      </c>
    </row>
    <row r="333" spans="9:14" x14ac:dyDescent="0.3">
      <c r="I333" t="str">
        <f t="shared" si="33"/>
        <v>N/A</v>
      </c>
      <c r="J333">
        <f t="shared" si="34"/>
        <v>0</v>
      </c>
      <c r="K333">
        <f t="shared" si="35"/>
        <v>0</v>
      </c>
      <c r="L333">
        <f t="shared" si="36"/>
        <v>0</v>
      </c>
      <c r="M333">
        <f t="shared" si="37"/>
        <v>0</v>
      </c>
      <c r="N333">
        <f t="shared" si="38"/>
        <v>0</v>
      </c>
    </row>
    <row r="334" spans="9:14" x14ac:dyDescent="0.3">
      <c r="I334" t="str">
        <f t="shared" si="33"/>
        <v>N/A</v>
      </c>
      <c r="J334">
        <f t="shared" si="34"/>
        <v>0</v>
      </c>
      <c r="K334">
        <f t="shared" si="35"/>
        <v>0</v>
      </c>
      <c r="L334">
        <f t="shared" si="36"/>
        <v>0</v>
      </c>
      <c r="M334">
        <f t="shared" si="37"/>
        <v>0</v>
      </c>
      <c r="N334">
        <f t="shared" si="38"/>
        <v>0</v>
      </c>
    </row>
    <row r="335" spans="9:14" x14ac:dyDescent="0.3">
      <c r="I335" t="str">
        <f t="shared" si="33"/>
        <v>N/A</v>
      </c>
      <c r="J335">
        <f t="shared" si="34"/>
        <v>0</v>
      </c>
      <c r="K335">
        <f t="shared" si="35"/>
        <v>0</v>
      </c>
      <c r="L335">
        <f t="shared" si="36"/>
        <v>0</v>
      </c>
      <c r="M335">
        <f t="shared" si="37"/>
        <v>0</v>
      </c>
      <c r="N335">
        <f t="shared" si="38"/>
        <v>0</v>
      </c>
    </row>
    <row r="336" spans="9:14" x14ac:dyDescent="0.3">
      <c r="I336" t="str">
        <f t="shared" si="33"/>
        <v>N/A</v>
      </c>
      <c r="J336">
        <f t="shared" si="34"/>
        <v>0</v>
      </c>
      <c r="K336">
        <f t="shared" si="35"/>
        <v>0</v>
      </c>
      <c r="L336">
        <f t="shared" si="36"/>
        <v>0</v>
      </c>
      <c r="M336">
        <f t="shared" si="37"/>
        <v>0</v>
      </c>
      <c r="N336">
        <f t="shared" si="38"/>
        <v>0</v>
      </c>
    </row>
    <row r="337" spans="9:14" x14ac:dyDescent="0.3">
      <c r="I337" t="str">
        <f t="shared" si="33"/>
        <v>N/A</v>
      </c>
      <c r="J337">
        <f t="shared" si="34"/>
        <v>0</v>
      </c>
      <c r="K337">
        <f t="shared" si="35"/>
        <v>0</v>
      </c>
      <c r="L337">
        <f t="shared" si="36"/>
        <v>0</v>
      </c>
      <c r="M337">
        <f t="shared" si="37"/>
        <v>0</v>
      </c>
      <c r="N337">
        <f t="shared" si="38"/>
        <v>0</v>
      </c>
    </row>
    <row r="338" spans="9:14" x14ac:dyDescent="0.3">
      <c r="I338" t="str">
        <f t="shared" si="33"/>
        <v>N/A</v>
      </c>
      <c r="J338">
        <f t="shared" si="34"/>
        <v>0</v>
      </c>
      <c r="K338">
        <f t="shared" si="35"/>
        <v>0</v>
      </c>
      <c r="L338">
        <f t="shared" si="36"/>
        <v>0</v>
      </c>
      <c r="M338">
        <f t="shared" si="37"/>
        <v>0</v>
      </c>
      <c r="N338">
        <f t="shared" si="38"/>
        <v>0</v>
      </c>
    </row>
    <row r="339" spans="9:14" x14ac:dyDescent="0.3">
      <c r="I339" t="str">
        <f t="shared" si="33"/>
        <v>N/A</v>
      </c>
      <c r="J339">
        <f t="shared" si="34"/>
        <v>0</v>
      </c>
      <c r="K339">
        <f t="shared" si="35"/>
        <v>0</v>
      </c>
      <c r="L339">
        <f t="shared" si="36"/>
        <v>0</v>
      </c>
      <c r="M339">
        <f t="shared" si="37"/>
        <v>0</v>
      </c>
      <c r="N339">
        <f t="shared" si="38"/>
        <v>0</v>
      </c>
    </row>
    <row r="340" spans="9:14" x14ac:dyDescent="0.3">
      <c r="I340" t="str">
        <f t="shared" si="33"/>
        <v>N/A</v>
      </c>
      <c r="J340">
        <f t="shared" si="34"/>
        <v>0</v>
      </c>
      <c r="K340">
        <f t="shared" si="35"/>
        <v>0</v>
      </c>
      <c r="L340">
        <f t="shared" si="36"/>
        <v>0</v>
      </c>
      <c r="M340">
        <f t="shared" si="37"/>
        <v>0</v>
      </c>
      <c r="N340">
        <f t="shared" si="38"/>
        <v>0</v>
      </c>
    </row>
    <row r="341" spans="9:14" x14ac:dyDescent="0.3">
      <c r="I341" t="str">
        <f t="shared" si="33"/>
        <v>N/A</v>
      </c>
      <c r="J341">
        <f t="shared" si="34"/>
        <v>0</v>
      </c>
      <c r="K341">
        <f t="shared" si="35"/>
        <v>0</v>
      </c>
      <c r="L341">
        <f t="shared" si="36"/>
        <v>0</v>
      </c>
      <c r="M341">
        <f t="shared" si="37"/>
        <v>0</v>
      </c>
      <c r="N341">
        <f t="shared" si="38"/>
        <v>0</v>
      </c>
    </row>
    <row r="342" spans="9:14" x14ac:dyDescent="0.3">
      <c r="I342" t="str">
        <f t="shared" si="33"/>
        <v>N/A</v>
      </c>
      <c r="J342">
        <f t="shared" si="34"/>
        <v>0</v>
      </c>
      <c r="K342">
        <f t="shared" si="35"/>
        <v>0</v>
      </c>
      <c r="L342">
        <f t="shared" si="36"/>
        <v>0</v>
      </c>
      <c r="M342">
        <f t="shared" si="37"/>
        <v>0</v>
      </c>
      <c r="N342">
        <f t="shared" si="38"/>
        <v>0</v>
      </c>
    </row>
    <row r="343" spans="9:14" x14ac:dyDescent="0.3">
      <c r="I343" t="str">
        <f t="shared" si="33"/>
        <v>N/A</v>
      </c>
      <c r="J343">
        <f t="shared" si="34"/>
        <v>0</v>
      </c>
      <c r="K343">
        <f t="shared" si="35"/>
        <v>0</v>
      </c>
      <c r="L343">
        <f t="shared" si="36"/>
        <v>0</v>
      </c>
      <c r="M343">
        <f t="shared" si="37"/>
        <v>0</v>
      </c>
      <c r="N343">
        <f t="shared" si="38"/>
        <v>0</v>
      </c>
    </row>
    <row r="344" spans="9:14" x14ac:dyDescent="0.3">
      <c r="I344" t="str">
        <f t="shared" si="33"/>
        <v>N/A</v>
      </c>
      <c r="J344">
        <f t="shared" si="34"/>
        <v>0</v>
      </c>
      <c r="K344">
        <f t="shared" si="35"/>
        <v>0</v>
      </c>
      <c r="L344">
        <f t="shared" si="36"/>
        <v>0</v>
      </c>
      <c r="M344">
        <f t="shared" si="37"/>
        <v>0</v>
      </c>
      <c r="N344">
        <f t="shared" si="38"/>
        <v>0</v>
      </c>
    </row>
    <row r="345" spans="9:14" x14ac:dyDescent="0.3">
      <c r="I345" t="str">
        <f t="shared" si="33"/>
        <v>N/A</v>
      </c>
      <c r="J345">
        <f t="shared" si="34"/>
        <v>0</v>
      </c>
      <c r="K345">
        <f t="shared" si="35"/>
        <v>0</v>
      </c>
      <c r="L345">
        <f t="shared" si="36"/>
        <v>0</v>
      </c>
      <c r="M345">
        <f t="shared" si="37"/>
        <v>0</v>
      </c>
      <c r="N345">
        <f t="shared" si="38"/>
        <v>0</v>
      </c>
    </row>
    <row r="346" spans="9:14" x14ac:dyDescent="0.3">
      <c r="I346" t="str">
        <f t="shared" si="33"/>
        <v>N/A</v>
      </c>
      <c r="J346">
        <f t="shared" si="34"/>
        <v>0</v>
      </c>
      <c r="K346">
        <f t="shared" si="35"/>
        <v>0</v>
      </c>
      <c r="L346">
        <f t="shared" si="36"/>
        <v>0</v>
      </c>
      <c r="M346">
        <f t="shared" si="37"/>
        <v>0</v>
      </c>
      <c r="N346">
        <f t="shared" si="38"/>
        <v>0</v>
      </c>
    </row>
    <row r="347" spans="9:14" x14ac:dyDescent="0.3">
      <c r="I347" t="str">
        <f t="shared" si="33"/>
        <v>N/A</v>
      </c>
      <c r="J347">
        <f t="shared" si="34"/>
        <v>0</v>
      </c>
      <c r="K347">
        <f t="shared" si="35"/>
        <v>0</v>
      </c>
      <c r="L347">
        <f t="shared" si="36"/>
        <v>0</v>
      </c>
      <c r="M347">
        <f t="shared" si="37"/>
        <v>0</v>
      </c>
      <c r="N347">
        <f t="shared" si="38"/>
        <v>0</v>
      </c>
    </row>
    <row r="348" spans="9:14" x14ac:dyDescent="0.3">
      <c r="I348" t="str">
        <f t="shared" si="33"/>
        <v>N/A</v>
      </c>
      <c r="J348">
        <f t="shared" si="34"/>
        <v>0</v>
      </c>
      <c r="K348">
        <f t="shared" si="35"/>
        <v>0</v>
      </c>
      <c r="L348">
        <f t="shared" si="36"/>
        <v>0</v>
      </c>
      <c r="M348">
        <f t="shared" si="37"/>
        <v>0</v>
      </c>
      <c r="N348">
        <f t="shared" si="38"/>
        <v>0</v>
      </c>
    </row>
    <row r="349" spans="9:14" x14ac:dyDescent="0.3">
      <c r="I349" t="str">
        <f t="shared" si="33"/>
        <v>N/A</v>
      </c>
      <c r="J349">
        <f t="shared" si="34"/>
        <v>0</v>
      </c>
      <c r="K349">
        <f t="shared" si="35"/>
        <v>0</v>
      </c>
      <c r="L349">
        <f t="shared" si="36"/>
        <v>0</v>
      </c>
      <c r="M349">
        <f t="shared" si="37"/>
        <v>0</v>
      </c>
      <c r="N349">
        <f t="shared" si="38"/>
        <v>0</v>
      </c>
    </row>
    <row r="350" spans="9:14" x14ac:dyDescent="0.3">
      <c r="I350" t="str">
        <f t="shared" si="33"/>
        <v>N/A</v>
      </c>
      <c r="J350">
        <f t="shared" si="34"/>
        <v>0</v>
      </c>
      <c r="K350">
        <f t="shared" si="35"/>
        <v>0</v>
      </c>
      <c r="L350">
        <f t="shared" si="36"/>
        <v>0</v>
      </c>
      <c r="M350">
        <f t="shared" si="37"/>
        <v>0</v>
      </c>
      <c r="N350">
        <f t="shared" si="38"/>
        <v>0</v>
      </c>
    </row>
    <row r="351" spans="9:14" x14ac:dyDescent="0.3">
      <c r="I351" t="str">
        <f t="shared" si="33"/>
        <v>N/A</v>
      </c>
      <c r="J351">
        <f t="shared" si="34"/>
        <v>0</v>
      </c>
      <c r="K351">
        <f t="shared" si="35"/>
        <v>0</v>
      </c>
      <c r="L351">
        <f t="shared" si="36"/>
        <v>0</v>
      </c>
      <c r="M351">
        <f t="shared" si="37"/>
        <v>0</v>
      </c>
      <c r="N351">
        <f t="shared" si="38"/>
        <v>0</v>
      </c>
    </row>
    <row r="352" spans="9:14" x14ac:dyDescent="0.3">
      <c r="I352" t="str">
        <f t="shared" si="33"/>
        <v>N/A</v>
      </c>
      <c r="J352">
        <f t="shared" si="34"/>
        <v>0</v>
      </c>
      <c r="K352">
        <f t="shared" si="35"/>
        <v>0</v>
      </c>
      <c r="L352">
        <f t="shared" si="36"/>
        <v>0</v>
      </c>
      <c r="M352">
        <f t="shared" si="37"/>
        <v>0</v>
      </c>
      <c r="N352">
        <f t="shared" si="38"/>
        <v>0</v>
      </c>
    </row>
    <row r="353" spans="9:14" x14ac:dyDescent="0.3">
      <c r="I353" t="str">
        <f t="shared" si="33"/>
        <v>N/A</v>
      </c>
      <c r="J353">
        <f t="shared" si="34"/>
        <v>0</v>
      </c>
      <c r="K353">
        <f t="shared" si="35"/>
        <v>0</v>
      </c>
      <c r="L353">
        <f t="shared" si="36"/>
        <v>0</v>
      </c>
      <c r="M353">
        <f t="shared" si="37"/>
        <v>0</v>
      </c>
      <c r="N353">
        <f t="shared" si="38"/>
        <v>0</v>
      </c>
    </row>
    <row r="354" spans="9:14" x14ac:dyDescent="0.3">
      <c r="I354" t="str">
        <f t="shared" si="33"/>
        <v>N/A</v>
      </c>
      <c r="J354">
        <f t="shared" si="34"/>
        <v>0</v>
      </c>
      <c r="K354">
        <f t="shared" si="35"/>
        <v>0</v>
      </c>
      <c r="L354">
        <f t="shared" si="36"/>
        <v>0</v>
      </c>
      <c r="M354">
        <f t="shared" si="37"/>
        <v>0</v>
      </c>
      <c r="N354">
        <f t="shared" si="38"/>
        <v>0</v>
      </c>
    </row>
    <row r="355" spans="9:14" x14ac:dyDescent="0.3">
      <c r="I355" t="str">
        <f t="shared" si="33"/>
        <v>N/A</v>
      </c>
      <c r="J355">
        <f t="shared" si="34"/>
        <v>0</v>
      </c>
      <c r="K355">
        <f t="shared" si="35"/>
        <v>0</v>
      </c>
      <c r="L355">
        <f t="shared" si="36"/>
        <v>0</v>
      </c>
      <c r="M355">
        <f t="shared" si="37"/>
        <v>0</v>
      </c>
      <c r="N355">
        <f t="shared" si="38"/>
        <v>0</v>
      </c>
    </row>
    <row r="356" spans="9:14" x14ac:dyDescent="0.3">
      <c r="I356" t="str">
        <f t="shared" si="33"/>
        <v>N/A</v>
      </c>
      <c r="J356">
        <f t="shared" si="34"/>
        <v>0</v>
      </c>
      <c r="K356">
        <f t="shared" si="35"/>
        <v>0</v>
      </c>
      <c r="L356">
        <f t="shared" si="36"/>
        <v>0</v>
      </c>
      <c r="M356">
        <f t="shared" si="37"/>
        <v>0</v>
      </c>
      <c r="N356">
        <f t="shared" si="38"/>
        <v>0</v>
      </c>
    </row>
    <row r="357" spans="9:14" x14ac:dyDescent="0.3">
      <c r="I357" t="str">
        <f t="shared" si="33"/>
        <v>N/A</v>
      </c>
      <c r="J357">
        <f t="shared" si="34"/>
        <v>0</v>
      </c>
      <c r="K357">
        <f t="shared" si="35"/>
        <v>0</v>
      </c>
      <c r="L357">
        <f t="shared" si="36"/>
        <v>0</v>
      </c>
      <c r="M357">
        <f t="shared" si="37"/>
        <v>0</v>
      </c>
      <c r="N357">
        <f t="shared" si="38"/>
        <v>0</v>
      </c>
    </row>
    <row r="358" spans="9:14" x14ac:dyDescent="0.3">
      <c r="I358" t="str">
        <f t="shared" si="33"/>
        <v>N/A</v>
      </c>
      <c r="J358">
        <f t="shared" si="34"/>
        <v>0</v>
      </c>
      <c r="K358">
        <f t="shared" si="35"/>
        <v>0</v>
      </c>
      <c r="L358">
        <f t="shared" si="36"/>
        <v>0</v>
      </c>
      <c r="M358">
        <f t="shared" si="37"/>
        <v>0</v>
      </c>
      <c r="N358">
        <f t="shared" si="38"/>
        <v>0</v>
      </c>
    </row>
    <row r="359" spans="9:14" x14ac:dyDescent="0.3">
      <c r="I359" t="str">
        <f t="shared" si="33"/>
        <v>N/A</v>
      </c>
      <c r="J359">
        <f t="shared" si="34"/>
        <v>0</v>
      </c>
      <c r="K359">
        <f t="shared" si="35"/>
        <v>0</v>
      </c>
      <c r="L359">
        <f t="shared" si="36"/>
        <v>0</v>
      </c>
      <c r="M359">
        <f t="shared" si="37"/>
        <v>0</v>
      </c>
      <c r="N359">
        <f t="shared" si="38"/>
        <v>0</v>
      </c>
    </row>
    <row r="360" spans="9:14" x14ac:dyDescent="0.3">
      <c r="I360" t="str">
        <f t="shared" si="33"/>
        <v>N/A</v>
      </c>
      <c r="J360">
        <f t="shared" si="34"/>
        <v>0</v>
      </c>
      <c r="K360">
        <f t="shared" si="35"/>
        <v>0</v>
      </c>
      <c r="L360">
        <f t="shared" si="36"/>
        <v>0</v>
      </c>
      <c r="M360">
        <f t="shared" si="37"/>
        <v>0</v>
      </c>
      <c r="N360">
        <f t="shared" si="38"/>
        <v>0</v>
      </c>
    </row>
    <row r="361" spans="9:14" x14ac:dyDescent="0.3">
      <c r="I361" t="str">
        <f t="shared" si="33"/>
        <v>N/A</v>
      </c>
      <c r="J361">
        <f t="shared" si="34"/>
        <v>0</v>
      </c>
      <c r="K361">
        <f t="shared" si="35"/>
        <v>0</v>
      </c>
      <c r="L361">
        <f t="shared" si="36"/>
        <v>0</v>
      </c>
      <c r="M361">
        <f t="shared" si="37"/>
        <v>0</v>
      </c>
      <c r="N361">
        <f t="shared" si="38"/>
        <v>0</v>
      </c>
    </row>
    <row r="362" spans="9:14" x14ac:dyDescent="0.3">
      <c r="I362" t="str">
        <f t="shared" si="33"/>
        <v>N/A</v>
      </c>
      <c r="J362">
        <f t="shared" si="34"/>
        <v>0</v>
      </c>
      <c r="K362">
        <f t="shared" si="35"/>
        <v>0</v>
      </c>
      <c r="L362">
        <f t="shared" si="36"/>
        <v>0</v>
      </c>
      <c r="M362">
        <f t="shared" si="37"/>
        <v>0</v>
      </c>
      <c r="N362">
        <f t="shared" si="38"/>
        <v>0</v>
      </c>
    </row>
    <row r="363" spans="9:14" x14ac:dyDescent="0.3">
      <c r="I363" t="str">
        <f t="shared" si="33"/>
        <v>N/A</v>
      </c>
      <c r="J363">
        <f t="shared" si="34"/>
        <v>0</v>
      </c>
      <c r="K363">
        <f t="shared" si="35"/>
        <v>0</v>
      </c>
      <c r="L363">
        <f t="shared" si="36"/>
        <v>0</v>
      </c>
      <c r="M363">
        <f t="shared" si="37"/>
        <v>0</v>
      </c>
      <c r="N363">
        <f t="shared" si="38"/>
        <v>0</v>
      </c>
    </row>
    <row r="364" spans="9:14" x14ac:dyDescent="0.3">
      <c r="I364" t="str">
        <f t="shared" si="33"/>
        <v>N/A</v>
      </c>
      <c r="J364">
        <f t="shared" si="34"/>
        <v>0</v>
      </c>
      <c r="K364">
        <f t="shared" si="35"/>
        <v>0</v>
      </c>
      <c r="L364">
        <f t="shared" si="36"/>
        <v>0</v>
      </c>
      <c r="M364">
        <f t="shared" si="37"/>
        <v>0</v>
      </c>
      <c r="N364">
        <f t="shared" si="38"/>
        <v>0</v>
      </c>
    </row>
    <row r="365" spans="9:14" x14ac:dyDescent="0.3">
      <c r="I365" t="str">
        <f t="shared" si="33"/>
        <v>N/A</v>
      </c>
      <c r="J365">
        <f t="shared" si="34"/>
        <v>0</v>
      </c>
      <c r="K365">
        <f t="shared" si="35"/>
        <v>0</v>
      </c>
      <c r="L365">
        <f t="shared" si="36"/>
        <v>0</v>
      </c>
      <c r="M365">
        <f t="shared" si="37"/>
        <v>0</v>
      </c>
      <c r="N365">
        <f t="shared" si="38"/>
        <v>0</v>
      </c>
    </row>
    <row r="366" spans="9:14" x14ac:dyDescent="0.3">
      <c r="I366" t="str">
        <f t="shared" si="33"/>
        <v>N/A</v>
      </c>
      <c r="J366">
        <f t="shared" si="34"/>
        <v>0</v>
      </c>
      <c r="K366">
        <f t="shared" si="35"/>
        <v>0</v>
      </c>
      <c r="L366">
        <f t="shared" si="36"/>
        <v>0</v>
      </c>
      <c r="M366">
        <f t="shared" si="37"/>
        <v>0</v>
      </c>
      <c r="N366">
        <f t="shared" si="38"/>
        <v>0</v>
      </c>
    </row>
    <row r="367" spans="9:14" x14ac:dyDescent="0.3">
      <c r="I367" t="str">
        <f t="shared" si="33"/>
        <v>N/A</v>
      </c>
      <c r="J367">
        <f t="shared" si="34"/>
        <v>0</v>
      </c>
      <c r="K367">
        <f t="shared" si="35"/>
        <v>0</v>
      </c>
      <c r="L367">
        <f t="shared" si="36"/>
        <v>0</v>
      </c>
      <c r="M367">
        <f t="shared" si="37"/>
        <v>0</v>
      </c>
      <c r="N367">
        <f t="shared" si="38"/>
        <v>0</v>
      </c>
    </row>
    <row r="368" spans="9:14" x14ac:dyDescent="0.3">
      <c r="I368" t="str">
        <f t="shared" si="33"/>
        <v>N/A</v>
      </c>
      <c r="J368">
        <f t="shared" si="34"/>
        <v>0</v>
      </c>
      <c r="K368">
        <f t="shared" si="35"/>
        <v>0</v>
      </c>
      <c r="L368">
        <f t="shared" si="36"/>
        <v>0</v>
      </c>
      <c r="M368">
        <f t="shared" si="37"/>
        <v>0</v>
      </c>
      <c r="N368">
        <f t="shared" si="38"/>
        <v>0</v>
      </c>
    </row>
    <row r="369" spans="9:14" x14ac:dyDescent="0.3">
      <c r="I369" t="str">
        <f t="shared" si="33"/>
        <v>N/A</v>
      </c>
      <c r="J369">
        <f t="shared" si="34"/>
        <v>0</v>
      </c>
      <c r="K369">
        <f t="shared" si="35"/>
        <v>0</v>
      </c>
      <c r="L369">
        <f t="shared" si="36"/>
        <v>0</v>
      </c>
      <c r="M369">
        <f t="shared" si="37"/>
        <v>0</v>
      </c>
      <c r="N369">
        <f t="shared" si="38"/>
        <v>0</v>
      </c>
    </row>
    <row r="370" spans="9:14" x14ac:dyDescent="0.3">
      <c r="I370" t="str">
        <f t="shared" si="33"/>
        <v>N/A</v>
      </c>
      <c r="J370">
        <f t="shared" si="34"/>
        <v>0</v>
      </c>
      <c r="K370">
        <f t="shared" si="35"/>
        <v>0</v>
      </c>
      <c r="L370">
        <f t="shared" si="36"/>
        <v>0</v>
      </c>
      <c r="M370">
        <f t="shared" si="37"/>
        <v>0</v>
      </c>
      <c r="N370">
        <f t="shared" si="38"/>
        <v>0</v>
      </c>
    </row>
    <row r="371" spans="9:14" x14ac:dyDescent="0.3">
      <c r="I371" t="str">
        <f t="shared" si="33"/>
        <v>N/A</v>
      </c>
      <c r="J371">
        <f t="shared" si="34"/>
        <v>0</v>
      </c>
      <c r="K371">
        <f t="shared" si="35"/>
        <v>0</v>
      </c>
      <c r="L371">
        <f t="shared" si="36"/>
        <v>0</v>
      </c>
      <c r="M371">
        <f t="shared" si="37"/>
        <v>0</v>
      </c>
      <c r="N371">
        <f t="shared" si="38"/>
        <v>0</v>
      </c>
    </row>
    <row r="372" spans="9:14" x14ac:dyDescent="0.3">
      <c r="I372" t="str">
        <f t="shared" si="33"/>
        <v>N/A</v>
      </c>
      <c r="J372">
        <f t="shared" si="34"/>
        <v>0</v>
      </c>
      <c r="K372">
        <f t="shared" si="35"/>
        <v>0</v>
      </c>
      <c r="L372">
        <f t="shared" si="36"/>
        <v>0</v>
      </c>
      <c r="M372">
        <f t="shared" si="37"/>
        <v>0</v>
      </c>
      <c r="N372">
        <f t="shared" si="38"/>
        <v>0</v>
      </c>
    </row>
    <row r="373" spans="9:14" x14ac:dyDescent="0.3">
      <c r="I373" t="str">
        <f t="shared" si="33"/>
        <v>N/A</v>
      </c>
      <c r="J373">
        <f t="shared" si="34"/>
        <v>0</v>
      </c>
      <c r="K373">
        <f t="shared" si="35"/>
        <v>0</v>
      </c>
      <c r="L373">
        <f t="shared" si="36"/>
        <v>0</v>
      </c>
      <c r="M373">
        <f t="shared" si="37"/>
        <v>0</v>
      </c>
      <c r="N373">
        <f t="shared" si="38"/>
        <v>0</v>
      </c>
    </row>
    <row r="374" spans="9:14" x14ac:dyDescent="0.3">
      <c r="I374" t="str">
        <f t="shared" si="33"/>
        <v>N/A</v>
      </c>
      <c r="J374">
        <f t="shared" si="34"/>
        <v>0</v>
      </c>
      <c r="K374">
        <f t="shared" si="35"/>
        <v>0</v>
      </c>
      <c r="L374">
        <f t="shared" si="36"/>
        <v>0</v>
      </c>
      <c r="M374">
        <f t="shared" si="37"/>
        <v>0</v>
      </c>
      <c r="N374">
        <f t="shared" si="38"/>
        <v>0</v>
      </c>
    </row>
    <row r="375" spans="9:14" x14ac:dyDescent="0.3">
      <c r="I375" t="str">
        <f t="shared" si="33"/>
        <v>N/A</v>
      </c>
      <c r="J375">
        <f t="shared" si="34"/>
        <v>0</v>
      </c>
      <c r="K375">
        <f t="shared" si="35"/>
        <v>0</v>
      </c>
      <c r="L375">
        <f t="shared" si="36"/>
        <v>0</v>
      </c>
      <c r="M375">
        <f t="shared" si="37"/>
        <v>0</v>
      </c>
      <c r="N375">
        <f t="shared" si="38"/>
        <v>0</v>
      </c>
    </row>
    <row r="376" spans="9:14" x14ac:dyDescent="0.3">
      <c r="I376" t="str">
        <f t="shared" si="33"/>
        <v>N/A</v>
      </c>
      <c r="J376">
        <f t="shared" si="34"/>
        <v>0</v>
      </c>
      <c r="K376">
        <f t="shared" si="35"/>
        <v>0</v>
      </c>
      <c r="L376">
        <f t="shared" si="36"/>
        <v>0</v>
      </c>
      <c r="M376">
        <f t="shared" si="37"/>
        <v>0</v>
      </c>
      <c r="N376">
        <f t="shared" si="38"/>
        <v>0</v>
      </c>
    </row>
    <row r="377" spans="9:14" x14ac:dyDescent="0.3">
      <c r="I377" t="str">
        <f t="shared" si="33"/>
        <v>N/A</v>
      </c>
      <c r="J377">
        <f t="shared" si="34"/>
        <v>0</v>
      </c>
      <c r="K377">
        <f t="shared" si="35"/>
        <v>0</v>
      </c>
      <c r="L377">
        <f t="shared" si="36"/>
        <v>0</v>
      </c>
      <c r="M377">
        <f t="shared" si="37"/>
        <v>0</v>
      </c>
      <c r="N377">
        <f t="shared" si="38"/>
        <v>0</v>
      </c>
    </row>
    <row r="378" spans="9:14" x14ac:dyDescent="0.3">
      <c r="I378" t="str">
        <f t="shared" si="33"/>
        <v>N/A</v>
      </c>
      <c r="J378">
        <f t="shared" si="34"/>
        <v>0</v>
      </c>
      <c r="K378">
        <f t="shared" si="35"/>
        <v>0</v>
      </c>
      <c r="L378">
        <f t="shared" si="36"/>
        <v>0</v>
      </c>
      <c r="M378">
        <f t="shared" si="37"/>
        <v>0</v>
      </c>
      <c r="N378">
        <f t="shared" si="38"/>
        <v>0</v>
      </c>
    </row>
    <row r="379" spans="9:14" x14ac:dyDescent="0.3">
      <c r="I379" t="str">
        <f t="shared" si="33"/>
        <v>N/A</v>
      </c>
      <c r="J379">
        <f t="shared" si="34"/>
        <v>0</v>
      </c>
      <c r="K379">
        <f t="shared" si="35"/>
        <v>0</v>
      </c>
      <c r="L379">
        <f t="shared" si="36"/>
        <v>0</v>
      </c>
      <c r="M379">
        <f t="shared" si="37"/>
        <v>0</v>
      </c>
      <c r="N379">
        <f t="shared" si="38"/>
        <v>0</v>
      </c>
    </row>
    <row r="380" spans="9: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9:14" x14ac:dyDescent="0.3">
      <c r="I381" t="str">
        <f t="shared" si="39"/>
        <v>N/A</v>
      </c>
      <c r="J381">
        <f t="shared" si="40"/>
        <v>0</v>
      </c>
      <c r="K381">
        <f t="shared" si="41"/>
        <v>0</v>
      </c>
      <c r="L381">
        <f t="shared" si="42"/>
        <v>0</v>
      </c>
      <c r="M381">
        <f t="shared" si="43"/>
        <v>0</v>
      </c>
      <c r="N381">
        <f t="shared" si="44"/>
        <v>0</v>
      </c>
    </row>
    <row r="382" spans="9:14" x14ac:dyDescent="0.3">
      <c r="I382" t="str">
        <f t="shared" si="39"/>
        <v>N/A</v>
      </c>
      <c r="J382">
        <f t="shared" si="40"/>
        <v>0</v>
      </c>
      <c r="K382">
        <f t="shared" si="41"/>
        <v>0</v>
      </c>
      <c r="L382">
        <f t="shared" si="42"/>
        <v>0</v>
      </c>
      <c r="M382">
        <f t="shared" si="43"/>
        <v>0</v>
      </c>
      <c r="N382">
        <f t="shared" si="44"/>
        <v>0</v>
      </c>
    </row>
    <row r="383" spans="9:14" x14ac:dyDescent="0.3">
      <c r="I383" t="str">
        <f t="shared" si="39"/>
        <v>N/A</v>
      </c>
      <c r="J383">
        <f t="shared" si="40"/>
        <v>0</v>
      </c>
      <c r="K383">
        <f t="shared" si="41"/>
        <v>0</v>
      </c>
      <c r="L383">
        <f t="shared" si="42"/>
        <v>0</v>
      </c>
      <c r="M383">
        <f t="shared" si="43"/>
        <v>0</v>
      </c>
      <c r="N383">
        <f t="shared" si="44"/>
        <v>0</v>
      </c>
    </row>
    <row r="384" spans="9:14" x14ac:dyDescent="0.3">
      <c r="I384" t="str">
        <f t="shared" si="39"/>
        <v>N/A</v>
      </c>
      <c r="J384">
        <f t="shared" si="40"/>
        <v>0</v>
      </c>
      <c r="K384">
        <f t="shared" si="41"/>
        <v>0</v>
      </c>
      <c r="L384">
        <f t="shared" si="42"/>
        <v>0</v>
      </c>
      <c r="M384">
        <f t="shared" si="43"/>
        <v>0</v>
      </c>
      <c r="N384">
        <f t="shared" si="44"/>
        <v>0</v>
      </c>
    </row>
    <row r="385" spans="9:14" x14ac:dyDescent="0.3">
      <c r="I385" t="str">
        <f t="shared" si="39"/>
        <v>N/A</v>
      </c>
      <c r="J385">
        <f t="shared" si="40"/>
        <v>0</v>
      </c>
      <c r="K385">
        <f t="shared" si="41"/>
        <v>0</v>
      </c>
      <c r="L385">
        <f t="shared" si="42"/>
        <v>0</v>
      </c>
      <c r="M385">
        <f t="shared" si="43"/>
        <v>0</v>
      </c>
      <c r="N385">
        <f t="shared" si="44"/>
        <v>0</v>
      </c>
    </row>
    <row r="386" spans="9:14" x14ac:dyDescent="0.3">
      <c r="I386" t="str">
        <f t="shared" si="39"/>
        <v>N/A</v>
      </c>
      <c r="J386">
        <f t="shared" si="40"/>
        <v>0</v>
      </c>
      <c r="K386">
        <f t="shared" si="41"/>
        <v>0</v>
      </c>
      <c r="L386">
        <f t="shared" si="42"/>
        <v>0</v>
      </c>
      <c r="M386">
        <f t="shared" si="43"/>
        <v>0</v>
      </c>
      <c r="N386">
        <f t="shared" si="44"/>
        <v>0</v>
      </c>
    </row>
    <row r="387" spans="9:14" x14ac:dyDescent="0.3">
      <c r="I387" t="str">
        <f t="shared" si="39"/>
        <v>N/A</v>
      </c>
      <c r="J387">
        <f t="shared" si="40"/>
        <v>0</v>
      </c>
      <c r="K387">
        <f t="shared" si="41"/>
        <v>0</v>
      </c>
      <c r="L387">
        <f t="shared" si="42"/>
        <v>0</v>
      </c>
      <c r="M387">
        <f t="shared" si="43"/>
        <v>0</v>
      </c>
      <c r="N387">
        <f t="shared" si="44"/>
        <v>0</v>
      </c>
    </row>
    <row r="388" spans="9:14" x14ac:dyDescent="0.3">
      <c r="I388" t="str">
        <f t="shared" si="39"/>
        <v>N/A</v>
      </c>
      <c r="J388">
        <f t="shared" si="40"/>
        <v>0</v>
      </c>
      <c r="K388">
        <f t="shared" si="41"/>
        <v>0</v>
      </c>
      <c r="L388">
        <f t="shared" si="42"/>
        <v>0</v>
      </c>
      <c r="M388">
        <f t="shared" si="43"/>
        <v>0</v>
      </c>
      <c r="N388">
        <f t="shared" si="44"/>
        <v>0</v>
      </c>
    </row>
    <row r="389" spans="9:14" x14ac:dyDescent="0.3">
      <c r="I389" t="str">
        <f t="shared" si="39"/>
        <v>N/A</v>
      </c>
      <c r="J389">
        <f t="shared" si="40"/>
        <v>0</v>
      </c>
      <c r="K389">
        <f t="shared" si="41"/>
        <v>0</v>
      </c>
      <c r="L389">
        <f t="shared" si="42"/>
        <v>0</v>
      </c>
      <c r="M389">
        <f t="shared" si="43"/>
        <v>0</v>
      </c>
      <c r="N389">
        <f t="shared" si="44"/>
        <v>0</v>
      </c>
    </row>
    <row r="390" spans="9:14" x14ac:dyDescent="0.3">
      <c r="I390" t="str">
        <f t="shared" si="39"/>
        <v>N/A</v>
      </c>
      <c r="J390">
        <f t="shared" si="40"/>
        <v>0</v>
      </c>
      <c r="K390">
        <f t="shared" si="41"/>
        <v>0</v>
      </c>
      <c r="L390">
        <f t="shared" si="42"/>
        <v>0</v>
      </c>
      <c r="M390">
        <f t="shared" si="43"/>
        <v>0</v>
      </c>
      <c r="N390">
        <f t="shared" si="44"/>
        <v>0</v>
      </c>
    </row>
    <row r="391" spans="9:14" x14ac:dyDescent="0.3">
      <c r="I391" t="str">
        <f t="shared" si="39"/>
        <v>N/A</v>
      </c>
      <c r="J391">
        <f t="shared" si="40"/>
        <v>0</v>
      </c>
      <c r="K391">
        <f t="shared" si="41"/>
        <v>0</v>
      </c>
      <c r="L391">
        <f t="shared" si="42"/>
        <v>0</v>
      </c>
      <c r="M391">
        <f t="shared" si="43"/>
        <v>0</v>
      </c>
      <c r="N391">
        <f t="shared" si="44"/>
        <v>0</v>
      </c>
    </row>
    <row r="392" spans="9:14" x14ac:dyDescent="0.3">
      <c r="I392" t="str">
        <f t="shared" si="39"/>
        <v>N/A</v>
      </c>
      <c r="J392">
        <f t="shared" si="40"/>
        <v>0</v>
      </c>
      <c r="K392">
        <f t="shared" si="41"/>
        <v>0</v>
      </c>
      <c r="L392">
        <f t="shared" si="42"/>
        <v>0</v>
      </c>
      <c r="M392">
        <f t="shared" si="43"/>
        <v>0</v>
      </c>
      <c r="N392">
        <f t="shared" si="44"/>
        <v>0</v>
      </c>
    </row>
    <row r="393" spans="9:14" x14ac:dyDescent="0.3">
      <c r="I393" t="str">
        <f t="shared" si="39"/>
        <v>N/A</v>
      </c>
      <c r="J393">
        <f t="shared" si="40"/>
        <v>0</v>
      </c>
      <c r="K393">
        <f t="shared" si="41"/>
        <v>0</v>
      </c>
      <c r="L393">
        <f t="shared" si="42"/>
        <v>0</v>
      </c>
      <c r="M393">
        <f t="shared" si="43"/>
        <v>0</v>
      </c>
      <c r="N393">
        <f t="shared" si="44"/>
        <v>0</v>
      </c>
    </row>
    <row r="394" spans="9:14" x14ac:dyDescent="0.3">
      <c r="I394" t="str">
        <f t="shared" si="39"/>
        <v>N/A</v>
      </c>
      <c r="J394">
        <f t="shared" si="40"/>
        <v>0</v>
      </c>
      <c r="K394">
        <f t="shared" si="41"/>
        <v>0</v>
      </c>
      <c r="L394">
        <f t="shared" si="42"/>
        <v>0</v>
      </c>
      <c r="M394">
        <f t="shared" si="43"/>
        <v>0</v>
      </c>
      <c r="N394">
        <f t="shared" si="44"/>
        <v>0</v>
      </c>
    </row>
    <row r="395" spans="9:14" x14ac:dyDescent="0.3">
      <c r="I395" t="str">
        <f t="shared" si="39"/>
        <v>N/A</v>
      </c>
      <c r="J395">
        <f t="shared" si="40"/>
        <v>0</v>
      </c>
      <c r="K395">
        <f t="shared" si="41"/>
        <v>0</v>
      </c>
      <c r="L395">
        <f t="shared" si="42"/>
        <v>0</v>
      </c>
      <c r="M395">
        <f t="shared" si="43"/>
        <v>0</v>
      </c>
      <c r="N395">
        <f t="shared" si="44"/>
        <v>0</v>
      </c>
    </row>
    <row r="396" spans="9:14" x14ac:dyDescent="0.3">
      <c r="I396" t="str">
        <f t="shared" si="39"/>
        <v>N/A</v>
      </c>
      <c r="J396">
        <f t="shared" si="40"/>
        <v>0</v>
      </c>
      <c r="K396">
        <f t="shared" si="41"/>
        <v>0</v>
      </c>
      <c r="L396">
        <f t="shared" si="42"/>
        <v>0</v>
      </c>
      <c r="M396">
        <f t="shared" si="43"/>
        <v>0</v>
      </c>
      <c r="N396">
        <f t="shared" si="44"/>
        <v>0</v>
      </c>
    </row>
    <row r="397" spans="9:14" x14ac:dyDescent="0.3">
      <c r="I397" t="str">
        <f t="shared" si="39"/>
        <v>N/A</v>
      </c>
      <c r="J397">
        <f t="shared" si="40"/>
        <v>0</v>
      </c>
      <c r="K397">
        <f t="shared" si="41"/>
        <v>0</v>
      </c>
      <c r="L397">
        <f t="shared" si="42"/>
        <v>0</v>
      </c>
      <c r="M397">
        <f t="shared" si="43"/>
        <v>0</v>
      </c>
      <c r="N397">
        <f t="shared" si="44"/>
        <v>0</v>
      </c>
    </row>
    <row r="398" spans="9:14" x14ac:dyDescent="0.3">
      <c r="I398" t="str">
        <f t="shared" si="39"/>
        <v>N/A</v>
      </c>
      <c r="J398">
        <f t="shared" si="40"/>
        <v>0</v>
      </c>
      <c r="K398">
        <f t="shared" si="41"/>
        <v>0</v>
      </c>
      <c r="L398">
        <f t="shared" si="42"/>
        <v>0</v>
      </c>
      <c r="M398">
        <f t="shared" si="43"/>
        <v>0</v>
      </c>
      <c r="N398">
        <f t="shared" si="44"/>
        <v>0</v>
      </c>
    </row>
    <row r="399" spans="9: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0-0</v>
      </c>
      <c r="AL453" t="str">
        <f>L476</f>
        <v>0-0</v>
      </c>
      <c r="AM453" t="str">
        <f>M476</f>
        <v>0-0</v>
      </c>
      <c r="AN453" t="str">
        <f>N476</f>
        <v>0-0</v>
      </c>
    </row>
    <row r="454" spans="2:40" x14ac:dyDescent="0.3">
      <c r="X454">
        <f>D476</f>
        <v>0</v>
      </c>
      <c r="Y454">
        <f>E476</f>
        <v>0</v>
      </c>
      <c r="Z454">
        <f>F476</f>
        <v>0</v>
      </c>
      <c r="AA454">
        <f>G476</f>
        <v>0</v>
      </c>
      <c r="AB454">
        <f>H476</f>
        <v>0</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f>D476</f>
        <v>0</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f>D476</f>
        <v>0</v>
      </c>
      <c r="Y462">
        <f>E476</f>
        <v>0</v>
      </c>
      <c r="Z462">
        <f>F476</f>
        <v>0</v>
      </c>
      <c r="AA462">
        <f>G476</f>
        <v>0</v>
      </c>
      <c r="AB462">
        <f>H476</f>
        <v>0</v>
      </c>
      <c r="AE462" t="str">
        <f>K476</f>
        <v>0-0</v>
      </c>
      <c r="AF462" t="str">
        <f>L476</f>
        <v>0-0</v>
      </c>
      <c r="AG462" t="str">
        <f>M476</f>
        <v>0-0</v>
      </c>
      <c r="AH462" t="str">
        <f>N476</f>
        <v>0-0</v>
      </c>
      <c r="AK462" t="str">
        <f>K476</f>
        <v>0-0</v>
      </c>
      <c r="AL462" t="str">
        <f>L476</f>
        <v>0-0</v>
      </c>
      <c r="AM462" t="str">
        <f>M476</f>
        <v>0-0</v>
      </c>
      <c r="AN462" t="str">
        <f>N476</f>
        <v>0-0</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f>D476</f>
        <v>0</v>
      </c>
      <c r="K466">
        <f>E476</f>
        <v>0</v>
      </c>
      <c r="L466">
        <f>F476</f>
        <v>0</v>
      </c>
      <c r="M466">
        <f>G476</f>
        <v>0</v>
      </c>
      <c r="N466">
        <f>H476</f>
        <v>0</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f>D476</f>
        <v>0</v>
      </c>
      <c r="Y470">
        <f>E476</f>
        <v>0</v>
      </c>
      <c r="Z470">
        <f>F476</f>
        <v>0</v>
      </c>
      <c r="AA470">
        <f>G476</f>
        <v>0</v>
      </c>
      <c r="AB470">
        <f>H476</f>
        <v>0</v>
      </c>
    </row>
    <row r="471" spans="4:40" x14ac:dyDescent="0.3">
      <c r="Q471" t="str">
        <f>K476</f>
        <v>0-0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0-0</v>
      </c>
      <c r="AL473" t="str">
        <f>L476</f>
        <v>0-0</v>
      </c>
      <c r="AM473" t="str">
        <f>M476</f>
        <v>0-0</v>
      </c>
      <c r="AN473" t="str">
        <f>N476</f>
        <v>0-0</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f>C144</f>
        <v>0</v>
      </c>
      <c r="E476">
        <f>D144</f>
        <v>0</v>
      </c>
      <c r="F476">
        <f>E144</f>
        <v>0</v>
      </c>
      <c r="G476">
        <f>F144</f>
        <v>0</v>
      </c>
      <c r="H476">
        <f>G144</f>
        <v>0</v>
      </c>
      <c r="K476" t="str">
        <f>RIGHT(D476,2) &amp; "-" &amp; RIGHT(E476,2)</f>
        <v>0-0</v>
      </c>
      <c r="L476" t="str">
        <f>RIGHT(E476,2) &amp; "-" &amp; RIGHT(F476,2)</f>
        <v>0-0</v>
      </c>
      <c r="M476" t="str">
        <f>RIGHT(F476,2) &amp; "-" &amp; RIGHT(G476,2)</f>
        <v>0-0</v>
      </c>
      <c r="N476" t="str">
        <f>RIGHT(G476,2) &amp; "-" &amp; RIGHT(H476,2)</f>
        <v>0-0</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0-0</v>
      </c>
      <c r="R480" t="str">
        <f>L476</f>
        <v>0-0</v>
      </c>
      <c r="S480" t="str">
        <f>M476</f>
        <v>0-0</v>
      </c>
      <c r="T480" t="str">
        <f>N476</f>
        <v>0-0</v>
      </c>
    </row>
    <row r="481" spans="10:40" x14ac:dyDescent="0.3">
      <c r="Q481" t="e">
        <f ca="1">K487-J487</f>
        <v>#N/A</v>
      </c>
      <c r="R481" t="e">
        <f ca="1">L487-K487</f>
        <v>#N/A</v>
      </c>
      <c r="S481" t="e">
        <f ca="1">M487-L487</f>
        <v>#N/A</v>
      </c>
      <c r="T481" t="e">
        <f ca="1">N487-M487</f>
        <v>#N/A</v>
      </c>
      <c r="X481" t="str">
        <f>"Op WC / Sales"</f>
        <v>Op WC / Sales</v>
      </c>
    </row>
    <row r="482" spans="10:40" x14ac:dyDescent="0.3">
      <c r="X482">
        <f>D476</f>
        <v>0</v>
      </c>
      <c r="Y482">
        <f>E476</f>
        <v>0</v>
      </c>
      <c r="Z482">
        <f>F476</f>
        <v>0</v>
      </c>
      <c r="AA482">
        <f>G476</f>
        <v>0</v>
      </c>
      <c r="AB482">
        <f>H476</f>
        <v>0</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0-0</v>
      </c>
      <c r="AL483" t="str">
        <f>L476</f>
        <v>0-0</v>
      </c>
      <c r="AM483" t="str">
        <f>M476</f>
        <v>0-0</v>
      </c>
      <c r="AN483" t="str">
        <f>N476</f>
        <v>0-0</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f>D476</f>
        <v>0</v>
      </c>
      <c r="K486">
        <f>E476</f>
        <v>0</v>
      </c>
      <c r="L486">
        <f>F476</f>
        <v>0</v>
      </c>
      <c r="M486">
        <f>G476</f>
        <v>0</v>
      </c>
      <c r="N486">
        <f>H476</f>
        <v>0</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f>D476</f>
        <v>0</v>
      </c>
      <c r="R489">
        <f>E476</f>
        <v>0</v>
      </c>
      <c r="S489">
        <f>F476</f>
        <v>0</v>
      </c>
      <c r="T489">
        <f>G476</f>
        <v>0</v>
      </c>
      <c r="U489">
        <f>H476</f>
        <v>0</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f>D476</f>
        <v>0</v>
      </c>
      <c r="Y490">
        <f>E476</f>
        <v>0</v>
      </c>
      <c r="Z490">
        <f>F476</f>
        <v>0</v>
      </c>
      <c r="AA490">
        <f>G476</f>
        <v>0</v>
      </c>
      <c r="AB490">
        <f>H476</f>
        <v>0</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0-0</v>
      </c>
      <c r="AF491" t="str">
        <f>L476</f>
        <v>0-0</v>
      </c>
      <c r="AG491" t="str">
        <f>M476</f>
        <v>0-0</v>
      </c>
      <c r="AH491" t="str">
        <f>N476</f>
        <v>0-0</v>
      </c>
      <c r="AK491" t="str">
        <f>K476</f>
        <v>0-0</v>
      </c>
      <c r="AL491" t="str">
        <f>L476</f>
        <v>0-0</v>
      </c>
      <c r="AM491" t="str">
        <f>M476</f>
        <v>0-0</v>
      </c>
      <c r="AN491" t="str">
        <f>N476</f>
        <v>0-0</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24:40" x14ac:dyDescent="0.3">
      <c r="X497" t="str">
        <f>"Intangibles / Sales"</f>
        <v>Intangibles / Sales</v>
      </c>
    </row>
    <row r="498" spans="24:40" x14ac:dyDescent="0.3">
      <c r="X498">
        <f>D476</f>
        <v>0</v>
      </c>
      <c r="Y498">
        <f>E476</f>
        <v>0</v>
      </c>
      <c r="Z498">
        <f>F476</f>
        <v>0</v>
      </c>
      <c r="AA498">
        <f>G476</f>
        <v>0</v>
      </c>
      <c r="AB498">
        <f>H476</f>
        <v>0</v>
      </c>
      <c r="AK498" t="str">
        <f>"Change in Intagibles / Sales"</f>
        <v>Change in Intagibles / Sales</v>
      </c>
    </row>
    <row r="499" spans="24: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0-0</v>
      </c>
      <c r="AL499" t="str">
        <f>L476</f>
        <v>0-0</v>
      </c>
      <c r="AM499" t="str">
        <f>M476</f>
        <v>0-0</v>
      </c>
      <c r="AN499" t="str">
        <f>N476</f>
        <v>0-0</v>
      </c>
    </row>
    <row r="500" spans="24:40" x14ac:dyDescent="0.3">
      <c r="AK500" t="e">
        <f ca="1">Y499-X499</f>
        <v>#N/A</v>
      </c>
      <c r="AL500" t="e">
        <f ca="1">Z499-Y499</f>
        <v>#N/A</v>
      </c>
      <c r="AM500" t="e">
        <f ca="1">AA499-Z499</f>
        <v>#N/A</v>
      </c>
      <c r="AN500" t="e">
        <f ca="1">AB499-AA499</f>
        <v>#N/A</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39" workbookViewId="0"/>
  </sheetViews>
  <sheetFormatPr defaultRowHeight="14.4" x14ac:dyDescent="0.3"/>
  <cols>
    <col min="1" max="1" width="0" hidden="1" customWidth="1"/>
    <col min="2" max="7" width="20.6640625" customWidth="1"/>
  </cols>
  <sheetData>
    <row r="1" spans="1:16" x14ac:dyDescent="0.3">
      <c r="B1" t="s">
        <v>0</v>
      </c>
      <c r="C1" t="s">
        <v>11090</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Franklin Financial Network</v>
      </c>
    </row>
    <row r="2" spans="1:16" x14ac:dyDescent="0.3">
      <c r="B2" t="s">
        <v>2</v>
      </c>
      <c r="C2" t="s">
        <v>11091</v>
      </c>
      <c r="K2" t="str">
        <f>LEFT(C1,FIND("(",C1) - 2)</f>
        <v>Franklin Financial Network, Inc.</v>
      </c>
    </row>
    <row r="3" spans="1:16" x14ac:dyDescent="0.3">
      <c r="J3">
        <f ca="1">RANDBETWEEN(1,6)</f>
        <v>5</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$39.35, down 1.13% after opening up 1.13%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$39.35, down 1.13% after opening up 1.13% over yesterday's closing price</v>
      </c>
    </row>
    <row r="5" spans="1:16" x14ac:dyDescent="0.3">
      <c r="J5">
        <f ca="1">RANDBETWEEN(1,2)</f>
        <v>2</v>
      </c>
      <c r="K5" t="str">
        <f>"The one year target estimate for " &amp; D1 &amp; " is " &amp; TEXT(C23,"$####.00")</f>
        <v>The one year target estimate for Franklin Financial Network is $46.33</v>
      </c>
      <c r="L5" t="str">
        <f>D1 &amp; " is expected to be trading at " &amp; TEXT(C23, "$####.00") &amp; ", based on target estimates"</f>
        <v>Franklin Financial Network is expected to be trading at $46.33, based on target estimates</v>
      </c>
    </row>
    <row r="6" spans="1:16" x14ac:dyDescent="0.3">
      <c r="K6" t="str">
        <f>" which would be " &amp; IF(OR(LEFT(ABS((C23-C2)/C2*100),1)="8",LEFT(ABS((C23-C2)/C2*100),2)="18"), "an ", "a ")  &amp;TEXT(ABS((C23-C2)/C2),"####.00%")&amp;IF((C23-C2)&gt;0," increase over"," decrease from")&amp;" the current price"</f>
        <v xml:space="preserve"> which would be a 17.74% increase over the current price</v>
      </c>
    </row>
    <row r="7" spans="1:16" x14ac:dyDescent="0.3">
      <c r="A7" s="1">
        <v>0</v>
      </c>
      <c r="B7" t="s">
        <v>5</v>
      </c>
      <c r="C7" t="s">
        <v>11092</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9.37% over last quarter based on the average of 6 analyst estimates (Yahoo Finance)</v>
      </c>
    </row>
    <row r="8" spans="1:16" x14ac:dyDescent="0.3">
      <c r="A8" s="1">
        <v>1</v>
      </c>
      <c r="B8" t="s">
        <v>6</v>
      </c>
      <c r="C8" t="s">
        <v>7999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8</v>
      </c>
      <c r="C9" t="s">
        <v>11093</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10</v>
      </c>
      <c r="C10" t="s">
        <v>11094</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$0.09 in the 2 months leading up to the earnings report</v>
      </c>
    </row>
    <row r="11" spans="1:16" x14ac:dyDescent="0.3">
      <c r="A11" s="1">
        <v>4</v>
      </c>
      <c r="B11" t="s">
        <v>12</v>
      </c>
      <c r="C11" t="s">
        <v>11095</v>
      </c>
      <c r="K11" t="str">
        <f>IF(B145="Interest Income",U42, K42)</f>
        <v>Franklin Financial Network has managed to increase interest income, net interest income, operating income, net income, eps (basic), net loans, total assets, and retained earnings each year since 2012</v>
      </c>
    </row>
    <row r="12" spans="1:16" x14ac:dyDescent="0.3">
      <c r="A12" s="1">
        <v>5</v>
      </c>
      <c r="B12" t="s">
        <v>14</v>
      </c>
      <c r="C12" t="s">
        <v>11096</v>
      </c>
      <c r="D12" t="str">
        <f>LEFT(C12,FIND("-",C12)-2)</f>
        <v>29.85</v>
      </c>
      <c r="E12" t="str">
        <f>TRIM(RIGHT(C12,FIND("-",C12)-1))</f>
        <v>44.30</v>
      </c>
      <c r="K12" t="str">
        <f ca="1">D78</f>
        <v>There are some indications that Franklin Financial Network may be overvalued. The company has a higher price/sales, price/book than the comparable average</v>
      </c>
    </row>
    <row r="13" spans="1:16" x14ac:dyDescent="0.3">
      <c r="A13" s="1">
        <v>6</v>
      </c>
      <c r="B13" t="s">
        <v>16</v>
      </c>
      <c r="C13" t="s">
        <v>11097</v>
      </c>
      <c r="K13" t="str">
        <f ca="1">D89</f>
        <v>There are some indications that Franklin Financial Network may be undervalued. The company has a lower trailing p/e, forward p/e, and peg ratio than the comparable average</v>
      </c>
    </row>
    <row r="14" spans="1:16" x14ac:dyDescent="0.3">
      <c r="A14" s="1">
        <v>7</v>
      </c>
      <c r="B14" t="s">
        <v>18</v>
      </c>
      <c r="C14" t="s">
        <v>11098</v>
      </c>
    </row>
    <row r="16" spans="1:16" x14ac:dyDescent="0.3">
      <c r="A16" s="1">
        <v>0</v>
      </c>
      <c r="B16" t="s">
        <v>20</v>
      </c>
      <c r="C16" t="s">
        <v>11099</v>
      </c>
    </row>
    <row r="17" spans="1:23" x14ac:dyDescent="0.3">
      <c r="A17" s="1">
        <v>1</v>
      </c>
      <c r="B17" t="s">
        <v>22</v>
      </c>
      <c r="C17" t="s">
        <v>11100</v>
      </c>
      <c r="K17" t="str">
        <f ca="1">K2 &amp; IF(J3=1, K3,IF(J3=2,L3,IF(J3=3,M3,IF(J3=4,N3,IF(J3=5,O3,IF(J3=6,P3)))))) &amp; ". " &amp; IF(J4=1,K4,IF(J4=2,L4)) &amp; ". " &amp; IF(J5=1,K5,IF(J5=2,L5)) &amp; K6 &amp; ". " &amp; K7 &amp; ". " &amp; K8 &amp; ". " &amp; K9 &amp; "."</f>
        <v>Franklin Financial Network, Inc. plans to report earnings between Jul 24, 2017 and Jul 28, 2017. The current stock price is $39.35, down 1.13% after opening up 1.13% over yesterday's closing price. Franklin Financial Network is expected to be trading at $46.33, based on target estimates which would be a 17.74% increase over the current price. Earnings are expected to increase by 9.37% over last quarter based on the average of 6 analyst estimates (Yahoo Finance). The stock is trading near the middle of its 52 week range. Over the last 4 quarters, there have been positive earnings surprises 3 times, and a negative earnings surprise 1 time.</v>
      </c>
    </row>
    <row r="18" spans="1:23" x14ac:dyDescent="0.3">
      <c r="A18" s="1">
        <v>2</v>
      </c>
      <c r="B18" t="s">
        <v>24</v>
      </c>
      <c r="C18" t="s">
        <v>11101</v>
      </c>
    </row>
    <row r="19" spans="1:23" x14ac:dyDescent="0.3">
      <c r="A19" s="1">
        <v>3</v>
      </c>
      <c r="B19" t="s">
        <v>26</v>
      </c>
      <c r="C19" t="s">
        <v>8202</v>
      </c>
    </row>
    <row r="20" spans="1:23" x14ac:dyDescent="0.3">
      <c r="A20" s="1">
        <v>4</v>
      </c>
      <c r="B20" t="s">
        <v>28</v>
      </c>
      <c r="C20" t="s">
        <v>770</v>
      </c>
    </row>
    <row r="21" spans="1:23" x14ac:dyDescent="0.3">
      <c r="A21" s="1">
        <v>5</v>
      </c>
      <c r="B21" t="s">
        <v>30</v>
      </c>
      <c r="C21" t="s">
        <v>1736</v>
      </c>
    </row>
    <row r="22" spans="1:23" x14ac:dyDescent="0.3">
      <c r="A22" s="1">
        <v>6</v>
      </c>
      <c r="B22" t="s">
        <v>32</v>
      </c>
      <c r="J22">
        <f>IF(K22 &lt;&gt; "",1, 0)</f>
        <v>1</v>
      </c>
      <c r="K22" t="str">
        <f>IF(I145="pos_trend","Revenue","")</f>
        <v>Revenue</v>
      </c>
      <c r="L22" t="str">
        <f t="shared" ref="L22:L38" si="0">IF(EXACT(K22,UPPER(K22)),K22,LOWER(K22))</f>
        <v>revenue</v>
      </c>
      <c r="M22" t="str">
        <f>L22</f>
        <v>revenue</v>
      </c>
      <c r="T22">
        <f>IF(U22 &lt;&gt; "",1, 0)</f>
        <v>1</v>
      </c>
      <c r="U22" t="str">
        <f>IF(AND(B145 = "Interest Income",I145="pos_trend"), "Interest Income","")</f>
        <v>Interest Income</v>
      </c>
      <c r="V22" t="str">
        <f t="shared" ref="V22:V38" si="1">IF(EXACT(U22,UPPER(U22)),U22,LOWER(U22))</f>
        <v>interest income</v>
      </c>
      <c r="W22" t="str">
        <f>V22</f>
        <v>interest income</v>
      </c>
    </row>
    <row r="23" spans="1:23" x14ac:dyDescent="0.3">
      <c r="A23" s="1">
        <v>7</v>
      </c>
      <c r="B23" t="s">
        <v>34</v>
      </c>
      <c r="C23" t="s">
        <v>11102</v>
      </c>
      <c r="J23">
        <f>IF(K23 &lt;&gt; "",2, 0)</f>
        <v>2</v>
      </c>
      <c r="K23" t="str">
        <f>IF(I146="pos_trend",B146,"")</f>
        <v>Interest and Fees on Loans</v>
      </c>
      <c r="L23" t="str">
        <f t="shared" si="0"/>
        <v>interest and fees on loans</v>
      </c>
      <c r="M23" t="str">
        <f t="shared" ref="M23:M39" si="2">IF(L23&lt;&gt;"", M22 &amp; ", " &amp; L23,M22)</f>
        <v>revenue, interest and fees on loans</v>
      </c>
      <c r="T23">
        <f>IF(U23 &lt;&gt; "",2, 0)</f>
        <v>0</v>
      </c>
      <c r="U23" t="str">
        <f>IF(I151="pos_trend",B151,"")</f>
        <v/>
      </c>
      <c r="V23" t="str">
        <f t="shared" si="1"/>
        <v/>
      </c>
      <c r="W23" t="str">
        <f t="shared" ref="W23:W39" si="3">IF(V23&lt;&gt;"", W22 &amp; ", " &amp; V23,W22)</f>
        <v>interest income</v>
      </c>
    </row>
    <row r="24" spans="1:23" x14ac:dyDescent="0.3">
      <c r="J24">
        <f>IF(K24 &lt;&gt; "",3, 0)</f>
        <v>0</v>
      </c>
      <c r="K24" t="str">
        <f>IF(I153="pos_trend",B153,"")</f>
        <v/>
      </c>
      <c r="L24" t="str">
        <f t="shared" si="0"/>
        <v/>
      </c>
      <c r="M24" t="str">
        <f t="shared" si="2"/>
        <v>revenue, interest and fees on loans</v>
      </c>
      <c r="T24">
        <f>IF(U24 &lt;&gt; "",3, 0)</f>
        <v>3</v>
      </c>
      <c r="U24" t="str">
        <f>IF(I161="pos_trend",B161,"")</f>
        <v>Net Interest Income</v>
      </c>
      <c r="V24" t="str">
        <f t="shared" si="1"/>
        <v>net interest income</v>
      </c>
      <c r="W24" t="str">
        <f t="shared" si="3"/>
        <v>interest income, net interest income</v>
      </c>
    </row>
    <row r="25" spans="1:23" x14ac:dyDescent="0.3">
      <c r="J25">
        <f>IF(K25 &lt;&gt; "",4, 0)</f>
        <v>0</v>
      </c>
      <c r="K25" t="str">
        <f>IF(I154="pos_trend",B154,"")</f>
        <v/>
      </c>
      <c r="L25" t="str">
        <f t="shared" si="0"/>
        <v/>
      </c>
      <c r="M25" t="str">
        <f t="shared" si="2"/>
        <v>revenue, interest and fees on loans</v>
      </c>
      <c r="T25">
        <f>IF(U25 &lt;&gt; "",4, 0)</f>
        <v>0</v>
      </c>
      <c r="U25" t="str">
        <f>IF(I162="pos_trend",B162,"")</f>
        <v/>
      </c>
      <c r="V25" t="str">
        <f t="shared" si="1"/>
        <v/>
      </c>
      <c r="W25" t="str">
        <f t="shared" si="3"/>
        <v>interest income, net interest income</v>
      </c>
    </row>
    <row r="26" spans="1:23" x14ac:dyDescent="0.3">
      <c r="B26" s="1" t="s">
        <v>36</v>
      </c>
      <c r="C26" s="1" t="s">
        <v>37</v>
      </c>
      <c r="D26" s="1" t="s">
        <v>38</v>
      </c>
      <c r="E26" s="1" t="s">
        <v>39</v>
      </c>
      <c r="F26" s="1" t="s">
        <v>40</v>
      </c>
      <c r="J26">
        <f>IF(K26 &lt;&gt; "",5, 0)</f>
        <v>0</v>
      </c>
      <c r="K26" t="str">
        <f>IF(I155="pos_trend",B155,"")</f>
        <v/>
      </c>
      <c r="L26" t="str">
        <f t="shared" si="0"/>
        <v/>
      </c>
      <c r="M26" t="str">
        <f t="shared" si="2"/>
        <v>revenue, interest and fees on loans</v>
      </c>
      <c r="T26">
        <f>IF(U26 &lt;&gt; "",5, 0)</f>
        <v>0</v>
      </c>
      <c r="U26" t="str">
        <f>IF(I167="pos_trend",B167,"")</f>
        <v/>
      </c>
      <c r="V26" t="str">
        <f t="shared" si="1"/>
        <v/>
      </c>
      <c r="W26" t="str">
        <f t="shared" si="3"/>
        <v>interest income, net interest income</v>
      </c>
    </row>
    <row r="27" spans="1:23" x14ac:dyDescent="0.3">
      <c r="A27" s="1">
        <v>0</v>
      </c>
      <c r="B27" t="s">
        <v>41</v>
      </c>
      <c r="C27">
        <v>6</v>
      </c>
      <c r="D27">
        <v>6</v>
      </c>
      <c r="E27">
        <v>6</v>
      </c>
      <c r="F27">
        <v>6</v>
      </c>
      <c r="J27">
        <f>IF(K27 &lt;&gt; "",6, 0)</f>
        <v>0</v>
      </c>
      <c r="K27" t="str">
        <f>IF(I172="pos_trend",B172,"")</f>
        <v/>
      </c>
      <c r="L27" t="str">
        <f t="shared" si="0"/>
        <v/>
      </c>
      <c r="M27" t="str">
        <f t="shared" si="2"/>
        <v>revenue, interest and fees on loans</v>
      </c>
      <c r="T27">
        <f>IF(U27 &lt;&gt; "",6, 0)</f>
        <v>0</v>
      </c>
      <c r="U27" t="str">
        <f>IF(I170="pos_trend",B170,"")</f>
        <v/>
      </c>
      <c r="V27" t="str">
        <f t="shared" si="1"/>
        <v/>
      </c>
      <c r="W27" t="str">
        <f t="shared" si="3"/>
        <v>interest income, net interest income</v>
      </c>
    </row>
    <row r="28" spans="1:23" x14ac:dyDescent="0.3">
      <c r="A28" s="1">
        <v>1</v>
      </c>
      <c r="B28" t="s">
        <v>42</v>
      </c>
      <c r="C28">
        <v>0.64</v>
      </c>
      <c r="D28">
        <v>0.7</v>
      </c>
      <c r="E28">
        <v>2.65</v>
      </c>
      <c r="F28">
        <v>3.43</v>
      </c>
      <c r="J28">
        <f>IF(K28 &lt;&gt; "",7, 0)</f>
        <v>0</v>
      </c>
      <c r="K28" t="str">
        <f>IF(I173="pos_trend",B173,"")</f>
        <v/>
      </c>
      <c r="L28" t="str">
        <f t="shared" si="0"/>
        <v/>
      </c>
      <c r="M28" t="str">
        <f t="shared" si="2"/>
        <v>revenue, interest and fees on loans</v>
      </c>
      <c r="T28">
        <f>IF(U28 &lt;&gt; "",7, 0)</f>
        <v>0</v>
      </c>
      <c r="U28" t="str">
        <f>IF(I171="pos_trend",B171,"")</f>
        <v/>
      </c>
      <c r="V28" t="str">
        <f t="shared" si="1"/>
        <v/>
      </c>
      <c r="W28" t="str">
        <f t="shared" si="3"/>
        <v>interest income, net interest income</v>
      </c>
    </row>
    <row r="29" spans="1:23" x14ac:dyDescent="0.3">
      <c r="A29" s="1">
        <v>2</v>
      </c>
      <c r="B29" t="s">
        <v>43</v>
      </c>
      <c r="C29">
        <v>0.6</v>
      </c>
      <c r="D29">
        <v>0.66</v>
      </c>
      <c r="E29">
        <v>2.58</v>
      </c>
      <c r="F29">
        <v>3.08</v>
      </c>
      <c r="J29">
        <f>IF(K29 &lt;&gt; "",8, 0)</f>
        <v>8</v>
      </c>
      <c r="K29" t="str">
        <f>IF(I174="pos_trend",B174,"")</f>
        <v>Non-Interest Expense</v>
      </c>
      <c r="L29" t="str">
        <f t="shared" si="0"/>
        <v>non-interest expense</v>
      </c>
      <c r="M29" t="str">
        <f t="shared" si="2"/>
        <v>revenue, interest and fees on loans, non-interest expense</v>
      </c>
      <c r="T29">
        <f>IF(U29 &lt;&gt; "",8, 0)</f>
        <v>0</v>
      </c>
      <c r="U29" t="str">
        <f>IF(I172="pos_trend",B172,"")</f>
        <v/>
      </c>
      <c r="V29" t="str">
        <f t="shared" si="1"/>
        <v/>
      </c>
      <c r="W29" t="str">
        <f t="shared" si="3"/>
        <v>interest income, net interest income</v>
      </c>
    </row>
    <row r="30" spans="1:23" x14ac:dyDescent="0.3">
      <c r="A30" s="1">
        <v>3</v>
      </c>
      <c r="B30" t="s">
        <v>44</v>
      </c>
      <c r="C30">
        <v>0.69</v>
      </c>
      <c r="D30">
        <v>0.72</v>
      </c>
      <c r="E30">
        <v>2.72</v>
      </c>
      <c r="F30">
        <v>4.01</v>
      </c>
      <c r="J30">
        <f>IF(K30 &lt;&gt; "",9, 0)</f>
        <v>0</v>
      </c>
      <c r="K30" t="str">
        <f>IF(I185="pos_trend",B185,"")</f>
        <v/>
      </c>
      <c r="L30" t="str">
        <f t="shared" si="0"/>
        <v/>
      </c>
      <c r="M30" t="str">
        <f t="shared" si="2"/>
        <v>revenue, interest and fees on loans, non-interest expense</v>
      </c>
      <c r="T30">
        <f>IF(U30 &lt;&gt; "",9, 0)</f>
        <v>9</v>
      </c>
      <c r="U30" t="str">
        <f>IF(I178="pos_trend",B178,"")</f>
        <v>Operating Income</v>
      </c>
      <c r="V30" t="str">
        <f t="shared" si="1"/>
        <v>operating income</v>
      </c>
      <c r="W30" t="str">
        <f t="shared" si="3"/>
        <v>interest income, net interest income, operating income</v>
      </c>
    </row>
    <row r="31" spans="1:23" x14ac:dyDescent="0.3">
      <c r="A31" s="1">
        <v>4</v>
      </c>
      <c r="B31" t="s">
        <v>45</v>
      </c>
      <c r="C31">
        <v>0.62</v>
      </c>
      <c r="D31">
        <v>0.62</v>
      </c>
      <c r="E31">
        <v>2.42</v>
      </c>
      <c r="F31">
        <v>2.65</v>
      </c>
      <c r="J31">
        <f>IF(K31 &lt;&gt; "",10, 0)</f>
        <v>10</v>
      </c>
      <c r="K31" t="str">
        <f>IF(I186="pos_trend",B186,"")</f>
        <v>Pretax Income</v>
      </c>
      <c r="L31" t="str">
        <f t="shared" si="0"/>
        <v>pretax income</v>
      </c>
      <c r="M31" t="str">
        <f t="shared" si="2"/>
        <v>revenue, interest and fees on loans, non-interest expense, pretax income</v>
      </c>
      <c r="T31">
        <f>IF(U31 &lt;&gt; "",10, 0)</f>
        <v>10</v>
      </c>
      <c r="U31" t="str">
        <f>IF(I199="pos_trend",B199,"")</f>
        <v>Net Income</v>
      </c>
      <c r="V31" t="str">
        <f t="shared" si="1"/>
        <v>net income</v>
      </c>
      <c r="W31" t="str">
        <f t="shared" si="3"/>
        <v>interest income, net interest income, operating income, net income</v>
      </c>
    </row>
    <row r="32" spans="1:23" x14ac:dyDescent="0.3">
      <c r="J32">
        <f>IF(K32 &lt;&gt; "",11, 0)</f>
        <v>0</v>
      </c>
      <c r="K32" t="str">
        <f>IF(I187="pos_trend",B187,"")</f>
        <v/>
      </c>
      <c r="L32" t="str">
        <f t="shared" si="0"/>
        <v/>
      </c>
      <c r="M32" t="str">
        <f t="shared" si="2"/>
        <v>revenue, interest and fees on loans, non-interest expense, pretax income</v>
      </c>
      <c r="T32">
        <f>IF(U32 &lt;&gt; "",11, 0)</f>
        <v>11</v>
      </c>
      <c r="U32" t="str">
        <f>IF(I209="pos_trend",B209,"")</f>
        <v>EPS (Basic)</v>
      </c>
      <c r="V32" t="str">
        <f t="shared" si="1"/>
        <v>eps (basic)</v>
      </c>
      <c r="W32" t="str">
        <f t="shared" si="3"/>
        <v>interest income, net interest income, operating income, net income, eps (basic)</v>
      </c>
    </row>
    <row r="33" spans="1:23" x14ac:dyDescent="0.3">
      <c r="B33" s="1" t="s">
        <v>46</v>
      </c>
      <c r="C33" s="1" t="s">
        <v>37</v>
      </c>
      <c r="D33" s="1" t="s">
        <v>38</v>
      </c>
      <c r="E33" s="1" t="s">
        <v>39</v>
      </c>
      <c r="F33" s="1" t="s">
        <v>40</v>
      </c>
      <c r="J33">
        <f>IF(K33 &lt;&gt; "",12, 0)</f>
        <v>0</v>
      </c>
      <c r="K33" t="str">
        <f>IF(I195="pos_trend",B195,"")</f>
        <v/>
      </c>
      <c r="L33" t="str">
        <f t="shared" si="0"/>
        <v/>
      </c>
      <c r="M33" t="str">
        <f t="shared" si="2"/>
        <v>revenue, interest and fees on loans, non-interest expense, pretax income</v>
      </c>
      <c r="T33">
        <f>IF(U33 &lt;&gt; "",12, 0)</f>
        <v>12</v>
      </c>
      <c r="U33" t="str">
        <f>IF(I231="pos_trend",B231,"")</f>
        <v>Net Loans</v>
      </c>
      <c r="V33" t="str">
        <f t="shared" si="1"/>
        <v>net loans</v>
      </c>
      <c r="W33" t="str">
        <f t="shared" si="3"/>
        <v>interest income, net interest income, operating income, net income, eps (basic), net loans</v>
      </c>
    </row>
    <row r="34" spans="1:23" x14ac:dyDescent="0.3">
      <c r="A34" s="1">
        <v>0</v>
      </c>
      <c r="B34" t="s">
        <v>41</v>
      </c>
      <c r="C34" t="s">
        <v>774</v>
      </c>
      <c r="D34" t="s">
        <v>774</v>
      </c>
      <c r="E34" t="s">
        <v>5832</v>
      </c>
      <c r="F34" t="s">
        <v>5832</v>
      </c>
      <c r="J34">
        <f>IF(K34 &lt;&gt; "",13, 0)</f>
        <v>0</v>
      </c>
      <c r="K34" t="str">
        <f>IF(I196="pos_trend",B196,"")</f>
        <v/>
      </c>
      <c r="L34" t="str">
        <f t="shared" si="0"/>
        <v/>
      </c>
      <c r="M34" t="str">
        <f t="shared" si="2"/>
        <v>revenue, interest and fees on loans, non-interest expense, pretax income</v>
      </c>
      <c r="T34">
        <f>IF(U34 &lt;&gt; "",13, 0)</f>
        <v>13</v>
      </c>
      <c r="U34" t="str">
        <f>IF(I251="pos_trend",B251,"")</f>
        <v>Total Assets</v>
      </c>
      <c r="V34" t="str">
        <f t="shared" si="1"/>
        <v>total assets</v>
      </c>
      <c r="W34" t="str">
        <f t="shared" si="3"/>
        <v>interest income, net interest income, operating income, net income, eps (basic), net loans, total assets</v>
      </c>
    </row>
    <row r="35" spans="1:23" x14ac:dyDescent="0.3">
      <c r="A35" s="1">
        <v>1</v>
      </c>
      <c r="B35" t="s">
        <v>42</v>
      </c>
      <c r="C35" t="s">
        <v>3899</v>
      </c>
      <c r="D35" t="s">
        <v>11103</v>
      </c>
      <c r="E35" t="s">
        <v>8414</v>
      </c>
      <c r="F35" t="s">
        <v>11104</v>
      </c>
      <c r="J35">
        <f>IF(K35 &lt;&gt; "",14, 0)</f>
        <v>0</v>
      </c>
      <c r="K35" t="str">
        <f>IF(I201="pos_trend",B201,"")</f>
        <v/>
      </c>
      <c r="L35" t="str">
        <f t="shared" si="0"/>
        <v/>
      </c>
      <c r="M35" t="str">
        <f t="shared" si="2"/>
        <v>revenue, interest and fees on loans, non-interest expense, pretax income</v>
      </c>
      <c r="T35">
        <f>IF(U35 &lt;&gt; "",14, 0)</f>
        <v>14</v>
      </c>
      <c r="U35" t="str">
        <f>IF(I279="pos_trend",B279,"")</f>
        <v>Retained Earnings</v>
      </c>
      <c r="V35" t="str">
        <f t="shared" si="1"/>
        <v>retained earnings</v>
      </c>
      <c r="W35" t="str">
        <f t="shared" si="3"/>
        <v>interest income, net interest income, operating income, net income, eps (basic), net loans, total assets, retained earnings</v>
      </c>
    </row>
    <row r="36" spans="1:23" x14ac:dyDescent="0.3">
      <c r="A36" s="1">
        <v>2</v>
      </c>
      <c r="B36" t="s">
        <v>43</v>
      </c>
      <c r="C36" t="s">
        <v>11105</v>
      </c>
      <c r="D36" t="s">
        <v>11106</v>
      </c>
      <c r="E36" t="s">
        <v>10743</v>
      </c>
      <c r="F36" t="s">
        <v>11107</v>
      </c>
      <c r="J36">
        <f>IF(K36 &lt;&gt; "",15, 0)</f>
        <v>0</v>
      </c>
      <c r="K36" t="str">
        <f>IF(I202="pos_trend",B202,"")</f>
        <v/>
      </c>
      <c r="L36" t="str">
        <f t="shared" si="0"/>
        <v/>
      </c>
      <c r="M36" t="str">
        <f t="shared" si="2"/>
        <v>revenue, interest and fees on loans, non-interest expense, pretax income</v>
      </c>
      <c r="T36">
        <f>IF(U36 &lt;&gt; "",15, 0)</f>
        <v>0</v>
      </c>
      <c r="U36" t="str">
        <f>IF(I336="pos_trend",B336,"")</f>
        <v/>
      </c>
      <c r="V36" t="str">
        <f t="shared" si="1"/>
        <v/>
      </c>
      <c r="W36" t="str">
        <f t="shared" si="3"/>
        <v>interest income, net interest income, operating income, net income, eps (basic), net loans, total assets, retained earnings</v>
      </c>
    </row>
    <row r="37" spans="1:23" x14ac:dyDescent="0.3">
      <c r="A37" s="1">
        <v>3</v>
      </c>
      <c r="B37" t="s">
        <v>44</v>
      </c>
      <c r="C37" t="s">
        <v>11108</v>
      </c>
      <c r="D37" t="s">
        <v>11109</v>
      </c>
      <c r="E37" t="s">
        <v>11110</v>
      </c>
      <c r="F37" t="s">
        <v>11111</v>
      </c>
      <c r="J37">
        <f>IF(K37 &lt;&gt; "",16, 0)</f>
        <v>0</v>
      </c>
      <c r="K37" t="str">
        <f>IF(I203="pos_trend",B203,"")</f>
        <v/>
      </c>
      <c r="L37" t="str">
        <f t="shared" si="0"/>
        <v/>
      </c>
      <c r="M37" t="str">
        <f t="shared" si="2"/>
        <v>revenue, interest and fees on loans, non-interest expense, pretax income</v>
      </c>
      <c r="T37">
        <f>IF(U37 &lt;&gt; "",16, 0)</f>
        <v>0</v>
      </c>
      <c r="U37" t="str">
        <f>IF(I235="pos_trend",B235,"")</f>
        <v/>
      </c>
      <c r="V37" t="str">
        <f t="shared" si="1"/>
        <v/>
      </c>
      <c r="W37" t="str">
        <f t="shared" si="3"/>
        <v>interest income, net interest income, operating income, net income, eps (basic), net loans, total assets, retained earnings</v>
      </c>
    </row>
    <row r="38" spans="1:23" x14ac:dyDescent="0.3">
      <c r="A38" s="1">
        <v>4</v>
      </c>
      <c r="B38" t="s">
        <v>60</v>
      </c>
      <c r="C38" t="s">
        <v>11112</v>
      </c>
      <c r="D38" t="s">
        <v>6247</v>
      </c>
      <c r="E38" t="s">
        <v>11113</v>
      </c>
      <c r="F38" t="s">
        <v>8414</v>
      </c>
      <c r="J38">
        <f>IF(K38 &lt;&gt; "",17, 0)</f>
        <v>0</v>
      </c>
      <c r="K38" t="str">
        <f>IF(I351="pos_trend",B351,"")</f>
        <v/>
      </c>
      <c r="L38" t="str">
        <f t="shared" si="0"/>
        <v/>
      </c>
      <c r="M38" t="str">
        <f t="shared" si="2"/>
        <v>revenue, interest and fees on loans, non-interest expense, pretax income</v>
      </c>
      <c r="T38">
        <f>IF(U38 &lt;&gt; "",17, 0)</f>
        <v>0</v>
      </c>
      <c r="U38" t="str">
        <f>IF(I236="pos_trend",B236,"")</f>
        <v/>
      </c>
      <c r="V38" t="str">
        <f t="shared" si="1"/>
        <v/>
      </c>
      <c r="W38" t="str">
        <f t="shared" si="3"/>
        <v>interest income, net interest income, operating income, net income, eps (basic), net loans, total assets, retained earnings</v>
      </c>
    </row>
    <row r="39" spans="1:23" x14ac:dyDescent="0.3">
      <c r="A39" s="1">
        <v>5</v>
      </c>
      <c r="B39" t="s">
        <v>64</v>
      </c>
      <c r="C39" t="s">
        <v>11114</v>
      </c>
      <c r="D39" t="s">
        <v>10709</v>
      </c>
      <c r="E39" t="s">
        <v>11115</v>
      </c>
      <c r="F39" t="s">
        <v>11116</v>
      </c>
      <c r="K39" t="str">
        <f>IF(I352="pos_trend",B352,"")</f>
        <v/>
      </c>
      <c r="M39" t="str">
        <f t="shared" si="2"/>
        <v>revenue, interest and fees on loans, non-interest expense, pretax income</v>
      </c>
      <c r="W39" t="str">
        <f t="shared" si="3"/>
        <v>interest income, net interest income, operating income, net income, eps (basic), net loans, total assets, retained earnings</v>
      </c>
    </row>
    <row r="40" spans="1:23" x14ac:dyDescent="0.3">
      <c r="J40">
        <f>MAX(J22:J39)</f>
        <v>10</v>
      </c>
      <c r="K40" t="str">
        <f>VLOOKUP(J40,J22:K39,2,FALSE)</f>
        <v>Pretax Income</v>
      </c>
      <c r="M40" t="str">
        <f>IF(IFERROR(FIND(",",M39),TRUE)=TRUE,M39,IF(NOT(EXACT(K40,UPPER(K40))),SUBSTITUTE(M39,LOWER(K40),"and "&amp;LOWER(K40)),SUBSTITUTE(M39,K40,"and "&amp;K40)))</f>
        <v>revenue, interest and fees on loans, non-interest expense, and pretax income</v>
      </c>
      <c r="T40">
        <f>MAX(T22:T39)</f>
        <v>14</v>
      </c>
      <c r="U40" t="str">
        <f>VLOOKUP(T40,T22:U39,2,FALSE)</f>
        <v>Retained Earnings</v>
      </c>
      <c r="W40" t="str">
        <f>IF(IFERROR(FIND(",",W39),TRUE)=TRUE,W39,IF(NOT(EXACT(U40,UPPER(U40))),SUBSTITUTE(W39,LOWER(U40),"and "&amp;LOWER(U40)),SUBSTITUTE(W39,U40,"and "&amp;U40)))</f>
        <v>interest income, net interest income, operating income, net income, eps (basic), net loans, total assets, and retained earnings</v>
      </c>
    </row>
    <row r="41" spans="1:23" x14ac:dyDescent="0.3">
      <c r="B41" s="1" t="s">
        <v>69</v>
      </c>
      <c r="C41" s="1" t="s">
        <v>70</v>
      </c>
      <c r="D41" s="1" t="s">
        <v>71</v>
      </c>
      <c r="E41" s="1" t="s">
        <v>72</v>
      </c>
      <c r="F41" s="1" t="s">
        <v>73</v>
      </c>
    </row>
    <row r="42" spans="1:23" x14ac:dyDescent="0.3">
      <c r="A42" s="1">
        <v>0</v>
      </c>
      <c r="B42" t="s">
        <v>74</v>
      </c>
      <c r="C42" t="s">
        <v>5827</v>
      </c>
      <c r="D42" t="s">
        <v>10687</v>
      </c>
      <c r="E42">
        <v>0.57999999999999996</v>
      </c>
      <c r="F42" t="s">
        <v>798</v>
      </c>
      <c r="K42" t="str">
        <f>SUBSTITUTE(IF(M40&lt;&gt;"", D1 &amp; " has managed to increase " &amp; M40 &amp; " each year since " &amp; C144, "No positive trends")," , "," ")</f>
        <v>Franklin Financial Network has managed to increase revenue, interest and fees on loans, non-interest expense, and pretax income each year since 2012</v>
      </c>
      <c r="U42" t="str">
        <f>SUBSTITUTE(IF(W40&lt;&gt;"", D1 &amp; " has managed to increase " &amp; W40 &amp; " each year since " &amp; C144, "No positive trends")," , "," ")</f>
        <v>Franklin Financial Network has managed to increase interest income, net interest income, operating income, net income, eps (basic), net loans, total assets, and retained earnings each year since 2012</v>
      </c>
    </row>
    <row r="43" spans="1:23" x14ac:dyDescent="0.3">
      <c r="A43" s="1">
        <v>1</v>
      </c>
      <c r="B43" t="s">
        <v>78</v>
      </c>
      <c r="C43" t="s">
        <v>795</v>
      </c>
      <c r="D43" t="s">
        <v>795</v>
      </c>
      <c r="E43">
        <v>0.57999999999999996</v>
      </c>
      <c r="F43" t="s">
        <v>5827</v>
      </c>
    </row>
    <row r="44" spans="1:23" x14ac:dyDescent="0.3">
      <c r="A44" s="1">
        <v>2</v>
      </c>
      <c r="B44" t="s">
        <v>83</v>
      </c>
      <c r="C44" t="s">
        <v>1293</v>
      </c>
      <c r="D44" t="s">
        <v>9316</v>
      </c>
      <c r="F44" t="s">
        <v>1287</v>
      </c>
    </row>
    <row r="45" spans="1:23" x14ac:dyDescent="0.3">
      <c r="A45" s="1">
        <v>3</v>
      </c>
      <c r="B45" t="s">
        <v>88</v>
      </c>
      <c r="C45" t="s">
        <v>3067</v>
      </c>
      <c r="D45" t="s">
        <v>791</v>
      </c>
      <c r="F45" t="s">
        <v>2035</v>
      </c>
    </row>
    <row r="47" spans="1:23" x14ac:dyDescent="0.3">
      <c r="B47" s="1" t="s">
        <v>93</v>
      </c>
      <c r="C47" s="1" t="s">
        <v>37</v>
      </c>
      <c r="D47" s="1" t="s">
        <v>38</v>
      </c>
      <c r="E47" s="1" t="s">
        <v>39</v>
      </c>
      <c r="F47" s="1" t="s">
        <v>40</v>
      </c>
    </row>
    <row r="48" spans="1:23" x14ac:dyDescent="0.3">
      <c r="A48" s="1">
        <v>0</v>
      </c>
      <c r="B48" t="s">
        <v>94</v>
      </c>
      <c r="C48">
        <v>0.64</v>
      </c>
      <c r="D48">
        <v>0.7</v>
      </c>
      <c r="E48">
        <v>2.65</v>
      </c>
      <c r="F48">
        <v>3.43</v>
      </c>
    </row>
    <row r="49" spans="1:14" x14ac:dyDescent="0.3">
      <c r="A49" s="1">
        <v>1</v>
      </c>
      <c r="B49" t="s">
        <v>95</v>
      </c>
      <c r="C49">
        <v>0.64</v>
      </c>
      <c r="D49">
        <v>0.7</v>
      </c>
      <c r="E49">
        <v>2.65</v>
      </c>
      <c r="F49">
        <v>3.43</v>
      </c>
    </row>
    <row r="50" spans="1:14" x14ac:dyDescent="0.3">
      <c r="A50" s="1">
        <v>2</v>
      </c>
      <c r="B50" t="s">
        <v>96</v>
      </c>
      <c r="C50">
        <v>0.66</v>
      </c>
      <c r="D50">
        <v>0.7</v>
      </c>
      <c r="E50">
        <v>2.67</v>
      </c>
      <c r="F50">
        <v>3.38</v>
      </c>
    </row>
    <row r="51" spans="1:14" x14ac:dyDescent="0.3">
      <c r="A51" s="1">
        <v>3</v>
      </c>
      <c r="B51" t="s">
        <v>97</v>
      </c>
      <c r="C51">
        <v>0.66</v>
      </c>
      <c r="D51">
        <v>0.7</v>
      </c>
      <c r="E51">
        <v>2.67</v>
      </c>
      <c r="F51">
        <v>3.38</v>
      </c>
    </row>
    <row r="52" spans="1:14" x14ac:dyDescent="0.3">
      <c r="A52" s="1">
        <v>4</v>
      </c>
      <c r="B52" t="s">
        <v>98</v>
      </c>
      <c r="C52">
        <v>0.62</v>
      </c>
      <c r="D52">
        <v>0.66</v>
      </c>
      <c r="E52">
        <v>2.5499999999999998</v>
      </c>
      <c r="F52">
        <v>3.34</v>
      </c>
    </row>
    <row r="54" spans="1:14" x14ac:dyDescent="0.3">
      <c r="B54" s="1" t="s">
        <v>99</v>
      </c>
      <c r="C54" s="1" t="s">
        <v>37</v>
      </c>
      <c r="D54" s="1" t="s">
        <v>38</v>
      </c>
      <c r="E54" s="1" t="s">
        <v>39</v>
      </c>
      <c r="F54" s="1" t="s">
        <v>40</v>
      </c>
    </row>
    <row r="55" spans="1:14" x14ac:dyDescent="0.3">
      <c r="A55" s="1">
        <v>0</v>
      </c>
      <c r="B55" t="s">
        <v>100</v>
      </c>
    </row>
    <row r="56" spans="1:14" x14ac:dyDescent="0.3">
      <c r="A56" s="1">
        <v>1</v>
      </c>
      <c r="B56" t="s">
        <v>101</v>
      </c>
    </row>
    <row r="57" spans="1:14" x14ac:dyDescent="0.3">
      <c r="A57" s="1">
        <v>2</v>
      </c>
      <c r="B57" t="s">
        <v>102</v>
      </c>
    </row>
    <row r="58" spans="1:14" x14ac:dyDescent="0.3">
      <c r="A58" s="1">
        <v>3</v>
      </c>
      <c r="B58" t="s">
        <v>103</v>
      </c>
    </row>
    <row r="60" spans="1:14" x14ac:dyDescent="0.3">
      <c r="B60" s="1" t="s">
        <v>104</v>
      </c>
      <c r="C60" s="1" t="s">
        <v>11117</v>
      </c>
      <c r="D60" s="1" t="s">
        <v>106</v>
      </c>
      <c r="E60" s="1" t="s">
        <v>107</v>
      </c>
      <c r="F60" s="1" t="s">
        <v>108</v>
      </c>
      <c r="I60" t="e">
        <f t="shared" ref="I60:I123" si="4">IF(AND(K60&gt; J60, L60&gt; K60, M60&gt; L60, N60&gt; M60), "pos_trend", IF(AND(K60&lt; J60, L60&lt; K60, M60&lt; L60, N60&lt; M60), "neg_trend", "N/A"))</f>
        <v>#VALUE!</v>
      </c>
      <c r="J60" t="e">
        <f t="shared" ref="J60:J123" si="5">IF(TRIM(C60)="-", "N/A", IF(RIGHT(C60,1)="M",1000000*VALUE(LEFT(C60,LEN(C60)-1)),IF(RIGHT(C60,1)="B",1000000000*VALUE(LEFT(C60,LEN(C60)-1)),IF(RIGHT(C60,1)="%",0.01*VALUE(LEFT(C60,LEN(C60)-1)),C60))))</f>
        <v>#VALUE!</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C61" t="s">
        <v>5380</v>
      </c>
      <c r="F61">
        <v>0.19</v>
      </c>
      <c r="I61" t="str">
        <f t="shared" si="4"/>
        <v>N/A</v>
      </c>
      <c r="J61">
        <f t="shared" si="5"/>
        <v>3.2000000000000001E-2</v>
      </c>
      <c r="K61">
        <f t="shared" si="6"/>
        <v>0</v>
      </c>
      <c r="L61">
        <f t="shared" si="7"/>
        <v>0</v>
      </c>
      <c r="M61">
        <f t="shared" si="8"/>
        <v>0.19</v>
      </c>
      <c r="N61">
        <f t="shared" si="9"/>
        <v>0</v>
      </c>
    </row>
    <row r="62" spans="1:14" x14ac:dyDescent="0.3">
      <c r="A62" s="1">
        <v>1</v>
      </c>
      <c r="B62" t="s">
        <v>111</v>
      </c>
      <c r="C62" t="s">
        <v>11118</v>
      </c>
      <c r="F62">
        <v>0.22</v>
      </c>
      <c r="I62" t="str">
        <f t="shared" si="4"/>
        <v>N/A</v>
      </c>
      <c r="J62">
        <f t="shared" si="5"/>
        <v>0.129</v>
      </c>
      <c r="K62">
        <f t="shared" si="6"/>
        <v>0</v>
      </c>
      <c r="L62">
        <f t="shared" si="7"/>
        <v>0</v>
      </c>
      <c r="M62">
        <f t="shared" si="8"/>
        <v>0.22</v>
      </c>
      <c r="N62">
        <f t="shared" si="9"/>
        <v>0</v>
      </c>
    </row>
    <row r="63" spans="1:14" x14ac:dyDescent="0.3">
      <c r="A63" s="1">
        <v>2</v>
      </c>
      <c r="B63" t="s">
        <v>113</v>
      </c>
      <c r="C63" t="s">
        <v>11119</v>
      </c>
      <c r="F63">
        <v>0.08</v>
      </c>
      <c r="I63" t="str">
        <f t="shared" si="4"/>
        <v>N/A</v>
      </c>
      <c r="J63">
        <f t="shared" si="5"/>
        <v>9.5000000000000001E-2</v>
      </c>
      <c r="K63">
        <f t="shared" si="6"/>
        <v>0</v>
      </c>
      <c r="L63">
        <f t="shared" si="7"/>
        <v>0</v>
      </c>
      <c r="M63">
        <f t="shared" si="8"/>
        <v>0.08</v>
      </c>
      <c r="N63">
        <f t="shared" si="9"/>
        <v>0</v>
      </c>
    </row>
    <row r="64" spans="1:14" x14ac:dyDescent="0.3">
      <c r="A64" s="1">
        <v>3</v>
      </c>
      <c r="B64" t="s">
        <v>115</v>
      </c>
      <c r="C64" t="s">
        <v>11120</v>
      </c>
      <c r="F64">
        <v>0.12</v>
      </c>
      <c r="I64" t="str">
        <f t="shared" si="4"/>
        <v>N/A</v>
      </c>
      <c r="J64">
        <f t="shared" si="5"/>
        <v>0.29399999999999998</v>
      </c>
      <c r="K64">
        <f t="shared" si="6"/>
        <v>0</v>
      </c>
      <c r="L64">
        <f t="shared" si="7"/>
        <v>0</v>
      </c>
      <c r="M64">
        <f t="shared" si="8"/>
        <v>0.12</v>
      </c>
      <c r="N64">
        <f t="shared" si="9"/>
        <v>0</v>
      </c>
    </row>
    <row r="65" spans="1:14" x14ac:dyDescent="0.3">
      <c r="A65" s="1">
        <v>4</v>
      </c>
      <c r="B65" t="s">
        <v>117</v>
      </c>
      <c r="C65" t="s">
        <v>5862</v>
      </c>
      <c r="F65">
        <v>0.08</v>
      </c>
      <c r="I65" t="str">
        <f t="shared" si="4"/>
        <v>N/A</v>
      </c>
      <c r="J65">
        <f t="shared" si="5"/>
        <v>0.1</v>
      </c>
      <c r="K65">
        <f t="shared" si="6"/>
        <v>0</v>
      </c>
      <c r="L65">
        <f t="shared" si="7"/>
        <v>0</v>
      </c>
      <c r="M65">
        <f t="shared" si="8"/>
        <v>0.08</v>
      </c>
      <c r="N65">
        <f t="shared" si="9"/>
        <v>0</v>
      </c>
    </row>
    <row r="66" spans="1:14" x14ac:dyDescent="0.3">
      <c r="A66" s="1">
        <v>5</v>
      </c>
      <c r="B66" t="s">
        <v>119</v>
      </c>
      <c r="I66" t="str">
        <f t="shared" si="4"/>
        <v>N/A</v>
      </c>
      <c r="J66">
        <f t="shared" si="5"/>
        <v>0</v>
      </c>
      <c r="K66">
        <f t="shared" si="6"/>
        <v>0</v>
      </c>
      <c r="L66">
        <f t="shared" si="7"/>
        <v>0</v>
      </c>
      <c r="M66">
        <f t="shared" si="8"/>
        <v>0</v>
      </c>
      <c r="N66">
        <f t="shared" si="9"/>
        <v>0</v>
      </c>
    </row>
    <row r="67" spans="1:14" x14ac:dyDescent="0.3">
      <c r="D67" t="s">
        <v>121</v>
      </c>
      <c r="E67" t="str">
        <f>C1</f>
        <v>Franklin Financial Network, Inc. (FSB)</v>
      </c>
      <c r="I67" t="str">
        <f t="shared" si="4"/>
        <v>N/A</v>
      </c>
      <c r="J67">
        <f t="shared" si="5"/>
        <v>0</v>
      </c>
      <c r="K67" t="str">
        <f t="shared" si="6"/>
        <v>Comp Average</v>
      </c>
      <c r="L67" t="str">
        <f t="shared" si="7"/>
        <v>Franklin Financial Network, Inc. (FSB)</v>
      </c>
      <c r="M67">
        <f t="shared" si="8"/>
        <v>0</v>
      </c>
      <c r="N67">
        <f t="shared" si="9"/>
        <v>0</v>
      </c>
    </row>
    <row r="68" spans="1:14" x14ac:dyDescent="0.3">
      <c r="A68" s="1">
        <v>0</v>
      </c>
      <c r="B68" t="s">
        <v>122</v>
      </c>
      <c r="C68" t="s">
        <v>11099</v>
      </c>
      <c r="D68">
        <f ca="1">AVERAGE(VALUE(INDIRECT("J"&amp;(MATCH(B68,B69:B500,0)+68))),VALUE(INDIRECT("J"&amp;(MATCH(B68,B69:B500,0)+79))),VALUE(INDIRECT("J"&amp;(MATCH(B68,B69:B500,0)+90))),VALUE(INDIRECT("J"&amp;(MATCH(B68,B69:B500,0)+101))))</f>
        <v>289170000</v>
      </c>
      <c r="E68" t="str">
        <f t="shared" ref="E68:E76" ca="1" si="10">IF(AND(C68&lt;&gt;"",D68&lt;&gt;0),IF(VALUE(J68)&gt;VALUE(K68),"above average","below average"),"no data")</f>
        <v>above average</v>
      </c>
      <c r="I68" t="str">
        <f t="shared" ca="1" si="4"/>
        <v>N/A</v>
      </c>
      <c r="J68">
        <f t="shared" si="5"/>
        <v>515200000.00000006</v>
      </c>
      <c r="K68">
        <f t="shared" ca="1" si="6"/>
        <v>289170000</v>
      </c>
      <c r="L68" t="str">
        <f t="shared" ca="1" si="7"/>
        <v>above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11101</v>
      </c>
      <c r="D70">
        <f ca="1">AVERAGE(VALUE(INDIRECT("J"&amp;(MATCH(B70,B71:B502,0)+70))),VALUE(INDIRECT("J"&amp;(MATCH(B70,B71:B502,0)+81))),VALUE(INDIRECT("J"&amp;(MATCH(B70,B71:B502,0)+92))),VALUE(INDIRECT("J"&amp;(MATCH(B70,B71:B502,0)+103))))</f>
        <v>16.807500000000001</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16.11</v>
      </c>
      <c r="K70">
        <f t="shared" ca="1" si="6"/>
        <v>16.807500000000001</v>
      </c>
      <c r="L70" t="str">
        <f t="shared" ca="1" si="7"/>
        <v>below average</v>
      </c>
      <c r="M70" t="str">
        <f t="shared" ca="1" si="8"/>
        <v/>
      </c>
      <c r="N70" t="str">
        <f t="shared" ca="1" si="9"/>
        <v/>
      </c>
    </row>
    <row r="71" spans="1:14" x14ac:dyDescent="0.3">
      <c r="A71" s="1">
        <v>3</v>
      </c>
      <c r="B71" t="s">
        <v>125</v>
      </c>
      <c r="C71" t="s">
        <v>11121</v>
      </c>
      <c r="D71">
        <f ca="1">AVERAGE(VALUE(INDIRECT("J"&amp;(MATCH(B71,B72:B503,0)+71))),VALUE(INDIRECT("J"&amp;(MATCH(B71,B72:B503,0)+82))),VALUE(INDIRECT("J"&amp;(MATCH(B71,B72:B503,0)+93))),VALUE(INDIRECT("J"&amp;(MATCH(B71,B72:B503,0)+104))))</f>
        <v>15.1</v>
      </c>
      <c r="E71" t="str">
        <f t="shared" ca="1" si="10"/>
        <v>below average</v>
      </c>
      <c r="F71" t="str">
        <f t="shared" ca="1" si="11"/>
        <v/>
      </c>
      <c r="G71" t="str">
        <f t="shared" ref="G71:G76" ca="1" si="12">IF(F71&lt;&gt;"", G70 &amp; ", " &amp; IFERROR(LEFT(F71,FIND("(",F71) - 2),F71),G70)</f>
        <v/>
      </c>
      <c r="I71" t="str">
        <f t="shared" ca="1" si="4"/>
        <v>N/A</v>
      </c>
      <c r="J71" t="str">
        <f t="shared" si="5"/>
        <v>11.47</v>
      </c>
      <c r="K71">
        <f t="shared" ca="1" si="6"/>
        <v>15.1</v>
      </c>
      <c r="L71" t="str">
        <f t="shared" ca="1" si="7"/>
        <v>below average</v>
      </c>
      <c r="M71" t="str">
        <f t="shared" ca="1" si="8"/>
        <v/>
      </c>
      <c r="N71" t="str">
        <f t="shared" ca="1" si="9"/>
        <v/>
      </c>
    </row>
    <row r="72" spans="1:14" x14ac:dyDescent="0.3">
      <c r="A72" s="1">
        <v>4</v>
      </c>
      <c r="B72" t="s">
        <v>127</v>
      </c>
      <c r="C72" t="s">
        <v>11100</v>
      </c>
      <c r="D72">
        <f ca="1">AVERAGE(VALUE(INDIRECT("J"&amp;(MATCH(B72,B73:B504,0)+72))),VALUE(INDIRECT("J"&amp;(MATCH(B72,B73:B504,0)+83))),VALUE(INDIRECT("J"&amp;(MATCH(B72,B73:B504,0)+94))),VALUE(INDIRECT("J"&amp;(MATCH(B72,B73:B504,0)+105))))</f>
        <v>2.5599999999999996</v>
      </c>
      <c r="E72" t="str">
        <f t="shared" ca="1" si="10"/>
        <v>below average</v>
      </c>
      <c r="F72" t="str">
        <f t="shared" ca="1" si="11"/>
        <v/>
      </c>
      <c r="G72" t="str">
        <f t="shared" ca="1" si="12"/>
        <v/>
      </c>
      <c r="I72" t="str">
        <f t="shared" ca="1" si="4"/>
        <v>N/A</v>
      </c>
      <c r="J72" t="str">
        <f t="shared" si="5"/>
        <v>1.50</v>
      </c>
      <c r="K72">
        <f t="shared" ca="1" si="6"/>
        <v>2.5599999999999996</v>
      </c>
      <c r="L72" t="str">
        <f t="shared" ca="1" si="7"/>
        <v>below average</v>
      </c>
      <c r="M72" t="str">
        <f t="shared" ca="1" si="8"/>
        <v/>
      </c>
      <c r="N72" t="str">
        <f t="shared" ca="1" si="9"/>
        <v/>
      </c>
    </row>
    <row r="73" spans="1:14" x14ac:dyDescent="0.3">
      <c r="A73" s="1">
        <v>5</v>
      </c>
      <c r="B73" t="s">
        <v>129</v>
      </c>
      <c r="C73" t="s">
        <v>11122</v>
      </c>
      <c r="D73">
        <f ca="1">AVERAGE(VALUE(INDIRECT("J"&amp;(MATCH(B73,B74:B505,0)+73))),VALUE(INDIRECT("J"&amp;(MATCH(B73,B74:B505,0)+84))),VALUE(INDIRECT("J"&amp;(MATCH(B73,B74:B505,0)+95))),VALUE(INDIRECT("J"&amp;(MATCH(B73,B74:B505,0)+106))))</f>
        <v>4.8724999999999996</v>
      </c>
      <c r="E73" t="str">
        <f t="shared" ca="1" si="10"/>
        <v>above average</v>
      </c>
      <c r="F73" t="str">
        <f t="shared" ca="1" si="11"/>
        <v>price/sales (ttm)</v>
      </c>
      <c r="G73" t="str">
        <f t="shared" ca="1" si="12"/>
        <v>, price/sales</v>
      </c>
      <c r="I73" t="str">
        <f t="shared" ca="1" si="4"/>
        <v>N/A</v>
      </c>
      <c r="J73" t="str">
        <f t="shared" si="5"/>
        <v>5.36</v>
      </c>
      <c r="K73">
        <f t="shared" ca="1" si="6"/>
        <v>4.8724999999999996</v>
      </c>
      <c r="L73" t="str">
        <f t="shared" ca="1" si="7"/>
        <v>above average</v>
      </c>
      <c r="M73" t="str">
        <f t="shared" ca="1" si="8"/>
        <v>price/sales (ttm)</v>
      </c>
      <c r="N73" t="str">
        <f t="shared" ca="1" si="9"/>
        <v>, price/sales</v>
      </c>
    </row>
    <row r="74" spans="1:14" x14ac:dyDescent="0.3">
      <c r="A74" s="1">
        <v>6</v>
      </c>
      <c r="B74" t="s">
        <v>131</v>
      </c>
      <c r="C74" t="s">
        <v>6429</v>
      </c>
      <c r="D74">
        <f ca="1">AVERAGE(VALUE(INDIRECT("J"&amp;(MATCH(B74,B75:B506,0)+74))),VALUE(INDIRECT("J"&amp;(MATCH(B74,B75:B506,0)+85))),VALUE(INDIRECT("J"&amp;(MATCH(B74,B75:B506,0)+96))),VALUE(INDIRECT("J"&amp;(MATCH(B74,B75:B506,0)+107))))</f>
        <v>1.575</v>
      </c>
      <c r="E74" t="str">
        <f t="shared" ca="1" si="10"/>
        <v>above average</v>
      </c>
      <c r="F74" t="str">
        <f t="shared" ca="1" si="11"/>
        <v>price/book (mrq)</v>
      </c>
      <c r="G74" t="str">
        <f t="shared" ca="1" si="12"/>
        <v>, price/sales, price/book</v>
      </c>
      <c r="I74" t="str">
        <f t="shared" ca="1" si="4"/>
        <v>N/A</v>
      </c>
      <c r="J74" t="str">
        <f t="shared" si="5"/>
        <v>1.85</v>
      </c>
      <c r="K74">
        <f t="shared" ca="1" si="6"/>
        <v>1.575</v>
      </c>
      <c r="L74" t="str">
        <f t="shared" ca="1" si="7"/>
        <v>above average</v>
      </c>
      <c r="M74" t="str">
        <f t="shared" ca="1" si="8"/>
        <v>price/book (mrq)</v>
      </c>
      <c r="N74" t="str">
        <f t="shared" ca="1" si="9"/>
        <v>, price/sales, price/book</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price/sales, price/book</v>
      </c>
      <c r="I75" t="str">
        <f t="shared" ca="1" si="4"/>
        <v>N/A</v>
      </c>
      <c r="J75">
        <f t="shared" si="5"/>
        <v>0</v>
      </c>
      <c r="K75">
        <f t="shared" ca="1" si="6"/>
        <v>0</v>
      </c>
      <c r="L75" t="str">
        <f t="shared" ca="1" si="7"/>
        <v>no data</v>
      </c>
      <c r="M75" t="str">
        <f t="shared" ca="1" si="8"/>
        <v/>
      </c>
      <c r="N75" t="str">
        <f t="shared" ca="1" si="9"/>
        <v>, price/sales, price/book</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price/sales, price/book</v>
      </c>
      <c r="I76" t="str">
        <f t="shared" ca="1" si="4"/>
        <v>N/A</v>
      </c>
      <c r="J76">
        <f t="shared" si="5"/>
        <v>0</v>
      </c>
      <c r="K76">
        <f t="shared" ca="1" si="6"/>
        <v>0</v>
      </c>
      <c r="L76" t="str">
        <f t="shared" ca="1" si="7"/>
        <v>no data</v>
      </c>
      <c r="M76" t="str">
        <f t="shared" ca="1" si="8"/>
        <v/>
      </c>
      <c r="N76" t="str">
        <f t="shared" ca="1" si="9"/>
        <v>,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price/sales, price/book</v>
      </c>
      <c r="I77" t="str">
        <f t="shared" ca="1" si="4"/>
        <v>N/A</v>
      </c>
      <c r="J77">
        <f t="shared" si="5"/>
        <v>0</v>
      </c>
      <c r="K77">
        <f t="shared" si="6"/>
        <v>0</v>
      </c>
      <c r="L77">
        <f t="shared" si="7"/>
        <v>0</v>
      </c>
      <c r="M77" t="str">
        <f t="shared" ca="1" si="8"/>
        <v>price/book</v>
      </c>
      <c r="N77" t="str">
        <f t="shared" ca="1" si="9"/>
        <v>price/sales, price/book</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There are some indications that Franklin Financial Network may be overvalued. The company has a higher price/sales, price/book than the comparable average</v>
      </c>
      <c r="I78" t="str">
        <f t="shared" ca="1" si="4"/>
        <v>N/A</v>
      </c>
      <c r="J78" t="str">
        <f t="shared" si="5"/>
        <v>Dec 31, 2016</v>
      </c>
      <c r="K78" t="str">
        <f t="shared" ca="1" si="6"/>
        <v>There are some indications that Franklin Financial Network may be overvalued. The company has a higher price/sales, price/book than the comparable average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11123</v>
      </c>
      <c r="F81" t="str">
        <f t="shared" ref="F81:F87" ca="1" si="13">IF(E70="below average",LOWER(TRIM(IF(ISNUMBER(VALUE(RIGHT(B70,1))),REPLACE(B70,LEN(B70),1,""),B70))),"")</f>
        <v>trailing p/e</v>
      </c>
      <c r="G81" t="str">
        <f ca="1">IFERROR(LEFT(F81,FIND("(",F81) - 2),F81)</f>
        <v>trailing p/e</v>
      </c>
      <c r="I81" t="str">
        <f t="shared" ca="1" si="4"/>
        <v>N/A</v>
      </c>
      <c r="J81">
        <f t="shared" si="5"/>
        <v>0.30980000000000002</v>
      </c>
      <c r="K81">
        <f t="shared" si="6"/>
        <v>0</v>
      </c>
      <c r="L81">
        <f t="shared" si="7"/>
        <v>0</v>
      </c>
      <c r="M81" t="str">
        <f t="shared" ca="1" si="8"/>
        <v>trailing p/e</v>
      </c>
      <c r="N81" t="str">
        <f t="shared" ca="1" si="9"/>
        <v>trailing p/e</v>
      </c>
    </row>
    <row r="82" spans="1:14" x14ac:dyDescent="0.3">
      <c r="A82" s="1">
        <v>1</v>
      </c>
      <c r="B82" t="s">
        <v>141</v>
      </c>
      <c r="C82" t="s">
        <v>11124</v>
      </c>
      <c r="F82" t="str">
        <f t="shared" ca="1" si="13"/>
        <v>forward p/e</v>
      </c>
      <c r="G82" t="str">
        <f t="shared" ref="G82:G87" ca="1" si="14">IF(F82&lt;&gt;"", G81 &amp; ", " &amp; IFERROR(LEFT(F82,FIND("(",F82) - 2),F82),G81)</f>
        <v>trailing p/e, forward p/e</v>
      </c>
      <c r="I82" t="str">
        <f t="shared" ca="1" si="4"/>
        <v>N/A</v>
      </c>
      <c r="J82">
        <f t="shared" si="5"/>
        <v>0.46140000000000003</v>
      </c>
      <c r="K82">
        <f t="shared" si="6"/>
        <v>0</v>
      </c>
      <c r="L82">
        <f t="shared" si="7"/>
        <v>0</v>
      </c>
      <c r="M82" t="str">
        <f t="shared" ca="1" si="8"/>
        <v>forward p/e</v>
      </c>
      <c r="N82" t="str">
        <f t="shared" ca="1" si="9"/>
        <v>trailing p/e, forward p/e</v>
      </c>
    </row>
    <row r="83" spans="1:14" x14ac:dyDescent="0.3">
      <c r="F83" t="str">
        <f t="shared" ca="1" si="13"/>
        <v>peg ratio (5 yr expected)</v>
      </c>
      <c r="G83" t="str">
        <f t="shared" ca="1" si="14"/>
        <v>trailing p/e, forward p/e, peg ratio</v>
      </c>
      <c r="I83" t="str">
        <f t="shared" ca="1" si="4"/>
        <v>N/A</v>
      </c>
      <c r="J83">
        <f t="shared" si="5"/>
        <v>0</v>
      </c>
      <c r="K83">
        <f t="shared" si="6"/>
        <v>0</v>
      </c>
      <c r="L83">
        <f t="shared" si="7"/>
        <v>0</v>
      </c>
      <c r="M83" t="str">
        <f t="shared" ca="1" si="8"/>
        <v>peg ratio (5 yr expected)</v>
      </c>
      <c r="N83" t="str">
        <f t="shared" ca="1" si="9"/>
        <v>trailing p/e, forward p/e, peg ratio</v>
      </c>
    </row>
    <row r="84" spans="1:14" x14ac:dyDescent="0.3">
      <c r="A84" s="1">
        <v>0</v>
      </c>
      <c r="B84" t="s">
        <v>143</v>
      </c>
      <c r="C84" t="s">
        <v>9350</v>
      </c>
      <c r="F84" t="str">
        <f t="shared" ca="1" si="13"/>
        <v/>
      </c>
      <c r="G84" t="str">
        <f t="shared" ca="1" si="14"/>
        <v>trailing p/e, forward p/e, peg ratio</v>
      </c>
      <c r="I84" t="str">
        <f t="shared" ca="1" si="4"/>
        <v>N/A</v>
      </c>
      <c r="J84">
        <f t="shared" si="5"/>
        <v>1.03E-2</v>
      </c>
      <c r="K84">
        <f t="shared" si="6"/>
        <v>0</v>
      </c>
      <c r="L84">
        <f t="shared" si="7"/>
        <v>0</v>
      </c>
      <c r="M84" t="str">
        <f t="shared" ca="1" si="8"/>
        <v/>
      </c>
      <c r="N84" t="str">
        <f t="shared" ca="1" si="9"/>
        <v>trailing p/e, forward p/e, peg ratio</v>
      </c>
    </row>
    <row r="85" spans="1:14" x14ac:dyDescent="0.3">
      <c r="A85" s="1">
        <v>1</v>
      </c>
      <c r="B85" t="s">
        <v>145</v>
      </c>
      <c r="C85" t="s">
        <v>11125</v>
      </c>
      <c r="F85" t="str">
        <f t="shared" ca="1" si="13"/>
        <v/>
      </c>
      <c r="G85" t="str">
        <f t="shared" ca="1" si="14"/>
        <v>trailing p/e, forward p/e, peg ratio</v>
      </c>
      <c r="I85" t="str">
        <f t="shared" ca="1" si="4"/>
        <v>N/A</v>
      </c>
      <c r="J85">
        <f t="shared" si="5"/>
        <v>0.1265</v>
      </c>
      <c r="K85">
        <f t="shared" si="6"/>
        <v>0</v>
      </c>
      <c r="L85">
        <f t="shared" si="7"/>
        <v>0</v>
      </c>
      <c r="M85" t="str">
        <f t="shared" ca="1" si="8"/>
        <v/>
      </c>
      <c r="N85" t="str">
        <f t="shared" ca="1" si="9"/>
        <v>trailing p/e, forward p/e, peg ratio</v>
      </c>
    </row>
    <row r="86" spans="1:14" x14ac:dyDescent="0.3">
      <c r="F86" t="str">
        <f t="shared" ca="1" si="13"/>
        <v/>
      </c>
      <c r="G86" t="str">
        <f t="shared" ca="1" si="14"/>
        <v>trailing p/e, forward p/e, peg ratio</v>
      </c>
      <c r="I86" t="str">
        <f t="shared" ca="1" si="4"/>
        <v>N/A</v>
      </c>
      <c r="J86">
        <f t="shared" si="5"/>
        <v>0</v>
      </c>
      <c r="K86">
        <f t="shared" si="6"/>
        <v>0</v>
      </c>
      <c r="L86">
        <f t="shared" si="7"/>
        <v>0</v>
      </c>
      <c r="M86" t="str">
        <f t="shared" ca="1" si="8"/>
        <v/>
      </c>
      <c r="N86" t="str">
        <f t="shared" ca="1" si="9"/>
        <v>trailing p/e, forward p/e, peg ratio</v>
      </c>
    </row>
    <row r="87" spans="1:14" x14ac:dyDescent="0.3">
      <c r="A87" s="1">
        <v>0</v>
      </c>
      <c r="B87" t="s">
        <v>147</v>
      </c>
      <c r="C87" t="s">
        <v>11126</v>
      </c>
      <c r="F87" t="str">
        <f t="shared" ca="1" si="13"/>
        <v/>
      </c>
      <c r="G87" t="str">
        <f t="shared" ca="1" si="14"/>
        <v>trailing p/e, forward p/e, peg ratio</v>
      </c>
      <c r="I87" t="str">
        <f t="shared" ca="1" si="4"/>
        <v>N/A</v>
      </c>
      <c r="J87">
        <f t="shared" si="5"/>
        <v>96060000</v>
      </c>
      <c r="K87">
        <f t="shared" si="6"/>
        <v>0</v>
      </c>
      <c r="L87">
        <f t="shared" si="7"/>
        <v>0</v>
      </c>
      <c r="M87" t="str">
        <f t="shared" ca="1" si="8"/>
        <v/>
      </c>
      <c r="N87" t="str">
        <f t="shared" ca="1" si="9"/>
        <v>trailing p/e, forward p/e, peg ratio</v>
      </c>
    </row>
    <row r="88" spans="1:14" x14ac:dyDescent="0.3">
      <c r="A88" s="1">
        <v>1</v>
      </c>
      <c r="B88" t="s">
        <v>149</v>
      </c>
      <c r="C88" t="s">
        <v>11127</v>
      </c>
      <c r="F88" t="str">
        <f ca="1">IF(F87="",IF(F86="",IF(F85="",IF(F84="",IF(F83="",IF(F82="",IFERROR(LEFT(F81,FIND("(",F81) - 2),F81),IFERROR(LEFT(F82,FIND("(",F82) - 2),F82)),IFERROR(LEFT(F83,FIND("(",F83) - 2),F83)),IFERROR(LEFT(F84,FIND("(",F84) - 2),F84)),IFERROR(LEFT(F85,FIND("(",F85) - 2),F85)),IFERROR(LEFT(F86,FIND("(",F86) - 2),F86)),IFERROR(LEFT(F87,FIND("(",F87) - 2),F87))</f>
        <v>peg ratio</v>
      </c>
      <c r="G88" t="str">
        <f ca="1">TRIM(IF(LEFT(G87,1)=",",REPLACE(G87,1,1,""),SUBSTITUTE(G87,F88, "and " &amp; F88)))</f>
        <v>trailing p/e, forward p/e, and peg ratio</v>
      </c>
      <c r="I88" t="str">
        <f t="shared" ca="1" si="4"/>
        <v>N/A</v>
      </c>
      <c r="J88" t="str">
        <f t="shared" si="5"/>
        <v>8.40</v>
      </c>
      <c r="K88">
        <f t="shared" si="6"/>
        <v>0</v>
      </c>
      <c r="L88">
        <f t="shared" si="7"/>
        <v>0</v>
      </c>
      <c r="M88" t="str">
        <f t="shared" ca="1" si="8"/>
        <v>peg ratio</v>
      </c>
      <c r="N88" t="str">
        <f t="shared" ca="1" si="9"/>
        <v>trailing p/e, forward p/e, and peg ratio</v>
      </c>
    </row>
    <row r="89" spans="1:14" x14ac:dyDescent="0.3">
      <c r="A89" s="1">
        <v>2</v>
      </c>
      <c r="B89" t="s">
        <v>151</v>
      </c>
      <c r="C89" t="s">
        <v>5414</v>
      </c>
      <c r="D89" t="str">
        <f ca="1">IF(COUNTIF(E70:E76,"=below average")&gt;0,"There are some indications that "&amp;D1&amp;" may be undervalued. The company has a lower " &amp; G88 &amp; " than the comparable average", "Inconclusive")</f>
        <v>There are some indications that Franklin Financial Network may be undervalued. The company has a lower trailing p/e, forward p/e, and peg ratio than the comparable average</v>
      </c>
      <c r="I89" t="str">
        <f t="shared" ca="1" si="4"/>
        <v>N/A</v>
      </c>
      <c r="J89">
        <f t="shared" si="5"/>
        <v>0.215</v>
      </c>
      <c r="K89" t="str">
        <f t="shared" ca="1" si="6"/>
        <v>There are some indications that Franklin Financial Network may be undervalued. The company has a lower trailing p/e, forward p/e, and peg ratio than the comparable average</v>
      </c>
      <c r="L89">
        <f t="shared" si="7"/>
        <v>0</v>
      </c>
      <c r="M89">
        <f t="shared" si="8"/>
        <v>0</v>
      </c>
      <c r="N89">
        <f t="shared" si="9"/>
        <v>0</v>
      </c>
    </row>
    <row r="90" spans="1:14" x14ac:dyDescent="0.3">
      <c r="A90" s="1">
        <v>3</v>
      </c>
      <c r="B90" t="s">
        <v>153</v>
      </c>
      <c r="I90" t="str">
        <f t="shared" si="4"/>
        <v>N/A</v>
      </c>
      <c r="J90">
        <f t="shared" si="5"/>
        <v>0</v>
      </c>
      <c r="K90">
        <f t="shared" si="6"/>
        <v>0</v>
      </c>
      <c r="L90">
        <f t="shared" si="7"/>
        <v>0</v>
      </c>
      <c r="M90">
        <f t="shared" si="8"/>
        <v>0</v>
      </c>
      <c r="N90">
        <f t="shared" si="9"/>
        <v>0</v>
      </c>
    </row>
    <row r="91" spans="1:14" x14ac:dyDescent="0.3">
      <c r="A91" s="1">
        <v>4</v>
      </c>
      <c r="B91" t="s">
        <v>155</v>
      </c>
      <c r="I91" t="str">
        <f t="shared" si="4"/>
        <v>N/A</v>
      </c>
      <c r="J91">
        <f t="shared" si="5"/>
        <v>0</v>
      </c>
      <c r="K91">
        <f t="shared" si="6"/>
        <v>0</v>
      </c>
      <c r="L91">
        <f t="shared" si="7"/>
        <v>0</v>
      </c>
      <c r="M91">
        <f t="shared" si="8"/>
        <v>0</v>
      </c>
      <c r="N91">
        <f t="shared" si="9"/>
        <v>0</v>
      </c>
    </row>
    <row r="92" spans="1:14" x14ac:dyDescent="0.3">
      <c r="A92" s="1">
        <v>5</v>
      </c>
      <c r="B92" t="s">
        <v>157</v>
      </c>
      <c r="C92" t="s">
        <v>11128</v>
      </c>
      <c r="I92" t="str">
        <f t="shared" si="4"/>
        <v>N/A</v>
      </c>
      <c r="J92">
        <f t="shared" si="5"/>
        <v>29470000</v>
      </c>
      <c r="K92">
        <f t="shared" si="6"/>
        <v>0</v>
      </c>
      <c r="L92">
        <f t="shared" si="7"/>
        <v>0</v>
      </c>
      <c r="M92">
        <f t="shared" si="8"/>
        <v>0</v>
      </c>
      <c r="N92">
        <f t="shared" si="9"/>
        <v>0</v>
      </c>
    </row>
    <row r="93" spans="1:14" x14ac:dyDescent="0.3">
      <c r="A93" s="1">
        <v>6</v>
      </c>
      <c r="B93" t="s">
        <v>159</v>
      </c>
      <c r="C93" t="s">
        <v>8202</v>
      </c>
      <c r="I93" t="str">
        <f t="shared" si="4"/>
        <v>N/A</v>
      </c>
      <c r="J93" t="str">
        <f t="shared" si="5"/>
        <v>2.44</v>
      </c>
      <c r="K93">
        <f t="shared" si="6"/>
        <v>0</v>
      </c>
      <c r="L93">
        <f t="shared" si="7"/>
        <v>0</v>
      </c>
      <c r="M93">
        <f t="shared" si="8"/>
        <v>0</v>
      </c>
      <c r="N93">
        <f t="shared" si="9"/>
        <v>0</v>
      </c>
    </row>
    <row r="94" spans="1:14" x14ac:dyDescent="0.3">
      <c r="A94" s="1">
        <v>7</v>
      </c>
      <c r="B94" t="s">
        <v>160</v>
      </c>
      <c r="C94" t="s">
        <v>11129</v>
      </c>
      <c r="I94" t="str">
        <f t="shared" si="4"/>
        <v>N/A</v>
      </c>
      <c r="J94">
        <f t="shared" si="5"/>
        <v>0.27300000000000002</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11130</v>
      </c>
      <c r="I96" t="str">
        <f t="shared" si="4"/>
        <v>N/A</v>
      </c>
      <c r="J96">
        <f t="shared" si="5"/>
        <v>116700000</v>
      </c>
      <c r="K96">
        <f t="shared" si="6"/>
        <v>0</v>
      </c>
      <c r="L96">
        <f t="shared" si="7"/>
        <v>0</v>
      </c>
      <c r="M96">
        <f t="shared" si="8"/>
        <v>0</v>
      </c>
      <c r="N96">
        <f t="shared" si="9"/>
        <v>0</v>
      </c>
    </row>
    <row r="97" spans="1:14" x14ac:dyDescent="0.3">
      <c r="A97" s="1">
        <v>1</v>
      </c>
      <c r="B97" t="s">
        <v>164</v>
      </c>
      <c r="C97" t="s">
        <v>11131</v>
      </c>
      <c r="I97" t="str">
        <f t="shared" si="4"/>
        <v>N/A</v>
      </c>
      <c r="J97" t="str">
        <f t="shared" si="5"/>
        <v>8.91</v>
      </c>
      <c r="K97">
        <f t="shared" si="6"/>
        <v>0</v>
      </c>
      <c r="L97">
        <f t="shared" si="7"/>
        <v>0</v>
      </c>
      <c r="M97">
        <f t="shared" si="8"/>
        <v>0</v>
      </c>
      <c r="N97">
        <f t="shared" si="9"/>
        <v>0</v>
      </c>
    </row>
    <row r="98" spans="1:14" x14ac:dyDescent="0.3">
      <c r="A98" s="1">
        <v>2</v>
      </c>
      <c r="B98" t="s">
        <v>166</v>
      </c>
      <c r="C98" t="s">
        <v>11132</v>
      </c>
      <c r="I98" t="str">
        <f t="shared" si="4"/>
        <v>N/A</v>
      </c>
      <c r="J98">
        <f t="shared" si="5"/>
        <v>345810000</v>
      </c>
      <c r="K98">
        <f t="shared" si="6"/>
        <v>0</v>
      </c>
      <c r="L98">
        <f t="shared" si="7"/>
        <v>0</v>
      </c>
      <c r="M98">
        <f t="shared" si="8"/>
        <v>0</v>
      </c>
      <c r="N98">
        <f t="shared" si="9"/>
        <v>0</v>
      </c>
    </row>
    <row r="99" spans="1:14" x14ac:dyDescent="0.3">
      <c r="A99" s="1">
        <v>3</v>
      </c>
      <c r="B99" t="s">
        <v>168</v>
      </c>
      <c r="I99" t="str">
        <f t="shared" si="4"/>
        <v>N/A</v>
      </c>
      <c r="J99">
        <f t="shared" si="5"/>
        <v>0</v>
      </c>
      <c r="K99">
        <f t="shared" si="6"/>
        <v>0</v>
      </c>
      <c r="L99">
        <f t="shared" si="7"/>
        <v>0</v>
      </c>
      <c r="M99">
        <f t="shared" si="8"/>
        <v>0</v>
      </c>
      <c r="N99">
        <f t="shared" si="9"/>
        <v>0</v>
      </c>
    </row>
    <row r="100" spans="1:14" x14ac:dyDescent="0.3">
      <c r="A100" s="1">
        <v>4</v>
      </c>
      <c r="B100" t="s">
        <v>170</v>
      </c>
      <c r="I100" t="str">
        <f t="shared" si="4"/>
        <v>N/A</v>
      </c>
      <c r="J100">
        <f t="shared" si="5"/>
        <v>0</v>
      </c>
      <c r="K100">
        <f t="shared" si="6"/>
        <v>0</v>
      </c>
      <c r="L100">
        <f t="shared" si="7"/>
        <v>0</v>
      </c>
      <c r="M100">
        <f t="shared" si="8"/>
        <v>0</v>
      </c>
      <c r="N100">
        <f t="shared" si="9"/>
        <v>0</v>
      </c>
    </row>
    <row r="101" spans="1:14" x14ac:dyDescent="0.3">
      <c r="A101" s="1">
        <v>5</v>
      </c>
      <c r="B101" t="s">
        <v>172</v>
      </c>
      <c r="C101" t="s">
        <v>11133</v>
      </c>
      <c r="I101" t="str">
        <f t="shared" si="4"/>
        <v>N/A</v>
      </c>
      <c r="J101" t="str">
        <f t="shared" si="5"/>
        <v>21.31</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11134</v>
      </c>
      <c r="I103" t="str">
        <f t="shared" si="4"/>
        <v>N/A</v>
      </c>
      <c r="J103">
        <f t="shared" si="5"/>
        <v>41810000</v>
      </c>
      <c r="K103">
        <f t="shared" si="6"/>
        <v>0</v>
      </c>
      <c r="L103">
        <f t="shared" si="7"/>
        <v>0</v>
      </c>
      <c r="M103">
        <f t="shared" si="8"/>
        <v>0</v>
      </c>
      <c r="N103">
        <f t="shared" si="9"/>
        <v>0</v>
      </c>
    </row>
    <row r="104" spans="1:14" x14ac:dyDescent="0.3">
      <c r="A104" s="1">
        <v>1</v>
      </c>
      <c r="B104" t="s">
        <v>176</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11100</v>
      </c>
      <c r="I106" t="str">
        <f t="shared" si="4"/>
        <v>N/A</v>
      </c>
      <c r="J106" t="str">
        <f t="shared" si="5"/>
        <v>1.50</v>
      </c>
      <c r="K106">
        <f t="shared" si="6"/>
        <v>0</v>
      </c>
      <c r="L106">
        <f t="shared" si="7"/>
        <v>0</v>
      </c>
      <c r="M106">
        <f t="shared" si="8"/>
        <v>0</v>
      </c>
      <c r="N106">
        <f t="shared" si="9"/>
        <v>0</v>
      </c>
    </row>
    <row r="107" spans="1:14" x14ac:dyDescent="0.3">
      <c r="A107" s="1">
        <v>1</v>
      </c>
      <c r="B107" t="s">
        <v>178</v>
      </c>
      <c r="C107" t="s">
        <v>11135</v>
      </c>
      <c r="I107" t="str">
        <f t="shared" si="4"/>
        <v>N/A</v>
      </c>
      <c r="J107">
        <f t="shared" si="5"/>
        <v>0.23600000000000002</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11136</v>
      </c>
      <c r="I109" t="str">
        <f t="shared" si="4"/>
        <v>N/A</v>
      </c>
      <c r="J109" t="str">
        <f t="shared" si="5"/>
        <v>44.30</v>
      </c>
      <c r="K109">
        <f t="shared" si="6"/>
        <v>0</v>
      </c>
      <c r="L109">
        <f t="shared" si="7"/>
        <v>0</v>
      </c>
      <c r="M109">
        <f t="shared" si="8"/>
        <v>0</v>
      </c>
      <c r="N109">
        <f t="shared" si="9"/>
        <v>0</v>
      </c>
    </row>
    <row r="110" spans="1:14" x14ac:dyDescent="0.3">
      <c r="A110" s="1">
        <v>4</v>
      </c>
      <c r="B110" t="s">
        <v>184</v>
      </c>
      <c r="C110" t="s">
        <v>11137</v>
      </c>
      <c r="I110" t="str">
        <f t="shared" si="4"/>
        <v>N/A</v>
      </c>
      <c r="J110" t="str">
        <f t="shared" si="5"/>
        <v>29.85</v>
      </c>
      <c r="K110">
        <f t="shared" si="6"/>
        <v>0</v>
      </c>
      <c r="L110">
        <f t="shared" si="7"/>
        <v>0</v>
      </c>
      <c r="M110">
        <f t="shared" si="8"/>
        <v>0</v>
      </c>
      <c r="N110">
        <f t="shared" si="9"/>
        <v>0</v>
      </c>
    </row>
    <row r="111" spans="1:14" x14ac:dyDescent="0.3">
      <c r="A111" s="1">
        <v>5</v>
      </c>
      <c r="B111" t="s">
        <v>186</v>
      </c>
      <c r="C111" t="s">
        <v>11138</v>
      </c>
      <c r="I111" t="str">
        <f t="shared" si="4"/>
        <v>N/A</v>
      </c>
      <c r="J111" t="str">
        <f t="shared" si="5"/>
        <v>40.64</v>
      </c>
      <c r="K111">
        <f t="shared" si="6"/>
        <v>0</v>
      </c>
      <c r="L111">
        <f t="shared" si="7"/>
        <v>0</v>
      </c>
      <c r="M111">
        <f t="shared" si="8"/>
        <v>0</v>
      </c>
      <c r="N111">
        <f t="shared" si="9"/>
        <v>0</v>
      </c>
    </row>
    <row r="112" spans="1:14" x14ac:dyDescent="0.3">
      <c r="A112" s="1">
        <v>6</v>
      </c>
      <c r="B112" t="s">
        <v>188</v>
      </c>
      <c r="C112" t="s">
        <v>11139</v>
      </c>
      <c r="I112" t="str">
        <f t="shared" si="4"/>
        <v>N/A</v>
      </c>
      <c r="J112" t="str">
        <f t="shared" si="5"/>
        <v>39.67</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11140</v>
      </c>
      <c r="I114" t="str">
        <f t="shared" si="4"/>
        <v>N/A</v>
      </c>
      <c r="J114" t="str">
        <f t="shared" si="5"/>
        <v>62.25k</v>
      </c>
      <c r="K114">
        <f t="shared" si="6"/>
        <v>0</v>
      </c>
      <c r="L114">
        <f t="shared" si="7"/>
        <v>0</v>
      </c>
      <c r="M114">
        <f t="shared" si="8"/>
        <v>0</v>
      </c>
      <c r="N114">
        <f t="shared" si="9"/>
        <v>0</v>
      </c>
    </row>
    <row r="115" spans="1:14" x14ac:dyDescent="0.3">
      <c r="A115" s="1">
        <v>1</v>
      </c>
      <c r="B115" t="s">
        <v>192</v>
      </c>
      <c r="C115" t="s">
        <v>11141</v>
      </c>
      <c r="I115" t="str">
        <f t="shared" si="4"/>
        <v>N/A</v>
      </c>
      <c r="J115" t="str">
        <f t="shared" si="5"/>
        <v>65.38k</v>
      </c>
      <c r="K115">
        <f t="shared" si="6"/>
        <v>0</v>
      </c>
      <c r="L115">
        <f t="shared" si="7"/>
        <v>0</v>
      </c>
      <c r="M115">
        <f t="shared" si="8"/>
        <v>0</v>
      </c>
      <c r="N115">
        <f t="shared" si="9"/>
        <v>0</v>
      </c>
    </row>
    <row r="116" spans="1:14" x14ac:dyDescent="0.3">
      <c r="A116" s="1">
        <v>2</v>
      </c>
      <c r="B116" t="s">
        <v>194</v>
      </c>
      <c r="C116" t="s">
        <v>11142</v>
      </c>
      <c r="I116" t="str">
        <f t="shared" si="4"/>
        <v>N/A</v>
      </c>
      <c r="J116">
        <f t="shared" si="5"/>
        <v>13090000</v>
      </c>
      <c r="K116">
        <f t="shared" si="6"/>
        <v>0</v>
      </c>
      <c r="L116">
        <f t="shared" si="7"/>
        <v>0</v>
      </c>
      <c r="M116">
        <f t="shared" si="8"/>
        <v>0</v>
      </c>
      <c r="N116">
        <f t="shared" si="9"/>
        <v>0</v>
      </c>
    </row>
    <row r="117" spans="1:14" x14ac:dyDescent="0.3">
      <c r="A117" s="1">
        <v>3</v>
      </c>
      <c r="B117" t="s">
        <v>196</v>
      </c>
      <c r="C117" t="s">
        <v>11143</v>
      </c>
      <c r="I117" t="str">
        <f t="shared" si="4"/>
        <v>N/A</v>
      </c>
      <c r="J117">
        <f t="shared" si="5"/>
        <v>12070000</v>
      </c>
      <c r="K117">
        <f t="shared" si="6"/>
        <v>0</v>
      </c>
      <c r="L117">
        <f t="shared" si="7"/>
        <v>0</v>
      </c>
      <c r="M117">
        <f t="shared" si="8"/>
        <v>0</v>
      </c>
      <c r="N117">
        <f t="shared" si="9"/>
        <v>0</v>
      </c>
    </row>
    <row r="118" spans="1:14" x14ac:dyDescent="0.3">
      <c r="A118" s="1">
        <v>4</v>
      </c>
      <c r="B118" t="s">
        <v>198</v>
      </c>
      <c r="C118" t="s">
        <v>11144</v>
      </c>
      <c r="I118" t="str">
        <f t="shared" si="4"/>
        <v>N/A</v>
      </c>
      <c r="J118">
        <f t="shared" si="5"/>
        <v>5.7699999999999994E-2</v>
      </c>
      <c r="K118">
        <f t="shared" si="6"/>
        <v>0</v>
      </c>
      <c r="L118">
        <f t="shared" si="7"/>
        <v>0</v>
      </c>
      <c r="M118">
        <f t="shared" si="8"/>
        <v>0</v>
      </c>
      <c r="N118">
        <f t="shared" si="9"/>
        <v>0</v>
      </c>
    </row>
    <row r="119" spans="1:14" x14ac:dyDescent="0.3">
      <c r="A119" s="1">
        <v>5</v>
      </c>
      <c r="B119" t="s">
        <v>200</v>
      </c>
      <c r="C119" t="s">
        <v>11145</v>
      </c>
      <c r="I119" t="str">
        <f t="shared" si="4"/>
        <v>N/A</v>
      </c>
      <c r="J119">
        <f t="shared" si="5"/>
        <v>0.28800000000000003</v>
      </c>
      <c r="K119">
        <f t="shared" si="6"/>
        <v>0</v>
      </c>
      <c r="L119">
        <f t="shared" si="7"/>
        <v>0</v>
      </c>
      <c r="M119">
        <f t="shared" si="8"/>
        <v>0</v>
      </c>
      <c r="N119">
        <f t="shared" si="9"/>
        <v>0</v>
      </c>
    </row>
    <row r="120" spans="1:14" x14ac:dyDescent="0.3">
      <c r="A120" s="1">
        <v>6</v>
      </c>
      <c r="B120" t="s">
        <v>202</v>
      </c>
      <c r="C120" t="s">
        <v>11146</v>
      </c>
      <c r="I120" t="str">
        <f t="shared" si="4"/>
        <v>N/A</v>
      </c>
      <c r="J120" t="str">
        <f t="shared" si="5"/>
        <v>432.15k</v>
      </c>
      <c r="K120">
        <f t="shared" si="6"/>
        <v>0</v>
      </c>
      <c r="L120">
        <f t="shared" si="7"/>
        <v>0</v>
      </c>
      <c r="M120">
        <f t="shared" si="8"/>
        <v>0</v>
      </c>
      <c r="N120">
        <f t="shared" si="9"/>
        <v>0</v>
      </c>
    </row>
    <row r="121" spans="1:14" x14ac:dyDescent="0.3">
      <c r="A121" s="1">
        <v>7</v>
      </c>
      <c r="B121" t="s">
        <v>204</v>
      </c>
      <c r="C121" t="s">
        <v>11147</v>
      </c>
      <c r="I121" t="str">
        <f t="shared" si="4"/>
        <v>N/A</v>
      </c>
      <c r="J121" t="str">
        <f t="shared" si="5"/>
        <v>5.94</v>
      </c>
      <c r="K121">
        <f t="shared" si="6"/>
        <v>0</v>
      </c>
      <c r="L121">
        <f t="shared" si="7"/>
        <v>0</v>
      </c>
      <c r="M121">
        <f t="shared" si="8"/>
        <v>0</v>
      </c>
      <c r="N121">
        <f t="shared" si="9"/>
        <v>0</v>
      </c>
    </row>
    <row r="122" spans="1:14" x14ac:dyDescent="0.3">
      <c r="A122" s="1">
        <v>8</v>
      </c>
      <c r="B122" t="s">
        <v>206</v>
      </c>
      <c r="C122" t="s">
        <v>11148</v>
      </c>
      <c r="I122" t="str">
        <f t="shared" si="4"/>
        <v>N/A</v>
      </c>
      <c r="J122">
        <f t="shared" si="5"/>
        <v>3.6200000000000003E-2</v>
      </c>
      <c r="K122">
        <f t="shared" si="6"/>
        <v>0</v>
      </c>
      <c r="L122">
        <f t="shared" si="7"/>
        <v>0</v>
      </c>
      <c r="M122">
        <f t="shared" si="8"/>
        <v>0</v>
      </c>
      <c r="N122">
        <f t="shared" si="9"/>
        <v>0</v>
      </c>
    </row>
    <row r="123" spans="1:14" x14ac:dyDescent="0.3">
      <c r="A123" s="1">
        <v>9</v>
      </c>
      <c r="B123" t="s">
        <v>208</v>
      </c>
      <c r="C123" t="s">
        <v>11149</v>
      </c>
      <c r="I123" t="str">
        <f t="shared" si="4"/>
        <v>N/A</v>
      </c>
      <c r="J123" t="str">
        <f t="shared" si="5"/>
        <v>457.42k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I125" t="str">
        <f t="shared" si="15"/>
        <v>N/A</v>
      </c>
      <c r="J125">
        <f t="shared" si="16"/>
        <v>0</v>
      </c>
      <c r="K125">
        <f t="shared" si="17"/>
        <v>0</v>
      </c>
      <c r="L125">
        <f t="shared" si="18"/>
        <v>0</v>
      </c>
      <c r="M125">
        <f t="shared" si="19"/>
        <v>0</v>
      </c>
      <c r="N125">
        <f t="shared" si="20"/>
        <v>0</v>
      </c>
    </row>
    <row r="126" spans="1:14" x14ac:dyDescent="0.3">
      <c r="A126" s="1">
        <v>1</v>
      </c>
      <c r="B126" t="s">
        <v>212</v>
      </c>
      <c r="I126" t="str">
        <f t="shared" si="15"/>
        <v>N/A</v>
      </c>
      <c r="J126">
        <f t="shared" si="16"/>
        <v>0</v>
      </c>
      <c r="K126">
        <f t="shared" si="17"/>
        <v>0</v>
      </c>
      <c r="L126">
        <f t="shared" si="18"/>
        <v>0</v>
      </c>
      <c r="M126">
        <f t="shared" si="19"/>
        <v>0</v>
      </c>
      <c r="N126">
        <f t="shared" si="20"/>
        <v>0</v>
      </c>
    </row>
    <row r="127" spans="1:14" x14ac:dyDescent="0.3">
      <c r="A127" s="1">
        <v>2</v>
      </c>
      <c r="B127" t="s">
        <v>214</v>
      </c>
      <c r="I127" t="str">
        <f t="shared" si="15"/>
        <v>N/A</v>
      </c>
      <c r="J127">
        <f t="shared" si="16"/>
        <v>0</v>
      </c>
      <c r="K127">
        <f t="shared" si="17"/>
        <v>0</v>
      </c>
      <c r="L127">
        <f t="shared" si="18"/>
        <v>0</v>
      </c>
      <c r="M127">
        <f t="shared" si="19"/>
        <v>0</v>
      </c>
      <c r="N127">
        <f t="shared" si="20"/>
        <v>0</v>
      </c>
    </row>
    <row r="128" spans="1:14" x14ac:dyDescent="0.3">
      <c r="A128" s="1">
        <v>3</v>
      </c>
      <c r="B128" t="s">
        <v>216</v>
      </c>
      <c r="I128" t="str">
        <f t="shared" si="15"/>
        <v>N/A</v>
      </c>
      <c r="J128">
        <f t="shared" si="16"/>
        <v>0</v>
      </c>
      <c r="K128">
        <f t="shared" si="17"/>
        <v>0</v>
      </c>
      <c r="L128">
        <f t="shared" si="18"/>
        <v>0</v>
      </c>
      <c r="M128">
        <f t="shared" si="19"/>
        <v>0</v>
      </c>
      <c r="N128">
        <f t="shared" si="20"/>
        <v>0</v>
      </c>
    </row>
    <row r="129" spans="1:14" x14ac:dyDescent="0.3">
      <c r="A129" s="1">
        <v>4</v>
      </c>
      <c r="B129" t="s">
        <v>218</v>
      </c>
      <c r="I129" t="str">
        <f t="shared" si="15"/>
        <v>N/A</v>
      </c>
      <c r="J129">
        <f t="shared" si="16"/>
        <v>0</v>
      </c>
      <c r="K129">
        <f t="shared" si="17"/>
        <v>0</v>
      </c>
      <c r="L129">
        <f t="shared" si="18"/>
        <v>0</v>
      </c>
      <c r="M129">
        <f t="shared" si="19"/>
        <v>0</v>
      </c>
      <c r="N129">
        <f t="shared" si="20"/>
        <v>0</v>
      </c>
    </row>
    <row r="130" spans="1:14" x14ac:dyDescent="0.3">
      <c r="A130" s="1">
        <v>5</v>
      </c>
      <c r="B130" t="s">
        <v>220</v>
      </c>
      <c r="I130" t="str">
        <f t="shared" si="15"/>
        <v>N/A</v>
      </c>
      <c r="J130">
        <f t="shared" si="16"/>
        <v>0</v>
      </c>
      <c r="K130">
        <f t="shared" si="17"/>
        <v>0</v>
      </c>
      <c r="L130">
        <f t="shared" si="18"/>
        <v>0</v>
      </c>
      <c r="M130">
        <f t="shared" si="19"/>
        <v>0</v>
      </c>
      <c r="N130">
        <f t="shared" si="20"/>
        <v>0</v>
      </c>
    </row>
    <row r="131" spans="1:14" x14ac:dyDescent="0.3">
      <c r="A131" s="1">
        <v>6</v>
      </c>
      <c r="B131" t="s">
        <v>222</v>
      </c>
      <c r="I131" t="str">
        <f t="shared" si="15"/>
        <v>N/A</v>
      </c>
      <c r="J131">
        <f t="shared" si="16"/>
        <v>0</v>
      </c>
      <c r="K131">
        <f t="shared" si="17"/>
        <v>0</v>
      </c>
      <c r="L131">
        <f t="shared" si="18"/>
        <v>0</v>
      </c>
      <c r="M131">
        <f t="shared" si="19"/>
        <v>0</v>
      </c>
      <c r="N131">
        <f t="shared" si="20"/>
        <v>0</v>
      </c>
    </row>
    <row r="132" spans="1:14" x14ac:dyDescent="0.3">
      <c r="A132" s="1">
        <v>7</v>
      </c>
      <c r="B132" t="s">
        <v>224</v>
      </c>
      <c r="I132" t="str">
        <f t="shared" si="15"/>
        <v>N/A</v>
      </c>
      <c r="J132">
        <f t="shared" si="16"/>
        <v>0</v>
      </c>
      <c r="K132">
        <f t="shared" si="17"/>
        <v>0</v>
      </c>
      <c r="L132">
        <f t="shared" si="18"/>
        <v>0</v>
      </c>
      <c r="M132">
        <f t="shared" si="19"/>
        <v>0</v>
      </c>
      <c r="N132">
        <f t="shared" si="20"/>
        <v>0</v>
      </c>
    </row>
    <row r="133" spans="1:14" x14ac:dyDescent="0.3">
      <c r="A133" s="1">
        <v>8</v>
      </c>
      <c r="B133" t="s">
        <v>226</v>
      </c>
      <c r="C133" t="s">
        <v>11150</v>
      </c>
      <c r="I133" t="str">
        <f t="shared" si="15"/>
        <v>N/A</v>
      </c>
      <c r="J133" t="str">
        <f t="shared" si="16"/>
        <v>1/40</v>
      </c>
      <c r="K133">
        <f t="shared" si="17"/>
        <v>0</v>
      </c>
      <c r="L133">
        <f t="shared" si="18"/>
        <v>0</v>
      </c>
      <c r="M133">
        <f t="shared" si="19"/>
        <v>0</v>
      </c>
      <c r="N133">
        <f t="shared" si="20"/>
        <v>0</v>
      </c>
    </row>
    <row r="134" spans="1:14" x14ac:dyDescent="0.3">
      <c r="A134" s="1">
        <v>9</v>
      </c>
      <c r="B134" t="s">
        <v>227</v>
      </c>
      <c r="C134" t="s">
        <v>11151</v>
      </c>
      <c r="I134" t="str">
        <f t="shared" si="15"/>
        <v>N/A</v>
      </c>
      <c r="J134" t="str">
        <f t="shared" si="16"/>
        <v>Dec 4, 2012</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11152</v>
      </c>
      <c r="C138" t="s">
        <v>11153</v>
      </c>
      <c r="D138" t="s">
        <v>11154</v>
      </c>
      <c r="F138">
        <v>69</v>
      </c>
      <c r="I138" t="str">
        <f t="shared" si="15"/>
        <v>N/A</v>
      </c>
      <c r="J138" t="str">
        <f t="shared" si="16"/>
        <v>Chairman, CEO, Pres, Chairman of Franklin Synergy Bank and CEO of Franklin Synergy Bank</v>
      </c>
      <c r="K138" t="str">
        <f t="shared" si="17"/>
        <v>531.85k</v>
      </c>
      <c r="L138">
        <f t="shared" si="18"/>
        <v>0</v>
      </c>
      <c r="M138">
        <f t="shared" si="19"/>
        <v>69</v>
      </c>
      <c r="N138">
        <f t="shared" si="20"/>
        <v>0</v>
      </c>
    </row>
    <row r="139" spans="1:14" x14ac:dyDescent="0.3">
      <c r="A139" s="1">
        <v>1</v>
      </c>
      <c r="B139" t="s">
        <v>11155</v>
      </c>
      <c r="C139" t="s">
        <v>5431</v>
      </c>
      <c r="D139" t="s">
        <v>11156</v>
      </c>
      <c r="F139">
        <v>58</v>
      </c>
      <c r="I139" t="str">
        <f t="shared" si="15"/>
        <v>N/A</v>
      </c>
      <c r="J139" t="str">
        <f t="shared" si="16"/>
        <v>Sec.</v>
      </c>
      <c r="K139" t="str">
        <f t="shared" si="17"/>
        <v>7.82k</v>
      </c>
      <c r="L139">
        <f t="shared" si="18"/>
        <v>0</v>
      </c>
      <c r="M139">
        <f t="shared" si="19"/>
        <v>58</v>
      </c>
      <c r="N139">
        <f t="shared" si="20"/>
        <v>0</v>
      </c>
    </row>
    <row r="140" spans="1:14" x14ac:dyDescent="0.3">
      <c r="A140" s="1">
        <v>2</v>
      </c>
      <c r="B140" t="s">
        <v>11157</v>
      </c>
      <c r="C140" t="s">
        <v>11158</v>
      </c>
      <c r="D140" t="s">
        <v>11159</v>
      </c>
      <c r="F140">
        <v>64</v>
      </c>
      <c r="I140" t="str">
        <f t="shared" si="15"/>
        <v>N/A</v>
      </c>
      <c r="J140" t="str">
        <f t="shared" si="16"/>
        <v>Chief Mortgage Officer of Franklin Synergy Bank and Exec. VP of Franklin Synergy Bank</v>
      </c>
      <c r="K140" t="str">
        <f t="shared" si="17"/>
        <v>585.63k</v>
      </c>
      <c r="L140">
        <f t="shared" si="18"/>
        <v>0</v>
      </c>
      <c r="M140">
        <f t="shared" si="19"/>
        <v>64</v>
      </c>
      <c r="N140">
        <f t="shared" si="20"/>
        <v>0</v>
      </c>
    </row>
    <row r="141" spans="1:14" x14ac:dyDescent="0.3">
      <c r="A141" s="1">
        <v>3</v>
      </c>
      <c r="B141" t="s">
        <v>11160</v>
      </c>
      <c r="C141" t="s">
        <v>11161</v>
      </c>
      <c r="D141" t="s">
        <v>11162</v>
      </c>
      <c r="F141">
        <v>49</v>
      </c>
      <c r="I141" t="str">
        <f t="shared" si="15"/>
        <v>N/A</v>
      </c>
      <c r="J141" t="str">
        <f t="shared" si="16"/>
        <v>Chief Lending Officer, EVP of Franklin Synergy Bank</v>
      </c>
      <c r="K141" t="str">
        <f t="shared" si="17"/>
        <v>312.16k</v>
      </c>
      <c r="L141">
        <f t="shared" si="18"/>
        <v>0</v>
      </c>
      <c r="M141">
        <f t="shared" si="19"/>
        <v>49</v>
      </c>
      <c r="N141">
        <f t="shared" si="20"/>
        <v>0</v>
      </c>
    </row>
    <row r="142" spans="1:14" x14ac:dyDescent="0.3">
      <c r="A142" s="1">
        <v>4</v>
      </c>
      <c r="B142" t="s">
        <v>11163</v>
      </c>
      <c r="C142" t="s">
        <v>11164</v>
      </c>
      <c r="F142">
        <v>61</v>
      </c>
      <c r="I142" t="str">
        <f t="shared" si="15"/>
        <v>N/A</v>
      </c>
      <c r="J142" t="str">
        <f t="shared" si="16"/>
        <v>Chief Financial Officer and Exec. VP</v>
      </c>
      <c r="K142">
        <f t="shared" si="17"/>
        <v>0</v>
      </c>
      <c r="L142">
        <f t="shared" si="18"/>
        <v>0</v>
      </c>
      <c r="M142">
        <f t="shared" si="19"/>
        <v>61</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1863</v>
      </c>
      <c r="C145" t="s">
        <v>5682</v>
      </c>
      <c r="D145" t="s">
        <v>10748</v>
      </c>
      <c r="E145" t="s">
        <v>11165</v>
      </c>
      <c r="F145" t="s">
        <v>11166</v>
      </c>
      <c r="G145" t="s">
        <v>11167</v>
      </c>
      <c r="I145" t="str">
        <f t="shared" si="15"/>
        <v>pos_trend</v>
      </c>
      <c r="J145">
        <f t="shared" si="16"/>
        <v>20000000</v>
      </c>
      <c r="K145">
        <f t="shared" si="17"/>
        <v>24980000</v>
      </c>
      <c r="L145">
        <f t="shared" si="18"/>
        <v>43430000</v>
      </c>
      <c r="M145">
        <f t="shared" si="19"/>
        <v>68720000</v>
      </c>
      <c r="N145">
        <f t="shared" si="20"/>
        <v>99910000</v>
      </c>
    </row>
    <row r="146" spans="1:14" x14ac:dyDescent="0.3">
      <c r="A146" s="1">
        <v>1</v>
      </c>
      <c r="B146" t="s">
        <v>1869</v>
      </c>
      <c r="C146" t="s">
        <v>4376</v>
      </c>
      <c r="D146" t="s">
        <v>8626</v>
      </c>
      <c r="E146" t="s">
        <v>11168</v>
      </c>
      <c r="F146" t="s">
        <v>11169</v>
      </c>
      <c r="G146" t="s">
        <v>11170</v>
      </c>
      <c r="I146" t="str">
        <f t="shared" si="15"/>
        <v>pos_trend</v>
      </c>
      <c r="J146">
        <f t="shared" si="16"/>
        <v>16260000.000000002</v>
      </c>
      <c r="K146">
        <f t="shared" si="17"/>
        <v>20090000</v>
      </c>
      <c r="L146">
        <f t="shared" si="18"/>
        <v>33590000</v>
      </c>
      <c r="M146">
        <f t="shared" si="19"/>
        <v>53570000</v>
      </c>
      <c r="N146">
        <f t="shared" si="20"/>
        <v>78240000</v>
      </c>
    </row>
    <row r="147" spans="1:14" x14ac:dyDescent="0.3">
      <c r="A147" s="1">
        <v>2</v>
      </c>
      <c r="B147" t="s">
        <v>1875</v>
      </c>
      <c r="C147" t="s">
        <v>1876</v>
      </c>
      <c r="D147" t="s">
        <v>11171</v>
      </c>
      <c r="E147" t="s">
        <v>3202</v>
      </c>
      <c r="F147" t="s">
        <v>3810</v>
      </c>
      <c r="G147" t="s">
        <v>261</v>
      </c>
      <c r="I147" t="str">
        <f t="shared" si="15"/>
        <v>N/A</v>
      </c>
      <c r="J147" t="str">
        <f t="shared" si="16"/>
        <v>54000</v>
      </c>
      <c r="K147" t="str">
        <f t="shared" si="17"/>
        <v>40000</v>
      </c>
      <c r="L147" t="str">
        <f t="shared" si="18"/>
        <v>80000</v>
      </c>
      <c r="M147" t="str">
        <f t="shared" si="19"/>
        <v>104000</v>
      </c>
      <c r="N147" t="str">
        <f t="shared" si="20"/>
        <v>N/A</v>
      </c>
    </row>
    <row r="148" spans="1:14" x14ac:dyDescent="0.3">
      <c r="A148" s="1">
        <v>3</v>
      </c>
      <c r="B148" t="s">
        <v>1879</v>
      </c>
      <c r="C148" t="s">
        <v>261</v>
      </c>
      <c r="D148" t="s">
        <v>261</v>
      </c>
      <c r="E148" t="s">
        <v>261</v>
      </c>
      <c r="F148" t="s">
        <v>261</v>
      </c>
      <c r="G148" t="s">
        <v>261</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1880</v>
      </c>
      <c r="C149" t="s">
        <v>261</v>
      </c>
      <c r="D149" t="s">
        <v>261</v>
      </c>
      <c r="E149" t="s">
        <v>261</v>
      </c>
      <c r="F149" t="s">
        <v>261</v>
      </c>
      <c r="G149" t="s">
        <v>261</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1883</v>
      </c>
      <c r="C150" t="s">
        <v>11172</v>
      </c>
      <c r="D150" t="s">
        <v>3750</v>
      </c>
      <c r="E150" t="s">
        <v>11173</v>
      </c>
      <c r="F150" t="s">
        <v>11174</v>
      </c>
      <c r="G150" t="s">
        <v>11175</v>
      </c>
      <c r="I150" t="str">
        <f t="shared" si="15"/>
        <v>pos_trend</v>
      </c>
      <c r="J150">
        <f t="shared" si="16"/>
        <v>3690000</v>
      </c>
      <c r="K150">
        <f t="shared" si="17"/>
        <v>4850000</v>
      </c>
      <c r="L150">
        <f t="shared" si="18"/>
        <v>9770000</v>
      </c>
      <c r="M150">
        <f t="shared" si="19"/>
        <v>15040000</v>
      </c>
      <c r="N150">
        <f t="shared" si="20"/>
        <v>21670000</v>
      </c>
    </row>
    <row r="151" spans="1:14" x14ac:dyDescent="0.3">
      <c r="A151" s="1">
        <v>6</v>
      </c>
      <c r="B151" t="s">
        <v>1888</v>
      </c>
      <c r="C151" t="s">
        <v>261</v>
      </c>
      <c r="D151" t="s">
        <v>11176</v>
      </c>
      <c r="E151" t="s">
        <v>11177</v>
      </c>
      <c r="F151" t="s">
        <v>11178</v>
      </c>
      <c r="G151" t="s">
        <v>11179</v>
      </c>
      <c r="I151" t="str">
        <f t="shared" si="15"/>
        <v>N/A</v>
      </c>
      <c r="J151" t="str">
        <f t="shared" si="16"/>
        <v>N/A</v>
      </c>
      <c r="K151">
        <f t="shared" si="17"/>
        <v>0.24890000000000001</v>
      </c>
      <c r="L151">
        <f t="shared" si="18"/>
        <v>0.73849999999999993</v>
      </c>
      <c r="M151">
        <f t="shared" si="19"/>
        <v>0.58229999999999993</v>
      </c>
      <c r="N151">
        <f t="shared" si="20"/>
        <v>0.45380000000000004</v>
      </c>
    </row>
    <row r="152" spans="1:14" x14ac:dyDescent="0.3">
      <c r="A152" s="1">
        <v>7</v>
      </c>
      <c r="B152" t="s">
        <v>282</v>
      </c>
      <c r="C152" t="s">
        <v>5961</v>
      </c>
      <c r="D152" t="s">
        <v>6805</v>
      </c>
      <c r="E152" t="s">
        <v>11180</v>
      </c>
      <c r="F152" t="s">
        <v>3364</v>
      </c>
      <c r="G152" t="s">
        <v>11181</v>
      </c>
      <c r="I152" t="str">
        <f t="shared" si="15"/>
        <v>N/A</v>
      </c>
      <c r="J152">
        <f t="shared" si="16"/>
        <v>4050000</v>
      </c>
      <c r="K152">
        <f t="shared" si="17"/>
        <v>3940000</v>
      </c>
      <c r="L152">
        <f t="shared" si="18"/>
        <v>5740000</v>
      </c>
      <c r="M152">
        <f t="shared" si="19"/>
        <v>9310000</v>
      </c>
      <c r="N152">
        <f t="shared" si="20"/>
        <v>18320000</v>
      </c>
    </row>
    <row r="153" spans="1:14" x14ac:dyDescent="0.3">
      <c r="A153" s="1">
        <v>8</v>
      </c>
      <c r="B153" t="s">
        <v>1898</v>
      </c>
      <c r="C153" t="s">
        <v>4438</v>
      </c>
      <c r="D153" t="s">
        <v>11172</v>
      </c>
      <c r="E153" t="s">
        <v>2868</v>
      </c>
      <c r="F153" t="s">
        <v>3658</v>
      </c>
      <c r="G153" t="s">
        <v>11182</v>
      </c>
      <c r="I153" t="str">
        <f t="shared" si="15"/>
        <v>N/A</v>
      </c>
      <c r="J153">
        <f t="shared" si="16"/>
        <v>3920000</v>
      </c>
      <c r="K153">
        <f t="shared" si="17"/>
        <v>3690000</v>
      </c>
      <c r="L153">
        <f t="shared" si="18"/>
        <v>5300000</v>
      </c>
      <c r="M153">
        <f t="shared" si="19"/>
        <v>8690000</v>
      </c>
      <c r="N153">
        <f t="shared" si="20"/>
        <v>14230000</v>
      </c>
    </row>
    <row r="154" spans="1:14" x14ac:dyDescent="0.3">
      <c r="A154" s="1">
        <v>9</v>
      </c>
      <c r="B154" t="s">
        <v>1903</v>
      </c>
      <c r="C154" t="s">
        <v>1187</v>
      </c>
      <c r="D154" t="s">
        <v>7505</v>
      </c>
      <c r="E154" t="s">
        <v>11183</v>
      </c>
      <c r="F154" t="s">
        <v>11184</v>
      </c>
      <c r="G154" t="s">
        <v>1461</v>
      </c>
      <c r="I154" t="str">
        <f t="shared" si="15"/>
        <v>N/A</v>
      </c>
      <c r="J154" t="str">
        <f t="shared" si="16"/>
        <v>43000</v>
      </c>
      <c r="K154" t="str">
        <f t="shared" si="17"/>
        <v>100000</v>
      </c>
      <c r="L154" t="str">
        <f t="shared" si="18"/>
        <v>262000</v>
      </c>
      <c r="M154" t="str">
        <f t="shared" si="19"/>
        <v>312000</v>
      </c>
      <c r="N154">
        <f t="shared" si="20"/>
        <v>3790000</v>
      </c>
    </row>
    <row r="155" spans="1:14" x14ac:dyDescent="0.3">
      <c r="A155" s="1">
        <v>10</v>
      </c>
      <c r="B155" t="s">
        <v>1909</v>
      </c>
      <c r="C155" t="s">
        <v>1187</v>
      </c>
      <c r="D155" t="s">
        <v>7505</v>
      </c>
      <c r="E155" t="s">
        <v>11183</v>
      </c>
      <c r="F155" t="s">
        <v>11184</v>
      </c>
      <c r="G155" t="s">
        <v>1461</v>
      </c>
      <c r="I155" t="str">
        <f t="shared" si="15"/>
        <v>N/A</v>
      </c>
      <c r="J155" t="str">
        <f t="shared" si="16"/>
        <v>43000</v>
      </c>
      <c r="K155" t="str">
        <f t="shared" si="17"/>
        <v>100000</v>
      </c>
      <c r="L155" t="str">
        <f t="shared" si="18"/>
        <v>262000</v>
      </c>
      <c r="M155" t="str">
        <f t="shared" si="19"/>
        <v>312000</v>
      </c>
      <c r="N155">
        <f t="shared" si="20"/>
        <v>3790000</v>
      </c>
    </row>
    <row r="156" spans="1:14" x14ac:dyDescent="0.3">
      <c r="A156" s="1">
        <v>11</v>
      </c>
      <c r="B156" t="s">
        <v>1911</v>
      </c>
      <c r="C156" t="s">
        <v>261</v>
      </c>
      <c r="D156" t="s">
        <v>261</v>
      </c>
      <c r="E156" t="s">
        <v>261</v>
      </c>
      <c r="F156" t="s">
        <v>261</v>
      </c>
      <c r="G156" t="s">
        <v>261</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1912</v>
      </c>
      <c r="C157" t="s">
        <v>261</v>
      </c>
      <c r="D157" t="s">
        <v>261</v>
      </c>
      <c r="E157" t="s">
        <v>261</v>
      </c>
      <c r="F157" t="s">
        <v>261</v>
      </c>
      <c r="G157" t="s">
        <v>261</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1914</v>
      </c>
      <c r="C158" t="s">
        <v>261</v>
      </c>
      <c r="D158" t="s">
        <v>11027</v>
      </c>
      <c r="E158" t="s">
        <v>11185</v>
      </c>
      <c r="F158" t="s">
        <v>11186</v>
      </c>
      <c r="G158" t="s">
        <v>11187</v>
      </c>
      <c r="I158" t="str">
        <f t="shared" si="15"/>
        <v>N/A</v>
      </c>
      <c r="J158" t="str">
        <f t="shared" si="16"/>
        <v>N/A</v>
      </c>
      <c r="K158">
        <f t="shared" si="17"/>
        <v>-2.7400000000000004E-2</v>
      </c>
      <c r="L158">
        <f t="shared" si="18"/>
        <v>0.45770000000000005</v>
      </c>
      <c r="M158">
        <f t="shared" si="19"/>
        <v>0.62150000000000005</v>
      </c>
      <c r="N158">
        <f t="shared" si="20"/>
        <v>0.96889999999999998</v>
      </c>
    </row>
    <row r="159" spans="1:14" x14ac:dyDescent="0.3">
      <c r="I159" t="str">
        <f t="shared" si="15"/>
        <v>N/A</v>
      </c>
      <c r="J159">
        <f t="shared" si="16"/>
        <v>0</v>
      </c>
      <c r="K159">
        <f t="shared" si="17"/>
        <v>0</v>
      </c>
      <c r="L159">
        <f t="shared" si="18"/>
        <v>0</v>
      </c>
      <c r="M159">
        <f t="shared" si="19"/>
        <v>0</v>
      </c>
      <c r="N159">
        <f t="shared" si="20"/>
        <v>0</v>
      </c>
    </row>
    <row r="160" spans="1:14" x14ac:dyDescent="0.3">
      <c r="B160" s="1" t="s">
        <v>296</v>
      </c>
      <c r="C160" s="1" t="s">
        <v>248</v>
      </c>
      <c r="D160" s="1" t="s">
        <v>249</v>
      </c>
      <c r="E160" s="1" t="s">
        <v>250</v>
      </c>
      <c r="F160" s="1" t="s">
        <v>251</v>
      </c>
      <c r="G160" s="1" t="s">
        <v>252</v>
      </c>
      <c r="H160" s="1" t="s">
        <v>253</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1919</v>
      </c>
      <c r="C161" t="s">
        <v>11188</v>
      </c>
      <c r="D161" t="s">
        <v>9984</v>
      </c>
      <c r="E161" t="s">
        <v>11189</v>
      </c>
      <c r="F161" t="s">
        <v>11190</v>
      </c>
      <c r="G161" t="s">
        <v>11191</v>
      </c>
      <c r="I161" t="str">
        <f t="shared" si="15"/>
        <v>pos_trend</v>
      </c>
      <c r="J161">
        <f t="shared" si="16"/>
        <v>15960000</v>
      </c>
      <c r="K161">
        <f t="shared" si="17"/>
        <v>21050000</v>
      </c>
      <c r="L161">
        <f t="shared" si="18"/>
        <v>37690000</v>
      </c>
      <c r="M161">
        <f t="shared" si="19"/>
        <v>59420000</v>
      </c>
      <c r="N161">
        <f t="shared" si="20"/>
        <v>81580000</v>
      </c>
    </row>
    <row r="162" spans="1:14" x14ac:dyDescent="0.3">
      <c r="A162" s="1">
        <v>1</v>
      </c>
      <c r="B162" t="s">
        <v>1925</v>
      </c>
      <c r="C162" t="s">
        <v>261</v>
      </c>
      <c r="D162" t="s">
        <v>11192</v>
      </c>
      <c r="E162" t="s">
        <v>11193</v>
      </c>
      <c r="F162" t="s">
        <v>11194</v>
      </c>
      <c r="G162" t="s">
        <v>11195</v>
      </c>
      <c r="I162" t="str">
        <f t="shared" si="15"/>
        <v>N/A</v>
      </c>
      <c r="J162" t="str">
        <f t="shared" si="16"/>
        <v>N/A</v>
      </c>
      <c r="K162">
        <f t="shared" si="17"/>
        <v>0.31890000000000002</v>
      </c>
      <c r="L162">
        <f t="shared" si="18"/>
        <v>0.79110000000000003</v>
      </c>
      <c r="M162">
        <f t="shared" si="19"/>
        <v>0.57630000000000003</v>
      </c>
      <c r="N162">
        <f t="shared" si="20"/>
        <v>0.37310000000000004</v>
      </c>
    </row>
    <row r="163" spans="1:14" x14ac:dyDescent="0.3">
      <c r="A163" s="1">
        <v>2</v>
      </c>
      <c r="B163" t="s">
        <v>1930</v>
      </c>
      <c r="C163" t="s">
        <v>5470</v>
      </c>
      <c r="D163" t="s">
        <v>11196</v>
      </c>
      <c r="E163" t="s">
        <v>6088</v>
      </c>
      <c r="F163" t="s">
        <v>5078</v>
      </c>
      <c r="G163" t="s">
        <v>7824</v>
      </c>
      <c r="I163" t="str">
        <f t="shared" si="15"/>
        <v>N/A</v>
      </c>
      <c r="J163">
        <f t="shared" si="16"/>
        <v>1550000</v>
      </c>
      <c r="K163" t="str">
        <f t="shared" si="17"/>
        <v>907000</v>
      </c>
      <c r="L163">
        <f t="shared" si="18"/>
        <v>2370000</v>
      </c>
      <c r="M163">
        <f t="shared" si="19"/>
        <v>5030000</v>
      </c>
      <c r="N163">
        <f t="shared" si="20"/>
        <v>5240000</v>
      </c>
    </row>
    <row r="164" spans="1:14" x14ac:dyDescent="0.3">
      <c r="A164" s="1">
        <v>3</v>
      </c>
      <c r="B164" t="s">
        <v>1935</v>
      </c>
      <c r="C164" t="s">
        <v>261</v>
      </c>
      <c r="D164" t="s">
        <v>11197</v>
      </c>
      <c r="E164" t="s">
        <v>11198</v>
      </c>
      <c r="F164" t="s">
        <v>11199</v>
      </c>
      <c r="G164" t="s">
        <v>11200</v>
      </c>
      <c r="I164" t="str">
        <f t="shared" si="15"/>
        <v>N/A</v>
      </c>
      <c r="J164" t="str">
        <f t="shared" si="16"/>
        <v>N/A</v>
      </c>
      <c r="K164">
        <f t="shared" si="17"/>
        <v>-0.41409999999999997</v>
      </c>
      <c r="L164">
        <f t="shared" si="18"/>
        <v>1.6174000000000002</v>
      </c>
      <c r="M164">
        <f t="shared" si="19"/>
        <v>1.1188</v>
      </c>
      <c r="N164">
        <f t="shared" si="20"/>
        <v>4.1700000000000001E-2</v>
      </c>
    </row>
    <row r="165" spans="1:14" x14ac:dyDescent="0.3">
      <c r="A165" s="1">
        <v>4</v>
      </c>
      <c r="B165" t="s">
        <v>1940</v>
      </c>
      <c r="C165" t="s">
        <v>7946</v>
      </c>
      <c r="D165" t="s">
        <v>11201</v>
      </c>
      <c r="E165" t="s">
        <v>11202</v>
      </c>
      <c r="F165" t="s">
        <v>11203</v>
      </c>
      <c r="G165" t="s">
        <v>11204</v>
      </c>
      <c r="I165" t="str">
        <f t="shared" si="15"/>
        <v>pos_trend</v>
      </c>
      <c r="J165">
        <f t="shared" si="16"/>
        <v>14410000</v>
      </c>
      <c r="K165">
        <f t="shared" si="17"/>
        <v>20140000</v>
      </c>
      <c r="L165">
        <f t="shared" si="18"/>
        <v>35320000</v>
      </c>
      <c r="M165">
        <f t="shared" si="19"/>
        <v>54390000</v>
      </c>
      <c r="N165">
        <f t="shared" si="20"/>
        <v>76340000</v>
      </c>
    </row>
    <row r="166" spans="1:14" x14ac:dyDescent="0.3">
      <c r="A166" s="1">
        <v>5</v>
      </c>
      <c r="B166" t="s">
        <v>1946</v>
      </c>
      <c r="C166" t="s">
        <v>261</v>
      </c>
      <c r="D166" t="s">
        <v>11205</v>
      </c>
      <c r="E166" t="s">
        <v>11206</v>
      </c>
      <c r="F166" t="s">
        <v>11207</v>
      </c>
      <c r="G166" t="s">
        <v>11208</v>
      </c>
      <c r="I166" t="str">
        <f t="shared" si="15"/>
        <v>N/A</v>
      </c>
      <c r="J166" t="str">
        <f t="shared" si="16"/>
        <v>N/A</v>
      </c>
      <c r="K166">
        <f t="shared" si="17"/>
        <v>0.39770000000000005</v>
      </c>
      <c r="L166">
        <f t="shared" si="18"/>
        <v>0.75380000000000003</v>
      </c>
      <c r="M166">
        <f t="shared" si="19"/>
        <v>0.53979999999999995</v>
      </c>
      <c r="N166">
        <f t="shared" si="20"/>
        <v>0.40380000000000005</v>
      </c>
    </row>
    <row r="167" spans="1:14" x14ac:dyDescent="0.3">
      <c r="A167" s="1">
        <v>6</v>
      </c>
      <c r="B167" t="s">
        <v>1951</v>
      </c>
      <c r="C167" t="s">
        <v>261</v>
      </c>
      <c r="D167" t="s">
        <v>261</v>
      </c>
      <c r="E167" t="s">
        <v>261</v>
      </c>
      <c r="F167" t="s">
        <v>261</v>
      </c>
      <c r="G167" t="s">
        <v>9384</v>
      </c>
      <c r="I167" t="str">
        <f t="shared" si="15"/>
        <v>N/A</v>
      </c>
      <c r="J167" t="str">
        <f t="shared" si="16"/>
        <v>N/A</v>
      </c>
      <c r="K167" t="str">
        <f t="shared" si="17"/>
        <v>N/A</v>
      </c>
      <c r="L167" t="str">
        <f t="shared" si="18"/>
        <v>N/A</v>
      </c>
      <c r="M167" t="str">
        <f t="shared" si="19"/>
        <v>N/A</v>
      </c>
      <c r="N167">
        <f t="shared" si="20"/>
        <v>3.4200000000000001E-2</v>
      </c>
    </row>
    <row r="168" spans="1:14" x14ac:dyDescent="0.3">
      <c r="A168" s="1">
        <v>7</v>
      </c>
      <c r="B168" t="s">
        <v>1953</v>
      </c>
      <c r="C168" t="s">
        <v>11209</v>
      </c>
      <c r="D168" t="s">
        <v>11210</v>
      </c>
      <c r="E168" t="s">
        <v>311</v>
      </c>
      <c r="F168" t="s">
        <v>10827</v>
      </c>
      <c r="G168" t="s">
        <v>11211</v>
      </c>
      <c r="I168" t="str">
        <f t="shared" si="15"/>
        <v>N/A</v>
      </c>
      <c r="J168">
        <f t="shared" si="16"/>
        <v>8600000</v>
      </c>
      <c r="K168">
        <f t="shared" si="17"/>
        <v>6600000</v>
      </c>
      <c r="L168">
        <f t="shared" si="18"/>
        <v>9960000</v>
      </c>
      <c r="M168">
        <f t="shared" si="19"/>
        <v>13770000</v>
      </c>
      <c r="N168">
        <f t="shared" si="20"/>
        <v>15140000</v>
      </c>
    </row>
    <row r="169" spans="1:14" x14ac:dyDescent="0.3">
      <c r="A169" s="1">
        <v>8</v>
      </c>
      <c r="B169" t="s">
        <v>1958</v>
      </c>
      <c r="C169" t="s">
        <v>11212</v>
      </c>
      <c r="D169" t="s">
        <v>11044</v>
      </c>
      <c r="E169" t="s">
        <v>10287</v>
      </c>
      <c r="F169" t="s">
        <v>11213</v>
      </c>
      <c r="G169" t="s">
        <v>11214</v>
      </c>
      <c r="I169" t="str">
        <f t="shared" si="15"/>
        <v>N/A</v>
      </c>
      <c r="J169" t="str">
        <f t="shared" si="16"/>
        <v>991000</v>
      </c>
      <c r="K169" t="str">
        <f t="shared" si="17"/>
        <v>88000</v>
      </c>
      <c r="L169" t="str">
        <f t="shared" si="18"/>
        <v>259000</v>
      </c>
      <c r="M169" t="str">
        <f t="shared" si="19"/>
        <v>833000</v>
      </c>
      <c r="N169">
        <f t="shared" si="20"/>
        <v>2170000</v>
      </c>
    </row>
    <row r="170" spans="1:14" x14ac:dyDescent="0.3">
      <c r="A170" s="1">
        <v>9</v>
      </c>
      <c r="B170" t="s">
        <v>268</v>
      </c>
      <c r="C170" t="s">
        <v>261</v>
      </c>
      <c r="D170" t="s">
        <v>261</v>
      </c>
      <c r="E170" t="s">
        <v>261</v>
      </c>
      <c r="F170" t="s">
        <v>261</v>
      </c>
      <c r="G170" t="s">
        <v>261</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269</v>
      </c>
      <c r="C171" t="s">
        <v>11215</v>
      </c>
      <c r="D171" t="s">
        <v>1118</v>
      </c>
      <c r="E171" t="s">
        <v>453</v>
      </c>
      <c r="F171" t="s">
        <v>11216</v>
      </c>
      <c r="G171" t="s">
        <v>5515</v>
      </c>
      <c r="I171" t="str">
        <f t="shared" si="15"/>
        <v>N/A</v>
      </c>
      <c r="J171" t="str">
        <f t="shared" si="16"/>
        <v>299000</v>
      </c>
      <c r="K171">
        <f t="shared" si="17"/>
        <v>1040000</v>
      </c>
      <c r="L171">
        <f t="shared" si="18"/>
        <v>2720000</v>
      </c>
      <c r="M171">
        <f t="shared" si="19"/>
        <v>5180000</v>
      </c>
      <c r="N171">
        <f t="shared" si="20"/>
        <v>5140000</v>
      </c>
    </row>
    <row r="172" spans="1:14" x14ac:dyDescent="0.3">
      <c r="A172" s="1">
        <v>11</v>
      </c>
      <c r="B172" t="s">
        <v>270</v>
      </c>
      <c r="C172" t="s">
        <v>11215</v>
      </c>
      <c r="D172" t="s">
        <v>1118</v>
      </c>
      <c r="E172" t="s">
        <v>453</v>
      </c>
      <c r="F172" t="s">
        <v>6087</v>
      </c>
      <c r="G172" t="s">
        <v>11217</v>
      </c>
      <c r="I172" t="str">
        <f t="shared" si="15"/>
        <v>N/A</v>
      </c>
      <c r="J172" t="str">
        <f t="shared" si="16"/>
        <v>299000</v>
      </c>
      <c r="K172">
        <f t="shared" si="17"/>
        <v>1040000</v>
      </c>
      <c r="L172">
        <f t="shared" si="18"/>
        <v>2720000</v>
      </c>
      <c r="M172">
        <f t="shared" si="19"/>
        <v>3890000</v>
      </c>
      <c r="N172">
        <f t="shared" si="20"/>
        <v>3250000</v>
      </c>
    </row>
    <row r="173" spans="1:14" x14ac:dyDescent="0.3">
      <c r="A173" s="1">
        <v>12</v>
      </c>
      <c r="B173" t="s">
        <v>1967</v>
      </c>
      <c r="C173" t="s">
        <v>10301</v>
      </c>
      <c r="D173" t="s">
        <v>3226</v>
      </c>
      <c r="E173" t="s">
        <v>11218</v>
      </c>
      <c r="F173" t="s">
        <v>8107</v>
      </c>
      <c r="G173" t="s">
        <v>11219</v>
      </c>
      <c r="I173" t="str">
        <f t="shared" si="15"/>
        <v>N/A</v>
      </c>
      <c r="J173">
        <f t="shared" si="16"/>
        <v>7310000</v>
      </c>
      <c r="K173">
        <f t="shared" si="17"/>
        <v>5470000</v>
      </c>
      <c r="L173">
        <f t="shared" si="18"/>
        <v>6970000</v>
      </c>
      <c r="M173">
        <f t="shared" si="19"/>
        <v>7760000</v>
      </c>
      <c r="N173" t="str">
        <f t="shared" si="20"/>
        <v>643000</v>
      </c>
    </row>
    <row r="174" spans="1:14" x14ac:dyDescent="0.3">
      <c r="A174" s="1">
        <v>13</v>
      </c>
      <c r="B174" t="s">
        <v>1972</v>
      </c>
      <c r="C174" t="s">
        <v>11220</v>
      </c>
      <c r="D174" t="s">
        <v>11221</v>
      </c>
      <c r="E174" t="s">
        <v>11222</v>
      </c>
      <c r="F174" t="s">
        <v>11223</v>
      </c>
      <c r="G174" t="s">
        <v>257</v>
      </c>
      <c r="I174" t="str">
        <f t="shared" si="15"/>
        <v>pos_trend</v>
      </c>
      <c r="J174">
        <f t="shared" si="16"/>
        <v>16810000</v>
      </c>
      <c r="K174">
        <f t="shared" si="17"/>
        <v>19440000</v>
      </c>
      <c r="L174">
        <f t="shared" si="18"/>
        <v>31730000</v>
      </c>
      <c r="M174">
        <f t="shared" si="19"/>
        <v>43050000</v>
      </c>
      <c r="N174">
        <f t="shared" si="20"/>
        <v>51680000</v>
      </c>
    </row>
    <row r="175" spans="1:14" x14ac:dyDescent="0.3">
      <c r="A175" s="1">
        <v>14</v>
      </c>
      <c r="B175" t="s">
        <v>1978</v>
      </c>
      <c r="C175" t="s">
        <v>4497</v>
      </c>
      <c r="D175" t="s">
        <v>11224</v>
      </c>
      <c r="E175" t="s">
        <v>11225</v>
      </c>
      <c r="F175" t="s">
        <v>11226</v>
      </c>
      <c r="G175" t="s">
        <v>4380</v>
      </c>
      <c r="I175" t="str">
        <f t="shared" si="15"/>
        <v>pos_trend</v>
      </c>
      <c r="J175">
        <f t="shared" si="16"/>
        <v>11020000</v>
      </c>
      <c r="K175">
        <f t="shared" si="17"/>
        <v>13140000</v>
      </c>
      <c r="L175">
        <f t="shared" si="18"/>
        <v>19160000</v>
      </c>
      <c r="M175">
        <f t="shared" si="19"/>
        <v>24510000</v>
      </c>
      <c r="N175">
        <f t="shared" si="20"/>
        <v>30550000</v>
      </c>
    </row>
    <row r="176" spans="1:14" x14ac:dyDescent="0.3">
      <c r="A176" s="1">
        <v>15</v>
      </c>
      <c r="B176" t="s">
        <v>1984</v>
      </c>
      <c r="C176" t="s">
        <v>578</v>
      </c>
      <c r="D176" t="s">
        <v>7128</v>
      </c>
      <c r="E176" t="s">
        <v>3749</v>
      </c>
      <c r="F176" t="s">
        <v>6442</v>
      </c>
      <c r="G176" t="s">
        <v>1885</v>
      </c>
      <c r="I176" t="str">
        <f t="shared" si="15"/>
        <v>pos_trend</v>
      </c>
      <c r="J176">
        <f t="shared" si="16"/>
        <v>2500000</v>
      </c>
      <c r="K176">
        <f t="shared" si="17"/>
        <v>2730000</v>
      </c>
      <c r="L176">
        <f t="shared" si="18"/>
        <v>4730000</v>
      </c>
      <c r="M176">
        <f t="shared" si="19"/>
        <v>6590000</v>
      </c>
      <c r="N176">
        <f t="shared" si="20"/>
        <v>7630000</v>
      </c>
    </row>
    <row r="177" spans="1:14" x14ac:dyDescent="0.3">
      <c r="A177" s="1">
        <v>16</v>
      </c>
      <c r="B177" t="s">
        <v>294</v>
      </c>
      <c r="C177" t="s">
        <v>3159</v>
      </c>
      <c r="D177" t="s">
        <v>934</v>
      </c>
      <c r="E177" t="s">
        <v>1188</v>
      </c>
      <c r="F177" t="s">
        <v>11227</v>
      </c>
      <c r="G177" t="s">
        <v>11228</v>
      </c>
      <c r="I177" t="str">
        <f t="shared" si="15"/>
        <v>pos_trend</v>
      </c>
      <c r="J177">
        <f t="shared" si="16"/>
        <v>2580000</v>
      </c>
      <c r="K177">
        <f t="shared" si="17"/>
        <v>2910000</v>
      </c>
      <c r="L177">
        <f t="shared" si="18"/>
        <v>6910000</v>
      </c>
      <c r="M177">
        <f t="shared" si="19"/>
        <v>10630000</v>
      </c>
      <c r="N177">
        <f t="shared" si="20"/>
        <v>12170000</v>
      </c>
    </row>
    <row r="178" spans="1:14" x14ac:dyDescent="0.3">
      <c r="A178" s="1">
        <v>17</v>
      </c>
      <c r="B178" t="s">
        <v>297</v>
      </c>
      <c r="C178" t="s">
        <v>11229</v>
      </c>
      <c r="D178" t="s">
        <v>8302</v>
      </c>
      <c r="E178" t="s">
        <v>11230</v>
      </c>
      <c r="F178" t="s">
        <v>8198</v>
      </c>
      <c r="G178" t="s">
        <v>11231</v>
      </c>
      <c r="I178" t="str">
        <f t="shared" si="15"/>
        <v>pos_trend</v>
      </c>
      <c r="J178">
        <f t="shared" si="16"/>
        <v>6200000</v>
      </c>
      <c r="K178">
        <f t="shared" si="17"/>
        <v>7300000</v>
      </c>
      <c r="L178">
        <f t="shared" si="18"/>
        <v>13550000</v>
      </c>
      <c r="M178">
        <f t="shared" si="19"/>
        <v>25100000</v>
      </c>
      <c r="N178">
        <f t="shared" si="20"/>
        <v>39800000</v>
      </c>
    </row>
    <row r="179" spans="1:14" x14ac:dyDescent="0.3">
      <c r="A179" s="1">
        <v>18</v>
      </c>
      <c r="B179" t="s">
        <v>303</v>
      </c>
      <c r="C179" t="s">
        <v>261</v>
      </c>
      <c r="D179" t="s">
        <v>11232</v>
      </c>
      <c r="E179" t="s">
        <v>11233</v>
      </c>
      <c r="F179" t="s">
        <v>11234</v>
      </c>
      <c r="G179" t="s">
        <v>11235</v>
      </c>
      <c r="I179" t="str">
        <f t="shared" si="15"/>
        <v>N/A</v>
      </c>
      <c r="J179" t="str">
        <f t="shared" si="16"/>
        <v>N/A</v>
      </c>
      <c r="K179">
        <f t="shared" si="17"/>
        <v>0.17739999999999997</v>
      </c>
      <c r="L179">
        <f t="shared" si="18"/>
        <v>0.85719999999999996</v>
      </c>
      <c r="M179">
        <f t="shared" si="19"/>
        <v>0.85270000000000001</v>
      </c>
      <c r="N179">
        <f t="shared" si="20"/>
        <v>0.5857</v>
      </c>
    </row>
    <row r="180" spans="1:14" x14ac:dyDescent="0.3">
      <c r="A180" s="1">
        <v>19</v>
      </c>
      <c r="B180" t="s">
        <v>2001</v>
      </c>
      <c r="C180" t="s">
        <v>261</v>
      </c>
      <c r="D180" t="s">
        <v>261</v>
      </c>
      <c r="E180" t="s">
        <v>261</v>
      </c>
      <c r="F180" t="s">
        <v>261</v>
      </c>
      <c r="G180" t="s">
        <v>4117</v>
      </c>
      <c r="I180" t="str">
        <f t="shared" si="15"/>
        <v>N/A</v>
      </c>
      <c r="J180" t="str">
        <f t="shared" si="16"/>
        <v>N/A</v>
      </c>
      <c r="K180" t="str">
        <f t="shared" si="17"/>
        <v>N/A</v>
      </c>
      <c r="L180" t="str">
        <f t="shared" si="18"/>
        <v>N/A</v>
      </c>
      <c r="M180" t="str">
        <f t="shared" si="19"/>
        <v>N/A</v>
      </c>
      <c r="N180">
        <f t="shared" si="20"/>
        <v>0.34600000000000003</v>
      </c>
    </row>
    <row r="181" spans="1:14" x14ac:dyDescent="0.3">
      <c r="A181" s="1">
        <v>20</v>
      </c>
      <c r="B181" t="s">
        <v>308</v>
      </c>
      <c r="C181" t="s">
        <v>261</v>
      </c>
      <c r="D181" t="s">
        <v>261</v>
      </c>
      <c r="E181" t="s">
        <v>261</v>
      </c>
      <c r="F181" t="s">
        <v>261</v>
      </c>
      <c r="G181" t="s">
        <v>261</v>
      </c>
      <c r="I181" t="str">
        <f t="shared" si="15"/>
        <v>N/A</v>
      </c>
      <c r="J181" t="str">
        <f t="shared" si="16"/>
        <v>N/A</v>
      </c>
      <c r="K181" t="str">
        <f t="shared" si="17"/>
        <v>N/A</v>
      </c>
      <c r="L181" t="str">
        <f t="shared" si="18"/>
        <v>N/A</v>
      </c>
      <c r="M181" t="str">
        <f t="shared" si="19"/>
        <v>N/A</v>
      </c>
      <c r="N181" t="str">
        <f t="shared" si="20"/>
        <v>N/A</v>
      </c>
    </row>
    <row r="182" spans="1:14" x14ac:dyDescent="0.3">
      <c r="A182" s="1">
        <v>21</v>
      </c>
      <c r="B182" t="s">
        <v>312</v>
      </c>
      <c r="C182" t="s">
        <v>261</v>
      </c>
      <c r="D182" t="s">
        <v>261</v>
      </c>
      <c r="E182" t="s">
        <v>261</v>
      </c>
      <c r="F182" t="s">
        <v>261</v>
      </c>
      <c r="G182" t="s">
        <v>261</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313</v>
      </c>
      <c r="C183" t="s">
        <v>261</v>
      </c>
      <c r="D183" t="s">
        <v>261</v>
      </c>
      <c r="E183" t="s">
        <v>261</v>
      </c>
      <c r="F183" t="s">
        <v>261</v>
      </c>
      <c r="G183" t="s">
        <v>261</v>
      </c>
      <c r="I183" t="str">
        <f t="shared" si="15"/>
        <v>N/A</v>
      </c>
      <c r="J183" t="str">
        <f t="shared" si="16"/>
        <v>N/A</v>
      </c>
      <c r="K183" t="str">
        <f t="shared" si="17"/>
        <v>N/A</v>
      </c>
      <c r="L183" t="str">
        <f t="shared" si="18"/>
        <v>N/A</v>
      </c>
      <c r="M183" t="str">
        <f t="shared" si="19"/>
        <v>N/A</v>
      </c>
      <c r="N183" t="str">
        <f t="shared" si="20"/>
        <v>N/A</v>
      </c>
    </row>
    <row r="184" spans="1:14" x14ac:dyDescent="0.3">
      <c r="A184" s="1">
        <v>23</v>
      </c>
      <c r="B184" t="s">
        <v>314</v>
      </c>
      <c r="C184" t="s">
        <v>261</v>
      </c>
      <c r="D184" t="s">
        <v>261</v>
      </c>
      <c r="E184" t="s">
        <v>261</v>
      </c>
      <c r="F184" t="s">
        <v>261</v>
      </c>
      <c r="G184" t="s">
        <v>261</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315</v>
      </c>
      <c r="C185" t="s">
        <v>261</v>
      </c>
      <c r="D185" t="s">
        <v>261</v>
      </c>
      <c r="E185" t="s">
        <v>261</v>
      </c>
      <c r="F185" t="s">
        <v>261</v>
      </c>
      <c r="G185" t="s">
        <v>261</v>
      </c>
      <c r="I185" t="str">
        <f t="shared" si="15"/>
        <v>N/A</v>
      </c>
      <c r="J185" t="str">
        <f t="shared" si="16"/>
        <v>N/A</v>
      </c>
      <c r="K185" t="str">
        <f t="shared" si="17"/>
        <v>N/A</v>
      </c>
      <c r="L185" t="str">
        <f t="shared" si="18"/>
        <v>N/A</v>
      </c>
      <c r="M185" t="str">
        <f t="shared" si="19"/>
        <v>N/A</v>
      </c>
      <c r="N185" t="str">
        <f t="shared" si="20"/>
        <v>N/A</v>
      </c>
    </row>
    <row r="186" spans="1:14" x14ac:dyDescent="0.3">
      <c r="A186" s="1">
        <v>25</v>
      </c>
      <c r="B186" t="s">
        <v>319</v>
      </c>
      <c r="C186" t="s">
        <v>11229</v>
      </c>
      <c r="D186" t="s">
        <v>8302</v>
      </c>
      <c r="E186" t="s">
        <v>11230</v>
      </c>
      <c r="F186" t="s">
        <v>8198</v>
      </c>
      <c r="G186" t="s">
        <v>11231</v>
      </c>
      <c r="I186" t="str">
        <f t="shared" si="15"/>
        <v>pos_trend</v>
      </c>
      <c r="J186">
        <f t="shared" si="16"/>
        <v>6200000</v>
      </c>
      <c r="K186">
        <f t="shared" si="17"/>
        <v>7300000</v>
      </c>
      <c r="L186">
        <f t="shared" si="18"/>
        <v>13550000</v>
      </c>
      <c r="M186">
        <f t="shared" si="19"/>
        <v>25100000</v>
      </c>
      <c r="N186">
        <f t="shared" si="20"/>
        <v>39800000</v>
      </c>
    </row>
    <row r="187" spans="1:14" x14ac:dyDescent="0.3">
      <c r="A187" s="1">
        <v>26</v>
      </c>
      <c r="B187" t="s">
        <v>323</v>
      </c>
      <c r="C187" t="s">
        <v>261</v>
      </c>
      <c r="D187" t="s">
        <v>11232</v>
      </c>
      <c r="E187" t="s">
        <v>11233</v>
      </c>
      <c r="F187" t="s">
        <v>11234</v>
      </c>
      <c r="G187" t="s">
        <v>11235</v>
      </c>
      <c r="I187" t="str">
        <f t="shared" si="15"/>
        <v>N/A</v>
      </c>
      <c r="J187" t="str">
        <f t="shared" si="16"/>
        <v>N/A</v>
      </c>
      <c r="K187">
        <f t="shared" si="17"/>
        <v>0.17739999999999997</v>
      </c>
      <c r="L187">
        <f t="shared" si="18"/>
        <v>0.85719999999999996</v>
      </c>
      <c r="M187">
        <f t="shared" si="19"/>
        <v>0.85270000000000001</v>
      </c>
      <c r="N187">
        <f t="shared" si="20"/>
        <v>0.5857</v>
      </c>
    </row>
    <row r="188" spans="1:14" x14ac:dyDescent="0.3">
      <c r="A188" s="1">
        <v>27</v>
      </c>
      <c r="B188" t="s">
        <v>327</v>
      </c>
      <c r="C188" t="s">
        <v>261</v>
      </c>
      <c r="D188" t="s">
        <v>261</v>
      </c>
      <c r="E188" t="s">
        <v>261</v>
      </c>
      <c r="F188" t="s">
        <v>261</v>
      </c>
      <c r="G188" t="s">
        <v>4117</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0.34600000000000003</v>
      </c>
    </row>
    <row r="189" spans="1:14" x14ac:dyDescent="0.3">
      <c r="A189" s="1">
        <v>28</v>
      </c>
      <c r="B189" t="s">
        <v>329</v>
      </c>
      <c r="C189" t="s">
        <v>3445</v>
      </c>
      <c r="D189" t="s">
        <v>7128</v>
      </c>
      <c r="E189" t="s">
        <v>9910</v>
      </c>
      <c r="F189" t="s">
        <v>3377</v>
      </c>
      <c r="G189" t="s">
        <v>11236</v>
      </c>
      <c r="I189" t="str">
        <f t="shared" si="21"/>
        <v>pos_trend</v>
      </c>
      <c r="J189">
        <f t="shared" si="22"/>
        <v>2060000</v>
      </c>
      <c r="K189">
        <f t="shared" si="23"/>
        <v>2730000</v>
      </c>
      <c r="L189">
        <f t="shared" si="24"/>
        <v>5130000</v>
      </c>
      <c r="M189">
        <f t="shared" si="25"/>
        <v>9020000</v>
      </c>
      <c r="N189">
        <f t="shared" si="26"/>
        <v>11750000</v>
      </c>
    </row>
    <row r="190" spans="1:14" x14ac:dyDescent="0.3">
      <c r="A190" s="1">
        <v>29</v>
      </c>
      <c r="B190" t="s">
        <v>330</v>
      </c>
      <c r="C190" t="s">
        <v>3805</v>
      </c>
      <c r="D190" t="s">
        <v>9635</v>
      </c>
      <c r="E190" t="s">
        <v>4946</v>
      </c>
      <c r="F190" t="s">
        <v>11237</v>
      </c>
      <c r="G190" t="s">
        <v>6669</v>
      </c>
      <c r="I190" t="str">
        <f t="shared" si="21"/>
        <v>pos_trend</v>
      </c>
      <c r="J190">
        <f t="shared" si="22"/>
        <v>2190000</v>
      </c>
      <c r="K190">
        <f t="shared" si="23"/>
        <v>3130000</v>
      </c>
      <c r="L190">
        <f t="shared" si="24"/>
        <v>5260000</v>
      </c>
      <c r="M190">
        <f t="shared" si="25"/>
        <v>10080000</v>
      </c>
      <c r="N190">
        <f t="shared" si="26"/>
        <v>12710000</v>
      </c>
    </row>
    <row r="191" spans="1:14" x14ac:dyDescent="0.3">
      <c r="A191" s="1">
        <v>30</v>
      </c>
      <c r="B191" t="s">
        <v>331</v>
      </c>
      <c r="C191" t="s">
        <v>261</v>
      </c>
      <c r="D191" t="s">
        <v>261</v>
      </c>
      <c r="E191" t="s">
        <v>261</v>
      </c>
      <c r="F191" t="s">
        <v>261</v>
      </c>
      <c r="G191" t="s">
        <v>261</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332</v>
      </c>
      <c r="C192" t="s">
        <v>1646</v>
      </c>
      <c r="D192" t="s">
        <v>11238</v>
      </c>
      <c r="E192" t="s">
        <v>11239</v>
      </c>
      <c r="F192" t="s">
        <v>11240</v>
      </c>
      <c r="G192" t="s">
        <v>11241</v>
      </c>
      <c r="I192" t="str">
        <f t="shared" si="21"/>
        <v>N/A</v>
      </c>
      <c r="J192" t="str">
        <f t="shared" si="22"/>
        <v>(132,000)</v>
      </c>
      <c r="K192" t="str">
        <f t="shared" si="23"/>
        <v>(396,000)</v>
      </c>
      <c r="L192" t="str">
        <f t="shared" si="24"/>
        <v>(130,000)</v>
      </c>
      <c r="M192" t="str">
        <f t="shared" si="25"/>
        <v>(1.06M)</v>
      </c>
      <c r="N192" t="str">
        <f t="shared" si="26"/>
        <v>(964,000)</v>
      </c>
    </row>
    <row r="193" spans="1:14" x14ac:dyDescent="0.3">
      <c r="A193" s="1">
        <v>32</v>
      </c>
      <c r="B193" t="s">
        <v>333</v>
      </c>
      <c r="C193" t="s">
        <v>261</v>
      </c>
      <c r="D193" t="s">
        <v>261</v>
      </c>
      <c r="E193" t="s">
        <v>261</v>
      </c>
      <c r="F193" t="s">
        <v>261</v>
      </c>
      <c r="G193" t="s">
        <v>261</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334</v>
      </c>
      <c r="C194" t="s">
        <v>261</v>
      </c>
      <c r="D194" t="s">
        <v>261</v>
      </c>
      <c r="E194" t="s">
        <v>261</v>
      </c>
      <c r="F194" t="s">
        <v>261</v>
      </c>
      <c r="G194" t="s">
        <v>261</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335</v>
      </c>
      <c r="C195" t="s">
        <v>261</v>
      </c>
      <c r="D195" t="s">
        <v>261</v>
      </c>
      <c r="E195" t="s">
        <v>261</v>
      </c>
      <c r="F195" t="s">
        <v>261</v>
      </c>
      <c r="G195" t="s">
        <v>261</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336</v>
      </c>
      <c r="C196" t="s">
        <v>261</v>
      </c>
      <c r="D196" t="s">
        <v>3260</v>
      </c>
      <c r="E196" t="s">
        <v>11242</v>
      </c>
      <c r="F196" t="s">
        <v>11243</v>
      </c>
      <c r="G196" t="s">
        <v>7859</v>
      </c>
      <c r="I196" t="str">
        <f t="shared" si="21"/>
        <v>N/A</v>
      </c>
      <c r="J196" t="str">
        <f t="shared" si="22"/>
        <v>N/A</v>
      </c>
      <c r="K196" t="str">
        <f t="shared" si="23"/>
        <v>(20,000)</v>
      </c>
      <c r="L196" t="str">
        <f t="shared" si="24"/>
        <v>(94,000)</v>
      </c>
      <c r="M196" t="str">
        <f t="shared" si="25"/>
        <v>(174,000)</v>
      </c>
      <c r="N196" t="str">
        <f t="shared" si="26"/>
        <v>(284,000)</v>
      </c>
    </row>
    <row r="197" spans="1:14" x14ac:dyDescent="0.3">
      <c r="A197" s="1">
        <v>36</v>
      </c>
      <c r="B197" t="s">
        <v>337</v>
      </c>
      <c r="C197" t="s">
        <v>1902</v>
      </c>
      <c r="D197" t="s">
        <v>11244</v>
      </c>
      <c r="E197" t="s">
        <v>6265</v>
      </c>
      <c r="F197" t="s">
        <v>11245</v>
      </c>
      <c r="G197" t="s">
        <v>9248</v>
      </c>
      <c r="I197" t="str">
        <f t="shared" si="21"/>
        <v>pos_trend</v>
      </c>
      <c r="J197">
        <f t="shared" si="22"/>
        <v>4139999.9999999995</v>
      </c>
      <c r="K197">
        <f t="shared" si="23"/>
        <v>4540000</v>
      </c>
      <c r="L197">
        <f t="shared" si="24"/>
        <v>8320000</v>
      </c>
      <c r="M197">
        <f t="shared" si="25"/>
        <v>15910000</v>
      </c>
      <c r="N197">
        <f t="shared" si="26"/>
        <v>27770000</v>
      </c>
    </row>
    <row r="198" spans="1:14" x14ac:dyDescent="0.3">
      <c r="A198" s="1">
        <v>37</v>
      </c>
      <c r="B198" t="s">
        <v>338</v>
      </c>
      <c r="C198" t="s">
        <v>261</v>
      </c>
      <c r="D198" t="s">
        <v>261</v>
      </c>
      <c r="E198" t="s">
        <v>261</v>
      </c>
      <c r="F198" t="s">
        <v>261</v>
      </c>
      <c r="G198" t="s">
        <v>261</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344</v>
      </c>
      <c r="C199" t="s">
        <v>1902</v>
      </c>
      <c r="D199" t="s">
        <v>11244</v>
      </c>
      <c r="E199" t="s">
        <v>6265</v>
      </c>
      <c r="F199" t="s">
        <v>11245</v>
      </c>
      <c r="G199" t="s">
        <v>9248</v>
      </c>
      <c r="I199" t="str">
        <f t="shared" si="21"/>
        <v>pos_trend</v>
      </c>
      <c r="J199">
        <f t="shared" si="22"/>
        <v>4139999.9999999995</v>
      </c>
      <c r="K199">
        <f t="shared" si="23"/>
        <v>4540000</v>
      </c>
      <c r="L199">
        <f t="shared" si="24"/>
        <v>8320000</v>
      </c>
      <c r="M199">
        <f t="shared" si="25"/>
        <v>15910000</v>
      </c>
      <c r="N199">
        <f t="shared" si="26"/>
        <v>27770000</v>
      </c>
    </row>
    <row r="200" spans="1:14" x14ac:dyDescent="0.3">
      <c r="A200" s="1">
        <v>39</v>
      </c>
      <c r="B200" t="s">
        <v>350</v>
      </c>
      <c r="C200" t="s">
        <v>261</v>
      </c>
      <c r="D200" t="s">
        <v>9744</v>
      </c>
      <c r="E200" t="s">
        <v>11246</v>
      </c>
      <c r="F200" t="s">
        <v>11247</v>
      </c>
      <c r="G200" t="s">
        <v>11248</v>
      </c>
      <c r="I200" t="str">
        <f t="shared" si="21"/>
        <v>N/A</v>
      </c>
      <c r="J200" t="str">
        <f t="shared" si="22"/>
        <v>N/A</v>
      </c>
      <c r="K200">
        <f t="shared" si="23"/>
        <v>9.69E-2</v>
      </c>
      <c r="L200">
        <f t="shared" si="24"/>
        <v>0.83220000000000005</v>
      </c>
      <c r="M200">
        <f t="shared" si="25"/>
        <v>0.91180000000000005</v>
      </c>
      <c r="N200">
        <f t="shared" si="26"/>
        <v>0.74609999999999999</v>
      </c>
    </row>
    <row r="201" spans="1:14" x14ac:dyDescent="0.3">
      <c r="A201" s="1">
        <v>40</v>
      </c>
      <c r="B201" t="s">
        <v>355</v>
      </c>
      <c r="C201" t="s">
        <v>261</v>
      </c>
      <c r="D201" t="s">
        <v>261</v>
      </c>
      <c r="E201" t="s">
        <v>261</v>
      </c>
      <c r="F201" t="s">
        <v>261</v>
      </c>
      <c r="G201" t="s">
        <v>11249</v>
      </c>
      <c r="I201" t="str">
        <f t="shared" si="21"/>
        <v>N/A</v>
      </c>
      <c r="J201" t="str">
        <f t="shared" si="22"/>
        <v>N/A</v>
      </c>
      <c r="K201" t="str">
        <f t="shared" si="23"/>
        <v>N/A</v>
      </c>
      <c r="L201" t="str">
        <f t="shared" si="24"/>
        <v>N/A</v>
      </c>
      <c r="M201" t="str">
        <f t="shared" si="25"/>
        <v>N/A</v>
      </c>
      <c r="N201">
        <f t="shared" si="26"/>
        <v>0.2414</v>
      </c>
    </row>
    <row r="202" spans="1:14" x14ac:dyDescent="0.3">
      <c r="A202" s="1">
        <v>41</v>
      </c>
      <c r="B202" t="s">
        <v>357</v>
      </c>
      <c r="C202" t="s">
        <v>261</v>
      </c>
      <c r="D202" t="s">
        <v>261</v>
      </c>
      <c r="E202" t="s">
        <v>261</v>
      </c>
      <c r="F202" t="s">
        <v>261</v>
      </c>
      <c r="G202" t="s">
        <v>261</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361</v>
      </c>
      <c r="C203" t="s">
        <v>261</v>
      </c>
      <c r="D203" t="s">
        <v>261</v>
      </c>
      <c r="E203" t="s">
        <v>261</v>
      </c>
      <c r="F203" t="s">
        <v>261</v>
      </c>
      <c r="G203" t="s">
        <v>261</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365</v>
      </c>
      <c r="C204" t="s">
        <v>261</v>
      </c>
      <c r="D204" t="s">
        <v>261</v>
      </c>
      <c r="E204" t="s">
        <v>261</v>
      </c>
      <c r="F204" t="s">
        <v>261</v>
      </c>
      <c r="G204" t="s">
        <v>261</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366</v>
      </c>
      <c r="C205" t="s">
        <v>261</v>
      </c>
      <c r="D205" t="s">
        <v>261</v>
      </c>
      <c r="E205" t="s">
        <v>261</v>
      </c>
      <c r="F205" t="s">
        <v>261</v>
      </c>
      <c r="G205" t="s">
        <v>261</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370</v>
      </c>
      <c r="C206" t="s">
        <v>261</v>
      </c>
      <c r="D206" t="s">
        <v>261</v>
      </c>
      <c r="E206" t="s">
        <v>261</v>
      </c>
      <c r="F206" t="s">
        <v>261</v>
      </c>
      <c r="G206" t="s">
        <v>261</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374</v>
      </c>
      <c r="C207" t="s">
        <v>8124</v>
      </c>
      <c r="D207" t="s">
        <v>1878</v>
      </c>
      <c r="E207" t="s">
        <v>7505</v>
      </c>
      <c r="F207" t="s">
        <v>7505</v>
      </c>
      <c r="G207" t="s">
        <v>8135</v>
      </c>
      <c r="I207" t="str">
        <f t="shared" si="21"/>
        <v>N/A</v>
      </c>
      <c r="J207" t="str">
        <f t="shared" si="22"/>
        <v>458000</v>
      </c>
      <c r="K207" t="str">
        <f t="shared" si="23"/>
        <v>109000</v>
      </c>
      <c r="L207" t="str">
        <f t="shared" si="24"/>
        <v>100000</v>
      </c>
      <c r="M207" t="str">
        <f t="shared" si="25"/>
        <v>100000</v>
      </c>
      <c r="N207" t="str">
        <f t="shared" si="26"/>
        <v>23000</v>
      </c>
    </row>
    <row r="208" spans="1:14" x14ac:dyDescent="0.3">
      <c r="A208" s="1">
        <v>47</v>
      </c>
      <c r="B208" t="s">
        <v>375</v>
      </c>
      <c r="C208" t="s">
        <v>358</v>
      </c>
      <c r="D208" t="s">
        <v>4013</v>
      </c>
      <c r="E208" t="s">
        <v>5350</v>
      </c>
      <c r="F208" t="s">
        <v>10006</v>
      </c>
      <c r="G208" t="s">
        <v>11250</v>
      </c>
      <c r="I208" t="str">
        <f t="shared" si="21"/>
        <v>pos_trend</v>
      </c>
      <c r="J208">
        <f t="shared" si="22"/>
        <v>3680000</v>
      </c>
      <c r="K208">
        <f t="shared" si="23"/>
        <v>4430000</v>
      </c>
      <c r="L208">
        <f t="shared" si="24"/>
        <v>8220000.0000000009</v>
      </c>
      <c r="M208">
        <f t="shared" si="25"/>
        <v>15810000</v>
      </c>
      <c r="N208">
        <f t="shared" si="26"/>
        <v>27750000</v>
      </c>
    </row>
    <row r="209" spans="1:14" x14ac:dyDescent="0.3">
      <c r="A209" s="1">
        <v>48</v>
      </c>
      <c r="B209" t="s">
        <v>379</v>
      </c>
      <c r="C209" t="s">
        <v>1469</v>
      </c>
      <c r="D209" t="s">
        <v>10381</v>
      </c>
      <c r="E209" t="s">
        <v>3613</v>
      </c>
      <c r="F209" t="s">
        <v>4849</v>
      </c>
      <c r="G209" t="s">
        <v>11251</v>
      </c>
      <c r="I209" t="str">
        <f t="shared" si="21"/>
        <v>pos_trend</v>
      </c>
      <c r="J209" t="str">
        <f t="shared" si="22"/>
        <v>1.03</v>
      </c>
      <c r="K209" t="str">
        <f t="shared" si="23"/>
        <v>1.13</v>
      </c>
      <c r="L209" t="str">
        <f t="shared" si="24"/>
        <v>1.32</v>
      </c>
      <c r="M209" t="str">
        <f t="shared" si="25"/>
        <v>1.62</v>
      </c>
      <c r="N209" t="str">
        <f t="shared" si="26"/>
        <v>2.56</v>
      </c>
    </row>
    <row r="210" spans="1:14" x14ac:dyDescent="0.3">
      <c r="A210" s="1">
        <v>49</v>
      </c>
      <c r="B210" t="s">
        <v>2040</v>
      </c>
      <c r="C210" t="s">
        <v>261</v>
      </c>
      <c r="D210" t="s">
        <v>11252</v>
      </c>
      <c r="E210" t="s">
        <v>11253</v>
      </c>
      <c r="F210" t="s">
        <v>11254</v>
      </c>
      <c r="G210" t="s">
        <v>11255</v>
      </c>
      <c r="I210" t="str">
        <f t="shared" si="21"/>
        <v>N/A</v>
      </c>
      <c r="J210" t="str">
        <f t="shared" si="22"/>
        <v>N/A</v>
      </c>
      <c r="K210">
        <f t="shared" si="23"/>
        <v>9.7100000000000006E-2</v>
      </c>
      <c r="L210">
        <f t="shared" si="24"/>
        <v>0.1681</v>
      </c>
      <c r="M210">
        <f t="shared" si="25"/>
        <v>0.2273</v>
      </c>
      <c r="N210">
        <f t="shared" si="26"/>
        <v>0.58020000000000005</v>
      </c>
    </row>
    <row r="211" spans="1:14" x14ac:dyDescent="0.3">
      <c r="A211" s="1">
        <v>50</v>
      </c>
      <c r="B211" t="s">
        <v>390</v>
      </c>
      <c r="C211" t="s">
        <v>1442</v>
      </c>
      <c r="D211" t="s">
        <v>2829</v>
      </c>
      <c r="E211" t="s">
        <v>2829</v>
      </c>
      <c r="F211" t="s">
        <v>10196</v>
      </c>
      <c r="G211" t="s">
        <v>11256</v>
      </c>
      <c r="I211" t="str">
        <f t="shared" si="21"/>
        <v>N/A</v>
      </c>
      <c r="J211">
        <f t="shared" si="22"/>
        <v>3560000</v>
      </c>
      <c r="K211">
        <f t="shared" si="23"/>
        <v>10850000</v>
      </c>
      <c r="L211">
        <f t="shared" si="24"/>
        <v>10850000</v>
      </c>
      <c r="M211">
        <f t="shared" si="25"/>
        <v>9780000</v>
      </c>
      <c r="N211">
        <f t="shared" si="26"/>
        <v>10820000</v>
      </c>
    </row>
    <row r="212" spans="1:14" x14ac:dyDescent="0.3">
      <c r="A212" s="1">
        <v>51</v>
      </c>
      <c r="B212" t="s">
        <v>396</v>
      </c>
      <c r="C212" t="s">
        <v>1481</v>
      </c>
      <c r="D212" t="s">
        <v>6408</v>
      </c>
      <c r="E212" t="s">
        <v>1470</v>
      </c>
      <c r="F212" t="s">
        <v>9325</v>
      </c>
      <c r="G212" t="s">
        <v>8009</v>
      </c>
      <c r="I212" t="str">
        <f t="shared" si="21"/>
        <v>N/A</v>
      </c>
      <c r="J212" t="str">
        <f t="shared" si="22"/>
        <v>1.02</v>
      </c>
      <c r="K212" t="str">
        <f t="shared" si="23"/>
        <v>0.41</v>
      </c>
      <c r="L212" t="str">
        <f t="shared" si="24"/>
        <v>0.76</v>
      </c>
      <c r="M212" t="str">
        <f t="shared" si="25"/>
        <v>1.54</v>
      </c>
      <c r="N212" t="str">
        <f t="shared" si="26"/>
        <v>2.42</v>
      </c>
    </row>
    <row r="213" spans="1:14" x14ac:dyDescent="0.3">
      <c r="A213" s="1">
        <v>52</v>
      </c>
      <c r="B213" t="s">
        <v>399</v>
      </c>
      <c r="C213" t="s">
        <v>261</v>
      </c>
      <c r="D213" t="s">
        <v>11257</v>
      </c>
      <c r="E213" t="s">
        <v>11258</v>
      </c>
      <c r="F213" t="s">
        <v>11259</v>
      </c>
      <c r="G213" t="s">
        <v>4291</v>
      </c>
      <c r="I213" t="str">
        <f t="shared" si="21"/>
        <v>N/A</v>
      </c>
      <c r="J213" t="str">
        <f t="shared" si="22"/>
        <v>N/A</v>
      </c>
      <c r="K213">
        <f t="shared" si="23"/>
        <v>-0.59960000000000002</v>
      </c>
      <c r="L213">
        <f t="shared" si="24"/>
        <v>0.85459999999999992</v>
      </c>
      <c r="M213">
        <f t="shared" si="25"/>
        <v>1.0333000000000001</v>
      </c>
      <c r="N213">
        <f t="shared" si="26"/>
        <v>0.57140000000000002</v>
      </c>
    </row>
    <row r="214" spans="1:14" x14ac:dyDescent="0.3">
      <c r="A214" s="1">
        <v>53</v>
      </c>
      <c r="B214" t="s">
        <v>404</v>
      </c>
      <c r="C214" t="s">
        <v>5708</v>
      </c>
      <c r="D214" t="s">
        <v>2829</v>
      </c>
      <c r="E214" t="s">
        <v>2829</v>
      </c>
      <c r="F214" t="s">
        <v>6004</v>
      </c>
      <c r="G214" t="s">
        <v>5058</v>
      </c>
      <c r="I214" t="str">
        <f t="shared" si="21"/>
        <v>N/A</v>
      </c>
      <c r="J214">
        <f t="shared" si="22"/>
        <v>3620000</v>
      </c>
      <c r="K214">
        <f t="shared" si="23"/>
        <v>10850000</v>
      </c>
      <c r="L214">
        <f t="shared" si="24"/>
        <v>10850000</v>
      </c>
      <c r="M214">
        <f t="shared" si="25"/>
        <v>10280000</v>
      </c>
      <c r="N214">
        <f t="shared" si="26"/>
        <v>11490000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247</v>
      </c>
      <c r="C216" s="1" t="s">
        <v>248</v>
      </c>
      <c r="D216" s="1" t="s">
        <v>249</v>
      </c>
      <c r="E216" s="1" t="s">
        <v>250</v>
      </c>
      <c r="F216" s="1" t="s">
        <v>251</v>
      </c>
      <c r="G216" s="1" t="s">
        <v>252</v>
      </c>
      <c r="H216" s="1" t="s">
        <v>253</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2045</v>
      </c>
      <c r="C217" t="s">
        <v>10748</v>
      </c>
      <c r="D217" t="s">
        <v>11260</v>
      </c>
      <c r="E217" t="s">
        <v>11261</v>
      </c>
      <c r="F217" t="s">
        <v>11262</v>
      </c>
      <c r="G217" t="s">
        <v>11263</v>
      </c>
      <c r="I217" t="str">
        <f t="shared" si="21"/>
        <v>N/A</v>
      </c>
      <c r="J217">
        <f t="shared" si="22"/>
        <v>24980000</v>
      </c>
      <c r="K217">
        <f t="shared" si="23"/>
        <v>18220000</v>
      </c>
      <c r="L217">
        <f t="shared" si="24"/>
        <v>49350000</v>
      </c>
      <c r="M217">
        <f t="shared" si="25"/>
        <v>52390000</v>
      </c>
      <c r="N217">
        <f t="shared" si="26"/>
        <v>90930000</v>
      </c>
    </row>
    <row r="218" spans="1:14" x14ac:dyDescent="0.3">
      <c r="A218" s="1">
        <v>1</v>
      </c>
      <c r="B218" t="s">
        <v>2051</v>
      </c>
      <c r="C218" t="s">
        <v>261</v>
      </c>
      <c r="D218" t="s">
        <v>11264</v>
      </c>
      <c r="E218" t="s">
        <v>11265</v>
      </c>
      <c r="F218" t="s">
        <v>11266</v>
      </c>
      <c r="G218" t="s">
        <v>11267</v>
      </c>
      <c r="I218" t="str">
        <f t="shared" si="21"/>
        <v>N/A</v>
      </c>
      <c r="J218" t="str">
        <f t="shared" si="22"/>
        <v>N/A</v>
      </c>
      <c r="K218">
        <f t="shared" si="23"/>
        <v>-0.27060000000000001</v>
      </c>
      <c r="L218">
        <f t="shared" si="24"/>
        <v>1.7088000000000001</v>
      </c>
      <c r="M218">
        <f t="shared" si="25"/>
        <v>6.1699999999999998E-2</v>
      </c>
      <c r="N218">
        <f t="shared" si="26"/>
        <v>0.73540000000000005</v>
      </c>
    </row>
    <row r="219" spans="1:14" x14ac:dyDescent="0.3">
      <c r="A219" s="1">
        <v>2</v>
      </c>
      <c r="B219" t="s">
        <v>2056</v>
      </c>
      <c r="C219" t="s">
        <v>11268</v>
      </c>
      <c r="D219" t="s">
        <v>11269</v>
      </c>
      <c r="E219" t="s">
        <v>11270</v>
      </c>
      <c r="F219" t="s">
        <v>11271</v>
      </c>
      <c r="G219" t="s">
        <v>2848</v>
      </c>
      <c r="I219" t="str">
        <f t="shared" si="21"/>
        <v>pos_trend</v>
      </c>
      <c r="J219">
        <f t="shared" si="22"/>
        <v>238260000</v>
      </c>
      <c r="K219">
        <f t="shared" si="23"/>
        <v>338820000</v>
      </c>
      <c r="L219">
        <f t="shared" si="24"/>
        <v>473100000</v>
      </c>
      <c r="M219">
        <f t="shared" si="25"/>
        <v>756370000</v>
      </c>
      <c r="N219">
        <f t="shared" si="26"/>
        <v>1020000000</v>
      </c>
    </row>
    <row r="220" spans="1:14" x14ac:dyDescent="0.3">
      <c r="A220" s="1">
        <v>3</v>
      </c>
      <c r="B220" t="s">
        <v>2062</v>
      </c>
      <c r="C220" t="s">
        <v>261</v>
      </c>
      <c r="D220" t="s">
        <v>261</v>
      </c>
      <c r="E220" t="s">
        <v>261</v>
      </c>
      <c r="F220" t="s">
        <v>261</v>
      </c>
      <c r="G220" t="s">
        <v>261</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2063</v>
      </c>
      <c r="C221" t="s">
        <v>261</v>
      </c>
      <c r="D221" t="s">
        <v>261</v>
      </c>
      <c r="E221" t="s">
        <v>261</v>
      </c>
      <c r="F221" t="s">
        <v>261</v>
      </c>
      <c r="G221" t="s">
        <v>261</v>
      </c>
      <c r="I221" t="str">
        <f t="shared" si="21"/>
        <v>N/A</v>
      </c>
      <c r="J221" t="str">
        <f t="shared" si="22"/>
        <v>N/A</v>
      </c>
      <c r="K221" t="str">
        <f t="shared" si="23"/>
        <v>N/A</v>
      </c>
      <c r="L221" t="str">
        <f t="shared" si="24"/>
        <v>N/A</v>
      </c>
      <c r="M221" t="str">
        <f t="shared" si="25"/>
        <v>N/A</v>
      </c>
      <c r="N221" t="str">
        <f t="shared" si="26"/>
        <v>N/A</v>
      </c>
    </row>
    <row r="222" spans="1:14" x14ac:dyDescent="0.3">
      <c r="A222" s="1">
        <v>5</v>
      </c>
      <c r="B222" t="s">
        <v>2069</v>
      </c>
      <c r="C222" t="s">
        <v>261</v>
      </c>
      <c r="D222" t="s">
        <v>261</v>
      </c>
      <c r="E222" t="s">
        <v>261</v>
      </c>
      <c r="F222" t="s">
        <v>261</v>
      </c>
      <c r="G222" t="s">
        <v>261</v>
      </c>
      <c r="I222" t="str">
        <f t="shared" si="21"/>
        <v>N/A</v>
      </c>
      <c r="J222" t="str">
        <f t="shared" si="22"/>
        <v>N/A</v>
      </c>
      <c r="K222" t="str">
        <f t="shared" si="23"/>
        <v>N/A</v>
      </c>
      <c r="L222" t="str">
        <f t="shared" si="24"/>
        <v>N/A</v>
      </c>
      <c r="M222" t="str">
        <f t="shared" si="25"/>
        <v>N/A</v>
      </c>
      <c r="N222" t="str">
        <f t="shared" si="26"/>
        <v>N/A</v>
      </c>
    </row>
    <row r="223" spans="1:14" x14ac:dyDescent="0.3">
      <c r="A223" s="1">
        <v>6</v>
      </c>
      <c r="B223" t="s">
        <v>2070</v>
      </c>
      <c r="C223" t="s">
        <v>261</v>
      </c>
      <c r="D223" t="s">
        <v>261</v>
      </c>
      <c r="E223" t="s">
        <v>261</v>
      </c>
      <c r="F223" t="s">
        <v>261</v>
      </c>
      <c r="G223" t="s">
        <v>261</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2071</v>
      </c>
      <c r="C224" t="s">
        <v>11272</v>
      </c>
      <c r="D224" t="s">
        <v>11273</v>
      </c>
      <c r="E224" t="s">
        <v>11274</v>
      </c>
      <c r="F224" t="s">
        <v>9934</v>
      </c>
      <c r="G224" t="s">
        <v>261</v>
      </c>
      <c r="I224" t="str">
        <f t="shared" si="21"/>
        <v>N/A</v>
      </c>
      <c r="J224">
        <f t="shared" si="22"/>
        <v>14990000</v>
      </c>
      <c r="K224">
        <f t="shared" si="23"/>
        <v>22950000</v>
      </c>
      <c r="L224">
        <f t="shared" si="24"/>
        <v>55720000</v>
      </c>
      <c r="M224">
        <f t="shared" si="25"/>
        <v>10120000</v>
      </c>
      <c r="N224" t="str">
        <f t="shared" si="26"/>
        <v>N/A</v>
      </c>
    </row>
    <row r="225" spans="1:14" x14ac:dyDescent="0.3">
      <c r="A225" s="1">
        <v>8</v>
      </c>
      <c r="B225" t="s">
        <v>2077</v>
      </c>
      <c r="C225" t="s">
        <v>1352</v>
      </c>
      <c r="D225" t="s">
        <v>261</v>
      </c>
      <c r="E225" t="s">
        <v>261</v>
      </c>
      <c r="F225" t="s">
        <v>10862</v>
      </c>
      <c r="G225" t="s">
        <v>5940</v>
      </c>
      <c r="I225" t="str">
        <f t="shared" si="21"/>
        <v>N/A</v>
      </c>
      <c r="J225">
        <f t="shared" si="22"/>
        <v>2260000</v>
      </c>
      <c r="K225" t="str">
        <f t="shared" si="23"/>
        <v>N/A</v>
      </c>
      <c r="L225" t="str">
        <f t="shared" si="24"/>
        <v>N/A</v>
      </c>
      <c r="M225">
        <f t="shared" si="25"/>
        <v>8000000</v>
      </c>
      <c r="N225">
        <f t="shared" si="26"/>
        <v>12050000</v>
      </c>
    </row>
    <row r="226" spans="1:14" x14ac:dyDescent="0.3">
      <c r="A226" s="1">
        <v>9</v>
      </c>
      <c r="B226" t="s">
        <v>2078</v>
      </c>
      <c r="C226" t="s">
        <v>6526</v>
      </c>
      <c r="D226" t="s">
        <v>3364</v>
      </c>
      <c r="E226" t="s">
        <v>5517</v>
      </c>
      <c r="F226" t="s">
        <v>11275</v>
      </c>
      <c r="G226" t="s">
        <v>11276</v>
      </c>
      <c r="I226" t="str">
        <f t="shared" si="21"/>
        <v>N/A</v>
      </c>
      <c r="J226">
        <f t="shared" si="22"/>
        <v>8820000</v>
      </c>
      <c r="K226">
        <f t="shared" si="23"/>
        <v>9310000</v>
      </c>
      <c r="L226">
        <f t="shared" si="24"/>
        <v>9200000</v>
      </c>
      <c r="M226">
        <f t="shared" si="25"/>
        <v>172730000</v>
      </c>
      <c r="N226">
        <f t="shared" si="26"/>
        <v>250860000</v>
      </c>
    </row>
    <row r="227" spans="1:14" x14ac:dyDescent="0.3">
      <c r="A227" s="1">
        <v>10</v>
      </c>
      <c r="B227" t="s">
        <v>2084</v>
      </c>
      <c r="C227" t="s">
        <v>6148</v>
      </c>
      <c r="D227" t="s">
        <v>11277</v>
      </c>
      <c r="E227" t="s">
        <v>11278</v>
      </c>
      <c r="F227" t="s">
        <v>11279</v>
      </c>
      <c r="G227" t="s">
        <v>11280</v>
      </c>
      <c r="I227" t="str">
        <f t="shared" si="21"/>
        <v>pos_trend</v>
      </c>
      <c r="J227">
        <f t="shared" si="22"/>
        <v>196120000</v>
      </c>
      <c r="K227">
        <f t="shared" si="23"/>
        <v>292830000</v>
      </c>
      <c r="L227">
        <f t="shared" si="24"/>
        <v>384120000</v>
      </c>
      <c r="M227">
        <f t="shared" si="25"/>
        <v>551190000</v>
      </c>
      <c r="N227">
        <f t="shared" si="26"/>
        <v>732590000</v>
      </c>
    </row>
    <row r="228" spans="1:14" x14ac:dyDescent="0.3">
      <c r="A228" s="1">
        <v>11</v>
      </c>
      <c r="B228" t="s">
        <v>2088</v>
      </c>
      <c r="C228" t="s">
        <v>261</v>
      </c>
      <c r="D228" t="s">
        <v>2004</v>
      </c>
      <c r="E228" t="s">
        <v>451</v>
      </c>
      <c r="F228" t="s">
        <v>261</v>
      </c>
      <c r="G228" t="s">
        <v>261</v>
      </c>
      <c r="I228" t="str">
        <f t="shared" si="21"/>
        <v>N/A</v>
      </c>
      <c r="J228" t="str">
        <f t="shared" si="22"/>
        <v>N/A</v>
      </c>
      <c r="K228">
        <f t="shared" si="23"/>
        <v>3030000</v>
      </c>
      <c r="L228">
        <f t="shared" si="24"/>
        <v>5350000</v>
      </c>
      <c r="M228" t="str">
        <f t="shared" si="25"/>
        <v>N/A</v>
      </c>
      <c r="N228" t="str">
        <f t="shared" si="26"/>
        <v>N/A</v>
      </c>
    </row>
    <row r="229" spans="1:14" x14ac:dyDescent="0.3">
      <c r="A229" s="1">
        <v>12</v>
      </c>
      <c r="B229" t="s">
        <v>437</v>
      </c>
      <c r="C229" t="s">
        <v>3766</v>
      </c>
      <c r="D229" t="s">
        <v>371</v>
      </c>
      <c r="E229" t="s">
        <v>11281</v>
      </c>
      <c r="F229" t="s">
        <v>1371</v>
      </c>
      <c r="G229" t="s">
        <v>11282</v>
      </c>
      <c r="I229" t="str">
        <f t="shared" si="21"/>
        <v>N/A</v>
      </c>
      <c r="J229">
        <f t="shared" si="22"/>
        <v>16070000</v>
      </c>
      <c r="K229">
        <f t="shared" si="23"/>
        <v>10690000</v>
      </c>
      <c r="L229">
        <f t="shared" si="24"/>
        <v>18710000</v>
      </c>
      <c r="M229">
        <f t="shared" si="25"/>
        <v>14330000</v>
      </c>
      <c r="N229">
        <f t="shared" si="26"/>
        <v>24750000</v>
      </c>
    </row>
    <row r="230" spans="1:14" x14ac:dyDescent="0.3">
      <c r="A230" s="1">
        <v>13</v>
      </c>
      <c r="B230" t="s">
        <v>2095</v>
      </c>
      <c r="C230" t="s">
        <v>261</v>
      </c>
      <c r="D230" t="s">
        <v>11283</v>
      </c>
      <c r="E230" t="s">
        <v>11284</v>
      </c>
      <c r="F230" t="s">
        <v>11285</v>
      </c>
      <c r="G230" t="s">
        <v>11286</v>
      </c>
      <c r="I230" t="str">
        <f t="shared" si="21"/>
        <v>N/A</v>
      </c>
      <c r="J230" t="str">
        <f t="shared" si="22"/>
        <v>N/A</v>
      </c>
      <c r="K230">
        <f t="shared" si="23"/>
        <v>0.42210000000000003</v>
      </c>
      <c r="L230">
        <f t="shared" si="24"/>
        <v>0.39630000000000004</v>
      </c>
      <c r="M230">
        <f t="shared" si="25"/>
        <v>0.59870000000000001</v>
      </c>
      <c r="N230">
        <f t="shared" si="26"/>
        <v>0.34889999999999999</v>
      </c>
    </row>
    <row r="231" spans="1:14" x14ac:dyDescent="0.3">
      <c r="A231" s="1">
        <v>14</v>
      </c>
      <c r="B231" t="s">
        <v>2100</v>
      </c>
      <c r="C231" t="s">
        <v>11287</v>
      </c>
      <c r="D231" t="s">
        <v>11288</v>
      </c>
      <c r="E231" t="s">
        <v>11289</v>
      </c>
      <c r="F231" t="s">
        <v>11290</v>
      </c>
      <c r="G231" t="s">
        <v>741</v>
      </c>
      <c r="I231" t="str">
        <f t="shared" si="21"/>
        <v>pos_trend</v>
      </c>
      <c r="J231">
        <f t="shared" si="22"/>
        <v>295500000</v>
      </c>
      <c r="K231">
        <f t="shared" si="23"/>
        <v>416400000</v>
      </c>
      <c r="L231">
        <f t="shared" si="24"/>
        <v>780510000</v>
      </c>
      <c r="M231">
        <f t="shared" si="25"/>
        <v>1290000000</v>
      </c>
      <c r="N231">
        <f t="shared" si="26"/>
        <v>1760000000</v>
      </c>
    </row>
    <row r="232" spans="1:14" x14ac:dyDescent="0.3">
      <c r="A232" s="1">
        <v>15</v>
      </c>
      <c r="B232" t="s">
        <v>2106</v>
      </c>
      <c r="C232" t="s">
        <v>11291</v>
      </c>
      <c r="D232" t="s">
        <v>11292</v>
      </c>
      <c r="E232" t="s">
        <v>11293</v>
      </c>
      <c r="F232" t="s">
        <v>11294</v>
      </c>
      <c r="G232" t="s">
        <v>3395</v>
      </c>
      <c r="I232" t="str">
        <f t="shared" si="21"/>
        <v>pos_trend</v>
      </c>
      <c r="J232">
        <f t="shared" si="22"/>
        <v>299480000</v>
      </c>
      <c r="K232">
        <f t="shared" si="23"/>
        <v>421300000</v>
      </c>
      <c r="L232">
        <f t="shared" si="24"/>
        <v>787190000</v>
      </c>
      <c r="M232">
        <f t="shared" si="25"/>
        <v>1300000000</v>
      </c>
      <c r="N232">
        <f t="shared" si="26"/>
        <v>1770000000</v>
      </c>
    </row>
    <row r="233" spans="1:14" x14ac:dyDescent="0.3">
      <c r="A233" s="1">
        <v>16</v>
      </c>
      <c r="B233" t="s">
        <v>2112</v>
      </c>
      <c r="C233" t="s">
        <v>10067</v>
      </c>
      <c r="D233" t="s">
        <v>11295</v>
      </c>
      <c r="E233" t="s">
        <v>11296</v>
      </c>
      <c r="F233" t="s">
        <v>11297</v>
      </c>
      <c r="G233" t="s">
        <v>11298</v>
      </c>
      <c r="I233" t="str">
        <f t="shared" si="21"/>
        <v>pos_trend</v>
      </c>
      <c r="J233">
        <f t="shared" si="22"/>
        <v>20280000</v>
      </c>
      <c r="K233">
        <f t="shared" si="23"/>
        <v>36400000</v>
      </c>
      <c r="L233">
        <f t="shared" si="24"/>
        <v>78190000</v>
      </c>
      <c r="M233">
        <f t="shared" si="25"/>
        <v>658550000</v>
      </c>
      <c r="N233">
        <f t="shared" si="26"/>
        <v>868010000</v>
      </c>
    </row>
    <row r="234" spans="1:14" x14ac:dyDescent="0.3">
      <c r="A234" s="1">
        <v>17</v>
      </c>
      <c r="B234" t="s">
        <v>2118</v>
      </c>
      <c r="C234" t="s">
        <v>11299</v>
      </c>
      <c r="D234" t="s">
        <v>11300</v>
      </c>
      <c r="E234" t="s">
        <v>5022</v>
      </c>
      <c r="F234" t="s">
        <v>2206</v>
      </c>
      <c r="G234" t="s">
        <v>2208</v>
      </c>
      <c r="I234" t="str">
        <f t="shared" si="21"/>
        <v>neg_trend</v>
      </c>
      <c r="J234">
        <f t="shared" si="22"/>
        <v>11760000</v>
      </c>
      <c r="K234">
        <f t="shared" si="23"/>
        <v>8250000</v>
      </c>
      <c r="L234">
        <f t="shared" si="24"/>
        <v>8029999.9999999991</v>
      </c>
      <c r="M234">
        <f t="shared" si="25"/>
        <v>6580000</v>
      </c>
      <c r="N234">
        <f t="shared" si="26"/>
        <v>3360000</v>
      </c>
    </row>
    <row r="235" spans="1:14" x14ac:dyDescent="0.3">
      <c r="A235" s="1">
        <v>18</v>
      </c>
      <c r="B235" t="s">
        <v>2124</v>
      </c>
      <c r="C235" t="s">
        <v>11301</v>
      </c>
      <c r="D235" t="s">
        <v>11302</v>
      </c>
      <c r="E235" t="s">
        <v>4394</v>
      </c>
      <c r="F235" t="s">
        <v>11303</v>
      </c>
      <c r="G235" t="s">
        <v>11304</v>
      </c>
      <c r="I235" t="str">
        <f t="shared" si="21"/>
        <v>N/A</v>
      </c>
      <c r="J235">
        <f t="shared" si="22"/>
        <v>268040000.00000003</v>
      </c>
      <c r="K235">
        <f t="shared" si="23"/>
        <v>377380000</v>
      </c>
      <c r="L235">
        <f t="shared" si="24"/>
        <v>702030000</v>
      </c>
      <c r="M235">
        <f t="shared" si="25"/>
        <v>641180000</v>
      </c>
      <c r="N235">
        <f t="shared" si="26"/>
        <v>903020000</v>
      </c>
    </row>
    <row r="236" spans="1:14" x14ac:dyDescent="0.3">
      <c r="A236" s="1">
        <v>19</v>
      </c>
      <c r="B236" t="s">
        <v>2130</v>
      </c>
      <c r="C236" t="s">
        <v>261</v>
      </c>
      <c r="D236" t="s">
        <v>261</v>
      </c>
      <c r="E236" t="s">
        <v>261</v>
      </c>
      <c r="F236" t="s">
        <v>261</v>
      </c>
      <c r="G236" t="s">
        <v>261</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2131</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2132</v>
      </c>
      <c r="C238" t="s">
        <v>261</v>
      </c>
      <c r="D238" t="s">
        <v>261</v>
      </c>
      <c r="E238" t="s">
        <v>261</v>
      </c>
      <c r="F238" t="s">
        <v>261</v>
      </c>
      <c r="G238" t="s">
        <v>261</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2133</v>
      </c>
      <c r="C239" t="s">
        <v>261</v>
      </c>
      <c r="D239" t="s">
        <v>261</v>
      </c>
      <c r="E239" t="s">
        <v>261</v>
      </c>
      <c r="F239" t="s">
        <v>261</v>
      </c>
      <c r="G239" t="s">
        <v>261</v>
      </c>
      <c r="I239" t="str">
        <f t="shared" si="21"/>
        <v>N/A</v>
      </c>
      <c r="J239" t="str">
        <f t="shared" si="22"/>
        <v>N/A</v>
      </c>
      <c r="K239" t="str">
        <f t="shared" si="23"/>
        <v>N/A</v>
      </c>
      <c r="L239" t="str">
        <f t="shared" si="24"/>
        <v>N/A</v>
      </c>
      <c r="M239" t="str">
        <f t="shared" si="25"/>
        <v>N/A</v>
      </c>
      <c r="N239" t="str">
        <f t="shared" si="26"/>
        <v>N/A</v>
      </c>
    </row>
    <row r="240" spans="1:14" x14ac:dyDescent="0.3">
      <c r="A240" s="1">
        <v>23</v>
      </c>
      <c r="B240" t="s">
        <v>2134</v>
      </c>
      <c r="C240" t="s">
        <v>11305</v>
      </c>
      <c r="D240" t="s">
        <v>11306</v>
      </c>
      <c r="E240" t="s">
        <v>11240</v>
      </c>
      <c r="F240" t="s">
        <v>11307</v>
      </c>
      <c r="G240" t="s">
        <v>10551</v>
      </c>
      <c r="I240" t="str">
        <f t="shared" si="21"/>
        <v>N/A</v>
      </c>
      <c r="J240" t="str">
        <f t="shared" si="22"/>
        <v>(593,000)</v>
      </c>
      <c r="K240" t="str">
        <f t="shared" si="23"/>
        <v>(721,000)</v>
      </c>
      <c r="L240" t="str">
        <f t="shared" si="24"/>
        <v>(1.06M)</v>
      </c>
      <c r="M240" t="str">
        <f t="shared" si="25"/>
        <v>(2.48M)</v>
      </c>
      <c r="N240" t="str">
        <f t="shared" si="26"/>
        <v>(793,000)</v>
      </c>
    </row>
    <row r="241" spans="1:14" x14ac:dyDescent="0.3">
      <c r="A241" s="1">
        <v>24</v>
      </c>
      <c r="B241" t="s">
        <v>2140</v>
      </c>
      <c r="C241" t="s">
        <v>2287</v>
      </c>
      <c r="D241" t="s">
        <v>7244</v>
      </c>
      <c r="E241" t="s">
        <v>11308</v>
      </c>
      <c r="F241" t="s">
        <v>10631</v>
      </c>
      <c r="G241" t="s">
        <v>11309</v>
      </c>
      <c r="I241" t="str">
        <f t="shared" si="21"/>
        <v>N/A</v>
      </c>
      <c r="J241" t="str">
        <f t="shared" si="22"/>
        <v>(3.98M)</v>
      </c>
      <c r="K241" t="str">
        <f t="shared" si="23"/>
        <v>(4.9M)</v>
      </c>
      <c r="L241" t="str">
        <f t="shared" si="24"/>
        <v>(6.68M)</v>
      </c>
      <c r="M241" t="str">
        <f t="shared" si="25"/>
        <v>(11.59M)</v>
      </c>
      <c r="N241" t="str">
        <f t="shared" si="26"/>
        <v>(16.55M)</v>
      </c>
    </row>
    <row r="242" spans="1:14" x14ac:dyDescent="0.3">
      <c r="A242" s="1">
        <v>25</v>
      </c>
      <c r="B242" t="s">
        <v>2146</v>
      </c>
      <c r="C242" t="s">
        <v>261</v>
      </c>
      <c r="D242" t="s">
        <v>261</v>
      </c>
      <c r="E242" t="s">
        <v>261</v>
      </c>
      <c r="F242" t="s">
        <v>261</v>
      </c>
      <c r="G242" t="s">
        <v>261</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2147</v>
      </c>
      <c r="C243" t="s">
        <v>261</v>
      </c>
      <c r="D243" t="s">
        <v>11310</v>
      </c>
      <c r="E243" t="s">
        <v>11311</v>
      </c>
      <c r="F243" t="s">
        <v>11312</v>
      </c>
      <c r="G243" t="s">
        <v>11313</v>
      </c>
      <c r="I243" t="str">
        <f t="shared" si="21"/>
        <v>N/A</v>
      </c>
      <c r="J243" t="str">
        <f t="shared" si="22"/>
        <v>N/A</v>
      </c>
      <c r="K243">
        <f t="shared" si="23"/>
        <v>0.40920000000000001</v>
      </c>
      <c r="L243">
        <f t="shared" si="24"/>
        <v>0.87439999999999996</v>
      </c>
      <c r="M243">
        <f t="shared" si="25"/>
        <v>0.65560000000000007</v>
      </c>
      <c r="N243">
        <f t="shared" si="26"/>
        <v>0.35970000000000002</v>
      </c>
    </row>
    <row r="244" spans="1:14" x14ac:dyDescent="0.3">
      <c r="A244" s="1">
        <v>27</v>
      </c>
      <c r="B244" t="s">
        <v>2152</v>
      </c>
      <c r="C244" t="s">
        <v>261</v>
      </c>
      <c r="D244" t="s">
        <v>261</v>
      </c>
      <c r="E244" t="s">
        <v>261</v>
      </c>
      <c r="F244" t="s">
        <v>261</v>
      </c>
      <c r="G244" t="s">
        <v>261</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2153</v>
      </c>
      <c r="C245" t="s">
        <v>261</v>
      </c>
      <c r="D245" t="s">
        <v>261</v>
      </c>
      <c r="E245" t="s">
        <v>261</v>
      </c>
      <c r="F245" t="s">
        <v>261</v>
      </c>
      <c r="G245" t="s">
        <v>261</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440</v>
      </c>
      <c r="C246" t="s">
        <v>11314</v>
      </c>
      <c r="D246" t="s">
        <v>1902</v>
      </c>
      <c r="E246" t="s">
        <v>3728</v>
      </c>
      <c r="F246" t="s">
        <v>11315</v>
      </c>
      <c r="G246" t="s">
        <v>3376</v>
      </c>
      <c r="I246" t="str">
        <f t="shared" si="21"/>
        <v>N/A</v>
      </c>
      <c r="J246">
        <f t="shared" si="22"/>
        <v>2940000</v>
      </c>
      <c r="K246">
        <f t="shared" si="23"/>
        <v>4139999.9999999995</v>
      </c>
      <c r="L246">
        <f t="shared" si="24"/>
        <v>9660000</v>
      </c>
      <c r="M246">
        <f t="shared" si="25"/>
        <v>7640000</v>
      </c>
      <c r="N246">
        <f t="shared" si="26"/>
        <v>9550000</v>
      </c>
    </row>
    <row r="247" spans="1:14" x14ac:dyDescent="0.3">
      <c r="A247" s="1">
        <v>30</v>
      </c>
      <c r="B247" t="s">
        <v>443</v>
      </c>
      <c r="C247" t="s">
        <v>2119</v>
      </c>
      <c r="D247" t="s">
        <v>11316</v>
      </c>
      <c r="E247" t="s">
        <v>11317</v>
      </c>
      <c r="F247" t="s">
        <v>11318</v>
      </c>
      <c r="G247" t="s">
        <v>11319</v>
      </c>
      <c r="I247" t="str">
        <f t="shared" si="21"/>
        <v>N/A</v>
      </c>
      <c r="J247">
        <f t="shared" si="22"/>
        <v>12220000</v>
      </c>
      <c r="K247">
        <f t="shared" si="23"/>
        <v>12230000</v>
      </c>
      <c r="L247">
        <f t="shared" si="24"/>
        <v>32170000</v>
      </c>
      <c r="M247">
        <f t="shared" si="25"/>
        <v>42230000</v>
      </c>
      <c r="N247">
        <f t="shared" si="26"/>
        <v>40480000</v>
      </c>
    </row>
    <row r="248" spans="1:14" x14ac:dyDescent="0.3">
      <c r="A248" s="1">
        <v>31</v>
      </c>
      <c r="B248" t="s">
        <v>449</v>
      </c>
      <c r="C248" t="s">
        <v>3728</v>
      </c>
      <c r="D248" t="s">
        <v>11143</v>
      </c>
      <c r="E248" t="s">
        <v>10345</v>
      </c>
      <c r="F248" t="s">
        <v>11320</v>
      </c>
      <c r="G248" t="s">
        <v>11321</v>
      </c>
      <c r="I248" t="str">
        <f t="shared" si="21"/>
        <v>N/A</v>
      </c>
      <c r="J248">
        <f t="shared" si="22"/>
        <v>9660000</v>
      </c>
      <c r="K248">
        <f t="shared" si="23"/>
        <v>12070000</v>
      </c>
      <c r="L248">
        <f t="shared" si="24"/>
        <v>20350000</v>
      </c>
      <c r="M248">
        <f t="shared" si="25"/>
        <v>31060000</v>
      </c>
      <c r="N248">
        <f t="shared" si="26"/>
        <v>29880000</v>
      </c>
    </row>
    <row r="249" spans="1:14" x14ac:dyDescent="0.3">
      <c r="A249" s="1">
        <v>32</v>
      </c>
      <c r="B249" t="s">
        <v>454</v>
      </c>
      <c r="C249" t="s">
        <v>1964</v>
      </c>
      <c r="D249" t="s">
        <v>11322</v>
      </c>
      <c r="E249" t="s">
        <v>11323</v>
      </c>
      <c r="F249" t="s">
        <v>11324</v>
      </c>
      <c r="G249" t="s">
        <v>6528</v>
      </c>
      <c r="I249" t="str">
        <f t="shared" si="21"/>
        <v>N/A</v>
      </c>
      <c r="J249">
        <f t="shared" si="22"/>
        <v>2560000</v>
      </c>
      <c r="K249" t="str">
        <f t="shared" si="23"/>
        <v>157000</v>
      </c>
      <c r="L249">
        <f t="shared" si="24"/>
        <v>11820000</v>
      </c>
      <c r="M249">
        <f t="shared" si="25"/>
        <v>11170000</v>
      </c>
      <c r="N249">
        <f t="shared" si="26"/>
        <v>10600000</v>
      </c>
    </row>
    <row r="250" spans="1:14" x14ac:dyDescent="0.3">
      <c r="A250" s="1">
        <v>33</v>
      </c>
      <c r="B250" t="s">
        <v>2169</v>
      </c>
      <c r="C250" t="s">
        <v>5500</v>
      </c>
      <c r="D250" t="s">
        <v>5003</v>
      </c>
      <c r="E250" t="s">
        <v>11325</v>
      </c>
      <c r="F250" t="s">
        <v>8302</v>
      </c>
      <c r="G250" t="s">
        <v>11326</v>
      </c>
      <c r="I250" t="str">
        <f t="shared" si="21"/>
        <v>pos_trend</v>
      </c>
      <c r="J250">
        <f t="shared" si="22"/>
        <v>1780000</v>
      </c>
      <c r="K250">
        <f t="shared" si="23"/>
        <v>2400000</v>
      </c>
      <c r="L250">
        <f t="shared" si="24"/>
        <v>3550000</v>
      </c>
      <c r="M250">
        <f t="shared" si="25"/>
        <v>7300000</v>
      </c>
      <c r="N250">
        <f t="shared" si="26"/>
        <v>9930000</v>
      </c>
    </row>
    <row r="251" spans="1:14" x14ac:dyDescent="0.3">
      <c r="A251" s="1">
        <v>34</v>
      </c>
      <c r="B251" t="s">
        <v>459</v>
      </c>
      <c r="C251" t="s">
        <v>11327</v>
      </c>
      <c r="D251" t="s">
        <v>11328</v>
      </c>
      <c r="E251" t="s">
        <v>21</v>
      </c>
      <c r="F251" t="s">
        <v>2727</v>
      </c>
      <c r="G251" t="s">
        <v>1534</v>
      </c>
      <c r="I251" t="str">
        <f t="shared" si="21"/>
        <v>pos_trend</v>
      </c>
      <c r="J251">
        <f t="shared" si="22"/>
        <v>577760000</v>
      </c>
      <c r="K251">
        <f t="shared" si="23"/>
        <v>798070000</v>
      </c>
      <c r="L251">
        <f t="shared" si="24"/>
        <v>1360000000</v>
      </c>
      <c r="M251">
        <f t="shared" si="25"/>
        <v>2170000000</v>
      </c>
      <c r="N251">
        <f t="shared" si="26"/>
        <v>2950000000</v>
      </c>
    </row>
    <row r="252" spans="1:14" x14ac:dyDescent="0.3">
      <c r="A252" s="1">
        <v>35</v>
      </c>
      <c r="B252" t="s">
        <v>2175</v>
      </c>
      <c r="C252" t="s">
        <v>261</v>
      </c>
      <c r="D252" t="s">
        <v>11329</v>
      </c>
      <c r="E252" t="s">
        <v>11330</v>
      </c>
      <c r="F252" t="s">
        <v>11331</v>
      </c>
      <c r="G252" t="s">
        <v>1134</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0.38130000000000003</v>
      </c>
      <c r="L252">
        <f t="shared" ref="L252:L315" si="30">IF(TRIM(E252)="-", "N/A", IF(RIGHT(E252,1)="M",1000000*VALUE(LEFT(E252,LEN(E252)-1)),IF(RIGHT(E252,1)="B",1000000000*VALUE(LEFT(E252,LEN(E252)-1)),IF(RIGHT(E252,1)="%",0.01*VALUE(LEFT(E252,LEN(E252)-1)),E252))))</f>
        <v>0.70469999999999999</v>
      </c>
      <c r="M252">
        <f t="shared" ref="M252:M315" si="31">IF(TRIM(F252)="-", "N/A", IF(RIGHT(F252,1)="M",1000000*VALUE(LEFT(F252,LEN(F252)-1)),IF(RIGHT(F252,1)="B",1000000000*VALUE(LEFT(F252,LEN(F252)-1)),IF(RIGHT(F252,1)="%",0.01*VALUE(LEFT(F252,LEN(F252)-1)),F252))))</f>
        <v>0.59630000000000005</v>
      </c>
      <c r="N252">
        <f t="shared" ref="N252:N315" si="32">IF(TRIM(G252)="-", "N/A", IF(RIGHT(G252,1)="M",1000000*VALUE(LEFT(G252,LEN(G252)-1)),IF(RIGHT(G252,1)="B",1000000000*VALUE(LEFT(G252,LEN(G252)-1)),IF(RIGHT(G252,1)="%",0.01*VALUE(LEFT(G252,LEN(G252)-1)),G252))))</f>
        <v>0.35700000000000004</v>
      </c>
    </row>
    <row r="253" spans="1:14" x14ac:dyDescent="0.3">
      <c r="A253" s="1">
        <v>36</v>
      </c>
      <c r="B253" t="s">
        <v>470</v>
      </c>
      <c r="C253" t="s">
        <v>261</v>
      </c>
      <c r="D253" t="s">
        <v>261</v>
      </c>
      <c r="E253" t="s">
        <v>261</v>
      </c>
      <c r="F253" t="s">
        <v>261</v>
      </c>
      <c r="G253" t="s">
        <v>2933</v>
      </c>
      <c r="I253" t="str">
        <f t="shared" si="27"/>
        <v>N/A</v>
      </c>
      <c r="J253" t="str">
        <f t="shared" si="28"/>
        <v>N/A</v>
      </c>
      <c r="K253" t="str">
        <f t="shared" si="29"/>
        <v>N/A</v>
      </c>
      <c r="L253" t="str">
        <f t="shared" si="30"/>
        <v>N/A</v>
      </c>
      <c r="M253" t="str">
        <f t="shared" si="31"/>
        <v>N/A</v>
      </c>
      <c r="N253">
        <f t="shared" si="32"/>
        <v>1.0900000000000002E-2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296</v>
      </c>
      <c r="C255" s="1" t="s">
        <v>248</v>
      </c>
      <c r="D255" s="1" t="s">
        <v>249</v>
      </c>
      <c r="E255" s="1" t="s">
        <v>250</v>
      </c>
      <c r="F255" s="1" t="s">
        <v>251</v>
      </c>
      <c r="G255" s="1" t="s">
        <v>252</v>
      </c>
      <c r="H255" s="1" t="s">
        <v>253</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2180</v>
      </c>
      <c r="C256" t="s">
        <v>11332</v>
      </c>
      <c r="D256" t="s">
        <v>11333</v>
      </c>
      <c r="E256" t="s">
        <v>7310</v>
      </c>
      <c r="F256" t="s">
        <v>3383</v>
      </c>
      <c r="G256" t="s">
        <v>9550</v>
      </c>
      <c r="I256" t="str">
        <f t="shared" si="27"/>
        <v>pos_trend</v>
      </c>
      <c r="J256">
        <f t="shared" si="28"/>
        <v>514640000</v>
      </c>
      <c r="K256">
        <f t="shared" si="29"/>
        <v>681300000</v>
      </c>
      <c r="L256">
        <f t="shared" si="30"/>
        <v>1170000000</v>
      </c>
      <c r="M256">
        <f t="shared" si="31"/>
        <v>1810000000</v>
      </c>
      <c r="N256">
        <f t="shared" si="32"/>
        <v>2390000000</v>
      </c>
    </row>
    <row r="257" spans="1:14" x14ac:dyDescent="0.3">
      <c r="A257" s="1">
        <v>1</v>
      </c>
      <c r="B257" t="s">
        <v>2186</v>
      </c>
      <c r="C257" t="s">
        <v>11334</v>
      </c>
      <c r="D257" t="s">
        <v>11335</v>
      </c>
      <c r="E257" t="s">
        <v>11336</v>
      </c>
      <c r="F257" t="s">
        <v>11337</v>
      </c>
      <c r="G257" t="s">
        <v>11338</v>
      </c>
      <c r="I257" t="str">
        <f t="shared" si="27"/>
        <v>pos_trend</v>
      </c>
      <c r="J257">
        <f t="shared" si="28"/>
        <v>48090000</v>
      </c>
      <c r="K257">
        <f t="shared" si="29"/>
        <v>52690000</v>
      </c>
      <c r="L257">
        <f t="shared" si="30"/>
        <v>150340000</v>
      </c>
      <c r="M257">
        <f t="shared" si="31"/>
        <v>176740000</v>
      </c>
      <c r="N257">
        <f t="shared" si="32"/>
        <v>233780000</v>
      </c>
    </row>
    <row r="258" spans="1:14" x14ac:dyDescent="0.3">
      <c r="A258" s="1">
        <v>2</v>
      </c>
      <c r="B258" t="s">
        <v>2192</v>
      </c>
      <c r="C258" t="s">
        <v>11339</v>
      </c>
      <c r="D258" t="s">
        <v>11340</v>
      </c>
      <c r="E258" t="s">
        <v>2848</v>
      </c>
      <c r="F258" t="s">
        <v>11341</v>
      </c>
      <c r="G258" t="s">
        <v>11342</v>
      </c>
      <c r="I258" t="str">
        <f t="shared" si="27"/>
        <v>pos_trend</v>
      </c>
      <c r="J258">
        <f t="shared" si="28"/>
        <v>466550000</v>
      </c>
      <c r="K258">
        <f t="shared" si="29"/>
        <v>628610000</v>
      </c>
      <c r="L258">
        <f t="shared" si="30"/>
        <v>1020000000</v>
      </c>
      <c r="M258">
        <f t="shared" si="31"/>
        <v>1640000000</v>
      </c>
      <c r="N258">
        <f t="shared" si="32"/>
        <v>2160000000</v>
      </c>
    </row>
    <row r="259" spans="1:14" x14ac:dyDescent="0.3">
      <c r="A259" s="1">
        <v>3</v>
      </c>
      <c r="B259" t="s">
        <v>2198</v>
      </c>
      <c r="C259" t="s">
        <v>261</v>
      </c>
      <c r="D259" t="s">
        <v>261</v>
      </c>
      <c r="E259" t="s">
        <v>261</v>
      </c>
      <c r="F259" t="s">
        <v>261</v>
      </c>
      <c r="G259" t="s">
        <v>261</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2199</v>
      </c>
      <c r="C260" t="s">
        <v>261</v>
      </c>
      <c r="D260" t="s">
        <v>11343</v>
      </c>
      <c r="E260" t="s">
        <v>11344</v>
      </c>
      <c r="F260" t="s">
        <v>11345</v>
      </c>
      <c r="G260" t="s">
        <v>11346</v>
      </c>
      <c r="I260" t="str">
        <f t="shared" si="27"/>
        <v>N/A</v>
      </c>
      <c r="J260" t="str">
        <f t="shared" si="28"/>
        <v>N/A</v>
      </c>
      <c r="K260">
        <f t="shared" si="29"/>
        <v>0.32380000000000003</v>
      </c>
      <c r="L260">
        <f t="shared" si="30"/>
        <v>0.72060000000000002</v>
      </c>
      <c r="M260">
        <f t="shared" si="31"/>
        <v>0.54749999999999999</v>
      </c>
      <c r="N260">
        <f t="shared" si="32"/>
        <v>0.31850000000000001</v>
      </c>
    </row>
    <row r="261" spans="1:14" x14ac:dyDescent="0.3">
      <c r="A261" s="1">
        <v>5</v>
      </c>
      <c r="B261" t="s">
        <v>472</v>
      </c>
      <c r="C261" t="s">
        <v>11347</v>
      </c>
      <c r="D261" t="s">
        <v>5835</v>
      </c>
      <c r="E261" t="s">
        <v>11348</v>
      </c>
      <c r="F261" t="s">
        <v>11349</v>
      </c>
      <c r="G261" t="s">
        <v>11350</v>
      </c>
      <c r="I261" t="str">
        <f t="shared" si="27"/>
        <v>pos_trend</v>
      </c>
      <c r="J261">
        <f t="shared" si="28"/>
        <v>9600000</v>
      </c>
      <c r="K261">
        <f t="shared" si="29"/>
        <v>47290000</v>
      </c>
      <c r="L261">
        <f t="shared" si="30"/>
        <v>58080000</v>
      </c>
      <c r="M261">
        <f t="shared" si="31"/>
        <v>158090000</v>
      </c>
      <c r="N261">
        <f t="shared" si="32"/>
        <v>273640000</v>
      </c>
    </row>
    <row r="262" spans="1:14" x14ac:dyDescent="0.3">
      <c r="A262" s="1">
        <v>6</v>
      </c>
      <c r="B262" t="s">
        <v>478</v>
      </c>
      <c r="C262" t="s">
        <v>4026</v>
      </c>
      <c r="D262" t="s">
        <v>11351</v>
      </c>
      <c r="E262" t="s">
        <v>11352</v>
      </c>
      <c r="F262" t="s">
        <v>11353</v>
      </c>
      <c r="G262" t="s">
        <v>11354</v>
      </c>
      <c r="I262" t="str">
        <f t="shared" si="27"/>
        <v>N/A</v>
      </c>
      <c r="J262">
        <f t="shared" si="28"/>
        <v>1600000</v>
      </c>
      <c r="K262">
        <f t="shared" si="29"/>
        <v>24290000</v>
      </c>
      <c r="L262">
        <f t="shared" si="30"/>
        <v>41080000</v>
      </c>
      <c r="M262">
        <f t="shared" si="31"/>
        <v>141090000</v>
      </c>
      <c r="N262">
        <f t="shared" si="32"/>
        <v>93300000</v>
      </c>
    </row>
    <row r="263" spans="1:14" x14ac:dyDescent="0.3">
      <c r="A263" s="1">
        <v>7</v>
      </c>
      <c r="B263" t="s">
        <v>483</v>
      </c>
      <c r="C263" t="s">
        <v>261</v>
      </c>
      <c r="D263" t="s">
        <v>261</v>
      </c>
      <c r="E263" t="s">
        <v>2021</v>
      </c>
      <c r="F263" t="s">
        <v>4962</v>
      </c>
      <c r="G263" t="s">
        <v>2953</v>
      </c>
      <c r="I263" t="str">
        <f t="shared" si="27"/>
        <v>N/A</v>
      </c>
      <c r="J263" t="str">
        <f t="shared" si="28"/>
        <v>N/A</v>
      </c>
      <c r="K263" t="str">
        <f t="shared" si="29"/>
        <v>N/A</v>
      </c>
      <c r="L263">
        <f t="shared" si="30"/>
        <v>2000000</v>
      </c>
      <c r="M263">
        <f t="shared" si="31"/>
        <v>40000000</v>
      </c>
      <c r="N263">
        <f t="shared" si="32"/>
        <v>10000000</v>
      </c>
    </row>
    <row r="264" spans="1:14" x14ac:dyDescent="0.3">
      <c r="A264" s="1">
        <v>8</v>
      </c>
      <c r="B264" t="s">
        <v>482</v>
      </c>
      <c r="C264" t="s">
        <v>4026</v>
      </c>
      <c r="D264" t="s">
        <v>11351</v>
      </c>
      <c r="E264" t="s">
        <v>11355</v>
      </c>
      <c r="F264" t="s">
        <v>11356</v>
      </c>
      <c r="G264" t="s">
        <v>11357</v>
      </c>
      <c r="I264" t="str">
        <f t="shared" si="27"/>
        <v>N/A</v>
      </c>
      <c r="J264">
        <f t="shared" si="28"/>
        <v>1600000</v>
      </c>
      <c r="K264">
        <f t="shared" si="29"/>
        <v>24290000</v>
      </c>
      <c r="L264">
        <f t="shared" si="30"/>
        <v>39080000</v>
      </c>
      <c r="M264">
        <f t="shared" si="31"/>
        <v>101090000</v>
      </c>
      <c r="N264">
        <f t="shared" si="32"/>
        <v>83300000</v>
      </c>
    </row>
    <row r="265" spans="1:14" x14ac:dyDescent="0.3">
      <c r="A265" s="1">
        <v>9</v>
      </c>
      <c r="B265" t="s">
        <v>484</v>
      </c>
      <c r="C265" t="s">
        <v>10862</v>
      </c>
      <c r="D265" t="s">
        <v>11358</v>
      </c>
      <c r="E265" t="s">
        <v>11359</v>
      </c>
      <c r="F265" t="s">
        <v>11359</v>
      </c>
      <c r="G265" t="s">
        <v>11360</v>
      </c>
      <c r="I265" t="str">
        <f t="shared" si="27"/>
        <v>N/A</v>
      </c>
      <c r="J265">
        <f t="shared" si="28"/>
        <v>8000000</v>
      </c>
      <c r="K265">
        <f t="shared" si="29"/>
        <v>23000000</v>
      </c>
      <c r="L265">
        <f t="shared" si="30"/>
        <v>17000000</v>
      </c>
      <c r="M265">
        <f t="shared" si="31"/>
        <v>17000000</v>
      </c>
      <c r="N265">
        <f t="shared" si="32"/>
        <v>180340000</v>
      </c>
    </row>
    <row r="266" spans="1:14" x14ac:dyDescent="0.3">
      <c r="A266" s="1">
        <v>10</v>
      </c>
      <c r="B266" t="s">
        <v>488</v>
      </c>
      <c r="C266" t="s">
        <v>10862</v>
      </c>
      <c r="D266" t="s">
        <v>11358</v>
      </c>
      <c r="E266" t="s">
        <v>11359</v>
      </c>
      <c r="F266" t="s">
        <v>11359</v>
      </c>
      <c r="G266" t="s">
        <v>11360</v>
      </c>
      <c r="I266" t="str">
        <f t="shared" si="27"/>
        <v>N/A</v>
      </c>
      <c r="J266">
        <f t="shared" si="28"/>
        <v>8000000</v>
      </c>
      <c r="K266">
        <f t="shared" si="29"/>
        <v>23000000</v>
      </c>
      <c r="L266">
        <f t="shared" si="30"/>
        <v>17000000</v>
      </c>
      <c r="M266">
        <f t="shared" si="31"/>
        <v>17000000</v>
      </c>
      <c r="N266">
        <f t="shared" si="32"/>
        <v>180340000</v>
      </c>
    </row>
    <row r="267" spans="1:14" x14ac:dyDescent="0.3">
      <c r="A267" s="1">
        <v>11</v>
      </c>
      <c r="B267" t="s">
        <v>489</v>
      </c>
      <c r="C267" t="s">
        <v>261</v>
      </c>
      <c r="D267" t="s">
        <v>261</v>
      </c>
      <c r="E267" t="s">
        <v>261</v>
      </c>
      <c r="F267" t="s">
        <v>261</v>
      </c>
      <c r="G267" t="s">
        <v>261</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2215</v>
      </c>
      <c r="C268" t="s">
        <v>261</v>
      </c>
      <c r="D268" t="s">
        <v>11361</v>
      </c>
      <c r="E268" t="s">
        <v>11362</v>
      </c>
      <c r="F268" t="s">
        <v>852</v>
      </c>
      <c r="G268" t="s">
        <v>11363</v>
      </c>
      <c r="I268" t="str">
        <f t="shared" si="27"/>
        <v>N/A</v>
      </c>
      <c r="J268" t="str">
        <f t="shared" si="28"/>
        <v>N/A</v>
      </c>
      <c r="K268">
        <f t="shared" si="29"/>
        <v>1.875</v>
      </c>
      <c r="L268">
        <f t="shared" si="30"/>
        <v>-0.26090000000000002</v>
      </c>
      <c r="M268">
        <f t="shared" si="31"/>
        <v>0</v>
      </c>
      <c r="N268">
        <f t="shared" si="32"/>
        <v>9.6081000000000003</v>
      </c>
    </row>
    <row r="269" spans="1:14" x14ac:dyDescent="0.3">
      <c r="A269" s="1">
        <v>13</v>
      </c>
      <c r="B269" t="s">
        <v>495</v>
      </c>
      <c r="C269" t="s">
        <v>3109</v>
      </c>
      <c r="D269" t="s">
        <v>11364</v>
      </c>
      <c r="E269" t="s">
        <v>11365</v>
      </c>
      <c r="F269" t="s">
        <v>11366</v>
      </c>
      <c r="G269" t="s">
        <v>6590</v>
      </c>
      <c r="I269" t="str">
        <f t="shared" si="27"/>
        <v>N/A</v>
      </c>
      <c r="J269">
        <f t="shared" si="28"/>
        <v>1.66E-2</v>
      </c>
      <c r="K269">
        <f t="shared" si="29"/>
        <v>5.9299999999999999E-2</v>
      </c>
      <c r="L269">
        <f t="shared" si="30"/>
        <v>4.2699999999999995E-2</v>
      </c>
      <c r="M269">
        <f t="shared" si="31"/>
        <v>7.2800000000000004E-2</v>
      </c>
      <c r="N269">
        <f t="shared" si="32"/>
        <v>9.2799999999999994E-2</v>
      </c>
    </row>
    <row r="270" spans="1:14" x14ac:dyDescent="0.3">
      <c r="A270" s="1">
        <v>14</v>
      </c>
      <c r="B270" t="s">
        <v>503</v>
      </c>
      <c r="C270" t="s">
        <v>423</v>
      </c>
      <c r="D270" t="s">
        <v>1400</v>
      </c>
      <c r="E270" t="s">
        <v>2624</v>
      </c>
      <c r="F270" t="s">
        <v>5960</v>
      </c>
      <c r="G270" t="s">
        <v>9076</v>
      </c>
      <c r="I270" t="str">
        <f t="shared" si="27"/>
        <v>pos_trend</v>
      </c>
      <c r="J270">
        <f t="shared" si="28"/>
        <v>2160000</v>
      </c>
      <c r="K270">
        <f t="shared" si="29"/>
        <v>2620000</v>
      </c>
      <c r="L270">
        <f t="shared" si="30"/>
        <v>3720000</v>
      </c>
      <c r="M270">
        <f t="shared" si="31"/>
        <v>6850000</v>
      </c>
      <c r="N270">
        <f t="shared" si="32"/>
        <v>7370000</v>
      </c>
    </row>
    <row r="271" spans="1:14" x14ac:dyDescent="0.3">
      <c r="A271" s="1">
        <v>15</v>
      </c>
      <c r="B271" t="s">
        <v>509</v>
      </c>
      <c r="C271" t="s">
        <v>423</v>
      </c>
      <c r="D271" t="s">
        <v>1400</v>
      </c>
      <c r="E271" t="s">
        <v>2624</v>
      </c>
      <c r="F271" t="s">
        <v>5960</v>
      </c>
      <c r="G271" t="s">
        <v>9076</v>
      </c>
      <c r="I271" t="str">
        <f t="shared" si="27"/>
        <v>pos_trend</v>
      </c>
      <c r="J271">
        <f t="shared" si="28"/>
        <v>2160000</v>
      </c>
      <c r="K271">
        <f t="shared" si="29"/>
        <v>2620000</v>
      </c>
      <c r="L271">
        <f t="shared" si="30"/>
        <v>3720000</v>
      </c>
      <c r="M271">
        <f t="shared" si="31"/>
        <v>6850000</v>
      </c>
      <c r="N271">
        <f t="shared" si="32"/>
        <v>7370000</v>
      </c>
    </row>
    <row r="272" spans="1:14" x14ac:dyDescent="0.3">
      <c r="A272" s="1">
        <v>16</v>
      </c>
      <c r="B272" t="s">
        <v>514</v>
      </c>
      <c r="C272" t="s">
        <v>11367</v>
      </c>
      <c r="D272" t="s">
        <v>11368</v>
      </c>
      <c r="E272" t="s">
        <v>4185</v>
      </c>
      <c r="F272" t="s">
        <v>6975</v>
      </c>
      <c r="G272" t="s">
        <v>1599</v>
      </c>
      <c r="I272" t="str">
        <f t="shared" si="27"/>
        <v>pos_trend</v>
      </c>
      <c r="J272">
        <f t="shared" si="28"/>
        <v>526409999.99999994</v>
      </c>
      <c r="K272">
        <f t="shared" si="29"/>
        <v>732910000</v>
      </c>
      <c r="L272">
        <f t="shared" si="30"/>
        <v>1240000000</v>
      </c>
      <c r="M272">
        <f t="shared" si="31"/>
        <v>1980000000</v>
      </c>
      <c r="N272">
        <f t="shared" si="32"/>
        <v>2680000000</v>
      </c>
    </row>
    <row r="273" spans="1:14" x14ac:dyDescent="0.3">
      <c r="A273" s="1">
        <v>17</v>
      </c>
      <c r="B273" t="s">
        <v>525</v>
      </c>
      <c r="C273" t="s">
        <v>2953</v>
      </c>
      <c r="D273" t="s">
        <v>2953</v>
      </c>
      <c r="E273" t="s">
        <v>2953</v>
      </c>
      <c r="F273" t="s">
        <v>2953</v>
      </c>
      <c r="G273" t="s">
        <v>261</v>
      </c>
      <c r="I273" t="str">
        <f t="shared" si="27"/>
        <v>N/A</v>
      </c>
      <c r="J273">
        <f t="shared" si="28"/>
        <v>10000000</v>
      </c>
      <c r="K273">
        <f t="shared" si="29"/>
        <v>10000000</v>
      </c>
      <c r="L273">
        <f t="shared" si="30"/>
        <v>10000000</v>
      </c>
      <c r="M273">
        <f t="shared" si="31"/>
        <v>10000000</v>
      </c>
      <c r="N273" t="str">
        <f t="shared" si="32"/>
        <v>N/A</v>
      </c>
    </row>
    <row r="274" spans="1:14" x14ac:dyDescent="0.3">
      <c r="A274" s="1">
        <v>18</v>
      </c>
      <c r="B274" t="s">
        <v>526</v>
      </c>
      <c r="C274" t="s">
        <v>261</v>
      </c>
      <c r="D274" t="s">
        <v>261</v>
      </c>
      <c r="E274" t="s">
        <v>261</v>
      </c>
      <c r="F274" t="s">
        <v>261</v>
      </c>
      <c r="G274" t="s">
        <v>261</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527</v>
      </c>
      <c r="C275" t="s">
        <v>2953</v>
      </c>
      <c r="D275" t="s">
        <v>2953</v>
      </c>
      <c r="E275" t="s">
        <v>2953</v>
      </c>
      <c r="F275" t="s">
        <v>2953</v>
      </c>
      <c r="G275" t="s">
        <v>261</v>
      </c>
      <c r="I275" t="str">
        <f t="shared" si="27"/>
        <v>N/A</v>
      </c>
      <c r="J275">
        <f t="shared" si="28"/>
        <v>10000000</v>
      </c>
      <c r="K275">
        <f t="shared" si="29"/>
        <v>10000000</v>
      </c>
      <c r="L275">
        <f t="shared" si="30"/>
        <v>10000000</v>
      </c>
      <c r="M275">
        <f t="shared" si="31"/>
        <v>10000000</v>
      </c>
      <c r="N275" t="str">
        <f t="shared" si="32"/>
        <v>N/A</v>
      </c>
    </row>
    <row r="276" spans="1:14" x14ac:dyDescent="0.3">
      <c r="A276" s="1">
        <v>20</v>
      </c>
      <c r="B276" t="s">
        <v>528</v>
      </c>
      <c r="C276" t="s">
        <v>11369</v>
      </c>
      <c r="D276" t="s">
        <v>9432</v>
      </c>
      <c r="E276" t="s">
        <v>11370</v>
      </c>
      <c r="F276" t="s">
        <v>11371</v>
      </c>
      <c r="G276" t="s">
        <v>11372</v>
      </c>
      <c r="I276" t="str">
        <f t="shared" si="27"/>
        <v>pos_trend</v>
      </c>
      <c r="J276">
        <f t="shared" si="28"/>
        <v>41360000</v>
      </c>
      <c r="K276">
        <f t="shared" si="29"/>
        <v>55160000</v>
      </c>
      <c r="L276">
        <f t="shared" si="30"/>
        <v>111800000</v>
      </c>
      <c r="M276">
        <f t="shared" si="31"/>
        <v>178820000</v>
      </c>
      <c r="N276">
        <f t="shared" si="32"/>
        <v>270260000</v>
      </c>
    </row>
    <row r="277" spans="1:14" x14ac:dyDescent="0.3">
      <c r="A277" s="1">
        <v>21</v>
      </c>
      <c r="B277" t="s">
        <v>534</v>
      </c>
      <c r="C277" t="s">
        <v>11373</v>
      </c>
      <c r="D277" t="s">
        <v>11374</v>
      </c>
      <c r="E277" t="s">
        <v>11375</v>
      </c>
      <c r="F277" t="s">
        <v>11376</v>
      </c>
      <c r="G277" t="s">
        <v>11377</v>
      </c>
      <c r="I277" t="str">
        <f t="shared" si="27"/>
        <v>pos_trend</v>
      </c>
      <c r="J277">
        <f t="shared" si="28"/>
        <v>36790000</v>
      </c>
      <c r="K277">
        <f t="shared" si="29"/>
        <v>52640000</v>
      </c>
      <c r="L277">
        <f t="shared" si="30"/>
        <v>94250000</v>
      </c>
      <c r="M277">
        <f t="shared" si="31"/>
        <v>147780000</v>
      </c>
      <c r="N277">
        <f t="shared" si="32"/>
        <v>218350000</v>
      </c>
    </row>
    <row r="278" spans="1:14" x14ac:dyDescent="0.3">
      <c r="A278" s="1">
        <v>22</v>
      </c>
      <c r="B278" t="s">
        <v>540</v>
      </c>
      <c r="C278" t="s">
        <v>5898</v>
      </c>
      <c r="D278" t="s">
        <v>261</v>
      </c>
      <c r="E278" t="s">
        <v>261</v>
      </c>
      <c r="F278" t="s">
        <v>261</v>
      </c>
      <c r="G278" t="s">
        <v>261</v>
      </c>
      <c r="I278" t="str">
        <f t="shared" si="27"/>
        <v>N/A</v>
      </c>
      <c r="J278">
        <f t="shared" si="28"/>
        <v>1030000</v>
      </c>
      <c r="K278" t="str">
        <f t="shared" si="29"/>
        <v>N/A</v>
      </c>
      <c r="L278" t="str">
        <f t="shared" si="30"/>
        <v>N/A</v>
      </c>
      <c r="M278" t="str">
        <f t="shared" si="31"/>
        <v>N/A</v>
      </c>
      <c r="N278" t="str">
        <f t="shared" si="32"/>
        <v>N/A</v>
      </c>
    </row>
    <row r="279" spans="1:14" x14ac:dyDescent="0.3">
      <c r="A279" s="1">
        <v>23</v>
      </c>
      <c r="B279" t="s">
        <v>546</v>
      </c>
      <c r="C279" t="s">
        <v>7779</v>
      </c>
      <c r="D279" t="s">
        <v>11378</v>
      </c>
      <c r="E279" t="s">
        <v>938</v>
      </c>
      <c r="F279" t="s">
        <v>11379</v>
      </c>
      <c r="G279" t="s">
        <v>11380</v>
      </c>
      <c r="I279" t="str">
        <f t="shared" si="27"/>
        <v>pos_trend</v>
      </c>
      <c r="J279">
        <f t="shared" si="28"/>
        <v>2610000</v>
      </c>
      <c r="K279">
        <f t="shared" si="29"/>
        <v>7060000</v>
      </c>
      <c r="L279">
        <f t="shared" si="30"/>
        <v>15370000</v>
      </c>
      <c r="M279">
        <f t="shared" si="31"/>
        <v>31350000</v>
      </c>
      <c r="N279">
        <f t="shared" si="32"/>
        <v>59390000</v>
      </c>
    </row>
    <row r="280" spans="1:14" x14ac:dyDescent="0.3">
      <c r="A280" s="1">
        <v>24</v>
      </c>
      <c r="B280" t="s">
        <v>552</v>
      </c>
      <c r="C280" t="s">
        <v>261</v>
      </c>
      <c r="D280" t="s">
        <v>261</v>
      </c>
      <c r="E280" t="s">
        <v>261</v>
      </c>
      <c r="F280" t="s">
        <v>261</v>
      </c>
      <c r="G280" t="s">
        <v>261</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553</v>
      </c>
      <c r="C281" t="s">
        <v>261</v>
      </c>
      <c r="D281" t="s">
        <v>261</v>
      </c>
      <c r="E281" t="s">
        <v>261</v>
      </c>
      <c r="F281" t="s">
        <v>261</v>
      </c>
      <c r="G281" t="s">
        <v>261</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554</v>
      </c>
      <c r="C282" t="s">
        <v>261</v>
      </c>
      <c r="D282" t="s">
        <v>261</v>
      </c>
      <c r="E282" t="s">
        <v>261</v>
      </c>
      <c r="F282" t="s">
        <v>261</v>
      </c>
      <c r="G282" t="s">
        <v>261</v>
      </c>
      <c r="I282" t="str">
        <f t="shared" si="27"/>
        <v>N/A</v>
      </c>
      <c r="J282" t="str">
        <f t="shared" si="28"/>
        <v>N/A</v>
      </c>
      <c r="K282" t="str">
        <f t="shared" si="29"/>
        <v>N/A</v>
      </c>
      <c r="L282" t="str">
        <f t="shared" si="30"/>
        <v>N/A</v>
      </c>
      <c r="M282" t="str">
        <f t="shared" si="31"/>
        <v>N/A</v>
      </c>
      <c r="N282" t="str">
        <f t="shared" si="32"/>
        <v>N/A</v>
      </c>
    </row>
    <row r="283" spans="1:14" x14ac:dyDescent="0.3">
      <c r="A283" s="1">
        <v>27</v>
      </c>
      <c r="B283" t="s">
        <v>555</v>
      </c>
      <c r="C283" t="s">
        <v>261</v>
      </c>
      <c r="D283" t="s">
        <v>261</v>
      </c>
      <c r="E283" t="s">
        <v>261</v>
      </c>
      <c r="F283" t="s">
        <v>261</v>
      </c>
      <c r="G283" t="s">
        <v>261</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556</v>
      </c>
      <c r="C284" t="s">
        <v>11381</v>
      </c>
      <c r="D284" t="s">
        <v>11382</v>
      </c>
      <c r="E284" t="s">
        <v>11383</v>
      </c>
      <c r="F284" t="s">
        <v>11384</v>
      </c>
      <c r="G284" t="s">
        <v>5314</v>
      </c>
      <c r="I284" t="str">
        <f t="shared" si="27"/>
        <v>N/A</v>
      </c>
      <c r="J284" t="str">
        <f t="shared" si="28"/>
        <v>929000</v>
      </c>
      <c r="K284" t="str">
        <f t="shared" si="29"/>
        <v>(4.53M)</v>
      </c>
      <c r="L284">
        <f t="shared" si="30"/>
        <v>2180000</v>
      </c>
      <c r="M284" t="str">
        <f t="shared" si="31"/>
        <v>(320,000)</v>
      </c>
      <c r="N284" t="str">
        <f t="shared" si="32"/>
        <v>(7.48M)</v>
      </c>
    </row>
    <row r="285" spans="1:14" x14ac:dyDescent="0.3">
      <c r="A285" s="1">
        <v>29</v>
      </c>
      <c r="B285" t="s">
        <v>563</v>
      </c>
      <c r="C285" t="s">
        <v>261</v>
      </c>
      <c r="D285" t="s">
        <v>261</v>
      </c>
      <c r="E285" t="s">
        <v>261</v>
      </c>
      <c r="F285" t="s">
        <v>261</v>
      </c>
      <c r="G285" t="s">
        <v>261</v>
      </c>
      <c r="I285" t="str">
        <f t="shared" si="27"/>
        <v>N/A</v>
      </c>
      <c r="J285" t="str">
        <f t="shared" si="28"/>
        <v>N/A</v>
      </c>
      <c r="K285" t="str">
        <f t="shared" si="29"/>
        <v>N/A</v>
      </c>
      <c r="L285" t="str">
        <f t="shared" si="30"/>
        <v>N/A</v>
      </c>
      <c r="M285" t="str">
        <f t="shared" si="31"/>
        <v>N/A</v>
      </c>
      <c r="N285" t="str">
        <f t="shared" si="32"/>
        <v>N/A</v>
      </c>
    </row>
    <row r="286" spans="1:14" x14ac:dyDescent="0.3">
      <c r="A286" s="1">
        <v>30</v>
      </c>
      <c r="B286" t="s">
        <v>564</v>
      </c>
      <c r="C286" t="s">
        <v>11385</v>
      </c>
      <c r="D286" t="s">
        <v>11386</v>
      </c>
      <c r="E286" t="s">
        <v>11387</v>
      </c>
      <c r="F286" t="s">
        <v>5667</v>
      </c>
      <c r="G286" t="s">
        <v>2655</v>
      </c>
      <c r="I286" t="str">
        <f t="shared" si="27"/>
        <v>N/A</v>
      </c>
      <c r="J286">
        <f t="shared" si="28"/>
        <v>7.1599999999999997E-2</v>
      </c>
      <c r="K286">
        <f t="shared" si="29"/>
        <v>6.9100000000000009E-2</v>
      </c>
      <c r="L286">
        <f t="shared" si="30"/>
        <v>8.2200000000000009E-2</v>
      </c>
      <c r="M286">
        <f t="shared" si="31"/>
        <v>8.2300000000000012E-2</v>
      </c>
      <c r="N286">
        <f t="shared" si="32"/>
        <v>9.1700000000000004E-2</v>
      </c>
    </row>
    <row r="287" spans="1:14" x14ac:dyDescent="0.3">
      <c r="A287" s="1">
        <v>31</v>
      </c>
      <c r="B287" t="s">
        <v>570</v>
      </c>
      <c r="C287" t="s">
        <v>5064</v>
      </c>
      <c r="D287" t="s">
        <v>11388</v>
      </c>
      <c r="E287" t="s">
        <v>11389</v>
      </c>
      <c r="F287" t="s">
        <v>11390</v>
      </c>
      <c r="G287" t="s">
        <v>11372</v>
      </c>
      <c r="I287" t="str">
        <f t="shared" si="27"/>
        <v>pos_trend</v>
      </c>
      <c r="J287">
        <f t="shared" si="28"/>
        <v>51360000</v>
      </c>
      <c r="K287">
        <f t="shared" si="29"/>
        <v>65160000</v>
      </c>
      <c r="L287">
        <f t="shared" si="30"/>
        <v>121800000</v>
      </c>
      <c r="M287">
        <f t="shared" si="31"/>
        <v>188820000</v>
      </c>
      <c r="N287">
        <f t="shared" si="32"/>
        <v>270260000</v>
      </c>
    </row>
    <row r="288" spans="1:14" x14ac:dyDescent="0.3">
      <c r="A288" s="1">
        <v>32</v>
      </c>
      <c r="B288" t="s">
        <v>571</v>
      </c>
      <c r="C288" t="s">
        <v>3178</v>
      </c>
      <c r="D288" t="s">
        <v>4235</v>
      </c>
      <c r="E288" t="s">
        <v>11391</v>
      </c>
      <c r="F288" t="s">
        <v>11392</v>
      </c>
      <c r="G288" t="s">
        <v>2655</v>
      </c>
      <c r="I288" t="str">
        <f t="shared" si="27"/>
        <v>N/A</v>
      </c>
      <c r="J288">
        <f t="shared" si="28"/>
        <v>8.8900000000000007E-2</v>
      </c>
      <c r="K288">
        <f t="shared" si="29"/>
        <v>8.1699999999999995E-2</v>
      </c>
      <c r="L288">
        <f t="shared" si="30"/>
        <v>8.9499999999999996E-2</v>
      </c>
      <c r="M288">
        <f t="shared" si="31"/>
        <v>8.6899999999999991E-2</v>
      </c>
      <c r="N288">
        <f t="shared" si="32"/>
        <v>9.1700000000000004E-2</v>
      </c>
    </row>
    <row r="289" spans="1:14" x14ac:dyDescent="0.3">
      <c r="A289" s="1">
        <v>33</v>
      </c>
      <c r="B289" t="s">
        <v>572</v>
      </c>
      <c r="C289" t="s">
        <v>261</v>
      </c>
      <c r="D289" t="s">
        <v>261</v>
      </c>
      <c r="E289" t="s">
        <v>261</v>
      </c>
      <c r="F289" t="s">
        <v>261</v>
      </c>
      <c r="G289" t="s">
        <v>9317</v>
      </c>
      <c r="I289" t="str">
        <f t="shared" si="27"/>
        <v>N/A</v>
      </c>
      <c r="J289" t="str">
        <f t="shared" si="28"/>
        <v>N/A</v>
      </c>
      <c r="K289" t="str">
        <f t="shared" si="29"/>
        <v>N/A</v>
      </c>
      <c r="L289" t="str">
        <f t="shared" si="30"/>
        <v>N/A</v>
      </c>
      <c r="M289" t="str">
        <f t="shared" si="31"/>
        <v>N/A</v>
      </c>
      <c r="N289">
        <f t="shared" si="32"/>
        <v>0.121</v>
      </c>
    </row>
    <row r="290" spans="1:14" x14ac:dyDescent="0.3">
      <c r="A290" s="1">
        <v>34</v>
      </c>
      <c r="B290" t="s">
        <v>574</v>
      </c>
      <c r="C290" t="s">
        <v>261</v>
      </c>
      <c r="D290" t="s">
        <v>261</v>
      </c>
      <c r="E290" t="s">
        <v>261</v>
      </c>
      <c r="F290" t="s">
        <v>261</v>
      </c>
      <c r="G290" t="s">
        <v>11393</v>
      </c>
      <c r="I290" t="str">
        <f t="shared" si="27"/>
        <v>N/A</v>
      </c>
      <c r="J290" t="str">
        <f t="shared" si="28"/>
        <v>N/A</v>
      </c>
      <c r="K290" t="str">
        <f t="shared" si="29"/>
        <v>N/A</v>
      </c>
      <c r="L290" t="str">
        <f t="shared" si="30"/>
        <v>N/A</v>
      </c>
      <c r="M290" t="str">
        <f t="shared" si="31"/>
        <v>N/A</v>
      </c>
      <c r="N290" t="str">
        <f t="shared" si="32"/>
        <v>103000</v>
      </c>
    </row>
    <row r="291" spans="1:14" x14ac:dyDescent="0.3">
      <c r="A291" s="1">
        <v>35</v>
      </c>
      <c r="B291" t="s">
        <v>580</v>
      </c>
      <c r="C291" t="s">
        <v>5064</v>
      </c>
      <c r="D291" t="s">
        <v>11388</v>
      </c>
      <c r="E291" t="s">
        <v>11389</v>
      </c>
      <c r="F291" t="s">
        <v>11390</v>
      </c>
      <c r="G291" t="s">
        <v>11394</v>
      </c>
      <c r="I291" t="str">
        <f t="shared" si="27"/>
        <v>pos_trend</v>
      </c>
      <c r="J291">
        <f t="shared" si="28"/>
        <v>51360000</v>
      </c>
      <c r="K291">
        <f t="shared" si="29"/>
        <v>65160000</v>
      </c>
      <c r="L291">
        <f t="shared" si="30"/>
        <v>121800000</v>
      </c>
      <c r="M291">
        <f t="shared" si="31"/>
        <v>188820000</v>
      </c>
      <c r="N291">
        <f t="shared" si="32"/>
        <v>270360000</v>
      </c>
    </row>
    <row r="292" spans="1:14" x14ac:dyDescent="0.3">
      <c r="A292" s="1">
        <v>36</v>
      </c>
      <c r="B292" t="s">
        <v>586</v>
      </c>
      <c r="C292" t="s">
        <v>11327</v>
      </c>
      <c r="D292" t="s">
        <v>11328</v>
      </c>
      <c r="E292" t="s">
        <v>21</v>
      </c>
      <c r="F292" t="s">
        <v>2727</v>
      </c>
      <c r="G292" t="s">
        <v>1534</v>
      </c>
      <c r="I292" t="str">
        <f t="shared" si="27"/>
        <v>pos_trend</v>
      </c>
      <c r="J292">
        <f t="shared" si="28"/>
        <v>577760000</v>
      </c>
      <c r="K292">
        <f t="shared" si="29"/>
        <v>798070000</v>
      </c>
      <c r="L292">
        <f t="shared" si="30"/>
        <v>1360000000</v>
      </c>
      <c r="M292">
        <f t="shared" si="31"/>
        <v>2170000000</v>
      </c>
      <c r="N292">
        <f t="shared" si="32"/>
        <v>2950000000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296</v>
      </c>
      <c r="C294" s="1" t="s">
        <v>248</v>
      </c>
      <c r="D294" s="1" t="s">
        <v>249</v>
      </c>
      <c r="E294" s="1" t="s">
        <v>250</v>
      </c>
      <c r="F294" s="1" t="s">
        <v>251</v>
      </c>
      <c r="G294" s="1" t="s">
        <v>252</v>
      </c>
      <c r="H294" s="1" t="s">
        <v>253</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587</v>
      </c>
      <c r="C295" t="s">
        <v>11395</v>
      </c>
      <c r="D295" t="s">
        <v>1140</v>
      </c>
      <c r="E295" t="s">
        <v>10529</v>
      </c>
      <c r="F295" t="s">
        <v>11396</v>
      </c>
      <c r="G295" t="s">
        <v>11397</v>
      </c>
      <c r="I295" t="str">
        <f t="shared" si="27"/>
        <v>N/A</v>
      </c>
      <c r="J295" t="str">
        <f t="shared" si="28"/>
        <v>(956,000)</v>
      </c>
      <c r="K295" t="str">
        <f t="shared" si="29"/>
        <v>(1.85M)</v>
      </c>
      <c r="L295" t="str">
        <f t="shared" si="30"/>
        <v>(3.89M)</v>
      </c>
      <c r="M295" t="str">
        <f t="shared" si="31"/>
        <v>(941,000)</v>
      </c>
      <c r="N295" t="str">
        <f t="shared" si="32"/>
        <v>(3.24M)</v>
      </c>
    </row>
    <row r="296" spans="1:14" x14ac:dyDescent="0.3">
      <c r="A296" s="1">
        <v>1</v>
      </c>
      <c r="B296" t="s">
        <v>593</v>
      </c>
      <c r="C296" t="s">
        <v>11395</v>
      </c>
      <c r="D296" t="s">
        <v>1140</v>
      </c>
      <c r="E296" t="s">
        <v>10529</v>
      </c>
      <c r="F296" t="s">
        <v>11396</v>
      </c>
      <c r="G296" t="s">
        <v>11397</v>
      </c>
      <c r="I296" t="str">
        <f t="shared" si="27"/>
        <v>N/A</v>
      </c>
      <c r="J296" t="str">
        <f t="shared" si="28"/>
        <v>(956,000)</v>
      </c>
      <c r="K296" t="str">
        <f t="shared" si="29"/>
        <v>(1.85M)</v>
      </c>
      <c r="L296" t="str">
        <f t="shared" si="30"/>
        <v>(3.89M)</v>
      </c>
      <c r="M296" t="str">
        <f t="shared" si="31"/>
        <v>(941,000)</v>
      </c>
      <c r="N296" t="str">
        <f t="shared" si="32"/>
        <v>(3.24M)</v>
      </c>
    </row>
    <row r="297" spans="1:14" x14ac:dyDescent="0.3">
      <c r="A297" s="1">
        <v>2</v>
      </c>
      <c r="B297" t="s">
        <v>598</v>
      </c>
      <c r="C297" t="s">
        <v>261</v>
      </c>
      <c r="D297" t="s">
        <v>261</v>
      </c>
      <c r="E297" t="s">
        <v>261</v>
      </c>
      <c r="F297" t="s">
        <v>261</v>
      </c>
      <c r="G297" t="s">
        <v>261</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608</v>
      </c>
      <c r="C298" t="s">
        <v>261</v>
      </c>
      <c r="D298" t="s">
        <v>261</v>
      </c>
      <c r="E298" t="s">
        <v>261</v>
      </c>
      <c r="F298" t="s">
        <v>261</v>
      </c>
      <c r="G298" t="s">
        <v>261</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609</v>
      </c>
      <c r="C299" t="s">
        <v>261</v>
      </c>
      <c r="D299" t="s">
        <v>261</v>
      </c>
      <c r="E299" t="s">
        <v>11398</v>
      </c>
      <c r="F299" t="s">
        <v>261</v>
      </c>
      <c r="G299" t="s">
        <v>261</v>
      </c>
      <c r="I299" t="str">
        <f t="shared" si="27"/>
        <v>N/A</v>
      </c>
      <c r="J299" t="str">
        <f t="shared" si="28"/>
        <v>N/A</v>
      </c>
      <c r="K299" t="str">
        <f t="shared" si="29"/>
        <v>N/A</v>
      </c>
      <c r="L299">
        <f t="shared" si="30"/>
        <v>12400000</v>
      </c>
      <c r="M299" t="str">
        <f t="shared" si="31"/>
        <v>N/A</v>
      </c>
      <c r="N299" t="str">
        <f t="shared" si="32"/>
        <v>N/A</v>
      </c>
    </row>
    <row r="300" spans="1:14" x14ac:dyDescent="0.3">
      <c r="A300" s="1">
        <v>5</v>
      </c>
      <c r="B300" t="s">
        <v>612</v>
      </c>
      <c r="C300" t="s">
        <v>11399</v>
      </c>
      <c r="D300" t="s">
        <v>11400</v>
      </c>
      <c r="E300" t="s">
        <v>1160</v>
      </c>
      <c r="F300" t="s">
        <v>11401</v>
      </c>
      <c r="G300" t="s">
        <v>11402</v>
      </c>
      <c r="I300" t="str">
        <f t="shared" si="27"/>
        <v>N/A</v>
      </c>
      <c r="J300" t="str">
        <f t="shared" si="28"/>
        <v>(29.94M)</v>
      </c>
      <c r="K300" t="str">
        <f t="shared" si="29"/>
        <v>(116.42M)</v>
      </c>
      <c r="L300" t="str">
        <f t="shared" si="30"/>
        <v>(57.56M)</v>
      </c>
      <c r="M300" t="str">
        <f t="shared" si="31"/>
        <v>(291.22M)</v>
      </c>
      <c r="N300" t="str">
        <f t="shared" si="32"/>
        <v>(268.86M)</v>
      </c>
    </row>
    <row r="301" spans="1:14" x14ac:dyDescent="0.3">
      <c r="A301" s="1">
        <v>6</v>
      </c>
      <c r="B301" t="s">
        <v>616</v>
      </c>
      <c r="C301" t="s">
        <v>11403</v>
      </c>
      <c r="D301" t="s">
        <v>11404</v>
      </c>
      <c r="E301" t="s">
        <v>11405</v>
      </c>
      <c r="F301" t="s">
        <v>11406</v>
      </c>
      <c r="G301" t="s">
        <v>11407</v>
      </c>
      <c r="I301" t="str">
        <f t="shared" si="27"/>
        <v>N/A</v>
      </c>
      <c r="J301" t="str">
        <f t="shared" si="28"/>
        <v>(165.67M)</v>
      </c>
      <c r="K301" t="str">
        <f t="shared" si="29"/>
        <v>(219.67M)</v>
      </c>
      <c r="L301" t="str">
        <f t="shared" si="30"/>
        <v>(207.8M)</v>
      </c>
      <c r="M301" t="str">
        <f t="shared" si="31"/>
        <v>(617.95M)</v>
      </c>
      <c r="N301" t="str">
        <f t="shared" si="32"/>
        <v>(489.63M)</v>
      </c>
    </row>
    <row r="302" spans="1:14" x14ac:dyDescent="0.3">
      <c r="A302" s="1">
        <v>7</v>
      </c>
      <c r="B302" t="s">
        <v>618</v>
      </c>
      <c r="C302" t="s">
        <v>11408</v>
      </c>
      <c r="D302" t="s">
        <v>11409</v>
      </c>
      <c r="E302" t="s">
        <v>11410</v>
      </c>
      <c r="F302" t="s">
        <v>11411</v>
      </c>
      <c r="G302" t="s">
        <v>11412</v>
      </c>
      <c r="I302" t="str">
        <f t="shared" si="27"/>
        <v>N/A</v>
      </c>
      <c r="J302">
        <f t="shared" si="28"/>
        <v>135730000</v>
      </c>
      <c r="K302">
        <f t="shared" si="29"/>
        <v>103260000</v>
      </c>
      <c r="L302">
        <f t="shared" si="30"/>
        <v>150240000</v>
      </c>
      <c r="M302">
        <f t="shared" si="31"/>
        <v>326730000</v>
      </c>
      <c r="N302">
        <f t="shared" si="32"/>
        <v>220770000</v>
      </c>
    </row>
    <row r="303" spans="1:14" x14ac:dyDescent="0.3">
      <c r="A303" s="1">
        <v>8</v>
      </c>
      <c r="B303" t="s">
        <v>2277</v>
      </c>
      <c r="C303" t="s">
        <v>11413</v>
      </c>
      <c r="D303" t="s">
        <v>11414</v>
      </c>
      <c r="E303" t="s">
        <v>11415</v>
      </c>
      <c r="F303" t="s">
        <v>11416</v>
      </c>
      <c r="G303" t="s">
        <v>11417</v>
      </c>
      <c r="I303" t="str">
        <f t="shared" si="27"/>
        <v>N/A</v>
      </c>
      <c r="J303" t="str">
        <f t="shared" si="28"/>
        <v>(72.69M)</v>
      </c>
      <c r="K303" t="str">
        <f t="shared" si="29"/>
        <v>(122.57M)</v>
      </c>
      <c r="L303" t="str">
        <f t="shared" si="30"/>
        <v>(181.93M)</v>
      </c>
      <c r="M303" t="str">
        <f t="shared" si="31"/>
        <v>(817.03M)</v>
      </c>
      <c r="N303" t="str">
        <f t="shared" si="32"/>
        <v>(473.58M)</v>
      </c>
    </row>
    <row r="304" spans="1:14" x14ac:dyDescent="0.3">
      <c r="A304" s="1">
        <v>9</v>
      </c>
      <c r="B304" t="s">
        <v>2282</v>
      </c>
      <c r="C304" t="s">
        <v>261</v>
      </c>
      <c r="D304" t="s">
        <v>261</v>
      </c>
      <c r="E304" t="s">
        <v>261</v>
      </c>
      <c r="F304" t="s">
        <v>11418</v>
      </c>
      <c r="G304" t="s">
        <v>261</v>
      </c>
      <c r="I304" t="str">
        <f t="shared" si="27"/>
        <v>N/A</v>
      </c>
      <c r="J304" t="str">
        <f t="shared" si="28"/>
        <v>N/A</v>
      </c>
      <c r="K304" t="str">
        <f t="shared" si="29"/>
        <v>N/A</v>
      </c>
      <c r="L304" t="str">
        <f t="shared" si="30"/>
        <v>N/A</v>
      </c>
      <c r="M304">
        <f t="shared" si="31"/>
        <v>312150000</v>
      </c>
      <c r="N304" t="str">
        <f t="shared" si="32"/>
        <v>N/A</v>
      </c>
    </row>
    <row r="305" spans="1:14" x14ac:dyDescent="0.3">
      <c r="A305" s="1">
        <v>10</v>
      </c>
      <c r="B305" t="s">
        <v>620</v>
      </c>
      <c r="C305" t="s">
        <v>11419</v>
      </c>
      <c r="D305" t="s">
        <v>261</v>
      </c>
      <c r="E305" t="s">
        <v>261</v>
      </c>
      <c r="F305" t="s">
        <v>11420</v>
      </c>
      <c r="G305" t="s">
        <v>261</v>
      </c>
      <c r="I305" t="str">
        <f t="shared" si="27"/>
        <v>N/A</v>
      </c>
      <c r="J305" t="str">
        <f t="shared" si="28"/>
        <v>(4M)</v>
      </c>
      <c r="K305" t="str">
        <f t="shared" si="29"/>
        <v>N/A</v>
      </c>
      <c r="L305" t="str">
        <f t="shared" si="30"/>
        <v>N/A</v>
      </c>
      <c r="M305" t="str">
        <f t="shared" si="31"/>
        <v>(10.34M)</v>
      </c>
      <c r="N305" t="str">
        <f t="shared" si="32"/>
        <v>N/A</v>
      </c>
    </row>
    <row r="306" spans="1:14" x14ac:dyDescent="0.3">
      <c r="A306" s="1">
        <v>11</v>
      </c>
      <c r="B306" t="s">
        <v>621</v>
      </c>
      <c r="C306" t="s">
        <v>7505</v>
      </c>
      <c r="D306" t="s">
        <v>7505</v>
      </c>
      <c r="E306" t="s">
        <v>261</v>
      </c>
      <c r="F306" t="s">
        <v>261</v>
      </c>
      <c r="G306" t="s">
        <v>261</v>
      </c>
      <c r="I306" t="str">
        <f t="shared" si="27"/>
        <v>N/A</v>
      </c>
      <c r="J306" t="str">
        <f t="shared" si="28"/>
        <v>100000</v>
      </c>
      <c r="K306" t="str">
        <f t="shared" si="29"/>
        <v>100000</v>
      </c>
      <c r="L306" t="str">
        <f t="shared" si="30"/>
        <v>N/A</v>
      </c>
      <c r="M306" t="str">
        <f t="shared" si="31"/>
        <v>N/A</v>
      </c>
      <c r="N306" t="str">
        <f t="shared" si="32"/>
        <v>N/A</v>
      </c>
    </row>
    <row r="307" spans="1:14" x14ac:dyDescent="0.3">
      <c r="A307" s="1">
        <v>12</v>
      </c>
      <c r="B307" t="s">
        <v>624</v>
      </c>
      <c r="C307" t="s">
        <v>11421</v>
      </c>
      <c r="D307" t="s">
        <v>11422</v>
      </c>
      <c r="E307" t="s">
        <v>11423</v>
      </c>
      <c r="F307" t="s">
        <v>11424</v>
      </c>
      <c r="G307" t="s">
        <v>11425</v>
      </c>
      <c r="I307" t="str">
        <f t="shared" si="27"/>
        <v>N/A</v>
      </c>
      <c r="J307" t="str">
        <f t="shared" si="28"/>
        <v>(107.48M)</v>
      </c>
      <c r="K307" t="str">
        <f t="shared" si="29"/>
        <v>(240.74M)</v>
      </c>
      <c r="L307" t="str">
        <f t="shared" si="30"/>
        <v>(230.97M)</v>
      </c>
      <c r="M307" t="str">
        <f t="shared" si="31"/>
        <v>(807.38M)</v>
      </c>
      <c r="N307" t="str">
        <f t="shared" si="32"/>
        <v>(745.68M)</v>
      </c>
    </row>
    <row r="308" spans="1:14" x14ac:dyDescent="0.3">
      <c r="A308" s="1">
        <v>13</v>
      </c>
      <c r="B308" t="s">
        <v>2290</v>
      </c>
      <c r="C308" t="s">
        <v>261</v>
      </c>
      <c r="D308" t="s">
        <v>11426</v>
      </c>
      <c r="E308" t="s">
        <v>1043</v>
      </c>
      <c r="F308" t="s">
        <v>11427</v>
      </c>
      <c r="G308" t="s">
        <v>8984</v>
      </c>
      <c r="I308" t="str">
        <f t="shared" si="27"/>
        <v>N/A</v>
      </c>
      <c r="J308" t="str">
        <f t="shared" si="28"/>
        <v>N/A</v>
      </c>
      <c r="K308">
        <f t="shared" si="29"/>
        <v>-1.2397</v>
      </c>
      <c r="L308">
        <f t="shared" si="30"/>
        <v>4.0500000000000001E-2</v>
      </c>
      <c r="M308">
        <f t="shared" si="31"/>
        <v>-2.4956</v>
      </c>
      <c r="N308">
        <f t="shared" si="32"/>
        <v>7.6399999999999996E-2</v>
      </c>
    </row>
    <row r="309" spans="1:14" x14ac:dyDescent="0.3">
      <c r="A309" s="1">
        <v>14</v>
      </c>
      <c r="B309" t="s">
        <v>2295</v>
      </c>
      <c r="C309" t="s">
        <v>11428</v>
      </c>
      <c r="D309" t="s">
        <v>11429</v>
      </c>
      <c r="E309" t="s">
        <v>11430</v>
      </c>
      <c r="F309" t="s">
        <v>11431</v>
      </c>
      <c r="G309" t="s">
        <v>11432</v>
      </c>
      <c r="I309" t="str">
        <f t="shared" si="27"/>
        <v>N/A</v>
      </c>
      <c r="J309">
        <f t="shared" si="28"/>
        <v>-5.3731</v>
      </c>
      <c r="K309">
        <f t="shared" si="29"/>
        <v>-9.6363000000000003</v>
      </c>
      <c r="L309">
        <f t="shared" si="30"/>
        <v>-5.3180999999999994</v>
      </c>
      <c r="M309">
        <f t="shared" si="31"/>
        <v>-11.748699999999999</v>
      </c>
      <c r="N309">
        <f t="shared" si="32"/>
        <v>-7.4638</v>
      </c>
    </row>
    <row r="310" spans="1:14" x14ac:dyDescent="0.3">
      <c r="I310" t="str">
        <f t="shared" si="27"/>
        <v>N/A</v>
      </c>
      <c r="J310">
        <f t="shared" si="28"/>
        <v>0</v>
      </c>
      <c r="K310">
        <f t="shared" si="29"/>
        <v>0</v>
      </c>
      <c r="L310">
        <f t="shared" si="30"/>
        <v>0</v>
      </c>
      <c r="M310">
        <f t="shared" si="31"/>
        <v>0</v>
      </c>
      <c r="N310">
        <f t="shared" si="32"/>
        <v>0</v>
      </c>
    </row>
    <row r="311" spans="1:14" x14ac:dyDescent="0.3">
      <c r="B311" s="1" t="s">
        <v>296</v>
      </c>
      <c r="C311" s="1" t="s">
        <v>248</v>
      </c>
      <c r="D311" s="1" t="s">
        <v>249</v>
      </c>
      <c r="E311" s="1" t="s">
        <v>250</v>
      </c>
      <c r="F311" s="1" t="s">
        <v>251</v>
      </c>
      <c r="G311" s="1" t="s">
        <v>252</v>
      </c>
      <c r="H311" s="1" t="s">
        <v>253</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630</v>
      </c>
      <c r="C312" t="s">
        <v>11433</v>
      </c>
      <c r="D312" t="s">
        <v>11434</v>
      </c>
      <c r="E312" t="s">
        <v>11435</v>
      </c>
      <c r="F312" t="s">
        <v>11435</v>
      </c>
      <c r="G312" t="s">
        <v>3754</v>
      </c>
      <c r="I312" t="str">
        <f t="shared" si="27"/>
        <v>N/A</v>
      </c>
      <c r="J312" t="str">
        <f t="shared" si="28"/>
        <v>(458,000)</v>
      </c>
      <c r="K312" t="str">
        <f t="shared" si="29"/>
        <v>(109,000)</v>
      </c>
      <c r="L312" t="str">
        <f t="shared" si="30"/>
        <v>(100,000)</v>
      </c>
      <c r="M312" t="str">
        <f t="shared" si="31"/>
        <v>(100,000)</v>
      </c>
      <c r="N312" t="str">
        <f t="shared" si="32"/>
        <v>(23,000)</v>
      </c>
    </row>
    <row r="313" spans="1:14" x14ac:dyDescent="0.3">
      <c r="A313" s="1">
        <v>1</v>
      </c>
      <c r="B313" t="s">
        <v>636</v>
      </c>
      <c r="C313" t="s">
        <v>261</v>
      </c>
      <c r="D313" t="s">
        <v>261</v>
      </c>
      <c r="E313" t="s">
        <v>261</v>
      </c>
      <c r="F313" t="s">
        <v>261</v>
      </c>
      <c r="G313" t="s">
        <v>261</v>
      </c>
      <c r="I313" t="str">
        <f t="shared" si="27"/>
        <v>N/A</v>
      </c>
      <c r="J313" t="str">
        <f t="shared" si="28"/>
        <v>N/A</v>
      </c>
      <c r="K313" t="str">
        <f t="shared" si="29"/>
        <v>N/A</v>
      </c>
      <c r="L313" t="str">
        <f t="shared" si="30"/>
        <v>N/A</v>
      </c>
      <c r="M313" t="str">
        <f t="shared" si="31"/>
        <v>N/A</v>
      </c>
      <c r="N313" t="str">
        <f t="shared" si="32"/>
        <v>N/A</v>
      </c>
    </row>
    <row r="314" spans="1:14" x14ac:dyDescent="0.3">
      <c r="A314" s="1">
        <v>2</v>
      </c>
      <c r="B314" t="s">
        <v>374</v>
      </c>
      <c r="C314" t="s">
        <v>11433</v>
      </c>
      <c r="D314" t="s">
        <v>11434</v>
      </c>
      <c r="E314" t="s">
        <v>11435</v>
      </c>
      <c r="F314" t="s">
        <v>11435</v>
      </c>
      <c r="G314" t="s">
        <v>3754</v>
      </c>
      <c r="I314" t="str">
        <f t="shared" si="27"/>
        <v>N/A</v>
      </c>
      <c r="J314" t="str">
        <f t="shared" si="28"/>
        <v>(458,000)</v>
      </c>
      <c r="K314" t="str">
        <f t="shared" si="29"/>
        <v>(109,000)</v>
      </c>
      <c r="L314" t="str">
        <f t="shared" si="30"/>
        <v>(100,000)</v>
      </c>
      <c r="M314" t="str">
        <f t="shared" si="31"/>
        <v>(100,000)</v>
      </c>
      <c r="N314" t="str">
        <f t="shared" si="32"/>
        <v>(23,000)</v>
      </c>
    </row>
    <row r="315" spans="1:14" x14ac:dyDescent="0.3">
      <c r="A315" s="1">
        <v>3</v>
      </c>
      <c r="B315" t="s">
        <v>637</v>
      </c>
      <c r="C315" t="s">
        <v>261</v>
      </c>
      <c r="D315" t="s">
        <v>11436</v>
      </c>
      <c r="E315" t="s">
        <v>10429</v>
      </c>
      <c r="F315" t="s">
        <v>852</v>
      </c>
      <c r="G315" t="s">
        <v>11437</v>
      </c>
      <c r="I315" t="str">
        <f t="shared" si="27"/>
        <v>N/A</v>
      </c>
      <c r="J315" t="str">
        <f t="shared" si="28"/>
        <v>N/A</v>
      </c>
      <c r="K315">
        <f t="shared" si="29"/>
        <v>0.76200000000000001</v>
      </c>
      <c r="L315">
        <f t="shared" si="30"/>
        <v>8.2599999999999993E-2</v>
      </c>
      <c r="M315">
        <f t="shared" si="31"/>
        <v>0</v>
      </c>
      <c r="N315">
        <f t="shared" si="32"/>
        <v>0.77</v>
      </c>
    </row>
    <row r="316" spans="1:14" x14ac:dyDescent="0.3">
      <c r="A316" s="1">
        <v>4</v>
      </c>
      <c r="B316" t="s">
        <v>2309</v>
      </c>
      <c r="C316" t="s">
        <v>261</v>
      </c>
      <c r="D316" t="s">
        <v>261</v>
      </c>
      <c r="E316" t="s">
        <v>261</v>
      </c>
      <c r="F316" t="s">
        <v>261</v>
      </c>
      <c r="G316" t="s">
        <v>261</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t="str">
        <f t="shared" ref="K316:K379" si="35">IF(TRIM(D316)="-", "N/A", IF(RIGHT(D316,1)="M",1000000*VALUE(LEFT(D316,LEN(D316)-1)),IF(RIGHT(D316,1)="B",1000000000*VALUE(LEFT(D316,LEN(D316)-1)),IF(RIGHT(D316,1)="%",0.01*VALUE(LEFT(D316,LEN(D316)-1)),D316))))</f>
        <v>N/A</v>
      </c>
      <c r="L316" t="str">
        <f t="shared" ref="L316:L379" si="36">IF(TRIM(E316)="-", "N/A", IF(RIGHT(E316,1)="M",1000000*VALUE(LEFT(E316,LEN(E316)-1)),IF(RIGHT(E316,1)="B",1000000000*VALUE(LEFT(E316,LEN(E316)-1)),IF(RIGHT(E316,1)="%",0.01*VALUE(LEFT(E316,LEN(E316)-1)),E316))))</f>
        <v>N/A</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2310</v>
      </c>
      <c r="C317" t="s">
        <v>11438</v>
      </c>
      <c r="D317" t="s">
        <v>11439</v>
      </c>
      <c r="E317" t="s">
        <v>11440</v>
      </c>
      <c r="F317" t="s">
        <v>11441</v>
      </c>
      <c r="G317" t="s">
        <v>11442</v>
      </c>
      <c r="I317" t="str">
        <f t="shared" si="33"/>
        <v>N/A</v>
      </c>
      <c r="J317">
        <f t="shared" si="34"/>
        <v>109040000</v>
      </c>
      <c r="K317">
        <f t="shared" si="35"/>
        <v>166660000</v>
      </c>
      <c r="L317">
        <f t="shared" si="36"/>
        <v>246630000</v>
      </c>
      <c r="M317">
        <f t="shared" si="37"/>
        <v>641870000</v>
      </c>
      <c r="N317">
        <f t="shared" si="38"/>
        <v>577780000</v>
      </c>
    </row>
    <row r="318" spans="1:14" x14ac:dyDescent="0.3">
      <c r="A318" s="1">
        <v>6</v>
      </c>
      <c r="B318" t="s">
        <v>642</v>
      </c>
      <c r="C318" t="s">
        <v>11443</v>
      </c>
      <c r="D318" t="s">
        <v>11444</v>
      </c>
      <c r="E318" t="s">
        <v>4014</v>
      </c>
      <c r="F318" t="s">
        <v>11445</v>
      </c>
      <c r="G318" t="s">
        <v>11446</v>
      </c>
      <c r="I318" t="str">
        <f t="shared" si="33"/>
        <v>N/A</v>
      </c>
      <c r="J318" t="str">
        <f t="shared" si="34"/>
        <v>660000</v>
      </c>
      <c r="K318">
        <f t="shared" si="35"/>
        <v>14290000</v>
      </c>
      <c r="L318" t="str">
        <f t="shared" si="36"/>
        <v>(249,000)</v>
      </c>
      <c r="M318">
        <f t="shared" si="37"/>
        <v>50500000</v>
      </c>
      <c r="N318">
        <f t="shared" si="38"/>
        <v>58930000</v>
      </c>
    </row>
    <row r="319" spans="1:14" x14ac:dyDescent="0.3">
      <c r="A319" s="1">
        <v>7</v>
      </c>
      <c r="B319" t="s">
        <v>648</v>
      </c>
      <c r="C319" t="s">
        <v>261</v>
      </c>
      <c r="D319" t="s">
        <v>261</v>
      </c>
      <c r="E319" t="s">
        <v>11447</v>
      </c>
      <c r="F319" t="s">
        <v>261</v>
      </c>
      <c r="G319" t="s">
        <v>4016</v>
      </c>
      <c r="I319" t="str">
        <f t="shared" si="33"/>
        <v>N/A</v>
      </c>
      <c r="J319" t="str">
        <f t="shared" si="34"/>
        <v>N/A</v>
      </c>
      <c r="K319" t="str">
        <f t="shared" si="35"/>
        <v>N/A</v>
      </c>
      <c r="L319" t="str">
        <f t="shared" si="36"/>
        <v>(514,000)</v>
      </c>
      <c r="M319" t="str">
        <f t="shared" si="37"/>
        <v>N/A</v>
      </c>
      <c r="N319" t="str">
        <f t="shared" si="38"/>
        <v>(10M)</v>
      </c>
    </row>
    <row r="320" spans="1:14" x14ac:dyDescent="0.3">
      <c r="A320" s="1">
        <v>8</v>
      </c>
      <c r="B320" t="s">
        <v>650</v>
      </c>
      <c r="C320" t="s">
        <v>11443</v>
      </c>
      <c r="D320" t="s">
        <v>11444</v>
      </c>
      <c r="E320" t="s">
        <v>11448</v>
      </c>
      <c r="F320" t="s">
        <v>11445</v>
      </c>
      <c r="G320" t="s">
        <v>11449</v>
      </c>
      <c r="I320" t="str">
        <f t="shared" si="33"/>
        <v>N/A</v>
      </c>
      <c r="J320" t="str">
        <f t="shared" si="34"/>
        <v>660000</v>
      </c>
      <c r="K320">
        <f t="shared" si="35"/>
        <v>14290000</v>
      </c>
      <c r="L320" t="str">
        <f t="shared" si="36"/>
        <v>265000</v>
      </c>
      <c r="M320">
        <f t="shared" si="37"/>
        <v>50500000</v>
      </c>
      <c r="N320">
        <f t="shared" si="38"/>
        <v>68930000</v>
      </c>
    </row>
    <row r="321" spans="1:14" x14ac:dyDescent="0.3">
      <c r="A321" s="1">
        <v>9</v>
      </c>
      <c r="B321" t="s">
        <v>652</v>
      </c>
      <c r="C321" t="s">
        <v>261</v>
      </c>
      <c r="D321" t="s">
        <v>9774</v>
      </c>
      <c r="E321" t="s">
        <v>261</v>
      </c>
      <c r="F321" t="s">
        <v>11450</v>
      </c>
      <c r="G321" t="s">
        <v>11451</v>
      </c>
      <c r="I321" t="str">
        <f t="shared" si="33"/>
        <v>N/A</v>
      </c>
      <c r="J321" t="str">
        <f t="shared" si="34"/>
        <v>N/A</v>
      </c>
      <c r="K321">
        <f t="shared" si="35"/>
        <v>14190000</v>
      </c>
      <c r="L321" t="str">
        <f t="shared" si="36"/>
        <v>N/A</v>
      </c>
      <c r="M321">
        <f t="shared" si="37"/>
        <v>50420000</v>
      </c>
      <c r="N321">
        <f t="shared" si="38"/>
        <v>67260000</v>
      </c>
    </row>
    <row r="322" spans="1:14" x14ac:dyDescent="0.3">
      <c r="A322" s="1">
        <v>10</v>
      </c>
      <c r="B322" t="s">
        <v>654</v>
      </c>
      <c r="C322" t="s">
        <v>11452</v>
      </c>
      <c r="D322" t="s">
        <v>1974</v>
      </c>
      <c r="E322" t="s">
        <v>4016</v>
      </c>
      <c r="F322" t="s">
        <v>11453</v>
      </c>
      <c r="G322" t="s">
        <v>11454</v>
      </c>
      <c r="I322" t="str">
        <f t="shared" si="33"/>
        <v>N/A</v>
      </c>
      <c r="J322" t="str">
        <f t="shared" si="34"/>
        <v>(778,000)</v>
      </c>
      <c r="K322">
        <f t="shared" si="35"/>
        <v>15000000</v>
      </c>
      <c r="L322" t="str">
        <f t="shared" si="36"/>
        <v>(10M)</v>
      </c>
      <c r="M322">
        <f t="shared" si="37"/>
        <v>100010000</v>
      </c>
      <c r="N322">
        <f t="shared" si="38"/>
        <v>115430000</v>
      </c>
    </row>
    <row r="323" spans="1:14" x14ac:dyDescent="0.3">
      <c r="A323" s="1">
        <v>11</v>
      </c>
      <c r="B323" t="s">
        <v>660</v>
      </c>
      <c r="C323" t="s">
        <v>11455</v>
      </c>
      <c r="D323" t="s">
        <v>261</v>
      </c>
      <c r="E323" t="s">
        <v>261</v>
      </c>
      <c r="F323" t="s">
        <v>11456</v>
      </c>
      <c r="G323" t="s">
        <v>11457</v>
      </c>
      <c r="I323" t="str">
        <f t="shared" si="33"/>
        <v>N/A</v>
      </c>
      <c r="J323" t="str">
        <f t="shared" si="34"/>
        <v>(2.28M)</v>
      </c>
      <c r="K323" t="str">
        <f t="shared" si="35"/>
        <v>N/A</v>
      </c>
      <c r="L323" t="str">
        <f t="shared" si="36"/>
        <v>N/A</v>
      </c>
      <c r="M323">
        <f t="shared" si="37"/>
        <v>62010000</v>
      </c>
      <c r="N323" t="str">
        <f t="shared" si="38"/>
        <v>(17.79M)</v>
      </c>
    </row>
    <row r="324" spans="1:14" x14ac:dyDescent="0.3">
      <c r="A324" s="1">
        <v>12</v>
      </c>
      <c r="B324" t="s">
        <v>661</v>
      </c>
      <c r="C324" t="s">
        <v>3484</v>
      </c>
      <c r="D324" t="s">
        <v>1974</v>
      </c>
      <c r="E324" t="s">
        <v>4016</v>
      </c>
      <c r="F324" t="s">
        <v>11458</v>
      </c>
      <c r="G324" t="s">
        <v>11459</v>
      </c>
      <c r="I324" t="str">
        <f t="shared" si="33"/>
        <v>N/A</v>
      </c>
      <c r="J324">
        <f t="shared" si="34"/>
        <v>1500000</v>
      </c>
      <c r="K324">
        <f t="shared" si="35"/>
        <v>15000000</v>
      </c>
      <c r="L324" t="str">
        <f t="shared" si="36"/>
        <v>(10M)</v>
      </c>
      <c r="M324">
        <f t="shared" si="37"/>
        <v>38000000</v>
      </c>
      <c r="N324">
        <f t="shared" si="38"/>
        <v>133210000.00000001</v>
      </c>
    </row>
    <row r="325" spans="1:14" x14ac:dyDescent="0.3">
      <c r="A325" s="1">
        <v>13</v>
      </c>
      <c r="B325" t="s">
        <v>662</v>
      </c>
      <c r="C325" t="s">
        <v>3484</v>
      </c>
      <c r="D325" t="s">
        <v>4962</v>
      </c>
      <c r="E325" t="s">
        <v>1974</v>
      </c>
      <c r="F325" t="s">
        <v>11460</v>
      </c>
      <c r="G325" t="s">
        <v>11461</v>
      </c>
      <c r="I325" t="str">
        <f t="shared" si="33"/>
        <v>N/A</v>
      </c>
      <c r="J325">
        <f t="shared" si="34"/>
        <v>1500000</v>
      </c>
      <c r="K325">
        <f t="shared" si="35"/>
        <v>40000000</v>
      </c>
      <c r="L325">
        <f t="shared" si="36"/>
        <v>15000000</v>
      </c>
      <c r="M325">
        <f t="shared" si="37"/>
        <v>157000000</v>
      </c>
      <c r="N325">
        <f t="shared" si="38"/>
        <v>383210000</v>
      </c>
    </row>
    <row r="326" spans="1:14" x14ac:dyDescent="0.3">
      <c r="A326" s="1">
        <v>14</v>
      </c>
      <c r="B326" t="s">
        <v>668</v>
      </c>
      <c r="C326" t="s">
        <v>261</v>
      </c>
      <c r="D326" t="s">
        <v>3519</v>
      </c>
      <c r="E326" t="s">
        <v>3519</v>
      </c>
      <c r="F326" t="s">
        <v>11462</v>
      </c>
      <c r="G326" t="s">
        <v>11463</v>
      </c>
      <c r="I326" t="str">
        <f t="shared" si="33"/>
        <v>N/A</v>
      </c>
      <c r="J326" t="str">
        <f t="shared" si="34"/>
        <v>N/A</v>
      </c>
      <c r="K326" t="str">
        <f t="shared" si="35"/>
        <v>(25M)</v>
      </c>
      <c r="L326" t="str">
        <f t="shared" si="36"/>
        <v>(25M)</v>
      </c>
      <c r="M326" t="str">
        <f t="shared" si="37"/>
        <v>(119M)</v>
      </c>
      <c r="N326" t="str">
        <f t="shared" si="38"/>
        <v>(250M)</v>
      </c>
    </row>
    <row r="327" spans="1:14" x14ac:dyDescent="0.3">
      <c r="A327" s="1">
        <v>15</v>
      </c>
      <c r="B327" t="s">
        <v>674</v>
      </c>
      <c r="C327" t="s">
        <v>261</v>
      </c>
      <c r="D327" t="s">
        <v>11464</v>
      </c>
      <c r="E327" t="s">
        <v>11465</v>
      </c>
      <c r="F327" t="s">
        <v>1910</v>
      </c>
      <c r="G327" t="s">
        <v>11393</v>
      </c>
      <c r="I327" t="str">
        <f t="shared" si="33"/>
        <v>N/A</v>
      </c>
      <c r="J327" t="str">
        <f t="shared" si="34"/>
        <v>N/A</v>
      </c>
      <c r="K327">
        <f t="shared" si="35"/>
        <v>22630000</v>
      </c>
      <c r="L327">
        <f t="shared" si="36"/>
        <v>13890000</v>
      </c>
      <c r="M327">
        <f t="shared" si="37"/>
        <v>1830000</v>
      </c>
      <c r="N327" t="str">
        <f t="shared" si="38"/>
        <v>103000</v>
      </c>
    </row>
    <row r="328" spans="1:14" x14ac:dyDescent="0.3">
      <c r="A328" s="1">
        <v>16</v>
      </c>
      <c r="B328" t="s">
        <v>620</v>
      </c>
      <c r="C328" t="s">
        <v>261</v>
      </c>
      <c r="D328" t="s">
        <v>5031</v>
      </c>
      <c r="E328" t="s">
        <v>261</v>
      </c>
      <c r="F328" t="s">
        <v>261</v>
      </c>
      <c r="G328" t="s">
        <v>261</v>
      </c>
      <c r="I328" t="str">
        <f t="shared" si="33"/>
        <v>N/A</v>
      </c>
      <c r="J328" t="str">
        <f t="shared" si="34"/>
        <v>N/A</v>
      </c>
      <c r="K328" t="str">
        <f t="shared" si="35"/>
        <v>(59,000)</v>
      </c>
      <c r="L328" t="str">
        <f t="shared" si="36"/>
        <v>N/A</v>
      </c>
      <c r="M328" t="str">
        <f t="shared" si="37"/>
        <v>N/A</v>
      </c>
      <c r="N328" t="str">
        <f t="shared" si="38"/>
        <v>N/A</v>
      </c>
    </row>
    <row r="329" spans="1:14" x14ac:dyDescent="0.3">
      <c r="A329" s="1">
        <v>17</v>
      </c>
      <c r="B329" t="s">
        <v>621</v>
      </c>
      <c r="C329" t="s">
        <v>261</v>
      </c>
      <c r="D329" t="s">
        <v>11466</v>
      </c>
      <c r="E329" t="s">
        <v>11465</v>
      </c>
      <c r="F329" t="s">
        <v>1910</v>
      </c>
      <c r="G329" t="s">
        <v>11393</v>
      </c>
      <c r="I329" t="str">
        <f t="shared" si="33"/>
        <v>N/A</v>
      </c>
      <c r="J329" t="str">
        <f t="shared" si="34"/>
        <v>N/A</v>
      </c>
      <c r="K329">
        <f t="shared" si="35"/>
        <v>22690000</v>
      </c>
      <c r="L329">
        <f t="shared" si="36"/>
        <v>13890000</v>
      </c>
      <c r="M329">
        <f t="shared" si="37"/>
        <v>1830000</v>
      </c>
      <c r="N329" t="str">
        <f t="shared" si="38"/>
        <v>103000</v>
      </c>
    </row>
    <row r="330" spans="1:14" x14ac:dyDescent="0.3">
      <c r="A330" s="1">
        <v>18</v>
      </c>
      <c r="B330" t="s">
        <v>680</v>
      </c>
      <c r="C330" t="s">
        <v>11467</v>
      </c>
      <c r="D330" t="s">
        <v>11468</v>
      </c>
      <c r="E330" t="s">
        <v>11469</v>
      </c>
      <c r="F330" t="s">
        <v>11470</v>
      </c>
      <c r="G330" t="s">
        <v>11471</v>
      </c>
      <c r="I330" t="str">
        <f t="shared" si="33"/>
        <v>N/A</v>
      </c>
      <c r="J330">
        <f t="shared" si="34"/>
        <v>108460000</v>
      </c>
      <c r="K330">
        <f t="shared" si="35"/>
        <v>218460000</v>
      </c>
      <c r="L330">
        <f t="shared" si="36"/>
        <v>250170000</v>
      </c>
      <c r="M330">
        <f t="shared" si="37"/>
        <v>794110000</v>
      </c>
      <c r="N330">
        <f t="shared" si="38"/>
        <v>752220000</v>
      </c>
    </row>
    <row r="331" spans="1:14" x14ac:dyDescent="0.3">
      <c r="A331" s="1">
        <v>19</v>
      </c>
      <c r="B331" t="s">
        <v>686</v>
      </c>
      <c r="C331" t="s">
        <v>261</v>
      </c>
      <c r="D331" t="s">
        <v>11472</v>
      </c>
      <c r="E331" t="s">
        <v>2645</v>
      </c>
      <c r="F331" t="s">
        <v>11473</v>
      </c>
      <c r="G331" t="s">
        <v>9096</v>
      </c>
      <c r="I331" t="str">
        <f t="shared" si="33"/>
        <v>N/A</v>
      </c>
      <c r="J331" t="str">
        <f t="shared" si="34"/>
        <v>N/A</v>
      </c>
      <c r="K331">
        <f t="shared" si="35"/>
        <v>1.0142</v>
      </c>
      <c r="L331">
        <f t="shared" si="36"/>
        <v>0.1452</v>
      </c>
      <c r="M331">
        <f t="shared" si="37"/>
        <v>2.1741999999999999</v>
      </c>
      <c r="N331">
        <f t="shared" si="38"/>
        <v>-5.2800000000000007E-2</v>
      </c>
    </row>
    <row r="332" spans="1:14" x14ac:dyDescent="0.3">
      <c r="A332" s="1">
        <v>20</v>
      </c>
      <c r="B332" t="s">
        <v>2335</v>
      </c>
      <c r="C332" t="s">
        <v>11474</v>
      </c>
      <c r="D332" t="s">
        <v>11475</v>
      </c>
      <c r="E332" t="s">
        <v>11476</v>
      </c>
      <c r="F332" t="s">
        <v>11477</v>
      </c>
      <c r="G332" t="s">
        <v>11478</v>
      </c>
      <c r="I332" t="str">
        <f t="shared" si="33"/>
        <v>N/A</v>
      </c>
      <c r="J332">
        <f t="shared" si="34"/>
        <v>5.4220000000000006</v>
      </c>
      <c r="K332">
        <f t="shared" si="35"/>
        <v>8.7447999999999997</v>
      </c>
      <c r="L332">
        <f t="shared" si="36"/>
        <v>5.7601000000000004</v>
      </c>
      <c r="M332">
        <f t="shared" si="37"/>
        <v>11.5556</v>
      </c>
      <c r="N332">
        <f t="shared" si="38"/>
        <v>7.5291999999999994</v>
      </c>
    </row>
    <row r="333" spans="1:14" x14ac:dyDescent="0.3">
      <c r="A333" s="1">
        <v>21</v>
      </c>
      <c r="B333" t="s">
        <v>691</v>
      </c>
      <c r="C333" t="s">
        <v>261</v>
      </c>
      <c r="D333" t="s">
        <v>261</v>
      </c>
      <c r="E333" t="s">
        <v>261</v>
      </c>
      <c r="F333" t="s">
        <v>261</v>
      </c>
      <c r="G333" t="s">
        <v>261</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692</v>
      </c>
      <c r="C334" t="s">
        <v>261</v>
      </c>
      <c r="D334" t="s">
        <v>693</v>
      </c>
      <c r="E334" t="s">
        <v>693</v>
      </c>
      <c r="F334" t="s">
        <v>261</v>
      </c>
      <c r="G334" t="s">
        <v>261</v>
      </c>
      <c r="I334" t="str">
        <f t="shared" si="33"/>
        <v>N/A</v>
      </c>
      <c r="J334" t="str">
        <f t="shared" si="34"/>
        <v>N/A</v>
      </c>
      <c r="K334" t="str">
        <f t="shared" si="35"/>
        <v>0</v>
      </c>
      <c r="L334" t="str">
        <f t="shared" si="36"/>
        <v>0</v>
      </c>
      <c r="M334" t="str">
        <f t="shared" si="37"/>
        <v>N/A</v>
      </c>
      <c r="N334" t="str">
        <f t="shared" si="38"/>
        <v>N/A</v>
      </c>
    </row>
    <row r="335" spans="1:14" x14ac:dyDescent="0.3">
      <c r="A335" s="1">
        <v>23</v>
      </c>
      <c r="B335" t="s">
        <v>694</v>
      </c>
      <c r="C335" t="s">
        <v>11479</v>
      </c>
      <c r="D335" t="s">
        <v>11480</v>
      </c>
      <c r="E335" t="s">
        <v>11481</v>
      </c>
      <c r="F335" t="s">
        <v>11482</v>
      </c>
      <c r="G335" t="s">
        <v>9442</v>
      </c>
      <c r="I335" t="str">
        <f t="shared" si="33"/>
        <v>N/A</v>
      </c>
      <c r="J335">
        <f t="shared" si="34"/>
        <v>1670000</v>
      </c>
      <c r="K335" t="str">
        <f t="shared" si="35"/>
        <v>(6.76M)</v>
      </c>
      <c r="L335">
        <f t="shared" si="36"/>
        <v>31130000</v>
      </c>
      <c r="M335">
        <f t="shared" si="37"/>
        <v>3050000</v>
      </c>
      <c r="N335">
        <f t="shared" si="38"/>
        <v>38530000</v>
      </c>
    </row>
    <row r="336" spans="1:14" x14ac:dyDescent="0.3">
      <c r="A336" s="1">
        <v>24</v>
      </c>
      <c r="B336" t="s">
        <v>700</v>
      </c>
      <c r="C336" t="s">
        <v>11483</v>
      </c>
      <c r="D336" t="s">
        <v>7690</v>
      </c>
      <c r="E336" t="s">
        <v>11484</v>
      </c>
      <c r="F336" t="s">
        <v>11485</v>
      </c>
      <c r="G336" t="s">
        <v>11486</v>
      </c>
      <c r="I336" t="str">
        <f t="shared" si="33"/>
        <v>N/A</v>
      </c>
      <c r="J336" t="str">
        <f t="shared" si="34"/>
        <v>(266,000)</v>
      </c>
      <c r="K336">
        <f t="shared" si="35"/>
        <v>13670000</v>
      </c>
      <c r="L336">
        <f t="shared" si="36"/>
        <v>8039999.9999999991</v>
      </c>
      <c r="M336">
        <f t="shared" si="37"/>
        <v>15380000</v>
      </c>
      <c r="N336">
        <f t="shared" si="38"/>
        <v>28760000</v>
      </c>
    </row>
    <row r="337" spans="1:14" x14ac:dyDescent="0.3">
      <c r="A337" s="1">
        <v>25</v>
      </c>
      <c r="B337" t="s">
        <v>706</v>
      </c>
      <c r="C337" t="s">
        <v>261</v>
      </c>
      <c r="D337" t="s">
        <v>11487</v>
      </c>
      <c r="E337" t="s">
        <v>11488</v>
      </c>
      <c r="F337" t="s">
        <v>11247</v>
      </c>
      <c r="G337" t="s">
        <v>11489</v>
      </c>
      <c r="I337" t="str">
        <f t="shared" si="33"/>
        <v>N/A</v>
      </c>
      <c r="J337" t="str">
        <f t="shared" si="34"/>
        <v>N/A</v>
      </c>
      <c r="K337">
        <f t="shared" si="35"/>
        <v>52.372200000000007</v>
      </c>
      <c r="L337">
        <f t="shared" si="36"/>
        <v>-0.41139999999999999</v>
      </c>
      <c r="M337">
        <f t="shared" si="37"/>
        <v>0.91180000000000005</v>
      </c>
      <c r="N337">
        <f t="shared" si="38"/>
        <v>0.87030000000000007</v>
      </c>
    </row>
    <row r="338" spans="1:14" x14ac:dyDescent="0.3">
      <c r="A338" s="1">
        <v>26</v>
      </c>
      <c r="B338" t="s">
        <v>711</v>
      </c>
      <c r="C338" t="s">
        <v>261</v>
      </c>
      <c r="D338" t="s">
        <v>261</v>
      </c>
      <c r="E338" t="s">
        <v>261</v>
      </c>
      <c r="F338" t="s">
        <v>261</v>
      </c>
      <c r="G338" t="s">
        <v>3774</v>
      </c>
      <c r="I338" t="str">
        <f t="shared" si="33"/>
        <v>N/A</v>
      </c>
      <c r="J338" t="str">
        <f t="shared" si="34"/>
        <v>N/A</v>
      </c>
      <c r="K338" t="str">
        <f t="shared" si="35"/>
        <v>N/A</v>
      </c>
      <c r="L338" t="str">
        <f t="shared" si="36"/>
        <v>N/A</v>
      </c>
      <c r="M338" t="str">
        <f t="shared" si="37"/>
        <v>N/A</v>
      </c>
      <c r="N338">
        <f t="shared" si="38"/>
        <v>5.9800000000000006E-2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11490</v>
      </c>
      <c r="C340" t="s">
        <v>11491</v>
      </c>
      <c r="I340" t="str">
        <f t="shared" si="33"/>
        <v>N/A</v>
      </c>
      <c r="J340" t="str">
        <f t="shared" si="34"/>
        <v>Civista Bancshares</v>
      </c>
      <c r="K340">
        <f t="shared" si="35"/>
        <v>0</v>
      </c>
      <c r="L340">
        <f t="shared" si="36"/>
        <v>0</v>
      </c>
      <c r="M340">
        <f t="shared" si="37"/>
        <v>0</v>
      </c>
      <c r="N340">
        <f t="shared" si="38"/>
        <v>0</v>
      </c>
    </row>
    <row r="341" spans="1:14" x14ac:dyDescent="0.3">
      <c r="A341" s="1">
        <v>1</v>
      </c>
      <c r="B341" t="s">
        <v>2354</v>
      </c>
      <c r="C341" t="s">
        <v>2355</v>
      </c>
      <c r="I341" t="str">
        <f t="shared" si="33"/>
        <v>N/A</v>
      </c>
      <c r="J341" t="str">
        <f t="shared" si="34"/>
        <v>American National</v>
      </c>
      <c r="K341">
        <f t="shared" si="35"/>
        <v>0</v>
      </c>
      <c r="L341">
        <f t="shared" si="36"/>
        <v>0</v>
      </c>
      <c r="M341">
        <f t="shared" si="37"/>
        <v>0</v>
      </c>
      <c r="N341">
        <f t="shared" si="38"/>
        <v>0</v>
      </c>
    </row>
    <row r="342" spans="1:14" x14ac:dyDescent="0.3">
      <c r="A342" s="1">
        <v>2</v>
      </c>
      <c r="B342" t="s">
        <v>2356</v>
      </c>
      <c r="C342" t="s">
        <v>2357</v>
      </c>
      <c r="I342" t="str">
        <f t="shared" si="33"/>
        <v>N/A</v>
      </c>
      <c r="J342" t="str">
        <f t="shared" si="34"/>
        <v>American River Bankshares</v>
      </c>
      <c r="K342">
        <f t="shared" si="35"/>
        <v>0</v>
      </c>
      <c r="L342">
        <f t="shared" si="36"/>
        <v>0</v>
      </c>
      <c r="M342">
        <f t="shared" si="37"/>
        <v>0</v>
      </c>
      <c r="N342">
        <f t="shared" si="38"/>
        <v>0</v>
      </c>
    </row>
    <row r="343" spans="1:14" x14ac:dyDescent="0.3">
      <c r="A343" s="1">
        <v>3</v>
      </c>
      <c r="B343" t="s">
        <v>2358</v>
      </c>
      <c r="C343" t="s">
        <v>2359</v>
      </c>
      <c r="I343" t="str">
        <f t="shared" si="33"/>
        <v>N/A</v>
      </c>
      <c r="J343" t="str">
        <f t="shared" si="34"/>
        <v>Access National</v>
      </c>
      <c r="K343">
        <f t="shared" si="35"/>
        <v>0</v>
      </c>
      <c r="L343">
        <f t="shared" si="36"/>
        <v>0</v>
      </c>
      <c r="M343">
        <f t="shared" si="37"/>
        <v>0</v>
      </c>
      <c r="N343">
        <f t="shared" si="38"/>
        <v>0</v>
      </c>
    </row>
    <row r="344" spans="1:14" x14ac:dyDescent="0.3">
      <c r="A344" s="1">
        <v>4</v>
      </c>
      <c r="B344" t="s">
        <v>2360</v>
      </c>
      <c r="C344" t="s">
        <v>2361</v>
      </c>
      <c r="I344" t="str">
        <f t="shared" si="33"/>
        <v>N/A</v>
      </c>
      <c r="J344" t="str">
        <f t="shared" si="34"/>
        <v>Arrow Financial</v>
      </c>
      <c r="K344">
        <f t="shared" si="35"/>
        <v>0</v>
      </c>
      <c r="L344">
        <f t="shared" si="36"/>
        <v>0</v>
      </c>
      <c r="M344">
        <f t="shared" si="37"/>
        <v>0</v>
      </c>
      <c r="N344">
        <f t="shared" si="38"/>
        <v>0</v>
      </c>
    </row>
    <row r="345" spans="1:14" x14ac:dyDescent="0.3">
      <c r="A345" s="1">
        <v>5</v>
      </c>
      <c r="B345" t="s">
        <v>2362</v>
      </c>
      <c r="C345" t="s">
        <v>2363</v>
      </c>
      <c r="I345" t="str">
        <f t="shared" si="33"/>
        <v>N/A</v>
      </c>
      <c r="J345" t="str">
        <f t="shared" si="34"/>
        <v>AmeriServ Financial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122</v>
      </c>
      <c r="C348" t="s">
        <v>7353</v>
      </c>
      <c r="I348" t="str">
        <f t="shared" si="33"/>
        <v>N/A</v>
      </c>
      <c r="J348">
        <f t="shared" si="34"/>
        <v>210300000</v>
      </c>
      <c r="K348">
        <f t="shared" si="35"/>
        <v>0</v>
      </c>
      <c r="L348">
        <f t="shared" si="36"/>
        <v>0</v>
      </c>
      <c r="M348">
        <f t="shared" si="37"/>
        <v>0</v>
      </c>
      <c r="N348">
        <f t="shared" si="38"/>
        <v>0</v>
      </c>
    </row>
    <row r="349" spans="1:14" x14ac:dyDescent="0.3">
      <c r="A349" s="1">
        <v>1</v>
      </c>
      <c r="B349" t="s">
        <v>123</v>
      </c>
      <c r="I349" t="str">
        <f t="shared" si="33"/>
        <v>N/A</v>
      </c>
      <c r="J349">
        <f t="shared" si="34"/>
        <v>0</v>
      </c>
      <c r="K349">
        <f t="shared" si="35"/>
        <v>0</v>
      </c>
      <c r="L349">
        <f t="shared" si="36"/>
        <v>0</v>
      </c>
      <c r="M349">
        <f t="shared" si="37"/>
        <v>0</v>
      </c>
      <c r="N349">
        <f t="shared" si="38"/>
        <v>0</v>
      </c>
    </row>
    <row r="350" spans="1:14" x14ac:dyDescent="0.3">
      <c r="A350" s="1">
        <v>2</v>
      </c>
      <c r="B350" t="s">
        <v>124</v>
      </c>
      <c r="C350" t="s">
        <v>11492</v>
      </c>
      <c r="I350" t="str">
        <f t="shared" si="33"/>
        <v>N/A</v>
      </c>
      <c r="J350" t="str">
        <f t="shared" si="34"/>
        <v>13.44</v>
      </c>
      <c r="K350">
        <f t="shared" si="35"/>
        <v>0</v>
      </c>
      <c r="L350">
        <f t="shared" si="36"/>
        <v>0</v>
      </c>
      <c r="M350">
        <f t="shared" si="37"/>
        <v>0</v>
      </c>
      <c r="N350">
        <f t="shared" si="38"/>
        <v>0</v>
      </c>
    </row>
    <row r="351" spans="1:14" x14ac:dyDescent="0.3">
      <c r="A351" s="1">
        <v>3</v>
      </c>
      <c r="B351" t="s">
        <v>125</v>
      </c>
      <c r="C351" t="s">
        <v>11493</v>
      </c>
      <c r="I351" t="str">
        <f t="shared" si="33"/>
        <v>N/A</v>
      </c>
      <c r="J351" t="str">
        <f t="shared" si="34"/>
        <v>14.18</v>
      </c>
      <c r="K351">
        <f t="shared" si="35"/>
        <v>0</v>
      </c>
      <c r="L351">
        <f t="shared" si="36"/>
        <v>0</v>
      </c>
      <c r="M351">
        <f t="shared" si="37"/>
        <v>0</v>
      </c>
      <c r="N351">
        <f t="shared" si="38"/>
        <v>0</v>
      </c>
    </row>
    <row r="352" spans="1:14" x14ac:dyDescent="0.3">
      <c r="A352" s="1">
        <v>4</v>
      </c>
      <c r="B352" t="s">
        <v>127</v>
      </c>
      <c r="C352" t="s">
        <v>1231</v>
      </c>
      <c r="I352" t="str">
        <f t="shared" si="33"/>
        <v>N/A</v>
      </c>
      <c r="J352" t="str">
        <f t="shared" si="34"/>
        <v>1.99</v>
      </c>
      <c r="K352">
        <f t="shared" si="35"/>
        <v>0</v>
      </c>
      <c r="L352">
        <f t="shared" si="36"/>
        <v>0</v>
      </c>
      <c r="M352">
        <f t="shared" si="37"/>
        <v>0</v>
      </c>
      <c r="N352">
        <f t="shared" si="38"/>
        <v>0</v>
      </c>
    </row>
    <row r="353" spans="1:14" x14ac:dyDescent="0.3">
      <c r="A353" s="1">
        <v>5</v>
      </c>
      <c r="B353" t="s">
        <v>129</v>
      </c>
      <c r="C353" t="s">
        <v>11494</v>
      </c>
      <c r="I353" t="str">
        <f t="shared" si="33"/>
        <v>N/A</v>
      </c>
      <c r="J353" t="str">
        <f t="shared" si="34"/>
        <v>3.08</v>
      </c>
      <c r="K353">
        <f t="shared" si="35"/>
        <v>0</v>
      </c>
      <c r="L353">
        <f t="shared" si="36"/>
        <v>0</v>
      </c>
      <c r="M353">
        <f t="shared" si="37"/>
        <v>0</v>
      </c>
      <c r="N353">
        <f t="shared" si="38"/>
        <v>0</v>
      </c>
    </row>
    <row r="354" spans="1:14" x14ac:dyDescent="0.3">
      <c r="A354" s="1">
        <v>6</v>
      </c>
      <c r="B354" t="s">
        <v>131</v>
      </c>
      <c r="C354" t="s">
        <v>8884</v>
      </c>
      <c r="I354" t="str">
        <f t="shared" si="33"/>
        <v>N/A</v>
      </c>
      <c r="J354" t="str">
        <f t="shared" si="34"/>
        <v>1.34</v>
      </c>
      <c r="K354">
        <f t="shared" si="35"/>
        <v>0</v>
      </c>
      <c r="L354">
        <f t="shared" si="36"/>
        <v>0</v>
      </c>
      <c r="M354">
        <f t="shared" si="37"/>
        <v>0</v>
      </c>
      <c r="N354">
        <f t="shared" si="38"/>
        <v>0</v>
      </c>
    </row>
    <row r="355" spans="1:14" x14ac:dyDescent="0.3">
      <c r="A355" s="1">
        <v>7</v>
      </c>
      <c r="B355" t="s">
        <v>133</v>
      </c>
      <c r="I355" t="str">
        <f t="shared" si="33"/>
        <v>N/A</v>
      </c>
      <c r="J355">
        <f t="shared" si="34"/>
        <v>0</v>
      </c>
      <c r="K355">
        <f t="shared" si="35"/>
        <v>0</v>
      </c>
      <c r="L355">
        <f t="shared" si="36"/>
        <v>0</v>
      </c>
      <c r="M355">
        <f t="shared" si="37"/>
        <v>0</v>
      </c>
      <c r="N355">
        <f t="shared" si="38"/>
        <v>0</v>
      </c>
    </row>
    <row r="356" spans="1:14" x14ac:dyDescent="0.3">
      <c r="A356" s="1">
        <v>8</v>
      </c>
      <c r="B356" t="s">
        <v>134</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122</v>
      </c>
      <c r="C359" t="s">
        <v>2366</v>
      </c>
      <c r="I359" t="str">
        <f t="shared" si="33"/>
        <v>N/A</v>
      </c>
      <c r="J359">
        <f t="shared" si="34"/>
        <v>317910000</v>
      </c>
      <c r="K359">
        <f t="shared" si="35"/>
        <v>0</v>
      </c>
      <c r="L359">
        <f t="shared" si="36"/>
        <v>0</v>
      </c>
      <c r="M359">
        <f t="shared" si="37"/>
        <v>0</v>
      </c>
      <c r="N359">
        <f t="shared" si="38"/>
        <v>0</v>
      </c>
    </row>
    <row r="360" spans="1:14" x14ac:dyDescent="0.3">
      <c r="A360" s="1">
        <v>1</v>
      </c>
      <c r="B360" t="s">
        <v>123</v>
      </c>
      <c r="I360" t="str">
        <f t="shared" si="33"/>
        <v>N/A</v>
      </c>
      <c r="J360">
        <f t="shared" si="34"/>
        <v>0</v>
      </c>
      <c r="K360">
        <f t="shared" si="35"/>
        <v>0</v>
      </c>
      <c r="L360">
        <f t="shared" si="36"/>
        <v>0</v>
      </c>
      <c r="M360">
        <f t="shared" si="37"/>
        <v>0</v>
      </c>
      <c r="N360">
        <f t="shared" si="38"/>
        <v>0</v>
      </c>
    </row>
    <row r="361" spans="1:14" x14ac:dyDescent="0.3">
      <c r="A361" s="1">
        <v>2</v>
      </c>
      <c r="B361" t="s">
        <v>124</v>
      </c>
      <c r="C361" t="s">
        <v>2367</v>
      </c>
      <c r="I361" t="str">
        <f t="shared" si="33"/>
        <v>N/A</v>
      </c>
      <c r="J361" t="str">
        <f t="shared" si="34"/>
        <v>19.57</v>
      </c>
      <c r="K361">
        <f t="shared" si="35"/>
        <v>0</v>
      </c>
      <c r="L361">
        <f t="shared" si="36"/>
        <v>0</v>
      </c>
      <c r="M361">
        <f t="shared" si="37"/>
        <v>0</v>
      </c>
      <c r="N361">
        <f t="shared" si="38"/>
        <v>0</v>
      </c>
    </row>
    <row r="362" spans="1:14" x14ac:dyDescent="0.3">
      <c r="A362" s="1">
        <v>3</v>
      </c>
      <c r="B362" t="s">
        <v>125</v>
      </c>
      <c r="C362" t="s">
        <v>2368</v>
      </c>
      <c r="I362" t="str">
        <f t="shared" si="33"/>
        <v>N/A</v>
      </c>
      <c r="J362" t="str">
        <f t="shared" si="34"/>
        <v>15.59</v>
      </c>
      <c r="K362">
        <f t="shared" si="35"/>
        <v>0</v>
      </c>
      <c r="L362">
        <f t="shared" si="36"/>
        <v>0</v>
      </c>
      <c r="M362">
        <f t="shared" si="37"/>
        <v>0</v>
      </c>
      <c r="N362">
        <f t="shared" si="38"/>
        <v>0</v>
      </c>
    </row>
    <row r="363" spans="1:14" x14ac:dyDescent="0.3">
      <c r="A363" s="1">
        <v>4</v>
      </c>
      <c r="B363" t="s">
        <v>127</v>
      </c>
      <c r="C363" t="s">
        <v>2369</v>
      </c>
      <c r="I363" t="str">
        <f t="shared" si="33"/>
        <v>N/A</v>
      </c>
      <c r="J363" t="str">
        <f t="shared" si="34"/>
        <v>4.52</v>
      </c>
      <c r="K363">
        <f t="shared" si="35"/>
        <v>0</v>
      </c>
      <c r="L363">
        <f t="shared" si="36"/>
        <v>0</v>
      </c>
      <c r="M363">
        <f t="shared" si="37"/>
        <v>0</v>
      </c>
      <c r="N363">
        <f t="shared" si="38"/>
        <v>0</v>
      </c>
    </row>
    <row r="364" spans="1:14" x14ac:dyDescent="0.3">
      <c r="A364" s="1">
        <v>5</v>
      </c>
      <c r="B364" t="s">
        <v>129</v>
      </c>
      <c r="C364" t="s">
        <v>2370</v>
      </c>
      <c r="I364" t="str">
        <f t="shared" si="33"/>
        <v>N/A</v>
      </c>
      <c r="J364" t="str">
        <f t="shared" si="34"/>
        <v>5.02</v>
      </c>
      <c r="K364">
        <f t="shared" si="35"/>
        <v>0</v>
      </c>
      <c r="L364">
        <f t="shared" si="36"/>
        <v>0</v>
      </c>
      <c r="M364">
        <f t="shared" si="37"/>
        <v>0</v>
      </c>
      <c r="N364">
        <f t="shared" si="38"/>
        <v>0</v>
      </c>
    </row>
    <row r="365" spans="1:14" x14ac:dyDescent="0.3">
      <c r="A365" s="1">
        <v>6</v>
      </c>
      <c r="B365" t="s">
        <v>131</v>
      </c>
      <c r="C365" t="s">
        <v>2371</v>
      </c>
      <c r="I365" t="str">
        <f t="shared" si="33"/>
        <v>N/A</v>
      </c>
      <c r="J365" t="str">
        <f t="shared" si="34"/>
        <v>1.56</v>
      </c>
      <c r="K365">
        <f t="shared" si="35"/>
        <v>0</v>
      </c>
      <c r="L365">
        <f t="shared" si="36"/>
        <v>0</v>
      </c>
      <c r="M365">
        <f t="shared" si="37"/>
        <v>0</v>
      </c>
      <c r="N365">
        <f t="shared" si="38"/>
        <v>0</v>
      </c>
    </row>
    <row r="366" spans="1:14" x14ac:dyDescent="0.3">
      <c r="A366" s="1">
        <v>7</v>
      </c>
      <c r="B366" t="s">
        <v>133</v>
      </c>
      <c r="I366" t="str">
        <f t="shared" si="33"/>
        <v>N/A</v>
      </c>
      <c r="J366">
        <f t="shared" si="34"/>
        <v>0</v>
      </c>
      <c r="K366">
        <f t="shared" si="35"/>
        <v>0</v>
      </c>
      <c r="L366">
        <f t="shared" si="36"/>
        <v>0</v>
      </c>
      <c r="M366">
        <f t="shared" si="37"/>
        <v>0</v>
      </c>
      <c r="N366">
        <f t="shared" si="38"/>
        <v>0</v>
      </c>
    </row>
    <row r="367" spans="1:14" x14ac:dyDescent="0.3">
      <c r="A367" s="1">
        <v>8</v>
      </c>
      <c r="B367" t="s">
        <v>134</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122</v>
      </c>
      <c r="C370" t="s">
        <v>2372</v>
      </c>
      <c r="I370" t="str">
        <f t="shared" si="33"/>
        <v>N/A</v>
      </c>
      <c r="J370">
        <f t="shared" si="34"/>
        <v>91370000</v>
      </c>
      <c r="K370">
        <f t="shared" si="35"/>
        <v>0</v>
      </c>
      <c r="L370">
        <f t="shared" si="36"/>
        <v>0</v>
      </c>
      <c r="M370">
        <f t="shared" si="37"/>
        <v>0</v>
      </c>
      <c r="N370">
        <f t="shared" si="38"/>
        <v>0</v>
      </c>
    </row>
    <row r="371" spans="1:14" x14ac:dyDescent="0.3">
      <c r="A371" s="1">
        <v>1</v>
      </c>
      <c r="B371" t="s">
        <v>123</v>
      </c>
      <c r="I371" t="str">
        <f t="shared" si="33"/>
        <v>N/A</v>
      </c>
      <c r="J371">
        <f t="shared" si="34"/>
        <v>0</v>
      </c>
      <c r="K371">
        <f t="shared" si="35"/>
        <v>0</v>
      </c>
      <c r="L371">
        <f t="shared" si="36"/>
        <v>0</v>
      </c>
      <c r="M371">
        <f t="shared" si="37"/>
        <v>0</v>
      </c>
      <c r="N371">
        <f t="shared" si="38"/>
        <v>0</v>
      </c>
    </row>
    <row r="372" spans="1:14" x14ac:dyDescent="0.3">
      <c r="A372" s="1">
        <v>2</v>
      </c>
      <c r="B372" t="s">
        <v>124</v>
      </c>
      <c r="C372" t="s">
        <v>2373</v>
      </c>
      <c r="I372" t="str">
        <f t="shared" si="33"/>
        <v>N/A</v>
      </c>
      <c r="J372" t="str">
        <f t="shared" si="34"/>
        <v>15.16</v>
      </c>
      <c r="K372">
        <f t="shared" si="35"/>
        <v>0</v>
      </c>
      <c r="L372">
        <f t="shared" si="36"/>
        <v>0</v>
      </c>
      <c r="M372">
        <f t="shared" si="37"/>
        <v>0</v>
      </c>
      <c r="N372">
        <f t="shared" si="38"/>
        <v>0</v>
      </c>
    </row>
    <row r="373" spans="1:14" x14ac:dyDescent="0.3">
      <c r="A373" s="1">
        <v>3</v>
      </c>
      <c r="B373" t="s">
        <v>125</v>
      </c>
      <c r="C373" t="s">
        <v>2374</v>
      </c>
      <c r="I373" t="str">
        <f t="shared" si="33"/>
        <v>N/A</v>
      </c>
      <c r="J373" t="str">
        <f t="shared" si="34"/>
        <v>16.25</v>
      </c>
      <c r="K373">
        <f t="shared" si="35"/>
        <v>0</v>
      </c>
      <c r="L373">
        <f t="shared" si="36"/>
        <v>0</v>
      </c>
      <c r="M373">
        <f t="shared" si="37"/>
        <v>0</v>
      </c>
      <c r="N373">
        <f t="shared" si="38"/>
        <v>0</v>
      </c>
    </row>
    <row r="374" spans="1:14" x14ac:dyDescent="0.3">
      <c r="A374" s="1">
        <v>4</v>
      </c>
      <c r="B374" t="s">
        <v>127</v>
      </c>
      <c r="C374" t="s">
        <v>2375</v>
      </c>
      <c r="I374" t="str">
        <f t="shared" si="33"/>
        <v>N/A</v>
      </c>
      <c r="J374" t="str">
        <f t="shared" si="34"/>
        <v>1.18</v>
      </c>
      <c r="K374">
        <f t="shared" si="35"/>
        <v>0</v>
      </c>
      <c r="L374">
        <f t="shared" si="36"/>
        <v>0</v>
      </c>
      <c r="M374">
        <f t="shared" si="37"/>
        <v>0</v>
      </c>
      <c r="N374">
        <f t="shared" si="38"/>
        <v>0</v>
      </c>
    </row>
    <row r="375" spans="1:14" x14ac:dyDescent="0.3">
      <c r="A375" s="1">
        <v>5</v>
      </c>
      <c r="B375" t="s">
        <v>129</v>
      </c>
      <c r="C375" t="s">
        <v>2376</v>
      </c>
      <c r="I375" t="str">
        <f t="shared" si="33"/>
        <v>N/A</v>
      </c>
      <c r="J375" t="str">
        <f t="shared" si="34"/>
        <v>3.96</v>
      </c>
      <c r="K375">
        <f t="shared" si="35"/>
        <v>0</v>
      </c>
      <c r="L375">
        <f t="shared" si="36"/>
        <v>0</v>
      </c>
      <c r="M375">
        <f t="shared" si="37"/>
        <v>0</v>
      </c>
      <c r="N375">
        <f t="shared" si="38"/>
        <v>0</v>
      </c>
    </row>
    <row r="376" spans="1:14" x14ac:dyDescent="0.3">
      <c r="A376" s="1">
        <v>6</v>
      </c>
      <c r="B376" t="s">
        <v>131</v>
      </c>
      <c r="C376" t="s">
        <v>2377</v>
      </c>
      <c r="I376" t="str">
        <f t="shared" si="33"/>
        <v>N/A</v>
      </c>
      <c r="J376" t="str">
        <f t="shared" si="34"/>
        <v>1.10</v>
      </c>
      <c r="K376">
        <f t="shared" si="35"/>
        <v>0</v>
      </c>
      <c r="L376">
        <f t="shared" si="36"/>
        <v>0</v>
      </c>
      <c r="M376">
        <f t="shared" si="37"/>
        <v>0</v>
      </c>
      <c r="N376">
        <f t="shared" si="38"/>
        <v>0</v>
      </c>
    </row>
    <row r="377" spans="1:14" x14ac:dyDescent="0.3">
      <c r="A377" s="1">
        <v>7</v>
      </c>
      <c r="B377" t="s">
        <v>133</v>
      </c>
      <c r="I377" t="str">
        <f t="shared" si="33"/>
        <v>N/A</v>
      </c>
      <c r="J377">
        <f t="shared" si="34"/>
        <v>0</v>
      </c>
      <c r="K377">
        <f t="shared" si="35"/>
        <v>0</v>
      </c>
      <c r="L377">
        <f t="shared" si="36"/>
        <v>0</v>
      </c>
      <c r="M377">
        <f t="shared" si="37"/>
        <v>0</v>
      </c>
      <c r="N377">
        <f t="shared" si="38"/>
        <v>0</v>
      </c>
    </row>
    <row r="378" spans="1:14" x14ac:dyDescent="0.3">
      <c r="A378" s="1">
        <v>8</v>
      </c>
      <c r="B378" t="s">
        <v>134</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122</v>
      </c>
      <c r="C381" t="s">
        <v>2378</v>
      </c>
      <c r="I381" t="str">
        <f t="shared" si="39"/>
        <v>N/A</v>
      </c>
      <c r="J381">
        <f t="shared" si="40"/>
        <v>537100000</v>
      </c>
      <c r="K381">
        <f t="shared" si="41"/>
        <v>0</v>
      </c>
      <c r="L381">
        <f t="shared" si="42"/>
        <v>0</v>
      </c>
      <c r="M381">
        <f t="shared" si="43"/>
        <v>0</v>
      </c>
      <c r="N381">
        <f t="shared" si="44"/>
        <v>0</v>
      </c>
    </row>
    <row r="382" spans="1:14" x14ac:dyDescent="0.3">
      <c r="A382" s="1">
        <v>1</v>
      </c>
      <c r="B382" t="s">
        <v>123</v>
      </c>
      <c r="I382" t="str">
        <f t="shared" si="39"/>
        <v>N/A</v>
      </c>
      <c r="J382">
        <f t="shared" si="40"/>
        <v>0</v>
      </c>
      <c r="K382">
        <f t="shared" si="41"/>
        <v>0</v>
      </c>
      <c r="L382">
        <f t="shared" si="42"/>
        <v>0</v>
      </c>
      <c r="M382">
        <f t="shared" si="43"/>
        <v>0</v>
      </c>
      <c r="N382">
        <f t="shared" si="44"/>
        <v>0</v>
      </c>
    </row>
    <row r="383" spans="1:14" x14ac:dyDescent="0.3">
      <c r="A383" s="1">
        <v>2</v>
      </c>
      <c r="B383" t="s">
        <v>124</v>
      </c>
      <c r="C383" t="s">
        <v>2379</v>
      </c>
      <c r="I383" t="str">
        <f t="shared" si="39"/>
        <v>N/A</v>
      </c>
      <c r="J383" t="str">
        <f t="shared" si="40"/>
        <v>19.06</v>
      </c>
      <c r="K383">
        <f t="shared" si="41"/>
        <v>0</v>
      </c>
      <c r="L383">
        <f t="shared" si="42"/>
        <v>0</v>
      </c>
      <c r="M383">
        <f t="shared" si="43"/>
        <v>0</v>
      </c>
      <c r="N383">
        <f t="shared" si="44"/>
        <v>0</v>
      </c>
    </row>
    <row r="384" spans="1:14" x14ac:dyDescent="0.3">
      <c r="A384" s="1">
        <v>3</v>
      </c>
      <c r="B384" t="s">
        <v>125</v>
      </c>
      <c r="C384" t="s">
        <v>2380</v>
      </c>
      <c r="I384" t="str">
        <f t="shared" si="39"/>
        <v>N/A</v>
      </c>
      <c r="J384" t="str">
        <f t="shared" si="40"/>
        <v>14.38</v>
      </c>
      <c r="K384">
        <f t="shared" si="41"/>
        <v>0</v>
      </c>
      <c r="L384">
        <f t="shared" si="42"/>
        <v>0</v>
      </c>
      <c r="M384">
        <f t="shared" si="43"/>
        <v>0</v>
      </c>
      <c r="N384">
        <f t="shared" si="44"/>
        <v>0</v>
      </c>
    </row>
    <row r="385" spans="1:14" x14ac:dyDescent="0.3">
      <c r="A385" s="1">
        <v>4</v>
      </c>
      <c r="B385" t="s">
        <v>127</v>
      </c>
      <c r="C385" t="s">
        <v>2381</v>
      </c>
      <c r="I385" t="str">
        <f t="shared" si="39"/>
        <v>N/A</v>
      </c>
      <c r="J385" t="str">
        <f t="shared" si="40"/>
        <v>2.55</v>
      </c>
      <c r="K385">
        <f t="shared" si="41"/>
        <v>0</v>
      </c>
      <c r="L385">
        <f t="shared" si="42"/>
        <v>0</v>
      </c>
      <c r="M385">
        <f t="shared" si="43"/>
        <v>0</v>
      </c>
      <c r="N385">
        <f t="shared" si="44"/>
        <v>0</v>
      </c>
    </row>
    <row r="386" spans="1:14" x14ac:dyDescent="0.3">
      <c r="A386" s="1">
        <v>5</v>
      </c>
      <c r="B386" t="s">
        <v>129</v>
      </c>
      <c r="C386" t="s">
        <v>2382</v>
      </c>
      <c r="I386" t="str">
        <f t="shared" si="39"/>
        <v>N/A</v>
      </c>
      <c r="J386" t="str">
        <f t="shared" si="40"/>
        <v>7.43</v>
      </c>
      <c r="K386">
        <f t="shared" si="41"/>
        <v>0</v>
      </c>
      <c r="L386">
        <f t="shared" si="42"/>
        <v>0</v>
      </c>
      <c r="M386">
        <f t="shared" si="43"/>
        <v>0</v>
      </c>
      <c r="N386">
        <f t="shared" si="44"/>
        <v>0</v>
      </c>
    </row>
    <row r="387" spans="1:14" x14ac:dyDescent="0.3">
      <c r="A387" s="1">
        <v>6</v>
      </c>
      <c r="B387" t="s">
        <v>131</v>
      </c>
      <c r="C387" t="s">
        <v>2383</v>
      </c>
      <c r="I387" t="str">
        <f t="shared" si="39"/>
        <v>N/A</v>
      </c>
      <c r="J387" t="str">
        <f t="shared" si="40"/>
        <v>2.30</v>
      </c>
      <c r="K387">
        <f t="shared" si="41"/>
        <v>0</v>
      </c>
      <c r="L387">
        <f t="shared" si="42"/>
        <v>0</v>
      </c>
      <c r="M387">
        <f t="shared" si="43"/>
        <v>0</v>
      </c>
      <c r="N387">
        <f t="shared" si="44"/>
        <v>0</v>
      </c>
    </row>
    <row r="388" spans="1:14" x14ac:dyDescent="0.3">
      <c r="A388" s="1">
        <v>7</v>
      </c>
      <c r="B388" t="s">
        <v>133</v>
      </c>
      <c r="I388" t="str">
        <f t="shared" si="39"/>
        <v>N/A</v>
      </c>
      <c r="J388">
        <f t="shared" si="40"/>
        <v>0</v>
      </c>
      <c r="K388">
        <f t="shared" si="41"/>
        <v>0</v>
      </c>
      <c r="L388">
        <f t="shared" si="42"/>
        <v>0</v>
      </c>
      <c r="M388">
        <f t="shared" si="43"/>
        <v>0</v>
      </c>
      <c r="N388">
        <f t="shared" si="44"/>
        <v>0</v>
      </c>
    </row>
    <row r="389" spans="1:14" x14ac:dyDescent="0.3">
      <c r="A389" s="1">
        <v>8</v>
      </c>
      <c r="B389" t="s">
        <v>134</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12-13</v>
      </c>
      <c r="AL499" t="str">
        <f>L476</f>
        <v>13-14</v>
      </c>
      <c r="AM499" t="str">
        <f>M476</f>
        <v>14-15</v>
      </c>
      <c r="AN499" t="str">
        <f>N476</f>
        <v>15-16</v>
      </c>
    </row>
    <row r="500" spans="3:40" x14ac:dyDescent="0.3">
      <c r="C500" t="s">
        <v>3036</v>
      </c>
      <c r="AK500" t="e">
        <f ca="1">Y499-X499</f>
        <v>#N/A</v>
      </c>
      <c r="AL500" t="e">
        <f ca="1">Z499-Y499</f>
        <v>#N/A</v>
      </c>
      <c r="AM500" t="e">
        <f ca="1">AA499-Z499</f>
        <v>#N/A</v>
      </c>
      <c r="AN500" t="e">
        <f ca="1">AB499-AA499</f>
        <v>#N/A</v>
      </c>
    </row>
    <row r="501" spans="3:40" x14ac:dyDescent="0.3">
      <c r="C501" t="s">
        <v>750</v>
      </c>
    </row>
    <row r="502" spans="3:40" x14ac:dyDescent="0.3">
      <c r="C502" t="s">
        <v>8899</v>
      </c>
    </row>
    <row r="503" spans="3:40" x14ac:dyDescent="0.3">
      <c r="C503" t="s">
        <v>750</v>
      </c>
    </row>
    <row r="504" spans="3:40" x14ac:dyDescent="0.3">
      <c r="C504" t="s">
        <v>3567</v>
      </c>
    </row>
    <row r="505" spans="3:40" x14ac:dyDescent="0.3">
      <c r="C505" t="s">
        <v>749</v>
      </c>
    </row>
    <row r="506" spans="3:40" x14ac:dyDescent="0.3">
      <c r="C506" t="s">
        <v>748</v>
      </c>
    </row>
    <row r="507" spans="3:40" x14ac:dyDescent="0.3">
      <c r="C507" t="s">
        <v>754</v>
      </c>
    </row>
    <row r="508" spans="3:40" x14ac:dyDescent="0.3">
      <c r="C508" t="s">
        <v>3568</v>
      </c>
    </row>
    <row r="509" spans="3:40" x14ac:dyDescent="0.3">
      <c r="C509" t="s">
        <v>748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5" workbookViewId="0"/>
  </sheetViews>
  <sheetFormatPr defaultRowHeight="14.4" x14ac:dyDescent="0.3"/>
  <cols>
    <col min="1" max="1" width="0" hidden="1" customWidth="1"/>
    <col min="2" max="7" width="20.6640625" customWidth="1"/>
  </cols>
  <sheetData>
    <row r="1" spans="1:16" x14ac:dyDescent="0.3">
      <c r="B1" t="s">
        <v>0</v>
      </c>
      <c r="C1" t="s">
        <v>11495</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Franklin Financial Services</v>
      </c>
    </row>
    <row r="2" spans="1:16" x14ac:dyDescent="0.3">
      <c r="B2" t="s">
        <v>2</v>
      </c>
      <c r="C2" t="s">
        <v>11496</v>
      </c>
      <c r="K2" t="str">
        <f>LEFT(C1,FIND("(",C1) - 2)</f>
        <v>Franklin Financial Services Corporation</v>
      </c>
    </row>
    <row r="3" spans="1:16" x14ac:dyDescent="0.3">
      <c r="J3">
        <f ca="1">RANDBETWEEN(1,6)</f>
        <v>5</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$32.55, down 1.36%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$32.55, down 1.36% after opening a bit below yesterday's closing price</v>
      </c>
    </row>
    <row r="5" spans="1:16" x14ac:dyDescent="0.3">
      <c r="J5">
        <f ca="1">RANDBETWEEN(1,2)</f>
        <v>2</v>
      </c>
      <c r="K5" t="str">
        <f>"The one year target estimate for " &amp; D1 &amp; " is " &amp; TEXT(C23,"$####.00")</f>
        <v>The one year target estimate for Franklin Financial Services is $.00</v>
      </c>
      <c r="L5" t="str">
        <f>D1 &amp; " is expected to be trading at " &amp; TEXT(C23, "$####.00") &amp; ", based on target estimates"</f>
        <v>Franklin Financial Services is expected to be trading at $.00, based on target estimates</v>
      </c>
    </row>
    <row r="6" spans="1:16" x14ac:dyDescent="0.3">
      <c r="K6" t="str">
        <f>" which would be " &amp; IF(OR(LEFT(ABS((C23-C2)/C2*100),1)="8",LEFT(ABS((C23-C2)/C2*100),2)="18"), "an ", "a ")  &amp;TEXT(ABS((C23-C2)/C2),"####.00%")&amp;IF((C23-C2)&gt;0," increase over"," decrease from")&amp;" the current price"</f>
        <v xml:space="preserve"> which would be a 100.00% decrease from the current price</v>
      </c>
    </row>
    <row r="7" spans="1:16" x14ac:dyDescent="0.3">
      <c r="A7" s="1">
        <v>0</v>
      </c>
      <c r="B7" t="s">
        <v>5</v>
      </c>
      <c r="C7" t="s">
        <v>9770</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6</v>
      </c>
      <c r="C8" t="s">
        <v>11497</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8</v>
      </c>
      <c r="C9" t="s">
        <v>11</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10</v>
      </c>
      <c r="C10" t="s">
        <v>11</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12</v>
      </c>
      <c r="C11" t="s">
        <v>11498</v>
      </c>
      <c r="K11" t="str">
        <f>IF(B145="Interest Income",U42, K42)</f>
        <v>Franklin Financial Services has managed to increase and retained earnings each year since 2012</v>
      </c>
    </row>
    <row r="12" spans="1:16" x14ac:dyDescent="0.3">
      <c r="A12" s="1">
        <v>5</v>
      </c>
      <c r="B12" t="s">
        <v>14</v>
      </c>
      <c r="C12" t="s">
        <v>11499</v>
      </c>
      <c r="D12" t="str">
        <f>LEFT(C12,FIND("-",C12)-2)</f>
        <v>23.65</v>
      </c>
      <c r="E12" t="str">
        <f>TRIM(RIGHT(C12,FIND("-",C12)-1))</f>
        <v>33.00</v>
      </c>
      <c r="K12" t="str">
        <f ca="1">D78</f>
        <v>Inconclusive</v>
      </c>
    </row>
    <row r="13" spans="1:16" x14ac:dyDescent="0.3">
      <c r="A13" s="1">
        <v>6</v>
      </c>
      <c r="B13" t="s">
        <v>16</v>
      </c>
      <c r="C13" t="s">
        <v>11500</v>
      </c>
      <c r="K13" t="str">
        <f ca="1">D89</f>
        <v>There are some indications that Franklin Financial Services may be undervalued. The company has a lower trailing p/e, price/sales, and price/book than the comparable average</v>
      </c>
    </row>
    <row r="14" spans="1:16" x14ac:dyDescent="0.3">
      <c r="A14" s="1">
        <v>7</v>
      </c>
      <c r="B14" t="s">
        <v>18</v>
      </c>
      <c r="C14" t="s">
        <v>11501</v>
      </c>
    </row>
    <row r="16" spans="1:16" x14ac:dyDescent="0.3">
      <c r="A16" s="1">
        <v>0</v>
      </c>
      <c r="B16" t="s">
        <v>20</v>
      </c>
      <c r="C16" t="s">
        <v>11502</v>
      </c>
    </row>
    <row r="17" spans="1:23" x14ac:dyDescent="0.3">
      <c r="A17" s="1">
        <v>1</v>
      </c>
      <c r="B17" t="s">
        <v>22</v>
      </c>
      <c r="C17" t="s">
        <v>817</v>
      </c>
      <c r="K17" t="str">
        <f ca="1">K2 &amp; IF(J3=1, K3,IF(J3=2,L3,IF(J3=3,M3,IF(J3=4,N3,IF(J3=5,O3,IF(J3=6,P3)))))) &amp; ". " &amp; IF(J4=1,K4,IF(J4=2,L4)) &amp; ". " &amp; IF(J5=1,K5,IF(J5=2,L5)) &amp; K6 &amp; ". " &amp; K7 &amp; ". " &amp; K8 &amp; ". " &amp; K9 &amp; "."</f>
        <v>Franklin Financial Services Corporation plans to report earnings between Jul 24, 2017 and Jul 28, 2017. The current stock price is $32.55, down 1.36% after opening a bit below yesterday's closing price. Franklin Financial Services is expected to be trading at $.00, based on target estimates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24</v>
      </c>
      <c r="C18" t="s">
        <v>11503</v>
      </c>
    </row>
    <row r="19" spans="1:23" x14ac:dyDescent="0.3">
      <c r="A19" s="1">
        <v>3</v>
      </c>
      <c r="B19" t="s">
        <v>26</v>
      </c>
      <c r="C19" t="s">
        <v>2473</v>
      </c>
    </row>
    <row r="20" spans="1:23" x14ac:dyDescent="0.3">
      <c r="A20" s="1">
        <v>4</v>
      </c>
      <c r="B20" t="s">
        <v>28</v>
      </c>
      <c r="C20" t="s">
        <v>770</v>
      </c>
    </row>
    <row r="21" spans="1:23" x14ac:dyDescent="0.3">
      <c r="A21" s="1">
        <v>5</v>
      </c>
      <c r="B21" t="s">
        <v>30</v>
      </c>
      <c r="C21" t="s">
        <v>11504</v>
      </c>
    </row>
    <row r="22" spans="1:23" x14ac:dyDescent="0.3">
      <c r="A22" s="1">
        <v>6</v>
      </c>
      <c r="B22" t="s">
        <v>32</v>
      </c>
      <c r="C22" t="s">
        <v>3050</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109</v>
      </c>
      <c r="D26" s="1" t="s">
        <v>111</v>
      </c>
      <c r="E26" s="1" t="s">
        <v>113</v>
      </c>
      <c r="F26" s="1" t="s">
        <v>115</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109</v>
      </c>
      <c r="D33" s="1" t="s">
        <v>111</v>
      </c>
      <c r="E33" s="1" t="s">
        <v>113</v>
      </c>
      <c r="F33" s="1" t="s">
        <v>115</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J35">
        <f>IF(K35 &lt;&gt; "",14, 0)</f>
        <v>0</v>
      </c>
      <c r="K35" t="str">
        <f>IF(I201="pos_trend",B201,"")</f>
        <v/>
      </c>
      <c r="L35" t="str">
        <f t="shared" si="0"/>
        <v/>
      </c>
      <c r="M35" t="str">
        <f t="shared" si="2"/>
        <v/>
      </c>
      <c r="T35">
        <f>IF(U35 &lt;&gt; "",14, 0)</f>
        <v>14</v>
      </c>
      <c r="U35" t="str">
        <f>IF(I279="pos_trend",B279,"")</f>
        <v>Retained Earnings</v>
      </c>
      <c r="V35" t="str">
        <f t="shared" si="1"/>
        <v>retained earnings</v>
      </c>
      <c r="W35" t="str">
        <f t="shared" si="3"/>
        <v>, retained earnings</v>
      </c>
    </row>
    <row r="36" spans="1:23" x14ac:dyDescent="0.3">
      <c r="A36" s="1">
        <v>2</v>
      </c>
      <c r="B36" t="s">
        <v>43</v>
      </c>
      <c r="J36">
        <f>IF(K36 &lt;&gt; "",15, 0)</f>
        <v>0</v>
      </c>
      <c r="K36" t="str">
        <f>IF(I202="pos_trend",B202,"")</f>
        <v/>
      </c>
      <c r="L36" t="str">
        <f t="shared" si="0"/>
        <v/>
      </c>
      <c r="M36" t="str">
        <f t="shared" si="2"/>
        <v/>
      </c>
      <c r="T36">
        <f>IF(U36 &lt;&gt; "",15, 0)</f>
        <v>0</v>
      </c>
      <c r="U36" t="str">
        <f>IF(I336="pos_trend",B336,"")</f>
        <v/>
      </c>
      <c r="V36" t="str">
        <f t="shared" si="1"/>
        <v/>
      </c>
      <c r="W36" t="str">
        <f t="shared" si="3"/>
        <v>, retained earnings</v>
      </c>
    </row>
    <row r="37" spans="1:23" x14ac:dyDescent="0.3">
      <c r="A37" s="1">
        <v>3</v>
      </c>
      <c r="B37" t="s">
        <v>44</v>
      </c>
      <c r="J37">
        <f>IF(K37 &lt;&gt; "",16, 0)</f>
        <v>0</v>
      </c>
      <c r="K37" t="str">
        <f>IF(I203="pos_trend",B203,"")</f>
        <v/>
      </c>
      <c r="L37" t="str">
        <f t="shared" si="0"/>
        <v/>
      </c>
      <c r="M37" t="str">
        <f t="shared" si="2"/>
        <v/>
      </c>
      <c r="T37">
        <f>IF(U37 &lt;&gt; "",16, 0)</f>
        <v>0</v>
      </c>
      <c r="U37" t="str">
        <f>IF(I235="pos_trend",B235,"")</f>
        <v/>
      </c>
      <c r="V37" t="str">
        <f t="shared" si="1"/>
        <v/>
      </c>
      <c r="W37" t="str">
        <f t="shared" si="3"/>
        <v>, retained earnings</v>
      </c>
    </row>
    <row r="38" spans="1:23" x14ac:dyDescent="0.3">
      <c r="A38" s="1">
        <v>4</v>
      </c>
      <c r="B38" t="s">
        <v>60</v>
      </c>
      <c r="J38">
        <f>IF(K38 &lt;&gt; "",17, 0)</f>
        <v>0</v>
      </c>
      <c r="K38" t="str">
        <f>IF(I351="pos_trend",B351,"")</f>
        <v/>
      </c>
      <c r="L38" t="str">
        <f t="shared" si="0"/>
        <v/>
      </c>
      <c r="M38" t="str">
        <f t="shared" si="2"/>
        <v/>
      </c>
      <c r="T38">
        <f>IF(U38 &lt;&gt; "",17, 0)</f>
        <v>0</v>
      </c>
      <c r="U38" t="str">
        <f>IF(I236="pos_trend",B236,"")</f>
        <v/>
      </c>
      <c r="V38" t="str">
        <f t="shared" si="1"/>
        <v/>
      </c>
      <c r="W38" t="str">
        <f t="shared" si="3"/>
        <v>, retained earnings</v>
      </c>
    </row>
    <row r="39" spans="1:23" x14ac:dyDescent="0.3">
      <c r="A39" s="1">
        <v>5</v>
      </c>
      <c r="B39" t="s">
        <v>64</v>
      </c>
      <c r="K39" t="str">
        <f>IF(I352="pos_trend",B352,"")</f>
        <v/>
      </c>
      <c r="M39" t="str">
        <f t="shared" si="2"/>
        <v/>
      </c>
      <c r="W39" t="str">
        <f t="shared" si="3"/>
        <v>, retained earnings</v>
      </c>
    </row>
    <row r="40" spans="1:23" x14ac:dyDescent="0.3">
      <c r="J40">
        <f>MAX(J22:J39)</f>
        <v>0</v>
      </c>
      <c r="K40" t="str">
        <f>VLOOKUP(J40,J22:K39,2,FALSE)</f>
        <v/>
      </c>
      <c r="M40" t="str">
        <f>IF(IFERROR(FIND(",",M39),TRUE)=TRUE,M39,IF(NOT(EXACT(K40,UPPER(K40))),SUBSTITUTE(M39,LOWER(K40),"and "&amp;LOWER(K40)),SUBSTITUTE(M39,K40,"and "&amp;K40)))</f>
        <v/>
      </c>
      <c r="T40">
        <f>MAX(T22:T39)</f>
        <v>14</v>
      </c>
      <c r="U40" t="str">
        <f>VLOOKUP(T40,T22:U39,2,FALSE)</f>
        <v>Retained Earnings</v>
      </c>
      <c r="W40" t="str">
        <f>IF(IFERROR(FIND(",",W39),TRUE)=TRUE,W39,IF(NOT(EXACT(U40,UPPER(U40))),SUBSTITUTE(W39,LOWER(U40),"and "&amp;LOWER(U40)),SUBSTITUTE(W39,U40,"and "&amp;U40)))</f>
        <v>, and retained earnings</v>
      </c>
    </row>
    <row r="41" spans="1:23" x14ac:dyDescent="0.3">
      <c r="B41" s="1" t="s">
        <v>69</v>
      </c>
      <c r="C41" s="1" t="s">
        <v>1748</v>
      </c>
      <c r="D41" s="1" t="s">
        <v>1749</v>
      </c>
      <c r="E41" s="1" t="s">
        <v>1750</v>
      </c>
      <c r="F41" s="1" t="s">
        <v>1751</v>
      </c>
    </row>
    <row r="42" spans="1:23" x14ac:dyDescent="0.3">
      <c r="A42" s="1">
        <v>0</v>
      </c>
      <c r="B42" t="s">
        <v>74</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Franklin Financial Services has managed to increase and retained earnings each year since 2012</v>
      </c>
    </row>
    <row r="43" spans="1:23" x14ac:dyDescent="0.3">
      <c r="A43" s="1">
        <v>1</v>
      </c>
      <c r="B43" t="s">
        <v>78</v>
      </c>
    </row>
    <row r="44" spans="1:23" x14ac:dyDescent="0.3">
      <c r="A44" s="1">
        <v>2</v>
      </c>
      <c r="B44" t="s">
        <v>83</v>
      </c>
    </row>
    <row r="45" spans="1:23" x14ac:dyDescent="0.3">
      <c r="A45" s="1">
        <v>3</v>
      </c>
      <c r="B45" t="s">
        <v>88</v>
      </c>
    </row>
    <row r="47" spans="1:23" x14ac:dyDescent="0.3">
      <c r="B47" s="1" t="s">
        <v>93</v>
      </c>
      <c r="C47" s="1" t="s">
        <v>109</v>
      </c>
      <c r="D47" s="1" t="s">
        <v>111</v>
      </c>
      <c r="E47" s="1" t="s">
        <v>113</v>
      </c>
      <c r="F47" s="1" t="s">
        <v>115</v>
      </c>
    </row>
    <row r="48" spans="1:23" x14ac:dyDescent="0.3">
      <c r="A48" s="1">
        <v>0</v>
      </c>
      <c r="B48" t="s">
        <v>94</v>
      </c>
    </row>
    <row r="49" spans="1:14" x14ac:dyDescent="0.3">
      <c r="A49" s="1">
        <v>1</v>
      </c>
      <c r="B49" t="s">
        <v>95</v>
      </c>
    </row>
    <row r="50" spans="1:14" x14ac:dyDescent="0.3">
      <c r="A50" s="1">
        <v>2</v>
      </c>
      <c r="B50" t="s">
        <v>96</v>
      </c>
    </row>
    <row r="51" spans="1:14" x14ac:dyDescent="0.3">
      <c r="A51" s="1">
        <v>3</v>
      </c>
      <c r="B51" t="s">
        <v>97</v>
      </c>
    </row>
    <row r="52" spans="1:14" x14ac:dyDescent="0.3">
      <c r="A52" s="1">
        <v>4</v>
      </c>
      <c r="B52" t="s">
        <v>98</v>
      </c>
    </row>
    <row r="54" spans="1:14" x14ac:dyDescent="0.3">
      <c r="B54" s="1" t="s">
        <v>99</v>
      </c>
      <c r="C54" s="1" t="s">
        <v>109</v>
      </c>
      <c r="D54" s="1" t="s">
        <v>111</v>
      </c>
      <c r="E54" s="1" t="s">
        <v>113</v>
      </c>
      <c r="F54" s="1" t="s">
        <v>115</v>
      </c>
    </row>
    <row r="55" spans="1:14" x14ac:dyDescent="0.3">
      <c r="A55" s="1">
        <v>0</v>
      </c>
      <c r="B55" t="s">
        <v>100</v>
      </c>
    </row>
    <row r="56" spans="1:14" x14ac:dyDescent="0.3">
      <c r="A56" s="1">
        <v>1</v>
      </c>
      <c r="B56" t="s">
        <v>101</v>
      </c>
    </row>
    <row r="57" spans="1:14" x14ac:dyDescent="0.3">
      <c r="A57" s="1">
        <v>2</v>
      </c>
      <c r="B57" t="s">
        <v>102</v>
      </c>
    </row>
    <row r="58" spans="1:14" x14ac:dyDescent="0.3">
      <c r="A58" s="1">
        <v>3</v>
      </c>
      <c r="B58" t="s">
        <v>103</v>
      </c>
    </row>
    <row r="60" spans="1:14" x14ac:dyDescent="0.3">
      <c r="B60" s="1" t="s">
        <v>104</v>
      </c>
      <c r="C60" s="1" t="s">
        <v>11505</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FRAF</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E61">
        <v>-1</v>
      </c>
      <c r="F61">
        <v>0.19</v>
      </c>
      <c r="I61" t="str">
        <f t="shared" si="4"/>
        <v>N/A</v>
      </c>
      <c r="J61">
        <f t="shared" si="5"/>
        <v>0</v>
      </c>
      <c r="K61">
        <f t="shared" si="6"/>
        <v>0</v>
      </c>
      <c r="L61">
        <f t="shared" si="7"/>
        <v>-1</v>
      </c>
      <c r="M61">
        <f t="shared" si="8"/>
        <v>0.19</v>
      </c>
      <c r="N61">
        <f t="shared" si="9"/>
        <v>0</v>
      </c>
    </row>
    <row r="62" spans="1:14" x14ac:dyDescent="0.3">
      <c r="A62" s="1">
        <v>1</v>
      </c>
      <c r="B62" t="s">
        <v>111</v>
      </c>
      <c r="E62">
        <v>-1</v>
      </c>
      <c r="F62">
        <v>0.22</v>
      </c>
      <c r="I62" t="str">
        <f t="shared" si="4"/>
        <v>N/A</v>
      </c>
      <c r="J62">
        <f t="shared" si="5"/>
        <v>0</v>
      </c>
      <c r="K62">
        <f t="shared" si="6"/>
        <v>0</v>
      </c>
      <c r="L62">
        <f t="shared" si="7"/>
        <v>-1</v>
      </c>
      <c r="M62">
        <f t="shared" si="8"/>
        <v>0.22</v>
      </c>
      <c r="N62">
        <f t="shared" si="9"/>
        <v>0</v>
      </c>
    </row>
    <row r="63" spans="1:14" x14ac:dyDescent="0.3">
      <c r="A63" s="1">
        <v>2</v>
      </c>
      <c r="B63" t="s">
        <v>113</v>
      </c>
      <c r="F63">
        <v>0.08</v>
      </c>
      <c r="I63" t="str">
        <f t="shared" si="4"/>
        <v>N/A</v>
      </c>
      <c r="J63">
        <f t="shared" si="5"/>
        <v>0</v>
      </c>
      <c r="K63">
        <f t="shared" si="6"/>
        <v>0</v>
      </c>
      <c r="L63">
        <f t="shared" si="7"/>
        <v>0</v>
      </c>
      <c r="M63">
        <f t="shared" si="8"/>
        <v>0.08</v>
      </c>
      <c r="N63">
        <f t="shared" si="9"/>
        <v>0</v>
      </c>
    </row>
    <row r="64" spans="1:14" x14ac:dyDescent="0.3">
      <c r="A64" s="1">
        <v>3</v>
      </c>
      <c r="B64" t="s">
        <v>115</v>
      </c>
      <c r="F64">
        <v>0.12</v>
      </c>
      <c r="I64" t="str">
        <f t="shared" si="4"/>
        <v>N/A</v>
      </c>
      <c r="J64">
        <f t="shared" si="5"/>
        <v>0</v>
      </c>
      <c r="K64">
        <f t="shared" si="6"/>
        <v>0</v>
      </c>
      <c r="L64">
        <f t="shared" si="7"/>
        <v>0</v>
      </c>
      <c r="M64">
        <f t="shared" si="8"/>
        <v>0.12</v>
      </c>
      <c r="N64">
        <f t="shared" si="9"/>
        <v>0</v>
      </c>
    </row>
    <row r="65" spans="1:14" x14ac:dyDescent="0.3">
      <c r="A65" s="1">
        <v>4</v>
      </c>
      <c r="B65" t="s">
        <v>117</v>
      </c>
      <c r="E65">
        <v>0.18</v>
      </c>
      <c r="F65">
        <v>0.08</v>
      </c>
      <c r="I65" t="str">
        <f t="shared" si="4"/>
        <v>N/A</v>
      </c>
      <c r="J65">
        <f t="shared" si="5"/>
        <v>0</v>
      </c>
      <c r="K65">
        <f t="shared" si="6"/>
        <v>0</v>
      </c>
      <c r="L65">
        <f t="shared" si="7"/>
        <v>0.18</v>
      </c>
      <c r="M65">
        <f t="shared" si="8"/>
        <v>0.08</v>
      </c>
      <c r="N65">
        <f t="shared" si="9"/>
        <v>0</v>
      </c>
    </row>
    <row r="66" spans="1:14" x14ac:dyDescent="0.3">
      <c r="A66" s="1">
        <v>5</v>
      </c>
      <c r="B66" t="s">
        <v>119</v>
      </c>
      <c r="C66" t="s">
        <v>11506</v>
      </c>
      <c r="I66" t="str">
        <f t="shared" si="4"/>
        <v>N/A</v>
      </c>
      <c r="J66">
        <f t="shared" si="5"/>
        <v>3.6900000000000002E-2</v>
      </c>
      <c r="K66">
        <f t="shared" si="6"/>
        <v>0</v>
      </c>
      <c r="L66">
        <f t="shared" si="7"/>
        <v>0</v>
      </c>
      <c r="M66">
        <f t="shared" si="8"/>
        <v>0</v>
      </c>
      <c r="N66">
        <f t="shared" si="9"/>
        <v>0</v>
      </c>
    </row>
    <row r="67" spans="1:14" x14ac:dyDescent="0.3">
      <c r="D67" t="s">
        <v>121</v>
      </c>
      <c r="E67" t="str">
        <f>C1</f>
        <v>Franklin Financial Services Corporation (FRAF)</v>
      </c>
      <c r="I67" t="str">
        <f t="shared" si="4"/>
        <v>N/A</v>
      </c>
      <c r="J67">
        <f t="shared" si="5"/>
        <v>0</v>
      </c>
      <c r="K67" t="str">
        <f t="shared" si="6"/>
        <v>Comp Average</v>
      </c>
      <c r="L67" t="str">
        <f t="shared" si="7"/>
        <v>Franklin Financial Services Corporation (FRAF)</v>
      </c>
      <c r="M67">
        <f t="shared" si="8"/>
        <v>0</v>
      </c>
      <c r="N67">
        <f t="shared" si="9"/>
        <v>0</v>
      </c>
    </row>
    <row r="68" spans="1:14" x14ac:dyDescent="0.3">
      <c r="A68" s="1">
        <v>0</v>
      </c>
      <c r="B68" t="s">
        <v>122</v>
      </c>
      <c r="C68" t="s">
        <v>11502</v>
      </c>
      <c r="D68">
        <f ca="1">AVERAGE(VALUE(INDIRECT("J"&amp;(MATCH(B68,B69:B500,0)+68))),VALUE(INDIRECT("J"&amp;(MATCH(B68,B69:B500,0)+79))),VALUE(INDIRECT("J"&amp;(MATCH(B68,B69:B500,0)+90))),VALUE(INDIRECT("J"&amp;(MATCH(B68,B69:B500,0)+101))))</f>
        <v>345307500</v>
      </c>
      <c r="E68" t="str">
        <f t="shared" ref="E68:E76" ca="1" si="10">IF(AND(C68&lt;&gt;"",D68&lt;&gt;0),IF(VALUE(J68)&gt;VALUE(K68),"above average","below average"),"no data")</f>
        <v>below average</v>
      </c>
      <c r="I68" t="str">
        <f t="shared" ca="1" si="4"/>
        <v>N/A</v>
      </c>
      <c r="J68">
        <f t="shared" si="5"/>
        <v>140850000</v>
      </c>
      <c r="K68">
        <f t="shared" ca="1" si="6"/>
        <v>345307500</v>
      </c>
      <c r="L68" t="str">
        <f t="shared" ca="1" si="7"/>
        <v>below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11503</v>
      </c>
      <c r="D70">
        <f ca="1">AVERAGE(VALUE(INDIRECT("J"&amp;(MATCH(B70,B71:B502,0)+70))),VALUE(INDIRECT("J"&amp;(MATCH(B70,B71:B502,0)+81))),VALUE(INDIRECT("J"&amp;(MATCH(B70,B71:B502,0)+92))),VALUE(INDIRECT("J"&amp;(MATCH(B70,B71:B502,0)+103))))</f>
        <v>17.535000000000004</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16.75</v>
      </c>
      <c r="K70">
        <f t="shared" ca="1" si="6"/>
        <v>17.535000000000004</v>
      </c>
      <c r="L70" t="str">
        <f t="shared" ca="1" si="7"/>
        <v>below average</v>
      </c>
      <c r="M70" t="str">
        <f t="shared" ca="1" si="8"/>
        <v/>
      </c>
      <c r="N70" t="str">
        <f t="shared" ca="1" si="9"/>
        <v/>
      </c>
    </row>
    <row r="71" spans="1:14" x14ac:dyDescent="0.3">
      <c r="A71" s="1">
        <v>3</v>
      </c>
      <c r="B71" t="s">
        <v>125</v>
      </c>
      <c r="D71">
        <f ca="1">AVERAGE(VALUE(INDIRECT("J"&amp;(MATCH(B71,B72:B503,0)+71))),VALUE(INDIRECT("J"&amp;(MATCH(B71,B72:B503,0)+82))),VALUE(INDIRECT("J"&amp;(MATCH(B71,B72:B503,0)+93))),VALUE(INDIRECT("J"&amp;(MATCH(B71,B72:B503,0)+104))))</f>
        <v>14.8825</v>
      </c>
      <c r="E71" t="str">
        <f t="shared" ca="1" si="10"/>
        <v>no data</v>
      </c>
      <c r="F71" t="str">
        <f t="shared" ca="1" si="11"/>
        <v/>
      </c>
      <c r="G71" t="str">
        <f t="shared" ref="G71:G76" ca="1" si="12">IF(F71&lt;&gt;"", G70 &amp; ", " &amp; IFERROR(LEFT(F71,FIND("(",F71) - 2),F71),G70)</f>
        <v/>
      </c>
      <c r="I71" t="str">
        <f t="shared" ca="1" si="4"/>
        <v>N/A</v>
      </c>
      <c r="J71">
        <f t="shared" si="5"/>
        <v>0</v>
      </c>
      <c r="K71">
        <f t="shared" ca="1" si="6"/>
        <v>14.8825</v>
      </c>
      <c r="L71" t="str">
        <f t="shared" ca="1" si="7"/>
        <v>no data</v>
      </c>
      <c r="M71" t="str">
        <f t="shared" ca="1" si="8"/>
        <v/>
      </c>
      <c r="N71" t="str">
        <f t="shared" ca="1" si="9"/>
        <v/>
      </c>
    </row>
    <row r="72" spans="1:14" x14ac:dyDescent="0.3">
      <c r="A72" s="1">
        <v>4</v>
      </c>
      <c r="B72" t="s">
        <v>127</v>
      </c>
      <c r="D72">
        <f ca="1">AVERAGE(VALUE(INDIRECT("J"&amp;(MATCH(B72,B73:B504,0)+72))),VALUE(INDIRECT("J"&amp;(MATCH(B72,B73:B504,0)+83))),VALUE(INDIRECT("J"&amp;(MATCH(B72,B73:B504,0)+94))),VALUE(INDIRECT("J"&amp;(MATCH(B72,B73:B504,0)+105))))</f>
        <v>2.5949999999999998</v>
      </c>
      <c r="E72" t="str">
        <f t="shared" ca="1" si="10"/>
        <v>no data</v>
      </c>
      <c r="F72" t="str">
        <f t="shared" ca="1" si="11"/>
        <v/>
      </c>
      <c r="G72" t="str">
        <f t="shared" ca="1" si="12"/>
        <v/>
      </c>
      <c r="I72" t="str">
        <f t="shared" ca="1" si="4"/>
        <v>N/A</v>
      </c>
      <c r="J72">
        <f t="shared" si="5"/>
        <v>0</v>
      </c>
      <c r="K72">
        <f t="shared" ca="1" si="6"/>
        <v>2.5949999999999998</v>
      </c>
      <c r="L72" t="str">
        <f t="shared" ca="1" si="7"/>
        <v>no data</v>
      </c>
      <c r="M72" t="str">
        <f t="shared" ca="1" si="8"/>
        <v/>
      </c>
      <c r="N72" t="str">
        <f t="shared" ca="1" si="9"/>
        <v/>
      </c>
    </row>
    <row r="73" spans="1:14" x14ac:dyDescent="0.3">
      <c r="A73" s="1">
        <v>5</v>
      </c>
      <c r="B73" t="s">
        <v>129</v>
      </c>
      <c r="C73" t="s">
        <v>11507</v>
      </c>
      <c r="D73">
        <f ca="1">AVERAGE(VALUE(INDIRECT("J"&amp;(MATCH(B73,B74:B505,0)+73))),VALUE(INDIRECT("J"&amp;(MATCH(B73,B74:B505,0)+84))),VALUE(INDIRECT("J"&amp;(MATCH(B73,B74:B505,0)+95))),VALUE(INDIRECT("J"&amp;(MATCH(B73,B74:B505,0)+106))))</f>
        <v>5.2074999999999996</v>
      </c>
      <c r="E73" t="str">
        <f t="shared" ca="1" si="10"/>
        <v>below average</v>
      </c>
      <c r="F73" t="str">
        <f t="shared" ca="1" si="11"/>
        <v/>
      </c>
      <c r="G73" t="str">
        <f t="shared" ca="1" si="12"/>
        <v/>
      </c>
      <c r="I73" t="str">
        <f t="shared" ca="1" si="4"/>
        <v>N/A</v>
      </c>
      <c r="J73" t="str">
        <f t="shared" si="5"/>
        <v>3.27</v>
      </c>
      <c r="K73">
        <f t="shared" ca="1" si="6"/>
        <v>5.2074999999999996</v>
      </c>
      <c r="L73" t="str">
        <f t="shared" ca="1" si="7"/>
        <v>below average</v>
      </c>
      <c r="M73" t="str">
        <f t="shared" ca="1" si="8"/>
        <v/>
      </c>
      <c r="N73" t="str">
        <f t="shared" ca="1" si="9"/>
        <v/>
      </c>
    </row>
    <row r="74" spans="1:14" x14ac:dyDescent="0.3">
      <c r="A74" s="1">
        <v>6</v>
      </c>
      <c r="B74" t="s">
        <v>131</v>
      </c>
      <c r="C74" t="s">
        <v>2375</v>
      </c>
      <c r="D74">
        <f ca="1">AVERAGE(VALUE(INDIRECT("J"&amp;(MATCH(B74,B75:B506,0)+74))),VALUE(INDIRECT("J"&amp;(MATCH(B74,B75:B506,0)+85))),VALUE(INDIRECT("J"&amp;(MATCH(B74,B75:B506,0)+96))),VALUE(INDIRECT("J"&amp;(MATCH(B74,B75:B506,0)+107))))</f>
        <v>1.7</v>
      </c>
      <c r="E74" t="str">
        <f t="shared" ca="1" si="10"/>
        <v>below average</v>
      </c>
      <c r="F74" t="str">
        <f t="shared" ca="1" si="11"/>
        <v/>
      </c>
      <c r="G74" t="str">
        <f t="shared" ca="1" si="12"/>
        <v/>
      </c>
      <c r="I74" t="str">
        <f t="shared" ca="1" si="4"/>
        <v>N/A</v>
      </c>
      <c r="J74" t="str">
        <f t="shared" si="5"/>
        <v>1.18</v>
      </c>
      <c r="K74">
        <f t="shared" ca="1" si="6"/>
        <v>1.7</v>
      </c>
      <c r="L74" t="str">
        <f t="shared" ca="1" si="7"/>
        <v>below average</v>
      </c>
      <c r="M74" t="str">
        <f t="shared" ca="1" si="8"/>
        <v/>
      </c>
      <c r="N74" t="str">
        <f t="shared" ca="1" si="9"/>
        <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c>
      <c r="I75" t="str">
        <f t="shared" ca="1" si="4"/>
        <v>N/A</v>
      </c>
      <c r="J75">
        <f t="shared" si="5"/>
        <v>0</v>
      </c>
      <c r="K75">
        <f t="shared" ca="1" si="6"/>
        <v>0</v>
      </c>
      <c r="L75" t="str">
        <f t="shared" ca="1" si="7"/>
        <v>no data</v>
      </c>
      <c r="M75" t="str">
        <f t="shared" ca="1" si="8"/>
        <v/>
      </c>
      <c r="N75" t="str">
        <f t="shared" ca="1" si="9"/>
        <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c>
      <c r="I76" t="str">
        <f t="shared" ca="1" si="4"/>
        <v>N/A</v>
      </c>
      <c r="J76">
        <f t="shared" si="5"/>
        <v>0</v>
      </c>
      <c r="K76">
        <f t="shared" ca="1" si="6"/>
        <v>0</v>
      </c>
      <c r="L76" t="str">
        <f t="shared" ca="1" si="7"/>
        <v>no data</v>
      </c>
      <c r="M76" t="str">
        <f t="shared" ca="1" si="8"/>
        <v/>
      </c>
      <c r="N76" t="str">
        <f t="shared" ca="1" si="9"/>
        <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f t="shared" si="5"/>
        <v>0</v>
      </c>
      <c r="K77">
        <f t="shared" si="6"/>
        <v>0</v>
      </c>
      <c r="L77">
        <f t="shared" si="7"/>
        <v>0</v>
      </c>
      <c r="M77" t="str">
        <f t="shared" ca="1" si="8"/>
        <v/>
      </c>
      <c r="N77" t="str">
        <f t="shared" ca="1" si="9"/>
        <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Inconclusive</v>
      </c>
      <c r="I78" t="str">
        <f t="shared" ca="1" si="4"/>
        <v>N/A</v>
      </c>
      <c r="J78" t="str">
        <f t="shared" si="5"/>
        <v>Dec 31, 2016</v>
      </c>
      <c r="K78" t="str">
        <f t="shared" ca="1" si="6"/>
        <v>Inconclusive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272</v>
      </c>
      <c r="F81" t="str">
        <f t="shared" ref="F81:F87" ca="1" si="13">IF(E70="below average",LOWER(TRIM(IF(ISNUMBER(VALUE(RIGHT(B70,1))),REPLACE(B70,LEN(B70),1,""),B70))),"")</f>
        <v>trailing p/e</v>
      </c>
      <c r="G81" t="str">
        <f ca="1">IFERROR(LEFT(F81,FIND("(",F81) - 2),F81)</f>
        <v>trailing p/e</v>
      </c>
      <c r="I81" t="str">
        <f t="shared" ca="1" si="4"/>
        <v>N/A</v>
      </c>
      <c r="J81">
        <f t="shared" si="5"/>
        <v>0.1943</v>
      </c>
      <c r="K81">
        <f t="shared" si="6"/>
        <v>0</v>
      </c>
      <c r="L81">
        <f t="shared" si="7"/>
        <v>0</v>
      </c>
      <c r="M81" t="str">
        <f t="shared" ca="1" si="8"/>
        <v>trailing p/e</v>
      </c>
      <c r="N81" t="str">
        <f t="shared" ca="1" si="9"/>
        <v>trailing p/e</v>
      </c>
    </row>
    <row r="82" spans="1:14" x14ac:dyDescent="0.3">
      <c r="A82" s="1">
        <v>1</v>
      </c>
      <c r="B82" t="s">
        <v>141</v>
      </c>
      <c r="C82" t="s">
        <v>8196</v>
      </c>
      <c r="F82" t="str">
        <f t="shared" ca="1" si="13"/>
        <v/>
      </c>
      <c r="G82" t="str">
        <f t="shared" ref="G82:G87" ca="1" si="14">IF(F82&lt;&gt;"", G81 &amp; ", " &amp; IFERROR(LEFT(F82,FIND("(",F82) - 2),F82),G81)</f>
        <v>trailing p/e</v>
      </c>
      <c r="I82" t="str">
        <f t="shared" ca="1" si="4"/>
        <v>N/A</v>
      </c>
      <c r="J82">
        <f t="shared" si="5"/>
        <v>0.27010000000000001</v>
      </c>
      <c r="K82">
        <f t="shared" si="6"/>
        <v>0</v>
      </c>
      <c r="L82">
        <f t="shared" si="7"/>
        <v>0</v>
      </c>
      <c r="M82" t="str">
        <f t="shared" ca="1" si="8"/>
        <v/>
      </c>
      <c r="N82" t="str">
        <f t="shared" ca="1" si="9"/>
        <v>trailing p/e</v>
      </c>
    </row>
    <row r="83" spans="1:14" x14ac:dyDescent="0.3">
      <c r="F83" t="str">
        <f t="shared" ca="1" si="13"/>
        <v/>
      </c>
      <c r="G83" t="str">
        <f t="shared" ca="1" si="14"/>
        <v>trailing p/e</v>
      </c>
      <c r="I83" t="str">
        <f t="shared" ca="1" si="4"/>
        <v>N/A</v>
      </c>
      <c r="J83">
        <f t="shared" si="5"/>
        <v>0</v>
      </c>
      <c r="K83">
        <f t="shared" si="6"/>
        <v>0</v>
      </c>
      <c r="L83">
        <f t="shared" si="7"/>
        <v>0</v>
      </c>
      <c r="M83" t="str">
        <f t="shared" ca="1" si="8"/>
        <v/>
      </c>
      <c r="N83" t="str">
        <f t="shared" ca="1" si="9"/>
        <v>trailing p/e</v>
      </c>
    </row>
    <row r="84" spans="1:14" x14ac:dyDescent="0.3">
      <c r="A84" s="1">
        <v>0</v>
      </c>
      <c r="B84" t="s">
        <v>143</v>
      </c>
      <c r="C84" t="s">
        <v>11508</v>
      </c>
      <c r="F84" t="str">
        <f t="shared" ca="1" si="13"/>
        <v>price/sales (ttm)</v>
      </c>
      <c r="G84" t="str">
        <f t="shared" ca="1" si="14"/>
        <v>trailing p/e, price/sales</v>
      </c>
      <c r="I84" t="str">
        <f t="shared" ca="1" si="4"/>
        <v>N/A</v>
      </c>
      <c r="J84">
        <f t="shared" si="5"/>
        <v>7.6E-3</v>
      </c>
      <c r="K84">
        <f t="shared" si="6"/>
        <v>0</v>
      </c>
      <c r="L84">
        <f t="shared" si="7"/>
        <v>0</v>
      </c>
      <c r="M84" t="str">
        <f t="shared" ca="1" si="8"/>
        <v>price/sales (ttm)</v>
      </c>
      <c r="N84" t="str">
        <f t="shared" ca="1" si="9"/>
        <v>trailing p/e, price/sales</v>
      </c>
    </row>
    <row r="85" spans="1:14" x14ac:dyDescent="0.3">
      <c r="A85" s="1">
        <v>1</v>
      </c>
      <c r="B85" t="s">
        <v>145</v>
      </c>
      <c r="C85" t="s">
        <v>11509</v>
      </c>
      <c r="F85" t="str">
        <f t="shared" ca="1" si="13"/>
        <v>price/book (mrq)</v>
      </c>
      <c r="G85" t="str">
        <f t="shared" ca="1" si="14"/>
        <v>trailing p/e, price/sales, price/book</v>
      </c>
      <c r="I85" t="str">
        <f t="shared" ca="1" si="4"/>
        <v>N/A</v>
      </c>
      <c r="J85">
        <f t="shared" si="5"/>
        <v>7.1800000000000003E-2</v>
      </c>
      <c r="K85">
        <f t="shared" si="6"/>
        <v>0</v>
      </c>
      <c r="L85">
        <f t="shared" si="7"/>
        <v>0</v>
      </c>
      <c r="M85" t="str">
        <f t="shared" ca="1" si="8"/>
        <v>price/book (mrq)</v>
      </c>
      <c r="N85" t="str">
        <f t="shared" ca="1" si="9"/>
        <v>trailing p/e, price/sales, price/book</v>
      </c>
    </row>
    <row r="86" spans="1:14" x14ac:dyDescent="0.3">
      <c r="F86" t="str">
        <f t="shared" ca="1" si="13"/>
        <v/>
      </c>
      <c r="G86" t="str">
        <f t="shared" ca="1" si="14"/>
        <v>trailing p/e, price/sales, price/book</v>
      </c>
      <c r="I86" t="str">
        <f t="shared" ca="1" si="4"/>
        <v>N/A</v>
      </c>
      <c r="J86">
        <f t="shared" si="5"/>
        <v>0</v>
      </c>
      <c r="K86">
        <f t="shared" si="6"/>
        <v>0</v>
      </c>
      <c r="L86">
        <f t="shared" si="7"/>
        <v>0</v>
      </c>
      <c r="M86" t="str">
        <f t="shared" ca="1" si="8"/>
        <v/>
      </c>
      <c r="N86" t="str">
        <f t="shared" ca="1" si="9"/>
        <v>trailing p/e, price/sales, price/book</v>
      </c>
    </row>
    <row r="87" spans="1:14" x14ac:dyDescent="0.3">
      <c r="A87" s="1">
        <v>0</v>
      </c>
      <c r="B87" t="s">
        <v>147</v>
      </c>
      <c r="C87" t="s">
        <v>11510</v>
      </c>
      <c r="F87" t="str">
        <f t="shared" ca="1" si="13"/>
        <v/>
      </c>
      <c r="G87" t="str">
        <f t="shared" ca="1" si="14"/>
        <v>trailing p/e, price/sales, price/book</v>
      </c>
      <c r="I87" t="str">
        <f t="shared" ca="1" si="4"/>
        <v>N/A</v>
      </c>
      <c r="J87">
        <f t="shared" si="5"/>
        <v>43130000</v>
      </c>
      <c r="K87">
        <f t="shared" si="6"/>
        <v>0</v>
      </c>
      <c r="L87">
        <f t="shared" si="7"/>
        <v>0</v>
      </c>
      <c r="M87" t="str">
        <f t="shared" ca="1" si="8"/>
        <v/>
      </c>
      <c r="N87" t="str">
        <f t="shared" ca="1" si="9"/>
        <v>trailing p/e, price/sales, price/book</v>
      </c>
    </row>
    <row r="88" spans="1:14" x14ac:dyDescent="0.3">
      <c r="A88" s="1">
        <v>1</v>
      </c>
      <c r="B88" t="s">
        <v>149</v>
      </c>
      <c r="C88" t="s">
        <v>11511</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price/sales, and price/book</v>
      </c>
      <c r="I88" t="str">
        <f t="shared" ca="1" si="4"/>
        <v>N/A</v>
      </c>
      <c r="J88" t="str">
        <f t="shared" si="5"/>
        <v>10.02</v>
      </c>
      <c r="K88">
        <f t="shared" si="6"/>
        <v>0</v>
      </c>
      <c r="L88">
        <f t="shared" si="7"/>
        <v>0</v>
      </c>
      <c r="M88" t="str">
        <f t="shared" ca="1" si="8"/>
        <v>price/book</v>
      </c>
      <c r="N88" t="str">
        <f t="shared" ca="1" si="9"/>
        <v>trailing p/e, price/sales, and price/book</v>
      </c>
    </row>
    <row r="89" spans="1:14" x14ac:dyDescent="0.3">
      <c r="A89" s="1">
        <v>2</v>
      </c>
      <c r="B89" t="s">
        <v>151</v>
      </c>
      <c r="C89" t="s">
        <v>5551</v>
      </c>
      <c r="D89" t="str">
        <f ca="1">IF(COUNTIF(E70:E76,"=below average")&gt;0,"There are some indications that "&amp;D1&amp;" may be undervalued. The company has a lower " &amp; G88 &amp; " than the comparable average", "Inconclusive")</f>
        <v>There are some indications that Franklin Financial Services may be undervalued. The company has a lower trailing p/e, price/sales, and price/book than the comparable average</v>
      </c>
      <c r="I89" t="str">
        <f t="shared" ca="1" si="4"/>
        <v>N/A</v>
      </c>
      <c r="J89">
        <f t="shared" si="5"/>
        <v>0.05</v>
      </c>
      <c r="K89" t="str">
        <f t="shared" ca="1" si="6"/>
        <v>There are some indications that Franklin Financial Services may be undervalued. The company has a lower trailing p/e, price/sales, and price/book than the comparable average</v>
      </c>
      <c r="L89">
        <f t="shared" si="7"/>
        <v>0</v>
      </c>
      <c r="M89">
        <f t="shared" si="8"/>
        <v>0</v>
      </c>
      <c r="N89">
        <f t="shared" si="9"/>
        <v>0</v>
      </c>
    </row>
    <row r="90" spans="1:14" x14ac:dyDescent="0.3">
      <c r="A90" s="1">
        <v>3</v>
      </c>
      <c r="B90" t="s">
        <v>153</v>
      </c>
      <c r="I90" t="str">
        <f t="shared" si="4"/>
        <v>N/A</v>
      </c>
      <c r="J90">
        <f t="shared" si="5"/>
        <v>0</v>
      </c>
      <c r="K90">
        <f t="shared" si="6"/>
        <v>0</v>
      </c>
      <c r="L90">
        <f t="shared" si="7"/>
        <v>0</v>
      </c>
      <c r="M90">
        <f t="shared" si="8"/>
        <v>0</v>
      </c>
      <c r="N90">
        <f t="shared" si="9"/>
        <v>0</v>
      </c>
    </row>
    <row r="91" spans="1:14" x14ac:dyDescent="0.3">
      <c r="A91" s="1">
        <v>4</v>
      </c>
      <c r="B91" t="s">
        <v>155</v>
      </c>
      <c r="I91" t="str">
        <f t="shared" si="4"/>
        <v>N/A</v>
      </c>
      <c r="J91">
        <f t="shared" si="5"/>
        <v>0</v>
      </c>
      <c r="K91">
        <f t="shared" si="6"/>
        <v>0</v>
      </c>
      <c r="L91">
        <f t="shared" si="7"/>
        <v>0</v>
      </c>
      <c r="M91">
        <f t="shared" si="8"/>
        <v>0</v>
      </c>
      <c r="N91">
        <f t="shared" si="9"/>
        <v>0</v>
      </c>
    </row>
    <row r="92" spans="1:14" x14ac:dyDescent="0.3">
      <c r="A92" s="1">
        <v>5</v>
      </c>
      <c r="B92" t="s">
        <v>157</v>
      </c>
      <c r="C92" t="s">
        <v>10193</v>
      </c>
      <c r="I92" t="str">
        <f t="shared" si="4"/>
        <v>N/A</v>
      </c>
      <c r="J92">
        <f t="shared" si="5"/>
        <v>8380000.0000000009</v>
      </c>
      <c r="K92">
        <f t="shared" si="6"/>
        <v>0</v>
      </c>
      <c r="L92">
        <f t="shared" si="7"/>
        <v>0</v>
      </c>
      <c r="M92">
        <f t="shared" si="8"/>
        <v>0</v>
      </c>
      <c r="N92">
        <f t="shared" si="9"/>
        <v>0</v>
      </c>
    </row>
    <row r="93" spans="1:14" x14ac:dyDescent="0.3">
      <c r="A93" s="1">
        <v>6</v>
      </c>
      <c r="B93" t="s">
        <v>159</v>
      </c>
      <c r="C93" t="s">
        <v>2473</v>
      </c>
      <c r="I93" t="str">
        <f t="shared" si="4"/>
        <v>N/A</v>
      </c>
      <c r="J93" t="str">
        <f t="shared" si="5"/>
        <v>1.94</v>
      </c>
      <c r="K93">
        <f t="shared" si="6"/>
        <v>0</v>
      </c>
      <c r="L93">
        <f t="shared" si="7"/>
        <v>0</v>
      </c>
      <c r="M93">
        <f t="shared" si="8"/>
        <v>0</v>
      </c>
      <c r="N93">
        <f t="shared" si="9"/>
        <v>0</v>
      </c>
    </row>
    <row r="94" spans="1:14" x14ac:dyDescent="0.3">
      <c r="A94" s="1">
        <v>7</v>
      </c>
      <c r="B94" t="s">
        <v>160</v>
      </c>
      <c r="C94" t="s">
        <v>2433</v>
      </c>
      <c r="I94" t="str">
        <f t="shared" si="4"/>
        <v>N/A</v>
      </c>
      <c r="J94">
        <f t="shared" si="5"/>
        <v>0.10800000000000001</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11512</v>
      </c>
      <c r="I96" t="str">
        <f t="shared" si="4"/>
        <v>N/A</v>
      </c>
      <c r="J96">
        <f t="shared" si="5"/>
        <v>26170000</v>
      </c>
      <c r="K96">
        <f t="shared" si="6"/>
        <v>0</v>
      </c>
      <c r="L96">
        <f t="shared" si="7"/>
        <v>0</v>
      </c>
      <c r="M96">
        <f t="shared" si="8"/>
        <v>0</v>
      </c>
      <c r="N96">
        <f t="shared" si="9"/>
        <v>0</v>
      </c>
    </row>
    <row r="97" spans="1:14" x14ac:dyDescent="0.3">
      <c r="A97" s="1">
        <v>1</v>
      </c>
      <c r="B97" t="s">
        <v>164</v>
      </c>
      <c r="C97" t="s">
        <v>11513</v>
      </c>
      <c r="I97" t="str">
        <f t="shared" si="4"/>
        <v>N/A</v>
      </c>
      <c r="J97" t="str">
        <f t="shared" si="5"/>
        <v>6.05</v>
      </c>
      <c r="K97">
        <f t="shared" si="6"/>
        <v>0</v>
      </c>
      <c r="L97">
        <f t="shared" si="7"/>
        <v>0</v>
      </c>
      <c r="M97">
        <f t="shared" si="8"/>
        <v>0</v>
      </c>
      <c r="N97">
        <f t="shared" si="9"/>
        <v>0</v>
      </c>
    </row>
    <row r="98" spans="1:14" x14ac:dyDescent="0.3">
      <c r="A98" s="1">
        <v>2</v>
      </c>
      <c r="B98" t="s">
        <v>166</v>
      </c>
      <c r="I98" t="str">
        <f t="shared" si="4"/>
        <v>N/A</v>
      </c>
      <c r="J98">
        <f t="shared" si="5"/>
        <v>0</v>
      </c>
      <c r="K98">
        <f t="shared" si="6"/>
        <v>0</v>
      </c>
      <c r="L98">
        <f t="shared" si="7"/>
        <v>0</v>
      </c>
      <c r="M98">
        <f t="shared" si="8"/>
        <v>0</v>
      </c>
      <c r="N98">
        <f t="shared" si="9"/>
        <v>0</v>
      </c>
    </row>
    <row r="99" spans="1:14" x14ac:dyDescent="0.3">
      <c r="A99" s="1">
        <v>3</v>
      </c>
      <c r="B99" t="s">
        <v>168</v>
      </c>
      <c r="I99" t="str">
        <f t="shared" si="4"/>
        <v>N/A</v>
      </c>
      <c r="J99">
        <f t="shared" si="5"/>
        <v>0</v>
      </c>
      <c r="K99">
        <f t="shared" si="6"/>
        <v>0</v>
      </c>
      <c r="L99">
        <f t="shared" si="7"/>
        <v>0</v>
      </c>
      <c r="M99">
        <f t="shared" si="8"/>
        <v>0</v>
      </c>
      <c r="N99">
        <f t="shared" si="9"/>
        <v>0</v>
      </c>
    </row>
    <row r="100" spans="1:14" x14ac:dyDescent="0.3">
      <c r="A100" s="1">
        <v>4</v>
      </c>
      <c r="B100" t="s">
        <v>170</v>
      </c>
      <c r="I100" t="str">
        <f t="shared" si="4"/>
        <v>N/A</v>
      </c>
      <c r="J100">
        <f t="shared" si="5"/>
        <v>0</v>
      </c>
      <c r="K100">
        <f t="shared" si="6"/>
        <v>0</v>
      </c>
      <c r="L100">
        <f t="shared" si="7"/>
        <v>0</v>
      </c>
      <c r="M100">
        <f t="shared" si="8"/>
        <v>0</v>
      </c>
      <c r="N100">
        <f t="shared" si="9"/>
        <v>0</v>
      </c>
    </row>
    <row r="101" spans="1:14" x14ac:dyDescent="0.3">
      <c r="A101" s="1">
        <v>5</v>
      </c>
      <c r="B101" t="s">
        <v>172</v>
      </c>
      <c r="C101" t="s">
        <v>11514</v>
      </c>
      <c r="I101" t="str">
        <f t="shared" si="4"/>
        <v>N/A</v>
      </c>
      <c r="J101" t="str">
        <f t="shared" si="5"/>
        <v>27.55</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11515</v>
      </c>
      <c r="I103" t="str">
        <f t="shared" si="4"/>
        <v>N/A</v>
      </c>
      <c r="J103">
        <f t="shared" si="5"/>
        <v>15650000</v>
      </c>
      <c r="K103">
        <f t="shared" si="6"/>
        <v>0</v>
      </c>
      <c r="L103">
        <f t="shared" si="7"/>
        <v>0</v>
      </c>
      <c r="M103">
        <f t="shared" si="8"/>
        <v>0</v>
      </c>
      <c r="N103">
        <f t="shared" si="9"/>
        <v>0</v>
      </c>
    </row>
    <row r="104" spans="1:14" x14ac:dyDescent="0.3">
      <c r="A104" s="1">
        <v>1</v>
      </c>
      <c r="B104" t="s">
        <v>176</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817</v>
      </c>
      <c r="I106" t="str">
        <f t="shared" si="4"/>
        <v>N/A</v>
      </c>
      <c r="J106" t="str">
        <f t="shared" si="5"/>
        <v>0.42</v>
      </c>
      <c r="K106">
        <f t="shared" si="6"/>
        <v>0</v>
      </c>
      <c r="L106">
        <f t="shared" si="7"/>
        <v>0</v>
      </c>
      <c r="M106">
        <f t="shared" si="8"/>
        <v>0</v>
      </c>
      <c r="N106">
        <f t="shared" si="9"/>
        <v>0</v>
      </c>
    </row>
    <row r="107" spans="1:14" x14ac:dyDescent="0.3">
      <c r="A107" s="1">
        <v>1</v>
      </c>
      <c r="B107" t="s">
        <v>178</v>
      </c>
      <c r="C107" t="s">
        <v>11516</v>
      </c>
      <c r="I107" t="str">
        <f t="shared" si="4"/>
        <v>N/A</v>
      </c>
      <c r="J107">
        <f t="shared" si="5"/>
        <v>0.39530000000000004</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9770</v>
      </c>
      <c r="I109" t="str">
        <f t="shared" si="4"/>
        <v>N/A</v>
      </c>
      <c r="J109" t="str">
        <f t="shared" si="5"/>
        <v>33.00</v>
      </c>
      <c r="K109">
        <f t="shared" si="6"/>
        <v>0</v>
      </c>
      <c r="L109">
        <f t="shared" si="7"/>
        <v>0</v>
      </c>
      <c r="M109">
        <f t="shared" si="8"/>
        <v>0</v>
      </c>
      <c r="N109">
        <f t="shared" si="9"/>
        <v>0</v>
      </c>
    </row>
    <row r="110" spans="1:14" x14ac:dyDescent="0.3">
      <c r="A110" s="1">
        <v>4</v>
      </c>
      <c r="B110" t="s">
        <v>184</v>
      </c>
      <c r="C110" t="s">
        <v>11517</v>
      </c>
      <c r="I110" t="str">
        <f t="shared" si="4"/>
        <v>N/A</v>
      </c>
      <c r="J110" t="str">
        <f t="shared" si="5"/>
        <v>23.65</v>
      </c>
      <c r="K110">
        <f t="shared" si="6"/>
        <v>0</v>
      </c>
      <c r="L110">
        <f t="shared" si="7"/>
        <v>0</v>
      </c>
      <c r="M110">
        <f t="shared" si="8"/>
        <v>0</v>
      </c>
      <c r="N110">
        <f t="shared" si="9"/>
        <v>0</v>
      </c>
    </row>
    <row r="111" spans="1:14" x14ac:dyDescent="0.3">
      <c r="A111" s="1">
        <v>5</v>
      </c>
      <c r="B111" t="s">
        <v>186</v>
      </c>
      <c r="C111" t="s">
        <v>11518</v>
      </c>
      <c r="I111" t="str">
        <f t="shared" si="4"/>
        <v>N/A</v>
      </c>
      <c r="J111" t="str">
        <f t="shared" si="5"/>
        <v>31.66</v>
      </c>
      <c r="K111">
        <f t="shared" si="6"/>
        <v>0</v>
      </c>
      <c r="L111">
        <f t="shared" si="7"/>
        <v>0</v>
      </c>
      <c r="M111">
        <f t="shared" si="8"/>
        <v>0</v>
      </c>
      <c r="N111">
        <f t="shared" si="9"/>
        <v>0</v>
      </c>
    </row>
    <row r="112" spans="1:14" x14ac:dyDescent="0.3">
      <c r="A112" s="1">
        <v>6</v>
      </c>
      <c r="B112" t="s">
        <v>188</v>
      </c>
      <c r="C112" t="s">
        <v>11519</v>
      </c>
      <c r="I112" t="str">
        <f t="shared" si="4"/>
        <v>N/A</v>
      </c>
      <c r="J112" t="str">
        <f t="shared" si="5"/>
        <v>30.57</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11520</v>
      </c>
      <c r="I114" t="str">
        <f t="shared" si="4"/>
        <v>N/A</v>
      </c>
      <c r="J114" t="str">
        <f t="shared" si="5"/>
        <v>1.33k</v>
      </c>
      <c r="K114">
        <f t="shared" si="6"/>
        <v>0</v>
      </c>
      <c r="L114">
        <f t="shared" si="7"/>
        <v>0</v>
      </c>
      <c r="M114">
        <f t="shared" si="8"/>
        <v>0</v>
      </c>
      <c r="N114">
        <f t="shared" si="9"/>
        <v>0</v>
      </c>
    </row>
    <row r="115" spans="1:14" x14ac:dyDescent="0.3">
      <c r="A115" s="1">
        <v>1</v>
      </c>
      <c r="B115" t="s">
        <v>192</v>
      </c>
      <c r="C115" t="s">
        <v>11521</v>
      </c>
      <c r="I115" t="str">
        <f t="shared" si="4"/>
        <v>N/A</v>
      </c>
      <c r="J115" t="str">
        <f t="shared" si="5"/>
        <v>1.95k</v>
      </c>
      <c r="K115">
        <f t="shared" si="6"/>
        <v>0</v>
      </c>
      <c r="L115">
        <f t="shared" si="7"/>
        <v>0</v>
      </c>
      <c r="M115">
        <f t="shared" si="8"/>
        <v>0</v>
      </c>
      <c r="N115">
        <f t="shared" si="9"/>
        <v>0</v>
      </c>
    </row>
    <row r="116" spans="1:14" x14ac:dyDescent="0.3">
      <c r="A116" s="1">
        <v>2</v>
      </c>
      <c r="B116" t="s">
        <v>194</v>
      </c>
      <c r="C116" t="s">
        <v>7823</v>
      </c>
      <c r="I116" t="str">
        <f t="shared" si="4"/>
        <v>N/A</v>
      </c>
      <c r="J116">
        <f t="shared" si="5"/>
        <v>4330000</v>
      </c>
      <c r="K116">
        <f t="shared" si="6"/>
        <v>0</v>
      </c>
      <c r="L116">
        <f t="shared" si="7"/>
        <v>0</v>
      </c>
      <c r="M116">
        <f t="shared" si="8"/>
        <v>0</v>
      </c>
      <c r="N116">
        <f t="shared" si="9"/>
        <v>0</v>
      </c>
    </row>
    <row r="117" spans="1:14" x14ac:dyDescent="0.3">
      <c r="A117" s="1">
        <v>3</v>
      </c>
      <c r="B117" t="s">
        <v>196</v>
      </c>
      <c r="C117" t="s">
        <v>5641</v>
      </c>
      <c r="I117" t="str">
        <f t="shared" si="4"/>
        <v>N/A</v>
      </c>
      <c r="J117">
        <f t="shared" si="5"/>
        <v>4130000</v>
      </c>
      <c r="K117">
        <f t="shared" si="6"/>
        <v>0</v>
      </c>
      <c r="L117">
        <f t="shared" si="7"/>
        <v>0</v>
      </c>
      <c r="M117">
        <f t="shared" si="8"/>
        <v>0</v>
      </c>
      <c r="N117">
        <f t="shared" si="9"/>
        <v>0</v>
      </c>
    </row>
    <row r="118" spans="1:14" x14ac:dyDescent="0.3">
      <c r="A118" s="1">
        <v>4</v>
      </c>
      <c r="B118" t="s">
        <v>198</v>
      </c>
      <c r="C118" t="s">
        <v>11075</v>
      </c>
      <c r="I118" t="str">
        <f t="shared" si="4"/>
        <v>N/A</v>
      </c>
      <c r="J118">
        <f t="shared" si="5"/>
        <v>3.6499999999999998E-2</v>
      </c>
      <c r="K118">
        <f t="shared" si="6"/>
        <v>0</v>
      </c>
      <c r="L118">
        <f t="shared" si="7"/>
        <v>0</v>
      </c>
      <c r="M118">
        <f t="shared" si="8"/>
        <v>0</v>
      </c>
      <c r="N118">
        <f t="shared" si="9"/>
        <v>0</v>
      </c>
    </row>
    <row r="119" spans="1:14" x14ac:dyDescent="0.3">
      <c r="A119" s="1">
        <v>5</v>
      </c>
      <c r="B119" t="s">
        <v>200</v>
      </c>
      <c r="C119" t="s">
        <v>819</v>
      </c>
      <c r="I119" t="str">
        <f t="shared" si="4"/>
        <v>N/A</v>
      </c>
      <c r="J119">
        <f t="shared" si="5"/>
        <v>1.7000000000000001E-2</v>
      </c>
      <c r="K119">
        <f t="shared" si="6"/>
        <v>0</v>
      </c>
      <c r="L119">
        <f t="shared" si="7"/>
        <v>0</v>
      </c>
      <c r="M119">
        <f t="shared" si="8"/>
        <v>0</v>
      </c>
      <c r="N119">
        <f t="shared" si="9"/>
        <v>0</v>
      </c>
    </row>
    <row r="120" spans="1:14" x14ac:dyDescent="0.3">
      <c r="A120" s="1">
        <v>6</v>
      </c>
      <c r="B120" t="s">
        <v>202</v>
      </c>
      <c r="I120" t="str">
        <f t="shared" si="4"/>
        <v>N/A</v>
      </c>
      <c r="J120">
        <f t="shared" si="5"/>
        <v>0</v>
      </c>
      <c r="K120">
        <f t="shared" si="6"/>
        <v>0</v>
      </c>
      <c r="L120">
        <f t="shared" si="7"/>
        <v>0</v>
      </c>
      <c r="M120">
        <f t="shared" si="8"/>
        <v>0</v>
      </c>
      <c r="N120">
        <f t="shared" si="9"/>
        <v>0</v>
      </c>
    </row>
    <row r="121" spans="1:14" x14ac:dyDescent="0.3">
      <c r="A121" s="1">
        <v>7</v>
      </c>
      <c r="B121" t="s">
        <v>204</v>
      </c>
      <c r="I121" t="str">
        <f t="shared" si="4"/>
        <v>N/A</v>
      </c>
      <c r="J121">
        <f t="shared" si="5"/>
        <v>0</v>
      </c>
      <c r="K121">
        <f t="shared" si="6"/>
        <v>0</v>
      </c>
      <c r="L121">
        <f t="shared" si="7"/>
        <v>0</v>
      </c>
      <c r="M121">
        <f t="shared" si="8"/>
        <v>0</v>
      </c>
      <c r="N121">
        <f t="shared" si="9"/>
        <v>0</v>
      </c>
    </row>
    <row r="122" spans="1:14" x14ac:dyDescent="0.3">
      <c r="A122" s="1">
        <v>8</v>
      </c>
      <c r="B122" t="s">
        <v>206</v>
      </c>
      <c r="I122" t="str">
        <f t="shared" si="4"/>
        <v>N/A</v>
      </c>
      <c r="J122">
        <f t="shared" si="5"/>
        <v>0</v>
      </c>
      <c r="K122">
        <f t="shared" si="6"/>
        <v>0</v>
      </c>
      <c r="L122">
        <f t="shared" si="7"/>
        <v>0</v>
      </c>
      <c r="M122">
        <f t="shared" si="8"/>
        <v>0</v>
      </c>
      <c r="N122">
        <f t="shared" si="9"/>
        <v>0</v>
      </c>
    </row>
    <row r="123" spans="1:14" x14ac:dyDescent="0.3">
      <c r="A123" s="1">
        <v>9</v>
      </c>
      <c r="B123" t="s">
        <v>208</v>
      </c>
      <c r="I123" t="str">
        <f t="shared" si="4"/>
        <v>N/A</v>
      </c>
      <c r="J123">
        <f t="shared" si="5"/>
        <v>0</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C125" t="s">
        <v>5419</v>
      </c>
      <c r="I125" t="str">
        <f t="shared" si="15"/>
        <v>N/A</v>
      </c>
      <c r="J125" t="str">
        <f t="shared" si="16"/>
        <v>0.96</v>
      </c>
      <c r="K125">
        <f t="shared" si="17"/>
        <v>0</v>
      </c>
      <c r="L125">
        <f t="shared" si="18"/>
        <v>0</v>
      </c>
      <c r="M125">
        <f t="shared" si="19"/>
        <v>0</v>
      </c>
      <c r="N125">
        <f t="shared" si="20"/>
        <v>0</v>
      </c>
    </row>
    <row r="126" spans="1:14" x14ac:dyDescent="0.3">
      <c r="A126" s="1">
        <v>1</v>
      </c>
      <c r="B126" t="s">
        <v>212</v>
      </c>
      <c r="C126" t="s">
        <v>11522</v>
      </c>
      <c r="I126" t="str">
        <f t="shared" si="15"/>
        <v>N/A</v>
      </c>
      <c r="J126">
        <f t="shared" si="16"/>
        <v>2.98E-2</v>
      </c>
      <c r="K126">
        <f t="shared" si="17"/>
        <v>0</v>
      </c>
      <c r="L126">
        <f t="shared" si="18"/>
        <v>0</v>
      </c>
      <c r="M126">
        <f t="shared" si="19"/>
        <v>0</v>
      </c>
      <c r="N126">
        <f t="shared" si="20"/>
        <v>0</v>
      </c>
    </row>
    <row r="127" spans="1:14" x14ac:dyDescent="0.3">
      <c r="A127" s="1">
        <v>2</v>
      </c>
      <c r="B127" t="s">
        <v>214</v>
      </c>
      <c r="C127" t="s">
        <v>3047</v>
      </c>
      <c r="I127" t="str">
        <f t="shared" si="15"/>
        <v>N/A</v>
      </c>
      <c r="J127" t="str">
        <f t="shared" si="16"/>
        <v>0.84</v>
      </c>
      <c r="K127">
        <f t="shared" si="17"/>
        <v>0</v>
      </c>
      <c r="L127">
        <f t="shared" si="18"/>
        <v>0</v>
      </c>
      <c r="M127">
        <f t="shared" si="19"/>
        <v>0</v>
      </c>
      <c r="N127">
        <f t="shared" si="20"/>
        <v>0</v>
      </c>
    </row>
    <row r="128" spans="1:14" x14ac:dyDescent="0.3">
      <c r="A128" s="1">
        <v>3</v>
      </c>
      <c r="B128" t="s">
        <v>216</v>
      </c>
      <c r="C128" t="s">
        <v>2299</v>
      </c>
      <c r="I128" t="str">
        <f t="shared" si="15"/>
        <v>N/A</v>
      </c>
      <c r="J128">
        <f t="shared" si="16"/>
        <v>2.5499999999999998E-2</v>
      </c>
      <c r="K128">
        <f t="shared" si="17"/>
        <v>0</v>
      </c>
      <c r="L128">
        <f t="shared" si="18"/>
        <v>0</v>
      </c>
      <c r="M128">
        <f t="shared" si="19"/>
        <v>0</v>
      </c>
      <c r="N128">
        <f t="shared" si="20"/>
        <v>0</v>
      </c>
    </row>
    <row r="129" spans="1:14" x14ac:dyDescent="0.3">
      <c r="A129" s="1">
        <v>4</v>
      </c>
      <c r="B129" t="s">
        <v>218</v>
      </c>
      <c r="C129" t="s">
        <v>2651</v>
      </c>
      <c r="I129" t="str">
        <f t="shared" si="15"/>
        <v>N/A</v>
      </c>
      <c r="J129" t="str">
        <f t="shared" si="16"/>
        <v>3.69</v>
      </c>
      <c r="K129">
        <f t="shared" si="17"/>
        <v>0</v>
      </c>
      <c r="L129">
        <f t="shared" si="18"/>
        <v>0</v>
      </c>
      <c r="M129">
        <f t="shared" si="19"/>
        <v>0</v>
      </c>
      <c r="N129">
        <f t="shared" si="20"/>
        <v>0</v>
      </c>
    </row>
    <row r="130" spans="1:14" x14ac:dyDescent="0.3">
      <c r="A130" s="1">
        <v>5</v>
      </c>
      <c r="B130" t="s">
        <v>220</v>
      </c>
      <c r="C130" t="s">
        <v>11523</v>
      </c>
      <c r="I130" t="str">
        <f t="shared" si="15"/>
        <v>N/A</v>
      </c>
      <c r="J130">
        <f t="shared" si="16"/>
        <v>0.433</v>
      </c>
      <c r="K130">
        <f t="shared" si="17"/>
        <v>0</v>
      </c>
      <c r="L130">
        <f t="shared" si="18"/>
        <v>0</v>
      </c>
      <c r="M130">
        <f t="shared" si="19"/>
        <v>0</v>
      </c>
      <c r="N130">
        <f t="shared" si="20"/>
        <v>0</v>
      </c>
    </row>
    <row r="131" spans="1:14" x14ac:dyDescent="0.3">
      <c r="A131" s="1">
        <v>6</v>
      </c>
      <c r="B131" t="s">
        <v>222</v>
      </c>
      <c r="C131" t="s">
        <v>9823</v>
      </c>
      <c r="I131" t="str">
        <f t="shared" si="15"/>
        <v>N/A</v>
      </c>
      <c r="J131" t="str">
        <f t="shared" si="16"/>
        <v>May 24, 2017</v>
      </c>
      <c r="K131">
        <f t="shared" si="17"/>
        <v>0</v>
      </c>
      <c r="L131">
        <f t="shared" si="18"/>
        <v>0</v>
      </c>
      <c r="M131">
        <f t="shared" si="19"/>
        <v>0</v>
      </c>
      <c r="N131">
        <f t="shared" si="20"/>
        <v>0</v>
      </c>
    </row>
    <row r="132" spans="1:14" x14ac:dyDescent="0.3">
      <c r="A132" s="1">
        <v>7</v>
      </c>
      <c r="B132" t="s">
        <v>224</v>
      </c>
      <c r="C132" t="s">
        <v>3114</v>
      </c>
      <c r="I132" t="str">
        <f t="shared" si="15"/>
        <v>N/A</v>
      </c>
      <c r="J132" t="str">
        <f t="shared" si="16"/>
        <v>May 3, 2017</v>
      </c>
      <c r="K132">
        <f t="shared" si="17"/>
        <v>0</v>
      </c>
      <c r="L132">
        <f t="shared" si="18"/>
        <v>0</v>
      </c>
      <c r="M132">
        <f t="shared" si="19"/>
        <v>0</v>
      </c>
      <c r="N132">
        <f t="shared" si="20"/>
        <v>0</v>
      </c>
    </row>
    <row r="133" spans="1:14" x14ac:dyDescent="0.3">
      <c r="A133" s="1">
        <v>8</v>
      </c>
      <c r="B133" t="s">
        <v>226</v>
      </c>
      <c r="C133" t="s">
        <v>11524</v>
      </c>
      <c r="I133" t="str">
        <f t="shared" si="15"/>
        <v>N/A</v>
      </c>
      <c r="J133" t="str">
        <f t="shared" si="16"/>
        <v>125/100</v>
      </c>
      <c r="K133">
        <f t="shared" si="17"/>
        <v>0</v>
      </c>
      <c r="L133">
        <f t="shared" si="18"/>
        <v>0</v>
      </c>
      <c r="M133">
        <f t="shared" si="19"/>
        <v>0</v>
      </c>
      <c r="N133">
        <f t="shared" si="20"/>
        <v>0</v>
      </c>
    </row>
    <row r="134" spans="1:14" x14ac:dyDescent="0.3">
      <c r="A134" s="1">
        <v>9</v>
      </c>
      <c r="B134" t="s">
        <v>227</v>
      </c>
      <c r="C134" t="s">
        <v>11525</v>
      </c>
      <c r="I134" t="str">
        <f t="shared" si="15"/>
        <v>N/A</v>
      </c>
      <c r="J134" t="str">
        <f t="shared" si="16"/>
        <v>Jun 29, 2004</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11526</v>
      </c>
      <c r="C138" t="s">
        <v>237</v>
      </c>
      <c r="D138" t="s">
        <v>11527</v>
      </c>
      <c r="F138">
        <v>58</v>
      </c>
      <c r="I138" t="str">
        <f t="shared" si="15"/>
        <v>N/A</v>
      </c>
      <c r="J138" t="str">
        <f t="shared" si="16"/>
        <v>Chief Exec. Officer, Pres and Director</v>
      </c>
      <c r="K138" t="str">
        <f t="shared" si="17"/>
        <v>238k</v>
      </c>
      <c r="L138">
        <f t="shared" si="18"/>
        <v>0</v>
      </c>
      <c r="M138">
        <f t="shared" si="19"/>
        <v>58</v>
      </c>
      <c r="N138">
        <f t="shared" si="20"/>
        <v>0</v>
      </c>
    </row>
    <row r="139" spans="1:14" x14ac:dyDescent="0.3">
      <c r="A139" s="1">
        <v>1</v>
      </c>
      <c r="B139" t="s">
        <v>11528</v>
      </c>
      <c r="C139" t="s">
        <v>11529</v>
      </c>
      <c r="D139" t="s">
        <v>11530</v>
      </c>
      <c r="E139" t="s">
        <v>11531</v>
      </c>
      <c r="F139">
        <v>55</v>
      </c>
      <c r="I139" t="str">
        <f t="shared" si="15"/>
        <v>neg_trend</v>
      </c>
      <c r="J139" t="str">
        <f t="shared" si="16"/>
        <v>Chief Financial Officer, Sr. VP and Treasurer</v>
      </c>
      <c r="K139" t="str">
        <f t="shared" si="17"/>
        <v>230.65k</v>
      </c>
      <c r="L139" t="str">
        <f t="shared" si="18"/>
        <v>2.38k</v>
      </c>
      <c r="M139">
        <f t="shared" si="19"/>
        <v>55</v>
      </c>
      <c r="N139">
        <f t="shared" si="20"/>
        <v>0</v>
      </c>
    </row>
    <row r="140" spans="1:14" x14ac:dyDescent="0.3">
      <c r="A140" s="1">
        <v>2</v>
      </c>
      <c r="B140" t="s">
        <v>11532</v>
      </c>
      <c r="C140" t="s">
        <v>11533</v>
      </c>
      <c r="D140" t="s">
        <v>11534</v>
      </c>
      <c r="F140">
        <v>60</v>
      </c>
      <c r="I140" t="str">
        <f t="shared" si="15"/>
        <v>N/A</v>
      </c>
      <c r="J140" t="str">
        <f t="shared" si="16"/>
        <v>Sr. VP of F&amp;M Trust and Technology Service Mang. of F&amp;M Trust</v>
      </c>
      <c r="K140" t="str">
        <f t="shared" si="17"/>
        <v>154.06k</v>
      </c>
      <c r="L140">
        <f t="shared" si="18"/>
        <v>0</v>
      </c>
      <c r="M140">
        <f t="shared" si="19"/>
        <v>60</v>
      </c>
      <c r="N140">
        <f t="shared" si="20"/>
        <v>0</v>
      </c>
    </row>
    <row r="141" spans="1:14" x14ac:dyDescent="0.3">
      <c r="A141" s="1">
        <v>3</v>
      </c>
      <c r="B141" t="s">
        <v>11535</v>
      </c>
      <c r="C141" t="s">
        <v>11536</v>
      </c>
      <c r="D141" t="s">
        <v>11537</v>
      </c>
      <c r="F141">
        <v>60</v>
      </c>
      <c r="I141" t="str">
        <f t="shared" si="15"/>
        <v>N/A</v>
      </c>
      <c r="J141" t="str">
        <f t="shared" si="16"/>
        <v>Sr. VP of F&amp;M Trust and Investment &amp; Trust Services Mang.</v>
      </c>
      <c r="K141" t="str">
        <f t="shared" si="17"/>
        <v>173.87k</v>
      </c>
      <c r="L141">
        <f t="shared" si="18"/>
        <v>0</v>
      </c>
      <c r="M141">
        <f t="shared" si="19"/>
        <v>60</v>
      </c>
      <c r="N141">
        <f t="shared" si="20"/>
        <v>0</v>
      </c>
    </row>
    <row r="142" spans="1:14" x14ac:dyDescent="0.3">
      <c r="A142" s="1">
        <v>4</v>
      </c>
      <c r="B142" t="s">
        <v>11538</v>
      </c>
      <c r="C142" t="s">
        <v>11539</v>
      </c>
      <c r="D142" t="s">
        <v>11540</v>
      </c>
      <c r="F142">
        <v>52</v>
      </c>
      <c r="I142" t="str">
        <f t="shared" si="15"/>
        <v>N/A</v>
      </c>
      <c r="J142" t="str">
        <f t="shared" si="16"/>
        <v>Sr. VP of F&amp;M Trust and Commercial Services Market Mang. of F&amp;M Trust</v>
      </c>
      <c r="K142" t="str">
        <f t="shared" si="17"/>
        <v>192.99k</v>
      </c>
      <c r="L142">
        <f t="shared" si="18"/>
        <v>0</v>
      </c>
      <c r="M142">
        <f t="shared" si="19"/>
        <v>52</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1863</v>
      </c>
      <c r="C145" t="s">
        <v>3854</v>
      </c>
      <c r="D145" t="s">
        <v>11541</v>
      </c>
      <c r="E145" t="s">
        <v>4983</v>
      </c>
      <c r="F145" t="s">
        <v>6744</v>
      </c>
      <c r="G145" t="s">
        <v>11542</v>
      </c>
      <c r="I145" t="str">
        <f t="shared" si="15"/>
        <v>N/A</v>
      </c>
      <c r="J145">
        <f t="shared" si="16"/>
        <v>39140000</v>
      </c>
      <c r="K145">
        <f t="shared" si="17"/>
        <v>36040000</v>
      </c>
      <c r="L145">
        <f t="shared" si="18"/>
        <v>35360000</v>
      </c>
      <c r="M145">
        <f t="shared" si="19"/>
        <v>34620000</v>
      </c>
      <c r="N145">
        <f t="shared" si="20"/>
        <v>36980000</v>
      </c>
    </row>
    <row r="146" spans="1:14" x14ac:dyDescent="0.3">
      <c r="A146" s="1">
        <v>1</v>
      </c>
      <c r="B146" t="s">
        <v>1869</v>
      </c>
      <c r="C146" t="s">
        <v>5211</v>
      </c>
      <c r="D146" t="s">
        <v>11543</v>
      </c>
      <c r="E146" t="s">
        <v>11544</v>
      </c>
      <c r="F146" t="s">
        <v>9844</v>
      </c>
      <c r="G146" t="s">
        <v>11545</v>
      </c>
      <c r="I146" t="str">
        <f t="shared" si="15"/>
        <v>N/A</v>
      </c>
      <c r="J146">
        <f t="shared" si="16"/>
        <v>35650000</v>
      </c>
      <c r="K146">
        <f t="shared" si="17"/>
        <v>32460000</v>
      </c>
      <c r="L146">
        <f t="shared" si="18"/>
        <v>30380000</v>
      </c>
      <c r="M146">
        <f t="shared" si="19"/>
        <v>30280000</v>
      </c>
      <c r="N146">
        <f t="shared" si="20"/>
        <v>32990000.000000004</v>
      </c>
    </row>
    <row r="147" spans="1:14" x14ac:dyDescent="0.3">
      <c r="A147" s="1">
        <v>2</v>
      </c>
      <c r="B147" t="s">
        <v>1875</v>
      </c>
      <c r="C147" t="s">
        <v>261</v>
      </c>
      <c r="D147" t="s">
        <v>261</v>
      </c>
      <c r="E147" t="s">
        <v>261</v>
      </c>
      <c r="F147" t="s">
        <v>261</v>
      </c>
      <c r="G147" t="s">
        <v>261</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1879</v>
      </c>
      <c r="C148" t="s">
        <v>261</v>
      </c>
      <c r="D148" t="s">
        <v>261</v>
      </c>
      <c r="E148" t="s">
        <v>261</v>
      </c>
      <c r="F148" t="s">
        <v>261</v>
      </c>
      <c r="G148" t="s">
        <v>261</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1880</v>
      </c>
      <c r="C149" t="s">
        <v>11546</v>
      </c>
      <c r="D149" t="s">
        <v>11547</v>
      </c>
      <c r="E149" t="s">
        <v>11548</v>
      </c>
      <c r="F149" t="s">
        <v>11549</v>
      </c>
      <c r="G149" t="s">
        <v>8960</v>
      </c>
      <c r="I149" t="str">
        <f t="shared" si="15"/>
        <v>N/A</v>
      </c>
      <c r="J149" t="str">
        <f t="shared" si="16"/>
        <v>207000</v>
      </c>
      <c r="K149" t="str">
        <f t="shared" si="17"/>
        <v>213000</v>
      </c>
      <c r="L149" t="str">
        <f t="shared" si="18"/>
        <v>182000</v>
      </c>
      <c r="M149" t="str">
        <f t="shared" si="19"/>
        <v>247000</v>
      </c>
      <c r="N149" t="str">
        <f t="shared" si="20"/>
        <v>287000</v>
      </c>
    </row>
    <row r="150" spans="1:14" x14ac:dyDescent="0.3">
      <c r="A150" s="1">
        <v>5</v>
      </c>
      <c r="B150" t="s">
        <v>1883</v>
      </c>
      <c r="C150" t="s">
        <v>10033</v>
      </c>
      <c r="D150" t="s">
        <v>2211</v>
      </c>
      <c r="E150" t="s">
        <v>11550</v>
      </c>
      <c r="F150" t="s">
        <v>11551</v>
      </c>
      <c r="G150" t="s">
        <v>11552</v>
      </c>
      <c r="I150" t="str">
        <f t="shared" si="15"/>
        <v>N/A</v>
      </c>
      <c r="J150">
        <f t="shared" si="16"/>
        <v>3290000</v>
      </c>
      <c r="K150">
        <f t="shared" si="17"/>
        <v>3370000</v>
      </c>
      <c r="L150">
        <f t="shared" si="18"/>
        <v>4800000</v>
      </c>
      <c r="M150">
        <f t="shared" si="19"/>
        <v>4090000</v>
      </c>
      <c r="N150">
        <f t="shared" si="20"/>
        <v>3700000</v>
      </c>
    </row>
    <row r="151" spans="1:14" x14ac:dyDescent="0.3">
      <c r="A151" s="1">
        <v>6</v>
      </c>
      <c r="B151" t="s">
        <v>1888</v>
      </c>
      <c r="C151" t="s">
        <v>261</v>
      </c>
      <c r="D151" t="s">
        <v>3155</v>
      </c>
      <c r="E151" t="s">
        <v>11553</v>
      </c>
      <c r="F151" t="s">
        <v>11554</v>
      </c>
      <c r="G151" t="s">
        <v>6027</v>
      </c>
      <c r="I151" t="str">
        <f t="shared" si="15"/>
        <v>N/A</v>
      </c>
      <c r="J151" t="str">
        <f t="shared" si="16"/>
        <v>N/A</v>
      </c>
      <c r="K151">
        <f t="shared" si="17"/>
        <v>-7.9200000000000007E-2</v>
      </c>
      <c r="L151">
        <f t="shared" si="18"/>
        <v>-1.89E-2</v>
      </c>
      <c r="M151">
        <f t="shared" si="19"/>
        <v>-2.1100000000000001E-2</v>
      </c>
      <c r="N151">
        <f t="shared" si="20"/>
        <v>6.83E-2</v>
      </c>
    </row>
    <row r="152" spans="1:14" x14ac:dyDescent="0.3">
      <c r="A152" s="1">
        <v>7</v>
      </c>
      <c r="B152" t="s">
        <v>282</v>
      </c>
      <c r="C152" t="s">
        <v>3206</v>
      </c>
      <c r="D152" t="s">
        <v>9014</v>
      </c>
      <c r="E152" t="s">
        <v>11555</v>
      </c>
      <c r="F152" t="s">
        <v>7050</v>
      </c>
      <c r="G152" t="s">
        <v>3160</v>
      </c>
      <c r="I152" t="str">
        <f t="shared" si="15"/>
        <v>N/A</v>
      </c>
      <c r="J152">
        <f t="shared" si="16"/>
        <v>6150000</v>
      </c>
      <c r="K152">
        <f t="shared" si="17"/>
        <v>4380000</v>
      </c>
      <c r="L152">
        <f t="shared" si="18"/>
        <v>3180000</v>
      </c>
      <c r="M152">
        <f t="shared" si="19"/>
        <v>2210000</v>
      </c>
      <c r="N152">
        <f t="shared" si="20"/>
        <v>2250000</v>
      </c>
    </row>
    <row r="153" spans="1:14" x14ac:dyDescent="0.3">
      <c r="A153" s="1">
        <v>8</v>
      </c>
      <c r="B153" t="s">
        <v>1898</v>
      </c>
      <c r="C153" t="s">
        <v>2247</v>
      </c>
      <c r="D153" t="s">
        <v>481</v>
      </c>
      <c r="E153" t="s">
        <v>9465</v>
      </c>
      <c r="F153" t="s">
        <v>7050</v>
      </c>
      <c r="G153" t="s">
        <v>7050</v>
      </c>
      <c r="I153" t="str">
        <f t="shared" si="15"/>
        <v>N/A</v>
      </c>
      <c r="J153">
        <f t="shared" si="16"/>
        <v>5170000</v>
      </c>
      <c r="K153">
        <f t="shared" si="17"/>
        <v>3840000</v>
      </c>
      <c r="L153">
        <f t="shared" si="18"/>
        <v>2740000</v>
      </c>
      <c r="M153">
        <f t="shared" si="19"/>
        <v>2210000</v>
      </c>
      <c r="N153">
        <f t="shared" si="20"/>
        <v>2210000</v>
      </c>
    </row>
    <row r="154" spans="1:14" x14ac:dyDescent="0.3">
      <c r="A154" s="1">
        <v>9</v>
      </c>
      <c r="B154" t="s">
        <v>1903</v>
      </c>
      <c r="C154" t="s">
        <v>11556</v>
      </c>
      <c r="D154" t="s">
        <v>11557</v>
      </c>
      <c r="E154" t="s">
        <v>11558</v>
      </c>
      <c r="F154" t="s">
        <v>2317</v>
      </c>
      <c r="G154" t="s">
        <v>261</v>
      </c>
      <c r="I154" t="str">
        <f t="shared" si="15"/>
        <v>N/A</v>
      </c>
      <c r="J154" t="str">
        <f t="shared" si="16"/>
        <v>903000</v>
      </c>
      <c r="K154" t="str">
        <f t="shared" si="17"/>
        <v>491000</v>
      </c>
      <c r="L154" t="str">
        <f t="shared" si="18"/>
        <v>424000</v>
      </c>
      <c r="M154" t="str">
        <f t="shared" si="19"/>
        <v>4000</v>
      </c>
      <c r="N154" t="str">
        <f t="shared" si="20"/>
        <v>N/A</v>
      </c>
    </row>
    <row r="155" spans="1:14" x14ac:dyDescent="0.3">
      <c r="A155" s="1">
        <v>10</v>
      </c>
      <c r="B155" t="s">
        <v>1909</v>
      </c>
      <c r="C155" t="s">
        <v>11556</v>
      </c>
      <c r="D155" t="s">
        <v>11557</v>
      </c>
      <c r="E155" t="s">
        <v>11558</v>
      </c>
      <c r="F155" t="s">
        <v>2317</v>
      </c>
      <c r="G155" t="s">
        <v>261</v>
      </c>
      <c r="I155" t="str">
        <f t="shared" si="15"/>
        <v>N/A</v>
      </c>
      <c r="J155" t="str">
        <f t="shared" si="16"/>
        <v>903000</v>
      </c>
      <c r="K155" t="str">
        <f t="shared" si="17"/>
        <v>491000</v>
      </c>
      <c r="L155" t="str">
        <f t="shared" si="18"/>
        <v>424000</v>
      </c>
      <c r="M155" t="str">
        <f t="shared" si="19"/>
        <v>4000</v>
      </c>
      <c r="N155" t="str">
        <f t="shared" si="20"/>
        <v>N/A</v>
      </c>
    </row>
    <row r="156" spans="1:14" x14ac:dyDescent="0.3">
      <c r="A156" s="1">
        <v>11</v>
      </c>
      <c r="B156" t="s">
        <v>1911</v>
      </c>
      <c r="C156" t="s">
        <v>261</v>
      </c>
      <c r="D156" t="s">
        <v>261</v>
      </c>
      <c r="E156" t="s">
        <v>261</v>
      </c>
      <c r="F156" t="s">
        <v>261</v>
      </c>
      <c r="G156" t="s">
        <v>261</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1912</v>
      </c>
      <c r="C157" t="s">
        <v>261</v>
      </c>
      <c r="D157" t="s">
        <v>261</v>
      </c>
      <c r="E157" t="s">
        <v>261</v>
      </c>
      <c r="F157" t="s">
        <v>261</v>
      </c>
      <c r="G157" t="s">
        <v>261</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1914</v>
      </c>
      <c r="C158" t="s">
        <v>261</v>
      </c>
      <c r="D158" t="s">
        <v>11559</v>
      </c>
      <c r="E158" t="s">
        <v>11560</v>
      </c>
      <c r="F158" t="s">
        <v>11561</v>
      </c>
      <c r="G158" t="s">
        <v>11562</v>
      </c>
      <c r="I158" t="str">
        <f t="shared" si="15"/>
        <v>N/A</v>
      </c>
      <c r="J158" t="str">
        <f t="shared" si="16"/>
        <v>N/A</v>
      </c>
      <c r="K158">
        <f t="shared" si="17"/>
        <v>-0.28860000000000002</v>
      </c>
      <c r="L158">
        <f t="shared" si="18"/>
        <v>-0.27360000000000001</v>
      </c>
      <c r="M158">
        <f t="shared" si="19"/>
        <v>-0.30469999999999997</v>
      </c>
      <c r="N158">
        <f t="shared" si="20"/>
        <v>1.54E-2</v>
      </c>
    </row>
    <row r="159" spans="1:14" x14ac:dyDescent="0.3">
      <c r="I159" t="str">
        <f t="shared" si="15"/>
        <v>N/A</v>
      </c>
      <c r="J159">
        <f t="shared" si="16"/>
        <v>0</v>
      </c>
      <c r="K159">
        <f t="shared" si="17"/>
        <v>0</v>
      </c>
      <c r="L159">
        <f t="shared" si="18"/>
        <v>0</v>
      </c>
      <c r="M159">
        <f t="shared" si="19"/>
        <v>0</v>
      </c>
      <c r="N159">
        <f t="shared" si="20"/>
        <v>0</v>
      </c>
    </row>
    <row r="160" spans="1:14" x14ac:dyDescent="0.3">
      <c r="B160" s="1" t="s">
        <v>296</v>
      </c>
      <c r="C160" s="1" t="s">
        <v>248</v>
      </c>
      <c r="D160" s="1" t="s">
        <v>249</v>
      </c>
      <c r="E160" s="1" t="s">
        <v>250</v>
      </c>
      <c r="F160" s="1" t="s">
        <v>251</v>
      </c>
      <c r="G160" s="1" t="s">
        <v>252</v>
      </c>
      <c r="H160" s="1" t="s">
        <v>253</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1919</v>
      </c>
      <c r="C161" t="s">
        <v>11545</v>
      </c>
      <c r="D161" t="s">
        <v>11563</v>
      </c>
      <c r="E161" t="s">
        <v>11564</v>
      </c>
      <c r="F161" t="s">
        <v>11565</v>
      </c>
      <c r="G161" t="s">
        <v>11566</v>
      </c>
      <c r="I161" t="str">
        <f t="shared" si="15"/>
        <v>N/A</v>
      </c>
      <c r="J161">
        <f t="shared" si="16"/>
        <v>32990000.000000004</v>
      </c>
      <c r="K161">
        <f t="shared" si="17"/>
        <v>31660000</v>
      </c>
      <c r="L161">
        <f t="shared" si="18"/>
        <v>32180000</v>
      </c>
      <c r="M161">
        <f t="shared" si="19"/>
        <v>32400000</v>
      </c>
      <c r="N161">
        <f t="shared" si="20"/>
        <v>34730000</v>
      </c>
    </row>
    <row r="162" spans="1:14" x14ac:dyDescent="0.3">
      <c r="A162" s="1">
        <v>1</v>
      </c>
      <c r="B162" t="s">
        <v>1925</v>
      </c>
      <c r="C162" t="s">
        <v>261</v>
      </c>
      <c r="D162" t="s">
        <v>11567</v>
      </c>
      <c r="E162" t="s">
        <v>1530</v>
      </c>
      <c r="F162" t="s">
        <v>11568</v>
      </c>
      <c r="G162" t="s">
        <v>2881</v>
      </c>
      <c r="I162" t="str">
        <f t="shared" si="15"/>
        <v>N/A</v>
      </c>
      <c r="J162" t="str">
        <f t="shared" si="16"/>
        <v>N/A</v>
      </c>
      <c r="K162">
        <f t="shared" si="17"/>
        <v>-4.0099999999999997E-2</v>
      </c>
      <c r="L162">
        <f t="shared" si="18"/>
        <v>1.6399999999999998E-2</v>
      </c>
      <c r="M162">
        <f t="shared" si="19"/>
        <v>6.8999999999999999E-3</v>
      </c>
      <c r="N162">
        <f t="shared" si="20"/>
        <v>7.1900000000000006E-2</v>
      </c>
    </row>
    <row r="163" spans="1:14" x14ac:dyDescent="0.3">
      <c r="A163" s="1">
        <v>2</v>
      </c>
      <c r="B163" t="s">
        <v>1930</v>
      </c>
      <c r="C163" t="s">
        <v>5513</v>
      </c>
      <c r="D163" t="s">
        <v>4228</v>
      </c>
      <c r="E163" t="s">
        <v>5979</v>
      </c>
      <c r="F163" t="s">
        <v>1120</v>
      </c>
      <c r="G163" t="s">
        <v>11569</v>
      </c>
      <c r="I163" t="str">
        <f t="shared" si="15"/>
        <v>N/A</v>
      </c>
      <c r="J163">
        <f t="shared" si="16"/>
        <v>5230000</v>
      </c>
      <c r="K163">
        <f t="shared" si="17"/>
        <v>2920000</v>
      </c>
      <c r="L163" t="str">
        <f t="shared" si="18"/>
        <v>764000</v>
      </c>
      <c r="M163">
        <f t="shared" si="19"/>
        <v>1290000</v>
      </c>
      <c r="N163">
        <f t="shared" si="20"/>
        <v>3780000</v>
      </c>
    </row>
    <row r="164" spans="1:14" x14ac:dyDescent="0.3">
      <c r="A164" s="1">
        <v>3</v>
      </c>
      <c r="B164" t="s">
        <v>1935</v>
      </c>
      <c r="C164" t="s">
        <v>261</v>
      </c>
      <c r="D164" t="s">
        <v>11570</v>
      </c>
      <c r="E164" t="s">
        <v>11571</v>
      </c>
      <c r="F164" t="s">
        <v>11572</v>
      </c>
      <c r="G164" t="s">
        <v>11573</v>
      </c>
      <c r="I164" t="str">
        <f t="shared" si="15"/>
        <v>N/A</v>
      </c>
      <c r="J164" t="str">
        <f t="shared" si="16"/>
        <v>N/A</v>
      </c>
      <c r="K164">
        <f t="shared" si="17"/>
        <v>-0.44109999999999999</v>
      </c>
      <c r="L164">
        <f t="shared" si="18"/>
        <v>-0.73840000000000006</v>
      </c>
      <c r="M164">
        <f t="shared" si="19"/>
        <v>0.68189999999999995</v>
      </c>
      <c r="N164">
        <f t="shared" si="20"/>
        <v>1.9377000000000002</v>
      </c>
    </row>
    <row r="165" spans="1:14" x14ac:dyDescent="0.3">
      <c r="A165" s="1">
        <v>4</v>
      </c>
      <c r="B165" t="s">
        <v>1940</v>
      </c>
      <c r="C165" t="s">
        <v>11574</v>
      </c>
      <c r="D165" t="s">
        <v>11575</v>
      </c>
      <c r="E165" t="s">
        <v>11576</v>
      </c>
      <c r="F165" t="s">
        <v>11577</v>
      </c>
      <c r="G165" t="s">
        <v>5439</v>
      </c>
      <c r="I165" t="str">
        <f t="shared" si="15"/>
        <v>N/A</v>
      </c>
      <c r="J165">
        <f t="shared" si="16"/>
        <v>27760000</v>
      </c>
      <c r="K165">
        <f t="shared" si="17"/>
        <v>28740000</v>
      </c>
      <c r="L165">
        <f t="shared" si="18"/>
        <v>31420000</v>
      </c>
      <c r="M165">
        <f t="shared" si="19"/>
        <v>31120000</v>
      </c>
      <c r="N165">
        <f t="shared" si="20"/>
        <v>30960000</v>
      </c>
    </row>
    <row r="166" spans="1:14" x14ac:dyDescent="0.3">
      <c r="A166" s="1">
        <v>5</v>
      </c>
      <c r="B166" t="s">
        <v>1946</v>
      </c>
      <c r="C166" t="s">
        <v>261</v>
      </c>
      <c r="D166" t="s">
        <v>11578</v>
      </c>
      <c r="E166" t="s">
        <v>10355</v>
      </c>
      <c r="F166" t="s">
        <v>11579</v>
      </c>
      <c r="G166" t="s">
        <v>1890</v>
      </c>
      <c r="I166" t="str">
        <f t="shared" si="15"/>
        <v>N/A</v>
      </c>
      <c r="J166" t="str">
        <f t="shared" si="16"/>
        <v>N/A</v>
      </c>
      <c r="K166">
        <f t="shared" si="17"/>
        <v>3.5299999999999998E-2</v>
      </c>
      <c r="L166">
        <f t="shared" si="18"/>
        <v>9.3000000000000013E-2</v>
      </c>
      <c r="M166">
        <f t="shared" si="19"/>
        <v>-9.4999999999999998E-3</v>
      </c>
      <c r="N166">
        <f t="shared" si="20"/>
        <v>-5.1000000000000004E-3</v>
      </c>
    </row>
    <row r="167" spans="1:14" x14ac:dyDescent="0.3">
      <c r="A167" s="1">
        <v>6</v>
      </c>
      <c r="B167" t="s">
        <v>1951</v>
      </c>
      <c r="C167" t="s">
        <v>261</v>
      </c>
      <c r="D167" t="s">
        <v>261</v>
      </c>
      <c r="E167" t="s">
        <v>261</v>
      </c>
      <c r="F167" t="s">
        <v>261</v>
      </c>
      <c r="G167" t="s">
        <v>11148</v>
      </c>
      <c r="I167" t="str">
        <f t="shared" si="15"/>
        <v>N/A</v>
      </c>
      <c r="J167" t="str">
        <f t="shared" si="16"/>
        <v>N/A</v>
      </c>
      <c r="K167" t="str">
        <f t="shared" si="17"/>
        <v>N/A</v>
      </c>
      <c r="L167" t="str">
        <f t="shared" si="18"/>
        <v>N/A</v>
      </c>
      <c r="M167" t="str">
        <f t="shared" si="19"/>
        <v>N/A</v>
      </c>
      <c r="N167">
        <f t="shared" si="20"/>
        <v>3.6200000000000003E-2</v>
      </c>
    </row>
    <row r="168" spans="1:14" x14ac:dyDescent="0.3">
      <c r="A168" s="1">
        <v>7</v>
      </c>
      <c r="B168" t="s">
        <v>1953</v>
      </c>
      <c r="C168" t="s">
        <v>6526</v>
      </c>
      <c r="D168" t="s">
        <v>10993</v>
      </c>
      <c r="E168" t="s">
        <v>7414</v>
      </c>
      <c r="F168" t="s">
        <v>3903</v>
      </c>
      <c r="G168" t="s">
        <v>11580</v>
      </c>
      <c r="I168" t="str">
        <f t="shared" si="15"/>
        <v>N/A</v>
      </c>
      <c r="J168">
        <f t="shared" si="16"/>
        <v>8820000</v>
      </c>
      <c r="K168">
        <f t="shared" si="17"/>
        <v>10260000</v>
      </c>
      <c r="L168">
        <f t="shared" si="18"/>
        <v>10350000</v>
      </c>
      <c r="M168">
        <f t="shared" si="19"/>
        <v>11780000</v>
      </c>
      <c r="N168">
        <f t="shared" si="20"/>
        <v>11650000</v>
      </c>
    </row>
    <row r="169" spans="1:14" x14ac:dyDescent="0.3">
      <c r="A169" s="1">
        <v>8</v>
      </c>
      <c r="B169" t="s">
        <v>1958</v>
      </c>
      <c r="C169" t="s">
        <v>11581</v>
      </c>
      <c r="D169" t="s">
        <v>11582</v>
      </c>
      <c r="E169" t="s">
        <v>11583</v>
      </c>
      <c r="F169" t="s">
        <v>2509</v>
      </c>
      <c r="G169" t="s">
        <v>3258</v>
      </c>
      <c r="I169" t="str">
        <f t="shared" si="15"/>
        <v>N/A</v>
      </c>
      <c r="J169" t="str">
        <f t="shared" si="16"/>
        <v>44000</v>
      </c>
      <c r="K169" t="str">
        <f t="shared" si="17"/>
        <v>33000</v>
      </c>
      <c r="L169" t="str">
        <f t="shared" si="18"/>
        <v>280000</v>
      </c>
      <c r="M169" t="str">
        <f t="shared" si="19"/>
        <v>8000</v>
      </c>
      <c r="N169" t="str">
        <f t="shared" si="20"/>
        <v>22000</v>
      </c>
    </row>
    <row r="170" spans="1:14" x14ac:dyDescent="0.3">
      <c r="A170" s="1">
        <v>9</v>
      </c>
      <c r="B170" t="s">
        <v>268</v>
      </c>
      <c r="C170" t="s">
        <v>261</v>
      </c>
      <c r="D170" t="s">
        <v>261</v>
      </c>
      <c r="E170" t="s">
        <v>261</v>
      </c>
      <c r="F170" t="s">
        <v>261</v>
      </c>
      <c r="G170" t="s">
        <v>261</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269</v>
      </c>
      <c r="C171" t="s">
        <v>11584</v>
      </c>
      <c r="D171" t="s">
        <v>5691</v>
      </c>
      <c r="E171" t="s">
        <v>11585</v>
      </c>
      <c r="F171" t="s">
        <v>5095</v>
      </c>
      <c r="G171" t="s">
        <v>5017</v>
      </c>
      <c r="I171" t="str">
        <f t="shared" si="15"/>
        <v>N/A</v>
      </c>
      <c r="J171">
        <f t="shared" si="16"/>
        <v>8090000</v>
      </c>
      <c r="K171">
        <f t="shared" si="17"/>
        <v>9380000</v>
      </c>
      <c r="L171">
        <f t="shared" si="18"/>
        <v>10190000</v>
      </c>
      <c r="M171">
        <f t="shared" si="19"/>
        <v>10960000</v>
      </c>
      <c r="N171">
        <f t="shared" si="20"/>
        <v>10880000</v>
      </c>
    </row>
    <row r="172" spans="1:14" x14ac:dyDescent="0.3">
      <c r="A172" s="1">
        <v>11</v>
      </c>
      <c r="B172" t="s">
        <v>270</v>
      </c>
      <c r="C172" t="s">
        <v>11586</v>
      </c>
      <c r="D172" t="s">
        <v>11587</v>
      </c>
      <c r="E172" t="s">
        <v>11588</v>
      </c>
      <c r="F172" t="s">
        <v>11589</v>
      </c>
      <c r="G172" t="s">
        <v>3380</v>
      </c>
      <c r="I172" t="str">
        <f t="shared" si="15"/>
        <v>N/A</v>
      </c>
      <c r="J172">
        <f t="shared" si="16"/>
        <v>4000000</v>
      </c>
      <c r="K172">
        <f t="shared" si="17"/>
        <v>4950000</v>
      </c>
      <c r="L172">
        <f t="shared" si="18"/>
        <v>5610000</v>
      </c>
      <c r="M172">
        <f t="shared" si="19"/>
        <v>5930000</v>
      </c>
      <c r="N172">
        <f t="shared" si="20"/>
        <v>5910000</v>
      </c>
    </row>
    <row r="173" spans="1:14" x14ac:dyDescent="0.3">
      <c r="A173" s="1">
        <v>12</v>
      </c>
      <c r="B173" t="s">
        <v>1967</v>
      </c>
      <c r="C173" t="s">
        <v>11590</v>
      </c>
      <c r="D173" t="s">
        <v>11591</v>
      </c>
      <c r="E173" t="s">
        <v>11592</v>
      </c>
      <c r="F173" t="s">
        <v>11593</v>
      </c>
      <c r="G173" t="s">
        <v>5280</v>
      </c>
      <c r="I173" t="str">
        <f t="shared" si="15"/>
        <v>N/A</v>
      </c>
      <c r="J173" t="str">
        <f t="shared" si="16"/>
        <v>685000</v>
      </c>
      <c r="K173" t="str">
        <f t="shared" si="17"/>
        <v>845000</v>
      </c>
      <c r="L173" t="str">
        <f t="shared" si="18"/>
        <v>(111,000)</v>
      </c>
      <c r="M173" t="str">
        <f t="shared" si="19"/>
        <v>813000</v>
      </c>
      <c r="N173" t="str">
        <f t="shared" si="20"/>
        <v>746000</v>
      </c>
    </row>
    <row r="174" spans="1:14" x14ac:dyDescent="0.3">
      <c r="A174" s="1">
        <v>13</v>
      </c>
      <c r="B174" t="s">
        <v>1972</v>
      </c>
      <c r="C174" t="s">
        <v>11594</v>
      </c>
      <c r="D174" t="s">
        <v>11595</v>
      </c>
      <c r="E174" t="s">
        <v>11596</v>
      </c>
      <c r="F174" t="s">
        <v>11597</v>
      </c>
      <c r="G174" t="s">
        <v>11598</v>
      </c>
      <c r="I174" t="str">
        <f t="shared" si="15"/>
        <v>N/A</v>
      </c>
      <c r="J174">
        <f t="shared" si="16"/>
        <v>30600000</v>
      </c>
      <c r="K174">
        <f t="shared" si="17"/>
        <v>31090000</v>
      </c>
      <c r="L174">
        <f t="shared" si="18"/>
        <v>31300000</v>
      </c>
      <c r="M174">
        <f t="shared" si="19"/>
        <v>31140000</v>
      </c>
      <c r="N174">
        <f t="shared" si="20"/>
        <v>33180000</v>
      </c>
    </row>
    <row r="175" spans="1:14" x14ac:dyDescent="0.3">
      <c r="A175" s="1">
        <v>14</v>
      </c>
      <c r="B175" t="s">
        <v>1978</v>
      </c>
      <c r="C175" t="s">
        <v>4973</v>
      </c>
      <c r="D175" t="s">
        <v>11599</v>
      </c>
      <c r="E175" t="s">
        <v>1417</v>
      </c>
      <c r="F175" t="s">
        <v>11600</v>
      </c>
      <c r="G175" t="s">
        <v>11601</v>
      </c>
      <c r="I175" t="str">
        <f t="shared" si="15"/>
        <v>N/A</v>
      </c>
      <c r="J175">
        <f t="shared" si="16"/>
        <v>16629999.999999998</v>
      </c>
      <c r="K175">
        <f t="shared" si="17"/>
        <v>16590000</v>
      </c>
      <c r="L175">
        <f t="shared" si="18"/>
        <v>17740000</v>
      </c>
      <c r="M175">
        <f t="shared" si="19"/>
        <v>17790000</v>
      </c>
      <c r="N175">
        <f t="shared" si="20"/>
        <v>18770000</v>
      </c>
    </row>
    <row r="176" spans="1:14" x14ac:dyDescent="0.3">
      <c r="A176" s="1">
        <v>15</v>
      </c>
      <c r="B176" t="s">
        <v>1984</v>
      </c>
      <c r="C176" t="s">
        <v>3179</v>
      </c>
      <c r="D176" t="s">
        <v>3607</v>
      </c>
      <c r="E176" t="s">
        <v>2610</v>
      </c>
      <c r="F176" t="s">
        <v>3934</v>
      </c>
      <c r="G176" t="s">
        <v>11602</v>
      </c>
      <c r="I176" t="str">
        <f t="shared" si="15"/>
        <v>N/A</v>
      </c>
      <c r="J176">
        <f t="shared" si="16"/>
        <v>2900000</v>
      </c>
      <c r="K176">
        <f t="shared" si="17"/>
        <v>3230000</v>
      </c>
      <c r="L176">
        <f t="shared" si="18"/>
        <v>3340000</v>
      </c>
      <c r="M176">
        <f t="shared" si="19"/>
        <v>3160000</v>
      </c>
      <c r="N176">
        <f t="shared" si="20"/>
        <v>3120000</v>
      </c>
    </row>
    <row r="177" spans="1:14" x14ac:dyDescent="0.3">
      <c r="A177" s="1">
        <v>16</v>
      </c>
      <c r="B177" t="s">
        <v>294</v>
      </c>
      <c r="C177" t="s">
        <v>11603</v>
      </c>
      <c r="D177" t="s">
        <v>3659</v>
      </c>
      <c r="E177" t="s">
        <v>11604</v>
      </c>
      <c r="F177" t="s">
        <v>11484</v>
      </c>
      <c r="G177" t="s">
        <v>3198</v>
      </c>
      <c r="I177" t="str">
        <f t="shared" si="15"/>
        <v>N/A</v>
      </c>
      <c r="J177">
        <f t="shared" si="16"/>
        <v>8930000</v>
      </c>
      <c r="K177">
        <f t="shared" si="17"/>
        <v>8970000</v>
      </c>
      <c r="L177">
        <f t="shared" si="18"/>
        <v>8119999.9999999991</v>
      </c>
      <c r="M177">
        <f t="shared" si="19"/>
        <v>8039999.9999999991</v>
      </c>
      <c r="N177">
        <f t="shared" si="20"/>
        <v>9040000</v>
      </c>
    </row>
    <row r="178" spans="1:14" x14ac:dyDescent="0.3">
      <c r="A178" s="1">
        <v>17</v>
      </c>
      <c r="B178" t="s">
        <v>297</v>
      </c>
      <c r="C178" t="s">
        <v>8809</v>
      </c>
      <c r="D178" t="s">
        <v>4929</v>
      </c>
      <c r="E178" t="s">
        <v>11605</v>
      </c>
      <c r="F178" t="s">
        <v>6245</v>
      </c>
      <c r="G178" t="s">
        <v>11606</v>
      </c>
      <c r="I178" t="str">
        <f t="shared" si="15"/>
        <v>N/A</v>
      </c>
      <c r="J178">
        <f t="shared" si="16"/>
        <v>5980000</v>
      </c>
      <c r="K178">
        <f t="shared" si="17"/>
        <v>7910000</v>
      </c>
      <c r="L178">
        <f t="shared" si="18"/>
        <v>10470000</v>
      </c>
      <c r="M178">
        <f t="shared" si="19"/>
        <v>11770000</v>
      </c>
      <c r="N178">
        <f t="shared" si="20"/>
        <v>9430000</v>
      </c>
    </row>
    <row r="179" spans="1:14" x14ac:dyDescent="0.3">
      <c r="A179" s="1">
        <v>18</v>
      </c>
      <c r="B179" t="s">
        <v>303</v>
      </c>
      <c r="C179" t="s">
        <v>261</v>
      </c>
      <c r="D179" t="s">
        <v>11607</v>
      </c>
      <c r="E179" t="s">
        <v>11343</v>
      </c>
      <c r="F179" t="s">
        <v>8047</v>
      </c>
      <c r="G179" t="s">
        <v>4663</v>
      </c>
      <c r="I179" t="str">
        <f t="shared" si="15"/>
        <v>N/A</v>
      </c>
      <c r="J179" t="str">
        <f t="shared" si="16"/>
        <v>N/A</v>
      </c>
      <c r="K179">
        <f t="shared" si="17"/>
        <v>0.32310000000000005</v>
      </c>
      <c r="L179">
        <f t="shared" si="18"/>
        <v>0.32380000000000003</v>
      </c>
      <c r="M179">
        <f t="shared" si="19"/>
        <v>0.12400000000000001</v>
      </c>
      <c r="N179">
        <f t="shared" si="20"/>
        <v>-0.19870000000000002</v>
      </c>
    </row>
    <row r="180" spans="1:14" x14ac:dyDescent="0.3">
      <c r="A180" s="1">
        <v>19</v>
      </c>
      <c r="B180" t="s">
        <v>2001</v>
      </c>
      <c r="C180" t="s">
        <v>261</v>
      </c>
      <c r="D180" t="s">
        <v>261</v>
      </c>
      <c r="E180" t="s">
        <v>261</v>
      </c>
      <c r="F180" t="s">
        <v>261</v>
      </c>
      <c r="G180" t="s">
        <v>11608</v>
      </c>
      <c r="I180" t="str">
        <f t="shared" si="15"/>
        <v>N/A</v>
      </c>
      <c r="J180" t="str">
        <f t="shared" si="16"/>
        <v>N/A</v>
      </c>
      <c r="K180" t="str">
        <f t="shared" si="17"/>
        <v>N/A</v>
      </c>
      <c r="L180" t="str">
        <f t="shared" si="18"/>
        <v>N/A</v>
      </c>
      <c r="M180" t="str">
        <f t="shared" si="19"/>
        <v>N/A</v>
      </c>
      <c r="N180">
        <f t="shared" si="20"/>
        <v>0.19390000000000002</v>
      </c>
    </row>
    <row r="181" spans="1:14" x14ac:dyDescent="0.3">
      <c r="A181" s="1">
        <v>20</v>
      </c>
      <c r="B181" t="s">
        <v>308</v>
      </c>
      <c r="C181" t="s">
        <v>261</v>
      </c>
      <c r="D181" t="s">
        <v>261</v>
      </c>
      <c r="E181" t="s">
        <v>261</v>
      </c>
      <c r="F181" t="s">
        <v>261</v>
      </c>
      <c r="G181" t="s">
        <v>261</v>
      </c>
      <c r="I181" t="str">
        <f t="shared" si="15"/>
        <v>N/A</v>
      </c>
      <c r="J181" t="str">
        <f t="shared" si="16"/>
        <v>N/A</v>
      </c>
      <c r="K181" t="str">
        <f t="shared" si="17"/>
        <v>N/A</v>
      </c>
      <c r="L181" t="str">
        <f t="shared" si="18"/>
        <v>N/A</v>
      </c>
      <c r="M181" t="str">
        <f t="shared" si="19"/>
        <v>N/A</v>
      </c>
      <c r="N181" t="str">
        <f t="shared" si="20"/>
        <v>N/A</v>
      </c>
    </row>
    <row r="182" spans="1:14" x14ac:dyDescent="0.3">
      <c r="A182" s="1">
        <v>21</v>
      </c>
      <c r="B182" t="s">
        <v>312</v>
      </c>
      <c r="C182" t="s">
        <v>261</v>
      </c>
      <c r="D182" t="s">
        <v>261</v>
      </c>
      <c r="E182" t="s">
        <v>261</v>
      </c>
      <c r="F182" t="s">
        <v>261</v>
      </c>
      <c r="G182" t="s">
        <v>261</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313</v>
      </c>
      <c r="C183" t="s">
        <v>261</v>
      </c>
      <c r="D183" t="s">
        <v>261</v>
      </c>
      <c r="E183" t="s">
        <v>261</v>
      </c>
      <c r="F183" t="s">
        <v>261</v>
      </c>
      <c r="G183" t="s">
        <v>261</v>
      </c>
      <c r="I183" t="str">
        <f t="shared" si="15"/>
        <v>N/A</v>
      </c>
      <c r="J183" t="str">
        <f t="shared" si="16"/>
        <v>N/A</v>
      </c>
      <c r="K183" t="str">
        <f t="shared" si="17"/>
        <v>N/A</v>
      </c>
      <c r="L183" t="str">
        <f t="shared" si="18"/>
        <v>N/A</v>
      </c>
      <c r="M183" t="str">
        <f t="shared" si="19"/>
        <v>N/A</v>
      </c>
      <c r="N183" t="str">
        <f t="shared" si="20"/>
        <v>N/A</v>
      </c>
    </row>
    <row r="184" spans="1:14" x14ac:dyDescent="0.3">
      <c r="A184" s="1">
        <v>23</v>
      </c>
      <c r="B184" t="s">
        <v>314</v>
      </c>
      <c r="C184" t="s">
        <v>261</v>
      </c>
      <c r="D184" t="s">
        <v>261</v>
      </c>
      <c r="E184" t="s">
        <v>261</v>
      </c>
      <c r="F184" t="s">
        <v>261</v>
      </c>
      <c r="G184" t="s">
        <v>261</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315</v>
      </c>
      <c r="C185" t="s">
        <v>7505</v>
      </c>
      <c r="D185" t="s">
        <v>11609</v>
      </c>
      <c r="E185" t="s">
        <v>11610</v>
      </c>
      <c r="F185" t="s">
        <v>2249</v>
      </c>
      <c r="G185" t="s">
        <v>11171</v>
      </c>
      <c r="I185" t="str">
        <f t="shared" si="15"/>
        <v>N/A</v>
      </c>
      <c r="J185" t="str">
        <f t="shared" si="16"/>
        <v>100000</v>
      </c>
      <c r="K185" t="str">
        <f t="shared" si="17"/>
        <v>381000</v>
      </c>
      <c r="L185" t="str">
        <f t="shared" si="18"/>
        <v>61000</v>
      </c>
      <c r="M185" t="str">
        <f t="shared" si="19"/>
        <v>(708,000)</v>
      </c>
      <c r="N185" t="str">
        <f t="shared" si="20"/>
        <v>40000</v>
      </c>
    </row>
    <row r="186" spans="1:14" x14ac:dyDescent="0.3">
      <c r="A186" s="1">
        <v>25</v>
      </c>
      <c r="B186" t="s">
        <v>319</v>
      </c>
      <c r="C186" t="s">
        <v>7763</v>
      </c>
      <c r="D186" t="s">
        <v>11611</v>
      </c>
      <c r="E186" t="s">
        <v>8097</v>
      </c>
      <c r="F186" t="s">
        <v>4604</v>
      </c>
      <c r="G186" t="s">
        <v>11612</v>
      </c>
      <c r="I186" t="str">
        <f t="shared" si="15"/>
        <v>N/A</v>
      </c>
      <c r="J186">
        <f t="shared" si="16"/>
        <v>5880000</v>
      </c>
      <c r="K186">
        <f t="shared" si="17"/>
        <v>7530000</v>
      </c>
      <c r="L186">
        <f t="shared" si="18"/>
        <v>10410000</v>
      </c>
      <c r="M186">
        <f t="shared" si="19"/>
        <v>12480000</v>
      </c>
      <c r="N186">
        <f t="shared" si="20"/>
        <v>9390000</v>
      </c>
    </row>
    <row r="187" spans="1:14" x14ac:dyDescent="0.3">
      <c r="A187" s="1">
        <v>26</v>
      </c>
      <c r="B187" t="s">
        <v>323</v>
      </c>
      <c r="C187" t="s">
        <v>261</v>
      </c>
      <c r="D187" t="s">
        <v>11613</v>
      </c>
      <c r="E187" t="s">
        <v>11614</v>
      </c>
      <c r="F187" t="s">
        <v>1213</v>
      </c>
      <c r="G187" t="s">
        <v>11615</v>
      </c>
      <c r="I187" t="str">
        <f t="shared" si="15"/>
        <v>N/A</v>
      </c>
      <c r="J187" t="str">
        <f t="shared" si="16"/>
        <v>N/A</v>
      </c>
      <c r="K187">
        <f t="shared" si="17"/>
        <v>0.28079999999999999</v>
      </c>
      <c r="L187">
        <f t="shared" si="18"/>
        <v>0.38280000000000003</v>
      </c>
      <c r="M187">
        <f t="shared" si="19"/>
        <v>0.1986</v>
      </c>
      <c r="N187">
        <f t="shared" si="20"/>
        <v>-0.24739999999999998</v>
      </c>
    </row>
    <row r="188" spans="1:14" x14ac:dyDescent="0.3">
      <c r="A188" s="1">
        <v>27</v>
      </c>
      <c r="B188" t="s">
        <v>327</v>
      </c>
      <c r="C188" t="s">
        <v>261</v>
      </c>
      <c r="D188" t="s">
        <v>261</v>
      </c>
      <c r="E188" t="s">
        <v>261</v>
      </c>
      <c r="F188" t="s">
        <v>261</v>
      </c>
      <c r="G188" t="s">
        <v>11616</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0.19309999999999999</v>
      </c>
    </row>
    <row r="189" spans="1:14" x14ac:dyDescent="0.3">
      <c r="A189" s="1">
        <v>28</v>
      </c>
      <c r="B189" t="s">
        <v>329</v>
      </c>
      <c r="C189" t="s">
        <v>11617</v>
      </c>
      <c r="D189" t="s">
        <v>6486</v>
      </c>
      <c r="E189" t="s">
        <v>9630</v>
      </c>
      <c r="F189" t="s">
        <v>1339</v>
      </c>
      <c r="G189" t="s">
        <v>6486</v>
      </c>
      <c r="I189" t="str">
        <f t="shared" si="21"/>
        <v>N/A</v>
      </c>
      <c r="J189" t="str">
        <f t="shared" si="22"/>
        <v>512000</v>
      </c>
      <c r="K189">
        <f t="shared" si="23"/>
        <v>1300000</v>
      </c>
      <c r="L189">
        <f t="shared" si="24"/>
        <v>2009999.9999999998</v>
      </c>
      <c r="M189">
        <f t="shared" si="25"/>
        <v>2270000</v>
      </c>
      <c r="N189">
        <f t="shared" si="26"/>
        <v>1300000</v>
      </c>
    </row>
    <row r="190" spans="1:14" x14ac:dyDescent="0.3">
      <c r="A190" s="1">
        <v>29</v>
      </c>
      <c r="B190" t="s">
        <v>330</v>
      </c>
      <c r="C190" t="s">
        <v>3647</v>
      </c>
      <c r="D190" t="s">
        <v>11618</v>
      </c>
      <c r="E190" t="s">
        <v>4227</v>
      </c>
      <c r="F190" t="s">
        <v>7129</v>
      </c>
      <c r="G190" t="s">
        <v>5980</v>
      </c>
      <c r="I190" t="str">
        <f t="shared" si="21"/>
        <v>N/A</v>
      </c>
      <c r="J190" t="str">
        <f t="shared" si="22"/>
        <v>145000</v>
      </c>
      <c r="K190" t="str">
        <f t="shared" si="23"/>
        <v>947000</v>
      </c>
      <c r="L190">
        <f t="shared" si="24"/>
        <v>1710000</v>
      </c>
      <c r="M190">
        <f t="shared" si="25"/>
        <v>2380000</v>
      </c>
      <c r="N190">
        <f t="shared" si="26"/>
        <v>2130000</v>
      </c>
    </row>
    <row r="191" spans="1:14" x14ac:dyDescent="0.3">
      <c r="A191" s="1">
        <v>30</v>
      </c>
      <c r="B191" t="s">
        <v>331</v>
      </c>
      <c r="C191" t="s">
        <v>261</v>
      </c>
      <c r="D191" t="s">
        <v>261</v>
      </c>
      <c r="E191" t="s">
        <v>261</v>
      </c>
      <c r="F191" t="s">
        <v>261</v>
      </c>
      <c r="G191" t="s">
        <v>261</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332</v>
      </c>
      <c r="C192" t="s">
        <v>11619</v>
      </c>
      <c r="D192" t="s">
        <v>11620</v>
      </c>
      <c r="E192" t="s">
        <v>11621</v>
      </c>
      <c r="F192" t="s">
        <v>11592</v>
      </c>
      <c r="G192" t="s">
        <v>11622</v>
      </c>
      <c r="I192" t="str">
        <f t="shared" si="21"/>
        <v>N/A</v>
      </c>
      <c r="J192" t="str">
        <f t="shared" si="22"/>
        <v>367000</v>
      </c>
      <c r="K192" t="str">
        <f t="shared" si="23"/>
        <v>348000</v>
      </c>
      <c r="L192" t="str">
        <f t="shared" si="24"/>
        <v>294000</v>
      </c>
      <c r="M192" t="str">
        <f t="shared" si="25"/>
        <v>(111,000)</v>
      </c>
      <c r="N192" t="str">
        <f t="shared" si="26"/>
        <v>(832,000)</v>
      </c>
    </row>
    <row r="193" spans="1:14" x14ac:dyDescent="0.3">
      <c r="A193" s="1">
        <v>32</v>
      </c>
      <c r="B193" t="s">
        <v>333</v>
      </c>
      <c r="C193" t="s">
        <v>261</v>
      </c>
      <c r="D193" t="s">
        <v>261</v>
      </c>
      <c r="E193" t="s">
        <v>261</v>
      </c>
      <c r="F193" t="s">
        <v>261</v>
      </c>
      <c r="G193" t="s">
        <v>261</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334</v>
      </c>
      <c r="C194" t="s">
        <v>261</v>
      </c>
      <c r="D194" t="s">
        <v>261</v>
      </c>
      <c r="E194" t="s">
        <v>261</v>
      </c>
      <c r="F194" t="s">
        <v>261</v>
      </c>
      <c r="G194" t="s">
        <v>261</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335</v>
      </c>
      <c r="C195" t="s">
        <v>261</v>
      </c>
      <c r="D195" t="s">
        <v>261</v>
      </c>
      <c r="E195" t="s">
        <v>261</v>
      </c>
      <c r="F195" t="s">
        <v>261</v>
      </c>
      <c r="G195" t="s">
        <v>261</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336</v>
      </c>
      <c r="C196" t="s">
        <v>261</v>
      </c>
      <c r="D196" t="s">
        <v>261</v>
      </c>
      <c r="E196" t="s">
        <v>261</v>
      </c>
      <c r="F196" t="s">
        <v>261</v>
      </c>
      <c r="G196" t="s">
        <v>261</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337</v>
      </c>
      <c r="C197" t="s">
        <v>6804</v>
      </c>
      <c r="D197" t="s">
        <v>11623</v>
      </c>
      <c r="E197" t="s">
        <v>3317</v>
      </c>
      <c r="F197" t="s">
        <v>2566</v>
      </c>
      <c r="G197" t="s">
        <v>11584</v>
      </c>
      <c r="I197" t="str">
        <f t="shared" si="21"/>
        <v>N/A</v>
      </c>
      <c r="J197">
        <f t="shared" si="22"/>
        <v>5370000</v>
      </c>
      <c r="K197">
        <f t="shared" si="23"/>
        <v>6230000</v>
      </c>
      <c r="L197">
        <f t="shared" si="24"/>
        <v>8400000</v>
      </c>
      <c r="M197">
        <f t="shared" si="25"/>
        <v>10200000</v>
      </c>
      <c r="N197">
        <f t="shared" si="26"/>
        <v>8090000</v>
      </c>
    </row>
    <row r="198" spans="1:14" x14ac:dyDescent="0.3">
      <c r="A198" s="1">
        <v>37</v>
      </c>
      <c r="B198" t="s">
        <v>338</v>
      </c>
      <c r="C198" t="s">
        <v>261</v>
      </c>
      <c r="D198" t="s">
        <v>261</v>
      </c>
      <c r="E198" t="s">
        <v>261</v>
      </c>
      <c r="F198" t="s">
        <v>261</v>
      </c>
      <c r="G198" t="s">
        <v>261</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344</v>
      </c>
      <c r="C199" t="s">
        <v>6804</v>
      </c>
      <c r="D199" t="s">
        <v>11623</v>
      </c>
      <c r="E199" t="s">
        <v>3317</v>
      </c>
      <c r="F199" t="s">
        <v>2566</v>
      </c>
      <c r="G199" t="s">
        <v>11584</v>
      </c>
      <c r="I199" t="str">
        <f t="shared" si="21"/>
        <v>N/A</v>
      </c>
      <c r="J199">
        <f t="shared" si="22"/>
        <v>5370000</v>
      </c>
      <c r="K199">
        <f t="shared" si="23"/>
        <v>6230000</v>
      </c>
      <c r="L199">
        <f t="shared" si="24"/>
        <v>8400000</v>
      </c>
      <c r="M199">
        <f t="shared" si="25"/>
        <v>10200000</v>
      </c>
      <c r="N199">
        <f t="shared" si="26"/>
        <v>8090000</v>
      </c>
    </row>
    <row r="200" spans="1:14" x14ac:dyDescent="0.3">
      <c r="A200" s="1">
        <v>39</v>
      </c>
      <c r="B200" t="s">
        <v>350</v>
      </c>
      <c r="C200" t="s">
        <v>261</v>
      </c>
      <c r="D200" t="s">
        <v>11624</v>
      </c>
      <c r="E200" t="s">
        <v>11625</v>
      </c>
      <c r="F200" t="s">
        <v>11626</v>
      </c>
      <c r="G200" t="s">
        <v>11627</v>
      </c>
      <c r="I200" t="str">
        <f t="shared" si="21"/>
        <v>N/A</v>
      </c>
      <c r="J200" t="str">
        <f t="shared" si="22"/>
        <v>N/A</v>
      </c>
      <c r="K200">
        <f t="shared" si="23"/>
        <v>0.16159999999999999</v>
      </c>
      <c r="L200">
        <f t="shared" si="24"/>
        <v>0.34820000000000001</v>
      </c>
      <c r="M200">
        <f t="shared" si="25"/>
        <v>0.2145</v>
      </c>
      <c r="N200">
        <f t="shared" si="26"/>
        <v>-0.20750000000000002</v>
      </c>
    </row>
    <row r="201" spans="1:14" x14ac:dyDescent="0.3">
      <c r="A201" s="1">
        <v>40</v>
      </c>
      <c r="B201" t="s">
        <v>355</v>
      </c>
      <c r="C201" t="s">
        <v>261</v>
      </c>
      <c r="D201" t="s">
        <v>261</v>
      </c>
      <c r="E201" t="s">
        <v>261</v>
      </c>
      <c r="F201" t="s">
        <v>261</v>
      </c>
      <c r="G201" t="s">
        <v>11628</v>
      </c>
      <c r="I201" t="str">
        <f t="shared" si="21"/>
        <v>N/A</v>
      </c>
      <c r="J201" t="str">
        <f t="shared" si="22"/>
        <v>N/A</v>
      </c>
      <c r="K201" t="str">
        <f t="shared" si="23"/>
        <v>N/A</v>
      </c>
      <c r="L201" t="str">
        <f t="shared" si="24"/>
        <v>N/A</v>
      </c>
      <c r="M201" t="str">
        <f t="shared" si="25"/>
        <v>N/A</v>
      </c>
      <c r="N201">
        <f t="shared" si="26"/>
        <v>0.1663</v>
      </c>
    </row>
    <row r="202" spans="1:14" x14ac:dyDescent="0.3">
      <c r="A202" s="1">
        <v>41</v>
      </c>
      <c r="B202" t="s">
        <v>357</v>
      </c>
      <c r="C202" t="s">
        <v>261</v>
      </c>
      <c r="D202" t="s">
        <v>261</v>
      </c>
      <c r="E202" t="s">
        <v>261</v>
      </c>
      <c r="F202" t="s">
        <v>261</v>
      </c>
      <c r="G202" t="s">
        <v>261</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361</v>
      </c>
      <c r="C203" t="s">
        <v>261</v>
      </c>
      <c r="D203" t="s">
        <v>261</v>
      </c>
      <c r="E203" t="s">
        <v>261</v>
      </c>
      <c r="F203" t="s">
        <v>261</v>
      </c>
      <c r="G203" t="s">
        <v>261</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365</v>
      </c>
      <c r="C204" t="s">
        <v>261</v>
      </c>
      <c r="D204" t="s">
        <v>261</v>
      </c>
      <c r="E204" t="s">
        <v>261</v>
      </c>
      <c r="F204" t="s">
        <v>261</v>
      </c>
      <c r="G204" t="s">
        <v>261</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366</v>
      </c>
      <c r="C205" t="s">
        <v>261</v>
      </c>
      <c r="D205" t="s">
        <v>261</v>
      </c>
      <c r="E205" t="s">
        <v>261</v>
      </c>
      <c r="F205" t="s">
        <v>261</v>
      </c>
      <c r="G205" t="s">
        <v>261</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370</v>
      </c>
      <c r="C206" t="s">
        <v>261</v>
      </c>
      <c r="D206" t="s">
        <v>261</v>
      </c>
      <c r="E206" t="s">
        <v>261</v>
      </c>
      <c r="F206" t="s">
        <v>261</v>
      </c>
      <c r="G206" t="s">
        <v>261</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374</v>
      </c>
      <c r="C207" t="s">
        <v>261</v>
      </c>
      <c r="D207" t="s">
        <v>261</v>
      </c>
      <c r="E207" t="s">
        <v>261</v>
      </c>
      <c r="F207" t="s">
        <v>261</v>
      </c>
      <c r="G207" t="s">
        <v>261</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375</v>
      </c>
      <c r="C208" t="s">
        <v>6804</v>
      </c>
      <c r="D208" t="s">
        <v>11623</v>
      </c>
      <c r="E208" t="s">
        <v>3317</v>
      </c>
      <c r="F208" t="s">
        <v>2566</v>
      </c>
      <c r="G208" t="s">
        <v>11584</v>
      </c>
      <c r="I208" t="str">
        <f t="shared" si="21"/>
        <v>N/A</v>
      </c>
      <c r="J208">
        <f t="shared" si="22"/>
        <v>5370000</v>
      </c>
      <c r="K208">
        <f t="shared" si="23"/>
        <v>6230000</v>
      </c>
      <c r="L208">
        <f t="shared" si="24"/>
        <v>8400000</v>
      </c>
      <c r="M208">
        <f t="shared" si="25"/>
        <v>10200000</v>
      </c>
      <c r="N208">
        <f t="shared" si="26"/>
        <v>8090000</v>
      </c>
    </row>
    <row r="209" spans="1:14" x14ac:dyDescent="0.3">
      <c r="A209" s="1">
        <v>48</v>
      </c>
      <c r="B209" t="s">
        <v>379</v>
      </c>
      <c r="C209" t="s">
        <v>3613</v>
      </c>
      <c r="D209" t="s">
        <v>6358</v>
      </c>
      <c r="E209" t="s">
        <v>11629</v>
      </c>
      <c r="F209" t="s">
        <v>11630</v>
      </c>
      <c r="G209" t="s">
        <v>1309</v>
      </c>
      <c r="I209" t="str">
        <f t="shared" si="21"/>
        <v>N/A</v>
      </c>
      <c r="J209" t="str">
        <f t="shared" si="22"/>
        <v>1.32</v>
      </c>
      <c r="K209" t="str">
        <f t="shared" si="23"/>
        <v>1.51</v>
      </c>
      <c r="L209" t="str">
        <f t="shared" si="24"/>
        <v>2.01</v>
      </c>
      <c r="M209" t="str">
        <f t="shared" si="25"/>
        <v>2.40</v>
      </c>
      <c r="N209" t="str">
        <f t="shared" si="26"/>
        <v>1.88</v>
      </c>
    </row>
    <row r="210" spans="1:14" x14ac:dyDescent="0.3">
      <c r="A210" s="1">
        <v>49</v>
      </c>
      <c r="B210" t="s">
        <v>2040</v>
      </c>
      <c r="C210" t="s">
        <v>261</v>
      </c>
      <c r="D210" t="s">
        <v>11631</v>
      </c>
      <c r="E210" t="s">
        <v>11632</v>
      </c>
      <c r="F210" t="s">
        <v>2457</v>
      </c>
      <c r="G210" t="s">
        <v>11633</v>
      </c>
      <c r="I210" t="str">
        <f t="shared" si="21"/>
        <v>N/A</v>
      </c>
      <c r="J210" t="str">
        <f t="shared" si="22"/>
        <v>N/A</v>
      </c>
      <c r="K210">
        <f t="shared" si="23"/>
        <v>0.1439</v>
      </c>
      <c r="L210">
        <f t="shared" si="24"/>
        <v>0.33110000000000001</v>
      </c>
      <c r="M210">
        <f t="shared" si="25"/>
        <v>0.19399999999999998</v>
      </c>
      <c r="N210">
        <f t="shared" si="26"/>
        <v>-0.21670000000000003</v>
      </c>
    </row>
    <row r="211" spans="1:14" x14ac:dyDescent="0.3">
      <c r="A211" s="1">
        <v>50</v>
      </c>
      <c r="B211" t="s">
        <v>390</v>
      </c>
      <c r="C211" t="s">
        <v>11634</v>
      </c>
      <c r="D211" t="s">
        <v>1902</v>
      </c>
      <c r="E211" t="s">
        <v>3661</v>
      </c>
      <c r="F211" t="s">
        <v>1992</v>
      </c>
      <c r="G211" t="s">
        <v>5990</v>
      </c>
      <c r="I211" t="str">
        <f t="shared" si="21"/>
        <v>pos_trend</v>
      </c>
      <c r="J211">
        <f t="shared" si="22"/>
        <v>4070000.0000000005</v>
      </c>
      <c r="K211">
        <f t="shared" si="23"/>
        <v>4139999.9999999995</v>
      </c>
      <c r="L211">
        <f t="shared" si="24"/>
        <v>4190000.0000000005</v>
      </c>
      <c r="M211">
        <f t="shared" si="25"/>
        <v>4240000</v>
      </c>
      <c r="N211">
        <f t="shared" si="26"/>
        <v>4300000</v>
      </c>
    </row>
    <row r="212" spans="1:14" x14ac:dyDescent="0.3">
      <c r="A212" s="1">
        <v>51</v>
      </c>
      <c r="B212" t="s">
        <v>396</v>
      </c>
      <c r="C212" t="s">
        <v>3613</v>
      </c>
      <c r="D212" t="s">
        <v>6358</v>
      </c>
      <c r="E212" t="s">
        <v>11635</v>
      </c>
      <c r="F212" t="s">
        <v>11630</v>
      </c>
      <c r="G212" t="s">
        <v>1309</v>
      </c>
      <c r="I212" t="str">
        <f t="shared" si="21"/>
        <v>N/A</v>
      </c>
      <c r="J212" t="str">
        <f t="shared" si="22"/>
        <v>1.32</v>
      </c>
      <c r="K212" t="str">
        <f t="shared" si="23"/>
        <v>1.51</v>
      </c>
      <c r="L212" t="str">
        <f t="shared" si="24"/>
        <v>2.00</v>
      </c>
      <c r="M212" t="str">
        <f t="shared" si="25"/>
        <v>2.40</v>
      </c>
      <c r="N212" t="str">
        <f t="shared" si="26"/>
        <v>1.88</v>
      </c>
    </row>
    <row r="213" spans="1:14" x14ac:dyDescent="0.3">
      <c r="A213" s="1">
        <v>52</v>
      </c>
      <c r="B213" t="s">
        <v>399</v>
      </c>
      <c r="C213" t="s">
        <v>261</v>
      </c>
      <c r="D213" t="s">
        <v>11631</v>
      </c>
      <c r="E213" t="s">
        <v>11636</v>
      </c>
      <c r="F213" t="s">
        <v>813</v>
      </c>
      <c r="G213" t="s">
        <v>11633</v>
      </c>
      <c r="I213" t="str">
        <f t="shared" si="21"/>
        <v>N/A</v>
      </c>
      <c r="J213" t="str">
        <f t="shared" si="22"/>
        <v>N/A</v>
      </c>
      <c r="K213">
        <f t="shared" si="23"/>
        <v>0.1439</v>
      </c>
      <c r="L213">
        <f t="shared" si="24"/>
        <v>0.32450000000000001</v>
      </c>
      <c r="M213">
        <f t="shared" si="25"/>
        <v>0.2</v>
      </c>
      <c r="N213">
        <f t="shared" si="26"/>
        <v>-0.21670000000000003</v>
      </c>
    </row>
    <row r="214" spans="1:14" x14ac:dyDescent="0.3">
      <c r="A214" s="1">
        <v>53</v>
      </c>
      <c r="B214" t="s">
        <v>404</v>
      </c>
      <c r="C214" t="s">
        <v>11634</v>
      </c>
      <c r="D214" t="s">
        <v>1902</v>
      </c>
      <c r="E214" t="s">
        <v>8968</v>
      </c>
      <c r="F214" t="s">
        <v>2284</v>
      </c>
      <c r="G214" t="s">
        <v>5990</v>
      </c>
      <c r="I214" t="str">
        <f t="shared" si="21"/>
        <v>pos_trend</v>
      </c>
      <c r="J214">
        <f t="shared" si="22"/>
        <v>4070000.0000000005</v>
      </c>
      <c r="K214">
        <f t="shared" si="23"/>
        <v>4139999.9999999995</v>
      </c>
      <c r="L214">
        <f t="shared" si="24"/>
        <v>4200000</v>
      </c>
      <c r="M214">
        <f t="shared" si="25"/>
        <v>4250000</v>
      </c>
      <c r="N214">
        <f t="shared" si="26"/>
        <v>4300000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247</v>
      </c>
      <c r="C216" s="1" t="s">
        <v>248</v>
      </c>
      <c r="D216" s="1" t="s">
        <v>249</v>
      </c>
      <c r="E216" s="1" t="s">
        <v>250</v>
      </c>
      <c r="F216" s="1" t="s">
        <v>251</v>
      </c>
      <c r="G216" s="1" t="s">
        <v>252</v>
      </c>
      <c r="H216" s="1" t="s">
        <v>253</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2045</v>
      </c>
      <c r="C217" t="s">
        <v>11637</v>
      </c>
      <c r="D217" t="s">
        <v>9459</v>
      </c>
      <c r="E217" t="s">
        <v>11638</v>
      </c>
      <c r="F217" t="s">
        <v>11639</v>
      </c>
      <c r="G217" t="s">
        <v>11640</v>
      </c>
      <c r="I217" t="str">
        <f t="shared" si="21"/>
        <v>N/A</v>
      </c>
      <c r="J217">
        <f t="shared" si="22"/>
        <v>20580000</v>
      </c>
      <c r="K217">
        <f t="shared" si="23"/>
        <v>13540000</v>
      </c>
      <c r="L217">
        <f t="shared" si="24"/>
        <v>14260000</v>
      </c>
      <c r="M217">
        <f t="shared" si="25"/>
        <v>20660000</v>
      </c>
      <c r="N217">
        <f t="shared" si="26"/>
        <v>16890000</v>
      </c>
    </row>
    <row r="218" spans="1:14" x14ac:dyDescent="0.3">
      <c r="A218" s="1">
        <v>1</v>
      </c>
      <c r="B218" t="s">
        <v>2051</v>
      </c>
      <c r="C218" t="s">
        <v>261</v>
      </c>
      <c r="D218" t="s">
        <v>11641</v>
      </c>
      <c r="E218" t="s">
        <v>11642</v>
      </c>
      <c r="F218" t="s">
        <v>11643</v>
      </c>
      <c r="G218" t="s">
        <v>11644</v>
      </c>
      <c r="I218" t="str">
        <f t="shared" si="21"/>
        <v>N/A</v>
      </c>
      <c r="J218" t="str">
        <f t="shared" si="22"/>
        <v>N/A</v>
      </c>
      <c r="K218">
        <f t="shared" si="23"/>
        <v>-0.34189999999999998</v>
      </c>
      <c r="L218">
        <f t="shared" si="24"/>
        <v>5.2900000000000003E-2</v>
      </c>
      <c r="M218">
        <f t="shared" si="25"/>
        <v>0.44930000000000003</v>
      </c>
      <c r="N218">
        <f t="shared" si="26"/>
        <v>-0.1827</v>
      </c>
    </row>
    <row r="219" spans="1:14" x14ac:dyDescent="0.3">
      <c r="A219" s="1">
        <v>2</v>
      </c>
      <c r="B219" t="s">
        <v>2056</v>
      </c>
      <c r="C219" t="s">
        <v>11645</v>
      </c>
      <c r="D219" t="s">
        <v>11646</v>
      </c>
      <c r="E219" t="s">
        <v>11647</v>
      </c>
      <c r="F219" t="s">
        <v>11648</v>
      </c>
      <c r="G219" t="s">
        <v>11649</v>
      </c>
      <c r="I219" t="str">
        <f t="shared" si="21"/>
        <v>N/A</v>
      </c>
      <c r="J219">
        <f t="shared" si="22"/>
        <v>194220000</v>
      </c>
      <c r="K219">
        <f t="shared" si="23"/>
        <v>189130000</v>
      </c>
      <c r="L219">
        <f t="shared" si="24"/>
        <v>206910000</v>
      </c>
      <c r="M219">
        <f t="shared" si="25"/>
        <v>179220000</v>
      </c>
      <c r="N219">
        <f t="shared" si="26"/>
        <v>165960000</v>
      </c>
    </row>
    <row r="220" spans="1:14" x14ac:dyDescent="0.3">
      <c r="A220" s="1">
        <v>3</v>
      </c>
      <c r="B220" t="s">
        <v>2062</v>
      </c>
      <c r="C220" t="s">
        <v>261</v>
      </c>
      <c r="D220" t="s">
        <v>261</v>
      </c>
      <c r="E220" t="s">
        <v>261</v>
      </c>
      <c r="F220" t="s">
        <v>261</v>
      </c>
      <c r="G220" t="s">
        <v>261</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2063</v>
      </c>
      <c r="C221" t="s">
        <v>261</v>
      </c>
      <c r="D221" t="s">
        <v>261</v>
      </c>
      <c r="E221" t="s">
        <v>261</v>
      </c>
      <c r="F221" t="s">
        <v>261</v>
      </c>
      <c r="G221" t="s">
        <v>261</v>
      </c>
      <c r="I221" t="str">
        <f t="shared" si="21"/>
        <v>N/A</v>
      </c>
      <c r="J221" t="str">
        <f t="shared" si="22"/>
        <v>N/A</v>
      </c>
      <c r="K221" t="str">
        <f t="shared" si="23"/>
        <v>N/A</v>
      </c>
      <c r="L221" t="str">
        <f t="shared" si="24"/>
        <v>N/A</v>
      </c>
      <c r="M221" t="str">
        <f t="shared" si="25"/>
        <v>N/A</v>
      </c>
      <c r="N221" t="str">
        <f t="shared" si="26"/>
        <v>N/A</v>
      </c>
    </row>
    <row r="222" spans="1:14" x14ac:dyDescent="0.3">
      <c r="A222" s="1">
        <v>5</v>
      </c>
      <c r="B222" t="s">
        <v>2069</v>
      </c>
      <c r="C222" t="s">
        <v>261</v>
      </c>
      <c r="D222" t="s">
        <v>261</v>
      </c>
      <c r="E222" t="s">
        <v>261</v>
      </c>
      <c r="F222" t="s">
        <v>261</v>
      </c>
      <c r="G222" t="s">
        <v>261</v>
      </c>
      <c r="I222" t="str">
        <f t="shared" si="21"/>
        <v>N/A</v>
      </c>
      <c r="J222" t="str">
        <f t="shared" si="22"/>
        <v>N/A</v>
      </c>
      <c r="K222" t="str">
        <f t="shared" si="23"/>
        <v>N/A</v>
      </c>
      <c r="L222" t="str">
        <f t="shared" si="24"/>
        <v>N/A</v>
      </c>
      <c r="M222" t="str">
        <f t="shared" si="25"/>
        <v>N/A</v>
      </c>
      <c r="N222" t="str">
        <f t="shared" si="26"/>
        <v>N/A</v>
      </c>
    </row>
    <row r="223" spans="1:14" x14ac:dyDescent="0.3">
      <c r="A223" s="1">
        <v>6</v>
      </c>
      <c r="B223" t="s">
        <v>2070</v>
      </c>
      <c r="C223" t="s">
        <v>261</v>
      </c>
      <c r="D223" t="s">
        <v>261</v>
      </c>
      <c r="E223" t="s">
        <v>261</v>
      </c>
      <c r="F223" t="s">
        <v>261</v>
      </c>
      <c r="G223" t="s">
        <v>261</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2071</v>
      </c>
      <c r="C224" t="s">
        <v>261</v>
      </c>
      <c r="D224" t="s">
        <v>261</v>
      </c>
      <c r="E224" t="s">
        <v>261</v>
      </c>
      <c r="F224" t="s">
        <v>261</v>
      </c>
      <c r="G224" t="s">
        <v>11650</v>
      </c>
      <c r="I224" t="str">
        <f t="shared" si="21"/>
        <v>N/A</v>
      </c>
      <c r="J224" t="str">
        <f t="shared" si="22"/>
        <v>N/A</v>
      </c>
      <c r="K224" t="str">
        <f t="shared" si="23"/>
        <v>N/A</v>
      </c>
      <c r="L224" t="str">
        <f t="shared" si="24"/>
        <v>N/A</v>
      </c>
      <c r="M224" t="str">
        <f t="shared" si="25"/>
        <v>N/A</v>
      </c>
      <c r="N224">
        <f t="shared" si="26"/>
        <v>12720000</v>
      </c>
    </row>
    <row r="225" spans="1:14" x14ac:dyDescent="0.3">
      <c r="A225" s="1">
        <v>8</v>
      </c>
      <c r="B225" t="s">
        <v>2077</v>
      </c>
      <c r="C225" t="s">
        <v>8999</v>
      </c>
      <c r="D225" t="s">
        <v>11236</v>
      </c>
      <c r="E225" t="s">
        <v>11188</v>
      </c>
      <c r="F225" t="s">
        <v>11651</v>
      </c>
      <c r="G225" t="s">
        <v>5533</v>
      </c>
      <c r="I225" t="str">
        <f t="shared" si="21"/>
        <v>N/A</v>
      </c>
      <c r="J225">
        <f t="shared" si="22"/>
        <v>12810000</v>
      </c>
      <c r="K225">
        <f t="shared" si="23"/>
        <v>11750000</v>
      </c>
      <c r="L225">
        <f t="shared" si="24"/>
        <v>15960000</v>
      </c>
      <c r="M225">
        <f t="shared" si="25"/>
        <v>13840000</v>
      </c>
      <c r="N225">
        <f t="shared" si="26"/>
        <v>1770000</v>
      </c>
    </row>
    <row r="226" spans="1:14" x14ac:dyDescent="0.3">
      <c r="A226" s="1">
        <v>9</v>
      </c>
      <c r="B226" t="s">
        <v>2078</v>
      </c>
      <c r="C226" t="s">
        <v>6332</v>
      </c>
      <c r="D226" t="s">
        <v>11652</v>
      </c>
      <c r="E226" t="s">
        <v>11653</v>
      </c>
      <c r="F226" t="s">
        <v>11654</v>
      </c>
      <c r="G226" t="s">
        <v>11655</v>
      </c>
      <c r="I226" t="str">
        <f t="shared" si="21"/>
        <v>N/A</v>
      </c>
      <c r="J226">
        <f t="shared" si="22"/>
        <v>61220000</v>
      </c>
      <c r="K226">
        <f t="shared" si="23"/>
        <v>56860000</v>
      </c>
      <c r="L226">
        <f t="shared" si="24"/>
        <v>68370000</v>
      </c>
      <c r="M226">
        <f t="shared" si="25"/>
        <v>69190000</v>
      </c>
      <c r="N226">
        <f t="shared" si="26"/>
        <v>62990000</v>
      </c>
    </row>
    <row r="227" spans="1:14" x14ac:dyDescent="0.3">
      <c r="A227" s="1">
        <v>10</v>
      </c>
      <c r="B227" t="s">
        <v>2084</v>
      </c>
      <c r="C227" t="s">
        <v>11656</v>
      </c>
      <c r="D227" t="s">
        <v>11657</v>
      </c>
      <c r="E227" t="s">
        <v>11658</v>
      </c>
      <c r="F227" t="s">
        <v>11659</v>
      </c>
      <c r="G227" t="s">
        <v>11660</v>
      </c>
      <c r="I227" t="str">
        <f t="shared" si="21"/>
        <v>N/A</v>
      </c>
      <c r="J227">
        <f t="shared" si="22"/>
        <v>51540000</v>
      </c>
      <c r="K227">
        <f t="shared" si="23"/>
        <v>83040000</v>
      </c>
      <c r="L227">
        <f t="shared" si="24"/>
        <v>81230000</v>
      </c>
      <c r="M227">
        <f t="shared" si="25"/>
        <v>70930000</v>
      </c>
      <c r="N227">
        <f t="shared" si="26"/>
        <v>62420000</v>
      </c>
    </row>
    <row r="228" spans="1:14" x14ac:dyDescent="0.3">
      <c r="A228" s="1">
        <v>11</v>
      </c>
      <c r="B228" t="s">
        <v>2088</v>
      </c>
      <c r="C228" t="s">
        <v>11661</v>
      </c>
      <c r="D228" t="s">
        <v>11326</v>
      </c>
      <c r="E228" t="s">
        <v>6040</v>
      </c>
      <c r="F228" t="s">
        <v>11662</v>
      </c>
      <c r="G228" t="s">
        <v>11663</v>
      </c>
      <c r="I228" t="str">
        <f t="shared" si="21"/>
        <v>neg_trend</v>
      </c>
      <c r="J228">
        <f t="shared" si="22"/>
        <v>11340000</v>
      </c>
      <c r="K228">
        <f t="shared" si="23"/>
        <v>9930000</v>
      </c>
      <c r="L228">
        <f t="shared" si="24"/>
        <v>6630000</v>
      </c>
      <c r="M228">
        <f t="shared" si="25"/>
        <v>6300000</v>
      </c>
      <c r="N228">
        <f t="shared" si="26"/>
        <v>5750000</v>
      </c>
    </row>
    <row r="229" spans="1:14" x14ac:dyDescent="0.3">
      <c r="A229" s="1">
        <v>12</v>
      </c>
      <c r="B229" t="s">
        <v>437</v>
      </c>
      <c r="C229" t="s">
        <v>11664</v>
      </c>
      <c r="D229" t="s">
        <v>11665</v>
      </c>
      <c r="E229" t="s">
        <v>11666</v>
      </c>
      <c r="F229" t="s">
        <v>7117</v>
      </c>
      <c r="G229" t="s">
        <v>8217</v>
      </c>
      <c r="I229" t="str">
        <f t="shared" si="21"/>
        <v>N/A</v>
      </c>
      <c r="J229">
        <f t="shared" si="22"/>
        <v>57320000</v>
      </c>
      <c r="K229">
        <f t="shared" si="23"/>
        <v>27550000</v>
      </c>
      <c r="L229">
        <f t="shared" si="24"/>
        <v>34720000</v>
      </c>
      <c r="M229">
        <f t="shared" si="25"/>
        <v>18960000</v>
      </c>
      <c r="N229">
        <f t="shared" si="26"/>
        <v>20320000</v>
      </c>
    </row>
    <row r="230" spans="1:14" x14ac:dyDescent="0.3">
      <c r="A230" s="1">
        <v>13</v>
      </c>
      <c r="B230" t="s">
        <v>2095</v>
      </c>
      <c r="C230" t="s">
        <v>261</v>
      </c>
      <c r="D230" t="s">
        <v>5054</v>
      </c>
      <c r="E230" t="s">
        <v>4840</v>
      </c>
      <c r="F230" t="s">
        <v>11667</v>
      </c>
      <c r="G230" t="s">
        <v>1299</v>
      </c>
      <c r="I230" t="str">
        <f t="shared" si="21"/>
        <v>N/A</v>
      </c>
      <c r="J230" t="str">
        <f t="shared" si="22"/>
        <v>N/A</v>
      </c>
      <c r="K230">
        <f t="shared" si="23"/>
        <v>-2.6200000000000001E-2</v>
      </c>
      <c r="L230">
        <f t="shared" si="24"/>
        <v>9.4E-2</v>
      </c>
      <c r="M230">
        <f t="shared" si="25"/>
        <v>-0.1338</v>
      </c>
      <c r="N230">
        <f t="shared" si="26"/>
        <v>-7.400000000000001E-2</v>
      </c>
    </row>
    <row r="231" spans="1:14" x14ac:dyDescent="0.3">
      <c r="A231" s="1">
        <v>14</v>
      </c>
      <c r="B231" t="s">
        <v>2100</v>
      </c>
      <c r="C231" t="s">
        <v>11668</v>
      </c>
      <c r="D231" t="s">
        <v>11669</v>
      </c>
      <c r="E231" t="s">
        <v>11670</v>
      </c>
      <c r="F231" t="s">
        <v>11671</v>
      </c>
      <c r="G231" t="s">
        <v>11672</v>
      </c>
      <c r="I231" t="str">
        <f t="shared" si="21"/>
        <v>N/A</v>
      </c>
      <c r="J231">
        <f t="shared" si="22"/>
        <v>743200000</v>
      </c>
      <c r="K231">
        <f t="shared" si="23"/>
        <v>713710000</v>
      </c>
      <c r="L231">
        <f t="shared" si="24"/>
        <v>717420000</v>
      </c>
      <c r="M231">
        <f t="shared" si="25"/>
        <v>771930000</v>
      </c>
      <c r="N231">
        <f t="shared" si="26"/>
        <v>882800000</v>
      </c>
    </row>
    <row r="232" spans="1:14" x14ac:dyDescent="0.3">
      <c r="A232" s="1">
        <v>15</v>
      </c>
      <c r="B232" t="s">
        <v>2106</v>
      </c>
      <c r="C232" t="s">
        <v>11673</v>
      </c>
      <c r="D232" t="s">
        <v>11674</v>
      </c>
      <c r="E232" t="s">
        <v>11675</v>
      </c>
      <c r="F232" t="s">
        <v>11676</v>
      </c>
      <c r="G232" t="s">
        <v>11677</v>
      </c>
      <c r="I232" t="str">
        <f t="shared" si="21"/>
        <v>N/A</v>
      </c>
      <c r="J232">
        <f t="shared" si="22"/>
        <v>753580000</v>
      </c>
      <c r="K232">
        <f t="shared" si="23"/>
        <v>723410000</v>
      </c>
      <c r="L232">
        <f t="shared" si="24"/>
        <v>726530000</v>
      </c>
      <c r="M232">
        <f t="shared" si="25"/>
        <v>782020000</v>
      </c>
      <c r="N232">
        <f t="shared" si="26"/>
        <v>893870000</v>
      </c>
    </row>
    <row r="233" spans="1:14" x14ac:dyDescent="0.3">
      <c r="A233" s="1">
        <v>16</v>
      </c>
      <c r="B233" t="s">
        <v>2112</v>
      </c>
      <c r="C233" t="s">
        <v>11678</v>
      </c>
      <c r="D233" t="s">
        <v>11679</v>
      </c>
      <c r="E233" t="s">
        <v>11680</v>
      </c>
      <c r="F233" t="s">
        <v>11681</v>
      </c>
      <c r="G233" t="s">
        <v>11682</v>
      </c>
      <c r="I233" t="str">
        <f t="shared" si="21"/>
        <v>N/A</v>
      </c>
      <c r="J233">
        <f t="shared" si="22"/>
        <v>530610000</v>
      </c>
      <c r="K233">
        <f t="shared" si="23"/>
        <v>499700000</v>
      </c>
      <c r="L233">
        <f t="shared" si="24"/>
        <v>505550000</v>
      </c>
      <c r="M233">
        <f t="shared" si="25"/>
        <v>556640000</v>
      </c>
      <c r="N233">
        <f t="shared" si="26"/>
        <v>661410000</v>
      </c>
    </row>
    <row r="234" spans="1:14" x14ac:dyDescent="0.3">
      <c r="A234" s="1">
        <v>17</v>
      </c>
      <c r="B234" t="s">
        <v>2118</v>
      </c>
      <c r="C234" t="s">
        <v>3708</v>
      </c>
      <c r="D234" t="s">
        <v>11683</v>
      </c>
      <c r="E234" t="s">
        <v>3206</v>
      </c>
      <c r="F234" t="s">
        <v>11684</v>
      </c>
      <c r="G234" t="s">
        <v>11685</v>
      </c>
      <c r="I234" t="str">
        <f t="shared" si="21"/>
        <v>neg_trend</v>
      </c>
      <c r="J234">
        <f t="shared" si="22"/>
        <v>10650000</v>
      </c>
      <c r="K234">
        <f t="shared" si="23"/>
        <v>8580000</v>
      </c>
      <c r="L234">
        <f t="shared" si="24"/>
        <v>6150000</v>
      </c>
      <c r="M234">
        <f t="shared" si="25"/>
        <v>5100000</v>
      </c>
      <c r="N234">
        <f t="shared" si="26"/>
        <v>4710000</v>
      </c>
    </row>
    <row r="235" spans="1:14" x14ac:dyDescent="0.3">
      <c r="A235" s="1">
        <v>18</v>
      </c>
      <c r="B235" t="s">
        <v>2124</v>
      </c>
      <c r="C235" t="s">
        <v>11686</v>
      </c>
      <c r="D235" t="s">
        <v>11687</v>
      </c>
      <c r="E235" t="s">
        <v>11688</v>
      </c>
      <c r="F235" t="s">
        <v>11689</v>
      </c>
      <c r="G235" t="s">
        <v>11690</v>
      </c>
      <c r="I235" t="str">
        <f t="shared" si="21"/>
        <v>N/A</v>
      </c>
      <c r="J235">
        <f t="shared" si="22"/>
        <v>212320000</v>
      </c>
      <c r="K235">
        <f t="shared" si="23"/>
        <v>215130000</v>
      </c>
      <c r="L235">
        <f t="shared" si="24"/>
        <v>214820000</v>
      </c>
      <c r="M235">
        <f t="shared" si="25"/>
        <v>220280000</v>
      </c>
      <c r="N235">
        <f t="shared" si="26"/>
        <v>227760000</v>
      </c>
    </row>
    <row r="236" spans="1:14" x14ac:dyDescent="0.3">
      <c r="A236" s="1">
        <v>19</v>
      </c>
      <c r="B236" t="s">
        <v>2130</v>
      </c>
      <c r="C236" t="s">
        <v>261</v>
      </c>
      <c r="D236" t="s">
        <v>261</v>
      </c>
      <c r="E236" t="s">
        <v>261</v>
      </c>
      <c r="F236" t="s">
        <v>261</v>
      </c>
      <c r="G236" t="s">
        <v>261</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2131</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2132</v>
      </c>
      <c r="C238" t="s">
        <v>261</v>
      </c>
      <c r="D238" t="s">
        <v>261</v>
      </c>
      <c r="E238" t="s">
        <v>261</v>
      </c>
      <c r="F238" t="s">
        <v>261</v>
      </c>
      <c r="G238" t="s">
        <v>261</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2133</v>
      </c>
      <c r="C239" t="s">
        <v>261</v>
      </c>
      <c r="D239" t="s">
        <v>261</v>
      </c>
      <c r="E239" t="s">
        <v>261</v>
      </c>
      <c r="F239" t="s">
        <v>261</v>
      </c>
      <c r="G239" t="s">
        <v>261</v>
      </c>
      <c r="I239" t="str">
        <f t="shared" si="21"/>
        <v>N/A</v>
      </c>
      <c r="J239" t="str">
        <f t="shared" si="22"/>
        <v>N/A</v>
      </c>
      <c r="K239" t="str">
        <f t="shared" si="23"/>
        <v>N/A</v>
      </c>
      <c r="L239" t="str">
        <f t="shared" si="24"/>
        <v>N/A</v>
      </c>
      <c r="M239" t="str">
        <f t="shared" si="25"/>
        <v>N/A</v>
      </c>
      <c r="N239" t="str">
        <f t="shared" si="26"/>
        <v>N/A</v>
      </c>
    </row>
    <row r="240" spans="1:14" x14ac:dyDescent="0.3">
      <c r="A240" s="1">
        <v>23</v>
      </c>
      <c r="B240" t="s">
        <v>2134</v>
      </c>
      <c r="C240" t="s">
        <v>261</v>
      </c>
      <c r="D240" t="s">
        <v>261</v>
      </c>
      <c r="E240" t="s">
        <v>261</v>
      </c>
      <c r="F240" t="s">
        <v>261</v>
      </c>
      <c r="G240" t="s">
        <v>261</v>
      </c>
      <c r="I240" t="str">
        <f t="shared" si="21"/>
        <v>N/A</v>
      </c>
      <c r="J240" t="str">
        <f t="shared" si="22"/>
        <v>N/A</v>
      </c>
      <c r="K240" t="str">
        <f t="shared" si="23"/>
        <v>N/A</v>
      </c>
      <c r="L240" t="str">
        <f t="shared" si="24"/>
        <v>N/A</v>
      </c>
      <c r="M240" t="str">
        <f t="shared" si="25"/>
        <v>N/A</v>
      </c>
      <c r="N240" t="str">
        <f t="shared" si="26"/>
        <v>N/A</v>
      </c>
    </row>
    <row r="241" spans="1:14" x14ac:dyDescent="0.3">
      <c r="A241" s="1">
        <v>24</v>
      </c>
      <c r="B241" t="s">
        <v>2140</v>
      </c>
      <c r="C241" t="s">
        <v>11691</v>
      </c>
      <c r="D241" t="s">
        <v>11692</v>
      </c>
      <c r="E241" t="s">
        <v>11693</v>
      </c>
      <c r="F241" t="s">
        <v>11694</v>
      </c>
      <c r="G241" t="s">
        <v>11695</v>
      </c>
      <c r="I241" t="str">
        <f t="shared" si="21"/>
        <v>N/A</v>
      </c>
      <c r="J241" t="str">
        <f t="shared" si="22"/>
        <v>(10.38M)</v>
      </c>
      <c r="K241" t="str">
        <f t="shared" si="23"/>
        <v>(9.7M)</v>
      </c>
      <c r="L241" t="str">
        <f t="shared" si="24"/>
        <v>(9.11M)</v>
      </c>
      <c r="M241" t="str">
        <f t="shared" si="25"/>
        <v>(10.09M)</v>
      </c>
      <c r="N241" t="str">
        <f t="shared" si="26"/>
        <v>(11.08M)</v>
      </c>
    </row>
    <row r="242" spans="1:14" x14ac:dyDescent="0.3">
      <c r="A242" s="1">
        <v>25</v>
      </c>
      <c r="B242" t="s">
        <v>2146</v>
      </c>
      <c r="C242" t="s">
        <v>261</v>
      </c>
      <c r="D242" t="s">
        <v>261</v>
      </c>
      <c r="E242" t="s">
        <v>261</v>
      </c>
      <c r="F242" t="s">
        <v>261</v>
      </c>
      <c r="G242" t="s">
        <v>261</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2147</v>
      </c>
      <c r="C243" t="s">
        <v>261</v>
      </c>
      <c r="D243" t="s">
        <v>11696</v>
      </c>
      <c r="E243" t="s">
        <v>9150</v>
      </c>
      <c r="F243" t="s">
        <v>7227</v>
      </c>
      <c r="G243" t="s">
        <v>11697</v>
      </c>
      <c r="I243" t="str">
        <f t="shared" si="21"/>
        <v>N/A</v>
      </c>
      <c r="J243" t="str">
        <f t="shared" si="22"/>
        <v>N/A</v>
      </c>
      <c r="K243">
        <f t="shared" si="23"/>
        <v>-3.9700000000000006E-2</v>
      </c>
      <c r="L243">
        <f t="shared" si="24"/>
        <v>5.2000000000000006E-3</v>
      </c>
      <c r="M243">
        <f t="shared" si="25"/>
        <v>7.5999999999999998E-2</v>
      </c>
      <c r="N243">
        <f t="shared" si="26"/>
        <v>0.14360000000000001</v>
      </c>
    </row>
    <row r="244" spans="1:14" x14ac:dyDescent="0.3">
      <c r="A244" s="1">
        <v>27</v>
      </c>
      <c r="B244" t="s">
        <v>2152</v>
      </c>
      <c r="C244" t="s">
        <v>261</v>
      </c>
      <c r="D244" t="s">
        <v>261</v>
      </c>
      <c r="E244" t="s">
        <v>261</v>
      </c>
      <c r="F244" t="s">
        <v>261</v>
      </c>
      <c r="G244" t="s">
        <v>261</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2153</v>
      </c>
      <c r="C245" t="s">
        <v>261</v>
      </c>
      <c r="D245" t="s">
        <v>261</v>
      </c>
      <c r="E245" t="s">
        <v>261</v>
      </c>
      <c r="F245" t="s">
        <v>261</v>
      </c>
      <c r="G245" t="s">
        <v>261</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440</v>
      </c>
      <c r="C246" t="s">
        <v>11698</v>
      </c>
      <c r="D246" t="s">
        <v>4967</v>
      </c>
      <c r="E246" t="s">
        <v>11699</v>
      </c>
      <c r="F246" t="s">
        <v>6612</v>
      </c>
      <c r="G246" t="s">
        <v>11700</v>
      </c>
      <c r="I246" t="str">
        <f t="shared" si="21"/>
        <v>neg_trend</v>
      </c>
      <c r="J246">
        <f t="shared" si="22"/>
        <v>17040000</v>
      </c>
      <c r="K246">
        <f t="shared" si="23"/>
        <v>16149999.999999998</v>
      </c>
      <c r="L246">
        <f t="shared" si="24"/>
        <v>15050000</v>
      </c>
      <c r="M246">
        <f t="shared" si="25"/>
        <v>14760000</v>
      </c>
      <c r="N246">
        <f t="shared" si="26"/>
        <v>14060000</v>
      </c>
    </row>
    <row r="247" spans="1:14" x14ac:dyDescent="0.3">
      <c r="A247" s="1">
        <v>30</v>
      </c>
      <c r="B247" t="s">
        <v>443</v>
      </c>
      <c r="C247" t="s">
        <v>11701</v>
      </c>
      <c r="D247" t="s">
        <v>11702</v>
      </c>
      <c r="E247" t="s">
        <v>11703</v>
      </c>
      <c r="F247" t="s">
        <v>11704</v>
      </c>
      <c r="G247" t="s">
        <v>11542</v>
      </c>
      <c r="I247" t="str">
        <f t="shared" si="21"/>
        <v>N/A</v>
      </c>
      <c r="J247">
        <f t="shared" si="22"/>
        <v>41740000</v>
      </c>
      <c r="K247">
        <f t="shared" si="23"/>
        <v>41900000</v>
      </c>
      <c r="L247">
        <f t="shared" si="24"/>
        <v>39820000</v>
      </c>
      <c r="M247">
        <f t="shared" si="25"/>
        <v>37520000</v>
      </c>
      <c r="N247">
        <f t="shared" si="26"/>
        <v>36980000</v>
      </c>
    </row>
    <row r="248" spans="1:14" x14ac:dyDescent="0.3">
      <c r="A248" s="1">
        <v>31</v>
      </c>
      <c r="B248" t="s">
        <v>449</v>
      </c>
      <c r="C248" t="s">
        <v>11705</v>
      </c>
      <c r="D248" t="s">
        <v>11706</v>
      </c>
      <c r="E248" t="s">
        <v>9400</v>
      </c>
      <c r="F248" t="s">
        <v>10221</v>
      </c>
      <c r="G248" t="s">
        <v>11707</v>
      </c>
      <c r="I248" t="str">
        <f t="shared" si="21"/>
        <v>N/A</v>
      </c>
      <c r="J248">
        <f t="shared" si="22"/>
        <v>31600000</v>
      </c>
      <c r="K248">
        <f t="shared" si="23"/>
        <v>32189999.999999996</v>
      </c>
      <c r="L248">
        <f t="shared" si="24"/>
        <v>30620000</v>
      </c>
      <c r="M248">
        <f t="shared" si="25"/>
        <v>28500000</v>
      </c>
      <c r="N248">
        <f t="shared" si="26"/>
        <v>27970000</v>
      </c>
    </row>
    <row r="249" spans="1:14" x14ac:dyDescent="0.3">
      <c r="A249" s="1">
        <v>32</v>
      </c>
      <c r="B249" t="s">
        <v>454</v>
      </c>
      <c r="C249" t="s">
        <v>1013</v>
      </c>
      <c r="D249" t="s">
        <v>4032</v>
      </c>
      <c r="E249" t="s">
        <v>5517</v>
      </c>
      <c r="F249" t="s">
        <v>3377</v>
      </c>
      <c r="G249" t="s">
        <v>3377</v>
      </c>
      <c r="I249" t="str">
        <f t="shared" si="21"/>
        <v>N/A</v>
      </c>
      <c r="J249">
        <f t="shared" si="22"/>
        <v>10140000</v>
      </c>
      <c r="K249">
        <f t="shared" si="23"/>
        <v>9710000</v>
      </c>
      <c r="L249">
        <f t="shared" si="24"/>
        <v>9200000</v>
      </c>
      <c r="M249">
        <f t="shared" si="25"/>
        <v>9020000</v>
      </c>
      <c r="N249">
        <f t="shared" si="26"/>
        <v>9020000</v>
      </c>
    </row>
    <row r="250" spans="1:14" x14ac:dyDescent="0.3">
      <c r="A250" s="1">
        <v>33</v>
      </c>
      <c r="B250" t="s">
        <v>2169</v>
      </c>
      <c r="C250" t="s">
        <v>261</v>
      </c>
      <c r="D250" t="s">
        <v>261</v>
      </c>
      <c r="E250" t="s">
        <v>261</v>
      </c>
      <c r="F250" t="s">
        <v>261</v>
      </c>
      <c r="G250" t="s">
        <v>261</v>
      </c>
      <c r="I250" t="str">
        <f t="shared" si="21"/>
        <v>N/A</v>
      </c>
      <c r="J250" t="str">
        <f t="shared" si="22"/>
        <v>N/A</v>
      </c>
      <c r="K250" t="str">
        <f t="shared" si="23"/>
        <v>N/A</v>
      </c>
      <c r="L250" t="str">
        <f t="shared" si="24"/>
        <v>N/A</v>
      </c>
      <c r="M250" t="str">
        <f t="shared" si="25"/>
        <v>N/A</v>
      </c>
      <c r="N250" t="str">
        <f t="shared" si="26"/>
        <v>N/A</v>
      </c>
    </row>
    <row r="251" spans="1:14" x14ac:dyDescent="0.3">
      <c r="A251" s="1">
        <v>34</v>
      </c>
      <c r="B251" t="s">
        <v>459</v>
      </c>
      <c r="C251" t="s">
        <v>3879</v>
      </c>
      <c r="D251" t="s">
        <v>11708</v>
      </c>
      <c r="E251" t="s">
        <v>7096</v>
      </c>
      <c r="F251" t="s">
        <v>1654</v>
      </c>
      <c r="G251" t="s">
        <v>3352</v>
      </c>
      <c r="I251" t="str">
        <f t="shared" si="21"/>
        <v>N/A</v>
      </c>
      <c r="J251">
        <f t="shared" si="22"/>
        <v>1030000000</v>
      </c>
      <c r="K251">
        <f t="shared" si="23"/>
        <v>987550000</v>
      </c>
      <c r="L251">
        <f t="shared" si="24"/>
        <v>1000000000</v>
      </c>
      <c r="M251">
        <f t="shared" si="25"/>
        <v>1040000000</v>
      </c>
      <c r="N251">
        <f t="shared" si="26"/>
        <v>1130000000</v>
      </c>
    </row>
    <row r="252" spans="1:14" x14ac:dyDescent="0.3">
      <c r="A252" s="1">
        <v>35</v>
      </c>
      <c r="B252" t="s">
        <v>2175</v>
      </c>
      <c r="C252" t="s">
        <v>261</v>
      </c>
      <c r="D252" t="s">
        <v>11709</v>
      </c>
      <c r="E252" t="s">
        <v>11710</v>
      </c>
      <c r="F252" t="s">
        <v>3549</v>
      </c>
      <c r="G252" t="s">
        <v>1115</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-4.1799999999999997E-2</v>
      </c>
      <c r="L252">
        <f t="shared" ref="L252:L315" si="30">IF(TRIM(E252)="-", "N/A", IF(RIGHT(E252,1)="M",1000000*VALUE(LEFT(E252,LEN(E252)-1)),IF(RIGHT(E252,1)="B",1000000000*VALUE(LEFT(E252,LEN(E252)-1)),IF(RIGHT(E252,1)="%",0.01*VALUE(LEFT(E252,LEN(E252)-1)),E252))))</f>
        <v>1.6799999999999999E-2</v>
      </c>
      <c r="M252">
        <f t="shared" ref="M252:M315" si="31">IF(TRIM(F252)="-", "N/A", IF(RIGHT(F252,1)="M",1000000*VALUE(LEFT(F252,LEN(F252)-1)),IF(RIGHT(F252,1)="B",1000000000*VALUE(LEFT(F252,LEN(F252)-1)),IF(RIGHT(F252,1)="%",0.01*VALUE(LEFT(F252,LEN(F252)-1)),F252))))</f>
        <v>3.3599999999999998E-2</v>
      </c>
      <c r="N252">
        <f t="shared" ref="N252:N315" si="32">IF(TRIM(G252)="-", "N/A", IF(RIGHT(G252,1)="M",1000000*VALUE(LEFT(G252,LEN(G252)-1)),IF(RIGHT(G252,1)="B",1000000000*VALUE(LEFT(G252,LEN(G252)-1)),IF(RIGHT(G252,1)="%",0.01*VALUE(LEFT(G252,LEN(G252)-1)),G252))))</f>
        <v>8.8200000000000001E-2</v>
      </c>
    </row>
    <row r="253" spans="1:14" x14ac:dyDescent="0.3">
      <c r="A253" s="1">
        <v>36</v>
      </c>
      <c r="B253" t="s">
        <v>470</v>
      </c>
      <c r="C253" t="s">
        <v>261</v>
      </c>
      <c r="D253" t="s">
        <v>261</v>
      </c>
      <c r="E253" t="s">
        <v>261</v>
      </c>
      <c r="F253" t="s">
        <v>261</v>
      </c>
      <c r="G253" t="s">
        <v>5813</v>
      </c>
      <c r="I253" t="str">
        <f t="shared" si="27"/>
        <v>N/A</v>
      </c>
      <c r="J253" t="str">
        <f t="shared" si="28"/>
        <v>N/A</v>
      </c>
      <c r="K253" t="str">
        <f t="shared" si="29"/>
        <v>N/A</v>
      </c>
      <c r="L253" t="str">
        <f t="shared" si="30"/>
        <v>N/A</v>
      </c>
      <c r="M253" t="str">
        <f t="shared" si="31"/>
        <v>N/A</v>
      </c>
      <c r="N253">
        <f t="shared" si="32"/>
        <v>7.4999999999999997E-3</v>
      </c>
    </row>
    <row r="254" spans="1:14" x14ac:dyDescent="0.3">
      <c r="I254" t="str">
        <f t="shared" si="27"/>
        <v>N/A</v>
      </c>
      <c r="J254">
        <f t="shared" si="28"/>
        <v>0</v>
      </c>
      <c r="K254">
        <f t="shared" si="29"/>
        <v>0</v>
      </c>
      <c r="L254">
        <f t="shared" si="30"/>
        <v>0</v>
      </c>
      <c r="M254">
        <f t="shared" si="31"/>
        <v>0</v>
      </c>
      <c r="N254">
        <f t="shared" si="32"/>
        <v>0</v>
      </c>
    </row>
    <row r="255" spans="1:14" x14ac:dyDescent="0.3">
      <c r="B255" s="1" t="s">
        <v>296</v>
      </c>
      <c r="C255" s="1" t="s">
        <v>248</v>
      </c>
      <c r="D255" s="1" t="s">
        <v>249</v>
      </c>
      <c r="E255" s="1" t="s">
        <v>250</v>
      </c>
      <c r="F255" s="1" t="s">
        <v>251</v>
      </c>
      <c r="G255" s="1" t="s">
        <v>252</v>
      </c>
      <c r="H255" s="1" t="s">
        <v>253</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2180</v>
      </c>
      <c r="C256" t="s">
        <v>11711</v>
      </c>
      <c r="D256" t="s">
        <v>11712</v>
      </c>
      <c r="E256" t="s">
        <v>11713</v>
      </c>
      <c r="F256" t="s">
        <v>11714</v>
      </c>
      <c r="G256" t="s">
        <v>11715</v>
      </c>
      <c r="I256" t="str">
        <f t="shared" si="27"/>
        <v>N/A</v>
      </c>
      <c r="J256">
        <f t="shared" si="28"/>
        <v>874440000</v>
      </c>
      <c r="K256">
        <f t="shared" si="29"/>
        <v>845720000</v>
      </c>
      <c r="L256">
        <f t="shared" si="30"/>
        <v>881180000</v>
      </c>
      <c r="M256">
        <f t="shared" si="31"/>
        <v>918510000</v>
      </c>
      <c r="N256">
        <f t="shared" si="32"/>
        <v>982120000</v>
      </c>
    </row>
    <row r="257" spans="1:14" x14ac:dyDescent="0.3">
      <c r="A257" s="1">
        <v>1</v>
      </c>
      <c r="B257" t="s">
        <v>2186</v>
      </c>
      <c r="C257" t="s">
        <v>11716</v>
      </c>
      <c r="D257" t="s">
        <v>11717</v>
      </c>
      <c r="E257" t="s">
        <v>11718</v>
      </c>
      <c r="F257" t="s">
        <v>6423</v>
      </c>
      <c r="G257" t="s">
        <v>3578</v>
      </c>
      <c r="I257" t="str">
        <f t="shared" si="27"/>
        <v>N/A</v>
      </c>
      <c r="J257">
        <f t="shared" si="28"/>
        <v>123620000</v>
      </c>
      <c r="K257">
        <f t="shared" si="29"/>
        <v>121570000</v>
      </c>
      <c r="L257">
        <f t="shared" si="30"/>
        <v>136910000</v>
      </c>
      <c r="M257">
        <f t="shared" si="31"/>
        <v>152100000</v>
      </c>
      <c r="N257">
        <f t="shared" si="32"/>
        <v>170350000</v>
      </c>
    </row>
    <row r="258" spans="1:14" x14ac:dyDescent="0.3">
      <c r="A258" s="1">
        <v>2</v>
      </c>
      <c r="B258" t="s">
        <v>2192</v>
      </c>
      <c r="C258" t="s">
        <v>11719</v>
      </c>
      <c r="D258" t="s">
        <v>11720</v>
      </c>
      <c r="E258" t="s">
        <v>11721</v>
      </c>
      <c r="F258" t="s">
        <v>11722</v>
      </c>
      <c r="G258" t="s">
        <v>11723</v>
      </c>
      <c r="I258" t="str">
        <f t="shared" si="27"/>
        <v>N/A</v>
      </c>
      <c r="J258">
        <f t="shared" si="28"/>
        <v>750820000</v>
      </c>
      <c r="K258">
        <f t="shared" si="29"/>
        <v>724160000</v>
      </c>
      <c r="L258">
        <f t="shared" si="30"/>
        <v>744270000</v>
      </c>
      <c r="M258">
        <f t="shared" si="31"/>
        <v>766420000</v>
      </c>
      <c r="N258">
        <f t="shared" si="32"/>
        <v>811780000</v>
      </c>
    </row>
    <row r="259" spans="1:14" x14ac:dyDescent="0.3">
      <c r="A259" s="1">
        <v>3</v>
      </c>
      <c r="B259" t="s">
        <v>2198</v>
      </c>
      <c r="C259" t="s">
        <v>261</v>
      </c>
      <c r="D259" t="s">
        <v>261</v>
      </c>
      <c r="E259" t="s">
        <v>261</v>
      </c>
      <c r="F259" t="s">
        <v>261</v>
      </c>
      <c r="G259" t="s">
        <v>261</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2199</v>
      </c>
      <c r="C260" t="s">
        <v>261</v>
      </c>
      <c r="D260" t="s">
        <v>9381</v>
      </c>
      <c r="E260" t="s">
        <v>5545</v>
      </c>
      <c r="F260" t="s">
        <v>11724</v>
      </c>
      <c r="G260" t="s">
        <v>11725</v>
      </c>
      <c r="I260" t="str">
        <f t="shared" si="27"/>
        <v>N/A</v>
      </c>
      <c r="J260" t="str">
        <f t="shared" si="28"/>
        <v>N/A</v>
      </c>
      <c r="K260">
        <f t="shared" si="29"/>
        <v>-3.2799999999999996E-2</v>
      </c>
      <c r="L260">
        <f t="shared" si="30"/>
        <v>4.1900000000000007E-2</v>
      </c>
      <c r="M260">
        <f t="shared" si="31"/>
        <v>4.24E-2</v>
      </c>
      <c r="N260">
        <f t="shared" si="32"/>
        <v>6.93E-2</v>
      </c>
    </row>
    <row r="261" spans="1:14" x14ac:dyDescent="0.3">
      <c r="A261" s="1">
        <v>5</v>
      </c>
      <c r="B261" t="s">
        <v>472</v>
      </c>
      <c r="C261" t="s">
        <v>11726</v>
      </c>
      <c r="D261" t="s">
        <v>4995</v>
      </c>
      <c r="E261" t="s">
        <v>2955</v>
      </c>
      <c r="F261" t="s">
        <v>261</v>
      </c>
      <c r="G261" t="s">
        <v>6032</v>
      </c>
      <c r="I261" t="str">
        <f t="shared" si="27"/>
        <v>N/A</v>
      </c>
      <c r="J261">
        <f t="shared" si="28"/>
        <v>54620000</v>
      </c>
      <c r="K261">
        <f t="shared" si="29"/>
        <v>36240000</v>
      </c>
      <c r="L261">
        <f t="shared" si="30"/>
        <v>9080000</v>
      </c>
      <c r="M261" t="str">
        <f t="shared" si="31"/>
        <v>N/A</v>
      </c>
      <c r="N261">
        <f t="shared" si="32"/>
        <v>24270000</v>
      </c>
    </row>
    <row r="262" spans="1:14" x14ac:dyDescent="0.3">
      <c r="A262" s="1">
        <v>6</v>
      </c>
      <c r="B262" t="s">
        <v>478</v>
      </c>
      <c r="C262" t="s">
        <v>11727</v>
      </c>
      <c r="D262" t="s">
        <v>6006</v>
      </c>
      <c r="E262" t="s">
        <v>2955</v>
      </c>
      <c r="F262" t="s">
        <v>261</v>
      </c>
      <c r="G262" t="s">
        <v>6032</v>
      </c>
      <c r="I262" t="str">
        <f t="shared" si="27"/>
        <v>N/A</v>
      </c>
      <c r="J262">
        <f t="shared" si="28"/>
        <v>42220000</v>
      </c>
      <c r="K262">
        <f t="shared" si="29"/>
        <v>25840000</v>
      </c>
      <c r="L262">
        <f t="shared" si="30"/>
        <v>9080000</v>
      </c>
      <c r="M262" t="str">
        <f t="shared" si="31"/>
        <v>N/A</v>
      </c>
      <c r="N262">
        <f t="shared" si="32"/>
        <v>24270000</v>
      </c>
    </row>
    <row r="263" spans="1:14" x14ac:dyDescent="0.3">
      <c r="A263" s="1">
        <v>7</v>
      </c>
      <c r="B263" t="s">
        <v>483</v>
      </c>
      <c r="C263" t="s">
        <v>2509</v>
      </c>
      <c r="D263" t="s">
        <v>9630</v>
      </c>
      <c r="E263" t="s">
        <v>261</v>
      </c>
      <c r="F263" t="s">
        <v>261</v>
      </c>
      <c r="G263" t="s">
        <v>261</v>
      </c>
      <c r="I263" t="str">
        <f t="shared" si="27"/>
        <v>N/A</v>
      </c>
      <c r="J263" t="str">
        <f t="shared" si="28"/>
        <v>8000</v>
      </c>
      <c r="K263">
        <f t="shared" si="29"/>
        <v>2009999.9999999998</v>
      </c>
      <c r="L263" t="str">
        <f t="shared" si="30"/>
        <v>N/A</v>
      </c>
      <c r="M263" t="str">
        <f t="shared" si="31"/>
        <v>N/A</v>
      </c>
      <c r="N263" t="str">
        <f t="shared" si="32"/>
        <v>N/A</v>
      </c>
    </row>
    <row r="264" spans="1:14" x14ac:dyDescent="0.3">
      <c r="A264" s="1">
        <v>8</v>
      </c>
      <c r="B264" t="s">
        <v>482</v>
      </c>
      <c r="C264" t="s">
        <v>5989</v>
      </c>
      <c r="D264" t="s">
        <v>11728</v>
      </c>
      <c r="E264" t="s">
        <v>2955</v>
      </c>
      <c r="F264" t="s">
        <v>261</v>
      </c>
      <c r="G264" t="s">
        <v>6032</v>
      </c>
      <c r="I264" t="str">
        <f t="shared" si="27"/>
        <v>N/A</v>
      </c>
      <c r="J264">
        <f t="shared" si="28"/>
        <v>42210000</v>
      </c>
      <c r="K264">
        <f t="shared" si="29"/>
        <v>23830000</v>
      </c>
      <c r="L264">
        <f t="shared" si="30"/>
        <v>9080000</v>
      </c>
      <c r="M264" t="str">
        <f t="shared" si="31"/>
        <v>N/A</v>
      </c>
      <c r="N264">
        <f t="shared" si="32"/>
        <v>24270000</v>
      </c>
    </row>
    <row r="265" spans="1:14" x14ac:dyDescent="0.3">
      <c r="A265" s="1">
        <v>9</v>
      </c>
      <c r="B265" t="s">
        <v>484</v>
      </c>
      <c r="C265" t="s">
        <v>11398</v>
      </c>
      <c r="D265" t="s">
        <v>11729</v>
      </c>
      <c r="E265" t="s">
        <v>261</v>
      </c>
      <c r="F265" t="s">
        <v>261</v>
      </c>
      <c r="G265" t="s">
        <v>261</v>
      </c>
      <c r="I265" t="str">
        <f t="shared" si="27"/>
        <v>N/A</v>
      </c>
      <c r="J265">
        <f t="shared" si="28"/>
        <v>12400000</v>
      </c>
      <c r="K265">
        <f t="shared" si="29"/>
        <v>10400000</v>
      </c>
      <c r="L265" t="str">
        <f t="shared" si="30"/>
        <v>N/A</v>
      </c>
      <c r="M265" t="str">
        <f t="shared" si="31"/>
        <v>N/A</v>
      </c>
      <c r="N265" t="str">
        <f t="shared" si="32"/>
        <v>N/A</v>
      </c>
    </row>
    <row r="266" spans="1:14" x14ac:dyDescent="0.3">
      <c r="A266" s="1">
        <v>10</v>
      </c>
      <c r="B266" t="s">
        <v>488</v>
      </c>
      <c r="C266" t="s">
        <v>11398</v>
      </c>
      <c r="D266" t="s">
        <v>11729</v>
      </c>
      <c r="E266" t="s">
        <v>261</v>
      </c>
      <c r="F266" t="s">
        <v>261</v>
      </c>
      <c r="G266" t="s">
        <v>261</v>
      </c>
      <c r="I266" t="str">
        <f t="shared" si="27"/>
        <v>N/A</v>
      </c>
      <c r="J266">
        <f t="shared" si="28"/>
        <v>12400000</v>
      </c>
      <c r="K266">
        <f t="shared" si="29"/>
        <v>10400000</v>
      </c>
      <c r="L266" t="str">
        <f t="shared" si="30"/>
        <v>N/A</v>
      </c>
      <c r="M266" t="str">
        <f t="shared" si="31"/>
        <v>N/A</v>
      </c>
      <c r="N266" t="str">
        <f t="shared" si="32"/>
        <v>N/A</v>
      </c>
    </row>
    <row r="267" spans="1:14" x14ac:dyDescent="0.3">
      <c r="A267" s="1">
        <v>11</v>
      </c>
      <c r="B267" t="s">
        <v>489</v>
      </c>
      <c r="C267" t="s">
        <v>261</v>
      </c>
      <c r="D267" t="s">
        <v>261</v>
      </c>
      <c r="E267" t="s">
        <v>261</v>
      </c>
      <c r="F267" t="s">
        <v>261</v>
      </c>
      <c r="G267" t="s">
        <v>261</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2215</v>
      </c>
      <c r="C268" t="s">
        <v>261</v>
      </c>
      <c r="D268" t="s">
        <v>11730</v>
      </c>
      <c r="E268" t="s">
        <v>261</v>
      </c>
      <c r="F268" t="s">
        <v>261</v>
      </c>
      <c r="G268" t="s">
        <v>261</v>
      </c>
      <c r="I268" t="str">
        <f t="shared" si="27"/>
        <v>N/A</v>
      </c>
      <c r="J268" t="str">
        <f t="shared" si="28"/>
        <v>N/A</v>
      </c>
      <c r="K268">
        <f t="shared" si="29"/>
        <v>-0.1618</v>
      </c>
      <c r="L268" t="str">
        <f t="shared" si="30"/>
        <v>N/A</v>
      </c>
      <c r="M268" t="str">
        <f t="shared" si="31"/>
        <v>N/A</v>
      </c>
      <c r="N268" t="str">
        <f t="shared" si="32"/>
        <v>N/A</v>
      </c>
    </row>
    <row r="269" spans="1:14" x14ac:dyDescent="0.3">
      <c r="A269" s="1">
        <v>13</v>
      </c>
      <c r="B269" t="s">
        <v>495</v>
      </c>
      <c r="C269" t="s">
        <v>2149</v>
      </c>
      <c r="D269" t="s">
        <v>207</v>
      </c>
      <c r="E269" t="s">
        <v>3066</v>
      </c>
      <c r="F269" t="s">
        <v>261</v>
      </c>
      <c r="G269" t="s">
        <v>11731</v>
      </c>
      <c r="I269" t="str">
        <f t="shared" si="27"/>
        <v>N/A</v>
      </c>
      <c r="J269">
        <f t="shared" si="28"/>
        <v>5.2999999999999999E-2</v>
      </c>
      <c r="K269">
        <f t="shared" si="29"/>
        <v>3.6700000000000003E-2</v>
      </c>
      <c r="L269">
        <f t="shared" si="30"/>
        <v>9.0000000000000011E-3</v>
      </c>
      <c r="M269" t="str">
        <f t="shared" si="31"/>
        <v>N/A</v>
      </c>
      <c r="N269">
        <f t="shared" si="32"/>
        <v>2.1499999999999998E-2</v>
      </c>
    </row>
    <row r="270" spans="1:14" x14ac:dyDescent="0.3">
      <c r="A270" s="1">
        <v>14</v>
      </c>
      <c r="B270" t="s">
        <v>503</v>
      </c>
      <c r="C270" t="s">
        <v>1886</v>
      </c>
      <c r="D270" t="s">
        <v>11732</v>
      </c>
      <c r="E270" t="s">
        <v>11733</v>
      </c>
      <c r="F270" t="s">
        <v>11734</v>
      </c>
      <c r="G270" t="s">
        <v>1962</v>
      </c>
      <c r="I270" t="str">
        <f t="shared" si="27"/>
        <v>N/A</v>
      </c>
      <c r="J270">
        <f t="shared" si="28"/>
        <v>6670000</v>
      </c>
      <c r="K270">
        <f t="shared" si="29"/>
        <v>7240000</v>
      </c>
      <c r="L270">
        <f t="shared" si="30"/>
        <v>7670000</v>
      </c>
      <c r="M270">
        <f t="shared" si="31"/>
        <v>5410000</v>
      </c>
      <c r="N270">
        <f t="shared" si="32"/>
        <v>4560000</v>
      </c>
    </row>
    <row r="271" spans="1:14" x14ac:dyDescent="0.3">
      <c r="A271" s="1">
        <v>15</v>
      </c>
      <c r="B271" t="s">
        <v>509</v>
      </c>
      <c r="C271" t="s">
        <v>1886</v>
      </c>
      <c r="D271" t="s">
        <v>11732</v>
      </c>
      <c r="E271" t="s">
        <v>11733</v>
      </c>
      <c r="F271" t="s">
        <v>11734</v>
      </c>
      <c r="G271" t="s">
        <v>1962</v>
      </c>
      <c r="I271" t="str">
        <f t="shared" si="27"/>
        <v>N/A</v>
      </c>
      <c r="J271">
        <f t="shared" si="28"/>
        <v>6670000</v>
      </c>
      <c r="K271">
        <f t="shared" si="29"/>
        <v>7240000</v>
      </c>
      <c r="L271">
        <f t="shared" si="30"/>
        <v>7670000</v>
      </c>
      <c r="M271">
        <f t="shared" si="31"/>
        <v>5410000</v>
      </c>
      <c r="N271">
        <f t="shared" si="32"/>
        <v>4560000</v>
      </c>
    </row>
    <row r="272" spans="1:14" x14ac:dyDescent="0.3">
      <c r="A272" s="1">
        <v>16</v>
      </c>
      <c r="B272" t="s">
        <v>514</v>
      </c>
      <c r="C272" t="s">
        <v>11735</v>
      </c>
      <c r="D272" t="s">
        <v>11736</v>
      </c>
      <c r="E272" t="s">
        <v>11737</v>
      </c>
      <c r="F272" t="s">
        <v>11738</v>
      </c>
      <c r="G272" t="s">
        <v>2849</v>
      </c>
      <c r="I272" t="str">
        <f t="shared" si="27"/>
        <v>N/A</v>
      </c>
      <c r="J272">
        <f t="shared" si="28"/>
        <v>939050000</v>
      </c>
      <c r="K272">
        <f t="shared" si="29"/>
        <v>892160000</v>
      </c>
      <c r="L272">
        <f t="shared" si="30"/>
        <v>900640000</v>
      </c>
      <c r="M272">
        <f t="shared" si="31"/>
        <v>926510000</v>
      </c>
      <c r="N272">
        <f t="shared" si="32"/>
        <v>1010000000</v>
      </c>
    </row>
    <row r="273" spans="1:14" x14ac:dyDescent="0.3">
      <c r="A273" s="1">
        <v>17</v>
      </c>
      <c r="B273" t="s">
        <v>525</v>
      </c>
      <c r="C273" t="s">
        <v>261</v>
      </c>
      <c r="D273" t="s">
        <v>261</v>
      </c>
      <c r="E273" t="s">
        <v>261</v>
      </c>
      <c r="F273" t="s">
        <v>261</v>
      </c>
      <c r="G273" t="s">
        <v>261</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526</v>
      </c>
      <c r="C274" t="s">
        <v>261</v>
      </c>
      <c r="D274" t="s">
        <v>261</v>
      </c>
      <c r="E274" t="s">
        <v>261</v>
      </c>
      <c r="F274" t="s">
        <v>261</v>
      </c>
      <c r="G274" t="s">
        <v>261</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527</v>
      </c>
      <c r="C275" t="s">
        <v>261</v>
      </c>
      <c r="D275" t="s">
        <v>261</v>
      </c>
      <c r="E275" t="s">
        <v>261</v>
      </c>
      <c r="F275" t="s">
        <v>261</v>
      </c>
      <c r="G275" t="s">
        <v>261</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528</v>
      </c>
      <c r="C276" t="s">
        <v>11739</v>
      </c>
      <c r="D276" t="s">
        <v>11740</v>
      </c>
      <c r="E276" t="s">
        <v>6211</v>
      </c>
      <c r="F276" t="s">
        <v>11741</v>
      </c>
      <c r="G276" t="s">
        <v>1386</v>
      </c>
      <c r="I276" t="str">
        <f t="shared" si="27"/>
        <v>pos_trend</v>
      </c>
      <c r="J276">
        <f t="shared" si="28"/>
        <v>91630000</v>
      </c>
      <c r="K276">
        <f t="shared" si="29"/>
        <v>95390000</v>
      </c>
      <c r="L276">
        <f t="shared" si="30"/>
        <v>103520000</v>
      </c>
      <c r="M276">
        <f t="shared" si="31"/>
        <v>111380000</v>
      </c>
      <c r="N276">
        <f t="shared" si="32"/>
        <v>116490000</v>
      </c>
    </row>
    <row r="277" spans="1:14" x14ac:dyDescent="0.3">
      <c r="A277" s="1">
        <v>21</v>
      </c>
      <c r="B277" t="s">
        <v>534</v>
      </c>
      <c r="C277" t="s">
        <v>3665</v>
      </c>
      <c r="D277" t="s">
        <v>1962</v>
      </c>
      <c r="E277" t="s">
        <v>11742</v>
      </c>
      <c r="F277" t="s">
        <v>283</v>
      </c>
      <c r="G277" t="s">
        <v>1988</v>
      </c>
      <c r="I277" t="str">
        <f t="shared" si="27"/>
        <v>pos_trend</v>
      </c>
      <c r="J277">
        <f t="shared" si="28"/>
        <v>4500000</v>
      </c>
      <c r="K277">
        <f t="shared" si="29"/>
        <v>4560000</v>
      </c>
      <c r="L277">
        <f t="shared" si="30"/>
        <v>4610000</v>
      </c>
      <c r="M277">
        <f t="shared" si="31"/>
        <v>4660000</v>
      </c>
      <c r="N277">
        <f t="shared" si="32"/>
        <v>4690000</v>
      </c>
    </row>
    <row r="278" spans="1:14" x14ac:dyDescent="0.3">
      <c r="A278" s="1">
        <v>22</v>
      </c>
      <c r="B278" t="s">
        <v>540</v>
      </c>
      <c r="C278" t="s">
        <v>255</v>
      </c>
      <c r="D278" t="s">
        <v>11743</v>
      </c>
      <c r="E278" t="s">
        <v>5789</v>
      </c>
      <c r="F278" t="s">
        <v>11744</v>
      </c>
      <c r="G278" t="s">
        <v>6246</v>
      </c>
      <c r="I278" t="str">
        <f t="shared" si="27"/>
        <v>pos_trend</v>
      </c>
      <c r="J278">
        <f t="shared" si="28"/>
        <v>35790000</v>
      </c>
      <c r="K278">
        <f t="shared" si="29"/>
        <v>36640000</v>
      </c>
      <c r="L278">
        <f t="shared" si="30"/>
        <v>37500000</v>
      </c>
      <c r="M278">
        <f t="shared" si="31"/>
        <v>38780000</v>
      </c>
      <c r="N278">
        <f t="shared" si="32"/>
        <v>39750000</v>
      </c>
    </row>
    <row r="279" spans="1:14" x14ac:dyDescent="0.3">
      <c r="A279" s="1">
        <v>23</v>
      </c>
      <c r="B279" t="s">
        <v>546</v>
      </c>
      <c r="C279" t="s">
        <v>5607</v>
      </c>
      <c r="D279" t="s">
        <v>11745</v>
      </c>
      <c r="E279" t="s">
        <v>11746</v>
      </c>
      <c r="F279" t="s">
        <v>11747</v>
      </c>
      <c r="G279" t="s">
        <v>11748</v>
      </c>
      <c r="I279" t="str">
        <f t="shared" si="27"/>
        <v>pos_trend</v>
      </c>
      <c r="J279">
        <f t="shared" si="28"/>
        <v>62480000</v>
      </c>
      <c r="K279">
        <f t="shared" si="29"/>
        <v>65900000.000000007</v>
      </c>
      <c r="L279">
        <f t="shared" si="30"/>
        <v>71450000</v>
      </c>
      <c r="M279">
        <f t="shared" si="31"/>
        <v>78520000</v>
      </c>
      <c r="N279">
        <f t="shared" si="32"/>
        <v>83080000</v>
      </c>
    </row>
    <row r="280" spans="1:14" x14ac:dyDescent="0.3">
      <c r="A280" s="1">
        <v>24</v>
      </c>
      <c r="B280" t="s">
        <v>552</v>
      </c>
      <c r="C280" t="s">
        <v>261</v>
      </c>
      <c r="D280" t="s">
        <v>261</v>
      </c>
      <c r="E280" t="s">
        <v>261</v>
      </c>
      <c r="F280" t="s">
        <v>261</v>
      </c>
      <c r="G280" t="s">
        <v>261</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553</v>
      </c>
      <c r="C281" t="s">
        <v>261</v>
      </c>
      <c r="D281" t="s">
        <v>261</v>
      </c>
      <c r="E281" t="s">
        <v>261</v>
      </c>
      <c r="F281" t="s">
        <v>261</v>
      </c>
      <c r="G281" t="s">
        <v>261</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554</v>
      </c>
      <c r="C282" t="s">
        <v>8376</v>
      </c>
      <c r="D282" t="s">
        <v>11749</v>
      </c>
      <c r="E282" t="s">
        <v>5470</v>
      </c>
      <c r="F282" t="s">
        <v>11750</v>
      </c>
      <c r="G282" t="s">
        <v>11751</v>
      </c>
      <c r="I282" t="str">
        <f t="shared" si="27"/>
        <v>N/A</v>
      </c>
      <c r="J282">
        <f t="shared" si="28"/>
        <v>1680000</v>
      </c>
      <c r="K282" t="str">
        <f t="shared" si="29"/>
        <v>(489,000)</v>
      </c>
      <c r="L282">
        <f t="shared" si="30"/>
        <v>1550000</v>
      </c>
      <c r="M282" t="str">
        <f t="shared" si="31"/>
        <v>751000</v>
      </c>
      <c r="N282" t="str">
        <f t="shared" si="32"/>
        <v>(13,000)</v>
      </c>
    </row>
    <row r="283" spans="1:14" x14ac:dyDescent="0.3">
      <c r="A283" s="1">
        <v>27</v>
      </c>
      <c r="B283" t="s">
        <v>555</v>
      </c>
      <c r="C283" t="s">
        <v>261</v>
      </c>
      <c r="D283" t="s">
        <v>261</v>
      </c>
      <c r="E283" t="s">
        <v>261</v>
      </c>
      <c r="F283" t="s">
        <v>261</v>
      </c>
      <c r="G283" t="s">
        <v>261</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556</v>
      </c>
      <c r="C284" t="s">
        <v>10015</v>
      </c>
      <c r="D284" t="s">
        <v>11752</v>
      </c>
      <c r="E284" t="s">
        <v>11753</v>
      </c>
      <c r="F284" t="s">
        <v>11754</v>
      </c>
      <c r="G284" t="s">
        <v>11755</v>
      </c>
      <c r="I284" t="str">
        <f t="shared" si="27"/>
        <v>N/A</v>
      </c>
      <c r="J284" t="str">
        <f t="shared" si="28"/>
        <v>(5.73M)</v>
      </c>
      <c r="K284" t="str">
        <f t="shared" si="29"/>
        <v>(4.21M)</v>
      </c>
      <c r="L284" t="str">
        <f t="shared" si="30"/>
        <v>(4.65M)</v>
      </c>
      <c r="M284" t="str">
        <f t="shared" si="31"/>
        <v>(4.47M)</v>
      </c>
      <c r="N284" t="str">
        <f t="shared" si="32"/>
        <v>(4.2M)</v>
      </c>
    </row>
    <row r="285" spans="1:14" x14ac:dyDescent="0.3">
      <c r="A285" s="1">
        <v>29</v>
      </c>
      <c r="B285" t="s">
        <v>563</v>
      </c>
      <c r="C285" t="s">
        <v>11756</v>
      </c>
      <c r="D285" t="s">
        <v>11757</v>
      </c>
      <c r="E285" t="s">
        <v>5348</v>
      </c>
      <c r="F285" t="s">
        <v>11758</v>
      </c>
      <c r="G285" t="s">
        <v>6761</v>
      </c>
      <c r="I285" t="str">
        <f t="shared" si="27"/>
        <v>neg_trend</v>
      </c>
      <c r="J285" t="str">
        <f t="shared" si="28"/>
        <v>(7.08M)</v>
      </c>
      <c r="K285" t="str">
        <f t="shared" si="29"/>
        <v>(7.01M)</v>
      </c>
      <c r="L285" t="str">
        <f t="shared" si="30"/>
        <v>(6.94M)</v>
      </c>
      <c r="M285" t="str">
        <f t="shared" si="31"/>
        <v>(6.86M)</v>
      </c>
      <c r="N285" t="str">
        <f t="shared" si="32"/>
        <v>(6.81M)</v>
      </c>
    </row>
    <row r="286" spans="1:14" x14ac:dyDescent="0.3">
      <c r="A286" s="1">
        <v>30</v>
      </c>
      <c r="B286" t="s">
        <v>564</v>
      </c>
      <c r="C286" t="s">
        <v>3178</v>
      </c>
      <c r="D286" t="s">
        <v>11759</v>
      </c>
      <c r="E286" t="s">
        <v>11760</v>
      </c>
      <c r="F286" t="s">
        <v>4851</v>
      </c>
      <c r="G286" t="s">
        <v>11760</v>
      </c>
      <c r="I286" t="str">
        <f t="shared" si="27"/>
        <v>N/A</v>
      </c>
      <c r="J286">
        <f t="shared" si="28"/>
        <v>8.8900000000000007E-2</v>
      </c>
      <c r="K286">
        <f t="shared" si="29"/>
        <v>9.6600000000000005E-2</v>
      </c>
      <c r="L286">
        <f t="shared" si="30"/>
        <v>0.10310000000000001</v>
      </c>
      <c r="M286">
        <f t="shared" si="31"/>
        <v>0.10730000000000001</v>
      </c>
      <c r="N286">
        <f t="shared" si="32"/>
        <v>0.10310000000000001</v>
      </c>
    </row>
    <row r="287" spans="1:14" x14ac:dyDescent="0.3">
      <c r="A287" s="1">
        <v>31</v>
      </c>
      <c r="B287" t="s">
        <v>570</v>
      </c>
      <c r="C287" t="s">
        <v>11739</v>
      </c>
      <c r="D287" t="s">
        <v>11740</v>
      </c>
      <c r="E287" t="s">
        <v>6211</v>
      </c>
      <c r="F287" t="s">
        <v>11741</v>
      </c>
      <c r="G287" t="s">
        <v>1386</v>
      </c>
      <c r="I287" t="str">
        <f t="shared" si="27"/>
        <v>pos_trend</v>
      </c>
      <c r="J287">
        <f t="shared" si="28"/>
        <v>91630000</v>
      </c>
      <c r="K287">
        <f t="shared" si="29"/>
        <v>95390000</v>
      </c>
      <c r="L287">
        <f t="shared" si="30"/>
        <v>103520000</v>
      </c>
      <c r="M287">
        <f t="shared" si="31"/>
        <v>111380000</v>
      </c>
      <c r="N287">
        <f t="shared" si="32"/>
        <v>116490000</v>
      </c>
    </row>
    <row r="288" spans="1:14" x14ac:dyDescent="0.3">
      <c r="A288" s="1">
        <v>32</v>
      </c>
      <c r="B288" t="s">
        <v>571</v>
      </c>
      <c r="C288" t="s">
        <v>3178</v>
      </c>
      <c r="D288" t="s">
        <v>11759</v>
      </c>
      <c r="E288" t="s">
        <v>11760</v>
      </c>
      <c r="F288" t="s">
        <v>4851</v>
      </c>
      <c r="G288" t="s">
        <v>11760</v>
      </c>
      <c r="I288" t="str">
        <f t="shared" si="27"/>
        <v>N/A</v>
      </c>
      <c r="J288">
        <f t="shared" si="28"/>
        <v>8.8900000000000007E-2</v>
      </c>
      <c r="K288">
        <f t="shared" si="29"/>
        <v>9.6600000000000005E-2</v>
      </c>
      <c r="L288">
        <f t="shared" si="30"/>
        <v>0.10310000000000001</v>
      </c>
      <c r="M288">
        <f t="shared" si="31"/>
        <v>0.10730000000000001</v>
      </c>
      <c r="N288">
        <f t="shared" si="32"/>
        <v>0.10310000000000001</v>
      </c>
    </row>
    <row r="289" spans="1:14" x14ac:dyDescent="0.3">
      <c r="A289" s="1">
        <v>33</v>
      </c>
      <c r="B289" t="s">
        <v>572</v>
      </c>
      <c r="C289" t="s">
        <v>261</v>
      </c>
      <c r="D289" t="s">
        <v>261</v>
      </c>
      <c r="E289" t="s">
        <v>261</v>
      </c>
      <c r="F289" t="s">
        <v>261</v>
      </c>
      <c r="G289" t="s">
        <v>1301</v>
      </c>
      <c r="I289" t="str">
        <f t="shared" si="27"/>
        <v>N/A</v>
      </c>
      <c r="J289" t="str">
        <f t="shared" si="28"/>
        <v>N/A</v>
      </c>
      <c r="K289" t="str">
        <f t="shared" si="29"/>
        <v>N/A</v>
      </c>
      <c r="L289" t="str">
        <f t="shared" si="30"/>
        <v>N/A</v>
      </c>
      <c r="M289" t="str">
        <f t="shared" si="31"/>
        <v>N/A</v>
      </c>
      <c r="N289">
        <f t="shared" si="32"/>
        <v>7.0999999999999994E-2</v>
      </c>
    </row>
    <row r="290" spans="1:14" x14ac:dyDescent="0.3">
      <c r="A290" s="1">
        <v>34</v>
      </c>
      <c r="B290" t="s">
        <v>574</v>
      </c>
      <c r="C290" t="s">
        <v>261</v>
      </c>
      <c r="D290" t="s">
        <v>261</v>
      </c>
      <c r="E290" t="s">
        <v>261</v>
      </c>
      <c r="F290" t="s">
        <v>261</v>
      </c>
      <c r="G290" t="s">
        <v>261</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580</v>
      </c>
      <c r="C291" t="s">
        <v>11739</v>
      </c>
      <c r="D291" t="s">
        <v>11740</v>
      </c>
      <c r="E291" t="s">
        <v>6211</v>
      </c>
      <c r="F291" t="s">
        <v>11741</v>
      </c>
      <c r="G291" t="s">
        <v>1386</v>
      </c>
      <c r="I291" t="str">
        <f t="shared" si="27"/>
        <v>pos_trend</v>
      </c>
      <c r="J291">
        <f t="shared" si="28"/>
        <v>91630000</v>
      </c>
      <c r="K291">
        <f t="shared" si="29"/>
        <v>95390000</v>
      </c>
      <c r="L291">
        <f t="shared" si="30"/>
        <v>103520000</v>
      </c>
      <c r="M291">
        <f t="shared" si="31"/>
        <v>111380000</v>
      </c>
      <c r="N291">
        <f t="shared" si="32"/>
        <v>116490000</v>
      </c>
    </row>
    <row r="292" spans="1:14" x14ac:dyDescent="0.3">
      <c r="A292" s="1">
        <v>36</v>
      </c>
      <c r="B292" t="s">
        <v>586</v>
      </c>
      <c r="C292" t="s">
        <v>3879</v>
      </c>
      <c r="D292" t="s">
        <v>11708</v>
      </c>
      <c r="E292" t="s">
        <v>7096</v>
      </c>
      <c r="F292" t="s">
        <v>1654</v>
      </c>
      <c r="G292" t="s">
        <v>3352</v>
      </c>
      <c r="I292" t="str">
        <f t="shared" si="27"/>
        <v>N/A</v>
      </c>
      <c r="J292">
        <f t="shared" si="28"/>
        <v>1030000000</v>
      </c>
      <c r="K292">
        <f t="shared" si="29"/>
        <v>987550000</v>
      </c>
      <c r="L292">
        <f t="shared" si="30"/>
        <v>1000000000</v>
      </c>
      <c r="M292">
        <f t="shared" si="31"/>
        <v>1040000000</v>
      </c>
      <c r="N292">
        <f t="shared" si="32"/>
        <v>1130000000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296</v>
      </c>
      <c r="C294" s="1" t="s">
        <v>248</v>
      </c>
      <c r="D294" s="1" t="s">
        <v>249</v>
      </c>
      <c r="E294" s="1" t="s">
        <v>250</v>
      </c>
      <c r="F294" s="1" t="s">
        <v>251</v>
      </c>
      <c r="G294" s="1" t="s">
        <v>252</v>
      </c>
      <c r="H294" s="1" t="s">
        <v>253</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587</v>
      </c>
      <c r="C295" t="s">
        <v>7691</v>
      </c>
      <c r="D295" t="s">
        <v>3948</v>
      </c>
      <c r="E295" t="s">
        <v>11761</v>
      </c>
      <c r="F295" t="s">
        <v>3460</v>
      </c>
      <c r="G295" t="s">
        <v>11762</v>
      </c>
      <c r="I295" t="str">
        <f t="shared" si="27"/>
        <v>N/A</v>
      </c>
      <c r="J295" t="str">
        <f t="shared" si="28"/>
        <v>(2.3M)</v>
      </c>
      <c r="K295" t="str">
        <f t="shared" si="29"/>
        <v>(527,000)</v>
      </c>
      <c r="L295" t="str">
        <f t="shared" si="30"/>
        <v>(345,000)</v>
      </c>
      <c r="M295" t="str">
        <f t="shared" si="31"/>
        <v>(1.04M)</v>
      </c>
      <c r="N295" t="str">
        <f t="shared" si="32"/>
        <v>(579,000)</v>
      </c>
    </row>
    <row r="296" spans="1:14" x14ac:dyDescent="0.3">
      <c r="A296" s="1">
        <v>1</v>
      </c>
      <c r="B296" t="s">
        <v>593</v>
      </c>
      <c r="C296" t="s">
        <v>7691</v>
      </c>
      <c r="D296" t="s">
        <v>3948</v>
      </c>
      <c r="E296" t="s">
        <v>11761</v>
      </c>
      <c r="F296" t="s">
        <v>3460</v>
      </c>
      <c r="G296" t="s">
        <v>11762</v>
      </c>
      <c r="I296" t="str">
        <f t="shared" si="27"/>
        <v>N/A</v>
      </c>
      <c r="J296" t="str">
        <f t="shared" si="28"/>
        <v>(2.3M)</v>
      </c>
      <c r="K296" t="str">
        <f t="shared" si="29"/>
        <v>(527,000)</v>
      </c>
      <c r="L296" t="str">
        <f t="shared" si="30"/>
        <v>(345,000)</v>
      </c>
      <c r="M296" t="str">
        <f t="shared" si="31"/>
        <v>(1.04M)</v>
      </c>
      <c r="N296" t="str">
        <f t="shared" si="32"/>
        <v>(579,000)</v>
      </c>
    </row>
    <row r="297" spans="1:14" x14ac:dyDescent="0.3">
      <c r="A297" s="1">
        <v>2</v>
      </c>
      <c r="B297" t="s">
        <v>598</v>
      </c>
      <c r="C297" t="s">
        <v>261</v>
      </c>
      <c r="D297" t="s">
        <v>261</v>
      </c>
      <c r="E297" t="s">
        <v>261</v>
      </c>
      <c r="F297" t="s">
        <v>261</v>
      </c>
      <c r="G297" t="s">
        <v>261</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608</v>
      </c>
      <c r="C298" t="s">
        <v>261</v>
      </c>
      <c r="D298" t="s">
        <v>261</v>
      </c>
      <c r="E298" t="s">
        <v>261</v>
      </c>
      <c r="F298" t="s">
        <v>261</v>
      </c>
      <c r="G298" t="s">
        <v>261</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609</v>
      </c>
      <c r="C299" t="s">
        <v>261</v>
      </c>
      <c r="D299" t="s">
        <v>261</v>
      </c>
      <c r="E299" t="s">
        <v>261</v>
      </c>
      <c r="F299" t="s">
        <v>261</v>
      </c>
      <c r="G299" t="s">
        <v>261</v>
      </c>
      <c r="I299" t="str">
        <f t="shared" si="27"/>
        <v>N/A</v>
      </c>
      <c r="J299" t="str">
        <f t="shared" si="28"/>
        <v>N/A</v>
      </c>
      <c r="K299" t="str">
        <f t="shared" si="29"/>
        <v>N/A</v>
      </c>
      <c r="L299" t="str">
        <f t="shared" si="30"/>
        <v>N/A</v>
      </c>
      <c r="M299" t="str">
        <f t="shared" si="31"/>
        <v>N/A</v>
      </c>
      <c r="N299" t="str">
        <f t="shared" si="32"/>
        <v>N/A</v>
      </c>
    </row>
    <row r="300" spans="1:14" x14ac:dyDescent="0.3">
      <c r="A300" s="1">
        <v>5</v>
      </c>
      <c r="B300" t="s">
        <v>612</v>
      </c>
      <c r="C300" t="s">
        <v>5348</v>
      </c>
      <c r="D300" t="s">
        <v>11763</v>
      </c>
      <c r="E300" t="s">
        <v>5298</v>
      </c>
      <c r="F300" t="s">
        <v>11764</v>
      </c>
      <c r="G300" t="s">
        <v>5021</v>
      </c>
      <c r="I300" t="str">
        <f t="shared" si="27"/>
        <v>N/A</v>
      </c>
      <c r="J300" t="str">
        <f t="shared" si="28"/>
        <v>(6.94M)</v>
      </c>
      <c r="K300" t="str">
        <f t="shared" si="29"/>
        <v>(29.51M)</v>
      </c>
      <c r="L300" t="str">
        <f t="shared" si="30"/>
        <v>(8.09M)</v>
      </c>
      <c r="M300">
        <f t="shared" si="31"/>
        <v>9980000</v>
      </c>
      <c r="N300">
        <f t="shared" si="32"/>
        <v>12250000</v>
      </c>
    </row>
    <row r="301" spans="1:14" x14ac:dyDescent="0.3">
      <c r="A301" s="1">
        <v>6</v>
      </c>
      <c r="B301" t="s">
        <v>616</v>
      </c>
      <c r="C301" t="s">
        <v>11765</v>
      </c>
      <c r="D301" t="s">
        <v>11766</v>
      </c>
      <c r="E301" t="s">
        <v>11767</v>
      </c>
      <c r="F301" t="s">
        <v>11768</v>
      </c>
      <c r="G301" t="s">
        <v>11769</v>
      </c>
      <c r="I301" t="str">
        <f t="shared" si="27"/>
        <v>N/A</v>
      </c>
      <c r="J301" t="str">
        <f t="shared" si="28"/>
        <v>(43.67M)</v>
      </c>
      <c r="K301" t="str">
        <f t="shared" si="29"/>
        <v>(69.1M)</v>
      </c>
      <c r="L301" t="str">
        <f t="shared" si="30"/>
        <v>(41.22M)</v>
      </c>
      <c r="M301" t="str">
        <f t="shared" si="31"/>
        <v>(22.03M)</v>
      </c>
      <c r="N301" t="str">
        <f t="shared" si="32"/>
        <v>(17.59M)</v>
      </c>
    </row>
    <row r="302" spans="1:14" x14ac:dyDescent="0.3">
      <c r="A302" s="1">
        <v>7</v>
      </c>
      <c r="B302" t="s">
        <v>618</v>
      </c>
      <c r="C302" t="s">
        <v>5259</v>
      </c>
      <c r="D302" t="s">
        <v>11770</v>
      </c>
      <c r="E302" t="s">
        <v>9740</v>
      </c>
      <c r="F302" t="s">
        <v>5786</v>
      </c>
      <c r="G302" t="s">
        <v>11771</v>
      </c>
      <c r="I302" t="str">
        <f t="shared" si="27"/>
        <v>N/A</v>
      </c>
      <c r="J302">
        <f t="shared" si="28"/>
        <v>36730000</v>
      </c>
      <c r="K302">
        <f t="shared" si="29"/>
        <v>39590000</v>
      </c>
      <c r="L302">
        <f t="shared" si="30"/>
        <v>33130000.000000004</v>
      </c>
      <c r="M302">
        <f t="shared" si="31"/>
        <v>32009999.999999996</v>
      </c>
      <c r="N302">
        <f t="shared" si="32"/>
        <v>29840000</v>
      </c>
    </row>
    <row r="303" spans="1:14" x14ac:dyDescent="0.3">
      <c r="A303" s="1">
        <v>8</v>
      </c>
      <c r="B303" t="s">
        <v>2277</v>
      </c>
      <c r="C303" t="s">
        <v>261</v>
      </c>
      <c r="D303" t="s">
        <v>261</v>
      </c>
      <c r="E303" t="s">
        <v>11772</v>
      </c>
      <c r="F303" t="s">
        <v>11773</v>
      </c>
      <c r="G303" t="s">
        <v>11774</v>
      </c>
      <c r="I303" t="str">
        <f t="shared" si="27"/>
        <v>N/A</v>
      </c>
      <c r="J303" t="str">
        <f t="shared" si="28"/>
        <v>N/A</v>
      </c>
      <c r="K303" t="str">
        <f t="shared" si="29"/>
        <v>N/A</v>
      </c>
      <c r="L303" t="str">
        <f t="shared" si="30"/>
        <v>(4.51M)</v>
      </c>
      <c r="M303" t="str">
        <f t="shared" si="31"/>
        <v>(58.57M)</v>
      </c>
      <c r="N303" t="str">
        <f t="shared" si="32"/>
        <v>(123.75M)</v>
      </c>
    </row>
    <row r="304" spans="1:14" x14ac:dyDescent="0.3">
      <c r="A304" s="1">
        <v>9</v>
      </c>
      <c r="B304" t="s">
        <v>2282</v>
      </c>
      <c r="C304" t="s">
        <v>6805</v>
      </c>
      <c r="D304" t="s">
        <v>11775</v>
      </c>
      <c r="E304" t="s">
        <v>261</v>
      </c>
      <c r="F304" t="s">
        <v>261</v>
      </c>
      <c r="G304" t="s">
        <v>11776</v>
      </c>
      <c r="I304" t="str">
        <f t="shared" si="27"/>
        <v>N/A</v>
      </c>
      <c r="J304">
        <f t="shared" si="28"/>
        <v>3940000</v>
      </c>
      <c r="K304">
        <f t="shared" si="29"/>
        <v>26380000</v>
      </c>
      <c r="L304" t="str">
        <f t="shared" si="30"/>
        <v>N/A</v>
      </c>
      <c r="M304" t="str">
        <f t="shared" si="31"/>
        <v>N/A</v>
      </c>
      <c r="N304">
        <f t="shared" si="32"/>
        <v>8890000</v>
      </c>
    </row>
    <row r="305" spans="1:14" x14ac:dyDescent="0.3">
      <c r="A305" s="1">
        <v>10</v>
      </c>
      <c r="B305" t="s">
        <v>620</v>
      </c>
      <c r="C305" t="s">
        <v>261</v>
      </c>
      <c r="D305" t="s">
        <v>261</v>
      </c>
      <c r="E305" t="s">
        <v>261</v>
      </c>
      <c r="F305" t="s">
        <v>261</v>
      </c>
      <c r="G305" t="s">
        <v>261</v>
      </c>
      <c r="I305" t="str">
        <f t="shared" si="27"/>
        <v>N/A</v>
      </c>
      <c r="J305" t="str">
        <f t="shared" si="28"/>
        <v>N/A</v>
      </c>
      <c r="K305" t="str">
        <f t="shared" si="29"/>
        <v>N/A</v>
      </c>
      <c r="L305" t="str">
        <f t="shared" si="30"/>
        <v>N/A</v>
      </c>
      <c r="M305" t="str">
        <f t="shared" si="31"/>
        <v>N/A</v>
      </c>
      <c r="N305" t="str">
        <f t="shared" si="32"/>
        <v>N/A</v>
      </c>
    </row>
    <row r="306" spans="1:14" x14ac:dyDescent="0.3">
      <c r="A306" s="1">
        <v>11</v>
      </c>
      <c r="B306" t="s">
        <v>621</v>
      </c>
      <c r="C306" t="s">
        <v>11777</v>
      </c>
      <c r="D306" t="s">
        <v>10378</v>
      </c>
      <c r="E306" t="s">
        <v>261</v>
      </c>
      <c r="F306" t="s">
        <v>261</v>
      </c>
      <c r="G306" t="s">
        <v>8852</v>
      </c>
      <c r="I306" t="str">
        <f t="shared" si="27"/>
        <v>N/A</v>
      </c>
      <c r="J306" t="str">
        <f t="shared" si="28"/>
        <v>788000</v>
      </c>
      <c r="K306" t="str">
        <f t="shared" si="29"/>
        <v>105000</v>
      </c>
      <c r="L306" t="str">
        <f t="shared" si="30"/>
        <v>N/A</v>
      </c>
      <c r="M306" t="str">
        <f t="shared" si="31"/>
        <v>N/A</v>
      </c>
      <c r="N306" t="str">
        <f t="shared" si="32"/>
        <v>436000</v>
      </c>
    </row>
    <row r="307" spans="1:14" x14ac:dyDescent="0.3">
      <c r="A307" s="1">
        <v>12</v>
      </c>
      <c r="B307" t="s">
        <v>624</v>
      </c>
      <c r="C307" t="s">
        <v>11772</v>
      </c>
      <c r="D307" t="s">
        <v>8450</v>
      </c>
      <c r="E307" t="s">
        <v>11778</v>
      </c>
      <c r="F307" t="s">
        <v>11779</v>
      </c>
      <c r="G307" t="s">
        <v>11780</v>
      </c>
      <c r="I307" t="str">
        <f t="shared" si="27"/>
        <v>N/A</v>
      </c>
      <c r="J307" t="str">
        <f t="shared" si="28"/>
        <v>(4.51M)</v>
      </c>
      <c r="K307" t="str">
        <f t="shared" si="29"/>
        <v>(3.56M)</v>
      </c>
      <c r="L307" t="str">
        <f t="shared" si="30"/>
        <v>(12.94M)</v>
      </c>
      <c r="M307" t="str">
        <f t="shared" si="31"/>
        <v>(49.63M)</v>
      </c>
      <c r="N307" t="str">
        <f t="shared" si="32"/>
        <v>(102.75M)</v>
      </c>
    </row>
    <row r="308" spans="1:14" x14ac:dyDescent="0.3">
      <c r="A308" s="1">
        <v>13</v>
      </c>
      <c r="B308" t="s">
        <v>2290</v>
      </c>
      <c r="C308" t="s">
        <v>261</v>
      </c>
      <c r="D308" t="s">
        <v>11781</v>
      </c>
      <c r="E308" t="s">
        <v>11782</v>
      </c>
      <c r="F308" t="s">
        <v>11783</v>
      </c>
      <c r="G308" t="s">
        <v>11784</v>
      </c>
      <c r="I308" t="str">
        <f t="shared" si="27"/>
        <v>N/A</v>
      </c>
      <c r="J308" t="str">
        <f t="shared" si="28"/>
        <v>N/A</v>
      </c>
      <c r="K308">
        <f t="shared" si="29"/>
        <v>0.21149999999999999</v>
      </c>
      <c r="L308">
        <f t="shared" si="30"/>
        <v>-2.6395</v>
      </c>
      <c r="M308">
        <f t="shared" si="31"/>
        <v>-2.8347000000000002</v>
      </c>
      <c r="N308">
        <f t="shared" si="32"/>
        <v>-1.0703</v>
      </c>
    </row>
    <row r="309" spans="1:14" x14ac:dyDescent="0.3">
      <c r="A309" s="1">
        <v>14</v>
      </c>
      <c r="B309" t="s">
        <v>2295</v>
      </c>
      <c r="C309" t="s">
        <v>11785</v>
      </c>
      <c r="D309" t="s">
        <v>11786</v>
      </c>
      <c r="E309" t="s">
        <v>11787</v>
      </c>
      <c r="F309" t="s">
        <v>11788</v>
      </c>
      <c r="G309" t="s">
        <v>11789</v>
      </c>
      <c r="I309" t="str">
        <f t="shared" si="27"/>
        <v>N/A</v>
      </c>
      <c r="J309">
        <f t="shared" si="28"/>
        <v>-0.1152</v>
      </c>
      <c r="K309">
        <f t="shared" si="29"/>
        <v>-9.8699999999999996E-2</v>
      </c>
      <c r="L309">
        <f t="shared" si="30"/>
        <v>-0.36600000000000005</v>
      </c>
      <c r="M309">
        <f t="shared" si="31"/>
        <v>-1.4337</v>
      </c>
      <c r="N309">
        <f t="shared" si="32"/>
        <v>-2.7786000000000004</v>
      </c>
    </row>
    <row r="310" spans="1:14" x14ac:dyDescent="0.3">
      <c r="I310" t="str">
        <f t="shared" si="27"/>
        <v>N/A</v>
      </c>
      <c r="J310">
        <f t="shared" si="28"/>
        <v>0</v>
      </c>
      <c r="K310">
        <f t="shared" si="29"/>
        <v>0</v>
      </c>
      <c r="L310">
        <f t="shared" si="30"/>
        <v>0</v>
      </c>
      <c r="M310">
        <f t="shared" si="31"/>
        <v>0</v>
      </c>
      <c r="N310">
        <f t="shared" si="32"/>
        <v>0</v>
      </c>
    </row>
    <row r="311" spans="1:14" x14ac:dyDescent="0.3">
      <c r="B311" s="1" t="s">
        <v>296</v>
      </c>
      <c r="C311" s="1" t="s">
        <v>248</v>
      </c>
      <c r="D311" s="1" t="s">
        <v>249</v>
      </c>
      <c r="E311" s="1" t="s">
        <v>250</v>
      </c>
      <c r="F311" s="1" t="s">
        <v>251</v>
      </c>
      <c r="G311" s="1" t="s">
        <v>252</v>
      </c>
      <c r="H311" s="1" t="s">
        <v>253</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630</v>
      </c>
      <c r="C312" t="s">
        <v>11790</v>
      </c>
      <c r="D312" t="s">
        <v>11791</v>
      </c>
      <c r="E312" t="s">
        <v>11792</v>
      </c>
      <c r="F312" t="s">
        <v>6635</v>
      </c>
      <c r="G312" t="s">
        <v>6633</v>
      </c>
      <c r="I312" t="str">
        <f t="shared" si="27"/>
        <v>N/A</v>
      </c>
      <c r="J312" t="str">
        <f t="shared" si="28"/>
        <v>(3.17M)</v>
      </c>
      <c r="K312" t="str">
        <f t="shared" si="29"/>
        <v>(2.81M)</v>
      </c>
      <c r="L312" t="str">
        <f t="shared" si="30"/>
        <v>(2.85M)</v>
      </c>
      <c r="M312" t="str">
        <f t="shared" si="31"/>
        <v>(3.14M)</v>
      </c>
      <c r="N312" t="str">
        <f t="shared" si="32"/>
        <v>(3.52M)</v>
      </c>
    </row>
    <row r="313" spans="1:14" x14ac:dyDescent="0.3">
      <c r="A313" s="1">
        <v>1</v>
      </c>
      <c r="B313" t="s">
        <v>636</v>
      </c>
      <c r="C313" t="s">
        <v>11790</v>
      </c>
      <c r="D313" t="s">
        <v>11791</v>
      </c>
      <c r="E313" t="s">
        <v>11792</v>
      </c>
      <c r="F313" t="s">
        <v>6635</v>
      </c>
      <c r="G313" t="s">
        <v>6633</v>
      </c>
      <c r="I313" t="str">
        <f t="shared" si="27"/>
        <v>N/A</v>
      </c>
      <c r="J313" t="str">
        <f t="shared" si="28"/>
        <v>(3.17M)</v>
      </c>
      <c r="K313" t="str">
        <f t="shared" si="29"/>
        <v>(2.81M)</v>
      </c>
      <c r="L313" t="str">
        <f t="shared" si="30"/>
        <v>(2.85M)</v>
      </c>
      <c r="M313" t="str">
        <f t="shared" si="31"/>
        <v>(3.14M)</v>
      </c>
      <c r="N313" t="str">
        <f t="shared" si="32"/>
        <v>(3.52M)</v>
      </c>
    </row>
    <row r="314" spans="1:14" x14ac:dyDescent="0.3">
      <c r="A314" s="1">
        <v>2</v>
      </c>
      <c r="B314" t="s">
        <v>374</v>
      </c>
      <c r="C314" t="s">
        <v>261</v>
      </c>
      <c r="D314" t="s">
        <v>261</v>
      </c>
      <c r="E314" t="s">
        <v>261</v>
      </c>
      <c r="F314" t="s">
        <v>261</v>
      </c>
      <c r="G314" t="s">
        <v>261</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637</v>
      </c>
      <c r="C315" t="s">
        <v>261</v>
      </c>
      <c r="D315" t="s">
        <v>11793</v>
      </c>
      <c r="E315" t="s">
        <v>11794</v>
      </c>
      <c r="F315" t="s">
        <v>11795</v>
      </c>
      <c r="G315" t="s">
        <v>11796</v>
      </c>
      <c r="I315" t="str">
        <f t="shared" si="27"/>
        <v>neg_trend</v>
      </c>
      <c r="J315" t="str">
        <f t="shared" si="28"/>
        <v>N/A</v>
      </c>
      <c r="K315">
        <f t="shared" si="29"/>
        <v>0.11359999999999999</v>
      </c>
      <c r="L315">
        <f t="shared" si="30"/>
        <v>-1.3200000000000002E-2</v>
      </c>
      <c r="M315">
        <f t="shared" si="31"/>
        <v>-0.1026</v>
      </c>
      <c r="N315">
        <f t="shared" si="32"/>
        <v>-0.12230000000000001</v>
      </c>
    </row>
    <row r="316" spans="1:14" x14ac:dyDescent="0.3">
      <c r="A316" s="1">
        <v>4</v>
      </c>
      <c r="B316" t="s">
        <v>2309</v>
      </c>
      <c r="C316" t="s">
        <v>2566</v>
      </c>
      <c r="D316" t="s">
        <v>11797</v>
      </c>
      <c r="E316" t="s">
        <v>261</v>
      </c>
      <c r="F316" t="s">
        <v>261</v>
      </c>
      <c r="G316" t="s">
        <v>291</v>
      </c>
      <c r="I316" t="str">
        <f t="shared" ref="I316:I379" si="33">IF(AND(K316&gt; J316, L316&gt; K316, M316&gt; L316, N316&gt; M316), "pos_trend", IF(AND(K316&lt; J316, L316&lt; K316, M316&lt; L316, N316&lt; M316), "neg_trend", "N/A"))</f>
        <v>N/A</v>
      </c>
      <c r="J316">
        <f t="shared" ref="J316:J379" si="34">IF(TRIM(C316)="-", "N/A", IF(RIGHT(C316,1)="M",1000000*VALUE(LEFT(C316,LEN(C316)-1)),IF(RIGHT(C316,1)="B",1000000000*VALUE(LEFT(C316,LEN(C316)-1)),IF(RIGHT(C316,1)="%",0.01*VALUE(LEFT(C316,LEN(C316)-1)),C316))))</f>
        <v>10200000</v>
      </c>
      <c r="K316">
        <f t="shared" ref="K316:K379" si="35">IF(TRIM(D316)="-", "N/A", IF(RIGHT(D316,1)="M",1000000*VALUE(LEFT(D316,LEN(D316)-1)),IF(RIGHT(D316,1)="B",1000000000*VALUE(LEFT(D316,LEN(D316)-1)),IF(RIGHT(D316,1)="%",0.01*VALUE(LEFT(D316,LEN(D316)-1)),D316))))</f>
        <v>64209999.999999993</v>
      </c>
      <c r="L316" t="str">
        <f t="shared" ref="L316:L379" si="36">IF(TRIM(E316)="-", "N/A", IF(RIGHT(E316,1)="M",1000000*VALUE(LEFT(E316,LEN(E316)-1)),IF(RIGHT(E316,1)="B",1000000000*VALUE(LEFT(E316,LEN(E316)-1)),IF(RIGHT(E316,1)="%",0.01*VALUE(LEFT(E316,LEN(E316)-1)),E316))))</f>
        <v>N/A</v>
      </c>
      <c r="M316" t="str">
        <f t="shared" ref="M316:M379" si="37">IF(TRIM(F316)="-", "N/A", IF(RIGHT(F316,1)="M",1000000*VALUE(LEFT(F316,LEN(F316)-1)),IF(RIGHT(F316,1)="B",1000000000*VALUE(LEFT(F316,LEN(F316)-1)),IF(RIGHT(F316,1)="%",0.01*VALUE(LEFT(F316,LEN(F316)-1)),F316))))</f>
        <v>N/A</v>
      </c>
      <c r="N316">
        <f t="shared" ref="N316:N379" si="38">IF(TRIM(G316)="-", "N/A", IF(RIGHT(G316,1)="M",1000000*VALUE(LEFT(G316,LEN(G316)-1)),IF(RIGHT(G316,1)="B",1000000000*VALUE(LEFT(G316,LEN(G316)-1)),IF(RIGHT(G316,1)="%",0.01*VALUE(LEFT(G316,LEN(G316)-1)),G316))))</f>
        <v>11100000</v>
      </c>
    </row>
    <row r="317" spans="1:14" x14ac:dyDescent="0.3">
      <c r="A317" s="1">
        <v>5</v>
      </c>
      <c r="B317" t="s">
        <v>2310</v>
      </c>
      <c r="C317" t="s">
        <v>11798</v>
      </c>
      <c r="D317" t="s">
        <v>11799</v>
      </c>
      <c r="E317" t="s">
        <v>11800</v>
      </c>
      <c r="F317" t="s">
        <v>9031</v>
      </c>
      <c r="G317" t="s">
        <v>11801</v>
      </c>
      <c r="I317" t="str">
        <f t="shared" si="33"/>
        <v>N/A</v>
      </c>
      <c r="J317">
        <f t="shared" si="34"/>
        <v>96650000</v>
      </c>
      <c r="K317">
        <f t="shared" si="35"/>
        <v>35490000</v>
      </c>
      <c r="L317">
        <f t="shared" si="36"/>
        <v>35460000</v>
      </c>
      <c r="M317">
        <f t="shared" si="37"/>
        <v>37330000</v>
      </c>
      <c r="N317">
        <f t="shared" si="38"/>
        <v>74700000</v>
      </c>
    </row>
    <row r="318" spans="1:14" x14ac:dyDescent="0.3">
      <c r="A318" s="1">
        <v>6</v>
      </c>
      <c r="B318" t="s">
        <v>642</v>
      </c>
      <c r="C318" t="s">
        <v>4123</v>
      </c>
      <c r="D318" t="s">
        <v>11802</v>
      </c>
      <c r="E318" t="s">
        <v>11803</v>
      </c>
      <c r="F318" t="s">
        <v>1986</v>
      </c>
      <c r="G318" t="s">
        <v>11804</v>
      </c>
      <c r="I318" t="str">
        <f t="shared" si="33"/>
        <v>N/A</v>
      </c>
      <c r="J318">
        <f t="shared" si="34"/>
        <v>1180000</v>
      </c>
      <c r="K318" t="str">
        <f t="shared" si="35"/>
        <v>978000</v>
      </c>
      <c r="L318" t="str">
        <f t="shared" si="36"/>
        <v>982000</v>
      </c>
      <c r="M318">
        <f t="shared" si="37"/>
        <v>1340000</v>
      </c>
      <c r="N318" t="str">
        <f t="shared" si="38"/>
        <v>958000</v>
      </c>
    </row>
    <row r="319" spans="1:14" x14ac:dyDescent="0.3">
      <c r="A319" s="1">
        <v>7</v>
      </c>
      <c r="B319" t="s">
        <v>648</v>
      </c>
      <c r="C319" t="s">
        <v>261</v>
      </c>
      <c r="D319" t="s">
        <v>261</v>
      </c>
      <c r="E319" t="s">
        <v>261</v>
      </c>
      <c r="F319" t="s">
        <v>261</v>
      </c>
      <c r="G319" t="s">
        <v>11805</v>
      </c>
      <c r="I319" t="str">
        <f t="shared" si="33"/>
        <v>N/A</v>
      </c>
      <c r="J319" t="str">
        <f t="shared" si="34"/>
        <v>N/A</v>
      </c>
      <c r="K319" t="str">
        <f t="shared" si="35"/>
        <v>N/A</v>
      </c>
      <c r="L319" t="str">
        <f t="shared" si="36"/>
        <v>N/A</v>
      </c>
      <c r="M319" t="str">
        <f t="shared" si="37"/>
        <v>N/A</v>
      </c>
      <c r="N319" t="str">
        <f t="shared" si="38"/>
        <v>(795,000)</v>
      </c>
    </row>
    <row r="320" spans="1:14" x14ac:dyDescent="0.3">
      <c r="A320" s="1">
        <v>8</v>
      </c>
      <c r="B320" t="s">
        <v>650</v>
      </c>
      <c r="C320" t="s">
        <v>4123</v>
      </c>
      <c r="D320" t="s">
        <v>11802</v>
      </c>
      <c r="E320" t="s">
        <v>11803</v>
      </c>
      <c r="F320" t="s">
        <v>1986</v>
      </c>
      <c r="G320" t="s">
        <v>5456</v>
      </c>
      <c r="I320" t="str">
        <f t="shared" si="33"/>
        <v>N/A</v>
      </c>
      <c r="J320">
        <f t="shared" si="34"/>
        <v>1180000</v>
      </c>
      <c r="K320" t="str">
        <f t="shared" si="35"/>
        <v>978000</v>
      </c>
      <c r="L320" t="str">
        <f t="shared" si="36"/>
        <v>982000</v>
      </c>
      <c r="M320">
        <f t="shared" si="37"/>
        <v>1340000</v>
      </c>
      <c r="N320">
        <f t="shared" si="38"/>
        <v>1750000</v>
      </c>
    </row>
    <row r="321" spans="1:14" x14ac:dyDescent="0.3">
      <c r="A321" s="1">
        <v>9</v>
      </c>
      <c r="B321" t="s">
        <v>652</v>
      </c>
      <c r="C321" t="s">
        <v>943</v>
      </c>
      <c r="D321" t="s">
        <v>4587</v>
      </c>
      <c r="E321" t="s">
        <v>4670</v>
      </c>
      <c r="F321" t="s">
        <v>3152</v>
      </c>
      <c r="G321" t="s">
        <v>11479</v>
      </c>
      <c r="I321" t="str">
        <f t="shared" si="33"/>
        <v>N/A</v>
      </c>
      <c r="J321">
        <f t="shared" si="34"/>
        <v>1170000</v>
      </c>
      <c r="K321" t="str">
        <f t="shared" si="35"/>
        <v>926000</v>
      </c>
      <c r="L321" t="str">
        <f t="shared" si="36"/>
        <v>923000</v>
      </c>
      <c r="M321">
        <f t="shared" si="37"/>
        <v>1250000</v>
      </c>
      <c r="N321">
        <f t="shared" si="38"/>
        <v>1670000</v>
      </c>
    </row>
    <row r="322" spans="1:14" x14ac:dyDescent="0.3">
      <c r="A322" s="1">
        <v>10</v>
      </c>
      <c r="B322" t="s">
        <v>654</v>
      </c>
      <c r="C322" t="s">
        <v>11806</v>
      </c>
      <c r="D322" t="s">
        <v>11807</v>
      </c>
      <c r="E322" t="s">
        <v>11808</v>
      </c>
      <c r="F322" t="s">
        <v>11809</v>
      </c>
      <c r="G322" t="s">
        <v>6032</v>
      </c>
      <c r="I322" t="str">
        <f t="shared" si="33"/>
        <v>N/A</v>
      </c>
      <c r="J322" t="str">
        <f t="shared" si="34"/>
        <v>(46.82M)</v>
      </c>
      <c r="K322" t="str">
        <f t="shared" si="35"/>
        <v>(18.38M)</v>
      </c>
      <c r="L322" t="str">
        <f t="shared" si="36"/>
        <v>(27.16M)</v>
      </c>
      <c r="M322" t="str">
        <f t="shared" si="37"/>
        <v>(9.08M)</v>
      </c>
      <c r="N322">
        <f t="shared" si="38"/>
        <v>24270000</v>
      </c>
    </row>
    <row r="323" spans="1:14" x14ac:dyDescent="0.3">
      <c r="A323" s="1">
        <v>11</v>
      </c>
      <c r="B323" t="s">
        <v>660</v>
      </c>
      <c r="C323" t="s">
        <v>11810</v>
      </c>
      <c r="D323" t="s">
        <v>11807</v>
      </c>
      <c r="E323" t="s">
        <v>11811</v>
      </c>
      <c r="F323" t="s">
        <v>11809</v>
      </c>
      <c r="G323" t="s">
        <v>6032</v>
      </c>
      <c r="I323" t="str">
        <f t="shared" si="33"/>
        <v>N/A</v>
      </c>
      <c r="J323" t="str">
        <f t="shared" si="34"/>
        <v>(10.89M)</v>
      </c>
      <c r="K323" t="str">
        <f t="shared" si="35"/>
        <v>(18.38M)</v>
      </c>
      <c r="L323" t="str">
        <f t="shared" si="36"/>
        <v>(14.76M)</v>
      </c>
      <c r="M323" t="str">
        <f t="shared" si="37"/>
        <v>(9.08M)</v>
      </c>
      <c r="N323">
        <f t="shared" si="38"/>
        <v>24270000</v>
      </c>
    </row>
    <row r="324" spans="1:14" x14ac:dyDescent="0.3">
      <c r="A324" s="1">
        <v>12</v>
      </c>
      <c r="B324" t="s">
        <v>661</v>
      </c>
      <c r="C324" t="s">
        <v>11812</v>
      </c>
      <c r="D324" t="s">
        <v>11813</v>
      </c>
      <c r="E324" t="s">
        <v>11814</v>
      </c>
      <c r="F324" t="s">
        <v>261</v>
      </c>
      <c r="G324" t="s">
        <v>261</v>
      </c>
      <c r="I324" t="str">
        <f t="shared" si="33"/>
        <v>N/A</v>
      </c>
      <c r="J324" t="str">
        <f t="shared" si="34"/>
        <v>(35.93M)</v>
      </c>
      <c r="K324" t="str">
        <f t="shared" si="35"/>
        <v>(7,000)</v>
      </c>
      <c r="L324" t="str">
        <f t="shared" si="36"/>
        <v>(12.4M)</v>
      </c>
      <c r="M324" t="str">
        <f t="shared" si="37"/>
        <v>N/A</v>
      </c>
      <c r="N324" t="str">
        <f t="shared" si="38"/>
        <v>N/A</v>
      </c>
    </row>
    <row r="325" spans="1:14" x14ac:dyDescent="0.3">
      <c r="A325" s="1">
        <v>13</v>
      </c>
      <c r="B325" t="s">
        <v>662</v>
      </c>
      <c r="C325" t="s">
        <v>261</v>
      </c>
      <c r="D325" t="s">
        <v>261</v>
      </c>
      <c r="E325" t="s">
        <v>261</v>
      </c>
      <c r="F325" t="s">
        <v>261</v>
      </c>
      <c r="G325" t="s">
        <v>261</v>
      </c>
      <c r="I325" t="str">
        <f t="shared" si="33"/>
        <v>N/A</v>
      </c>
      <c r="J325" t="str">
        <f t="shared" si="34"/>
        <v>N/A</v>
      </c>
      <c r="K325" t="str">
        <f t="shared" si="35"/>
        <v>N/A</v>
      </c>
      <c r="L325" t="str">
        <f t="shared" si="36"/>
        <v>N/A</v>
      </c>
      <c r="M325" t="str">
        <f t="shared" si="37"/>
        <v>N/A</v>
      </c>
      <c r="N325" t="str">
        <f t="shared" si="38"/>
        <v>N/A</v>
      </c>
    </row>
    <row r="326" spans="1:14" x14ac:dyDescent="0.3">
      <c r="A326" s="1">
        <v>14</v>
      </c>
      <c r="B326" t="s">
        <v>668</v>
      </c>
      <c r="C326" t="s">
        <v>11812</v>
      </c>
      <c r="D326" t="s">
        <v>11813</v>
      </c>
      <c r="E326" t="s">
        <v>11814</v>
      </c>
      <c r="F326" t="s">
        <v>261</v>
      </c>
      <c r="G326" t="s">
        <v>261</v>
      </c>
      <c r="I326" t="str">
        <f t="shared" si="33"/>
        <v>N/A</v>
      </c>
      <c r="J326" t="str">
        <f t="shared" si="34"/>
        <v>(35.93M)</v>
      </c>
      <c r="K326" t="str">
        <f t="shared" si="35"/>
        <v>(7,000)</v>
      </c>
      <c r="L326" t="str">
        <f t="shared" si="36"/>
        <v>(12.4M)</v>
      </c>
      <c r="M326" t="str">
        <f t="shared" si="37"/>
        <v>N/A</v>
      </c>
      <c r="N326" t="str">
        <f t="shared" si="38"/>
        <v>N/A</v>
      </c>
    </row>
    <row r="327" spans="1:14" x14ac:dyDescent="0.3">
      <c r="A327" s="1">
        <v>15</v>
      </c>
      <c r="B327" t="s">
        <v>674</v>
      </c>
      <c r="C327" t="s">
        <v>261</v>
      </c>
      <c r="D327" t="s">
        <v>261</v>
      </c>
      <c r="E327" t="s">
        <v>261</v>
      </c>
      <c r="F327" t="s">
        <v>261</v>
      </c>
      <c r="G327" t="s">
        <v>261</v>
      </c>
      <c r="I327" t="str">
        <f t="shared" si="33"/>
        <v>N/A</v>
      </c>
      <c r="J327" t="str">
        <f t="shared" si="34"/>
        <v>N/A</v>
      </c>
      <c r="K327" t="str">
        <f t="shared" si="35"/>
        <v>N/A</v>
      </c>
      <c r="L327" t="str">
        <f t="shared" si="36"/>
        <v>N/A</v>
      </c>
      <c r="M327" t="str">
        <f t="shared" si="37"/>
        <v>N/A</v>
      </c>
      <c r="N327" t="str">
        <f t="shared" si="38"/>
        <v>N/A</v>
      </c>
    </row>
    <row r="328" spans="1:14" x14ac:dyDescent="0.3">
      <c r="A328" s="1">
        <v>16</v>
      </c>
      <c r="B328" t="s">
        <v>620</v>
      </c>
      <c r="C328" t="s">
        <v>261</v>
      </c>
      <c r="D328" t="s">
        <v>261</v>
      </c>
      <c r="E328" t="s">
        <v>261</v>
      </c>
      <c r="F328" t="s">
        <v>261</v>
      </c>
      <c r="G328" t="s">
        <v>261</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621</v>
      </c>
      <c r="C329" t="s">
        <v>261</v>
      </c>
      <c r="D329" t="s">
        <v>261</v>
      </c>
      <c r="E329" t="s">
        <v>261</v>
      </c>
      <c r="F329" t="s">
        <v>261</v>
      </c>
      <c r="G329" t="s">
        <v>261</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680</v>
      </c>
      <c r="C330" t="s">
        <v>11815</v>
      </c>
      <c r="D330" t="s">
        <v>11816</v>
      </c>
      <c r="E330" t="s">
        <v>6640</v>
      </c>
      <c r="F330" t="s">
        <v>11817</v>
      </c>
      <c r="G330" t="s">
        <v>1486</v>
      </c>
      <c r="I330" t="str">
        <f t="shared" si="33"/>
        <v>N/A</v>
      </c>
      <c r="J330">
        <f t="shared" si="34"/>
        <v>37640000</v>
      </c>
      <c r="K330" t="str">
        <f t="shared" si="35"/>
        <v>(48.93M)</v>
      </c>
      <c r="L330">
        <f t="shared" si="36"/>
        <v>6430000</v>
      </c>
      <c r="M330">
        <f t="shared" si="37"/>
        <v>26450000</v>
      </c>
      <c r="N330">
        <f t="shared" si="38"/>
        <v>85310000</v>
      </c>
    </row>
    <row r="331" spans="1:14" x14ac:dyDescent="0.3">
      <c r="A331" s="1">
        <v>19</v>
      </c>
      <c r="B331" t="s">
        <v>686</v>
      </c>
      <c r="C331" t="s">
        <v>261</v>
      </c>
      <c r="D331" t="s">
        <v>11818</v>
      </c>
      <c r="E331" t="s">
        <v>11819</v>
      </c>
      <c r="F331" t="s">
        <v>11820</v>
      </c>
      <c r="G331" t="s">
        <v>11821</v>
      </c>
      <c r="I331" t="str">
        <f t="shared" si="33"/>
        <v>N/A</v>
      </c>
      <c r="J331" t="str">
        <f t="shared" si="34"/>
        <v>N/A</v>
      </c>
      <c r="K331">
        <f t="shared" si="35"/>
        <v>-2.2999000000000001</v>
      </c>
      <c r="L331">
        <f t="shared" si="36"/>
        <v>1.1315000000000002</v>
      </c>
      <c r="M331">
        <f t="shared" si="37"/>
        <v>3.1111000000000004</v>
      </c>
      <c r="N331">
        <f t="shared" si="38"/>
        <v>2.2253000000000003</v>
      </c>
    </row>
    <row r="332" spans="1:14" x14ac:dyDescent="0.3">
      <c r="A332" s="1">
        <v>20</v>
      </c>
      <c r="B332" t="s">
        <v>2335</v>
      </c>
      <c r="C332" t="s">
        <v>11822</v>
      </c>
      <c r="D332" t="s">
        <v>11823</v>
      </c>
      <c r="E332" t="s">
        <v>11824</v>
      </c>
      <c r="F332" t="s">
        <v>11825</v>
      </c>
      <c r="G332" t="s">
        <v>11826</v>
      </c>
      <c r="I332" t="str">
        <f t="shared" si="33"/>
        <v>N/A</v>
      </c>
      <c r="J332">
        <f t="shared" si="34"/>
        <v>0.96160000000000001</v>
      </c>
      <c r="K332">
        <f t="shared" si="35"/>
        <v>-1.3575999999999999</v>
      </c>
      <c r="L332">
        <f t="shared" si="36"/>
        <v>0.18190000000000001</v>
      </c>
      <c r="M332">
        <f t="shared" si="37"/>
        <v>0.7641</v>
      </c>
      <c r="N332">
        <f t="shared" si="38"/>
        <v>2.3071000000000002</v>
      </c>
    </row>
    <row r="333" spans="1:14" x14ac:dyDescent="0.3">
      <c r="A333" s="1">
        <v>21</v>
      </c>
      <c r="B333" t="s">
        <v>691</v>
      </c>
      <c r="C333" t="s">
        <v>261</v>
      </c>
      <c r="D333" t="s">
        <v>261</v>
      </c>
      <c r="E333" t="s">
        <v>261</v>
      </c>
      <c r="F333" t="s">
        <v>261</v>
      </c>
      <c r="G333" t="s">
        <v>261</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692</v>
      </c>
      <c r="C334" t="s">
        <v>693</v>
      </c>
      <c r="D334" t="s">
        <v>693</v>
      </c>
      <c r="E334" t="s">
        <v>261</v>
      </c>
      <c r="F334" t="s">
        <v>261</v>
      </c>
      <c r="G334" t="s">
        <v>693</v>
      </c>
      <c r="I334" t="str">
        <f t="shared" si="33"/>
        <v>N/A</v>
      </c>
      <c r="J334" t="str">
        <f t="shared" si="34"/>
        <v>0</v>
      </c>
      <c r="K334" t="str">
        <f t="shared" si="35"/>
        <v>0</v>
      </c>
      <c r="L334" t="str">
        <f t="shared" si="36"/>
        <v>N/A</v>
      </c>
      <c r="M334" t="str">
        <f t="shared" si="37"/>
        <v>N/A</v>
      </c>
      <c r="N334" t="str">
        <f t="shared" si="38"/>
        <v>0</v>
      </c>
    </row>
    <row r="335" spans="1:14" x14ac:dyDescent="0.3">
      <c r="A335" s="1">
        <v>23</v>
      </c>
      <c r="B335" t="s">
        <v>694</v>
      </c>
      <c r="C335" t="s">
        <v>11827</v>
      </c>
      <c r="D335" t="s">
        <v>11828</v>
      </c>
      <c r="E335" t="s">
        <v>1821</v>
      </c>
      <c r="F335" t="s">
        <v>2866</v>
      </c>
      <c r="G335" t="s">
        <v>8385</v>
      </c>
      <c r="I335" t="str">
        <f t="shared" si="33"/>
        <v>N/A</v>
      </c>
      <c r="J335">
        <f t="shared" si="34"/>
        <v>43690000</v>
      </c>
      <c r="K335" t="str">
        <f t="shared" si="35"/>
        <v>(37.09M)</v>
      </c>
      <c r="L335">
        <f t="shared" si="36"/>
        <v>7850000</v>
      </c>
      <c r="M335" t="str">
        <f t="shared" si="37"/>
        <v>(9.43M)</v>
      </c>
      <c r="N335" t="str">
        <f t="shared" si="38"/>
        <v>(2.5M)</v>
      </c>
    </row>
    <row r="336" spans="1:14" x14ac:dyDescent="0.3">
      <c r="A336" s="1">
        <v>24</v>
      </c>
      <c r="B336" t="s">
        <v>700</v>
      </c>
      <c r="C336" t="s">
        <v>927</v>
      </c>
      <c r="D336" t="s">
        <v>11829</v>
      </c>
      <c r="E336" t="s">
        <v>5930</v>
      </c>
      <c r="F336" t="s">
        <v>6669</v>
      </c>
      <c r="G336" t="s">
        <v>11830</v>
      </c>
      <c r="I336" t="str">
        <f t="shared" si="33"/>
        <v>N/A</v>
      </c>
      <c r="J336">
        <f t="shared" si="34"/>
        <v>8260000</v>
      </c>
      <c r="K336">
        <f t="shared" si="35"/>
        <v>14870000</v>
      </c>
      <c r="L336">
        <f t="shared" si="36"/>
        <v>14010000</v>
      </c>
      <c r="M336">
        <f t="shared" si="37"/>
        <v>12710000</v>
      </c>
      <c r="N336">
        <f t="shared" si="38"/>
        <v>14360000</v>
      </c>
    </row>
    <row r="337" spans="1:14" x14ac:dyDescent="0.3">
      <c r="A337" s="1">
        <v>25</v>
      </c>
      <c r="B337" t="s">
        <v>706</v>
      </c>
      <c r="C337" t="s">
        <v>261</v>
      </c>
      <c r="D337" t="s">
        <v>11831</v>
      </c>
      <c r="E337" t="s">
        <v>11832</v>
      </c>
      <c r="F337" t="s">
        <v>11833</v>
      </c>
      <c r="G337" t="s">
        <v>11834</v>
      </c>
      <c r="I337" t="str">
        <f t="shared" si="33"/>
        <v>N/A</v>
      </c>
      <c r="J337" t="str">
        <f t="shared" si="34"/>
        <v>N/A</v>
      </c>
      <c r="K337">
        <f t="shared" si="35"/>
        <v>0.79959999999999998</v>
      </c>
      <c r="L337">
        <f t="shared" si="36"/>
        <v>-5.7800000000000004E-2</v>
      </c>
      <c r="M337">
        <f t="shared" si="37"/>
        <v>-9.2899999999999996E-2</v>
      </c>
      <c r="N337">
        <f t="shared" si="38"/>
        <v>0.1295</v>
      </c>
    </row>
    <row r="338" spans="1:14" x14ac:dyDescent="0.3">
      <c r="A338" s="1">
        <v>26</v>
      </c>
      <c r="B338" t="s">
        <v>711</v>
      </c>
      <c r="C338" t="s">
        <v>261</v>
      </c>
      <c r="D338" t="s">
        <v>261</v>
      </c>
      <c r="E338" t="s">
        <v>261</v>
      </c>
      <c r="F338" t="s">
        <v>261</v>
      </c>
      <c r="G338" t="s">
        <v>11835</v>
      </c>
      <c r="I338" t="str">
        <f t="shared" si="33"/>
        <v>N/A</v>
      </c>
      <c r="J338" t="str">
        <f t="shared" si="34"/>
        <v>N/A</v>
      </c>
      <c r="K338" t="str">
        <f t="shared" si="35"/>
        <v>N/A</v>
      </c>
      <c r="L338" t="str">
        <f t="shared" si="36"/>
        <v>N/A</v>
      </c>
      <c r="M338" t="str">
        <f t="shared" si="37"/>
        <v>N/A</v>
      </c>
      <c r="N338">
        <f t="shared" si="38"/>
        <v>8.8000000000000009E-2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2354</v>
      </c>
      <c r="C340" t="s">
        <v>2355</v>
      </c>
      <c r="I340" t="str">
        <f t="shared" si="33"/>
        <v>N/A</v>
      </c>
      <c r="J340" t="str">
        <f t="shared" si="34"/>
        <v>American National</v>
      </c>
      <c r="K340">
        <f t="shared" si="35"/>
        <v>0</v>
      </c>
      <c r="L340">
        <f t="shared" si="36"/>
        <v>0</v>
      </c>
      <c r="M340">
        <f t="shared" si="37"/>
        <v>0</v>
      </c>
      <c r="N340">
        <f t="shared" si="38"/>
        <v>0</v>
      </c>
    </row>
    <row r="341" spans="1:14" x14ac:dyDescent="0.3">
      <c r="A341" s="1">
        <v>1</v>
      </c>
      <c r="B341" t="s">
        <v>2356</v>
      </c>
      <c r="C341" t="s">
        <v>2357</v>
      </c>
      <c r="I341" t="str">
        <f t="shared" si="33"/>
        <v>N/A</v>
      </c>
      <c r="J341" t="str">
        <f t="shared" si="34"/>
        <v>American River Bankshares</v>
      </c>
      <c r="K341">
        <f t="shared" si="35"/>
        <v>0</v>
      </c>
      <c r="L341">
        <f t="shared" si="36"/>
        <v>0</v>
      </c>
      <c r="M341">
        <f t="shared" si="37"/>
        <v>0</v>
      </c>
      <c r="N341">
        <f t="shared" si="38"/>
        <v>0</v>
      </c>
    </row>
    <row r="342" spans="1:14" x14ac:dyDescent="0.3">
      <c r="A342" s="1">
        <v>2</v>
      </c>
      <c r="B342" t="s">
        <v>2358</v>
      </c>
      <c r="C342" t="s">
        <v>2359</v>
      </c>
      <c r="I342" t="str">
        <f t="shared" si="33"/>
        <v>N/A</v>
      </c>
      <c r="J342" t="str">
        <f t="shared" si="34"/>
        <v>Access National</v>
      </c>
      <c r="K342">
        <f t="shared" si="35"/>
        <v>0</v>
      </c>
      <c r="L342">
        <f t="shared" si="36"/>
        <v>0</v>
      </c>
      <c r="M342">
        <f t="shared" si="37"/>
        <v>0</v>
      </c>
      <c r="N342">
        <f t="shared" si="38"/>
        <v>0</v>
      </c>
    </row>
    <row r="343" spans="1:14" x14ac:dyDescent="0.3">
      <c r="A343" s="1">
        <v>3</v>
      </c>
      <c r="B343" t="s">
        <v>2360</v>
      </c>
      <c r="C343" t="s">
        <v>2361</v>
      </c>
      <c r="I343" t="str">
        <f t="shared" si="33"/>
        <v>N/A</v>
      </c>
      <c r="J343" t="str">
        <f t="shared" si="34"/>
        <v>Arrow Financial</v>
      </c>
      <c r="K343">
        <f t="shared" si="35"/>
        <v>0</v>
      </c>
      <c r="L343">
        <f t="shared" si="36"/>
        <v>0</v>
      </c>
      <c r="M343">
        <f t="shared" si="37"/>
        <v>0</v>
      </c>
      <c r="N343">
        <f t="shared" si="38"/>
        <v>0</v>
      </c>
    </row>
    <row r="344" spans="1:14" x14ac:dyDescent="0.3">
      <c r="A344" s="1">
        <v>4</v>
      </c>
      <c r="B344" t="s">
        <v>2362</v>
      </c>
      <c r="C344" t="s">
        <v>2363</v>
      </c>
      <c r="I344" t="str">
        <f t="shared" si="33"/>
        <v>N/A</v>
      </c>
      <c r="J344" t="str">
        <f t="shared" si="34"/>
        <v>AmeriServ Financial</v>
      </c>
      <c r="K344">
        <f t="shared" si="35"/>
        <v>0</v>
      </c>
      <c r="L344">
        <f t="shared" si="36"/>
        <v>0</v>
      </c>
      <c r="M344">
        <f t="shared" si="37"/>
        <v>0</v>
      </c>
      <c r="N344">
        <f t="shared" si="38"/>
        <v>0</v>
      </c>
    </row>
    <row r="345" spans="1:14" x14ac:dyDescent="0.3">
      <c r="A345" s="1">
        <v>5</v>
      </c>
      <c r="B345" t="s">
        <v>2364</v>
      </c>
      <c r="C345" t="s">
        <v>2365</v>
      </c>
      <c r="I345" t="str">
        <f t="shared" si="33"/>
        <v>N/A</v>
      </c>
      <c r="J345" t="str">
        <f t="shared" si="34"/>
        <v>Ames National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122</v>
      </c>
      <c r="C348" t="s">
        <v>2366</v>
      </c>
      <c r="I348" t="str">
        <f t="shared" si="33"/>
        <v>N/A</v>
      </c>
      <c r="J348">
        <f t="shared" si="34"/>
        <v>317910000</v>
      </c>
      <c r="K348">
        <f t="shared" si="35"/>
        <v>0</v>
      </c>
      <c r="L348">
        <f t="shared" si="36"/>
        <v>0</v>
      </c>
      <c r="M348">
        <f t="shared" si="37"/>
        <v>0</v>
      </c>
      <c r="N348">
        <f t="shared" si="38"/>
        <v>0</v>
      </c>
    </row>
    <row r="349" spans="1:14" x14ac:dyDescent="0.3">
      <c r="A349" s="1">
        <v>1</v>
      </c>
      <c r="B349" t="s">
        <v>123</v>
      </c>
      <c r="I349" t="str">
        <f t="shared" si="33"/>
        <v>N/A</v>
      </c>
      <c r="J349">
        <f t="shared" si="34"/>
        <v>0</v>
      </c>
      <c r="K349">
        <f t="shared" si="35"/>
        <v>0</v>
      </c>
      <c r="L349">
        <f t="shared" si="36"/>
        <v>0</v>
      </c>
      <c r="M349">
        <f t="shared" si="37"/>
        <v>0</v>
      </c>
      <c r="N349">
        <f t="shared" si="38"/>
        <v>0</v>
      </c>
    </row>
    <row r="350" spans="1:14" x14ac:dyDescent="0.3">
      <c r="A350" s="1">
        <v>2</v>
      </c>
      <c r="B350" t="s">
        <v>124</v>
      </c>
      <c r="C350" t="s">
        <v>2367</v>
      </c>
      <c r="I350" t="str">
        <f t="shared" si="33"/>
        <v>N/A</v>
      </c>
      <c r="J350" t="str">
        <f t="shared" si="34"/>
        <v>19.57</v>
      </c>
      <c r="K350">
        <f t="shared" si="35"/>
        <v>0</v>
      </c>
      <c r="L350">
        <f t="shared" si="36"/>
        <v>0</v>
      </c>
      <c r="M350">
        <f t="shared" si="37"/>
        <v>0</v>
      </c>
      <c r="N350">
        <f t="shared" si="38"/>
        <v>0</v>
      </c>
    </row>
    <row r="351" spans="1:14" x14ac:dyDescent="0.3">
      <c r="A351" s="1">
        <v>3</v>
      </c>
      <c r="B351" t="s">
        <v>125</v>
      </c>
      <c r="C351" t="s">
        <v>2368</v>
      </c>
      <c r="I351" t="str">
        <f t="shared" si="33"/>
        <v>N/A</v>
      </c>
      <c r="J351" t="str">
        <f t="shared" si="34"/>
        <v>15.59</v>
      </c>
      <c r="K351">
        <f t="shared" si="35"/>
        <v>0</v>
      </c>
      <c r="L351">
        <f t="shared" si="36"/>
        <v>0</v>
      </c>
      <c r="M351">
        <f t="shared" si="37"/>
        <v>0</v>
      </c>
      <c r="N351">
        <f t="shared" si="38"/>
        <v>0</v>
      </c>
    </row>
    <row r="352" spans="1:14" x14ac:dyDescent="0.3">
      <c r="A352" s="1">
        <v>4</v>
      </c>
      <c r="B352" t="s">
        <v>127</v>
      </c>
      <c r="C352" t="s">
        <v>2369</v>
      </c>
      <c r="I352" t="str">
        <f t="shared" si="33"/>
        <v>N/A</v>
      </c>
      <c r="J352" t="str">
        <f t="shared" si="34"/>
        <v>4.52</v>
      </c>
      <c r="K352">
        <f t="shared" si="35"/>
        <v>0</v>
      </c>
      <c r="L352">
        <f t="shared" si="36"/>
        <v>0</v>
      </c>
      <c r="M352">
        <f t="shared" si="37"/>
        <v>0</v>
      </c>
      <c r="N352">
        <f t="shared" si="38"/>
        <v>0</v>
      </c>
    </row>
    <row r="353" spans="1:14" x14ac:dyDescent="0.3">
      <c r="A353" s="1">
        <v>5</v>
      </c>
      <c r="B353" t="s">
        <v>129</v>
      </c>
      <c r="C353" t="s">
        <v>2370</v>
      </c>
      <c r="I353" t="str">
        <f t="shared" si="33"/>
        <v>N/A</v>
      </c>
      <c r="J353" t="str">
        <f t="shared" si="34"/>
        <v>5.02</v>
      </c>
      <c r="K353">
        <f t="shared" si="35"/>
        <v>0</v>
      </c>
      <c r="L353">
        <f t="shared" si="36"/>
        <v>0</v>
      </c>
      <c r="M353">
        <f t="shared" si="37"/>
        <v>0</v>
      </c>
      <c r="N353">
        <f t="shared" si="38"/>
        <v>0</v>
      </c>
    </row>
    <row r="354" spans="1:14" x14ac:dyDescent="0.3">
      <c r="A354" s="1">
        <v>6</v>
      </c>
      <c r="B354" t="s">
        <v>131</v>
      </c>
      <c r="C354" t="s">
        <v>2371</v>
      </c>
      <c r="I354" t="str">
        <f t="shared" si="33"/>
        <v>N/A</v>
      </c>
      <c r="J354" t="str">
        <f t="shared" si="34"/>
        <v>1.56</v>
      </c>
      <c r="K354">
        <f t="shared" si="35"/>
        <v>0</v>
      </c>
      <c r="L354">
        <f t="shared" si="36"/>
        <v>0</v>
      </c>
      <c r="M354">
        <f t="shared" si="37"/>
        <v>0</v>
      </c>
      <c r="N354">
        <f t="shared" si="38"/>
        <v>0</v>
      </c>
    </row>
    <row r="355" spans="1:14" x14ac:dyDescent="0.3">
      <c r="A355" s="1">
        <v>7</v>
      </c>
      <c r="B355" t="s">
        <v>133</v>
      </c>
      <c r="I355" t="str">
        <f t="shared" si="33"/>
        <v>N/A</v>
      </c>
      <c r="J355">
        <f t="shared" si="34"/>
        <v>0</v>
      </c>
      <c r="K355">
        <f t="shared" si="35"/>
        <v>0</v>
      </c>
      <c r="L355">
        <f t="shared" si="36"/>
        <v>0</v>
      </c>
      <c r="M355">
        <f t="shared" si="37"/>
        <v>0</v>
      </c>
      <c r="N355">
        <f t="shared" si="38"/>
        <v>0</v>
      </c>
    </row>
    <row r="356" spans="1:14" x14ac:dyDescent="0.3">
      <c r="A356" s="1">
        <v>8</v>
      </c>
      <c r="B356" t="s">
        <v>134</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122</v>
      </c>
      <c r="C359" t="s">
        <v>2372</v>
      </c>
      <c r="I359" t="str">
        <f t="shared" si="33"/>
        <v>N/A</v>
      </c>
      <c r="J359">
        <f t="shared" si="34"/>
        <v>91370000</v>
      </c>
      <c r="K359">
        <f t="shared" si="35"/>
        <v>0</v>
      </c>
      <c r="L359">
        <f t="shared" si="36"/>
        <v>0</v>
      </c>
      <c r="M359">
        <f t="shared" si="37"/>
        <v>0</v>
      </c>
      <c r="N359">
        <f t="shared" si="38"/>
        <v>0</v>
      </c>
    </row>
    <row r="360" spans="1:14" x14ac:dyDescent="0.3">
      <c r="A360" s="1">
        <v>1</v>
      </c>
      <c r="B360" t="s">
        <v>123</v>
      </c>
      <c r="I360" t="str">
        <f t="shared" si="33"/>
        <v>N/A</v>
      </c>
      <c r="J360">
        <f t="shared" si="34"/>
        <v>0</v>
      </c>
      <c r="K360">
        <f t="shared" si="35"/>
        <v>0</v>
      </c>
      <c r="L360">
        <f t="shared" si="36"/>
        <v>0</v>
      </c>
      <c r="M360">
        <f t="shared" si="37"/>
        <v>0</v>
      </c>
      <c r="N360">
        <f t="shared" si="38"/>
        <v>0</v>
      </c>
    </row>
    <row r="361" spans="1:14" x14ac:dyDescent="0.3">
      <c r="A361" s="1">
        <v>2</v>
      </c>
      <c r="B361" t="s">
        <v>124</v>
      </c>
      <c r="C361" t="s">
        <v>2373</v>
      </c>
      <c r="I361" t="str">
        <f t="shared" si="33"/>
        <v>N/A</v>
      </c>
      <c r="J361" t="str">
        <f t="shared" si="34"/>
        <v>15.16</v>
      </c>
      <c r="K361">
        <f t="shared" si="35"/>
        <v>0</v>
      </c>
      <c r="L361">
        <f t="shared" si="36"/>
        <v>0</v>
      </c>
      <c r="M361">
        <f t="shared" si="37"/>
        <v>0</v>
      </c>
      <c r="N361">
        <f t="shared" si="38"/>
        <v>0</v>
      </c>
    </row>
    <row r="362" spans="1:14" x14ac:dyDescent="0.3">
      <c r="A362" s="1">
        <v>3</v>
      </c>
      <c r="B362" t="s">
        <v>125</v>
      </c>
      <c r="C362" t="s">
        <v>2374</v>
      </c>
      <c r="I362" t="str">
        <f t="shared" si="33"/>
        <v>N/A</v>
      </c>
      <c r="J362" t="str">
        <f t="shared" si="34"/>
        <v>16.25</v>
      </c>
      <c r="K362">
        <f t="shared" si="35"/>
        <v>0</v>
      </c>
      <c r="L362">
        <f t="shared" si="36"/>
        <v>0</v>
      </c>
      <c r="M362">
        <f t="shared" si="37"/>
        <v>0</v>
      </c>
      <c r="N362">
        <f t="shared" si="38"/>
        <v>0</v>
      </c>
    </row>
    <row r="363" spans="1:14" x14ac:dyDescent="0.3">
      <c r="A363" s="1">
        <v>4</v>
      </c>
      <c r="B363" t="s">
        <v>127</v>
      </c>
      <c r="C363" t="s">
        <v>2375</v>
      </c>
      <c r="I363" t="str">
        <f t="shared" si="33"/>
        <v>N/A</v>
      </c>
      <c r="J363" t="str">
        <f t="shared" si="34"/>
        <v>1.18</v>
      </c>
      <c r="K363">
        <f t="shared" si="35"/>
        <v>0</v>
      </c>
      <c r="L363">
        <f t="shared" si="36"/>
        <v>0</v>
      </c>
      <c r="M363">
        <f t="shared" si="37"/>
        <v>0</v>
      </c>
      <c r="N363">
        <f t="shared" si="38"/>
        <v>0</v>
      </c>
    </row>
    <row r="364" spans="1:14" x14ac:dyDescent="0.3">
      <c r="A364" s="1">
        <v>5</v>
      </c>
      <c r="B364" t="s">
        <v>129</v>
      </c>
      <c r="C364" t="s">
        <v>2376</v>
      </c>
      <c r="I364" t="str">
        <f t="shared" si="33"/>
        <v>N/A</v>
      </c>
      <c r="J364" t="str">
        <f t="shared" si="34"/>
        <v>3.96</v>
      </c>
      <c r="K364">
        <f t="shared" si="35"/>
        <v>0</v>
      </c>
      <c r="L364">
        <f t="shared" si="36"/>
        <v>0</v>
      </c>
      <c r="M364">
        <f t="shared" si="37"/>
        <v>0</v>
      </c>
      <c r="N364">
        <f t="shared" si="38"/>
        <v>0</v>
      </c>
    </row>
    <row r="365" spans="1:14" x14ac:dyDescent="0.3">
      <c r="A365" s="1">
        <v>6</v>
      </c>
      <c r="B365" t="s">
        <v>131</v>
      </c>
      <c r="C365" t="s">
        <v>2377</v>
      </c>
      <c r="I365" t="str">
        <f t="shared" si="33"/>
        <v>N/A</v>
      </c>
      <c r="J365" t="str">
        <f t="shared" si="34"/>
        <v>1.10</v>
      </c>
      <c r="K365">
        <f t="shared" si="35"/>
        <v>0</v>
      </c>
      <c r="L365">
        <f t="shared" si="36"/>
        <v>0</v>
      </c>
      <c r="M365">
        <f t="shared" si="37"/>
        <v>0</v>
      </c>
      <c r="N365">
        <f t="shared" si="38"/>
        <v>0</v>
      </c>
    </row>
    <row r="366" spans="1:14" x14ac:dyDescent="0.3">
      <c r="A366" s="1">
        <v>7</v>
      </c>
      <c r="B366" t="s">
        <v>133</v>
      </c>
      <c r="I366" t="str">
        <f t="shared" si="33"/>
        <v>N/A</v>
      </c>
      <c r="J366">
        <f t="shared" si="34"/>
        <v>0</v>
      </c>
      <c r="K366">
        <f t="shared" si="35"/>
        <v>0</v>
      </c>
      <c r="L366">
        <f t="shared" si="36"/>
        <v>0</v>
      </c>
      <c r="M366">
        <f t="shared" si="37"/>
        <v>0</v>
      </c>
      <c r="N366">
        <f t="shared" si="38"/>
        <v>0</v>
      </c>
    </row>
    <row r="367" spans="1:14" x14ac:dyDescent="0.3">
      <c r="A367" s="1">
        <v>8</v>
      </c>
      <c r="B367" t="s">
        <v>134</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122</v>
      </c>
      <c r="C370" t="s">
        <v>2378</v>
      </c>
      <c r="I370" t="str">
        <f t="shared" si="33"/>
        <v>N/A</v>
      </c>
      <c r="J370">
        <f t="shared" si="34"/>
        <v>537100000</v>
      </c>
      <c r="K370">
        <f t="shared" si="35"/>
        <v>0</v>
      </c>
      <c r="L370">
        <f t="shared" si="36"/>
        <v>0</v>
      </c>
      <c r="M370">
        <f t="shared" si="37"/>
        <v>0</v>
      </c>
      <c r="N370">
        <f t="shared" si="38"/>
        <v>0</v>
      </c>
    </row>
    <row r="371" spans="1:14" x14ac:dyDescent="0.3">
      <c r="A371" s="1">
        <v>1</v>
      </c>
      <c r="B371" t="s">
        <v>123</v>
      </c>
      <c r="I371" t="str">
        <f t="shared" si="33"/>
        <v>N/A</v>
      </c>
      <c r="J371">
        <f t="shared" si="34"/>
        <v>0</v>
      </c>
      <c r="K371">
        <f t="shared" si="35"/>
        <v>0</v>
      </c>
      <c r="L371">
        <f t="shared" si="36"/>
        <v>0</v>
      </c>
      <c r="M371">
        <f t="shared" si="37"/>
        <v>0</v>
      </c>
      <c r="N371">
        <f t="shared" si="38"/>
        <v>0</v>
      </c>
    </row>
    <row r="372" spans="1:14" x14ac:dyDescent="0.3">
      <c r="A372" s="1">
        <v>2</v>
      </c>
      <c r="B372" t="s">
        <v>124</v>
      </c>
      <c r="C372" t="s">
        <v>2379</v>
      </c>
      <c r="I372" t="str">
        <f t="shared" si="33"/>
        <v>N/A</v>
      </c>
      <c r="J372" t="str">
        <f t="shared" si="34"/>
        <v>19.06</v>
      </c>
      <c r="K372">
        <f t="shared" si="35"/>
        <v>0</v>
      </c>
      <c r="L372">
        <f t="shared" si="36"/>
        <v>0</v>
      </c>
      <c r="M372">
        <f t="shared" si="37"/>
        <v>0</v>
      </c>
      <c r="N372">
        <f t="shared" si="38"/>
        <v>0</v>
      </c>
    </row>
    <row r="373" spans="1:14" x14ac:dyDescent="0.3">
      <c r="A373" s="1">
        <v>3</v>
      </c>
      <c r="B373" t="s">
        <v>125</v>
      </c>
      <c r="C373" t="s">
        <v>2380</v>
      </c>
      <c r="I373" t="str">
        <f t="shared" si="33"/>
        <v>N/A</v>
      </c>
      <c r="J373" t="str">
        <f t="shared" si="34"/>
        <v>14.38</v>
      </c>
      <c r="K373">
        <f t="shared" si="35"/>
        <v>0</v>
      </c>
      <c r="L373">
        <f t="shared" si="36"/>
        <v>0</v>
      </c>
      <c r="M373">
        <f t="shared" si="37"/>
        <v>0</v>
      </c>
      <c r="N373">
        <f t="shared" si="38"/>
        <v>0</v>
      </c>
    </row>
    <row r="374" spans="1:14" x14ac:dyDescent="0.3">
      <c r="A374" s="1">
        <v>4</v>
      </c>
      <c r="B374" t="s">
        <v>127</v>
      </c>
      <c r="C374" t="s">
        <v>2381</v>
      </c>
      <c r="I374" t="str">
        <f t="shared" si="33"/>
        <v>N/A</v>
      </c>
      <c r="J374" t="str">
        <f t="shared" si="34"/>
        <v>2.55</v>
      </c>
      <c r="K374">
        <f t="shared" si="35"/>
        <v>0</v>
      </c>
      <c r="L374">
        <f t="shared" si="36"/>
        <v>0</v>
      </c>
      <c r="M374">
        <f t="shared" si="37"/>
        <v>0</v>
      </c>
      <c r="N374">
        <f t="shared" si="38"/>
        <v>0</v>
      </c>
    </row>
    <row r="375" spans="1:14" x14ac:dyDescent="0.3">
      <c r="A375" s="1">
        <v>5</v>
      </c>
      <c r="B375" t="s">
        <v>129</v>
      </c>
      <c r="C375" t="s">
        <v>2382</v>
      </c>
      <c r="I375" t="str">
        <f t="shared" si="33"/>
        <v>N/A</v>
      </c>
      <c r="J375" t="str">
        <f t="shared" si="34"/>
        <v>7.43</v>
      </c>
      <c r="K375">
        <f t="shared" si="35"/>
        <v>0</v>
      </c>
      <c r="L375">
        <f t="shared" si="36"/>
        <v>0</v>
      </c>
      <c r="M375">
        <f t="shared" si="37"/>
        <v>0</v>
      </c>
      <c r="N375">
        <f t="shared" si="38"/>
        <v>0</v>
      </c>
    </row>
    <row r="376" spans="1:14" x14ac:dyDescent="0.3">
      <c r="A376" s="1">
        <v>6</v>
      </c>
      <c r="B376" t="s">
        <v>131</v>
      </c>
      <c r="C376" t="s">
        <v>2383</v>
      </c>
      <c r="I376" t="str">
        <f t="shared" si="33"/>
        <v>N/A</v>
      </c>
      <c r="J376" t="str">
        <f t="shared" si="34"/>
        <v>2.30</v>
      </c>
      <c r="K376">
        <f t="shared" si="35"/>
        <v>0</v>
      </c>
      <c r="L376">
        <f t="shared" si="36"/>
        <v>0</v>
      </c>
      <c r="M376">
        <f t="shared" si="37"/>
        <v>0</v>
      </c>
      <c r="N376">
        <f t="shared" si="38"/>
        <v>0</v>
      </c>
    </row>
    <row r="377" spans="1:14" x14ac:dyDescent="0.3">
      <c r="A377" s="1">
        <v>7</v>
      </c>
      <c r="B377" t="s">
        <v>133</v>
      </c>
      <c r="I377" t="str">
        <f t="shared" si="33"/>
        <v>N/A</v>
      </c>
      <c r="J377">
        <f t="shared" si="34"/>
        <v>0</v>
      </c>
      <c r="K377">
        <f t="shared" si="35"/>
        <v>0</v>
      </c>
      <c r="L377">
        <f t="shared" si="36"/>
        <v>0</v>
      </c>
      <c r="M377">
        <f t="shared" si="37"/>
        <v>0</v>
      </c>
      <c r="N377">
        <f t="shared" si="38"/>
        <v>0</v>
      </c>
    </row>
    <row r="378" spans="1:14" x14ac:dyDescent="0.3">
      <c r="A378" s="1">
        <v>8</v>
      </c>
      <c r="B378" t="s">
        <v>134</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122</v>
      </c>
      <c r="C381" t="s">
        <v>2384</v>
      </c>
      <c r="I381" t="str">
        <f t="shared" si="39"/>
        <v>N/A</v>
      </c>
      <c r="J381">
        <f t="shared" si="40"/>
        <v>434850000</v>
      </c>
      <c r="K381">
        <f t="shared" si="41"/>
        <v>0</v>
      </c>
      <c r="L381">
        <f t="shared" si="42"/>
        <v>0</v>
      </c>
      <c r="M381">
        <f t="shared" si="43"/>
        <v>0</v>
      </c>
      <c r="N381">
        <f t="shared" si="44"/>
        <v>0</v>
      </c>
    </row>
    <row r="382" spans="1:14" x14ac:dyDescent="0.3">
      <c r="A382" s="1">
        <v>1</v>
      </c>
      <c r="B382" t="s">
        <v>123</v>
      </c>
      <c r="I382" t="str">
        <f t="shared" si="39"/>
        <v>N/A</v>
      </c>
      <c r="J382">
        <f t="shared" si="40"/>
        <v>0</v>
      </c>
      <c r="K382">
        <f t="shared" si="41"/>
        <v>0</v>
      </c>
      <c r="L382">
        <f t="shared" si="42"/>
        <v>0</v>
      </c>
      <c r="M382">
        <f t="shared" si="43"/>
        <v>0</v>
      </c>
      <c r="N382">
        <f t="shared" si="44"/>
        <v>0</v>
      </c>
    </row>
    <row r="383" spans="1:14" x14ac:dyDescent="0.3">
      <c r="A383" s="1">
        <v>2</v>
      </c>
      <c r="B383" t="s">
        <v>124</v>
      </c>
      <c r="C383" t="s">
        <v>2385</v>
      </c>
      <c r="I383" t="str">
        <f t="shared" si="39"/>
        <v>N/A</v>
      </c>
      <c r="J383" t="str">
        <f t="shared" si="40"/>
        <v>16.35</v>
      </c>
      <c r="K383">
        <f t="shared" si="41"/>
        <v>0</v>
      </c>
      <c r="L383">
        <f t="shared" si="42"/>
        <v>0</v>
      </c>
      <c r="M383">
        <f t="shared" si="43"/>
        <v>0</v>
      </c>
      <c r="N383">
        <f t="shared" si="44"/>
        <v>0</v>
      </c>
    </row>
    <row r="384" spans="1:14" x14ac:dyDescent="0.3">
      <c r="A384" s="1">
        <v>3</v>
      </c>
      <c r="B384" t="s">
        <v>125</v>
      </c>
      <c r="C384" t="s">
        <v>2386</v>
      </c>
      <c r="I384" t="str">
        <f t="shared" si="39"/>
        <v>N/A</v>
      </c>
      <c r="J384" t="str">
        <f t="shared" si="40"/>
        <v>13.31</v>
      </c>
      <c r="K384">
        <f t="shared" si="41"/>
        <v>0</v>
      </c>
      <c r="L384">
        <f t="shared" si="42"/>
        <v>0</v>
      </c>
      <c r="M384">
        <f t="shared" si="43"/>
        <v>0</v>
      </c>
      <c r="N384">
        <f t="shared" si="44"/>
        <v>0</v>
      </c>
    </row>
    <row r="385" spans="1:14" x14ac:dyDescent="0.3">
      <c r="A385" s="1">
        <v>4</v>
      </c>
      <c r="B385" t="s">
        <v>127</v>
      </c>
      <c r="C385" t="s">
        <v>967</v>
      </c>
      <c r="I385" t="str">
        <f t="shared" si="39"/>
        <v>N/A</v>
      </c>
      <c r="J385" t="str">
        <f t="shared" si="40"/>
        <v>2.13</v>
      </c>
      <c r="K385">
        <f t="shared" si="41"/>
        <v>0</v>
      </c>
      <c r="L385">
        <f t="shared" si="42"/>
        <v>0</v>
      </c>
      <c r="M385">
        <f t="shared" si="43"/>
        <v>0</v>
      </c>
      <c r="N385">
        <f t="shared" si="44"/>
        <v>0</v>
      </c>
    </row>
    <row r="386" spans="1:14" x14ac:dyDescent="0.3">
      <c r="A386" s="1">
        <v>5</v>
      </c>
      <c r="B386" t="s">
        <v>129</v>
      </c>
      <c r="C386" t="s">
        <v>2387</v>
      </c>
      <c r="I386" t="str">
        <f t="shared" si="39"/>
        <v>N/A</v>
      </c>
      <c r="J386" t="str">
        <f t="shared" si="40"/>
        <v>4.42</v>
      </c>
      <c r="K386">
        <f t="shared" si="41"/>
        <v>0</v>
      </c>
      <c r="L386">
        <f t="shared" si="42"/>
        <v>0</v>
      </c>
      <c r="M386">
        <f t="shared" si="43"/>
        <v>0</v>
      </c>
      <c r="N386">
        <f t="shared" si="44"/>
        <v>0</v>
      </c>
    </row>
    <row r="387" spans="1:14" x14ac:dyDescent="0.3">
      <c r="A387" s="1">
        <v>6</v>
      </c>
      <c r="B387" t="s">
        <v>131</v>
      </c>
      <c r="C387" t="s">
        <v>2388</v>
      </c>
      <c r="I387" t="str">
        <f t="shared" si="39"/>
        <v>N/A</v>
      </c>
      <c r="J387" t="str">
        <f t="shared" si="40"/>
        <v>1.84</v>
      </c>
      <c r="K387">
        <f t="shared" si="41"/>
        <v>0</v>
      </c>
      <c r="L387">
        <f t="shared" si="42"/>
        <v>0</v>
      </c>
      <c r="M387">
        <f t="shared" si="43"/>
        <v>0</v>
      </c>
      <c r="N387">
        <f t="shared" si="44"/>
        <v>0</v>
      </c>
    </row>
    <row r="388" spans="1:14" x14ac:dyDescent="0.3">
      <c r="A388" s="1">
        <v>7</v>
      </c>
      <c r="B388" t="s">
        <v>133</v>
      </c>
      <c r="I388" t="str">
        <f t="shared" si="39"/>
        <v>N/A</v>
      </c>
      <c r="J388">
        <f t="shared" si="40"/>
        <v>0</v>
      </c>
      <c r="K388">
        <f t="shared" si="41"/>
        <v>0</v>
      </c>
      <c r="L388">
        <f t="shared" si="42"/>
        <v>0</v>
      </c>
      <c r="M388">
        <f t="shared" si="43"/>
        <v>0</v>
      </c>
      <c r="N388">
        <f t="shared" si="44"/>
        <v>0</v>
      </c>
    </row>
    <row r="389" spans="1:14" x14ac:dyDescent="0.3">
      <c r="A389" s="1">
        <v>8</v>
      </c>
      <c r="B389" t="s">
        <v>134</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12-13</v>
      </c>
      <c r="AL499" t="str">
        <f>L476</f>
        <v>13-14</v>
      </c>
      <c r="AM499" t="str">
        <f>M476</f>
        <v>14-15</v>
      </c>
      <c r="AN499" t="str">
        <f>N476</f>
        <v>15-16</v>
      </c>
    </row>
    <row r="500" spans="3:40" x14ac:dyDescent="0.3">
      <c r="C500" t="s">
        <v>1247</v>
      </c>
      <c r="AK500" t="e">
        <f ca="1">Y499-X499</f>
        <v>#N/A</v>
      </c>
      <c r="AL500" t="e">
        <f ca="1">Z499-Y499</f>
        <v>#N/A</v>
      </c>
      <c r="AM500" t="e">
        <f ca="1">AA499-Z499</f>
        <v>#N/A</v>
      </c>
      <c r="AN500" t="e">
        <f ca="1">AB499-AA499</f>
        <v>#N/A</v>
      </c>
    </row>
    <row r="501" spans="3:40" x14ac:dyDescent="0.3">
      <c r="C501" t="s">
        <v>2389</v>
      </c>
    </row>
    <row r="502" spans="3:40" x14ac:dyDescent="0.3">
      <c r="C502" t="s">
        <v>1248</v>
      </c>
    </row>
    <row r="503" spans="3:40" x14ac:dyDescent="0.3">
      <c r="C503" t="s">
        <v>2390</v>
      </c>
    </row>
    <row r="504" spans="3:40" x14ac:dyDescent="0.3">
      <c r="C504" t="s">
        <v>750</v>
      </c>
    </row>
    <row r="505" spans="3:40" x14ac:dyDescent="0.3">
      <c r="C505" t="s">
        <v>2391</v>
      </c>
    </row>
    <row r="506" spans="3:40" x14ac:dyDescent="0.3">
      <c r="C506" t="s">
        <v>748</v>
      </c>
    </row>
    <row r="507" spans="3:40" x14ac:dyDescent="0.3">
      <c r="C507" t="s">
        <v>752</v>
      </c>
    </row>
    <row r="508" spans="3:40" x14ac:dyDescent="0.3">
      <c r="C508" t="s">
        <v>754</v>
      </c>
    </row>
    <row r="509" spans="3:40" x14ac:dyDescent="0.3">
      <c r="C509" t="s">
        <v>747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21" workbookViewId="0"/>
  </sheetViews>
  <sheetFormatPr defaultRowHeight="14.4" x14ac:dyDescent="0.3"/>
  <cols>
    <col min="1" max="1" width="0" hidden="1" customWidth="1"/>
    <col min="2" max="7" width="20.6640625" customWidth="1"/>
  </cols>
  <sheetData>
    <row r="1" spans="1:16" x14ac:dyDescent="0.3">
      <c r="B1" t="s">
        <v>0</v>
      </c>
      <c r="C1" t="s">
        <v>11836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German American Bancorp</v>
      </c>
    </row>
    <row r="2" spans="1:16" x14ac:dyDescent="0.3">
      <c r="B2" t="s">
        <v>2</v>
      </c>
      <c r="C2" t="s">
        <v>11837</v>
      </c>
      <c r="K2" t="str">
        <f>LEFT(C1,FIND("(",C1) - 2)</f>
        <v>German American Bancorp, Inc.</v>
      </c>
    </row>
    <row r="3" spans="1:16" x14ac:dyDescent="0.3">
      <c r="J3">
        <f ca="1">RANDBETWEEN(1,6)</f>
        <v>4</v>
      </c>
      <c r="K3" t="str">
        <f>" is scheduled to report earnings "&amp;IFERROR("between "&amp;LEFT(C20,FIND("-",C20)-2)&amp;" and "&amp;RIGHT(C20,FIND("-",C20)-2),"on "&amp;C20)</f>
        <v xml:space="preserve"> is scheduled to report earnings between Jul 24, 2017 and Jul 28, 2017</v>
      </c>
      <c r="L3" t="str">
        <f>" is slated to report earnings "&amp;IFERROR("between "&amp;LEFT(C20,FIND("-",C20)-2)&amp;" and "&amp;RIGHT(C20,FIND("-",C20)-2),"on "&amp;C20)</f>
        <v xml:space="preserve"> is slated to report earnings between Jul 24, 2017 and Jul 28, 2017</v>
      </c>
      <c r="M3" t="str">
        <f>" will report earnings "&amp;IFERROR("between "&amp;LEFT(C20,FIND("-",C20)-2)&amp;" and "&amp;RIGHT(C20,FIND("-",C20)-2),"on "&amp;C20)</f>
        <v xml:space="preserve"> will report earnings between Jul 24, 2017 and Jul 28, 2017</v>
      </c>
      <c r="N3" t="str">
        <f>" reports earnings "&amp;IFERROR("between "&amp;LEFT(C20,FIND("-",C20)-2)&amp;" and "&amp;RIGHT(C20,FIND("-",C20)-2),"on "&amp;C20)</f>
        <v xml:space="preserve"> reports earnings between Jul 24, 2017 and Jul 28, 2017</v>
      </c>
      <c r="O3" t="str">
        <f>" plans to report earnings "&amp;IFERROR("between "&amp;LEFT(C20,FIND("-",C20)-2)&amp;" and "&amp;RIGHT(C20,FIND("-",C20)-2),"on "&amp;C20)</f>
        <v xml:space="preserve"> plans to report earnings between Jul 24, 2017 and Jul 28, 2017</v>
      </c>
      <c r="P3" t="str">
        <f>" is going to report earnings "&amp;IFERROR("between "&amp;LEFT(C20,FIND("-",C20)-2)&amp;" and "&amp;RIGHT(C20,FIND("-",C20)-2),"on "&amp;C20)</f>
        <v xml:space="preserve"> is going to report earnings between Jul 24, 2017 and Jul 28,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$35.33, down .17%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$35.33, down .17% after opening up a fraction over yesterday's closing price</v>
      </c>
    </row>
    <row r="5" spans="1:16" x14ac:dyDescent="0.3">
      <c r="J5">
        <f ca="1">RANDBETWEEN(1,2)</f>
        <v>2</v>
      </c>
      <c r="K5" t="str">
        <f>"The one year target estimate for " &amp; D1 &amp; " is " &amp; TEXT(C23,"$####.00")</f>
        <v>The one year target estimate for German American Bancorp is $33.80</v>
      </c>
      <c r="L5" t="str">
        <f>D1 &amp; " is expected to be trading at " &amp; TEXT(C23, "$####.00") &amp; ", based on target estimates"</f>
        <v>German American Bancorp is expected to be trading at $33.80, based on target estimates</v>
      </c>
    </row>
    <row r="6" spans="1:16" x14ac:dyDescent="0.3">
      <c r="K6" t="str">
        <f>" which would be " &amp; IF(OR(LEFT(ABS((C23-C2)/C2*100),1)="8",LEFT(ABS((C23-C2)/C2*100),2)="18"), "an ", "a ")  &amp;TEXT(ABS((C23-C2)/C2),"####.00%")&amp;IF((C23-C2)&gt;0," increase over"," decrease from")&amp;" the current price"</f>
        <v xml:space="preserve"> which would be a 4.33% decrease from the current price</v>
      </c>
    </row>
    <row r="7" spans="1:16" x14ac:dyDescent="0.3">
      <c r="A7" s="1">
        <v>0</v>
      </c>
      <c r="B7" t="s">
        <v>5</v>
      </c>
      <c r="C7" t="s">
        <v>11838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4.76% over last quarter based on the average of 6 analyst estimates (Yahoo Finance)</v>
      </c>
    </row>
    <row r="8" spans="1:16" x14ac:dyDescent="0.3">
      <c r="A8" s="1">
        <v>1</v>
      </c>
      <c r="B8" t="s">
        <v>6</v>
      </c>
      <c r="C8" t="s">
        <v>11839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8</v>
      </c>
      <c r="C9" t="s">
        <v>11840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10</v>
      </c>
      <c r="C10" t="s">
        <v>11841</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$0.05 in the 2 months leading up to the earnings report</v>
      </c>
    </row>
    <row r="11" spans="1:16" x14ac:dyDescent="0.3">
      <c r="A11" s="1">
        <v>4</v>
      </c>
      <c r="B11" t="s">
        <v>12</v>
      </c>
      <c r="C11" t="s">
        <v>11842</v>
      </c>
      <c r="K11" t="str">
        <f>IF(B145="Interest Income",U42, K42)</f>
        <v>German American Bancorp has managed to increase net interest income, trust income, commissions &amp; fees, commission &amp; fee income, operating income, net income, eps (basic), net loans, total assets, retained earnings, and real estate mortgage loans each year since 2012</v>
      </c>
    </row>
    <row r="12" spans="1:16" x14ac:dyDescent="0.3">
      <c r="A12" s="1">
        <v>5</v>
      </c>
      <c r="B12" t="s">
        <v>14</v>
      </c>
      <c r="C12" t="s">
        <v>11843</v>
      </c>
      <c r="D12" t="str">
        <f>LEFT(C12,FIND("-",C12)-2)</f>
        <v>22.19</v>
      </c>
      <c r="E12" t="str">
        <f>TRIM(RIGHT(C12,FIND("-",C12)-1))</f>
        <v>36.31</v>
      </c>
      <c r="K12" t="str">
        <f ca="1">D78</f>
        <v>There are some indications that German American Bancorp may be overvalued. The company has a higher forward p/e, peg ratio, price/sales, price/book than the comparable average</v>
      </c>
    </row>
    <row r="13" spans="1:16" x14ac:dyDescent="0.3">
      <c r="A13" s="1">
        <v>6</v>
      </c>
      <c r="B13" t="s">
        <v>16</v>
      </c>
      <c r="C13" t="s">
        <v>11844</v>
      </c>
      <c r="K13" t="str">
        <f ca="1">D89</f>
        <v>There are some indications that German American Bancorp may be undervalued. The company has a lower and trailing p/e than the comparable average</v>
      </c>
    </row>
    <row r="14" spans="1:16" x14ac:dyDescent="0.3">
      <c r="A14" s="1">
        <v>7</v>
      </c>
      <c r="B14" t="s">
        <v>18</v>
      </c>
      <c r="C14" t="s">
        <v>11845</v>
      </c>
    </row>
    <row r="16" spans="1:16" x14ac:dyDescent="0.3">
      <c r="A16" s="1">
        <v>0</v>
      </c>
      <c r="B16" t="s">
        <v>20</v>
      </c>
      <c r="C16" t="s">
        <v>11846</v>
      </c>
    </row>
    <row r="17" spans="1:23" x14ac:dyDescent="0.3">
      <c r="A17" s="1">
        <v>1</v>
      </c>
      <c r="B17" t="s">
        <v>22</v>
      </c>
      <c r="C17" t="s">
        <v>2403</v>
      </c>
      <c r="K17" t="str">
        <f ca="1">K2 &amp; IF(J3=1, K3,IF(J3=2,L3,IF(J3=3,M3,IF(J3=4,N3,IF(J3=5,O3,IF(J3=6,P3)))))) &amp; ". " &amp; IF(J4=1,K4,IF(J4=2,L4)) &amp; ". " &amp; IF(J5=1,K5,IF(J5=2,L5)) &amp; K6 &amp; ". " &amp; K7 &amp; ". " &amp; K8 &amp; ". " &amp; K9 &amp; "."</f>
        <v>German American Bancorp, Inc. reports earnings between Jul 24, 2017 and Jul 28, 2017. The stock is currently trading at $35.33, down .17% after opening up slightly over yesterday's close. German American Bancorp is expected to be trading at $33.80, based on target estimates which would be a 4.33% decrease from the current price. Earnings are expected to increase by 4.76% over last quarter based on the average of 6 analyst estimates (Yahoo Finance). The stock is trading in the high end of its 52-week range. Over the last 4 quarters, there have been positive earnings surprises 4 times, and a negative earnings surprise 0 times.</v>
      </c>
    </row>
    <row r="18" spans="1:23" x14ac:dyDescent="0.3">
      <c r="A18" s="1">
        <v>2</v>
      </c>
      <c r="B18" t="s">
        <v>24</v>
      </c>
      <c r="C18" t="s">
        <v>11847</v>
      </c>
    </row>
    <row r="19" spans="1:23" x14ac:dyDescent="0.3">
      <c r="A19" s="1">
        <v>3</v>
      </c>
      <c r="B19" t="s">
        <v>26</v>
      </c>
      <c r="C19" t="s">
        <v>5889</v>
      </c>
    </row>
    <row r="20" spans="1:23" x14ac:dyDescent="0.3">
      <c r="A20" s="1">
        <v>4</v>
      </c>
      <c r="B20" t="s">
        <v>28</v>
      </c>
      <c r="C20" t="s">
        <v>770</v>
      </c>
    </row>
    <row r="21" spans="1:23" x14ac:dyDescent="0.3">
      <c r="A21" s="1">
        <v>5</v>
      </c>
      <c r="B21" t="s">
        <v>30</v>
      </c>
      <c r="C21" t="s">
        <v>11848</v>
      </c>
    </row>
    <row r="22" spans="1:23" x14ac:dyDescent="0.3">
      <c r="A22" s="1">
        <v>6</v>
      </c>
      <c r="B22" t="s">
        <v>32</v>
      </c>
      <c r="C22" t="s">
        <v>11849</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11850</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3</v>
      </c>
      <c r="U24" t="str">
        <f>IF(I161="pos_trend",B161,"")</f>
        <v>Net Interest Income</v>
      </c>
      <c r="V24" t="str">
        <f t="shared" si="1"/>
        <v>net interest income</v>
      </c>
      <c r="W24" t="str">
        <f t="shared" si="3"/>
        <v>, net interest income</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net interest income</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net interest income</v>
      </c>
    </row>
    <row r="27" spans="1:23" x14ac:dyDescent="0.3">
      <c r="A27" s="1">
        <v>0</v>
      </c>
      <c r="B27" t="s">
        <v>41</v>
      </c>
      <c r="C27">
        <v>6</v>
      </c>
      <c r="D27">
        <v>6</v>
      </c>
      <c r="E27">
        <v>6</v>
      </c>
      <c r="F27">
        <v>6</v>
      </c>
      <c r="J27">
        <f>IF(K27 &lt;&gt; "",6, 0)</f>
        <v>6</v>
      </c>
      <c r="K27" t="str">
        <f>IF(I172="pos_trend",B172,"")</f>
        <v>Commission &amp; Fee Income</v>
      </c>
      <c r="L27" t="str">
        <f t="shared" si="0"/>
        <v>commission &amp; fee income</v>
      </c>
      <c r="M27" t="str">
        <f t="shared" si="2"/>
        <v>, commission &amp; fee income</v>
      </c>
      <c r="T27">
        <f>IF(U27 &lt;&gt; "",6, 0)</f>
        <v>0</v>
      </c>
      <c r="U27" t="str">
        <f>IF(I170="pos_trend",B170,"")</f>
        <v/>
      </c>
      <c r="V27" t="str">
        <f t="shared" si="1"/>
        <v/>
      </c>
      <c r="W27" t="str">
        <f t="shared" si="3"/>
        <v>, net interest income</v>
      </c>
    </row>
    <row r="28" spans="1:23" x14ac:dyDescent="0.3">
      <c r="A28" s="1">
        <v>1</v>
      </c>
      <c r="B28" t="s">
        <v>42</v>
      </c>
      <c r="C28">
        <v>0.42</v>
      </c>
      <c r="D28">
        <v>0.44</v>
      </c>
      <c r="E28">
        <v>1.73</v>
      </c>
      <c r="F28">
        <v>1.97</v>
      </c>
      <c r="J28">
        <f>IF(K28 &lt;&gt; "",7, 0)</f>
        <v>0</v>
      </c>
      <c r="K28" t="str">
        <f>IF(I173="pos_trend",B173,"")</f>
        <v/>
      </c>
      <c r="L28" t="str">
        <f t="shared" si="0"/>
        <v/>
      </c>
      <c r="M28" t="str">
        <f t="shared" si="2"/>
        <v>, commission &amp; fee income</v>
      </c>
      <c r="T28">
        <f>IF(U28 &lt;&gt; "",7, 0)</f>
        <v>7</v>
      </c>
      <c r="U28" t="str">
        <f>IF(I171="pos_trend",B171,"")</f>
        <v>Trust Income, Commissions &amp; Fees</v>
      </c>
      <c r="V28" t="str">
        <f t="shared" si="1"/>
        <v>trust income, commissions &amp; fees</v>
      </c>
      <c r="W28" t="str">
        <f t="shared" si="3"/>
        <v>, net interest income, trust income, commissions &amp; fees</v>
      </c>
    </row>
    <row r="29" spans="1:23" x14ac:dyDescent="0.3">
      <c r="A29" s="1">
        <v>2</v>
      </c>
      <c r="B29" t="s">
        <v>43</v>
      </c>
      <c r="C29">
        <v>0.41</v>
      </c>
      <c r="D29">
        <v>0.43</v>
      </c>
      <c r="E29">
        <v>1.7</v>
      </c>
      <c r="F29">
        <v>1.86</v>
      </c>
      <c r="J29">
        <f>IF(K29 &lt;&gt; "",8, 0)</f>
        <v>8</v>
      </c>
      <c r="K29" t="str">
        <f>IF(I174="pos_trend",B174,"")</f>
        <v>Non-Interest Expense</v>
      </c>
      <c r="L29" t="str">
        <f t="shared" si="0"/>
        <v>non-interest expense</v>
      </c>
      <c r="M29" t="str">
        <f t="shared" si="2"/>
        <v>, commission &amp; fee income, non-interest expense</v>
      </c>
      <c r="T29">
        <f>IF(U29 &lt;&gt; "",8, 0)</f>
        <v>8</v>
      </c>
      <c r="U29" t="str">
        <f>IF(I172="pos_trend",B172,"")</f>
        <v>Commission &amp; Fee Income</v>
      </c>
      <c r="V29" t="str">
        <f t="shared" si="1"/>
        <v>commission &amp; fee income</v>
      </c>
      <c r="W29" t="str">
        <f t="shared" si="3"/>
        <v>, net interest income, trust income, commissions &amp; fees, commission &amp; fee income</v>
      </c>
    </row>
    <row r="30" spans="1:23" x14ac:dyDescent="0.3">
      <c r="A30" s="1">
        <v>3</v>
      </c>
      <c r="B30" t="s">
        <v>44</v>
      </c>
      <c r="C30">
        <v>0.43</v>
      </c>
      <c r="D30">
        <v>0.46</v>
      </c>
      <c r="E30">
        <v>1.77</v>
      </c>
      <c r="F30">
        <v>2.27</v>
      </c>
      <c r="J30">
        <f>IF(K30 &lt;&gt; "",9, 0)</f>
        <v>0</v>
      </c>
      <c r="K30" t="str">
        <f>IF(I185="pos_trend",B185,"")</f>
        <v/>
      </c>
      <c r="L30" t="str">
        <f t="shared" si="0"/>
        <v/>
      </c>
      <c r="M30" t="str">
        <f t="shared" si="2"/>
        <v>, commission &amp; fee income, non-interest expense</v>
      </c>
      <c r="T30">
        <f>IF(U30 &lt;&gt; "",9, 0)</f>
        <v>9</v>
      </c>
      <c r="U30" t="str">
        <f>IF(I178="pos_trend",B178,"")</f>
        <v>Operating Income</v>
      </c>
      <c r="V30" t="str">
        <f t="shared" si="1"/>
        <v>operating income</v>
      </c>
      <c r="W30" t="str">
        <f t="shared" si="3"/>
        <v>, net interest income, trust income, commissions &amp; fees, commission &amp; fee income, operating income</v>
      </c>
    </row>
    <row r="31" spans="1:23" x14ac:dyDescent="0.3">
      <c r="A31" s="1">
        <v>4</v>
      </c>
      <c r="B31" t="s">
        <v>45</v>
      </c>
      <c r="C31">
        <v>0.41</v>
      </c>
      <c r="D31">
        <v>0.43</v>
      </c>
      <c r="E31">
        <v>1.63</v>
      </c>
      <c r="F31">
        <v>1.73</v>
      </c>
      <c r="J31">
        <f>IF(K31 &lt;&gt; "",10, 0)</f>
        <v>10</v>
      </c>
      <c r="K31" t="str">
        <f>IF(I186="pos_trend",B186,"")</f>
        <v>Pretax Income</v>
      </c>
      <c r="L31" t="str">
        <f t="shared" si="0"/>
        <v>pretax income</v>
      </c>
      <c r="M31" t="str">
        <f t="shared" si="2"/>
        <v>, commission &amp; fee income, non-interest expense, pretax income</v>
      </c>
      <c r="T31">
        <f>IF(U31 &lt;&gt; "",10, 0)</f>
        <v>10</v>
      </c>
      <c r="U31" t="str">
        <f>IF(I199="pos_trend",B199,"")</f>
        <v>Net Income</v>
      </c>
      <c r="V31" t="str">
        <f t="shared" si="1"/>
        <v>net income</v>
      </c>
      <c r="W31" t="str">
        <f t="shared" si="3"/>
        <v>, net interest income, trust income, commissions &amp; fees, commission &amp; fee income, operating income, net income</v>
      </c>
    </row>
    <row r="32" spans="1:23" x14ac:dyDescent="0.3">
      <c r="J32">
        <f>IF(K32 &lt;&gt; "",11, 0)</f>
        <v>0</v>
      </c>
      <c r="K32" t="str">
        <f>IF(I187="pos_trend",B187,"")</f>
        <v/>
      </c>
      <c r="L32" t="str">
        <f t="shared" si="0"/>
        <v/>
      </c>
      <c r="M32" t="str">
        <f t="shared" si="2"/>
        <v>, commission &amp; fee income, non-interest expense, pretax income</v>
      </c>
      <c r="T32">
        <f>IF(U32 &lt;&gt; "",11, 0)</f>
        <v>11</v>
      </c>
      <c r="U32" t="str">
        <f>IF(I209="pos_trend",B209,"")</f>
        <v>EPS (Basic)</v>
      </c>
      <c r="V32" t="str">
        <f t="shared" si="1"/>
        <v>eps (basic)</v>
      </c>
      <c r="W32" t="str">
        <f t="shared" si="3"/>
        <v>, net interest income, trust income, commissions &amp; fees, commission &amp; fee income, operating income, net income, eps (basic)</v>
      </c>
    </row>
    <row r="33" spans="1:23" x14ac:dyDescent="0.3">
      <c r="B33" s="1" t="s">
        <v>46</v>
      </c>
      <c r="C33" s="1" t="s">
        <v>37</v>
      </c>
      <c r="D33" s="1" t="s">
        <v>38</v>
      </c>
      <c r="E33" s="1" t="s">
        <v>39</v>
      </c>
      <c r="F33" s="1" t="s">
        <v>40</v>
      </c>
      <c r="J33">
        <f>IF(K33 &lt;&gt; "",12, 0)</f>
        <v>0</v>
      </c>
      <c r="K33" t="str">
        <f>IF(I195="pos_trend",B195,"")</f>
        <v/>
      </c>
      <c r="L33" t="str">
        <f t="shared" si="0"/>
        <v/>
      </c>
      <c r="M33" t="str">
        <f t="shared" si="2"/>
        <v>, commission &amp; fee income, non-interest expense, pretax income</v>
      </c>
      <c r="T33">
        <f>IF(U33 &lt;&gt; "",12, 0)</f>
        <v>12</v>
      </c>
      <c r="U33" t="str">
        <f>IF(I231="pos_trend",B231,"")</f>
        <v>Net Loans</v>
      </c>
      <c r="V33" t="str">
        <f t="shared" si="1"/>
        <v>net loans</v>
      </c>
      <c r="W33" t="str">
        <f t="shared" si="3"/>
        <v>, net interest income, trust income, commissions &amp; fees, commission &amp; fee income, operating income, net income, eps (basic), net loans</v>
      </c>
    </row>
    <row r="34" spans="1:23" x14ac:dyDescent="0.3">
      <c r="A34" s="1">
        <v>0</v>
      </c>
      <c r="B34" t="s">
        <v>41</v>
      </c>
      <c r="C34" t="s">
        <v>5832</v>
      </c>
      <c r="D34" t="s">
        <v>5832</v>
      </c>
      <c r="E34" t="s">
        <v>5832</v>
      </c>
      <c r="F34" t="s">
        <v>5832</v>
      </c>
      <c r="J34">
        <f>IF(K34 &lt;&gt; "",13, 0)</f>
        <v>0</v>
      </c>
      <c r="K34" t="str">
        <f>IF(I196="pos_trend",B196,"")</f>
        <v/>
      </c>
      <c r="L34" t="str">
        <f t="shared" si="0"/>
        <v/>
      </c>
      <c r="M34" t="str">
        <f t="shared" si="2"/>
        <v>, commission &amp; fee income, non-interest expense, pretax income</v>
      </c>
      <c r="T34">
        <f>IF(U34 &lt;&gt; "",13, 0)</f>
        <v>13</v>
      </c>
      <c r="U34" t="str">
        <f>IF(I251="pos_trend",B251,"")</f>
        <v>Total Assets</v>
      </c>
      <c r="V34" t="str">
        <f t="shared" si="1"/>
        <v>total assets</v>
      </c>
      <c r="W34" t="str">
        <f t="shared" si="3"/>
        <v>, net interest income, trust income, commissions &amp; fees, commission &amp; fee income, operating income, net income, eps (basic), net loans, total assets</v>
      </c>
    </row>
    <row r="35" spans="1:23" x14ac:dyDescent="0.3">
      <c r="A35" s="1">
        <v>1</v>
      </c>
      <c r="B35" t="s">
        <v>42</v>
      </c>
      <c r="C35" t="s">
        <v>11851</v>
      </c>
      <c r="D35" t="s">
        <v>11852</v>
      </c>
      <c r="E35" t="s">
        <v>11853</v>
      </c>
      <c r="F35" t="s">
        <v>11854</v>
      </c>
      <c r="J35">
        <f>IF(K35 &lt;&gt; "",14, 0)</f>
        <v>0</v>
      </c>
      <c r="K35" t="str">
        <f>IF(I201="pos_trend",B201,"")</f>
        <v/>
      </c>
      <c r="L35" t="str">
        <f t="shared" si="0"/>
        <v/>
      </c>
      <c r="M35" t="str">
        <f t="shared" si="2"/>
        <v>, commission &amp; fee income, non-interest expense, pretax income</v>
      </c>
      <c r="T35">
        <f>IF(U35 &lt;&gt; "",14, 0)</f>
        <v>14</v>
      </c>
      <c r="U35" t="str">
        <f>IF(I279="pos_trend",B279,"")</f>
        <v>Retained Earnings</v>
      </c>
      <c r="V35" t="str">
        <f t="shared" si="1"/>
        <v>retained earnings</v>
      </c>
      <c r="W35" t="str">
        <f t="shared" si="3"/>
        <v>, net interest income, trust income, commissions &amp; fees, commission &amp; fee income, operating income, net income, eps (basic), net loans, total assets, retained earnings</v>
      </c>
    </row>
    <row r="36" spans="1:23" x14ac:dyDescent="0.3">
      <c r="A36" s="1">
        <v>2</v>
      </c>
      <c r="B36" t="s">
        <v>43</v>
      </c>
      <c r="C36" t="s">
        <v>11855</v>
      </c>
      <c r="D36" t="s">
        <v>10028</v>
      </c>
      <c r="E36" t="s">
        <v>4578</v>
      </c>
      <c r="F36" t="s">
        <v>10679</v>
      </c>
      <c r="J36">
        <f>IF(K36 &lt;&gt; "",15, 0)</f>
        <v>0</v>
      </c>
      <c r="K36" t="str">
        <f>IF(I202="pos_trend",B202,"")</f>
        <v/>
      </c>
      <c r="L36" t="str">
        <f t="shared" si="0"/>
        <v/>
      </c>
      <c r="M36" t="str">
        <f t="shared" si="2"/>
        <v>, commission &amp; fee income, non-interest expense, pretax income</v>
      </c>
      <c r="T36">
        <f>IF(U36 &lt;&gt; "",15, 0)</f>
        <v>0</v>
      </c>
      <c r="U36" t="str">
        <f>IF(I336="pos_trend",B336,"")</f>
        <v/>
      </c>
      <c r="V36" t="str">
        <f t="shared" si="1"/>
        <v/>
      </c>
      <c r="W36" t="str">
        <f t="shared" si="3"/>
        <v>, net interest income, trust income, commissions &amp; fees, commission &amp; fee income, operating income, net income, eps (basic), net loans, total assets, retained earnings</v>
      </c>
    </row>
    <row r="37" spans="1:23" x14ac:dyDescent="0.3">
      <c r="A37" s="1">
        <v>3</v>
      </c>
      <c r="B37" t="s">
        <v>44</v>
      </c>
      <c r="C37" t="s">
        <v>11856</v>
      </c>
      <c r="D37" t="s">
        <v>11036</v>
      </c>
      <c r="E37" t="s">
        <v>11857</v>
      </c>
      <c r="F37" t="s">
        <v>11858</v>
      </c>
      <c r="J37">
        <f>IF(K37 &lt;&gt; "",16, 0)</f>
        <v>0</v>
      </c>
      <c r="K37" t="str">
        <f>IF(I203="pos_trend",B203,"")</f>
        <v/>
      </c>
      <c r="L37" t="str">
        <f t="shared" si="0"/>
        <v/>
      </c>
      <c r="M37" t="str">
        <f t="shared" si="2"/>
        <v>, commission &amp; fee income, non-interest expense, pretax income</v>
      </c>
      <c r="T37">
        <f>IF(U37 &lt;&gt; "",16, 0)</f>
        <v>16</v>
      </c>
      <c r="U37" t="str">
        <f>IF(I235="pos_trend",B235,"")</f>
        <v>Real Estate Mortgage Loans</v>
      </c>
      <c r="V37" t="str">
        <f t="shared" si="1"/>
        <v>real estate mortgage loans</v>
      </c>
      <c r="W37" t="str">
        <f t="shared" si="3"/>
        <v>, net interest income, trust income, commissions &amp; fees, commission &amp; fee income, operating income, net income, eps (basic), net loans, total assets, retained earnings, real estate mortgage loans</v>
      </c>
    </row>
    <row r="38" spans="1:23" x14ac:dyDescent="0.3">
      <c r="A38" s="1">
        <v>4</v>
      </c>
      <c r="B38" t="s">
        <v>60</v>
      </c>
      <c r="C38" t="s">
        <v>9736</v>
      </c>
      <c r="D38" t="s">
        <v>11859</v>
      </c>
      <c r="E38" t="s">
        <v>11860</v>
      </c>
      <c r="F38" t="s">
        <v>11853</v>
      </c>
      <c r="J38">
        <f>IF(K38 &lt;&gt; "",17, 0)</f>
        <v>0</v>
      </c>
      <c r="K38" t="str">
        <f>IF(I351="pos_trend",B351,"")</f>
        <v/>
      </c>
      <c r="L38" t="str">
        <f t="shared" si="0"/>
        <v/>
      </c>
      <c r="M38" t="str">
        <f t="shared" si="2"/>
        <v>, commission &amp; fee income, non-interest expense, pretax income</v>
      </c>
      <c r="T38">
        <f>IF(U38 &lt;&gt; "",17, 0)</f>
        <v>0</v>
      </c>
      <c r="U38" t="str">
        <f>IF(I236="pos_trend",B236,"")</f>
        <v/>
      </c>
      <c r="V38" t="str">
        <f t="shared" si="1"/>
        <v/>
      </c>
      <c r="W38" t="str">
        <f t="shared" si="3"/>
        <v>, net interest income, trust income, commissions &amp; fees, commission &amp; fee income, operating income, net income, eps (basic), net loans, total assets, retained earnings, real estate mortgage loans</v>
      </c>
    </row>
    <row r="39" spans="1:23" x14ac:dyDescent="0.3">
      <c r="A39" s="1">
        <v>5</v>
      </c>
      <c r="B39" t="s">
        <v>64</v>
      </c>
      <c r="C39" t="s">
        <v>5380</v>
      </c>
      <c r="D39" t="s">
        <v>9789</v>
      </c>
      <c r="E39" t="s">
        <v>820</v>
      </c>
      <c r="F39" t="s">
        <v>2035</v>
      </c>
      <c r="K39" t="str">
        <f>IF(I352="pos_trend",B352,"")</f>
        <v/>
      </c>
      <c r="M39" t="str">
        <f t="shared" si="2"/>
        <v>, commission &amp; fee income, non-interest expense, pretax income</v>
      </c>
      <c r="W39" t="str">
        <f t="shared" si="3"/>
        <v>, net interest income, trust income, commissions &amp; fees, commission &amp; fee income, operating income, net income, eps (basic), net loans, total assets, retained earnings, real estate mortgage loans</v>
      </c>
    </row>
    <row r="40" spans="1:23" x14ac:dyDescent="0.3">
      <c r="J40">
        <f>MAX(J22:J39)</f>
        <v>10</v>
      </c>
      <c r="K40" t="str">
        <f>VLOOKUP(J40,J22:K39,2,FALSE)</f>
        <v>Pretax Income</v>
      </c>
      <c r="M40" t="str">
        <f>IF(IFERROR(FIND(",",M39),TRUE)=TRUE,M39,IF(NOT(EXACT(K40,UPPER(K40))),SUBSTITUTE(M39,LOWER(K40),"and "&amp;LOWER(K40)),SUBSTITUTE(M39,K40,"and "&amp;K40)))</f>
        <v>, commission &amp; fee income, non-interest expense, and pretax income</v>
      </c>
      <c r="T40">
        <f>MAX(T22:T39)</f>
        <v>16</v>
      </c>
      <c r="U40" t="str">
        <f>VLOOKUP(T40,T22:U39,2,FALSE)</f>
        <v>Real Estate Mortgage Loans</v>
      </c>
      <c r="W40" t="str">
        <f>IF(IFERROR(FIND(",",W39),TRUE)=TRUE,W39,IF(NOT(EXACT(U40,UPPER(U40))),SUBSTITUTE(W39,LOWER(U40),"and "&amp;LOWER(U40)),SUBSTITUTE(W39,U40,"and "&amp;U40)))</f>
        <v>, net interest income, trust income, commissions &amp; fees, commission &amp; fee income, operating income, net income, eps (basic), net loans, total assets, retained earnings, and real estate mortgage loans</v>
      </c>
    </row>
    <row r="41" spans="1:23" x14ac:dyDescent="0.3">
      <c r="B41" s="1" t="s">
        <v>69</v>
      </c>
      <c r="C41" s="1" t="s">
        <v>70</v>
      </c>
      <c r="D41" s="1" t="s">
        <v>71</v>
      </c>
      <c r="E41" s="1" t="s">
        <v>72</v>
      </c>
      <c r="F41" s="1" t="s">
        <v>73</v>
      </c>
    </row>
    <row r="42" spans="1:23" x14ac:dyDescent="0.3">
      <c r="A42" s="1">
        <v>0</v>
      </c>
      <c r="B42" t="s">
        <v>74</v>
      </c>
      <c r="C42" t="s">
        <v>75</v>
      </c>
      <c r="D42" t="s">
        <v>6408</v>
      </c>
      <c r="E42">
        <v>0.42</v>
      </c>
      <c r="F42" t="s">
        <v>6408</v>
      </c>
      <c r="K42" t="str">
        <f>SUBSTITUTE(IF(M40&lt;&gt;"", D1 &amp; " has managed to increase " &amp; M40 &amp; " each year since " &amp; C144, "No positive trends")," , "," ")</f>
        <v>German American Bancorp has managed to increase commission &amp; fee income, non-interest expense, and pretax income each year since 2012</v>
      </c>
      <c r="U42" t="str">
        <f>SUBSTITUTE(IF(W40&lt;&gt;"", D1 &amp; " has managed to increase " &amp; W40 &amp; " each year since " &amp; C144, "No positive trends")," , "," ")</f>
        <v>German American Bancorp has managed to increase net interest income, trust income, commissions &amp; fees, commission &amp; fee income, operating income, net income, eps (basic), net loans, total assets, retained earnings, and real estate mortgage loans each year since 2012</v>
      </c>
    </row>
    <row r="43" spans="1:23" x14ac:dyDescent="0.3">
      <c r="A43" s="1">
        <v>1</v>
      </c>
      <c r="B43" t="s">
        <v>78</v>
      </c>
      <c r="C43" t="s">
        <v>6408</v>
      </c>
      <c r="D43" t="s">
        <v>8065</v>
      </c>
      <c r="E43">
        <v>0.42</v>
      </c>
      <c r="F43" t="s">
        <v>817</v>
      </c>
    </row>
    <row r="44" spans="1:23" x14ac:dyDescent="0.3">
      <c r="A44" s="1">
        <v>2</v>
      </c>
      <c r="B44" t="s">
        <v>83</v>
      </c>
      <c r="C44" t="s">
        <v>1293</v>
      </c>
      <c r="D44" t="s">
        <v>1292</v>
      </c>
      <c r="F44" t="s">
        <v>1234</v>
      </c>
    </row>
    <row r="45" spans="1:23" x14ac:dyDescent="0.3">
      <c r="A45" s="1">
        <v>3</v>
      </c>
      <c r="B45" t="s">
        <v>88</v>
      </c>
      <c r="C45" t="s">
        <v>2433</v>
      </c>
      <c r="D45" t="s">
        <v>9789</v>
      </c>
      <c r="F45" t="s">
        <v>4854</v>
      </c>
    </row>
    <row r="47" spans="1:23" x14ac:dyDescent="0.3">
      <c r="B47" s="1" t="s">
        <v>93</v>
      </c>
      <c r="C47" s="1" t="s">
        <v>37</v>
      </c>
      <c r="D47" s="1" t="s">
        <v>38</v>
      </c>
      <c r="E47" s="1" t="s">
        <v>39</v>
      </c>
      <c r="F47" s="1" t="s">
        <v>40</v>
      </c>
    </row>
    <row r="48" spans="1:23" x14ac:dyDescent="0.3">
      <c r="A48" s="1">
        <v>0</v>
      </c>
      <c r="B48" t="s">
        <v>94</v>
      </c>
      <c r="C48">
        <v>0.42</v>
      </c>
      <c r="D48">
        <v>0.44</v>
      </c>
      <c r="E48">
        <v>1.73</v>
      </c>
      <c r="F48">
        <v>1.97</v>
      </c>
    </row>
    <row r="49" spans="1:14" x14ac:dyDescent="0.3">
      <c r="A49" s="1">
        <v>1</v>
      </c>
      <c r="B49" t="s">
        <v>95</v>
      </c>
      <c r="C49">
        <v>0.42</v>
      </c>
      <c r="D49">
        <v>0.44</v>
      </c>
      <c r="E49">
        <v>1.73</v>
      </c>
      <c r="F49">
        <v>1.97</v>
      </c>
    </row>
    <row r="50" spans="1:14" x14ac:dyDescent="0.3">
      <c r="A50" s="1">
        <v>2</v>
      </c>
      <c r="B50" t="s">
        <v>96</v>
      </c>
      <c r="C50">
        <v>0.42</v>
      </c>
      <c r="D50">
        <v>0.44</v>
      </c>
      <c r="E50">
        <v>1.73</v>
      </c>
      <c r="F50">
        <v>1.97</v>
      </c>
    </row>
    <row r="51" spans="1:14" x14ac:dyDescent="0.3">
      <c r="A51" s="1">
        <v>3</v>
      </c>
      <c r="B51" t="s">
        <v>97</v>
      </c>
      <c r="C51">
        <v>0.42</v>
      </c>
      <c r="D51">
        <v>0.44</v>
      </c>
      <c r="E51">
        <v>1.73</v>
      </c>
      <c r="F51">
        <v>1.96</v>
      </c>
    </row>
    <row r="52" spans="1:14" x14ac:dyDescent="0.3">
      <c r="A52" s="1">
        <v>4</v>
      </c>
      <c r="B52" t="s">
        <v>98</v>
      </c>
      <c r="C52">
        <v>0.42</v>
      </c>
      <c r="D52">
        <v>0.44</v>
      </c>
      <c r="E52">
        <v>1.71</v>
      </c>
      <c r="F52">
        <v>1.92</v>
      </c>
    </row>
    <row r="54" spans="1:14" x14ac:dyDescent="0.3">
      <c r="B54" s="1" t="s">
        <v>99</v>
      </c>
      <c r="C54" s="1" t="s">
        <v>37</v>
      </c>
      <c r="D54" s="1" t="s">
        <v>38</v>
      </c>
      <c r="E54" s="1" t="s">
        <v>39</v>
      </c>
      <c r="F54" s="1" t="s">
        <v>40</v>
      </c>
    </row>
    <row r="55" spans="1:14" x14ac:dyDescent="0.3">
      <c r="A55" s="1">
        <v>0</v>
      </c>
      <c r="B55" t="s">
        <v>100</v>
      </c>
    </row>
    <row r="56" spans="1:14" x14ac:dyDescent="0.3">
      <c r="A56" s="1">
        <v>1</v>
      </c>
      <c r="B56" t="s">
        <v>101</v>
      </c>
    </row>
    <row r="57" spans="1:14" x14ac:dyDescent="0.3">
      <c r="A57" s="1">
        <v>2</v>
      </c>
      <c r="B57" t="s">
        <v>102</v>
      </c>
    </row>
    <row r="58" spans="1:14" x14ac:dyDescent="0.3">
      <c r="A58" s="1">
        <v>3</v>
      </c>
      <c r="B58" t="s">
        <v>103</v>
      </c>
    </row>
    <row r="60" spans="1:14" x14ac:dyDescent="0.3">
      <c r="B60" s="1" t="s">
        <v>104</v>
      </c>
      <c r="C60" s="1" t="s">
        <v>11861</v>
      </c>
      <c r="D60" s="1" t="s">
        <v>106</v>
      </c>
      <c r="E60" s="1" t="s">
        <v>107</v>
      </c>
      <c r="F60" s="1" t="s">
        <v>108</v>
      </c>
      <c r="I60" t="str">
        <f t="shared" ref="I60:I123" si="4">IF(AND(K60&gt; J60, L60&gt; K60, M60&gt; L60, N60&gt; M60), "pos_trend", IF(AND(K60&lt; J60, L60&lt; K60, M60&lt; L60, N60&lt; M60), "neg_trend", "N/A"))</f>
        <v>N/A</v>
      </c>
      <c r="J60" t="str">
        <f t="shared" ref="J60:J123" si="5">IF(TRIM(C60)="-", "N/A", IF(RIGHT(C60,1)="M",1000000*VALUE(LEFT(C60,LEN(C60)-1)),IF(RIGHT(C60,1)="B",1000000000*VALUE(LEFT(C60,LEN(C60)-1)),IF(RIGHT(C60,1)="%",0.01*VALUE(LEFT(C60,LEN(C60)-1)),C60))))</f>
        <v>GABC</v>
      </c>
      <c r="K60" t="str">
        <f t="shared" ref="K60:K123" si="6">IF(TRIM(D60)="-", "N/A", IF(RIGHT(D60,1)="M",1000000*VALUE(LEFT(D60,LEN(D60)-1)),IF(RIGHT(D60,1)="B",1000000000*VALUE(LEFT(D60,LEN(D60)-1)),IF(RIGHT(D60,1)="%",0.01*VALUE(LEFT(D60,LEN(D60)-1)),D60))))</f>
        <v>Industry</v>
      </c>
      <c r="L60" t="str">
        <f t="shared" ref="L60:L123" si="7">IF(TRIM(E60)="-", "N/A", IF(RIGHT(E60,1)="M",1000000*VALUE(LEFT(E60,LEN(E60)-1)),IF(RIGHT(E60,1)="B",1000000000*VALUE(LEFT(E60,LEN(E60)-1)),IF(RIGHT(E60,1)="%",0.01*VALUE(LEFT(E60,LEN(E60)-1)),E60))))</f>
        <v>Sector</v>
      </c>
      <c r="M60" t="str">
        <f t="shared" ref="M60:M123" si="8">IF(TRIM(F60)="-", "N/A", IF(RIGHT(F60,1)="M",1000000*VALUE(LEFT(F60,LEN(F60)-1)),IF(RIGHT(F60,1)="B",1000000000*VALUE(LEFT(F60,LEN(F60)-1)),IF(RIGHT(F60,1)="%",0.01*VALUE(LEFT(F60,LEN(F60)-1)),F60))))</f>
        <v>S&amp;P 500</v>
      </c>
      <c r="N60">
        <f t="shared" ref="N60:N123" si="9">IF(TRIM(G60)="-", "N/A", IF(RIGHT(G60,1)="M",1000000*VALUE(LEFT(G60,LEN(G60)-1)),IF(RIGHT(G60,1)="B",1000000000*VALUE(LEFT(G60,LEN(G60)-1)),IF(RIGHT(G60,1)="%",0.01*VALUE(LEFT(G60,LEN(G60)-1)),G60))))</f>
        <v>0</v>
      </c>
    </row>
    <row r="61" spans="1:14" x14ac:dyDescent="0.3">
      <c r="A61" s="1">
        <v>0</v>
      </c>
      <c r="B61" t="s">
        <v>109</v>
      </c>
      <c r="C61" t="s">
        <v>4854</v>
      </c>
      <c r="F61">
        <v>0.19</v>
      </c>
      <c r="I61" t="str">
        <f t="shared" si="4"/>
        <v>N/A</v>
      </c>
      <c r="J61">
        <f t="shared" si="5"/>
        <v>2.4E-2</v>
      </c>
      <c r="K61">
        <f t="shared" si="6"/>
        <v>0</v>
      </c>
      <c r="L61">
        <f t="shared" si="7"/>
        <v>0</v>
      </c>
      <c r="M61">
        <f t="shared" si="8"/>
        <v>0.19</v>
      </c>
      <c r="N61">
        <f t="shared" si="9"/>
        <v>0</v>
      </c>
    </row>
    <row r="62" spans="1:14" x14ac:dyDescent="0.3">
      <c r="A62" s="1">
        <v>1</v>
      </c>
      <c r="B62" t="s">
        <v>111</v>
      </c>
      <c r="C62" t="s">
        <v>5379</v>
      </c>
      <c r="F62">
        <v>0.22</v>
      </c>
      <c r="I62" t="str">
        <f t="shared" si="4"/>
        <v>N/A</v>
      </c>
      <c r="J62">
        <f t="shared" si="5"/>
        <v>2.3E-2</v>
      </c>
      <c r="K62">
        <f t="shared" si="6"/>
        <v>0</v>
      </c>
      <c r="L62">
        <f t="shared" si="7"/>
        <v>0</v>
      </c>
      <c r="M62">
        <f t="shared" si="8"/>
        <v>0.22</v>
      </c>
      <c r="N62">
        <f t="shared" si="9"/>
        <v>0</v>
      </c>
    </row>
    <row r="63" spans="1:14" x14ac:dyDescent="0.3">
      <c r="A63" s="1">
        <v>2</v>
      </c>
      <c r="B63" t="s">
        <v>113</v>
      </c>
      <c r="C63" t="s">
        <v>3591</v>
      </c>
      <c r="F63">
        <v>0.08</v>
      </c>
      <c r="I63" t="str">
        <f t="shared" si="4"/>
        <v>N/A</v>
      </c>
      <c r="J63">
        <f t="shared" si="5"/>
        <v>6.0999999999999999E-2</v>
      </c>
      <c r="K63">
        <f t="shared" si="6"/>
        <v>0</v>
      </c>
      <c r="L63">
        <f t="shared" si="7"/>
        <v>0</v>
      </c>
      <c r="M63">
        <f t="shared" si="8"/>
        <v>0.08</v>
      </c>
      <c r="N63">
        <f t="shared" si="9"/>
        <v>0</v>
      </c>
    </row>
    <row r="64" spans="1:14" x14ac:dyDescent="0.3">
      <c r="A64" s="1">
        <v>3</v>
      </c>
      <c r="B64" t="s">
        <v>115</v>
      </c>
      <c r="C64" t="s">
        <v>6404</v>
      </c>
      <c r="F64">
        <v>0.12</v>
      </c>
      <c r="I64" t="str">
        <f t="shared" si="4"/>
        <v>N/A</v>
      </c>
      <c r="J64">
        <f t="shared" si="5"/>
        <v>0.13900000000000001</v>
      </c>
      <c r="K64">
        <f t="shared" si="6"/>
        <v>0</v>
      </c>
      <c r="L64">
        <f t="shared" si="7"/>
        <v>0</v>
      </c>
      <c r="M64">
        <f t="shared" si="8"/>
        <v>0.12</v>
      </c>
      <c r="N64">
        <f t="shared" si="9"/>
        <v>0</v>
      </c>
    </row>
    <row r="65" spans="1:14" x14ac:dyDescent="0.3">
      <c r="A65" s="1">
        <v>4</v>
      </c>
      <c r="B65" t="s">
        <v>117</v>
      </c>
      <c r="C65" t="s">
        <v>1747</v>
      </c>
      <c r="F65">
        <v>0.08</v>
      </c>
      <c r="I65" t="str">
        <f t="shared" si="4"/>
        <v>N/A</v>
      </c>
      <c r="J65">
        <f t="shared" si="5"/>
        <v>0.09</v>
      </c>
      <c r="K65">
        <f t="shared" si="6"/>
        <v>0</v>
      </c>
      <c r="L65">
        <f t="shared" si="7"/>
        <v>0</v>
      </c>
      <c r="M65">
        <f t="shared" si="8"/>
        <v>0.08</v>
      </c>
      <c r="N65">
        <f t="shared" si="9"/>
        <v>0</v>
      </c>
    </row>
    <row r="66" spans="1:14" x14ac:dyDescent="0.3">
      <c r="A66" s="1">
        <v>5</v>
      </c>
      <c r="B66" t="s">
        <v>119</v>
      </c>
      <c r="C66" t="s">
        <v>11862</v>
      </c>
      <c r="I66" t="str">
        <f t="shared" si="4"/>
        <v>N/A</v>
      </c>
      <c r="J66">
        <f t="shared" si="5"/>
        <v>6.8099999999999994E-2</v>
      </c>
      <c r="K66">
        <f t="shared" si="6"/>
        <v>0</v>
      </c>
      <c r="L66">
        <f t="shared" si="7"/>
        <v>0</v>
      </c>
      <c r="M66">
        <f t="shared" si="8"/>
        <v>0</v>
      </c>
      <c r="N66">
        <f t="shared" si="9"/>
        <v>0</v>
      </c>
    </row>
    <row r="67" spans="1:14" x14ac:dyDescent="0.3">
      <c r="D67" t="s">
        <v>121</v>
      </c>
      <c r="E67" t="str">
        <f>C1</f>
        <v>German American Bancorp, Inc. (GABC)</v>
      </c>
      <c r="I67" t="str">
        <f t="shared" si="4"/>
        <v>N/A</v>
      </c>
      <c r="J67">
        <f t="shared" si="5"/>
        <v>0</v>
      </c>
      <c r="K67" t="str">
        <f t="shared" si="6"/>
        <v>Comp Average</v>
      </c>
      <c r="L67" t="str">
        <f t="shared" si="7"/>
        <v>German American Bancorp, Inc. (GABC)</v>
      </c>
      <c r="M67">
        <f t="shared" si="8"/>
        <v>0</v>
      </c>
      <c r="N67">
        <f t="shared" si="9"/>
        <v>0</v>
      </c>
    </row>
    <row r="68" spans="1:14" x14ac:dyDescent="0.3">
      <c r="A68" s="1">
        <v>0</v>
      </c>
      <c r="B68" t="s">
        <v>122</v>
      </c>
      <c r="C68" t="s">
        <v>11846</v>
      </c>
      <c r="D68">
        <f ca="1">AVERAGE(VALUE(INDIRECT("J"&amp;(MATCH(B68,B69:B500,0)+68))),VALUE(INDIRECT("J"&amp;(MATCH(B68,B69:B500,0)+79))),VALUE(INDIRECT("J"&amp;(MATCH(B68,B69:B500,0)+90))),VALUE(INDIRECT("J"&amp;(MATCH(B68,B69:B500,0)+101))))</f>
        <v>362695000</v>
      </c>
      <c r="E68" t="str">
        <f t="shared" ref="E68:E76" ca="1" si="10">IF(AND(C68&lt;&gt;"",D68&lt;&gt;0),IF(VALUE(J68)&gt;VALUE(K68),"above average","below average"),"no data")</f>
        <v>above average</v>
      </c>
      <c r="I68" t="str">
        <f t="shared" ca="1" si="4"/>
        <v>N/A</v>
      </c>
      <c r="J68">
        <f t="shared" si="5"/>
        <v>810100000</v>
      </c>
      <c r="K68">
        <f t="shared" ca="1" si="6"/>
        <v>362695000</v>
      </c>
      <c r="L68" t="str">
        <f t="shared" ca="1" si="7"/>
        <v>above average</v>
      </c>
      <c r="M68">
        <f t="shared" si="8"/>
        <v>0</v>
      </c>
      <c r="N68">
        <f t="shared" si="9"/>
        <v>0</v>
      </c>
    </row>
    <row r="69" spans="1:14" x14ac:dyDescent="0.3">
      <c r="A69" s="1">
        <v>1</v>
      </c>
      <c r="B69" t="s">
        <v>123</v>
      </c>
      <c r="D69">
        <f ca="1">AVERAGE(VALUE(INDIRECT("J"&amp;(MATCH(B69,B70:B501,0)+69))),VALUE(INDIRECT("J"&amp;(MATCH(B69,B70:B501,0)+80))),VALUE(INDIRECT("J"&amp;(MATCH(B69,B70:B501,0)+91))),VALUE(INDIRECT("J"&amp;(MATCH(B69,B70:B501,0)+102))))</f>
        <v>0</v>
      </c>
      <c r="E69" t="str">
        <f t="shared" ca="1" si="10"/>
        <v>no data</v>
      </c>
      <c r="I69" t="str">
        <f t="shared" ca="1" si="4"/>
        <v>N/A</v>
      </c>
      <c r="J69">
        <f t="shared" si="5"/>
        <v>0</v>
      </c>
      <c r="K69">
        <f t="shared" ca="1" si="6"/>
        <v>0</v>
      </c>
      <c r="L69" t="str">
        <f t="shared" ca="1" si="7"/>
        <v>no data</v>
      </c>
      <c r="M69">
        <f t="shared" si="8"/>
        <v>0</v>
      </c>
      <c r="N69">
        <f t="shared" si="9"/>
        <v>0</v>
      </c>
    </row>
    <row r="70" spans="1:14" x14ac:dyDescent="0.3">
      <c r="A70" s="1">
        <v>2</v>
      </c>
      <c r="B70" t="s">
        <v>124</v>
      </c>
      <c r="C70" t="s">
        <v>11847</v>
      </c>
      <c r="D70">
        <f ca="1">AVERAGE(VALUE(INDIRECT("J"&amp;(MATCH(B70,B71:B502,0)+70))),VALUE(INDIRECT("J"&amp;(MATCH(B70,B71:B502,0)+81))),VALUE(INDIRECT("J"&amp;(MATCH(B70,B71:B502,0)+92))),VALUE(INDIRECT("J"&amp;(MATCH(B70,B71:B502,0)+103))))</f>
        <v>127.7175</v>
      </c>
      <c r="E70" t="str">
        <f t="shared" ca="1" si="10"/>
        <v>below average</v>
      </c>
      <c r="F70" t="str">
        <f t="shared" ref="F70:F76" ca="1" si="11">IF(E70="above average",LOWER(TRIM(IF(ISNUMBER(VALUE(RIGHT(B70,1))),REPLACE(B70,LEN(B70),1,""),B70))),"")</f>
        <v/>
      </c>
      <c r="G70" t="str">
        <f ca="1">IFERROR(LEFT(F70,FIND("(",F70) - 2),F70)</f>
        <v/>
      </c>
      <c r="I70" t="str">
        <f t="shared" ca="1" si="4"/>
        <v>N/A</v>
      </c>
      <c r="J70" t="str">
        <f t="shared" si="5"/>
        <v>20.43</v>
      </c>
      <c r="K70">
        <f t="shared" ca="1" si="6"/>
        <v>127.7175</v>
      </c>
      <c r="L70" t="str">
        <f t="shared" ca="1" si="7"/>
        <v>below average</v>
      </c>
      <c r="M70" t="str">
        <f t="shared" ca="1" si="8"/>
        <v/>
      </c>
      <c r="N70" t="str">
        <f t="shared" ca="1" si="9"/>
        <v/>
      </c>
    </row>
    <row r="71" spans="1:14" x14ac:dyDescent="0.3">
      <c r="A71" s="1">
        <v>3</v>
      </c>
      <c r="B71" t="s">
        <v>125</v>
      </c>
      <c r="C71" t="s">
        <v>11863</v>
      </c>
      <c r="D71">
        <f ca="1">AVERAGE(VALUE(INDIRECT("J"&amp;(MATCH(B71,B72:B503,0)+71))),VALUE(INDIRECT("J"&amp;(MATCH(B71,B72:B503,0)+82))),VALUE(INDIRECT("J"&amp;(MATCH(B71,B72:B503,0)+93))),VALUE(INDIRECT("J"&amp;(MATCH(B71,B72:B503,0)+104))))</f>
        <v>14.355</v>
      </c>
      <c r="E71" t="str">
        <f t="shared" ca="1" si="10"/>
        <v>above average</v>
      </c>
      <c r="F71" t="str">
        <f t="shared" ca="1" si="11"/>
        <v>forward p/e</v>
      </c>
      <c r="G71" t="str">
        <f t="shared" ref="G71:G76" ca="1" si="12">IF(F71&lt;&gt;"", G70 &amp; ", " &amp; IFERROR(LEFT(F71,FIND("(",F71) - 2),F71),G70)</f>
        <v>, forward p/e</v>
      </c>
      <c r="I71" t="str">
        <f t="shared" ca="1" si="4"/>
        <v>N/A</v>
      </c>
      <c r="J71" t="str">
        <f t="shared" si="5"/>
        <v>17.93</v>
      </c>
      <c r="K71">
        <f t="shared" ca="1" si="6"/>
        <v>14.355</v>
      </c>
      <c r="L71" t="str">
        <f t="shared" ca="1" si="7"/>
        <v>above average</v>
      </c>
      <c r="M71" t="str">
        <f t="shared" ca="1" si="8"/>
        <v>forward p/e</v>
      </c>
      <c r="N71" t="str">
        <f t="shared" ca="1" si="9"/>
        <v>, forward p/e</v>
      </c>
    </row>
    <row r="72" spans="1:14" x14ac:dyDescent="0.3">
      <c r="A72" s="1">
        <v>4</v>
      </c>
      <c r="B72" t="s">
        <v>127</v>
      </c>
      <c r="C72" t="s">
        <v>3032</v>
      </c>
      <c r="D72">
        <f ca="1">AVERAGE(VALUE(INDIRECT("J"&amp;(MATCH(B72,B73:B504,0)+72))),VALUE(INDIRECT("J"&amp;(MATCH(B72,B73:B504,0)+83))),VALUE(INDIRECT("J"&amp;(MATCH(B72,B73:B504,0)+94))),VALUE(INDIRECT("J"&amp;(MATCH(B72,B73:B504,0)+105))))</f>
        <v>1.6224999999999998</v>
      </c>
      <c r="E72" t="str">
        <f t="shared" ca="1" si="10"/>
        <v>above average</v>
      </c>
      <c r="F72" t="str">
        <f t="shared" ca="1" si="11"/>
        <v>peg ratio (5 yr expected)</v>
      </c>
      <c r="G72" t="str">
        <f t="shared" ca="1" si="12"/>
        <v>, forward p/e, peg ratio</v>
      </c>
      <c r="I72" t="str">
        <f t="shared" ca="1" si="4"/>
        <v>N/A</v>
      </c>
      <c r="J72" t="str">
        <f t="shared" si="5"/>
        <v>2.27</v>
      </c>
      <c r="K72">
        <f t="shared" ca="1" si="6"/>
        <v>1.6224999999999998</v>
      </c>
      <c r="L72" t="str">
        <f t="shared" ca="1" si="7"/>
        <v>above average</v>
      </c>
      <c r="M72" t="str">
        <f t="shared" ca="1" si="8"/>
        <v>peg ratio (5 yr expected)</v>
      </c>
      <c r="N72" t="str">
        <f t="shared" ca="1" si="9"/>
        <v>, forward p/e, peg ratio</v>
      </c>
    </row>
    <row r="73" spans="1:14" x14ac:dyDescent="0.3">
      <c r="A73" s="1">
        <v>5</v>
      </c>
      <c r="B73" t="s">
        <v>129</v>
      </c>
      <c r="C73" t="s">
        <v>11864</v>
      </c>
      <c r="D73">
        <f ca="1">AVERAGE(VALUE(INDIRECT("J"&amp;(MATCH(B73,B74:B505,0)+73))),VALUE(INDIRECT("J"&amp;(MATCH(B73,B74:B505,0)+84))),VALUE(INDIRECT("J"&amp;(MATCH(B73,B74:B505,0)+95))),VALUE(INDIRECT("J"&amp;(MATCH(B73,B74:B505,0)+106))))</f>
        <v>4.4074999999999998</v>
      </c>
      <c r="E73" t="str">
        <f t="shared" ca="1" si="10"/>
        <v>above average</v>
      </c>
      <c r="F73" t="str">
        <f t="shared" ca="1" si="11"/>
        <v>price/sales (ttm)</v>
      </c>
      <c r="G73" t="str">
        <f t="shared" ca="1" si="12"/>
        <v>, forward p/e, peg ratio, price/sales</v>
      </c>
      <c r="I73" t="str">
        <f t="shared" ca="1" si="4"/>
        <v>N/A</v>
      </c>
      <c r="J73" t="str">
        <f t="shared" si="5"/>
        <v>6.18</v>
      </c>
      <c r="K73">
        <f t="shared" ca="1" si="6"/>
        <v>4.4074999999999998</v>
      </c>
      <c r="L73" t="str">
        <f t="shared" ca="1" si="7"/>
        <v>above average</v>
      </c>
      <c r="M73" t="str">
        <f t="shared" ca="1" si="8"/>
        <v>price/sales (ttm)</v>
      </c>
      <c r="N73" t="str">
        <f t="shared" ca="1" si="9"/>
        <v>, forward p/e, peg ratio, price/sales</v>
      </c>
    </row>
    <row r="74" spans="1:14" x14ac:dyDescent="0.3">
      <c r="A74" s="1">
        <v>6</v>
      </c>
      <c r="B74" t="s">
        <v>131</v>
      </c>
      <c r="C74" t="s">
        <v>10842</v>
      </c>
      <c r="D74">
        <f ca="1">AVERAGE(VALUE(INDIRECT("J"&amp;(MATCH(B74,B75:B506,0)+74))),VALUE(INDIRECT("J"&amp;(MATCH(B74,B75:B506,0)+85))),VALUE(INDIRECT("J"&amp;(MATCH(B74,B75:B506,0)+96))),VALUE(INDIRECT("J"&amp;(MATCH(B74,B75:B506,0)+107))))</f>
        <v>1.2175</v>
      </c>
      <c r="E74" t="str">
        <f t="shared" ca="1" si="10"/>
        <v>above average</v>
      </c>
      <c r="F74" t="str">
        <f t="shared" ca="1" si="11"/>
        <v>price/book (mrq)</v>
      </c>
      <c r="G74" t="str">
        <f t="shared" ca="1" si="12"/>
        <v>, forward p/e, peg ratio, price/sales, price/book</v>
      </c>
      <c r="I74" t="str">
        <f t="shared" ca="1" si="4"/>
        <v>N/A</v>
      </c>
      <c r="J74" t="str">
        <f t="shared" si="5"/>
        <v>2.37</v>
      </c>
      <c r="K74">
        <f t="shared" ca="1" si="6"/>
        <v>1.2175</v>
      </c>
      <c r="L74" t="str">
        <f t="shared" ca="1" si="7"/>
        <v>above average</v>
      </c>
      <c r="M74" t="str">
        <f t="shared" ca="1" si="8"/>
        <v>price/book (mrq)</v>
      </c>
      <c r="N74" t="str">
        <f t="shared" ca="1" si="9"/>
        <v>, forward p/e, peg ratio, price/sales, price/book</v>
      </c>
    </row>
    <row r="75" spans="1:14" x14ac:dyDescent="0.3">
      <c r="A75" s="1">
        <v>7</v>
      </c>
      <c r="B75" t="s">
        <v>133</v>
      </c>
      <c r="D75">
        <f ca="1">AVERAGE(VALUE(INDIRECT("J"&amp;(MATCH(B75,B76:B507,0)+75))),VALUE(INDIRECT("J"&amp;(MATCH(B75,B76:B507,0)+86))),VALUE(INDIRECT("J"&amp;(MATCH(B75,B76:B507,0)+97))),VALUE(INDIRECT("J"&amp;(MATCH(B75,B76:B507,0)+108))))</f>
        <v>0</v>
      </c>
      <c r="E75" t="str">
        <f t="shared" ca="1" si="10"/>
        <v>no data</v>
      </c>
      <c r="F75" t="str">
        <f t="shared" ca="1" si="11"/>
        <v/>
      </c>
      <c r="G75" t="str">
        <f t="shared" ca="1" si="12"/>
        <v>, forward p/e, peg ratio, price/sales, price/book</v>
      </c>
      <c r="I75" t="str">
        <f t="shared" ca="1" si="4"/>
        <v>N/A</v>
      </c>
      <c r="J75">
        <f t="shared" si="5"/>
        <v>0</v>
      </c>
      <c r="K75">
        <f t="shared" ca="1" si="6"/>
        <v>0</v>
      </c>
      <c r="L75" t="str">
        <f t="shared" ca="1" si="7"/>
        <v>no data</v>
      </c>
      <c r="M75" t="str">
        <f t="shared" ca="1" si="8"/>
        <v/>
      </c>
      <c r="N75" t="str">
        <f t="shared" ca="1" si="9"/>
        <v>, forward p/e, peg ratio, price/sales, price/book</v>
      </c>
    </row>
    <row r="76" spans="1:14" x14ac:dyDescent="0.3">
      <c r="A76" s="1">
        <v>8</v>
      </c>
      <c r="B76" t="s">
        <v>134</v>
      </c>
      <c r="D76">
        <f ca="1">AVERAGE(VALUE(INDIRECT("J"&amp;(MATCH(B76,B77:B508,0)+76))),VALUE(INDIRECT("J"&amp;(MATCH(B76,B77:B508,0)+87))),VALUE(INDIRECT("J"&amp;(MATCH(B76,B77:B508,0)+98))),VALUE(INDIRECT("J"&amp;(MATCH(B76,B77:B508,0)+109))))</f>
        <v>0</v>
      </c>
      <c r="E76" t="str">
        <f t="shared" ca="1" si="10"/>
        <v>no data</v>
      </c>
      <c r="F76" t="str">
        <f t="shared" ca="1" si="11"/>
        <v/>
      </c>
      <c r="G76" t="str">
        <f t="shared" ca="1" si="12"/>
        <v>, forward p/e, peg ratio, price/sales, price/book</v>
      </c>
      <c r="I76" t="str">
        <f t="shared" ca="1" si="4"/>
        <v>N/A</v>
      </c>
      <c r="J76">
        <f t="shared" si="5"/>
        <v>0</v>
      </c>
      <c r="K76">
        <f t="shared" ca="1" si="6"/>
        <v>0</v>
      </c>
      <c r="L76" t="str">
        <f t="shared" ca="1" si="7"/>
        <v>no data</v>
      </c>
      <c r="M76" t="str">
        <f t="shared" ca="1" si="8"/>
        <v/>
      </c>
      <c r="N76" t="str">
        <f t="shared" ca="1" si="9"/>
        <v>, forward p/e, peg ratio, price/sales, price/book</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forward p/e, peg ratio, price/sales, price/book</v>
      </c>
      <c r="I77" t="str">
        <f t="shared" ca="1" si="4"/>
        <v>N/A</v>
      </c>
      <c r="J77">
        <f t="shared" si="5"/>
        <v>0</v>
      </c>
      <c r="K77">
        <f t="shared" si="6"/>
        <v>0</v>
      </c>
      <c r="L77">
        <f t="shared" si="7"/>
        <v>0</v>
      </c>
      <c r="M77" t="str">
        <f t="shared" ca="1" si="8"/>
        <v>price/book</v>
      </c>
      <c r="N77" t="str">
        <f t="shared" ca="1" si="9"/>
        <v>forward p/e, peg ratio, price/sales, price/book</v>
      </c>
    </row>
    <row r="78" spans="1:14" x14ac:dyDescent="0.3">
      <c r="A78" s="1">
        <v>0</v>
      </c>
      <c r="B78" t="s">
        <v>135</v>
      </c>
      <c r="C78" t="s">
        <v>136</v>
      </c>
      <c r="D78" t="str">
        <f ca="1">IF(COUNTIF(E70:E76,"=above average")&gt;0,"There are some indications that "&amp;D1&amp;" may be overvalued. The company has a higher " &amp; G77 &amp; " than the comparable average", "Inconclusive")</f>
        <v>There are some indications that German American Bancorp may be overvalued. The company has a higher forward p/e, peg ratio, price/sales, price/book than the comparable average</v>
      </c>
      <c r="I78" t="str">
        <f t="shared" ca="1" si="4"/>
        <v>N/A</v>
      </c>
      <c r="J78" t="str">
        <f t="shared" si="5"/>
        <v>Dec 31, 2016</v>
      </c>
      <c r="K78" t="str">
        <f t="shared" ca="1" si="6"/>
        <v>There are some indications that German American Bancorp may be overvalued. The company has a higher forward p/e, peg ratio, price/sales, price/book than the comparable average</v>
      </c>
      <c r="L78">
        <f t="shared" si="7"/>
        <v>0</v>
      </c>
      <c r="M78">
        <f t="shared" si="8"/>
        <v>0</v>
      </c>
      <c r="N78">
        <f t="shared" si="9"/>
        <v>0</v>
      </c>
    </row>
    <row r="79" spans="1:14" x14ac:dyDescent="0.3">
      <c r="A79" s="1">
        <v>1</v>
      </c>
      <c r="B79" t="s">
        <v>137</v>
      </c>
      <c r="C79" t="s">
        <v>138</v>
      </c>
      <c r="I79" t="str">
        <f t="shared" si="4"/>
        <v>N/A</v>
      </c>
      <c r="J79" t="str">
        <f t="shared" si="5"/>
        <v>Mar 31, 2017</v>
      </c>
      <c r="K79">
        <f t="shared" si="6"/>
        <v>0</v>
      </c>
      <c r="L79">
        <f t="shared" si="7"/>
        <v>0</v>
      </c>
      <c r="M79">
        <f t="shared" si="8"/>
        <v>0</v>
      </c>
      <c r="N79">
        <f t="shared" si="9"/>
        <v>0</v>
      </c>
    </row>
    <row r="80" spans="1:14" x14ac:dyDescent="0.3">
      <c r="I80" t="str">
        <f t="shared" si="4"/>
        <v>N/A</v>
      </c>
      <c r="J80">
        <f t="shared" si="5"/>
        <v>0</v>
      </c>
      <c r="K80">
        <f t="shared" si="6"/>
        <v>0</v>
      </c>
      <c r="L80">
        <f t="shared" si="7"/>
        <v>0</v>
      </c>
      <c r="M80">
        <f t="shared" si="8"/>
        <v>0</v>
      </c>
      <c r="N80">
        <f t="shared" si="9"/>
        <v>0</v>
      </c>
    </row>
    <row r="81" spans="1:14" x14ac:dyDescent="0.3">
      <c r="A81" s="1">
        <v>0</v>
      </c>
      <c r="B81" t="s">
        <v>139</v>
      </c>
      <c r="C81" t="s">
        <v>11865</v>
      </c>
      <c r="F81" t="str">
        <f t="shared" ref="F81:F87" ca="1" si="13">IF(E70="below average",LOWER(TRIM(IF(ISNUMBER(VALUE(RIGHT(B70,1))),REPLACE(B70,LEN(B70),1,""),B70))),"")</f>
        <v>trailing p/e</v>
      </c>
      <c r="G81" t="str">
        <f ca="1">IFERROR(LEFT(F81,FIND("(",F81) - 2),F81)</f>
        <v>trailing p/e</v>
      </c>
      <c r="I81" t="str">
        <f t="shared" ca="1" si="4"/>
        <v>N/A</v>
      </c>
      <c r="J81">
        <f t="shared" si="5"/>
        <v>0.30230000000000001</v>
      </c>
      <c r="K81">
        <f t="shared" si="6"/>
        <v>0</v>
      </c>
      <c r="L81">
        <f t="shared" si="7"/>
        <v>0</v>
      </c>
      <c r="M81" t="str">
        <f t="shared" ca="1" si="8"/>
        <v>trailing p/e</v>
      </c>
      <c r="N81" t="str">
        <f t="shared" ca="1" si="9"/>
        <v>trailing p/e</v>
      </c>
    </row>
    <row r="82" spans="1:14" x14ac:dyDescent="0.3">
      <c r="A82" s="1">
        <v>1</v>
      </c>
      <c r="B82" t="s">
        <v>141</v>
      </c>
      <c r="C82" t="s">
        <v>11866</v>
      </c>
      <c r="F82" t="str">
        <f t="shared" ca="1" si="13"/>
        <v/>
      </c>
      <c r="G82" t="str">
        <f t="shared" ref="G82:G87" ca="1" si="14">IF(F82&lt;&gt;"", G81 &amp; ", " &amp; IFERROR(LEFT(F82,FIND("(",F82) - 2),F82),G81)</f>
        <v>trailing p/e</v>
      </c>
      <c r="I82" t="str">
        <f t="shared" ca="1" si="4"/>
        <v>N/A</v>
      </c>
      <c r="J82">
        <f t="shared" si="5"/>
        <v>0.44520000000000004</v>
      </c>
      <c r="K82">
        <f t="shared" si="6"/>
        <v>0</v>
      </c>
      <c r="L82">
        <f t="shared" si="7"/>
        <v>0</v>
      </c>
      <c r="M82" t="str">
        <f t="shared" ca="1" si="8"/>
        <v/>
      </c>
      <c r="N82" t="str">
        <f t="shared" ca="1" si="9"/>
        <v>trailing p/e</v>
      </c>
    </row>
    <row r="83" spans="1:14" x14ac:dyDescent="0.3">
      <c r="F83" t="str">
        <f t="shared" ca="1" si="13"/>
        <v/>
      </c>
      <c r="G83" t="str">
        <f t="shared" ca="1" si="14"/>
        <v>trailing p/e</v>
      </c>
      <c r="I83" t="str">
        <f t="shared" ca="1" si="4"/>
        <v>N/A</v>
      </c>
      <c r="J83">
        <f t="shared" si="5"/>
        <v>0</v>
      </c>
      <c r="K83">
        <f t="shared" si="6"/>
        <v>0</v>
      </c>
      <c r="L83">
        <f t="shared" si="7"/>
        <v>0</v>
      </c>
      <c r="M83" t="str">
        <f t="shared" ca="1" si="8"/>
        <v/>
      </c>
      <c r="N83" t="str">
        <f t="shared" ca="1" si="9"/>
        <v>trailing p/e</v>
      </c>
    </row>
    <row r="84" spans="1:14" x14ac:dyDescent="0.3">
      <c r="A84" s="1">
        <v>0</v>
      </c>
      <c r="B84" t="s">
        <v>143</v>
      </c>
      <c r="C84" t="s">
        <v>11867</v>
      </c>
      <c r="F84" t="str">
        <f t="shared" ca="1" si="13"/>
        <v/>
      </c>
      <c r="G84" t="str">
        <f t="shared" ca="1" si="14"/>
        <v>trailing p/e</v>
      </c>
      <c r="I84" t="str">
        <f t="shared" ca="1" si="4"/>
        <v>N/A</v>
      </c>
      <c r="J84">
        <f t="shared" si="5"/>
        <v>1.3700000000000002E-2</v>
      </c>
      <c r="K84">
        <f t="shared" si="6"/>
        <v>0</v>
      </c>
      <c r="L84">
        <f t="shared" si="7"/>
        <v>0</v>
      </c>
      <c r="M84" t="str">
        <f t="shared" ca="1" si="8"/>
        <v/>
      </c>
      <c r="N84" t="str">
        <f t="shared" ca="1" si="9"/>
        <v>trailing p/e</v>
      </c>
    </row>
    <row r="85" spans="1:14" x14ac:dyDescent="0.3">
      <c r="A85" s="1">
        <v>1</v>
      </c>
      <c r="B85" t="s">
        <v>145</v>
      </c>
      <c r="C85" t="s">
        <v>6237</v>
      </c>
      <c r="F85" t="str">
        <f t="shared" ca="1" si="13"/>
        <v/>
      </c>
      <c r="G85" t="str">
        <f t="shared" ca="1" si="14"/>
        <v>trailing p/e</v>
      </c>
      <c r="I85" t="str">
        <f t="shared" ca="1" si="4"/>
        <v>N/A</v>
      </c>
      <c r="J85">
        <f t="shared" si="5"/>
        <v>0.1195</v>
      </c>
      <c r="K85">
        <f t="shared" si="6"/>
        <v>0</v>
      </c>
      <c r="L85">
        <f t="shared" si="7"/>
        <v>0</v>
      </c>
      <c r="M85" t="str">
        <f t="shared" ca="1" si="8"/>
        <v/>
      </c>
      <c r="N85" t="str">
        <f t="shared" ca="1" si="9"/>
        <v>trailing p/e</v>
      </c>
    </row>
    <row r="86" spans="1:14" x14ac:dyDescent="0.3">
      <c r="F86" t="str">
        <f t="shared" ca="1" si="13"/>
        <v/>
      </c>
      <c r="G86" t="str">
        <f t="shared" ca="1" si="14"/>
        <v>trailing p/e</v>
      </c>
      <c r="I86" t="str">
        <f t="shared" ca="1" si="4"/>
        <v>N/A</v>
      </c>
      <c r="J86">
        <f t="shared" si="5"/>
        <v>0</v>
      </c>
      <c r="K86">
        <f t="shared" si="6"/>
        <v>0</v>
      </c>
      <c r="L86">
        <f t="shared" si="7"/>
        <v>0</v>
      </c>
      <c r="M86" t="str">
        <f t="shared" ca="1" si="8"/>
        <v/>
      </c>
      <c r="N86" t="str">
        <f t="shared" ca="1" si="9"/>
        <v>trailing p/e</v>
      </c>
    </row>
    <row r="87" spans="1:14" x14ac:dyDescent="0.3">
      <c r="A87" s="1">
        <v>0</v>
      </c>
      <c r="B87" t="s">
        <v>147</v>
      </c>
      <c r="C87" t="s">
        <v>11868</v>
      </c>
      <c r="F87" t="str">
        <f t="shared" ca="1" si="13"/>
        <v/>
      </c>
      <c r="G87" t="str">
        <f t="shared" ca="1" si="14"/>
        <v>trailing p/e</v>
      </c>
      <c r="I87" t="str">
        <f t="shared" ca="1" si="4"/>
        <v>N/A</v>
      </c>
      <c r="J87">
        <f t="shared" si="5"/>
        <v>130979999.99999999</v>
      </c>
      <c r="K87">
        <f t="shared" si="6"/>
        <v>0</v>
      </c>
      <c r="L87">
        <f t="shared" si="7"/>
        <v>0</v>
      </c>
      <c r="M87" t="str">
        <f t="shared" ca="1" si="8"/>
        <v/>
      </c>
      <c r="N87" t="str">
        <f t="shared" ca="1" si="9"/>
        <v>trailing p/e</v>
      </c>
    </row>
    <row r="88" spans="1:14" x14ac:dyDescent="0.3">
      <c r="A88" s="1">
        <v>1</v>
      </c>
      <c r="B88" t="s">
        <v>149</v>
      </c>
      <c r="C88" t="s">
        <v>2441</v>
      </c>
      <c r="F88" t="str">
        <f ca="1">IF(F87="",IF(F86="",IF(F85="",IF(F84="",IF(F83="",IF(F82="",IFERROR(LEFT(F81,FIND("(",F81) - 2),F81),IFERROR(LEFT(F82,FIND("(",F82) - 2),F82)),IFERROR(LEFT(F83,FIND("(",F83) - 2),F83)),IFERROR(LEFT(F84,FIND("(",F84) - 2),F84)),IFERROR(LEFT(F85,FIND("(",F85) - 2),F85)),IFERROR(LEFT(F86,FIND("(",F86) - 2),F86)),IFERROR(LEFT(F87,FIND("(",F87) - 2),F87))</f>
        <v>trailing p/e</v>
      </c>
      <c r="G88" t="str">
        <f ca="1">TRIM(IF(LEFT(G87,1)=",",REPLACE(G87,1,1,""),SUBSTITUTE(G87,F88, "and " &amp; F88)))</f>
        <v>and trailing p/e</v>
      </c>
      <c r="I88" t="str">
        <f t="shared" ca="1" si="4"/>
        <v>N/A</v>
      </c>
      <c r="J88" t="str">
        <f t="shared" si="5"/>
        <v>5.72</v>
      </c>
      <c r="K88">
        <f t="shared" si="6"/>
        <v>0</v>
      </c>
      <c r="L88">
        <f t="shared" si="7"/>
        <v>0</v>
      </c>
      <c r="M88" t="str">
        <f t="shared" ca="1" si="8"/>
        <v>trailing p/e</v>
      </c>
      <c r="N88" t="str">
        <f t="shared" ca="1" si="9"/>
        <v>and trailing p/e</v>
      </c>
    </row>
    <row r="89" spans="1:14" x14ac:dyDescent="0.3">
      <c r="A89" s="1">
        <v>2</v>
      </c>
      <c r="B89" t="s">
        <v>151</v>
      </c>
      <c r="C89" t="s">
        <v>2457</v>
      </c>
      <c r="D89" t="str">
        <f ca="1">IF(COUNTIF(E70:E76,"=below average")&gt;0,"There are some indications that "&amp;D1&amp;" may be undervalued. The company has a lower " &amp; G88 &amp; " than the comparable average", "Inconclusive")</f>
        <v>There are some indications that German American Bancorp may be undervalued. The company has a lower and trailing p/e than the comparable average</v>
      </c>
      <c r="I89" t="str">
        <f t="shared" ca="1" si="4"/>
        <v>N/A</v>
      </c>
      <c r="J89">
        <f t="shared" si="5"/>
        <v>0.19399999999999998</v>
      </c>
      <c r="K89" t="str">
        <f t="shared" ca="1" si="6"/>
        <v>There are some indications that German American Bancorp may be undervalued. The company has a lower and trailing p/e than the comparable average</v>
      </c>
      <c r="L89">
        <f t="shared" si="7"/>
        <v>0</v>
      </c>
      <c r="M89">
        <f t="shared" si="8"/>
        <v>0</v>
      </c>
      <c r="N89">
        <f t="shared" si="9"/>
        <v>0</v>
      </c>
    </row>
    <row r="90" spans="1:14" x14ac:dyDescent="0.3">
      <c r="A90" s="1">
        <v>3</v>
      </c>
      <c r="B90" t="s">
        <v>153</v>
      </c>
      <c r="I90" t="str">
        <f t="shared" si="4"/>
        <v>N/A</v>
      </c>
      <c r="J90">
        <f t="shared" si="5"/>
        <v>0</v>
      </c>
      <c r="K90">
        <f t="shared" si="6"/>
        <v>0</v>
      </c>
      <c r="L90">
        <f t="shared" si="7"/>
        <v>0</v>
      </c>
      <c r="M90">
        <f t="shared" si="8"/>
        <v>0</v>
      </c>
      <c r="N90">
        <f t="shared" si="9"/>
        <v>0</v>
      </c>
    </row>
    <row r="91" spans="1:14" x14ac:dyDescent="0.3">
      <c r="A91" s="1">
        <v>4</v>
      </c>
      <c r="B91" t="s">
        <v>155</v>
      </c>
      <c r="I91" t="str">
        <f t="shared" si="4"/>
        <v>N/A</v>
      </c>
      <c r="J91">
        <f t="shared" si="5"/>
        <v>0</v>
      </c>
      <c r="K91">
        <f t="shared" si="6"/>
        <v>0</v>
      </c>
      <c r="L91">
        <f t="shared" si="7"/>
        <v>0</v>
      </c>
      <c r="M91">
        <f t="shared" si="8"/>
        <v>0</v>
      </c>
      <c r="N91">
        <f t="shared" si="9"/>
        <v>0</v>
      </c>
    </row>
    <row r="92" spans="1:14" x14ac:dyDescent="0.3">
      <c r="A92" s="1">
        <v>5</v>
      </c>
      <c r="B92" t="s">
        <v>157</v>
      </c>
      <c r="C92" t="s">
        <v>11770</v>
      </c>
      <c r="I92" t="str">
        <f t="shared" si="4"/>
        <v>N/A</v>
      </c>
      <c r="J92">
        <f t="shared" si="5"/>
        <v>39590000</v>
      </c>
      <c r="K92">
        <f t="shared" si="6"/>
        <v>0</v>
      </c>
      <c r="L92">
        <f t="shared" si="7"/>
        <v>0</v>
      </c>
      <c r="M92">
        <f t="shared" si="8"/>
        <v>0</v>
      </c>
      <c r="N92">
        <f t="shared" si="9"/>
        <v>0</v>
      </c>
    </row>
    <row r="93" spans="1:14" x14ac:dyDescent="0.3">
      <c r="A93" s="1">
        <v>6</v>
      </c>
      <c r="B93" t="s">
        <v>159</v>
      </c>
      <c r="C93" t="s">
        <v>5889</v>
      </c>
      <c r="I93" t="str">
        <f t="shared" si="4"/>
        <v>N/A</v>
      </c>
      <c r="J93" t="str">
        <f t="shared" si="5"/>
        <v>1.73</v>
      </c>
      <c r="K93">
        <f t="shared" si="6"/>
        <v>0</v>
      </c>
      <c r="L93">
        <f t="shared" si="7"/>
        <v>0</v>
      </c>
      <c r="M93">
        <f t="shared" si="8"/>
        <v>0</v>
      </c>
      <c r="N93">
        <f t="shared" si="9"/>
        <v>0</v>
      </c>
    </row>
    <row r="94" spans="1:14" x14ac:dyDescent="0.3">
      <c r="A94" s="1">
        <v>7</v>
      </c>
      <c r="B94" t="s">
        <v>160</v>
      </c>
      <c r="C94" t="s">
        <v>11869</v>
      </c>
      <c r="I94" t="str">
        <f t="shared" si="4"/>
        <v>N/A</v>
      </c>
      <c r="J94">
        <f t="shared" si="5"/>
        <v>0.8570000000000001</v>
      </c>
      <c r="K94">
        <f t="shared" si="6"/>
        <v>0</v>
      </c>
      <c r="L94">
        <f t="shared" si="7"/>
        <v>0</v>
      </c>
      <c r="M94">
        <f t="shared" si="8"/>
        <v>0</v>
      </c>
      <c r="N94">
        <f t="shared" si="9"/>
        <v>0</v>
      </c>
    </row>
    <row r="95" spans="1:14" x14ac:dyDescent="0.3">
      <c r="I95" t="str">
        <f t="shared" si="4"/>
        <v>N/A</v>
      </c>
      <c r="J95">
        <f t="shared" si="5"/>
        <v>0</v>
      </c>
      <c r="K95">
        <f t="shared" si="6"/>
        <v>0</v>
      </c>
      <c r="L95">
        <f t="shared" si="7"/>
        <v>0</v>
      </c>
      <c r="M95">
        <f t="shared" si="8"/>
        <v>0</v>
      </c>
      <c r="N95">
        <f t="shared" si="9"/>
        <v>0</v>
      </c>
    </row>
    <row r="96" spans="1:14" x14ac:dyDescent="0.3">
      <c r="A96" s="1">
        <v>0</v>
      </c>
      <c r="B96" t="s">
        <v>162</v>
      </c>
      <c r="C96" t="s">
        <v>9021</v>
      </c>
      <c r="I96" t="str">
        <f t="shared" si="4"/>
        <v>N/A</v>
      </c>
      <c r="J96">
        <f t="shared" si="5"/>
        <v>38990000</v>
      </c>
      <c r="K96">
        <f t="shared" si="6"/>
        <v>0</v>
      </c>
      <c r="L96">
        <f t="shared" si="7"/>
        <v>0</v>
      </c>
      <c r="M96">
        <f t="shared" si="8"/>
        <v>0</v>
      </c>
      <c r="N96">
        <f t="shared" si="9"/>
        <v>0</v>
      </c>
    </row>
    <row r="97" spans="1:14" x14ac:dyDescent="0.3">
      <c r="A97" s="1">
        <v>1</v>
      </c>
      <c r="B97" t="s">
        <v>164</v>
      </c>
      <c r="C97" t="s">
        <v>11870</v>
      </c>
      <c r="I97" t="str">
        <f t="shared" si="4"/>
        <v>N/A</v>
      </c>
      <c r="J97" t="str">
        <f t="shared" si="5"/>
        <v>1.7</v>
      </c>
      <c r="K97">
        <f t="shared" si="6"/>
        <v>0</v>
      </c>
      <c r="L97">
        <f t="shared" si="7"/>
        <v>0</v>
      </c>
      <c r="M97">
        <f t="shared" si="8"/>
        <v>0</v>
      </c>
      <c r="N97">
        <f t="shared" si="9"/>
        <v>0</v>
      </c>
    </row>
    <row r="98" spans="1:14" x14ac:dyDescent="0.3">
      <c r="A98" s="1">
        <v>2</v>
      </c>
      <c r="B98" t="s">
        <v>166</v>
      </c>
      <c r="C98" t="s">
        <v>11871</v>
      </c>
      <c r="I98" t="str">
        <f t="shared" si="4"/>
        <v>N/A</v>
      </c>
      <c r="J98">
        <f t="shared" si="5"/>
        <v>242940000</v>
      </c>
      <c r="K98">
        <f t="shared" si="6"/>
        <v>0</v>
      </c>
      <c r="L98">
        <f t="shared" si="7"/>
        <v>0</v>
      </c>
      <c r="M98">
        <f t="shared" si="8"/>
        <v>0</v>
      </c>
      <c r="N98">
        <f t="shared" si="9"/>
        <v>0</v>
      </c>
    </row>
    <row r="99" spans="1:14" x14ac:dyDescent="0.3">
      <c r="A99" s="1">
        <v>3</v>
      </c>
      <c r="B99" t="s">
        <v>168</v>
      </c>
      <c r="I99" t="str">
        <f t="shared" si="4"/>
        <v>N/A</v>
      </c>
      <c r="J99">
        <f t="shared" si="5"/>
        <v>0</v>
      </c>
      <c r="K99">
        <f t="shared" si="6"/>
        <v>0</v>
      </c>
      <c r="L99">
        <f t="shared" si="7"/>
        <v>0</v>
      </c>
      <c r="M99">
        <f t="shared" si="8"/>
        <v>0</v>
      </c>
      <c r="N99">
        <f t="shared" si="9"/>
        <v>0</v>
      </c>
    </row>
    <row r="100" spans="1:14" x14ac:dyDescent="0.3">
      <c r="A100" s="1">
        <v>4</v>
      </c>
      <c r="B100" t="s">
        <v>170</v>
      </c>
      <c r="I100" t="str">
        <f t="shared" si="4"/>
        <v>N/A</v>
      </c>
      <c r="J100">
        <f t="shared" si="5"/>
        <v>0</v>
      </c>
      <c r="K100">
        <f t="shared" si="6"/>
        <v>0</v>
      </c>
      <c r="L100">
        <f t="shared" si="7"/>
        <v>0</v>
      </c>
      <c r="M100">
        <f t="shared" si="8"/>
        <v>0</v>
      </c>
      <c r="N100">
        <f t="shared" si="9"/>
        <v>0</v>
      </c>
    </row>
    <row r="101" spans="1:14" x14ac:dyDescent="0.3">
      <c r="A101" s="1">
        <v>5</v>
      </c>
      <c r="B101" t="s">
        <v>172</v>
      </c>
      <c r="C101" t="s">
        <v>11872</v>
      </c>
      <c r="I101" t="str">
        <f t="shared" si="4"/>
        <v>N/A</v>
      </c>
      <c r="J101" t="str">
        <f t="shared" si="5"/>
        <v>14.88</v>
      </c>
      <c r="K101">
        <f t="shared" si="6"/>
        <v>0</v>
      </c>
      <c r="L101">
        <f t="shared" si="7"/>
        <v>0</v>
      </c>
      <c r="M101">
        <f t="shared" si="8"/>
        <v>0</v>
      </c>
      <c r="N101">
        <f t="shared" si="9"/>
        <v>0</v>
      </c>
    </row>
    <row r="102" spans="1:14" x14ac:dyDescent="0.3">
      <c r="I102" t="str">
        <f t="shared" si="4"/>
        <v>N/A</v>
      </c>
      <c r="J102">
        <f t="shared" si="5"/>
        <v>0</v>
      </c>
      <c r="K102">
        <f t="shared" si="6"/>
        <v>0</v>
      </c>
      <c r="L102">
        <f t="shared" si="7"/>
        <v>0</v>
      </c>
      <c r="M102">
        <f t="shared" si="8"/>
        <v>0</v>
      </c>
      <c r="N102">
        <f t="shared" si="9"/>
        <v>0</v>
      </c>
    </row>
    <row r="103" spans="1:14" x14ac:dyDescent="0.3">
      <c r="A103" s="1">
        <v>0</v>
      </c>
      <c r="B103" t="s">
        <v>174</v>
      </c>
      <c r="C103" t="s">
        <v>11873</v>
      </c>
      <c r="I103" t="str">
        <f t="shared" si="4"/>
        <v>N/A</v>
      </c>
      <c r="J103">
        <f t="shared" si="5"/>
        <v>53360000</v>
      </c>
      <c r="K103">
        <f t="shared" si="6"/>
        <v>0</v>
      </c>
      <c r="L103">
        <f t="shared" si="7"/>
        <v>0</v>
      </c>
      <c r="M103">
        <f t="shared" si="8"/>
        <v>0</v>
      </c>
      <c r="N103">
        <f t="shared" si="9"/>
        <v>0</v>
      </c>
    </row>
    <row r="104" spans="1:14" x14ac:dyDescent="0.3">
      <c r="A104" s="1">
        <v>1</v>
      </c>
      <c r="B104" t="s">
        <v>176</v>
      </c>
      <c r="I104" t="str">
        <f t="shared" si="4"/>
        <v>N/A</v>
      </c>
      <c r="J104">
        <f t="shared" si="5"/>
        <v>0</v>
      </c>
      <c r="K104">
        <f t="shared" si="6"/>
        <v>0</v>
      </c>
      <c r="L104">
        <f t="shared" si="7"/>
        <v>0</v>
      </c>
      <c r="M104">
        <f t="shared" si="8"/>
        <v>0</v>
      </c>
      <c r="N104">
        <f t="shared" si="9"/>
        <v>0</v>
      </c>
    </row>
    <row r="105" spans="1:14" x14ac:dyDescent="0.3">
      <c r="I105" t="str">
        <f t="shared" si="4"/>
        <v>N/A</v>
      </c>
      <c r="J105">
        <f t="shared" si="5"/>
        <v>0</v>
      </c>
      <c r="K105">
        <f t="shared" si="6"/>
        <v>0</v>
      </c>
      <c r="L105">
        <f t="shared" si="7"/>
        <v>0</v>
      </c>
      <c r="M105">
        <f t="shared" si="8"/>
        <v>0</v>
      </c>
      <c r="N105">
        <f t="shared" si="9"/>
        <v>0</v>
      </c>
    </row>
    <row r="106" spans="1:14" x14ac:dyDescent="0.3">
      <c r="A106" s="1">
        <v>0</v>
      </c>
      <c r="B106" t="s">
        <v>22</v>
      </c>
      <c r="C106" t="s">
        <v>2403</v>
      </c>
      <c r="I106" t="str">
        <f t="shared" si="4"/>
        <v>N/A</v>
      </c>
      <c r="J106" t="str">
        <f t="shared" si="5"/>
        <v>0.74</v>
      </c>
      <c r="K106">
        <f t="shared" si="6"/>
        <v>0</v>
      </c>
      <c r="L106">
        <f t="shared" si="7"/>
        <v>0</v>
      </c>
      <c r="M106">
        <f t="shared" si="8"/>
        <v>0</v>
      </c>
      <c r="N106">
        <f t="shared" si="9"/>
        <v>0</v>
      </c>
    </row>
    <row r="107" spans="1:14" x14ac:dyDescent="0.3">
      <c r="A107" s="1">
        <v>1</v>
      </c>
      <c r="B107" t="s">
        <v>178</v>
      </c>
      <c r="C107" t="s">
        <v>8789</v>
      </c>
      <c r="I107" t="str">
        <f t="shared" si="4"/>
        <v>N/A</v>
      </c>
      <c r="J107">
        <f t="shared" si="5"/>
        <v>0.57619999999999993</v>
      </c>
      <c r="K107">
        <f t="shared" si="6"/>
        <v>0</v>
      </c>
      <c r="L107">
        <f t="shared" si="7"/>
        <v>0</v>
      </c>
      <c r="M107">
        <f t="shared" si="8"/>
        <v>0</v>
      </c>
      <c r="N107">
        <f t="shared" si="9"/>
        <v>0</v>
      </c>
    </row>
    <row r="108" spans="1:14" x14ac:dyDescent="0.3">
      <c r="A108" s="1">
        <v>2</v>
      </c>
      <c r="B108" t="s">
        <v>180</v>
      </c>
      <c r="C108" t="s">
        <v>181</v>
      </c>
      <c r="I108" t="str">
        <f t="shared" si="4"/>
        <v>N/A</v>
      </c>
      <c r="J108">
        <f t="shared" si="5"/>
        <v>0.13720000000000002</v>
      </c>
      <c r="K108">
        <f t="shared" si="6"/>
        <v>0</v>
      </c>
      <c r="L108">
        <f t="shared" si="7"/>
        <v>0</v>
      </c>
      <c r="M108">
        <f t="shared" si="8"/>
        <v>0</v>
      </c>
      <c r="N108">
        <f t="shared" si="9"/>
        <v>0</v>
      </c>
    </row>
    <row r="109" spans="1:14" x14ac:dyDescent="0.3">
      <c r="A109" s="1">
        <v>3</v>
      </c>
      <c r="B109" t="s">
        <v>182</v>
      </c>
      <c r="C109" t="s">
        <v>11874</v>
      </c>
      <c r="I109" t="str">
        <f t="shared" si="4"/>
        <v>N/A</v>
      </c>
      <c r="J109" t="str">
        <f t="shared" si="5"/>
        <v>36.31</v>
      </c>
      <c r="K109">
        <f t="shared" si="6"/>
        <v>0</v>
      </c>
      <c r="L109">
        <f t="shared" si="7"/>
        <v>0</v>
      </c>
      <c r="M109">
        <f t="shared" si="8"/>
        <v>0</v>
      </c>
      <c r="N109">
        <f t="shared" si="9"/>
        <v>0</v>
      </c>
    </row>
    <row r="110" spans="1:14" x14ac:dyDescent="0.3">
      <c r="A110" s="1">
        <v>4</v>
      </c>
      <c r="B110" t="s">
        <v>184</v>
      </c>
      <c r="C110" t="s">
        <v>11875</v>
      </c>
      <c r="I110" t="str">
        <f t="shared" si="4"/>
        <v>N/A</v>
      </c>
      <c r="J110" t="str">
        <f t="shared" si="5"/>
        <v>22.19</v>
      </c>
      <c r="K110">
        <f t="shared" si="6"/>
        <v>0</v>
      </c>
      <c r="L110">
        <f t="shared" si="7"/>
        <v>0</v>
      </c>
      <c r="M110">
        <f t="shared" si="8"/>
        <v>0</v>
      </c>
      <c r="N110">
        <f t="shared" si="9"/>
        <v>0</v>
      </c>
    </row>
    <row r="111" spans="1:14" x14ac:dyDescent="0.3">
      <c r="A111" s="1">
        <v>5</v>
      </c>
      <c r="B111" t="s">
        <v>186</v>
      </c>
      <c r="C111" t="s">
        <v>11876</v>
      </c>
      <c r="I111" t="str">
        <f t="shared" si="4"/>
        <v>N/A</v>
      </c>
      <c r="J111" t="str">
        <f t="shared" si="5"/>
        <v>33.12</v>
      </c>
      <c r="K111">
        <f t="shared" si="6"/>
        <v>0</v>
      </c>
      <c r="L111">
        <f t="shared" si="7"/>
        <v>0</v>
      </c>
      <c r="M111">
        <f t="shared" si="8"/>
        <v>0</v>
      </c>
      <c r="N111">
        <f t="shared" si="9"/>
        <v>0</v>
      </c>
    </row>
    <row r="112" spans="1:14" x14ac:dyDescent="0.3">
      <c r="A112" s="1">
        <v>6</v>
      </c>
      <c r="B112" t="s">
        <v>188</v>
      </c>
      <c r="C112" t="s">
        <v>11877</v>
      </c>
      <c r="I112" t="str">
        <f t="shared" si="4"/>
        <v>N/A</v>
      </c>
      <c r="J112" t="str">
        <f t="shared" si="5"/>
        <v>32.35</v>
      </c>
      <c r="K112">
        <f t="shared" si="6"/>
        <v>0</v>
      </c>
      <c r="L112">
        <f t="shared" si="7"/>
        <v>0</v>
      </c>
      <c r="M112">
        <f t="shared" si="8"/>
        <v>0</v>
      </c>
      <c r="N112">
        <f t="shared" si="9"/>
        <v>0</v>
      </c>
    </row>
    <row r="113" spans="1:14" x14ac:dyDescent="0.3">
      <c r="I113" t="str">
        <f t="shared" si="4"/>
        <v>N/A</v>
      </c>
      <c r="J113">
        <f t="shared" si="5"/>
        <v>0</v>
      </c>
      <c r="K113">
        <f t="shared" si="6"/>
        <v>0</v>
      </c>
      <c r="L113">
        <f t="shared" si="7"/>
        <v>0</v>
      </c>
      <c r="M113">
        <f t="shared" si="8"/>
        <v>0</v>
      </c>
      <c r="N113">
        <f t="shared" si="9"/>
        <v>0</v>
      </c>
    </row>
    <row r="114" spans="1:14" x14ac:dyDescent="0.3">
      <c r="A114" s="1">
        <v>0</v>
      </c>
      <c r="B114" t="s">
        <v>190</v>
      </c>
      <c r="C114" t="s">
        <v>11878</v>
      </c>
      <c r="I114" t="str">
        <f t="shared" si="4"/>
        <v>N/A</v>
      </c>
      <c r="J114" t="str">
        <f t="shared" si="5"/>
        <v>46.57k</v>
      </c>
      <c r="K114">
        <f t="shared" si="6"/>
        <v>0</v>
      </c>
      <c r="L114">
        <f t="shared" si="7"/>
        <v>0</v>
      </c>
      <c r="M114">
        <f t="shared" si="8"/>
        <v>0</v>
      </c>
      <c r="N114">
        <f t="shared" si="9"/>
        <v>0</v>
      </c>
    </row>
    <row r="115" spans="1:14" x14ac:dyDescent="0.3">
      <c r="A115" s="1">
        <v>1</v>
      </c>
      <c r="B115" t="s">
        <v>192</v>
      </c>
      <c r="C115" t="s">
        <v>11879</v>
      </c>
      <c r="I115" t="str">
        <f t="shared" si="4"/>
        <v>N/A</v>
      </c>
      <c r="J115" t="str">
        <f t="shared" si="5"/>
        <v>42.12k</v>
      </c>
      <c r="K115">
        <f t="shared" si="6"/>
        <v>0</v>
      </c>
      <c r="L115">
        <f t="shared" si="7"/>
        <v>0</v>
      </c>
      <c r="M115">
        <f t="shared" si="8"/>
        <v>0</v>
      </c>
      <c r="N115">
        <f t="shared" si="9"/>
        <v>0</v>
      </c>
    </row>
    <row r="116" spans="1:14" x14ac:dyDescent="0.3">
      <c r="A116" s="1">
        <v>2</v>
      </c>
      <c r="B116" t="s">
        <v>194</v>
      </c>
      <c r="C116" t="s">
        <v>3796</v>
      </c>
      <c r="I116" t="str">
        <f t="shared" si="4"/>
        <v>N/A</v>
      </c>
      <c r="J116">
        <f t="shared" si="5"/>
        <v>22930000</v>
      </c>
      <c r="K116">
        <f t="shared" si="6"/>
        <v>0</v>
      </c>
      <c r="L116">
        <f t="shared" si="7"/>
        <v>0</v>
      </c>
      <c r="M116">
        <f t="shared" si="8"/>
        <v>0</v>
      </c>
      <c r="N116">
        <f t="shared" si="9"/>
        <v>0</v>
      </c>
    </row>
    <row r="117" spans="1:14" x14ac:dyDescent="0.3">
      <c r="A117" s="1">
        <v>3</v>
      </c>
      <c r="B117" t="s">
        <v>196</v>
      </c>
      <c r="C117" t="s">
        <v>11880</v>
      </c>
      <c r="I117" t="str">
        <f t="shared" si="4"/>
        <v>N/A</v>
      </c>
      <c r="J117">
        <f t="shared" si="5"/>
        <v>21100000</v>
      </c>
      <c r="K117">
        <f t="shared" si="6"/>
        <v>0</v>
      </c>
      <c r="L117">
        <f t="shared" si="7"/>
        <v>0</v>
      </c>
      <c r="M117">
        <f t="shared" si="8"/>
        <v>0</v>
      </c>
      <c r="N117">
        <f t="shared" si="9"/>
        <v>0</v>
      </c>
    </row>
    <row r="118" spans="1:14" x14ac:dyDescent="0.3">
      <c r="A118" s="1">
        <v>4</v>
      </c>
      <c r="B118" t="s">
        <v>198</v>
      </c>
      <c r="C118" t="s">
        <v>1040</v>
      </c>
      <c r="I118" t="str">
        <f t="shared" si="4"/>
        <v>N/A</v>
      </c>
      <c r="J118">
        <f t="shared" si="5"/>
        <v>8.7400000000000005E-2</v>
      </c>
      <c r="K118">
        <f t="shared" si="6"/>
        <v>0</v>
      </c>
      <c r="L118">
        <f t="shared" si="7"/>
        <v>0</v>
      </c>
      <c r="M118">
        <f t="shared" si="8"/>
        <v>0</v>
      </c>
      <c r="N118">
        <f t="shared" si="9"/>
        <v>0</v>
      </c>
    </row>
    <row r="119" spans="1:14" x14ac:dyDescent="0.3">
      <c r="A119" s="1">
        <v>5</v>
      </c>
      <c r="B119" t="s">
        <v>200</v>
      </c>
      <c r="C119" t="s">
        <v>11881</v>
      </c>
      <c r="I119" t="str">
        <f t="shared" si="4"/>
        <v>N/A</v>
      </c>
      <c r="J119">
        <f t="shared" si="5"/>
        <v>0.24100000000000002</v>
      </c>
      <c r="K119">
        <f t="shared" si="6"/>
        <v>0</v>
      </c>
      <c r="L119">
        <f t="shared" si="7"/>
        <v>0</v>
      </c>
      <c r="M119">
        <f t="shared" si="8"/>
        <v>0</v>
      </c>
      <c r="N119">
        <f t="shared" si="9"/>
        <v>0</v>
      </c>
    </row>
    <row r="120" spans="1:14" x14ac:dyDescent="0.3">
      <c r="A120" s="1">
        <v>6</v>
      </c>
      <c r="B120" t="s">
        <v>202</v>
      </c>
      <c r="C120" t="s">
        <v>1568</v>
      </c>
      <c r="I120" t="str">
        <f t="shared" si="4"/>
        <v>N/A</v>
      </c>
      <c r="J120">
        <f t="shared" si="5"/>
        <v>1070000</v>
      </c>
      <c r="K120">
        <f t="shared" si="6"/>
        <v>0</v>
      </c>
      <c r="L120">
        <f t="shared" si="7"/>
        <v>0</v>
      </c>
      <c r="M120">
        <f t="shared" si="8"/>
        <v>0</v>
      </c>
      <c r="N120">
        <f t="shared" si="9"/>
        <v>0</v>
      </c>
    </row>
    <row r="121" spans="1:14" x14ac:dyDescent="0.3">
      <c r="A121" s="1">
        <v>7</v>
      </c>
      <c r="B121" t="s">
        <v>204</v>
      </c>
      <c r="C121" t="s">
        <v>11882</v>
      </c>
      <c r="I121" t="str">
        <f t="shared" si="4"/>
        <v>N/A</v>
      </c>
      <c r="J121" t="str">
        <f t="shared" si="5"/>
        <v>24.7</v>
      </c>
      <c r="K121">
        <f t="shared" si="6"/>
        <v>0</v>
      </c>
      <c r="L121">
        <f t="shared" si="7"/>
        <v>0</v>
      </c>
      <c r="M121">
        <f t="shared" si="8"/>
        <v>0</v>
      </c>
      <c r="N121">
        <f t="shared" si="9"/>
        <v>0</v>
      </c>
    </row>
    <row r="122" spans="1:14" x14ac:dyDescent="0.3">
      <c r="A122" s="1">
        <v>8</v>
      </c>
      <c r="B122" t="s">
        <v>206</v>
      </c>
      <c r="C122" t="s">
        <v>1113</v>
      </c>
      <c r="I122" t="str">
        <f t="shared" si="4"/>
        <v>N/A</v>
      </c>
      <c r="J122">
        <f t="shared" si="5"/>
        <v>5.1200000000000002E-2</v>
      </c>
      <c r="K122">
        <f t="shared" si="6"/>
        <v>0</v>
      </c>
      <c r="L122">
        <f t="shared" si="7"/>
        <v>0</v>
      </c>
      <c r="M122">
        <f t="shared" si="8"/>
        <v>0</v>
      </c>
      <c r="N122">
        <f t="shared" si="9"/>
        <v>0</v>
      </c>
    </row>
    <row r="123" spans="1:14" x14ac:dyDescent="0.3">
      <c r="A123" s="1">
        <v>9</v>
      </c>
      <c r="B123" t="s">
        <v>208</v>
      </c>
      <c r="C123" t="s">
        <v>11883</v>
      </c>
      <c r="I123" t="str">
        <f t="shared" si="4"/>
        <v>N/A</v>
      </c>
      <c r="J123" t="str">
        <f t="shared" si="5"/>
        <v>978.29k</v>
      </c>
      <c r="K123">
        <f t="shared" si="6"/>
        <v>0</v>
      </c>
      <c r="L123">
        <f t="shared" si="7"/>
        <v>0</v>
      </c>
      <c r="M123">
        <f t="shared" si="8"/>
        <v>0</v>
      </c>
      <c r="N123">
        <f t="shared" si="9"/>
        <v>0</v>
      </c>
    </row>
    <row r="124" spans="1:14" x14ac:dyDescent="0.3">
      <c r="I124" t="str">
        <f t="shared" ref="I124:I187" si="15">IF(AND(K124&gt; J124, L124&gt; K124, M124&gt; L124, N124&gt; M124), "pos_trend", IF(AND(K124&lt; J124, L124&lt; K124, M124&lt; L124, N124&lt; M124), "neg_trend", "N/A"))</f>
        <v>N/A</v>
      </c>
      <c r="J124">
        <f t="shared" ref="J124:J187" si="16">IF(TRIM(C124)="-", "N/A", IF(RIGHT(C124,1)="M",1000000*VALUE(LEFT(C124,LEN(C124)-1)),IF(RIGHT(C124,1)="B",1000000000*VALUE(LEFT(C124,LEN(C124)-1)),IF(RIGHT(C124,1)="%",0.01*VALUE(LEFT(C124,LEN(C124)-1)),C124))))</f>
        <v>0</v>
      </c>
      <c r="K124">
        <f t="shared" ref="K124:K187" si="17">IF(TRIM(D124)="-", "N/A", IF(RIGHT(D124,1)="M",1000000*VALUE(LEFT(D124,LEN(D124)-1)),IF(RIGHT(D124,1)="B",1000000000*VALUE(LEFT(D124,LEN(D124)-1)),IF(RIGHT(D124,1)="%",0.01*VALUE(LEFT(D124,LEN(D124)-1)),D124))))</f>
        <v>0</v>
      </c>
      <c r="L124">
        <f t="shared" ref="L124:L187" si="18">IF(TRIM(E124)="-", "N/A", IF(RIGHT(E124,1)="M",1000000*VALUE(LEFT(E124,LEN(E124)-1)),IF(RIGHT(E124,1)="B",1000000000*VALUE(LEFT(E124,LEN(E124)-1)),IF(RIGHT(E124,1)="%",0.01*VALUE(LEFT(E124,LEN(E124)-1)),E124))))</f>
        <v>0</v>
      </c>
      <c r="M124">
        <f t="shared" ref="M124:M187" si="19">IF(TRIM(F124)="-", "N/A", IF(RIGHT(F124,1)="M",1000000*VALUE(LEFT(F124,LEN(F124)-1)),IF(RIGHT(F124,1)="B",1000000000*VALUE(LEFT(F124,LEN(F124)-1)),IF(RIGHT(F124,1)="%",0.01*VALUE(LEFT(F124,LEN(F124)-1)),F124))))</f>
        <v>0</v>
      </c>
      <c r="N124">
        <f t="shared" ref="N124:N187" si="20">IF(TRIM(G124)="-", "N/A", IF(RIGHT(G124,1)="M",1000000*VALUE(LEFT(G124,LEN(G124)-1)),IF(RIGHT(G124,1)="B",1000000000*VALUE(LEFT(G124,LEN(G124)-1)),IF(RIGHT(G124,1)="%",0.01*VALUE(LEFT(G124,LEN(G124)-1)),G124))))</f>
        <v>0</v>
      </c>
    </row>
    <row r="125" spans="1:14" x14ac:dyDescent="0.3">
      <c r="A125" s="1">
        <v>0</v>
      </c>
      <c r="B125" t="s">
        <v>210</v>
      </c>
      <c r="C125" t="s">
        <v>4299</v>
      </c>
      <c r="I125" t="str">
        <f t="shared" si="15"/>
        <v>N/A</v>
      </c>
      <c r="J125" t="str">
        <f t="shared" si="16"/>
        <v>0.52</v>
      </c>
      <c r="K125">
        <f t="shared" si="17"/>
        <v>0</v>
      </c>
      <c r="L125">
        <f t="shared" si="18"/>
        <v>0</v>
      </c>
      <c r="M125">
        <f t="shared" si="19"/>
        <v>0</v>
      </c>
      <c r="N125">
        <f t="shared" si="20"/>
        <v>0</v>
      </c>
    </row>
    <row r="126" spans="1:14" x14ac:dyDescent="0.3">
      <c r="A126" s="1">
        <v>1</v>
      </c>
      <c r="B126" t="s">
        <v>212</v>
      </c>
      <c r="C126" t="s">
        <v>3762</v>
      </c>
      <c r="I126" t="str">
        <f t="shared" si="15"/>
        <v>N/A</v>
      </c>
      <c r="J126">
        <f t="shared" si="16"/>
        <v>1.49E-2</v>
      </c>
      <c r="K126">
        <f t="shared" si="17"/>
        <v>0</v>
      </c>
      <c r="L126">
        <f t="shared" si="18"/>
        <v>0</v>
      </c>
      <c r="M126">
        <f t="shared" si="19"/>
        <v>0</v>
      </c>
      <c r="N126">
        <f t="shared" si="20"/>
        <v>0</v>
      </c>
    </row>
    <row r="127" spans="1:14" x14ac:dyDescent="0.3">
      <c r="A127" s="1">
        <v>2</v>
      </c>
      <c r="B127" t="s">
        <v>214</v>
      </c>
      <c r="C127" t="s">
        <v>11884</v>
      </c>
      <c r="I127" t="str">
        <f t="shared" si="15"/>
        <v>N/A</v>
      </c>
      <c r="J127" t="str">
        <f t="shared" si="16"/>
        <v>0.50</v>
      </c>
      <c r="K127">
        <f t="shared" si="17"/>
        <v>0</v>
      </c>
      <c r="L127">
        <f t="shared" si="18"/>
        <v>0</v>
      </c>
      <c r="M127">
        <f t="shared" si="19"/>
        <v>0</v>
      </c>
      <c r="N127">
        <f t="shared" si="20"/>
        <v>0</v>
      </c>
    </row>
    <row r="128" spans="1:14" x14ac:dyDescent="0.3">
      <c r="A128" s="1">
        <v>3</v>
      </c>
      <c r="B128" t="s">
        <v>216</v>
      </c>
      <c r="C128" t="s">
        <v>6440</v>
      </c>
      <c r="I128" t="str">
        <f t="shared" si="15"/>
        <v>N/A</v>
      </c>
      <c r="J128">
        <f t="shared" si="16"/>
        <v>1.3999999999999999E-2</v>
      </c>
      <c r="K128">
        <f t="shared" si="17"/>
        <v>0</v>
      </c>
      <c r="L128">
        <f t="shared" si="18"/>
        <v>0</v>
      </c>
      <c r="M128">
        <f t="shared" si="19"/>
        <v>0</v>
      </c>
      <c r="N128">
        <f t="shared" si="20"/>
        <v>0</v>
      </c>
    </row>
    <row r="129" spans="1:14" x14ac:dyDescent="0.3">
      <c r="A129" s="1">
        <v>4</v>
      </c>
      <c r="B129" t="s">
        <v>218</v>
      </c>
      <c r="C129" t="s">
        <v>383</v>
      </c>
      <c r="I129" t="str">
        <f t="shared" si="15"/>
        <v>N/A</v>
      </c>
      <c r="J129" t="str">
        <f t="shared" si="16"/>
        <v>2.17</v>
      </c>
      <c r="K129">
        <f t="shared" si="17"/>
        <v>0</v>
      </c>
      <c r="L129">
        <f t="shared" si="18"/>
        <v>0</v>
      </c>
      <c r="M129">
        <f t="shared" si="19"/>
        <v>0</v>
      </c>
      <c r="N129">
        <f t="shared" si="20"/>
        <v>0</v>
      </c>
    </row>
    <row r="130" spans="1:14" x14ac:dyDescent="0.3">
      <c r="A130" s="1">
        <v>5</v>
      </c>
      <c r="B130" t="s">
        <v>220</v>
      </c>
      <c r="C130" t="s">
        <v>11885</v>
      </c>
      <c r="I130" t="str">
        <f t="shared" si="15"/>
        <v>N/A</v>
      </c>
      <c r="J130">
        <f t="shared" si="16"/>
        <v>0.2792</v>
      </c>
      <c r="K130">
        <f t="shared" si="17"/>
        <v>0</v>
      </c>
      <c r="L130">
        <f t="shared" si="18"/>
        <v>0</v>
      </c>
      <c r="M130">
        <f t="shared" si="19"/>
        <v>0</v>
      </c>
      <c r="N130">
        <f t="shared" si="20"/>
        <v>0</v>
      </c>
    </row>
    <row r="131" spans="1:14" x14ac:dyDescent="0.3">
      <c r="A131" s="1">
        <v>6</v>
      </c>
      <c r="B131" t="s">
        <v>222</v>
      </c>
      <c r="C131" t="s">
        <v>11886</v>
      </c>
      <c r="I131" t="str">
        <f t="shared" si="15"/>
        <v>N/A</v>
      </c>
      <c r="J131" t="str">
        <f t="shared" si="16"/>
        <v>May 20, 2017</v>
      </c>
      <c r="K131">
        <f t="shared" si="17"/>
        <v>0</v>
      </c>
      <c r="L131">
        <f t="shared" si="18"/>
        <v>0</v>
      </c>
      <c r="M131">
        <f t="shared" si="19"/>
        <v>0</v>
      </c>
      <c r="N131">
        <f t="shared" si="20"/>
        <v>0</v>
      </c>
    </row>
    <row r="132" spans="1:14" x14ac:dyDescent="0.3">
      <c r="A132" s="1">
        <v>7</v>
      </c>
      <c r="B132" t="s">
        <v>224</v>
      </c>
      <c r="C132" t="s">
        <v>11887</v>
      </c>
      <c r="I132" t="str">
        <f t="shared" si="15"/>
        <v>N/A</v>
      </c>
      <c r="J132" t="str">
        <f t="shared" si="16"/>
        <v>May 8, 2017</v>
      </c>
      <c r="K132">
        <f t="shared" si="17"/>
        <v>0</v>
      </c>
      <c r="L132">
        <f t="shared" si="18"/>
        <v>0</v>
      </c>
      <c r="M132">
        <f t="shared" si="19"/>
        <v>0</v>
      </c>
      <c r="N132">
        <f t="shared" si="20"/>
        <v>0</v>
      </c>
    </row>
    <row r="133" spans="1:14" x14ac:dyDescent="0.3">
      <c r="A133" s="1">
        <v>8</v>
      </c>
      <c r="B133" t="s">
        <v>226</v>
      </c>
      <c r="C133" t="s">
        <v>4880</v>
      </c>
      <c r="I133" t="str">
        <f t="shared" si="15"/>
        <v>N/A</v>
      </c>
      <c r="J133" t="str">
        <f t="shared" si="16"/>
        <v>3/2</v>
      </c>
      <c r="K133">
        <f t="shared" si="17"/>
        <v>0</v>
      </c>
      <c r="L133">
        <f t="shared" si="18"/>
        <v>0</v>
      </c>
      <c r="M133">
        <f t="shared" si="19"/>
        <v>0</v>
      </c>
      <c r="N133">
        <f t="shared" si="20"/>
        <v>0</v>
      </c>
    </row>
    <row r="134" spans="1:14" x14ac:dyDescent="0.3">
      <c r="A134" s="1">
        <v>9</v>
      </c>
      <c r="B134" t="s">
        <v>227</v>
      </c>
      <c r="C134" t="s">
        <v>11888</v>
      </c>
      <c r="I134" t="str">
        <f t="shared" si="15"/>
        <v>N/A</v>
      </c>
      <c r="J134" t="str">
        <f t="shared" si="16"/>
        <v>Apr 24, 2017</v>
      </c>
      <c r="K134">
        <f t="shared" si="17"/>
        <v>0</v>
      </c>
      <c r="L134">
        <f t="shared" si="18"/>
        <v>0</v>
      </c>
      <c r="M134">
        <f t="shared" si="19"/>
        <v>0</v>
      </c>
      <c r="N134">
        <f t="shared" si="20"/>
        <v>0</v>
      </c>
    </row>
    <row r="135" spans="1:14" x14ac:dyDescent="0.3">
      <c r="I135" t="str">
        <f t="shared" si="15"/>
        <v>N/A</v>
      </c>
      <c r="J135">
        <f t="shared" si="16"/>
        <v>0</v>
      </c>
      <c r="K135">
        <f t="shared" si="17"/>
        <v>0</v>
      </c>
      <c r="L135">
        <f t="shared" si="18"/>
        <v>0</v>
      </c>
      <c r="M135">
        <f t="shared" si="19"/>
        <v>0</v>
      </c>
      <c r="N135">
        <f t="shared" si="20"/>
        <v>0</v>
      </c>
    </row>
    <row r="136" spans="1:14" x14ac:dyDescent="0.3">
      <c r="I136" t="str">
        <f t="shared" si="15"/>
        <v>N/A</v>
      </c>
      <c r="J136">
        <f t="shared" si="16"/>
        <v>0</v>
      </c>
      <c r="K136">
        <f t="shared" si="17"/>
        <v>0</v>
      </c>
      <c r="L136">
        <f t="shared" si="18"/>
        <v>0</v>
      </c>
      <c r="M136">
        <f t="shared" si="19"/>
        <v>0</v>
      </c>
      <c r="N136">
        <f t="shared" si="20"/>
        <v>0</v>
      </c>
    </row>
    <row r="137" spans="1:14" x14ac:dyDescent="0.3">
      <c r="B137" s="1" t="s">
        <v>228</v>
      </c>
      <c r="C137" s="1" t="s">
        <v>229</v>
      </c>
      <c r="D137" s="1" t="s">
        <v>230</v>
      </c>
      <c r="E137" s="1" t="s">
        <v>231</v>
      </c>
      <c r="F137" s="1" t="s">
        <v>232</v>
      </c>
      <c r="I137" t="str">
        <f t="shared" si="15"/>
        <v>neg_trend</v>
      </c>
      <c r="J137" t="str">
        <f t="shared" si="16"/>
        <v>Title</v>
      </c>
      <c r="K137" t="str">
        <f t="shared" si="17"/>
        <v>Pay</v>
      </c>
      <c r="L137" t="str">
        <f t="shared" si="18"/>
        <v>Exercised</v>
      </c>
      <c r="M137" t="str">
        <f t="shared" si="19"/>
        <v>Age</v>
      </c>
      <c r="N137">
        <f t="shared" si="20"/>
        <v>0</v>
      </c>
    </row>
    <row r="138" spans="1:14" x14ac:dyDescent="0.3">
      <c r="A138" s="1">
        <v>0</v>
      </c>
      <c r="B138" t="s">
        <v>11889</v>
      </c>
      <c r="C138" t="s">
        <v>11890</v>
      </c>
      <c r="D138" t="s">
        <v>11891</v>
      </c>
      <c r="F138">
        <v>63</v>
      </c>
      <c r="I138" t="str">
        <f t="shared" si="15"/>
        <v>N/A</v>
      </c>
      <c r="J138" t="str">
        <f t="shared" si="16"/>
        <v>Chairman, CEO &amp; Member of Office of the Pres</v>
      </c>
      <c r="K138" t="str">
        <f t="shared" si="17"/>
        <v>870.3k</v>
      </c>
      <c r="L138">
        <f t="shared" si="18"/>
        <v>0</v>
      </c>
      <c r="M138">
        <f t="shared" si="19"/>
        <v>63</v>
      </c>
      <c r="N138">
        <f t="shared" si="20"/>
        <v>0</v>
      </c>
    </row>
    <row r="139" spans="1:14" x14ac:dyDescent="0.3">
      <c r="A139" s="1">
        <v>1</v>
      </c>
      <c r="B139" t="s">
        <v>11892</v>
      </c>
      <c r="C139" t="s">
        <v>11893</v>
      </c>
      <c r="D139" t="s">
        <v>11894</v>
      </c>
      <c r="F139">
        <v>61</v>
      </c>
      <c r="I139" t="str">
        <f t="shared" si="15"/>
        <v>N/A</v>
      </c>
      <c r="J139" t="str">
        <f t="shared" si="16"/>
        <v>Pres &amp; Sec.</v>
      </c>
      <c r="K139" t="str">
        <f t="shared" si="17"/>
        <v>544.2k</v>
      </c>
      <c r="L139">
        <f t="shared" si="18"/>
        <v>0</v>
      </c>
      <c r="M139">
        <f t="shared" si="19"/>
        <v>61</v>
      </c>
      <c r="N139">
        <f t="shared" si="20"/>
        <v>0</v>
      </c>
    </row>
    <row r="140" spans="1:14" x14ac:dyDescent="0.3">
      <c r="A140" s="1">
        <v>2</v>
      </c>
      <c r="B140" t="s">
        <v>11895</v>
      </c>
      <c r="C140" t="s">
        <v>8072</v>
      </c>
      <c r="D140" t="s">
        <v>11896</v>
      </c>
      <c r="F140">
        <v>50</v>
      </c>
      <c r="I140" t="str">
        <f t="shared" si="15"/>
        <v>N/A</v>
      </c>
      <c r="J140" t="str">
        <f t="shared" si="16"/>
        <v>Exec. VP &amp; CFO</v>
      </c>
      <c r="K140" t="str">
        <f t="shared" si="17"/>
        <v>430.74k</v>
      </c>
      <c r="L140">
        <f t="shared" si="18"/>
        <v>0</v>
      </c>
      <c r="M140">
        <f t="shared" si="19"/>
        <v>50</v>
      </c>
      <c r="N140">
        <f t="shared" si="20"/>
        <v>0</v>
      </c>
    </row>
    <row r="141" spans="1:14" x14ac:dyDescent="0.3">
      <c r="A141" s="1">
        <v>3</v>
      </c>
      <c r="B141" t="s">
        <v>11897</v>
      </c>
      <c r="C141" t="s">
        <v>11898</v>
      </c>
      <c r="D141" t="s">
        <v>11899</v>
      </c>
      <c r="F141">
        <v>58</v>
      </c>
      <c r="I141" t="str">
        <f t="shared" si="15"/>
        <v>N/A</v>
      </c>
      <c r="J141" t="str">
        <f t="shared" si="16"/>
        <v>Exec. VP &amp; Chief Credit Officer</v>
      </c>
      <c r="K141" t="str">
        <f t="shared" si="17"/>
        <v>351.89k</v>
      </c>
      <c r="L141">
        <f t="shared" si="18"/>
        <v>0</v>
      </c>
      <c r="M141">
        <f t="shared" si="19"/>
        <v>58</v>
      </c>
      <c r="N141">
        <f t="shared" si="20"/>
        <v>0</v>
      </c>
    </row>
    <row r="142" spans="1:14" x14ac:dyDescent="0.3">
      <c r="A142" s="1">
        <v>4</v>
      </c>
      <c r="B142" t="s">
        <v>11900</v>
      </c>
      <c r="C142" t="s">
        <v>11901</v>
      </c>
      <c r="D142" t="s">
        <v>11902</v>
      </c>
      <c r="F142">
        <v>57</v>
      </c>
      <c r="I142" t="str">
        <f t="shared" si="15"/>
        <v>N/A</v>
      </c>
      <c r="J142" t="str">
        <f t="shared" si="16"/>
        <v>Exec. VP &amp; Chief Retail Banking &amp; Devel. Officer</v>
      </c>
      <c r="K142" t="str">
        <f t="shared" si="17"/>
        <v>355.26k</v>
      </c>
      <c r="L142">
        <f t="shared" si="18"/>
        <v>0</v>
      </c>
      <c r="M142">
        <f t="shared" si="19"/>
        <v>57</v>
      </c>
      <c r="N142">
        <f t="shared" si="20"/>
        <v>0</v>
      </c>
    </row>
    <row r="143" spans="1:14" x14ac:dyDescent="0.3">
      <c r="I143" t="str">
        <f t="shared" si="15"/>
        <v>N/A</v>
      </c>
      <c r="J143">
        <f t="shared" si="16"/>
        <v>0</v>
      </c>
      <c r="K143">
        <f t="shared" si="17"/>
        <v>0</v>
      </c>
      <c r="L143">
        <f t="shared" si="18"/>
        <v>0</v>
      </c>
      <c r="M143">
        <f t="shared" si="19"/>
        <v>0</v>
      </c>
      <c r="N143">
        <f t="shared" si="20"/>
        <v>0</v>
      </c>
    </row>
    <row r="144" spans="1:14" x14ac:dyDescent="0.3">
      <c r="B144" s="1" t="s">
        <v>247</v>
      </c>
      <c r="C144" s="1" t="s">
        <v>248</v>
      </c>
      <c r="D144" s="1" t="s">
        <v>249</v>
      </c>
      <c r="E144" s="1" t="s">
        <v>250</v>
      </c>
      <c r="F144" s="1" t="s">
        <v>251</v>
      </c>
      <c r="G144" s="1" t="s">
        <v>252</v>
      </c>
      <c r="H144" s="1" t="s">
        <v>253</v>
      </c>
      <c r="I144" t="str">
        <f t="shared" si="15"/>
        <v>pos_trend</v>
      </c>
      <c r="J144" t="str">
        <f t="shared" si="16"/>
        <v>2012</v>
      </c>
      <c r="K144" t="str">
        <f t="shared" si="17"/>
        <v>2013</v>
      </c>
      <c r="L144" t="str">
        <f t="shared" si="18"/>
        <v>2014</v>
      </c>
      <c r="M144" t="str">
        <f t="shared" si="19"/>
        <v>2015</v>
      </c>
      <c r="N144" t="str">
        <f t="shared" si="20"/>
        <v>2016</v>
      </c>
    </row>
    <row r="145" spans="1:14" x14ac:dyDescent="0.3">
      <c r="A145" s="1">
        <v>0</v>
      </c>
      <c r="B145" t="s">
        <v>1863</v>
      </c>
      <c r="C145" t="s">
        <v>2685</v>
      </c>
      <c r="D145" t="s">
        <v>9156</v>
      </c>
      <c r="E145" t="s">
        <v>10949</v>
      </c>
      <c r="F145" t="s">
        <v>11903</v>
      </c>
      <c r="G145" t="s">
        <v>11904</v>
      </c>
      <c r="I145" t="str">
        <f t="shared" si="15"/>
        <v>N/A</v>
      </c>
      <c r="J145">
        <f t="shared" si="16"/>
        <v>77160000</v>
      </c>
      <c r="K145">
        <f t="shared" si="17"/>
        <v>75670000</v>
      </c>
      <c r="L145">
        <f t="shared" si="18"/>
        <v>80390000</v>
      </c>
      <c r="M145">
        <f t="shared" si="19"/>
        <v>81620000</v>
      </c>
      <c r="N145">
        <f t="shared" si="20"/>
        <v>103370000</v>
      </c>
    </row>
    <row r="146" spans="1:14" x14ac:dyDescent="0.3">
      <c r="A146" s="1">
        <v>1</v>
      </c>
      <c r="B146" t="s">
        <v>1869</v>
      </c>
      <c r="C146" t="s">
        <v>11905</v>
      </c>
      <c r="D146" t="s">
        <v>11906</v>
      </c>
      <c r="E146" t="s">
        <v>11907</v>
      </c>
      <c r="F146" t="s">
        <v>11908</v>
      </c>
      <c r="G146" t="s">
        <v>11909</v>
      </c>
      <c r="I146" t="str">
        <f t="shared" si="15"/>
        <v>N/A</v>
      </c>
      <c r="J146">
        <f t="shared" si="16"/>
        <v>61690000</v>
      </c>
      <c r="K146">
        <f t="shared" si="17"/>
        <v>61630000</v>
      </c>
      <c r="L146">
        <f t="shared" si="18"/>
        <v>65599999.999999993</v>
      </c>
      <c r="M146">
        <f t="shared" si="19"/>
        <v>66739999.999999993</v>
      </c>
      <c r="N146">
        <f t="shared" si="20"/>
        <v>86200000</v>
      </c>
    </row>
    <row r="147" spans="1:14" x14ac:dyDescent="0.3">
      <c r="A147" s="1">
        <v>2</v>
      </c>
      <c r="B147" t="s">
        <v>1875</v>
      </c>
      <c r="C147" t="s">
        <v>8231</v>
      </c>
      <c r="D147" t="s">
        <v>11910</v>
      </c>
      <c r="E147" t="s">
        <v>261</v>
      </c>
      <c r="F147" t="s">
        <v>261</v>
      </c>
      <c r="G147" t="s">
        <v>261</v>
      </c>
      <c r="I147" t="str">
        <f t="shared" si="15"/>
        <v>N/A</v>
      </c>
      <c r="J147" t="str">
        <f t="shared" si="16"/>
        <v>91000</v>
      </c>
      <c r="K147" t="str">
        <f t="shared" si="17"/>
        <v>30000</v>
      </c>
      <c r="L147" t="str">
        <f t="shared" si="18"/>
        <v>N/A</v>
      </c>
      <c r="M147" t="str">
        <f t="shared" si="19"/>
        <v>N/A</v>
      </c>
      <c r="N147" t="str">
        <f t="shared" si="20"/>
        <v>N/A</v>
      </c>
    </row>
    <row r="148" spans="1:14" x14ac:dyDescent="0.3">
      <c r="A148" s="1">
        <v>3</v>
      </c>
      <c r="B148" t="s">
        <v>1879</v>
      </c>
      <c r="C148" t="s">
        <v>261</v>
      </c>
      <c r="D148" t="s">
        <v>261</v>
      </c>
      <c r="E148" t="s">
        <v>261</v>
      </c>
      <c r="F148" t="s">
        <v>261</v>
      </c>
      <c r="G148" t="s">
        <v>261</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1880</v>
      </c>
      <c r="C149" t="s">
        <v>261</v>
      </c>
      <c r="D149" t="s">
        <v>261</v>
      </c>
      <c r="E149" t="s">
        <v>261</v>
      </c>
      <c r="F149" t="s">
        <v>261</v>
      </c>
      <c r="G149" t="s">
        <v>261</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1883</v>
      </c>
      <c r="C150" t="s">
        <v>11485</v>
      </c>
      <c r="D150" t="s">
        <v>5930</v>
      </c>
      <c r="E150" t="s">
        <v>3730</v>
      </c>
      <c r="F150" t="s">
        <v>393</v>
      </c>
      <c r="G150" t="s">
        <v>9981</v>
      </c>
      <c r="I150" t="str">
        <f t="shared" si="15"/>
        <v>N/A</v>
      </c>
      <c r="J150">
        <f t="shared" si="16"/>
        <v>15380000</v>
      </c>
      <c r="K150">
        <f t="shared" si="17"/>
        <v>14010000</v>
      </c>
      <c r="L150">
        <f t="shared" si="18"/>
        <v>14790000</v>
      </c>
      <c r="M150">
        <f t="shared" si="19"/>
        <v>14880000</v>
      </c>
      <c r="N150">
        <f t="shared" si="20"/>
        <v>17160000</v>
      </c>
    </row>
    <row r="151" spans="1:14" x14ac:dyDescent="0.3">
      <c r="A151" s="1">
        <v>6</v>
      </c>
      <c r="B151" t="s">
        <v>1888</v>
      </c>
      <c r="C151" t="s">
        <v>261</v>
      </c>
      <c r="D151" t="s">
        <v>11911</v>
      </c>
      <c r="E151" t="s">
        <v>11912</v>
      </c>
      <c r="F151" t="s">
        <v>11562</v>
      </c>
      <c r="G151" t="s">
        <v>11913</v>
      </c>
      <c r="I151" t="str">
        <f t="shared" si="15"/>
        <v>N/A</v>
      </c>
      <c r="J151" t="str">
        <f t="shared" si="16"/>
        <v>N/A</v>
      </c>
      <c r="K151">
        <f t="shared" si="17"/>
        <v>-1.9300000000000001E-2</v>
      </c>
      <c r="L151">
        <f t="shared" si="18"/>
        <v>6.2300000000000008E-2</v>
      </c>
      <c r="M151">
        <f t="shared" si="19"/>
        <v>1.54E-2</v>
      </c>
      <c r="N151">
        <f t="shared" si="20"/>
        <v>0.26640000000000003</v>
      </c>
    </row>
    <row r="152" spans="1:14" x14ac:dyDescent="0.3">
      <c r="A152" s="1">
        <v>7</v>
      </c>
      <c r="B152" t="s">
        <v>282</v>
      </c>
      <c r="C152" t="s">
        <v>2828</v>
      </c>
      <c r="D152" t="s">
        <v>11914</v>
      </c>
      <c r="E152" t="s">
        <v>9015</v>
      </c>
      <c r="F152" t="s">
        <v>3284</v>
      </c>
      <c r="G152" t="s">
        <v>9945</v>
      </c>
      <c r="I152" t="str">
        <f t="shared" si="15"/>
        <v>N/A</v>
      </c>
      <c r="J152">
        <f t="shared" si="16"/>
        <v>10910000</v>
      </c>
      <c r="K152">
        <f t="shared" si="17"/>
        <v>7160000</v>
      </c>
      <c r="L152">
        <f t="shared" si="18"/>
        <v>6050000</v>
      </c>
      <c r="M152">
        <f t="shared" si="19"/>
        <v>6070000</v>
      </c>
      <c r="N152">
        <f t="shared" si="20"/>
        <v>8460000</v>
      </c>
    </row>
    <row r="153" spans="1:14" x14ac:dyDescent="0.3">
      <c r="A153" s="1">
        <v>8</v>
      </c>
      <c r="B153" t="s">
        <v>1898</v>
      </c>
      <c r="C153" t="s">
        <v>11915</v>
      </c>
      <c r="D153" t="s">
        <v>10769</v>
      </c>
      <c r="E153" t="s">
        <v>5641</v>
      </c>
      <c r="F153" t="s">
        <v>1050</v>
      </c>
      <c r="G153" t="s">
        <v>11916</v>
      </c>
      <c r="I153" t="str">
        <f t="shared" si="15"/>
        <v>N/A</v>
      </c>
      <c r="J153">
        <f t="shared" si="16"/>
        <v>6960000</v>
      </c>
      <c r="K153">
        <f t="shared" si="17"/>
        <v>4700000</v>
      </c>
      <c r="L153">
        <f t="shared" si="18"/>
        <v>4130000</v>
      </c>
      <c r="M153">
        <f t="shared" si="19"/>
        <v>3980000</v>
      </c>
      <c r="N153">
        <f t="shared" si="20"/>
        <v>5190000</v>
      </c>
    </row>
    <row r="154" spans="1:14" x14ac:dyDescent="0.3">
      <c r="A154" s="1">
        <v>9</v>
      </c>
      <c r="B154" t="s">
        <v>1903</v>
      </c>
      <c r="C154" t="s">
        <v>5413</v>
      </c>
      <c r="D154" t="s">
        <v>7185</v>
      </c>
      <c r="E154" t="s">
        <v>2527</v>
      </c>
      <c r="F154" t="s">
        <v>7861</v>
      </c>
      <c r="G154" t="s">
        <v>3935</v>
      </c>
      <c r="I154" t="str">
        <f t="shared" si="15"/>
        <v>N/A</v>
      </c>
      <c r="J154">
        <f t="shared" si="16"/>
        <v>3950000</v>
      </c>
      <c r="K154">
        <f t="shared" si="17"/>
        <v>2460000</v>
      </c>
      <c r="L154">
        <f t="shared" si="18"/>
        <v>1920000</v>
      </c>
      <c r="M154">
        <f t="shared" si="19"/>
        <v>2089999.9999999998</v>
      </c>
      <c r="N154">
        <f t="shared" si="20"/>
        <v>3270000</v>
      </c>
    </row>
    <row r="155" spans="1:14" x14ac:dyDescent="0.3">
      <c r="A155" s="1">
        <v>10</v>
      </c>
      <c r="B155" t="s">
        <v>1909</v>
      </c>
      <c r="C155" t="s">
        <v>5413</v>
      </c>
      <c r="D155" t="s">
        <v>7185</v>
      </c>
      <c r="E155" t="s">
        <v>2527</v>
      </c>
      <c r="F155" t="s">
        <v>7861</v>
      </c>
      <c r="G155" t="s">
        <v>3935</v>
      </c>
      <c r="I155" t="str">
        <f t="shared" si="15"/>
        <v>N/A</v>
      </c>
      <c r="J155">
        <f t="shared" si="16"/>
        <v>3950000</v>
      </c>
      <c r="K155">
        <f t="shared" si="17"/>
        <v>2460000</v>
      </c>
      <c r="L155">
        <f t="shared" si="18"/>
        <v>1920000</v>
      </c>
      <c r="M155">
        <f t="shared" si="19"/>
        <v>2089999.9999999998</v>
      </c>
      <c r="N155">
        <f t="shared" si="20"/>
        <v>3270000</v>
      </c>
    </row>
    <row r="156" spans="1:14" x14ac:dyDescent="0.3">
      <c r="A156" s="1">
        <v>11</v>
      </c>
      <c r="B156" t="s">
        <v>1911</v>
      </c>
      <c r="C156" t="s">
        <v>261</v>
      </c>
      <c r="D156" t="s">
        <v>261</v>
      </c>
      <c r="E156" t="s">
        <v>261</v>
      </c>
      <c r="F156" t="s">
        <v>261</v>
      </c>
      <c r="G156" t="s">
        <v>261</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1912</v>
      </c>
      <c r="C157" t="s">
        <v>261</v>
      </c>
      <c r="D157" t="s">
        <v>261</v>
      </c>
      <c r="E157" t="s">
        <v>261</v>
      </c>
      <c r="F157" t="s">
        <v>261</v>
      </c>
      <c r="G157" t="s">
        <v>261</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1914</v>
      </c>
      <c r="C158" t="s">
        <v>261</v>
      </c>
      <c r="D158" t="s">
        <v>11917</v>
      </c>
      <c r="E158" t="s">
        <v>11918</v>
      </c>
      <c r="F158" t="s">
        <v>1689</v>
      </c>
      <c r="G158" t="s">
        <v>11919</v>
      </c>
      <c r="I158" t="str">
        <f t="shared" si="15"/>
        <v>N/A</v>
      </c>
      <c r="J158" t="str">
        <f t="shared" si="16"/>
        <v>N/A</v>
      </c>
      <c r="K158">
        <f t="shared" si="17"/>
        <v>-0.34429999999999999</v>
      </c>
      <c r="L158">
        <f t="shared" si="18"/>
        <v>-0.15490000000000001</v>
      </c>
      <c r="M158">
        <f t="shared" si="19"/>
        <v>3.4999999999999996E-3</v>
      </c>
      <c r="N158">
        <f t="shared" si="20"/>
        <v>0.39439999999999997</v>
      </c>
    </row>
    <row r="159" spans="1:14" x14ac:dyDescent="0.3">
      <c r="I159" t="str">
        <f t="shared" si="15"/>
        <v>N/A</v>
      </c>
      <c r="J159">
        <f t="shared" si="16"/>
        <v>0</v>
      </c>
      <c r="K159">
        <f t="shared" si="17"/>
        <v>0</v>
      </c>
      <c r="L159">
        <f t="shared" si="18"/>
        <v>0</v>
      </c>
      <c r="M159">
        <f t="shared" si="19"/>
        <v>0</v>
      </c>
      <c r="N159">
        <f t="shared" si="20"/>
        <v>0</v>
      </c>
    </row>
    <row r="160" spans="1:14" x14ac:dyDescent="0.3">
      <c r="B160" s="1" t="s">
        <v>296</v>
      </c>
      <c r="C160" s="1" t="s">
        <v>248</v>
      </c>
      <c r="D160" s="1" t="s">
        <v>249</v>
      </c>
      <c r="E160" s="1" t="s">
        <v>250</v>
      </c>
      <c r="F160" s="1" t="s">
        <v>251</v>
      </c>
      <c r="G160" s="1" t="s">
        <v>252</v>
      </c>
      <c r="H160" s="1" t="s">
        <v>253</v>
      </c>
      <c r="I160" t="str">
        <f t="shared" si="15"/>
        <v>pos_trend</v>
      </c>
      <c r="J160" t="str">
        <f t="shared" si="16"/>
        <v>2012</v>
      </c>
      <c r="K160" t="str">
        <f t="shared" si="17"/>
        <v>2013</v>
      </c>
      <c r="L160" t="str">
        <f t="shared" si="18"/>
        <v>2014</v>
      </c>
      <c r="M160" t="str">
        <f t="shared" si="19"/>
        <v>2015</v>
      </c>
      <c r="N160" t="str">
        <f t="shared" si="20"/>
        <v>2016</v>
      </c>
    </row>
    <row r="161" spans="1:14" x14ac:dyDescent="0.3">
      <c r="A161" s="1">
        <v>0</v>
      </c>
      <c r="B161" t="s">
        <v>1919</v>
      </c>
      <c r="C161" t="s">
        <v>11920</v>
      </c>
      <c r="D161" t="s">
        <v>11921</v>
      </c>
      <c r="E161" t="s">
        <v>11922</v>
      </c>
      <c r="F161" t="s">
        <v>11923</v>
      </c>
      <c r="G161" t="s">
        <v>11924</v>
      </c>
      <c r="I161" t="str">
        <f t="shared" si="15"/>
        <v>pos_trend</v>
      </c>
      <c r="J161">
        <f t="shared" si="16"/>
        <v>66250000</v>
      </c>
      <c r="K161">
        <f t="shared" si="17"/>
        <v>68520000</v>
      </c>
      <c r="L161">
        <f t="shared" si="18"/>
        <v>74340000</v>
      </c>
      <c r="M161">
        <f t="shared" si="19"/>
        <v>75550000</v>
      </c>
      <c r="N161">
        <f t="shared" si="20"/>
        <v>94900000</v>
      </c>
    </row>
    <row r="162" spans="1:14" x14ac:dyDescent="0.3">
      <c r="A162" s="1">
        <v>1</v>
      </c>
      <c r="B162" t="s">
        <v>1925</v>
      </c>
      <c r="C162" t="s">
        <v>261</v>
      </c>
      <c r="D162" t="s">
        <v>144</v>
      </c>
      <c r="E162" t="s">
        <v>4845</v>
      </c>
      <c r="F162" t="s">
        <v>3111</v>
      </c>
      <c r="G162" t="s">
        <v>11925</v>
      </c>
      <c r="I162" t="str">
        <f t="shared" si="15"/>
        <v>N/A</v>
      </c>
      <c r="J162" t="str">
        <f t="shared" si="16"/>
        <v>N/A</v>
      </c>
      <c r="K162">
        <f t="shared" si="17"/>
        <v>3.4300000000000004E-2</v>
      </c>
      <c r="L162">
        <f t="shared" si="18"/>
        <v>8.5000000000000006E-2</v>
      </c>
      <c r="M162">
        <f t="shared" si="19"/>
        <v>1.6299999999999999E-2</v>
      </c>
      <c r="N162">
        <f t="shared" si="20"/>
        <v>0.25609999999999999</v>
      </c>
    </row>
    <row r="163" spans="1:14" x14ac:dyDescent="0.3">
      <c r="A163" s="1">
        <v>2</v>
      </c>
      <c r="B163" t="s">
        <v>1930</v>
      </c>
      <c r="C163" t="s">
        <v>11926</v>
      </c>
      <c r="D163" t="s">
        <v>8652</v>
      </c>
      <c r="E163" t="s">
        <v>11927</v>
      </c>
      <c r="F163" t="s">
        <v>261</v>
      </c>
      <c r="G163" t="s">
        <v>238</v>
      </c>
      <c r="I163" t="str">
        <f t="shared" si="15"/>
        <v>N/A</v>
      </c>
      <c r="J163">
        <f t="shared" si="16"/>
        <v>2410000</v>
      </c>
      <c r="K163" t="str">
        <f t="shared" si="17"/>
        <v>350000</v>
      </c>
      <c r="L163" t="str">
        <f t="shared" si="18"/>
        <v>150000</v>
      </c>
      <c r="M163" t="str">
        <f t="shared" si="19"/>
        <v>N/A</v>
      </c>
      <c r="N163">
        <f t="shared" si="20"/>
        <v>1200000</v>
      </c>
    </row>
    <row r="164" spans="1:14" x14ac:dyDescent="0.3">
      <c r="A164" s="1">
        <v>3</v>
      </c>
      <c r="B164" t="s">
        <v>1935</v>
      </c>
      <c r="C164" t="s">
        <v>261</v>
      </c>
      <c r="D164" t="s">
        <v>11928</v>
      </c>
      <c r="E164" t="s">
        <v>11929</v>
      </c>
      <c r="F164" t="s">
        <v>261</v>
      </c>
      <c r="G164" t="s">
        <v>261</v>
      </c>
      <c r="I164" t="str">
        <f t="shared" si="15"/>
        <v>N/A</v>
      </c>
      <c r="J164" t="str">
        <f t="shared" si="16"/>
        <v>N/A</v>
      </c>
      <c r="K164">
        <f t="shared" si="17"/>
        <v>-0.85489999999999999</v>
      </c>
      <c r="L164">
        <f t="shared" si="18"/>
        <v>-0.57140000000000002</v>
      </c>
      <c r="M164" t="str">
        <f t="shared" si="19"/>
        <v>N/A</v>
      </c>
      <c r="N164" t="str">
        <f t="shared" si="20"/>
        <v>N/A</v>
      </c>
    </row>
    <row r="165" spans="1:14" x14ac:dyDescent="0.3">
      <c r="A165" s="1">
        <v>4</v>
      </c>
      <c r="B165" t="s">
        <v>1940</v>
      </c>
      <c r="C165" t="s">
        <v>11930</v>
      </c>
      <c r="D165" t="s">
        <v>11931</v>
      </c>
      <c r="E165" t="s">
        <v>11932</v>
      </c>
      <c r="F165" t="s">
        <v>11923</v>
      </c>
      <c r="G165" t="s">
        <v>11933</v>
      </c>
      <c r="I165" t="str">
        <f t="shared" si="15"/>
        <v>pos_trend</v>
      </c>
      <c r="J165">
        <f t="shared" si="16"/>
        <v>63840000</v>
      </c>
      <c r="K165">
        <f t="shared" si="17"/>
        <v>68170000</v>
      </c>
      <c r="L165">
        <f t="shared" si="18"/>
        <v>74190000</v>
      </c>
      <c r="M165">
        <f t="shared" si="19"/>
        <v>75550000</v>
      </c>
      <c r="N165">
        <f t="shared" si="20"/>
        <v>93700000</v>
      </c>
    </row>
    <row r="166" spans="1:14" x14ac:dyDescent="0.3">
      <c r="A166" s="1">
        <v>5</v>
      </c>
      <c r="B166" t="s">
        <v>1946</v>
      </c>
      <c r="C166" t="s">
        <v>261</v>
      </c>
      <c r="D166" t="s">
        <v>2835</v>
      </c>
      <c r="E166" t="s">
        <v>11934</v>
      </c>
      <c r="F166" t="s">
        <v>11935</v>
      </c>
      <c r="G166" t="s">
        <v>11936</v>
      </c>
      <c r="I166" t="str">
        <f t="shared" si="15"/>
        <v>N/A</v>
      </c>
      <c r="J166" t="str">
        <f t="shared" si="16"/>
        <v>N/A</v>
      </c>
      <c r="K166">
        <f t="shared" si="17"/>
        <v>6.7799999999999999E-2</v>
      </c>
      <c r="L166">
        <f t="shared" si="18"/>
        <v>8.8300000000000003E-2</v>
      </c>
      <c r="M166">
        <f t="shared" si="19"/>
        <v>1.84E-2</v>
      </c>
      <c r="N166">
        <f t="shared" si="20"/>
        <v>0.24030000000000001</v>
      </c>
    </row>
    <row r="167" spans="1:14" x14ac:dyDescent="0.3">
      <c r="A167" s="1">
        <v>6</v>
      </c>
      <c r="B167" t="s">
        <v>1951</v>
      </c>
      <c r="C167" t="s">
        <v>261</v>
      </c>
      <c r="D167" t="s">
        <v>261</v>
      </c>
      <c r="E167" t="s">
        <v>261</v>
      </c>
      <c r="F167" t="s">
        <v>261</v>
      </c>
      <c r="G167" t="s">
        <v>5169</v>
      </c>
      <c r="I167" t="str">
        <f t="shared" si="15"/>
        <v>N/A</v>
      </c>
      <c r="J167" t="str">
        <f t="shared" si="16"/>
        <v>N/A</v>
      </c>
      <c r="K167" t="str">
        <f t="shared" si="17"/>
        <v>N/A</v>
      </c>
      <c r="L167" t="str">
        <f t="shared" si="18"/>
        <v>N/A</v>
      </c>
      <c r="M167" t="str">
        <f t="shared" si="19"/>
        <v>N/A</v>
      </c>
      <c r="N167">
        <f t="shared" si="20"/>
        <v>3.7499999999999999E-2</v>
      </c>
    </row>
    <row r="168" spans="1:14" x14ac:dyDescent="0.3">
      <c r="A168" s="1">
        <v>7</v>
      </c>
      <c r="B168" t="s">
        <v>1953</v>
      </c>
      <c r="C168" t="s">
        <v>11937</v>
      </c>
      <c r="D168" t="s">
        <v>11938</v>
      </c>
      <c r="E168" t="s">
        <v>11939</v>
      </c>
      <c r="F168" t="s">
        <v>11940</v>
      </c>
      <c r="G168" t="s">
        <v>11941</v>
      </c>
      <c r="I168" t="str">
        <f t="shared" si="15"/>
        <v>pos_trend</v>
      </c>
      <c r="J168">
        <f t="shared" si="16"/>
        <v>21810000</v>
      </c>
      <c r="K168">
        <f t="shared" si="17"/>
        <v>23090000</v>
      </c>
      <c r="L168">
        <f t="shared" si="18"/>
        <v>23920000</v>
      </c>
      <c r="M168">
        <f t="shared" si="19"/>
        <v>26950000</v>
      </c>
      <c r="N168">
        <f t="shared" si="20"/>
        <v>30810000</v>
      </c>
    </row>
    <row r="169" spans="1:14" x14ac:dyDescent="0.3">
      <c r="A169" s="1">
        <v>8</v>
      </c>
      <c r="B169" t="s">
        <v>1958</v>
      </c>
      <c r="C169" t="s">
        <v>11479</v>
      </c>
      <c r="D169" t="s">
        <v>2225</v>
      </c>
      <c r="E169" t="s">
        <v>4916</v>
      </c>
      <c r="F169" t="s">
        <v>1428</v>
      </c>
      <c r="G169" t="s">
        <v>1968</v>
      </c>
      <c r="I169" t="str">
        <f t="shared" si="15"/>
        <v>N/A</v>
      </c>
      <c r="J169">
        <f t="shared" si="16"/>
        <v>1670000</v>
      </c>
      <c r="K169">
        <f t="shared" si="17"/>
        <v>2430000</v>
      </c>
      <c r="L169">
        <f t="shared" si="18"/>
        <v>1480000</v>
      </c>
      <c r="M169" t="str">
        <f t="shared" si="19"/>
        <v>725000</v>
      </c>
      <c r="N169">
        <f t="shared" si="20"/>
        <v>1980000</v>
      </c>
    </row>
    <row r="170" spans="1:14" x14ac:dyDescent="0.3">
      <c r="A170" s="1">
        <v>9</v>
      </c>
      <c r="B170" t="s">
        <v>268</v>
      </c>
      <c r="C170" t="s">
        <v>261</v>
      </c>
      <c r="D170" t="s">
        <v>261</v>
      </c>
      <c r="E170" t="s">
        <v>261</v>
      </c>
      <c r="F170" t="s">
        <v>261</v>
      </c>
      <c r="G170" t="s">
        <v>261</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269</v>
      </c>
      <c r="C171" t="s">
        <v>9945</v>
      </c>
      <c r="D171" t="s">
        <v>11942</v>
      </c>
      <c r="E171" t="s">
        <v>11605</v>
      </c>
      <c r="F171" t="s">
        <v>7160</v>
      </c>
      <c r="G171" t="s">
        <v>5035</v>
      </c>
      <c r="I171" t="str">
        <f t="shared" si="15"/>
        <v>pos_trend</v>
      </c>
      <c r="J171">
        <f t="shared" si="16"/>
        <v>8460000</v>
      </c>
      <c r="K171">
        <f t="shared" si="17"/>
        <v>9360000</v>
      </c>
      <c r="L171">
        <f t="shared" si="18"/>
        <v>10470000</v>
      </c>
      <c r="M171">
        <f t="shared" si="19"/>
        <v>18400000</v>
      </c>
      <c r="N171">
        <f t="shared" si="20"/>
        <v>20890000</v>
      </c>
    </row>
    <row r="172" spans="1:14" x14ac:dyDescent="0.3">
      <c r="A172" s="1">
        <v>11</v>
      </c>
      <c r="B172" t="s">
        <v>270</v>
      </c>
      <c r="C172" t="s">
        <v>9857</v>
      </c>
      <c r="D172" t="s">
        <v>3315</v>
      </c>
      <c r="E172" t="s">
        <v>6690</v>
      </c>
      <c r="F172" t="s">
        <v>3904</v>
      </c>
      <c r="G172" t="s">
        <v>11943</v>
      </c>
      <c r="I172" t="str">
        <f t="shared" si="15"/>
        <v>pos_trend</v>
      </c>
      <c r="J172">
        <f t="shared" si="16"/>
        <v>5800000</v>
      </c>
      <c r="K172">
        <f t="shared" si="17"/>
        <v>6000000</v>
      </c>
      <c r="L172">
        <f t="shared" si="18"/>
        <v>6790000</v>
      </c>
      <c r="M172">
        <f t="shared" si="19"/>
        <v>14440000</v>
      </c>
      <c r="N172">
        <f t="shared" si="20"/>
        <v>16250000</v>
      </c>
    </row>
    <row r="173" spans="1:14" x14ac:dyDescent="0.3">
      <c r="A173" s="1">
        <v>12</v>
      </c>
      <c r="B173" t="s">
        <v>1967</v>
      </c>
      <c r="C173" t="s">
        <v>1369</v>
      </c>
      <c r="D173" t="s">
        <v>5447</v>
      </c>
      <c r="E173" t="s">
        <v>11944</v>
      </c>
      <c r="F173" t="s">
        <v>4976</v>
      </c>
      <c r="G173" t="s">
        <v>3666</v>
      </c>
      <c r="I173" t="str">
        <f t="shared" si="15"/>
        <v>N/A</v>
      </c>
      <c r="J173">
        <f t="shared" si="16"/>
        <v>11690000</v>
      </c>
      <c r="K173">
        <f t="shared" si="17"/>
        <v>11300000</v>
      </c>
      <c r="L173">
        <f t="shared" si="18"/>
        <v>11980000</v>
      </c>
      <c r="M173">
        <f t="shared" si="19"/>
        <v>7830000</v>
      </c>
      <c r="N173">
        <f t="shared" si="20"/>
        <v>4580000</v>
      </c>
    </row>
    <row r="174" spans="1:14" x14ac:dyDescent="0.3">
      <c r="A174" s="1">
        <v>13</v>
      </c>
      <c r="B174" t="s">
        <v>1972</v>
      </c>
      <c r="C174" t="s">
        <v>7844</v>
      </c>
      <c r="D174" t="s">
        <v>11945</v>
      </c>
      <c r="E174" t="s">
        <v>11946</v>
      </c>
      <c r="F174" t="s">
        <v>8164</v>
      </c>
      <c r="G174" t="s">
        <v>11947</v>
      </c>
      <c r="I174" t="str">
        <f t="shared" si="15"/>
        <v>pos_trend</v>
      </c>
      <c r="J174">
        <f t="shared" si="16"/>
        <v>50920000</v>
      </c>
      <c r="K174">
        <f t="shared" si="17"/>
        <v>54380000</v>
      </c>
      <c r="L174">
        <f t="shared" si="18"/>
        <v>57700000</v>
      </c>
      <c r="M174">
        <f t="shared" si="19"/>
        <v>60840000</v>
      </c>
      <c r="N174">
        <f t="shared" si="20"/>
        <v>71100000</v>
      </c>
    </row>
    <row r="175" spans="1:14" x14ac:dyDescent="0.3">
      <c r="A175" s="1">
        <v>14</v>
      </c>
      <c r="B175" t="s">
        <v>1978</v>
      </c>
      <c r="C175" t="s">
        <v>11948</v>
      </c>
      <c r="D175" t="s">
        <v>4048</v>
      </c>
      <c r="E175" t="s">
        <v>11949</v>
      </c>
      <c r="F175" t="s">
        <v>11541</v>
      </c>
      <c r="G175" t="s">
        <v>10111</v>
      </c>
      <c r="I175" t="str">
        <f t="shared" si="15"/>
        <v>pos_trend</v>
      </c>
      <c r="J175">
        <f t="shared" si="16"/>
        <v>30300000</v>
      </c>
      <c r="K175">
        <f t="shared" si="17"/>
        <v>32360000</v>
      </c>
      <c r="L175">
        <f t="shared" si="18"/>
        <v>33640000</v>
      </c>
      <c r="M175">
        <f t="shared" si="19"/>
        <v>36040000</v>
      </c>
      <c r="N175">
        <f t="shared" si="20"/>
        <v>43150000</v>
      </c>
    </row>
    <row r="176" spans="1:14" x14ac:dyDescent="0.3">
      <c r="A176" s="1">
        <v>15</v>
      </c>
      <c r="B176" t="s">
        <v>1984</v>
      </c>
      <c r="C176" t="s">
        <v>11950</v>
      </c>
      <c r="D176" t="s">
        <v>11951</v>
      </c>
      <c r="E176" t="s">
        <v>11952</v>
      </c>
      <c r="F176" t="s">
        <v>9908</v>
      </c>
      <c r="G176" t="s">
        <v>10366</v>
      </c>
      <c r="I176" t="str">
        <f t="shared" si="15"/>
        <v>N/A</v>
      </c>
      <c r="J176">
        <f t="shared" si="16"/>
        <v>7550000</v>
      </c>
      <c r="K176">
        <f t="shared" si="17"/>
        <v>7740000</v>
      </c>
      <c r="L176">
        <f t="shared" si="18"/>
        <v>7050000</v>
      </c>
      <c r="M176">
        <f t="shared" si="19"/>
        <v>6810000</v>
      </c>
      <c r="N176">
        <f t="shared" si="20"/>
        <v>8560000</v>
      </c>
    </row>
    <row r="177" spans="1:14" x14ac:dyDescent="0.3">
      <c r="A177" s="1">
        <v>16</v>
      </c>
      <c r="B177" t="s">
        <v>294</v>
      </c>
      <c r="C177" t="s">
        <v>6712</v>
      </c>
      <c r="D177" t="s">
        <v>11299</v>
      </c>
      <c r="E177" t="s">
        <v>11953</v>
      </c>
      <c r="F177" t="s">
        <v>1974</v>
      </c>
      <c r="G177" t="s">
        <v>11954</v>
      </c>
      <c r="I177" t="str">
        <f t="shared" si="15"/>
        <v>pos_trend</v>
      </c>
      <c r="J177">
        <f t="shared" si="16"/>
        <v>10040000</v>
      </c>
      <c r="K177">
        <f t="shared" si="17"/>
        <v>11760000</v>
      </c>
      <c r="L177">
        <f t="shared" si="18"/>
        <v>13470000</v>
      </c>
      <c r="M177">
        <f t="shared" si="19"/>
        <v>15000000</v>
      </c>
      <c r="N177">
        <f t="shared" si="20"/>
        <v>17350000</v>
      </c>
    </row>
    <row r="178" spans="1:14" x14ac:dyDescent="0.3">
      <c r="A178" s="1">
        <v>17</v>
      </c>
      <c r="B178" t="s">
        <v>297</v>
      </c>
      <c r="C178" t="s">
        <v>11666</v>
      </c>
      <c r="D178" t="s">
        <v>11955</v>
      </c>
      <c r="E178" t="s">
        <v>11956</v>
      </c>
      <c r="F178" t="s">
        <v>11957</v>
      </c>
      <c r="G178" t="s">
        <v>11958</v>
      </c>
      <c r="I178" t="str">
        <f t="shared" si="15"/>
        <v>pos_trend</v>
      </c>
      <c r="J178">
        <f t="shared" si="16"/>
        <v>34720000</v>
      </c>
      <c r="K178">
        <f t="shared" si="17"/>
        <v>36880000</v>
      </c>
      <c r="L178">
        <f t="shared" si="18"/>
        <v>40410000</v>
      </c>
      <c r="M178">
        <f t="shared" si="19"/>
        <v>41670000</v>
      </c>
      <c r="N178">
        <f t="shared" si="20"/>
        <v>53410000</v>
      </c>
    </row>
    <row r="179" spans="1:14" x14ac:dyDescent="0.3">
      <c r="A179" s="1">
        <v>18</v>
      </c>
      <c r="B179" t="s">
        <v>303</v>
      </c>
      <c r="C179" t="s">
        <v>261</v>
      </c>
      <c r="D179" t="s">
        <v>11959</v>
      </c>
      <c r="E179" t="s">
        <v>3954</v>
      </c>
      <c r="F179" t="s">
        <v>11960</v>
      </c>
      <c r="G179" t="s">
        <v>11961</v>
      </c>
      <c r="I179" t="str">
        <f t="shared" si="15"/>
        <v>N/A</v>
      </c>
      <c r="J179" t="str">
        <f t="shared" si="16"/>
        <v>N/A</v>
      </c>
      <c r="K179">
        <f t="shared" si="17"/>
        <v>6.2000000000000006E-2</v>
      </c>
      <c r="L179">
        <f t="shared" si="18"/>
        <v>9.5899999999999999E-2</v>
      </c>
      <c r="M179">
        <f t="shared" si="19"/>
        <v>3.1099999999999999E-2</v>
      </c>
      <c r="N179">
        <f t="shared" si="20"/>
        <v>0.28160000000000002</v>
      </c>
    </row>
    <row r="180" spans="1:14" x14ac:dyDescent="0.3">
      <c r="A180" s="1">
        <v>19</v>
      </c>
      <c r="B180" t="s">
        <v>2001</v>
      </c>
      <c r="C180" t="s">
        <v>261</v>
      </c>
      <c r="D180" t="s">
        <v>261</v>
      </c>
      <c r="E180" t="s">
        <v>261</v>
      </c>
      <c r="F180" t="s">
        <v>261</v>
      </c>
      <c r="G180" t="s">
        <v>11962</v>
      </c>
      <c r="I180" t="str">
        <f t="shared" si="15"/>
        <v>N/A</v>
      </c>
      <c r="J180" t="str">
        <f t="shared" si="16"/>
        <v>N/A</v>
      </c>
      <c r="K180" t="str">
        <f t="shared" si="17"/>
        <v>N/A</v>
      </c>
      <c r="L180" t="str">
        <f t="shared" si="18"/>
        <v>N/A</v>
      </c>
      <c r="M180" t="str">
        <f t="shared" si="19"/>
        <v>N/A</v>
      </c>
      <c r="N180">
        <f t="shared" si="20"/>
        <v>0.39799999999999996</v>
      </c>
    </row>
    <row r="181" spans="1:14" x14ac:dyDescent="0.3">
      <c r="A181" s="1">
        <v>20</v>
      </c>
      <c r="B181" t="s">
        <v>308</v>
      </c>
      <c r="C181" t="s">
        <v>261</v>
      </c>
      <c r="D181" t="s">
        <v>261</v>
      </c>
      <c r="E181" t="s">
        <v>261</v>
      </c>
      <c r="F181" t="s">
        <v>261</v>
      </c>
      <c r="G181" t="s">
        <v>261</v>
      </c>
      <c r="I181" t="str">
        <f t="shared" si="15"/>
        <v>N/A</v>
      </c>
      <c r="J181" t="str">
        <f t="shared" si="16"/>
        <v>N/A</v>
      </c>
      <c r="K181" t="str">
        <f t="shared" si="17"/>
        <v>N/A</v>
      </c>
      <c r="L181" t="str">
        <f t="shared" si="18"/>
        <v>N/A</v>
      </c>
      <c r="M181" t="str">
        <f t="shared" si="19"/>
        <v>N/A</v>
      </c>
      <c r="N181" t="str">
        <f t="shared" si="20"/>
        <v>N/A</v>
      </c>
    </row>
    <row r="182" spans="1:14" x14ac:dyDescent="0.3">
      <c r="A182" s="1">
        <v>21</v>
      </c>
      <c r="B182" t="s">
        <v>312</v>
      </c>
      <c r="C182" t="s">
        <v>261</v>
      </c>
      <c r="D182" t="s">
        <v>261</v>
      </c>
      <c r="E182" t="s">
        <v>261</v>
      </c>
      <c r="F182" t="s">
        <v>261</v>
      </c>
      <c r="G182" t="s">
        <v>261</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313</v>
      </c>
      <c r="C183" t="s">
        <v>261</v>
      </c>
      <c r="D183" t="s">
        <v>261</v>
      </c>
      <c r="E183" t="s">
        <v>261</v>
      </c>
      <c r="F183" t="s">
        <v>261</v>
      </c>
      <c r="G183" t="s">
        <v>261</v>
      </c>
      <c r="I183" t="str">
        <f t="shared" si="15"/>
        <v>N/A</v>
      </c>
      <c r="J183" t="str">
        <f t="shared" si="16"/>
        <v>N/A</v>
      </c>
      <c r="K183" t="str">
        <f t="shared" si="17"/>
        <v>N/A</v>
      </c>
      <c r="L183" t="str">
        <f t="shared" si="18"/>
        <v>N/A</v>
      </c>
      <c r="M183" t="str">
        <f t="shared" si="19"/>
        <v>N/A</v>
      </c>
      <c r="N183" t="str">
        <f t="shared" si="20"/>
        <v>N/A</v>
      </c>
    </row>
    <row r="184" spans="1:14" x14ac:dyDescent="0.3">
      <c r="A184" s="1">
        <v>23</v>
      </c>
      <c r="B184" t="s">
        <v>314</v>
      </c>
      <c r="C184" t="s">
        <v>261</v>
      </c>
      <c r="D184" t="s">
        <v>261</v>
      </c>
      <c r="E184" t="s">
        <v>261</v>
      </c>
      <c r="F184" t="s">
        <v>261</v>
      </c>
      <c r="G184" t="s">
        <v>261</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315</v>
      </c>
      <c r="C185" t="s">
        <v>261</v>
      </c>
      <c r="D185" t="s">
        <v>261</v>
      </c>
      <c r="E185" t="s">
        <v>261</v>
      </c>
      <c r="F185" t="s">
        <v>261</v>
      </c>
      <c r="G185" t="s">
        <v>8187</v>
      </c>
      <c r="I185" t="str">
        <f t="shared" si="15"/>
        <v>N/A</v>
      </c>
      <c r="J185" t="str">
        <f t="shared" si="16"/>
        <v>N/A</v>
      </c>
      <c r="K185" t="str">
        <f t="shared" si="17"/>
        <v>N/A</v>
      </c>
      <c r="L185" t="str">
        <f t="shared" si="18"/>
        <v>N/A</v>
      </c>
      <c r="M185" t="str">
        <f t="shared" si="19"/>
        <v>N/A</v>
      </c>
      <c r="N185">
        <f t="shared" si="20"/>
        <v>4280000</v>
      </c>
    </row>
    <row r="186" spans="1:14" x14ac:dyDescent="0.3">
      <c r="A186" s="1">
        <v>25</v>
      </c>
      <c r="B186" t="s">
        <v>319</v>
      </c>
      <c r="C186" t="s">
        <v>11666</v>
      </c>
      <c r="D186" t="s">
        <v>11955</v>
      </c>
      <c r="E186" t="s">
        <v>11956</v>
      </c>
      <c r="F186" t="s">
        <v>11957</v>
      </c>
      <c r="G186" t="s">
        <v>9523</v>
      </c>
      <c r="I186" t="str">
        <f t="shared" si="15"/>
        <v>pos_trend</v>
      </c>
      <c r="J186">
        <f t="shared" si="16"/>
        <v>34720000</v>
      </c>
      <c r="K186">
        <f t="shared" si="17"/>
        <v>36880000</v>
      </c>
      <c r="L186">
        <f t="shared" si="18"/>
        <v>40410000</v>
      </c>
      <c r="M186">
        <f t="shared" si="19"/>
        <v>41670000</v>
      </c>
      <c r="N186">
        <f t="shared" si="20"/>
        <v>49130000</v>
      </c>
    </row>
    <row r="187" spans="1:14" x14ac:dyDescent="0.3">
      <c r="A187" s="1">
        <v>26</v>
      </c>
      <c r="B187" t="s">
        <v>323</v>
      </c>
      <c r="C187" t="s">
        <v>261</v>
      </c>
      <c r="D187" t="s">
        <v>11959</v>
      </c>
      <c r="E187" t="s">
        <v>3954</v>
      </c>
      <c r="F187" t="s">
        <v>11960</v>
      </c>
      <c r="G187" t="s">
        <v>11963</v>
      </c>
      <c r="I187" t="str">
        <f t="shared" si="15"/>
        <v>N/A</v>
      </c>
      <c r="J187" t="str">
        <f t="shared" si="16"/>
        <v>N/A</v>
      </c>
      <c r="K187">
        <f t="shared" si="17"/>
        <v>6.2000000000000006E-2</v>
      </c>
      <c r="L187">
        <f t="shared" si="18"/>
        <v>9.5899999999999999E-2</v>
      </c>
      <c r="M187">
        <f t="shared" si="19"/>
        <v>3.1099999999999999E-2</v>
      </c>
      <c r="N187">
        <f t="shared" si="20"/>
        <v>0.17899999999999999</v>
      </c>
    </row>
    <row r="188" spans="1:14" x14ac:dyDescent="0.3">
      <c r="A188" s="1">
        <v>27</v>
      </c>
      <c r="B188" t="s">
        <v>327</v>
      </c>
      <c r="C188" t="s">
        <v>261</v>
      </c>
      <c r="D188" t="s">
        <v>261</v>
      </c>
      <c r="E188" t="s">
        <v>261</v>
      </c>
      <c r="F188" t="s">
        <v>261</v>
      </c>
      <c r="G188" t="s">
        <v>11964</v>
      </c>
      <c r="I188" t="str">
        <f t="shared" ref="I188:I251" si="21">IF(AND(K188&gt; J188, L188&gt; K188, M188&gt; L188, N188&gt; M188), "pos_trend", IF(AND(K188&lt; J188, L188&lt; K188, M188&lt; L188, N188&lt; M188), "neg_trend", "N/A"))</f>
        <v>N/A</v>
      </c>
      <c r="J188" t="str">
        <f t="shared" ref="J188:J251" si="22">IF(TRIM(C188)="-", "N/A", IF(RIGHT(C188,1)="M",1000000*VALUE(LEFT(C188,LEN(C188)-1)),IF(RIGHT(C188,1)="B",1000000000*VALUE(LEFT(C188,LEN(C188)-1)),IF(RIGHT(C188,1)="%",0.01*VALUE(LEFT(C188,LEN(C188)-1)),C188))))</f>
        <v>N/A</v>
      </c>
      <c r="K188" t="str">
        <f t="shared" ref="K188:K251" si="23">IF(TRIM(D188)="-", "N/A", IF(RIGHT(D188,1)="M",1000000*VALUE(LEFT(D188,LEN(D188)-1)),IF(RIGHT(D188,1)="B",1000000000*VALUE(LEFT(D188,LEN(D188)-1)),IF(RIGHT(D188,1)="%",0.01*VALUE(LEFT(D188,LEN(D188)-1)),D188))))</f>
        <v>N/A</v>
      </c>
      <c r="L188" t="str">
        <f t="shared" ref="L188:L251" si="24">IF(TRIM(E188)="-", "N/A", IF(RIGHT(E188,1)="M",1000000*VALUE(LEFT(E188,LEN(E188)-1)),IF(RIGHT(E188,1)="B",1000000000*VALUE(LEFT(E188,LEN(E188)-1)),IF(RIGHT(E188,1)="%",0.01*VALUE(LEFT(E188,LEN(E188)-1)),E188))))</f>
        <v>N/A</v>
      </c>
      <c r="M188" t="str">
        <f t="shared" ref="M188:M251" si="25">IF(TRIM(F188)="-", "N/A", IF(RIGHT(F188,1)="M",1000000*VALUE(LEFT(F188,LEN(F188)-1)),IF(RIGHT(F188,1)="B",1000000000*VALUE(LEFT(F188,LEN(F188)-1)),IF(RIGHT(F188,1)="%",0.01*VALUE(LEFT(F188,LEN(F188)-1)),F188))))</f>
        <v>N/A</v>
      </c>
      <c r="N188">
        <f t="shared" ref="N188:N251" si="26">IF(TRIM(G188)="-", "N/A", IF(RIGHT(G188,1)="M",1000000*VALUE(LEFT(G188,LEN(G188)-1)),IF(RIGHT(G188,1)="B",1000000000*VALUE(LEFT(G188,LEN(G188)-1)),IF(RIGHT(G188,1)="%",0.01*VALUE(LEFT(G188,LEN(G188)-1)),G188))))</f>
        <v>0.36619999999999997</v>
      </c>
    </row>
    <row r="189" spans="1:14" x14ac:dyDescent="0.3">
      <c r="A189" s="1">
        <v>28</v>
      </c>
      <c r="B189" t="s">
        <v>329</v>
      </c>
      <c r="C189" t="s">
        <v>11965</v>
      </c>
      <c r="D189" t="s">
        <v>8095</v>
      </c>
      <c r="E189" t="s">
        <v>11143</v>
      </c>
      <c r="F189" t="s">
        <v>11966</v>
      </c>
      <c r="G189" t="s">
        <v>11967</v>
      </c>
      <c r="I189" t="str">
        <f t="shared" si="21"/>
        <v>N/A</v>
      </c>
      <c r="J189">
        <f t="shared" si="22"/>
        <v>10670000</v>
      </c>
      <c r="K189">
        <f t="shared" si="23"/>
        <v>11460000</v>
      </c>
      <c r="L189">
        <f t="shared" si="24"/>
        <v>12070000</v>
      </c>
      <c r="M189">
        <f t="shared" si="25"/>
        <v>11610000</v>
      </c>
      <c r="N189">
        <f t="shared" si="26"/>
        <v>13950000</v>
      </c>
    </row>
    <row r="190" spans="1:14" x14ac:dyDescent="0.3">
      <c r="A190" s="1">
        <v>29</v>
      </c>
      <c r="B190" t="s">
        <v>330</v>
      </c>
      <c r="C190" t="s">
        <v>2122</v>
      </c>
      <c r="D190" t="s">
        <v>11968</v>
      </c>
      <c r="E190" t="s">
        <v>11969</v>
      </c>
      <c r="F190" t="s">
        <v>10916</v>
      </c>
      <c r="G190" t="s">
        <v>5928</v>
      </c>
      <c r="I190" t="str">
        <f t="shared" si="21"/>
        <v>N/A</v>
      </c>
      <c r="J190">
        <f t="shared" si="22"/>
        <v>10220000</v>
      </c>
      <c r="K190">
        <f t="shared" si="23"/>
        <v>9750000</v>
      </c>
      <c r="L190">
        <f t="shared" si="24"/>
        <v>9570000</v>
      </c>
      <c r="M190">
        <f t="shared" si="25"/>
        <v>12310000</v>
      </c>
      <c r="N190">
        <f t="shared" si="26"/>
        <v>11920000</v>
      </c>
    </row>
    <row r="191" spans="1:14" x14ac:dyDescent="0.3">
      <c r="A191" s="1">
        <v>30</v>
      </c>
      <c r="B191" t="s">
        <v>331</v>
      </c>
      <c r="C191" t="s">
        <v>261</v>
      </c>
      <c r="D191" t="s">
        <v>261</v>
      </c>
      <c r="E191" t="s">
        <v>261</v>
      </c>
      <c r="F191" t="s">
        <v>261</v>
      </c>
      <c r="G191" t="s">
        <v>261</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332</v>
      </c>
      <c r="C192" t="s">
        <v>11970</v>
      </c>
      <c r="D192" t="s">
        <v>4227</v>
      </c>
      <c r="E192" t="s">
        <v>578</v>
      </c>
      <c r="F192" t="s">
        <v>11971</v>
      </c>
      <c r="G192" t="s">
        <v>4945</v>
      </c>
      <c r="I192" t="str">
        <f t="shared" si="21"/>
        <v>N/A</v>
      </c>
      <c r="J192" t="str">
        <f t="shared" si="22"/>
        <v>452000</v>
      </c>
      <c r="K192">
        <f t="shared" si="23"/>
        <v>1710000</v>
      </c>
      <c r="L192">
        <f t="shared" si="24"/>
        <v>2500000</v>
      </c>
      <c r="M192" t="str">
        <f t="shared" si="25"/>
        <v>(699,000)</v>
      </c>
      <c r="N192">
        <f t="shared" si="26"/>
        <v>2029999.9999999998</v>
      </c>
    </row>
    <row r="193" spans="1:14" x14ac:dyDescent="0.3">
      <c r="A193" s="1">
        <v>32</v>
      </c>
      <c r="B193" t="s">
        <v>333</v>
      </c>
      <c r="C193" t="s">
        <v>261</v>
      </c>
      <c r="D193" t="s">
        <v>261</v>
      </c>
      <c r="E193" t="s">
        <v>261</v>
      </c>
      <c r="F193" t="s">
        <v>261</v>
      </c>
      <c r="G193" t="s">
        <v>261</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334</v>
      </c>
      <c r="C194" t="s">
        <v>261</v>
      </c>
      <c r="D194" t="s">
        <v>261</v>
      </c>
      <c r="E194" t="s">
        <v>261</v>
      </c>
      <c r="F194" t="s">
        <v>261</v>
      </c>
      <c r="G194" t="s">
        <v>261</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335</v>
      </c>
      <c r="C195" t="s">
        <v>261</v>
      </c>
      <c r="D195" t="s">
        <v>261</v>
      </c>
      <c r="E195" t="s">
        <v>261</v>
      </c>
      <c r="F195" t="s">
        <v>261</v>
      </c>
      <c r="G195" t="s">
        <v>261</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336</v>
      </c>
      <c r="C196" t="s">
        <v>261</v>
      </c>
      <c r="D196" t="s">
        <v>261</v>
      </c>
      <c r="E196" t="s">
        <v>261</v>
      </c>
      <c r="F196" t="s">
        <v>261</v>
      </c>
      <c r="G196" t="s">
        <v>261</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337</v>
      </c>
      <c r="C197" t="s">
        <v>2265</v>
      </c>
      <c r="D197" t="s">
        <v>1094</v>
      </c>
      <c r="E197" t="s">
        <v>11972</v>
      </c>
      <c r="F197" t="s">
        <v>11973</v>
      </c>
      <c r="G197" t="s">
        <v>11974</v>
      </c>
      <c r="I197" t="str">
        <f t="shared" si="21"/>
        <v>pos_trend</v>
      </c>
      <c r="J197">
        <f t="shared" si="22"/>
        <v>24060000</v>
      </c>
      <c r="K197">
        <f t="shared" si="23"/>
        <v>25410000</v>
      </c>
      <c r="L197">
        <f t="shared" si="24"/>
        <v>28340000</v>
      </c>
      <c r="M197">
        <f t="shared" si="25"/>
        <v>30060000</v>
      </c>
      <c r="N197">
        <f t="shared" si="26"/>
        <v>35180000</v>
      </c>
    </row>
    <row r="198" spans="1:14" x14ac:dyDescent="0.3">
      <c r="A198" s="1">
        <v>37</v>
      </c>
      <c r="B198" t="s">
        <v>338</v>
      </c>
      <c r="C198" t="s">
        <v>261</v>
      </c>
      <c r="D198" t="s">
        <v>261</v>
      </c>
      <c r="E198" t="s">
        <v>261</v>
      </c>
      <c r="F198" t="s">
        <v>261</v>
      </c>
      <c r="G198" t="s">
        <v>261</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344</v>
      </c>
      <c r="C199" t="s">
        <v>2265</v>
      </c>
      <c r="D199" t="s">
        <v>1094</v>
      </c>
      <c r="E199" t="s">
        <v>11972</v>
      </c>
      <c r="F199" t="s">
        <v>11973</v>
      </c>
      <c r="G199" t="s">
        <v>11974</v>
      </c>
      <c r="I199" t="str">
        <f t="shared" si="21"/>
        <v>pos_trend</v>
      </c>
      <c r="J199">
        <f t="shared" si="22"/>
        <v>24060000</v>
      </c>
      <c r="K199">
        <f t="shared" si="23"/>
        <v>25410000</v>
      </c>
      <c r="L199">
        <f t="shared" si="24"/>
        <v>28340000</v>
      </c>
      <c r="M199">
        <f t="shared" si="25"/>
        <v>30060000</v>
      </c>
      <c r="N199">
        <f t="shared" si="26"/>
        <v>35180000</v>
      </c>
    </row>
    <row r="200" spans="1:14" x14ac:dyDescent="0.3">
      <c r="A200" s="1">
        <v>39</v>
      </c>
      <c r="B200" t="s">
        <v>350</v>
      </c>
      <c r="C200" t="s">
        <v>261</v>
      </c>
      <c r="D200" t="s">
        <v>11975</v>
      </c>
      <c r="E200" t="s">
        <v>11976</v>
      </c>
      <c r="F200" t="s">
        <v>11977</v>
      </c>
      <c r="G200" t="s">
        <v>11978</v>
      </c>
      <c r="I200" t="str">
        <f t="shared" si="21"/>
        <v>N/A</v>
      </c>
      <c r="J200" t="str">
        <f t="shared" si="22"/>
        <v>N/A</v>
      </c>
      <c r="K200">
        <f t="shared" si="23"/>
        <v>5.6500000000000002E-2</v>
      </c>
      <c r="L200">
        <f t="shared" si="24"/>
        <v>0.1153</v>
      </c>
      <c r="M200">
        <f t="shared" si="25"/>
        <v>6.0700000000000004E-2</v>
      </c>
      <c r="N200">
        <f t="shared" si="26"/>
        <v>0.17030000000000001</v>
      </c>
    </row>
    <row r="201" spans="1:14" x14ac:dyDescent="0.3">
      <c r="A201" s="1">
        <v>40</v>
      </c>
      <c r="B201" t="s">
        <v>355</v>
      </c>
      <c r="C201" t="s">
        <v>261</v>
      </c>
      <c r="D201" t="s">
        <v>261</v>
      </c>
      <c r="E201" t="s">
        <v>261</v>
      </c>
      <c r="F201" t="s">
        <v>261</v>
      </c>
      <c r="G201" t="s">
        <v>11979</v>
      </c>
      <c r="I201" t="str">
        <f t="shared" si="21"/>
        <v>N/A</v>
      </c>
      <c r="J201" t="str">
        <f t="shared" si="22"/>
        <v>N/A</v>
      </c>
      <c r="K201" t="str">
        <f t="shared" si="23"/>
        <v>N/A</v>
      </c>
      <c r="L201" t="str">
        <f t="shared" si="24"/>
        <v>N/A</v>
      </c>
      <c r="M201" t="str">
        <f t="shared" si="25"/>
        <v>N/A</v>
      </c>
      <c r="N201">
        <f t="shared" si="26"/>
        <v>0.26219999999999999</v>
      </c>
    </row>
    <row r="202" spans="1:14" x14ac:dyDescent="0.3">
      <c r="A202" s="1">
        <v>41</v>
      </c>
      <c r="B202" t="s">
        <v>357</v>
      </c>
      <c r="C202" t="s">
        <v>261</v>
      </c>
      <c r="D202" t="s">
        <v>261</v>
      </c>
      <c r="E202" t="s">
        <v>261</v>
      </c>
      <c r="F202" t="s">
        <v>261</v>
      </c>
      <c r="G202" t="s">
        <v>261</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361</v>
      </c>
      <c r="C203" t="s">
        <v>261</v>
      </c>
      <c r="D203" t="s">
        <v>261</v>
      </c>
      <c r="E203" t="s">
        <v>261</v>
      </c>
      <c r="F203" t="s">
        <v>261</v>
      </c>
      <c r="G203" t="s">
        <v>261</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365</v>
      </c>
      <c r="C204" t="s">
        <v>261</v>
      </c>
      <c r="D204" t="s">
        <v>261</v>
      </c>
      <c r="E204" t="s">
        <v>261</v>
      </c>
      <c r="F204" t="s">
        <v>261</v>
      </c>
      <c r="G204" t="s">
        <v>261</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366</v>
      </c>
      <c r="C205" t="s">
        <v>261</v>
      </c>
      <c r="D205" t="s">
        <v>261</v>
      </c>
      <c r="E205" t="s">
        <v>261</v>
      </c>
      <c r="F205" t="s">
        <v>261</v>
      </c>
      <c r="G205" t="s">
        <v>261</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370</v>
      </c>
      <c r="C206" t="s">
        <v>261</v>
      </c>
      <c r="D206" t="s">
        <v>261</v>
      </c>
      <c r="E206" t="s">
        <v>261</v>
      </c>
      <c r="F206" t="s">
        <v>261</v>
      </c>
      <c r="G206" t="s">
        <v>261</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374</v>
      </c>
      <c r="C207" t="s">
        <v>261</v>
      </c>
      <c r="D207" t="s">
        <v>261</v>
      </c>
      <c r="E207" t="s">
        <v>261</v>
      </c>
      <c r="F207" t="s">
        <v>261</v>
      </c>
      <c r="G207" t="s">
        <v>261</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375</v>
      </c>
      <c r="C208" t="s">
        <v>2265</v>
      </c>
      <c r="D208" t="s">
        <v>1094</v>
      </c>
      <c r="E208" t="s">
        <v>11972</v>
      </c>
      <c r="F208" t="s">
        <v>11973</v>
      </c>
      <c r="G208" t="s">
        <v>11974</v>
      </c>
      <c r="I208" t="str">
        <f t="shared" si="21"/>
        <v>pos_trend</v>
      </c>
      <c r="J208">
        <f t="shared" si="22"/>
        <v>24060000</v>
      </c>
      <c r="K208">
        <f t="shared" si="23"/>
        <v>25410000</v>
      </c>
      <c r="L208">
        <f t="shared" si="24"/>
        <v>28340000</v>
      </c>
      <c r="M208">
        <f t="shared" si="25"/>
        <v>30060000</v>
      </c>
      <c r="N208">
        <f t="shared" si="26"/>
        <v>35180000</v>
      </c>
    </row>
    <row r="209" spans="1:14" x14ac:dyDescent="0.3">
      <c r="A209" s="1">
        <v>48</v>
      </c>
      <c r="B209" t="s">
        <v>379</v>
      </c>
      <c r="C209" t="s">
        <v>9280</v>
      </c>
      <c r="D209" t="s">
        <v>9494</v>
      </c>
      <c r="E209" t="s">
        <v>381</v>
      </c>
      <c r="F209" t="s">
        <v>6358</v>
      </c>
      <c r="G209" t="s">
        <v>4298</v>
      </c>
      <c r="I209" t="str">
        <f t="shared" si="21"/>
        <v>pos_trend</v>
      </c>
      <c r="J209" t="str">
        <f t="shared" si="22"/>
        <v>1.27</v>
      </c>
      <c r="K209" t="str">
        <f t="shared" si="23"/>
        <v>1.33</v>
      </c>
      <c r="L209" t="str">
        <f t="shared" si="24"/>
        <v>1.43</v>
      </c>
      <c r="M209" t="str">
        <f t="shared" si="25"/>
        <v>1.51</v>
      </c>
      <c r="N209" t="str">
        <f t="shared" si="26"/>
        <v>1.57</v>
      </c>
    </row>
    <row r="210" spans="1:14" x14ac:dyDescent="0.3">
      <c r="A210" s="1">
        <v>49</v>
      </c>
      <c r="B210" t="s">
        <v>2040</v>
      </c>
      <c r="C210" t="s">
        <v>261</v>
      </c>
      <c r="D210" t="s">
        <v>5545</v>
      </c>
      <c r="E210" t="s">
        <v>6139</v>
      </c>
      <c r="F210" t="s">
        <v>7904</v>
      </c>
      <c r="G210" t="s">
        <v>11980</v>
      </c>
      <c r="I210" t="str">
        <f t="shared" si="21"/>
        <v>N/A</v>
      </c>
      <c r="J210" t="str">
        <f t="shared" si="22"/>
        <v>N/A</v>
      </c>
      <c r="K210">
        <f t="shared" si="23"/>
        <v>4.1900000000000007E-2</v>
      </c>
      <c r="L210">
        <f t="shared" si="24"/>
        <v>8.0299999999999996E-2</v>
      </c>
      <c r="M210">
        <f t="shared" si="25"/>
        <v>5.5800000000000002E-2</v>
      </c>
      <c r="N210">
        <f t="shared" si="26"/>
        <v>3.9600000000000003E-2</v>
      </c>
    </row>
    <row r="211" spans="1:14" x14ac:dyDescent="0.3">
      <c r="A211" s="1">
        <v>50</v>
      </c>
      <c r="B211" t="s">
        <v>390</v>
      </c>
      <c r="C211" t="s">
        <v>11981</v>
      </c>
      <c r="D211" t="s">
        <v>7184</v>
      </c>
      <c r="E211" t="s">
        <v>9480</v>
      </c>
      <c r="F211" t="s">
        <v>10829</v>
      </c>
      <c r="G211" t="s">
        <v>11982</v>
      </c>
      <c r="I211" t="str">
        <f t="shared" si="21"/>
        <v>pos_trend</v>
      </c>
      <c r="J211">
        <f t="shared" si="22"/>
        <v>18930000</v>
      </c>
      <c r="K211">
        <f t="shared" si="23"/>
        <v>19180000</v>
      </c>
      <c r="L211">
        <f t="shared" si="24"/>
        <v>19800000</v>
      </c>
      <c r="M211">
        <f t="shared" si="25"/>
        <v>19880000</v>
      </c>
      <c r="N211">
        <f t="shared" si="26"/>
        <v>22390000</v>
      </c>
    </row>
    <row r="212" spans="1:14" x14ac:dyDescent="0.3">
      <c r="A212" s="1">
        <v>51</v>
      </c>
      <c r="B212" t="s">
        <v>396</v>
      </c>
      <c r="C212" t="s">
        <v>9280</v>
      </c>
      <c r="D212" t="s">
        <v>3613</v>
      </c>
      <c r="E212" t="s">
        <v>381</v>
      </c>
      <c r="F212" t="s">
        <v>6358</v>
      </c>
      <c r="G212" t="s">
        <v>4298</v>
      </c>
      <c r="I212" t="str">
        <f t="shared" si="21"/>
        <v>pos_trend</v>
      </c>
      <c r="J212" t="str">
        <f t="shared" si="22"/>
        <v>1.27</v>
      </c>
      <c r="K212" t="str">
        <f t="shared" si="23"/>
        <v>1.32</v>
      </c>
      <c r="L212" t="str">
        <f t="shared" si="24"/>
        <v>1.43</v>
      </c>
      <c r="M212" t="str">
        <f t="shared" si="25"/>
        <v>1.51</v>
      </c>
      <c r="N212" t="str">
        <f t="shared" si="26"/>
        <v>1.57</v>
      </c>
    </row>
    <row r="213" spans="1:14" x14ac:dyDescent="0.3">
      <c r="A213" s="1">
        <v>52</v>
      </c>
      <c r="B213" t="s">
        <v>399</v>
      </c>
      <c r="C213" t="s">
        <v>261</v>
      </c>
      <c r="D213" t="s">
        <v>11983</v>
      </c>
      <c r="E213" t="s">
        <v>11984</v>
      </c>
      <c r="F213" t="s">
        <v>11977</v>
      </c>
      <c r="G213" t="s">
        <v>11980</v>
      </c>
      <c r="I213" t="str">
        <f t="shared" si="21"/>
        <v>N/A</v>
      </c>
      <c r="J213" t="str">
        <f t="shared" si="22"/>
        <v>N/A</v>
      </c>
      <c r="K213">
        <f t="shared" si="23"/>
        <v>4.2099999999999999E-2</v>
      </c>
      <c r="L213">
        <f t="shared" si="24"/>
        <v>8.0799999999999997E-2</v>
      </c>
      <c r="M213">
        <f t="shared" si="25"/>
        <v>6.0700000000000004E-2</v>
      </c>
      <c r="N213">
        <f t="shared" si="26"/>
        <v>3.9600000000000003E-2</v>
      </c>
    </row>
    <row r="214" spans="1:14" x14ac:dyDescent="0.3">
      <c r="A214" s="1">
        <v>53</v>
      </c>
      <c r="B214" t="s">
        <v>404</v>
      </c>
      <c r="C214" t="s">
        <v>7117</v>
      </c>
      <c r="D214" t="s">
        <v>5749</v>
      </c>
      <c r="E214" t="s">
        <v>9518</v>
      </c>
      <c r="F214" t="s">
        <v>11985</v>
      </c>
      <c r="G214" t="s">
        <v>11982</v>
      </c>
      <c r="I214" t="str">
        <f t="shared" si="21"/>
        <v>pos_trend</v>
      </c>
      <c r="J214">
        <f t="shared" si="22"/>
        <v>18960000</v>
      </c>
      <c r="K214">
        <f t="shared" si="23"/>
        <v>19210000</v>
      </c>
      <c r="L214">
        <f t="shared" si="24"/>
        <v>19830000</v>
      </c>
      <c r="M214">
        <f t="shared" si="25"/>
        <v>19890000</v>
      </c>
      <c r="N214">
        <f t="shared" si="26"/>
        <v>22390000</v>
      </c>
    </row>
    <row r="215" spans="1:14" x14ac:dyDescent="0.3">
      <c r="I215" t="str">
        <f t="shared" si="21"/>
        <v>N/A</v>
      </c>
      <c r="J215">
        <f t="shared" si="22"/>
        <v>0</v>
      </c>
      <c r="K215">
        <f t="shared" si="23"/>
        <v>0</v>
      </c>
      <c r="L215">
        <f t="shared" si="24"/>
        <v>0</v>
      </c>
      <c r="M215">
        <f t="shared" si="25"/>
        <v>0</v>
      </c>
      <c r="N215">
        <f t="shared" si="26"/>
        <v>0</v>
      </c>
    </row>
    <row r="216" spans="1:14" x14ac:dyDescent="0.3">
      <c r="B216" s="1" t="s">
        <v>247</v>
      </c>
      <c r="C216" s="1" t="s">
        <v>248</v>
      </c>
      <c r="D216" s="1" t="s">
        <v>249</v>
      </c>
      <c r="E216" s="1" t="s">
        <v>250</v>
      </c>
      <c r="F216" s="1" t="s">
        <v>251</v>
      </c>
      <c r="G216" s="1" t="s">
        <v>252</v>
      </c>
      <c r="H216" s="1" t="s">
        <v>253</v>
      </c>
      <c r="I216" t="str">
        <f t="shared" si="21"/>
        <v>pos_trend</v>
      </c>
      <c r="J216" t="str">
        <f t="shared" si="22"/>
        <v>2012</v>
      </c>
      <c r="K216" t="str">
        <f t="shared" si="23"/>
        <v>2013</v>
      </c>
      <c r="L216" t="str">
        <f t="shared" si="24"/>
        <v>2014</v>
      </c>
      <c r="M216" t="str">
        <f t="shared" si="25"/>
        <v>2015</v>
      </c>
      <c r="N216" t="str">
        <f t="shared" si="26"/>
        <v>2016</v>
      </c>
    </row>
    <row r="217" spans="1:14" x14ac:dyDescent="0.3">
      <c r="A217" s="1">
        <v>0</v>
      </c>
      <c r="B217" t="s">
        <v>2045</v>
      </c>
      <c r="C217" t="s">
        <v>10344</v>
      </c>
      <c r="D217" t="s">
        <v>11986</v>
      </c>
      <c r="E217" t="s">
        <v>11987</v>
      </c>
      <c r="F217" t="s">
        <v>10674</v>
      </c>
      <c r="G217" t="s">
        <v>2093</v>
      </c>
      <c r="I217" t="str">
        <f t="shared" si="21"/>
        <v>N/A</v>
      </c>
      <c r="J217">
        <f t="shared" si="22"/>
        <v>41620000</v>
      </c>
      <c r="K217">
        <f t="shared" si="23"/>
        <v>37370000</v>
      </c>
      <c r="L217">
        <f t="shared" si="24"/>
        <v>40520000</v>
      </c>
      <c r="M217">
        <f t="shared" si="25"/>
        <v>36060000</v>
      </c>
      <c r="N217">
        <f t="shared" si="26"/>
        <v>48470000</v>
      </c>
    </row>
    <row r="218" spans="1:14" x14ac:dyDescent="0.3">
      <c r="A218" s="1">
        <v>1</v>
      </c>
      <c r="B218" t="s">
        <v>2051</v>
      </c>
      <c r="C218" t="s">
        <v>261</v>
      </c>
      <c r="D218" t="s">
        <v>11988</v>
      </c>
      <c r="E218" t="s">
        <v>11989</v>
      </c>
      <c r="F218" t="s">
        <v>11990</v>
      </c>
      <c r="G218" t="s">
        <v>11991</v>
      </c>
      <c r="I218" t="str">
        <f t="shared" si="21"/>
        <v>N/A</v>
      </c>
      <c r="J218" t="str">
        <f t="shared" si="22"/>
        <v>N/A</v>
      </c>
      <c r="K218">
        <f t="shared" si="23"/>
        <v>-0.10220000000000001</v>
      </c>
      <c r="L218">
        <f t="shared" si="24"/>
        <v>8.43E-2</v>
      </c>
      <c r="M218">
        <f t="shared" si="25"/>
        <v>-0.11</v>
      </c>
      <c r="N218">
        <f t="shared" si="26"/>
        <v>0.34399999999999997</v>
      </c>
    </row>
    <row r="219" spans="1:14" x14ac:dyDescent="0.3">
      <c r="A219" s="1">
        <v>2</v>
      </c>
      <c r="B219" t="s">
        <v>2056</v>
      </c>
      <c r="C219" t="s">
        <v>11992</v>
      </c>
      <c r="D219" t="s">
        <v>11993</v>
      </c>
      <c r="E219" t="s">
        <v>11994</v>
      </c>
      <c r="F219" t="s">
        <v>11995</v>
      </c>
      <c r="G219" t="s">
        <v>11996</v>
      </c>
      <c r="I219" t="str">
        <f t="shared" si="21"/>
        <v>N/A</v>
      </c>
      <c r="J219">
        <f t="shared" si="22"/>
        <v>623100000</v>
      </c>
      <c r="K219">
        <f t="shared" si="23"/>
        <v>647430000</v>
      </c>
      <c r="L219">
        <f t="shared" si="24"/>
        <v>646560000</v>
      </c>
      <c r="M219">
        <f t="shared" si="25"/>
        <v>673220000</v>
      </c>
      <c r="N219">
        <f t="shared" si="26"/>
        <v>754460000</v>
      </c>
    </row>
    <row r="220" spans="1:14" x14ac:dyDescent="0.3">
      <c r="A220" s="1">
        <v>3</v>
      </c>
      <c r="B220" t="s">
        <v>2062</v>
      </c>
      <c r="C220" t="s">
        <v>261</v>
      </c>
      <c r="D220" t="s">
        <v>261</v>
      </c>
      <c r="E220" t="s">
        <v>261</v>
      </c>
      <c r="F220" t="s">
        <v>261</v>
      </c>
      <c r="G220" t="s">
        <v>261</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2063</v>
      </c>
      <c r="C221" t="s">
        <v>9890</v>
      </c>
      <c r="D221" t="s">
        <v>11997</v>
      </c>
      <c r="E221" t="s">
        <v>261</v>
      </c>
      <c r="F221" t="s">
        <v>261</v>
      </c>
      <c r="G221" t="s">
        <v>261</v>
      </c>
      <c r="I221" t="str">
        <f t="shared" si="21"/>
        <v>N/A</v>
      </c>
      <c r="J221">
        <f t="shared" si="22"/>
        <v>7460000</v>
      </c>
      <c r="K221">
        <f t="shared" si="23"/>
        <v>22760000</v>
      </c>
      <c r="L221" t="str">
        <f t="shared" si="24"/>
        <v>N/A</v>
      </c>
      <c r="M221" t="str">
        <f t="shared" si="25"/>
        <v>N/A</v>
      </c>
      <c r="N221" t="str">
        <f t="shared" si="26"/>
        <v>N/A</v>
      </c>
    </row>
    <row r="222" spans="1:14" x14ac:dyDescent="0.3">
      <c r="A222" s="1">
        <v>5</v>
      </c>
      <c r="B222" t="s">
        <v>2069</v>
      </c>
      <c r="C222" t="s">
        <v>9890</v>
      </c>
      <c r="D222" t="s">
        <v>11997</v>
      </c>
      <c r="E222" t="s">
        <v>261</v>
      </c>
      <c r="F222" t="s">
        <v>261</v>
      </c>
      <c r="G222" t="s">
        <v>261</v>
      </c>
      <c r="I222" t="str">
        <f t="shared" si="21"/>
        <v>N/A</v>
      </c>
      <c r="J222">
        <f t="shared" si="22"/>
        <v>7460000</v>
      </c>
      <c r="K222">
        <f t="shared" si="23"/>
        <v>22760000</v>
      </c>
      <c r="L222" t="str">
        <f t="shared" si="24"/>
        <v>N/A</v>
      </c>
      <c r="M222" t="str">
        <f t="shared" si="25"/>
        <v>N/A</v>
      </c>
      <c r="N222" t="str">
        <f t="shared" si="26"/>
        <v>N/A</v>
      </c>
    </row>
    <row r="223" spans="1:14" x14ac:dyDescent="0.3">
      <c r="A223" s="1">
        <v>6</v>
      </c>
      <c r="B223" t="s">
        <v>2070</v>
      </c>
      <c r="C223" t="s">
        <v>261</v>
      </c>
      <c r="D223" t="s">
        <v>261</v>
      </c>
      <c r="E223" t="s">
        <v>261</v>
      </c>
      <c r="F223" t="s">
        <v>261</v>
      </c>
      <c r="G223" t="s">
        <v>261</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2071</v>
      </c>
      <c r="C224" t="s">
        <v>11998</v>
      </c>
      <c r="D224" t="s">
        <v>11999</v>
      </c>
      <c r="E224" t="s">
        <v>12000</v>
      </c>
      <c r="F224" t="s">
        <v>8239</v>
      </c>
      <c r="G224" t="s">
        <v>261</v>
      </c>
      <c r="I224" t="str">
        <f t="shared" si="21"/>
        <v>N/A</v>
      </c>
      <c r="J224">
        <f t="shared" si="22"/>
        <v>23470000</v>
      </c>
      <c r="K224">
        <f t="shared" si="23"/>
        <v>18950000</v>
      </c>
      <c r="L224">
        <f t="shared" si="24"/>
        <v>19560000</v>
      </c>
      <c r="M224">
        <f t="shared" si="25"/>
        <v>9900000</v>
      </c>
      <c r="N224" t="str">
        <f t="shared" si="26"/>
        <v>N/A</v>
      </c>
    </row>
    <row r="225" spans="1:14" x14ac:dyDescent="0.3">
      <c r="A225" s="1">
        <v>8</v>
      </c>
      <c r="B225" t="s">
        <v>2077</v>
      </c>
      <c r="C225" t="s">
        <v>12001</v>
      </c>
      <c r="D225" t="s">
        <v>7786</v>
      </c>
      <c r="E225" t="s">
        <v>261</v>
      </c>
      <c r="F225" t="s">
        <v>12002</v>
      </c>
      <c r="G225" t="s">
        <v>9434</v>
      </c>
      <c r="I225" t="str">
        <f t="shared" si="21"/>
        <v>N/A</v>
      </c>
      <c r="J225">
        <f t="shared" si="22"/>
        <v>8340000</v>
      </c>
      <c r="K225">
        <f t="shared" si="23"/>
        <v>9000000</v>
      </c>
      <c r="L225" t="str">
        <f t="shared" si="24"/>
        <v>N/A</v>
      </c>
      <c r="M225">
        <f t="shared" si="25"/>
        <v>8570000</v>
      </c>
      <c r="N225">
        <f t="shared" si="26"/>
        <v>13050000</v>
      </c>
    </row>
    <row r="226" spans="1:14" x14ac:dyDescent="0.3">
      <c r="A226" s="1">
        <v>9</v>
      </c>
      <c r="B226" t="s">
        <v>2078</v>
      </c>
      <c r="C226" t="s">
        <v>12003</v>
      </c>
      <c r="D226" t="s">
        <v>12004</v>
      </c>
      <c r="E226" t="s">
        <v>12005</v>
      </c>
      <c r="F226" t="s">
        <v>12006</v>
      </c>
      <c r="G226" t="s">
        <v>12007</v>
      </c>
      <c r="I226" t="str">
        <f t="shared" si="21"/>
        <v>pos_trend</v>
      </c>
      <c r="J226">
        <f t="shared" si="22"/>
        <v>76830000</v>
      </c>
      <c r="K226">
        <f t="shared" si="23"/>
        <v>113770000</v>
      </c>
      <c r="L226">
        <f t="shared" si="24"/>
        <v>153960000</v>
      </c>
      <c r="M226">
        <f t="shared" si="25"/>
        <v>203720000</v>
      </c>
      <c r="N226">
        <f t="shared" si="26"/>
        <v>247520000</v>
      </c>
    </row>
    <row r="227" spans="1:14" x14ac:dyDescent="0.3">
      <c r="A227" s="1">
        <v>10</v>
      </c>
      <c r="B227" t="s">
        <v>2084</v>
      </c>
      <c r="C227" t="s">
        <v>12008</v>
      </c>
      <c r="D227" t="s">
        <v>12009</v>
      </c>
      <c r="E227" t="s">
        <v>12010</v>
      </c>
      <c r="F227" t="s">
        <v>12011</v>
      </c>
      <c r="G227" t="s">
        <v>12012</v>
      </c>
      <c r="I227" t="str">
        <f t="shared" si="21"/>
        <v>N/A</v>
      </c>
      <c r="J227">
        <f t="shared" si="22"/>
        <v>486910000</v>
      </c>
      <c r="K227">
        <f t="shared" si="23"/>
        <v>473230000</v>
      </c>
      <c r="L227">
        <f t="shared" si="24"/>
        <v>457300000</v>
      </c>
      <c r="M227">
        <f t="shared" si="25"/>
        <v>423960000</v>
      </c>
      <c r="N227">
        <f t="shared" si="26"/>
        <v>461910000</v>
      </c>
    </row>
    <row r="228" spans="1:14" x14ac:dyDescent="0.3">
      <c r="A228" s="1">
        <v>11</v>
      </c>
      <c r="B228" t="s">
        <v>2088</v>
      </c>
      <c r="C228" t="s">
        <v>12013</v>
      </c>
      <c r="D228" t="s">
        <v>12014</v>
      </c>
      <c r="E228" t="s">
        <v>12014</v>
      </c>
      <c r="F228" t="s">
        <v>12014</v>
      </c>
      <c r="G228" t="s">
        <v>12014</v>
      </c>
      <c r="I228" t="str">
        <f t="shared" si="21"/>
        <v>N/A</v>
      </c>
      <c r="J228" t="str">
        <f t="shared" si="22"/>
        <v>733000</v>
      </c>
      <c r="K228" t="str">
        <f t="shared" si="23"/>
        <v>353000</v>
      </c>
      <c r="L228" t="str">
        <f t="shared" si="24"/>
        <v>353000</v>
      </c>
      <c r="M228" t="str">
        <f t="shared" si="25"/>
        <v>353000</v>
      </c>
      <c r="N228" t="str">
        <f t="shared" si="26"/>
        <v>353000</v>
      </c>
    </row>
    <row r="229" spans="1:14" x14ac:dyDescent="0.3">
      <c r="A229" s="1">
        <v>12</v>
      </c>
      <c r="B229" t="s">
        <v>437</v>
      </c>
      <c r="C229" t="s">
        <v>12015</v>
      </c>
      <c r="D229" t="s">
        <v>7835</v>
      </c>
      <c r="E229" t="s">
        <v>11485</v>
      </c>
      <c r="F229" t="s">
        <v>444</v>
      </c>
      <c r="G229" t="s">
        <v>12016</v>
      </c>
      <c r="I229" t="str">
        <f t="shared" si="21"/>
        <v>N/A</v>
      </c>
      <c r="J229">
        <f t="shared" si="22"/>
        <v>19350000</v>
      </c>
      <c r="K229">
        <f t="shared" si="23"/>
        <v>9370000</v>
      </c>
      <c r="L229">
        <f t="shared" si="24"/>
        <v>15380000</v>
      </c>
      <c r="M229">
        <f t="shared" si="25"/>
        <v>26710000</v>
      </c>
      <c r="N229">
        <f t="shared" si="26"/>
        <v>31620000</v>
      </c>
    </row>
    <row r="230" spans="1:14" x14ac:dyDescent="0.3">
      <c r="A230" s="1">
        <v>13</v>
      </c>
      <c r="B230" t="s">
        <v>2095</v>
      </c>
      <c r="C230" t="s">
        <v>261</v>
      </c>
      <c r="D230" t="s">
        <v>2437</v>
      </c>
      <c r="E230" t="s">
        <v>12017</v>
      </c>
      <c r="F230" t="s">
        <v>6061</v>
      </c>
      <c r="G230" t="s">
        <v>12018</v>
      </c>
      <c r="I230" t="str">
        <f t="shared" si="21"/>
        <v>N/A</v>
      </c>
      <c r="J230" t="str">
        <f t="shared" si="22"/>
        <v>N/A</v>
      </c>
      <c r="K230">
        <f t="shared" si="23"/>
        <v>3.9E-2</v>
      </c>
      <c r="L230">
        <f t="shared" si="24"/>
        <v>-1.4000000000000002E-3</v>
      </c>
      <c r="M230">
        <f t="shared" si="25"/>
        <v>4.1200000000000001E-2</v>
      </c>
      <c r="N230">
        <f t="shared" si="26"/>
        <v>0.1207</v>
      </c>
    </row>
    <row r="231" spans="1:14" x14ac:dyDescent="0.3">
      <c r="A231" s="1">
        <v>14</v>
      </c>
      <c r="B231" t="s">
        <v>2100</v>
      </c>
      <c r="C231" t="s">
        <v>2724</v>
      </c>
      <c r="D231" t="s">
        <v>4559</v>
      </c>
      <c r="E231" t="s">
        <v>3382</v>
      </c>
      <c r="F231" t="s">
        <v>3393</v>
      </c>
      <c r="G231" t="s">
        <v>6975</v>
      </c>
      <c r="I231" t="str">
        <f t="shared" si="21"/>
        <v>pos_trend</v>
      </c>
      <c r="J231">
        <f t="shared" si="22"/>
        <v>1190000000</v>
      </c>
      <c r="K231">
        <f t="shared" si="23"/>
        <v>1370000000</v>
      </c>
      <c r="L231">
        <f t="shared" si="24"/>
        <v>1430000000</v>
      </c>
      <c r="M231">
        <f t="shared" si="25"/>
        <v>1550000000</v>
      </c>
      <c r="N231">
        <f t="shared" si="26"/>
        <v>1980000000</v>
      </c>
    </row>
    <row r="232" spans="1:14" x14ac:dyDescent="0.3">
      <c r="A232" s="1">
        <v>15</v>
      </c>
      <c r="B232" t="s">
        <v>2106</v>
      </c>
      <c r="C232" t="s">
        <v>3927</v>
      </c>
      <c r="D232" t="s">
        <v>4570</v>
      </c>
      <c r="E232" t="s">
        <v>3338</v>
      </c>
      <c r="F232" t="s">
        <v>4106</v>
      </c>
      <c r="G232" t="s">
        <v>12019</v>
      </c>
      <c r="I232" t="str">
        <f t="shared" si="21"/>
        <v>pos_trend</v>
      </c>
      <c r="J232">
        <f t="shared" si="22"/>
        <v>1200000000</v>
      </c>
      <c r="K232">
        <f t="shared" si="23"/>
        <v>1380000000</v>
      </c>
      <c r="L232">
        <f t="shared" si="24"/>
        <v>1450000000</v>
      </c>
      <c r="M232">
        <f t="shared" si="25"/>
        <v>1560000000</v>
      </c>
      <c r="N232">
        <f t="shared" si="26"/>
        <v>1990000000</v>
      </c>
    </row>
    <row r="233" spans="1:14" x14ac:dyDescent="0.3">
      <c r="A233" s="1">
        <v>16</v>
      </c>
      <c r="B233" t="s">
        <v>2112</v>
      </c>
      <c r="C233" t="s">
        <v>12020</v>
      </c>
      <c r="D233" t="s">
        <v>12021</v>
      </c>
      <c r="E233" t="s">
        <v>12022</v>
      </c>
      <c r="F233" t="s">
        <v>12023</v>
      </c>
      <c r="G233" t="s">
        <v>12024</v>
      </c>
      <c r="I233" t="str">
        <f t="shared" si="21"/>
        <v>pos_trend</v>
      </c>
      <c r="J233">
        <f t="shared" si="22"/>
        <v>515280000</v>
      </c>
      <c r="K233">
        <f t="shared" si="23"/>
        <v>543840000</v>
      </c>
      <c r="L233">
        <f t="shared" si="24"/>
        <v>596850000</v>
      </c>
      <c r="M233">
        <f t="shared" si="25"/>
        <v>665040000</v>
      </c>
      <c r="N233">
        <f t="shared" si="26"/>
        <v>760500000</v>
      </c>
    </row>
    <row r="234" spans="1:14" x14ac:dyDescent="0.3">
      <c r="A234" s="1">
        <v>17</v>
      </c>
      <c r="B234" t="s">
        <v>2118</v>
      </c>
      <c r="C234" t="s">
        <v>12025</v>
      </c>
      <c r="D234" t="s">
        <v>12026</v>
      </c>
      <c r="E234" t="s">
        <v>12027</v>
      </c>
      <c r="F234" t="s">
        <v>12028</v>
      </c>
      <c r="G234" t="s">
        <v>12029</v>
      </c>
      <c r="I234" t="str">
        <f t="shared" si="21"/>
        <v>N/A</v>
      </c>
      <c r="J234">
        <f t="shared" si="22"/>
        <v>115540000</v>
      </c>
      <c r="K234">
        <f t="shared" si="23"/>
        <v>130630000</v>
      </c>
      <c r="L234">
        <f t="shared" si="24"/>
        <v>134850000</v>
      </c>
      <c r="M234">
        <f t="shared" si="25"/>
        <v>147930000</v>
      </c>
      <c r="N234">
        <f t="shared" si="26"/>
        <v>59950000</v>
      </c>
    </row>
    <row r="235" spans="1:14" x14ac:dyDescent="0.3">
      <c r="A235" s="1">
        <v>18</v>
      </c>
      <c r="B235" t="s">
        <v>2124</v>
      </c>
      <c r="C235" t="s">
        <v>12030</v>
      </c>
      <c r="D235" t="s">
        <v>12031</v>
      </c>
      <c r="E235" t="s">
        <v>12032</v>
      </c>
      <c r="F235" t="s">
        <v>12033</v>
      </c>
      <c r="G235" t="s">
        <v>7310</v>
      </c>
      <c r="I235" t="str">
        <f t="shared" si="21"/>
        <v>pos_trend</v>
      </c>
      <c r="J235">
        <f t="shared" si="22"/>
        <v>577080000</v>
      </c>
      <c r="K235">
        <f t="shared" si="23"/>
        <v>710750000</v>
      </c>
      <c r="L235">
        <f t="shared" si="24"/>
        <v>720290000</v>
      </c>
      <c r="M235">
        <f t="shared" si="25"/>
        <v>755100000</v>
      </c>
      <c r="N235">
        <f t="shared" si="26"/>
        <v>1170000000</v>
      </c>
    </row>
    <row r="236" spans="1:14" x14ac:dyDescent="0.3">
      <c r="A236" s="1">
        <v>19</v>
      </c>
      <c r="B236" t="s">
        <v>2130</v>
      </c>
      <c r="C236" t="s">
        <v>261</v>
      </c>
      <c r="D236" t="s">
        <v>261</v>
      </c>
      <c r="E236" t="s">
        <v>261</v>
      </c>
      <c r="F236" t="s">
        <v>261</v>
      </c>
      <c r="G236" t="s">
        <v>261</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2131</v>
      </c>
      <c r="C237" t="s">
        <v>261</v>
      </c>
      <c r="D237" t="s">
        <v>261</v>
      </c>
      <c r="E237" t="s">
        <v>261</v>
      </c>
      <c r="F237" t="s">
        <v>261</v>
      </c>
      <c r="G237" t="s">
        <v>261</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2132</v>
      </c>
      <c r="C238" t="s">
        <v>261</v>
      </c>
      <c r="D238" t="s">
        <v>261</v>
      </c>
      <c r="E238" t="s">
        <v>261</v>
      </c>
      <c r="F238" t="s">
        <v>261</v>
      </c>
      <c r="G238" t="s">
        <v>261</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2133</v>
      </c>
      <c r="C239" t="s">
        <v>261</v>
      </c>
      <c r="D239" t="s">
        <v>261</v>
      </c>
      <c r="E239" t="s">
        <v>261</v>
      </c>
      <c r="F239" t="s">
        <v>261</v>
      </c>
      <c r="G239" t="s">
        <v>261</v>
      </c>
      <c r="I239" t="str">
        <f t="shared" si="21"/>
        <v>N/A</v>
      </c>
      <c r="J239" t="str">
        <f t="shared" si="22"/>
        <v>N/A</v>
      </c>
      <c r="K239" t="str">
        <f t="shared" si="23"/>
        <v>N/A</v>
      </c>
      <c r="L239" t="str">
        <f t="shared" si="24"/>
        <v>N/A</v>
      </c>
      <c r="M239" t="str">
        <f t="shared" si="25"/>
        <v>N/A</v>
      </c>
      <c r="N239" t="str">
        <f t="shared" si="26"/>
        <v>N/A</v>
      </c>
    </row>
    <row r="240" spans="1:14" x14ac:dyDescent="0.3">
      <c r="A240" s="1">
        <v>23</v>
      </c>
      <c r="B240" t="s">
        <v>2134</v>
      </c>
      <c r="C240" t="s">
        <v>9698</v>
      </c>
      <c r="D240" t="s">
        <v>12034</v>
      </c>
      <c r="E240" t="s">
        <v>12035</v>
      </c>
      <c r="F240" t="s">
        <v>1177</v>
      </c>
      <c r="G240" t="s">
        <v>12036</v>
      </c>
      <c r="I240" t="str">
        <f t="shared" si="21"/>
        <v>N/A</v>
      </c>
      <c r="J240" t="str">
        <f t="shared" si="22"/>
        <v>(3.04M)</v>
      </c>
      <c r="K240" t="str">
        <f t="shared" si="23"/>
        <v>(2.83M)</v>
      </c>
      <c r="L240" t="str">
        <f t="shared" si="24"/>
        <v>(4.01M)</v>
      </c>
      <c r="M240" t="str">
        <f t="shared" si="25"/>
        <v>(3.73M)</v>
      </c>
      <c r="N240" t="str">
        <f t="shared" si="26"/>
        <v>(3.45M)</v>
      </c>
    </row>
    <row r="241" spans="1:14" x14ac:dyDescent="0.3">
      <c r="A241" s="1">
        <v>24</v>
      </c>
      <c r="B241" t="s">
        <v>2140</v>
      </c>
      <c r="C241" t="s">
        <v>12037</v>
      </c>
      <c r="D241" t="s">
        <v>12038</v>
      </c>
      <c r="E241" t="s">
        <v>12039</v>
      </c>
      <c r="F241" t="s">
        <v>12040</v>
      </c>
      <c r="G241" t="s">
        <v>12041</v>
      </c>
      <c r="I241" t="str">
        <f t="shared" si="21"/>
        <v>N/A</v>
      </c>
      <c r="J241" t="str">
        <f t="shared" si="22"/>
        <v>(15.52M)</v>
      </c>
      <c r="K241" t="str">
        <f t="shared" si="23"/>
        <v>(14.58M)</v>
      </c>
      <c r="L241" t="str">
        <f t="shared" si="24"/>
        <v>(14.93M)</v>
      </c>
      <c r="M241" t="str">
        <f t="shared" si="25"/>
        <v>(14.44M)</v>
      </c>
      <c r="N241" t="str">
        <f t="shared" si="26"/>
        <v>(14.81M)</v>
      </c>
    </row>
    <row r="242" spans="1:14" x14ac:dyDescent="0.3">
      <c r="A242" s="1">
        <v>25</v>
      </c>
      <c r="B242" t="s">
        <v>2146</v>
      </c>
      <c r="C242" t="s">
        <v>261</v>
      </c>
      <c r="D242" t="s">
        <v>261</v>
      </c>
      <c r="E242" t="s">
        <v>261</v>
      </c>
      <c r="F242" t="s">
        <v>261</v>
      </c>
      <c r="G242" t="s">
        <v>261</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2147</v>
      </c>
      <c r="C243" t="s">
        <v>261</v>
      </c>
      <c r="D243" t="s">
        <v>9938</v>
      </c>
      <c r="E243" t="s">
        <v>3816</v>
      </c>
      <c r="F243" t="s">
        <v>9474</v>
      </c>
      <c r="G243" t="s">
        <v>12042</v>
      </c>
      <c r="I243" t="str">
        <f t="shared" si="21"/>
        <v>N/A</v>
      </c>
      <c r="J243" t="str">
        <f t="shared" si="22"/>
        <v>N/A</v>
      </c>
      <c r="K243">
        <f t="shared" si="23"/>
        <v>0.15</v>
      </c>
      <c r="L243">
        <f t="shared" si="24"/>
        <v>4.7699999999999999E-2</v>
      </c>
      <c r="M243">
        <f t="shared" si="25"/>
        <v>8.1500000000000003E-2</v>
      </c>
      <c r="N243">
        <f t="shared" si="26"/>
        <v>0.27440000000000003</v>
      </c>
    </row>
    <row r="244" spans="1:14" x14ac:dyDescent="0.3">
      <c r="A244" s="1">
        <v>27</v>
      </c>
      <c r="B244" t="s">
        <v>2152</v>
      </c>
      <c r="C244" t="s">
        <v>261</v>
      </c>
      <c r="D244" t="s">
        <v>261</v>
      </c>
      <c r="E244" t="s">
        <v>261</v>
      </c>
      <c r="F244" t="s">
        <v>261</v>
      </c>
      <c r="G244" t="s">
        <v>261</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2153</v>
      </c>
      <c r="C245" t="s">
        <v>261</v>
      </c>
      <c r="D245" t="s">
        <v>261</v>
      </c>
      <c r="E245" t="s">
        <v>261</v>
      </c>
      <c r="F245" t="s">
        <v>261</v>
      </c>
      <c r="G245" t="s">
        <v>261</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440</v>
      </c>
      <c r="C246" t="s">
        <v>12043</v>
      </c>
      <c r="D246" t="s">
        <v>12044</v>
      </c>
      <c r="E246" t="s">
        <v>12045</v>
      </c>
      <c r="F246" t="s">
        <v>12046</v>
      </c>
      <c r="G246" t="s">
        <v>12047</v>
      </c>
      <c r="I246" t="str">
        <f t="shared" si="21"/>
        <v>N/A</v>
      </c>
      <c r="J246">
        <f t="shared" si="22"/>
        <v>36550000</v>
      </c>
      <c r="K246">
        <f t="shared" si="23"/>
        <v>40430000</v>
      </c>
      <c r="L246">
        <f t="shared" si="24"/>
        <v>39930000</v>
      </c>
      <c r="M246">
        <f t="shared" si="25"/>
        <v>37820000</v>
      </c>
      <c r="N246">
        <f t="shared" si="26"/>
        <v>48230000</v>
      </c>
    </row>
    <row r="247" spans="1:14" x14ac:dyDescent="0.3">
      <c r="A247" s="1">
        <v>30</v>
      </c>
      <c r="B247" t="s">
        <v>443</v>
      </c>
      <c r="C247" t="s">
        <v>12048</v>
      </c>
      <c r="D247" t="s">
        <v>12049</v>
      </c>
      <c r="E247" t="s">
        <v>11921</v>
      </c>
      <c r="F247" t="s">
        <v>12050</v>
      </c>
      <c r="G247" t="s">
        <v>12051</v>
      </c>
      <c r="I247" t="str">
        <f t="shared" si="21"/>
        <v>N/A</v>
      </c>
      <c r="J247">
        <f t="shared" si="22"/>
        <v>106610000</v>
      </c>
      <c r="K247">
        <f t="shared" si="23"/>
        <v>62230000</v>
      </c>
      <c r="L247">
        <f t="shared" si="24"/>
        <v>68520000</v>
      </c>
      <c r="M247">
        <f t="shared" si="25"/>
        <v>54550000</v>
      </c>
      <c r="N247">
        <f t="shared" si="26"/>
        <v>103540000</v>
      </c>
    </row>
    <row r="248" spans="1:14" x14ac:dyDescent="0.3">
      <c r="A248" s="1">
        <v>31</v>
      </c>
      <c r="B248" t="s">
        <v>449</v>
      </c>
      <c r="C248" t="s">
        <v>5702</v>
      </c>
      <c r="D248" t="s">
        <v>12052</v>
      </c>
      <c r="E248" t="s">
        <v>12053</v>
      </c>
      <c r="F248" t="s">
        <v>9736</v>
      </c>
      <c r="G248" t="s">
        <v>10814</v>
      </c>
      <c r="I248" t="str">
        <f t="shared" si="21"/>
        <v>N/A</v>
      </c>
      <c r="J248">
        <f t="shared" si="22"/>
        <v>85060000</v>
      </c>
      <c r="K248">
        <f t="shared" si="23"/>
        <v>38370000</v>
      </c>
      <c r="L248">
        <f t="shared" si="24"/>
        <v>45910000</v>
      </c>
      <c r="M248">
        <f t="shared" si="25"/>
        <v>32729999.999999996</v>
      </c>
      <c r="N248">
        <f t="shared" si="26"/>
        <v>46640000</v>
      </c>
    </row>
    <row r="249" spans="1:14" x14ac:dyDescent="0.3">
      <c r="A249" s="1">
        <v>32</v>
      </c>
      <c r="B249" t="s">
        <v>454</v>
      </c>
      <c r="C249" t="s">
        <v>5558</v>
      </c>
      <c r="D249" t="s">
        <v>12054</v>
      </c>
      <c r="E249" t="s">
        <v>12055</v>
      </c>
      <c r="F249" t="s">
        <v>7681</v>
      </c>
      <c r="G249" t="s">
        <v>12056</v>
      </c>
      <c r="I249" t="str">
        <f t="shared" si="21"/>
        <v>N/A</v>
      </c>
      <c r="J249">
        <f t="shared" si="22"/>
        <v>21560000</v>
      </c>
      <c r="K249">
        <f t="shared" si="23"/>
        <v>23860000</v>
      </c>
      <c r="L249">
        <f t="shared" si="24"/>
        <v>22610000</v>
      </c>
      <c r="M249">
        <f t="shared" si="25"/>
        <v>21820000</v>
      </c>
      <c r="N249">
        <f t="shared" si="26"/>
        <v>56890000</v>
      </c>
    </row>
    <row r="250" spans="1:14" x14ac:dyDescent="0.3">
      <c r="A250" s="1">
        <v>33</v>
      </c>
      <c r="B250" t="s">
        <v>2169</v>
      </c>
      <c r="C250" t="s">
        <v>426</v>
      </c>
      <c r="D250" t="s">
        <v>9019</v>
      </c>
      <c r="E250" t="s">
        <v>5489</v>
      </c>
      <c r="F250" t="s">
        <v>12057</v>
      </c>
      <c r="G250" t="s">
        <v>4971</v>
      </c>
      <c r="I250" t="str">
        <f t="shared" si="21"/>
        <v>pos_trend</v>
      </c>
      <c r="J250">
        <f t="shared" si="22"/>
        <v>7420000</v>
      </c>
      <c r="K250">
        <f t="shared" si="23"/>
        <v>7470000</v>
      </c>
      <c r="L250">
        <f t="shared" si="24"/>
        <v>8160000</v>
      </c>
      <c r="M250">
        <f t="shared" si="25"/>
        <v>21980000</v>
      </c>
      <c r="N250">
        <f t="shared" si="26"/>
        <v>25920000</v>
      </c>
    </row>
    <row r="251" spans="1:14" x14ac:dyDescent="0.3">
      <c r="A251" s="1">
        <v>34</v>
      </c>
      <c r="B251" t="s">
        <v>459</v>
      </c>
      <c r="C251" t="s">
        <v>2901</v>
      </c>
      <c r="D251" t="s">
        <v>9099</v>
      </c>
      <c r="E251" t="s">
        <v>6128</v>
      </c>
      <c r="F251" t="s">
        <v>5215</v>
      </c>
      <c r="G251" t="s">
        <v>12058</v>
      </c>
      <c r="I251" t="str">
        <f t="shared" si="21"/>
        <v>pos_trend</v>
      </c>
      <c r="J251">
        <f t="shared" si="22"/>
        <v>2020000000</v>
      </c>
      <c r="K251">
        <f t="shared" si="23"/>
        <v>2180000000</v>
      </c>
      <c r="L251">
        <f t="shared" si="24"/>
        <v>2250000000</v>
      </c>
      <c r="M251">
        <f t="shared" si="25"/>
        <v>2370000000</v>
      </c>
      <c r="N251">
        <f t="shared" si="26"/>
        <v>2960000000</v>
      </c>
    </row>
    <row r="252" spans="1:14" x14ac:dyDescent="0.3">
      <c r="A252" s="1">
        <v>35</v>
      </c>
      <c r="B252" t="s">
        <v>2175</v>
      </c>
      <c r="C252" t="s">
        <v>261</v>
      </c>
      <c r="D252" t="s">
        <v>6641</v>
      </c>
      <c r="E252" t="s">
        <v>5380</v>
      </c>
      <c r="F252" t="s">
        <v>6890</v>
      </c>
      <c r="G252" t="s">
        <v>12059</v>
      </c>
      <c r="I252" t="str">
        <f t="shared" ref="I252:I315" si="27">IF(AND(K252&gt; J252, L252&gt; K252, M252&gt; L252, N252&gt; M252), "pos_trend", IF(AND(K252&lt; J252, L252&lt; K252, M252&lt; L252, N252&lt; M252), "neg_trend", "N/A"))</f>
        <v>N/A</v>
      </c>
      <c r="J252" t="str">
        <f t="shared" ref="J252:J315" si="28">IF(TRIM(C252)="-", "N/A", IF(RIGHT(C252,1)="M",1000000*VALUE(LEFT(C252,LEN(C252)-1)),IF(RIGHT(C252,1)="B",1000000000*VALUE(LEFT(C252,LEN(C252)-1)),IF(RIGHT(C252,1)="%",0.01*VALUE(LEFT(C252,LEN(C252)-1)),C252))))</f>
        <v>N/A</v>
      </c>
      <c r="K252">
        <f t="shared" ref="K252:K315" si="29">IF(TRIM(D252)="-", "N/A", IF(RIGHT(D252,1)="M",1000000*VALUE(LEFT(D252,LEN(D252)-1)),IF(RIGHT(D252,1)="B",1000000000*VALUE(LEFT(D252,LEN(D252)-1)),IF(RIGHT(D252,1)="%",0.01*VALUE(LEFT(D252,LEN(D252)-1)),D252))))</f>
        <v>7.9500000000000001E-2</v>
      </c>
      <c r="L252">
        <f t="shared" ref="L252:L315" si="30">IF(TRIM(E252)="-", "N/A", IF(RIGHT(E252,1)="M",1000000*VALUE(LEFT(E252,LEN(E252)-1)),IF(RIGHT(E252,1)="B",1000000000*VALUE(LEFT(E252,LEN(E252)-1)),IF(RIGHT(E252,1)="%",0.01*VALUE(LEFT(E252,LEN(E252)-1)),E252))))</f>
        <v>3.2000000000000001E-2</v>
      </c>
      <c r="M252">
        <f t="shared" ref="M252:M315" si="31">IF(TRIM(F252)="-", "N/A", IF(RIGHT(F252,1)="M",1000000*VALUE(LEFT(F252,LEN(F252)-1)),IF(RIGHT(F252,1)="B",1000000000*VALUE(LEFT(F252,LEN(F252)-1)),IF(RIGHT(F252,1)="%",0.01*VALUE(LEFT(F252,LEN(F252)-1)),F252))))</f>
        <v>5.7300000000000004E-2</v>
      </c>
      <c r="N252">
        <f t="shared" ref="N252:N315" si="32">IF(TRIM(G252)="-", "N/A", IF(RIGHT(G252,1)="M",1000000*VALUE(LEFT(G252,LEN(G252)-1)),IF(RIGHT(G252,1)="B",1000000000*VALUE(LEFT(G252,LEN(G252)-1)),IF(RIGHT(G252,1)="%",0.01*VALUE(LEFT(G252,LEN(G252)-1)),G252))))</f>
        <v>0.24530000000000002</v>
      </c>
    </row>
    <row r="253" spans="1:14" x14ac:dyDescent="0.3">
      <c r="A253" s="1">
        <v>36</v>
      </c>
      <c r="B253" t="s">
        <v>470</v>
      </c>
      <c r="C253" t="s">
        <v>261</v>
      </c>
      <c r="D253" t="s">
        <v>261</v>
      </c>
      <c r="E253" t="s">
        <v>261</v>
      </c>
      <c r="F253" t="s">
        <v>261</v>
      </c>
      <c r="G253" t="s">
        <v>12060</v>
      </c>
      <c r="I253" t="str">
        <f t="shared" si="27"/>
        <v>N/A</v>
      </c>
      <c r="J253" t="str">
        <f t="shared" si="28"/>
        <v>N/A</v>
      </c>
      <c r="K253" t="str">
        <f t="shared" si="29"/>
        <v>N/A</v>
      </c>
      <c r="L253" t="str">
        <f t="shared" si="30"/>
        <v>N/A</v>
      </c>
      <c r="M253" t="str">
        <f t="shared" si="31"/>
        <v>N/A</v>
      </c>
      <c r="N253">
        <f t="shared" si="32"/>
        <v>1.3200000000000002E-2</v>
      </c>
    </row>
    <row r="254" spans="1:14" x14ac:dyDescent="0.3">
      <c r="I254" t="str">
        <f t="shared" si="27"/>
        <v>N/A</v>
      </c>
      <c r="J254">
        <f t="shared" si="28"/>
        <v>0</v>
      </c>
      <c r="K254">
        <f t="shared" si="29"/>
        <v>0</v>
      </c>
      <c r="L254">
        <f t="shared" si="30"/>
        <v>0</v>
      </c>
      <c r="M254">
        <f t="shared" si="31"/>
        <v>0</v>
      </c>
      <c r="N254">
        <f t="shared" si="32"/>
        <v>0</v>
      </c>
    </row>
    <row r="255" spans="1:14" x14ac:dyDescent="0.3">
      <c r="B255" s="1" t="s">
        <v>296</v>
      </c>
      <c r="C255" s="1" t="s">
        <v>248</v>
      </c>
      <c r="D255" s="1" t="s">
        <v>249</v>
      </c>
      <c r="E255" s="1" t="s">
        <v>250</v>
      </c>
      <c r="F255" s="1" t="s">
        <v>251</v>
      </c>
      <c r="G255" s="1" t="s">
        <v>252</v>
      </c>
      <c r="H255" s="1" t="s">
        <v>253</v>
      </c>
      <c r="I255" t="str">
        <f t="shared" si="27"/>
        <v>pos_trend</v>
      </c>
      <c r="J255" t="str">
        <f t="shared" si="28"/>
        <v>2012</v>
      </c>
      <c r="K255" t="str">
        <f t="shared" si="29"/>
        <v>2013</v>
      </c>
      <c r="L255" t="str">
        <f t="shared" si="30"/>
        <v>2014</v>
      </c>
      <c r="M255" t="str">
        <f t="shared" si="31"/>
        <v>2015</v>
      </c>
      <c r="N255" t="str">
        <f t="shared" si="32"/>
        <v>2016</v>
      </c>
    </row>
    <row r="256" spans="1:14" x14ac:dyDescent="0.3">
      <c r="A256" s="1">
        <v>0</v>
      </c>
      <c r="B256" t="s">
        <v>2180</v>
      </c>
      <c r="C256" t="s">
        <v>11341</v>
      </c>
      <c r="D256" t="s">
        <v>3383</v>
      </c>
      <c r="E256" t="s">
        <v>9158</v>
      </c>
      <c r="F256" t="s">
        <v>7073</v>
      </c>
      <c r="G256" t="s">
        <v>4474</v>
      </c>
      <c r="I256" t="str">
        <f t="shared" si="27"/>
        <v>N/A</v>
      </c>
      <c r="J256">
        <f t="shared" si="28"/>
        <v>1640000000</v>
      </c>
      <c r="K256">
        <f t="shared" si="29"/>
        <v>1810000000</v>
      </c>
      <c r="L256">
        <f t="shared" si="30"/>
        <v>1780000000</v>
      </c>
      <c r="M256">
        <f t="shared" si="31"/>
        <v>1830000000</v>
      </c>
      <c r="N256">
        <f t="shared" si="32"/>
        <v>2350000000</v>
      </c>
    </row>
    <row r="257" spans="1:14" x14ac:dyDescent="0.3">
      <c r="A257" s="1">
        <v>1</v>
      </c>
      <c r="B257" t="s">
        <v>2186</v>
      </c>
      <c r="C257" t="s">
        <v>3928</v>
      </c>
      <c r="D257" t="s">
        <v>12061</v>
      </c>
      <c r="E257" t="s">
        <v>12062</v>
      </c>
      <c r="F257" t="s">
        <v>12063</v>
      </c>
      <c r="G257" t="s">
        <v>12064</v>
      </c>
      <c r="I257" t="str">
        <f t="shared" si="27"/>
        <v>N/A</v>
      </c>
      <c r="J257">
        <f t="shared" si="28"/>
        <v>1310000000</v>
      </c>
      <c r="K257">
        <f t="shared" si="29"/>
        <v>400020000</v>
      </c>
      <c r="L257">
        <f t="shared" si="30"/>
        <v>428020000</v>
      </c>
      <c r="M257">
        <f t="shared" si="31"/>
        <v>465360000</v>
      </c>
      <c r="N257">
        <f t="shared" si="32"/>
        <v>571990000</v>
      </c>
    </row>
    <row r="258" spans="1:14" x14ac:dyDescent="0.3">
      <c r="A258" s="1">
        <v>2</v>
      </c>
      <c r="B258" t="s">
        <v>2192</v>
      </c>
      <c r="C258" t="s">
        <v>12065</v>
      </c>
      <c r="D258" t="s">
        <v>3874</v>
      </c>
      <c r="E258" t="s">
        <v>1733</v>
      </c>
      <c r="F258" t="s">
        <v>21</v>
      </c>
      <c r="G258" t="s">
        <v>9158</v>
      </c>
      <c r="I258" t="str">
        <f t="shared" si="27"/>
        <v>N/A</v>
      </c>
      <c r="J258">
        <f t="shared" si="28"/>
        <v>329180000</v>
      </c>
      <c r="K258">
        <f t="shared" si="29"/>
        <v>1410000000</v>
      </c>
      <c r="L258">
        <f t="shared" si="30"/>
        <v>1350000000</v>
      </c>
      <c r="M258">
        <f t="shared" si="31"/>
        <v>1360000000</v>
      </c>
      <c r="N258">
        <f t="shared" si="32"/>
        <v>1780000000</v>
      </c>
    </row>
    <row r="259" spans="1:14" x14ac:dyDescent="0.3">
      <c r="A259" s="1">
        <v>3</v>
      </c>
      <c r="B259" t="s">
        <v>2198</v>
      </c>
      <c r="C259" t="s">
        <v>261</v>
      </c>
      <c r="D259" t="s">
        <v>261</v>
      </c>
      <c r="E259" t="s">
        <v>261</v>
      </c>
      <c r="F259" t="s">
        <v>261</v>
      </c>
      <c r="G259" t="s">
        <v>261</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2199</v>
      </c>
      <c r="C260" t="s">
        <v>261</v>
      </c>
      <c r="D260" t="s">
        <v>12066</v>
      </c>
      <c r="E260" t="s">
        <v>2708</v>
      </c>
      <c r="F260" t="s">
        <v>6889</v>
      </c>
      <c r="G260" t="s">
        <v>12067</v>
      </c>
      <c r="I260" t="str">
        <f t="shared" si="27"/>
        <v>N/A</v>
      </c>
      <c r="J260" t="str">
        <f t="shared" si="28"/>
        <v>N/A</v>
      </c>
      <c r="K260">
        <f t="shared" si="29"/>
        <v>0.1043</v>
      </c>
      <c r="L260">
        <f t="shared" si="30"/>
        <v>-1.7899999999999999E-2</v>
      </c>
      <c r="M260">
        <f t="shared" si="31"/>
        <v>2.6200000000000001E-2</v>
      </c>
      <c r="N260">
        <f t="shared" si="32"/>
        <v>0.28649999999999998</v>
      </c>
    </row>
    <row r="261" spans="1:14" x14ac:dyDescent="0.3">
      <c r="A261" s="1">
        <v>5</v>
      </c>
      <c r="B261" t="s">
        <v>472</v>
      </c>
      <c r="C261" t="s">
        <v>12068</v>
      </c>
      <c r="D261" t="s">
        <v>12069</v>
      </c>
      <c r="E261" t="s">
        <v>12070</v>
      </c>
      <c r="F261" t="s">
        <v>12071</v>
      </c>
      <c r="G261" t="s">
        <v>12072</v>
      </c>
      <c r="I261" t="str">
        <f t="shared" si="27"/>
        <v>N/A</v>
      </c>
      <c r="J261">
        <f t="shared" si="28"/>
        <v>161010000</v>
      </c>
      <c r="K261">
        <f t="shared" si="29"/>
        <v>140770000</v>
      </c>
      <c r="L261">
        <f t="shared" si="30"/>
        <v>206060000</v>
      </c>
      <c r="M261">
        <f t="shared" si="31"/>
        <v>273320000</v>
      </c>
      <c r="N261">
        <f t="shared" si="32"/>
        <v>258110000</v>
      </c>
    </row>
    <row r="262" spans="1:14" x14ac:dyDescent="0.3">
      <c r="A262" s="1">
        <v>6</v>
      </c>
      <c r="B262" t="s">
        <v>478</v>
      </c>
      <c r="C262" t="s">
        <v>12073</v>
      </c>
      <c r="D262" t="s">
        <v>12074</v>
      </c>
      <c r="E262" t="s">
        <v>12075</v>
      </c>
      <c r="F262" t="s">
        <v>12076</v>
      </c>
      <c r="G262" t="s">
        <v>12077</v>
      </c>
      <c r="I262" t="str">
        <f t="shared" si="27"/>
        <v>N/A</v>
      </c>
      <c r="J262">
        <f t="shared" si="28"/>
        <v>91580000</v>
      </c>
      <c r="K262">
        <f t="shared" si="29"/>
        <v>96570000</v>
      </c>
      <c r="L262">
        <f t="shared" si="30"/>
        <v>185520000</v>
      </c>
      <c r="M262">
        <f t="shared" si="31"/>
        <v>177760000</v>
      </c>
      <c r="N262">
        <f t="shared" si="32"/>
        <v>191540000</v>
      </c>
    </row>
    <row r="263" spans="1:14" x14ac:dyDescent="0.3">
      <c r="A263" s="1">
        <v>7</v>
      </c>
      <c r="B263" t="s">
        <v>483</v>
      </c>
      <c r="C263" t="s">
        <v>5444</v>
      </c>
      <c r="D263" t="s">
        <v>12078</v>
      </c>
      <c r="E263" t="s">
        <v>12079</v>
      </c>
      <c r="F263" t="s">
        <v>12080</v>
      </c>
      <c r="G263" t="s">
        <v>12081</v>
      </c>
      <c r="I263" t="str">
        <f t="shared" si="27"/>
        <v>N/A</v>
      </c>
      <c r="J263">
        <f t="shared" si="28"/>
        <v>20040000</v>
      </c>
      <c r="K263">
        <f t="shared" si="29"/>
        <v>43040000</v>
      </c>
      <c r="L263">
        <f t="shared" si="30"/>
        <v>44040000</v>
      </c>
      <c r="M263" t="str">
        <f t="shared" si="31"/>
        <v>45000</v>
      </c>
      <c r="N263">
        <f t="shared" si="32"/>
        <v>53980000</v>
      </c>
    </row>
    <row r="264" spans="1:14" x14ac:dyDescent="0.3">
      <c r="A264" s="1">
        <v>8</v>
      </c>
      <c r="B264" t="s">
        <v>482</v>
      </c>
      <c r="C264" t="s">
        <v>12082</v>
      </c>
      <c r="D264" t="s">
        <v>12083</v>
      </c>
      <c r="E264" t="s">
        <v>12084</v>
      </c>
      <c r="F264" t="s">
        <v>12085</v>
      </c>
      <c r="G264" t="s">
        <v>12086</v>
      </c>
      <c r="I264" t="str">
        <f t="shared" si="27"/>
        <v>N/A</v>
      </c>
      <c r="J264">
        <f t="shared" si="28"/>
        <v>71530000</v>
      </c>
      <c r="K264">
        <f t="shared" si="29"/>
        <v>53530000</v>
      </c>
      <c r="L264">
        <f t="shared" si="30"/>
        <v>141470000</v>
      </c>
      <c r="M264">
        <f t="shared" si="31"/>
        <v>177720000</v>
      </c>
      <c r="N264">
        <f t="shared" si="32"/>
        <v>137550000</v>
      </c>
    </row>
    <row r="265" spans="1:14" x14ac:dyDescent="0.3">
      <c r="A265" s="1">
        <v>9</v>
      </c>
      <c r="B265" t="s">
        <v>484</v>
      </c>
      <c r="C265" t="s">
        <v>12087</v>
      </c>
      <c r="D265" t="s">
        <v>12088</v>
      </c>
      <c r="E265" t="s">
        <v>12089</v>
      </c>
      <c r="F265" t="s">
        <v>12090</v>
      </c>
      <c r="G265" t="s">
        <v>12091</v>
      </c>
      <c r="I265" t="str">
        <f t="shared" si="27"/>
        <v>N/A</v>
      </c>
      <c r="J265">
        <f t="shared" si="28"/>
        <v>69430000</v>
      </c>
      <c r="K265">
        <f t="shared" si="29"/>
        <v>44200000</v>
      </c>
      <c r="L265">
        <f t="shared" si="30"/>
        <v>20550000</v>
      </c>
      <c r="M265">
        <f t="shared" si="31"/>
        <v>95560000</v>
      </c>
      <c r="N265">
        <f t="shared" si="32"/>
        <v>66580000</v>
      </c>
    </row>
    <row r="266" spans="1:14" x14ac:dyDescent="0.3">
      <c r="A266" s="1">
        <v>10</v>
      </c>
      <c r="B266" t="s">
        <v>488</v>
      </c>
      <c r="C266" t="s">
        <v>12092</v>
      </c>
      <c r="D266" t="s">
        <v>12093</v>
      </c>
      <c r="E266" t="s">
        <v>12094</v>
      </c>
      <c r="F266" t="s">
        <v>12095</v>
      </c>
      <c r="G266" t="s">
        <v>12096</v>
      </c>
      <c r="I266" t="str">
        <f t="shared" si="27"/>
        <v>N/A</v>
      </c>
      <c r="J266">
        <f t="shared" si="28"/>
        <v>67110000</v>
      </c>
      <c r="K266">
        <f t="shared" si="29"/>
        <v>40470000</v>
      </c>
      <c r="L266">
        <f t="shared" si="30"/>
        <v>16579999.999999998</v>
      </c>
      <c r="M266">
        <f t="shared" si="31"/>
        <v>91680000</v>
      </c>
      <c r="N266">
        <f t="shared" si="32"/>
        <v>62810000</v>
      </c>
    </row>
    <row r="267" spans="1:14" x14ac:dyDescent="0.3">
      <c r="A267" s="1">
        <v>11</v>
      </c>
      <c r="B267" t="s">
        <v>489</v>
      </c>
      <c r="C267" t="s">
        <v>12097</v>
      </c>
      <c r="D267" t="s">
        <v>12098</v>
      </c>
      <c r="E267" t="s">
        <v>3210</v>
      </c>
      <c r="F267" t="s">
        <v>3209</v>
      </c>
      <c r="G267" t="s">
        <v>2240</v>
      </c>
      <c r="I267" t="str">
        <f t="shared" si="27"/>
        <v>N/A</v>
      </c>
      <c r="J267">
        <f t="shared" si="28"/>
        <v>2320000</v>
      </c>
      <c r="K267">
        <f t="shared" si="29"/>
        <v>3730000</v>
      </c>
      <c r="L267">
        <f t="shared" si="30"/>
        <v>3970000</v>
      </c>
      <c r="M267">
        <f t="shared" si="31"/>
        <v>3880000</v>
      </c>
      <c r="N267">
        <f t="shared" si="32"/>
        <v>3770000</v>
      </c>
    </row>
    <row r="268" spans="1:14" x14ac:dyDescent="0.3">
      <c r="A268" s="1">
        <v>12</v>
      </c>
      <c r="B268" t="s">
        <v>2215</v>
      </c>
      <c r="C268" t="s">
        <v>261</v>
      </c>
      <c r="D268" t="s">
        <v>12099</v>
      </c>
      <c r="E268" t="s">
        <v>12100</v>
      </c>
      <c r="F268" t="s">
        <v>12101</v>
      </c>
      <c r="G268" t="s">
        <v>12102</v>
      </c>
      <c r="I268" t="str">
        <f t="shared" si="27"/>
        <v>N/A</v>
      </c>
      <c r="J268" t="str">
        <f t="shared" si="28"/>
        <v>N/A</v>
      </c>
      <c r="K268">
        <f t="shared" si="29"/>
        <v>-0.36340000000000006</v>
      </c>
      <c r="L268">
        <f t="shared" si="30"/>
        <v>-0.53510000000000002</v>
      </c>
      <c r="M268">
        <f t="shared" si="31"/>
        <v>3.6504000000000003</v>
      </c>
      <c r="N268">
        <f t="shared" si="32"/>
        <v>-0.30330000000000001</v>
      </c>
    </row>
    <row r="269" spans="1:14" x14ac:dyDescent="0.3">
      <c r="A269" s="1">
        <v>13</v>
      </c>
      <c r="B269" t="s">
        <v>495</v>
      </c>
      <c r="C269" t="s">
        <v>12103</v>
      </c>
      <c r="D269" t="s">
        <v>12104</v>
      </c>
      <c r="E269" t="s">
        <v>12105</v>
      </c>
      <c r="F269" t="s">
        <v>12106</v>
      </c>
      <c r="G269" t="s">
        <v>12107</v>
      </c>
      <c r="I269" t="str">
        <f t="shared" si="27"/>
        <v>N/A</v>
      </c>
      <c r="J269">
        <f t="shared" si="28"/>
        <v>7.9899999999999999E-2</v>
      </c>
      <c r="K269">
        <f t="shared" si="29"/>
        <v>6.4699999999999994E-2</v>
      </c>
      <c r="L269">
        <f t="shared" si="30"/>
        <v>9.1799999999999993E-2</v>
      </c>
      <c r="M269">
        <f t="shared" si="31"/>
        <v>0.11509999999999999</v>
      </c>
      <c r="N269">
        <f t="shared" si="32"/>
        <v>8.7300000000000003E-2</v>
      </c>
    </row>
    <row r="270" spans="1:14" x14ac:dyDescent="0.3">
      <c r="A270" s="1">
        <v>14</v>
      </c>
      <c r="B270" t="s">
        <v>503</v>
      </c>
      <c r="C270" t="s">
        <v>12108</v>
      </c>
      <c r="D270" t="s">
        <v>12109</v>
      </c>
      <c r="E270" t="s">
        <v>12110</v>
      </c>
      <c r="F270" t="s">
        <v>12111</v>
      </c>
      <c r="G270" t="s">
        <v>12112</v>
      </c>
      <c r="I270" t="str">
        <f t="shared" si="27"/>
        <v>N/A</v>
      </c>
      <c r="J270">
        <f t="shared" si="28"/>
        <v>11090000</v>
      </c>
      <c r="K270">
        <f t="shared" si="29"/>
        <v>10800000</v>
      </c>
      <c r="L270">
        <f t="shared" si="30"/>
        <v>15550000</v>
      </c>
      <c r="M270">
        <f t="shared" si="31"/>
        <v>21650000</v>
      </c>
      <c r="N270">
        <f t="shared" si="32"/>
        <v>18060000</v>
      </c>
    </row>
    <row r="271" spans="1:14" x14ac:dyDescent="0.3">
      <c r="A271" s="1">
        <v>15</v>
      </c>
      <c r="B271" t="s">
        <v>509</v>
      </c>
      <c r="C271" t="s">
        <v>12108</v>
      </c>
      <c r="D271" t="s">
        <v>12109</v>
      </c>
      <c r="E271" t="s">
        <v>12110</v>
      </c>
      <c r="F271" t="s">
        <v>12111</v>
      </c>
      <c r="G271" t="s">
        <v>12112</v>
      </c>
      <c r="I271" t="str">
        <f t="shared" si="27"/>
        <v>N/A</v>
      </c>
      <c r="J271">
        <f t="shared" si="28"/>
        <v>11090000</v>
      </c>
      <c r="K271">
        <f t="shared" si="29"/>
        <v>10800000</v>
      </c>
      <c r="L271">
        <f t="shared" si="30"/>
        <v>15550000</v>
      </c>
      <c r="M271">
        <f t="shared" si="31"/>
        <v>21650000</v>
      </c>
      <c r="N271">
        <f t="shared" si="32"/>
        <v>18060000</v>
      </c>
    </row>
    <row r="272" spans="1:14" x14ac:dyDescent="0.3">
      <c r="A272" s="1">
        <v>16</v>
      </c>
      <c r="B272" t="s">
        <v>514</v>
      </c>
      <c r="C272" t="s">
        <v>7073</v>
      </c>
      <c r="D272" t="s">
        <v>6975</v>
      </c>
      <c r="E272" t="s">
        <v>2901</v>
      </c>
      <c r="F272" t="s">
        <v>12113</v>
      </c>
      <c r="G272" t="s">
        <v>6115</v>
      </c>
      <c r="I272" t="str">
        <f t="shared" si="27"/>
        <v>pos_trend</v>
      </c>
      <c r="J272">
        <f t="shared" si="28"/>
        <v>1830000000</v>
      </c>
      <c r="K272">
        <f t="shared" si="29"/>
        <v>1980000000</v>
      </c>
      <c r="L272">
        <f t="shared" si="30"/>
        <v>2020000000</v>
      </c>
      <c r="M272">
        <f t="shared" si="31"/>
        <v>2120000000</v>
      </c>
      <c r="N272">
        <f t="shared" si="32"/>
        <v>2630000000</v>
      </c>
    </row>
    <row r="273" spans="1:14" x14ac:dyDescent="0.3">
      <c r="A273" s="1">
        <v>17</v>
      </c>
      <c r="B273" t="s">
        <v>525</v>
      </c>
      <c r="C273" t="s">
        <v>261</v>
      </c>
      <c r="D273" t="s">
        <v>261</v>
      </c>
      <c r="E273" t="s">
        <v>261</v>
      </c>
      <c r="F273" t="s">
        <v>261</v>
      </c>
      <c r="G273" t="s">
        <v>261</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526</v>
      </c>
      <c r="C274" t="s">
        <v>261</v>
      </c>
      <c r="D274" t="s">
        <v>261</v>
      </c>
      <c r="E274" t="s">
        <v>261</v>
      </c>
      <c r="F274" t="s">
        <v>261</v>
      </c>
      <c r="G274" t="s">
        <v>261</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527</v>
      </c>
      <c r="C275" t="s">
        <v>261</v>
      </c>
      <c r="D275" t="s">
        <v>261</v>
      </c>
      <c r="E275" t="s">
        <v>261</v>
      </c>
      <c r="F275" t="s">
        <v>261</v>
      </c>
      <c r="G275" t="s">
        <v>261</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528</v>
      </c>
      <c r="C276" t="s">
        <v>12114</v>
      </c>
      <c r="D276" t="s">
        <v>12115</v>
      </c>
      <c r="E276" t="s">
        <v>7333</v>
      </c>
      <c r="F276" t="s">
        <v>12116</v>
      </c>
      <c r="G276" t="s">
        <v>12117</v>
      </c>
      <c r="I276" t="str">
        <f t="shared" si="27"/>
        <v>pos_trend</v>
      </c>
      <c r="J276">
        <f t="shared" si="28"/>
        <v>185030000</v>
      </c>
      <c r="K276">
        <f t="shared" si="29"/>
        <v>200100000</v>
      </c>
      <c r="L276">
        <f t="shared" si="30"/>
        <v>228820000</v>
      </c>
      <c r="M276">
        <f t="shared" si="31"/>
        <v>252350000</v>
      </c>
      <c r="N276">
        <f t="shared" si="32"/>
        <v>330270000</v>
      </c>
    </row>
    <row r="277" spans="1:14" x14ac:dyDescent="0.3">
      <c r="A277" s="1">
        <v>21</v>
      </c>
      <c r="B277" t="s">
        <v>534</v>
      </c>
      <c r="C277" t="s">
        <v>6662</v>
      </c>
      <c r="D277" t="s">
        <v>12118</v>
      </c>
      <c r="E277" t="s">
        <v>6763</v>
      </c>
      <c r="F277" t="s">
        <v>12119</v>
      </c>
      <c r="G277" t="s">
        <v>12120</v>
      </c>
      <c r="I277" t="str">
        <f t="shared" si="27"/>
        <v>pos_trend</v>
      </c>
      <c r="J277">
        <f t="shared" si="28"/>
        <v>12640000</v>
      </c>
      <c r="K277">
        <f t="shared" si="29"/>
        <v>13170000</v>
      </c>
      <c r="L277">
        <f t="shared" si="30"/>
        <v>13220000</v>
      </c>
      <c r="M277">
        <f t="shared" si="31"/>
        <v>13280000</v>
      </c>
      <c r="N277">
        <f t="shared" si="32"/>
        <v>15260000</v>
      </c>
    </row>
    <row r="278" spans="1:14" x14ac:dyDescent="0.3">
      <c r="A278" s="1">
        <v>22</v>
      </c>
      <c r="B278" t="s">
        <v>540</v>
      </c>
      <c r="C278" t="s">
        <v>12121</v>
      </c>
      <c r="D278" t="s">
        <v>12122</v>
      </c>
      <c r="E278" t="s">
        <v>12123</v>
      </c>
      <c r="F278" t="s">
        <v>12124</v>
      </c>
      <c r="G278" t="s">
        <v>12125</v>
      </c>
      <c r="I278" t="str">
        <f t="shared" si="27"/>
        <v>pos_trend</v>
      </c>
      <c r="J278">
        <f t="shared" si="28"/>
        <v>95620000</v>
      </c>
      <c r="K278">
        <f t="shared" si="29"/>
        <v>108020000</v>
      </c>
      <c r="L278">
        <f t="shared" si="30"/>
        <v>108660000</v>
      </c>
      <c r="M278">
        <f t="shared" si="31"/>
        <v>110150000</v>
      </c>
      <c r="N278">
        <f t="shared" si="32"/>
        <v>171740000</v>
      </c>
    </row>
    <row r="279" spans="1:14" x14ac:dyDescent="0.3">
      <c r="A279" s="1">
        <v>23</v>
      </c>
      <c r="B279" t="s">
        <v>546</v>
      </c>
      <c r="C279" t="s">
        <v>12126</v>
      </c>
      <c r="D279" t="s">
        <v>12127</v>
      </c>
      <c r="E279" t="s">
        <v>12128</v>
      </c>
      <c r="F279" t="s">
        <v>12129</v>
      </c>
      <c r="G279" t="s">
        <v>12130</v>
      </c>
      <c r="I279" t="str">
        <f t="shared" si="27"/>
        <v>pos_trend</v>
      </c>
      <c r="J279">
        <f t="shared" si="28"/>
        <v>66420000</v>
      </c>
      <c r="K279">
        <f t="shared" si="29"/>
        <v>84160000</v>
      </c>
      <c r="L279">
        <f t="shared" si="30"/>
        <v>104060000</v>
      </c>
      <c r="M279">
        <f t="shared" si="31"/>
        <v>125110000</v>
      </c>
      <c r="N279">
        <f t="shared" si="32"/>
        <v>149670000</v>
      </c>
    </row>
    <row r="280" spans="1:14" x14ac:dyDescent="0.3">
      <c r="A280" s="1">
        <v>24</v>
      </c>
      <c r="B280" t="s">
        <v>552</v>
      </c>
      <c r="C280" t="s">
        <v>261</v>
      </c>
      <c r="D280" t="s">
        <v>261</v>
      </c>
      <c r="E280" t="s">
        <v>261</v>
      </c>
      <c r="F280" t="s">
        <v>261</v>
      </c>
      <c r="G280" t="s">
        <v>261</v>
      </c>
      <c r="I280" t="str">
        <f t="shared" si="27"/>
        <v>N/A</v>
      </c>
      <c r="J280" t="str">
        <f t="shared" si="28"/>
        <v>N/A</v>
      </c>
      <c r="K280" t="str">
        <f t="shared" si="29"/>
        <v>N/A</v>
      </c>
      <c r="L280" t="str">
        <f t="shared" si="30"/>
        <v>N/A</v>
      </c>
      <c r="M280" t="str">
        <f t="shared" si="31"/>
        <v>N/A</v>
      </c>
      <c r="N280" t="str">
        <f t="shared" si="32"/>
        <v>N/A</v>
      </c>
    </row>
    <row r="281" spans="1:14" x14ac:dyDescent="0.3">
      <c r="A281" s="1">
        <v>25</v>
      </c>
      <c r="B281" t="s">
        <v>553</v>
      </c>
      <c r="C281" t="s">
        <v>261</v>
      </c>
      <c r="D281" t="s">
        <v>261</v>
      </c>
      <c r="E281" t="s">
        <v>261</v>
      </c>
      <c r="F281" t="s">
        <v>261</v>
      </c>
      <c r="G281" t="s">
        <v>261</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554</v>
      </c>
      <c r="C282" t="s">
        <v>6711</v>
      </c>
      <c r="D282" t="s">
        <v>12131</v>
      </c>
      <c r="E282" t="s">
        <v>2224</v>
      </c>
      <c r="F282" t="s">
        <v>6087</v>
      </c>
      <c r="G282" t="s">
        <v>9696</v>
      </c>
      <c r="I282" t="str">
        <f t="shared" si="27"/>
        <v>N/A</v>
      </c>
      <c r="J282">
        <f t="shared" si="28"/>
        <v>10640000</v>
      </c>
      <c r="K282" t="str">
        <f t="shared" si="29"/>
        <v>(5.23M)</v>
      </c>
      <c r="L282">
        <f t="shared" si="30"/>
        <v>2960000</v>
      </c>
      <c r="M282">
        <f t="shared" si="31"/>
        <v>3890000</v>
      </c>
      <c r="N282" t="str">
        <f t="shared" si="32"/>
        <v>(6.31M)</v>
      </c>
    </row>
    <row r="283" spans="1:14" x14ac:dyDescent="0.3">
      <c r="A283" s="1">
        <v>27</v>
      </c>
      <c r="B283" t="s">
        <v>555</v>
      </c>
      <c r="C283" t="s">
        <v>261</v>
      </c>
      <c r="D283" t="s">
        <v>261</v>
      </c>
      <c r="E283" t="s">
        <v>261</v>
      </c>
      <c r="F283" t="s">
        <v>261</v>
      </c>
      <c r="G283" t="s">
        <v>261</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556</v>
      </c>
      <c r="C284" t="s">
        <v>6513</v>
      </c>
      <c r="D284" t="s">
        <v>12132</v>
      </c>
      <c r="E284" t="s">
        <v>12133</v>
      </c>
      <c r="F284" t="s">
        <v>12134</v>
      </c>
      <c r="G284" t="s">
        <v>12135</v>
      </c>
      <c r="I284" t="str">
        <f t="shared" si="27"/>
        <v>pos_trend</v>
      </c>
      <c r="J284" t="str">
        <f t="shared" si="28"/>
        <v>(292,000)</v>
      </c>
      <c r="K284" t="str">
        <f t="shared" si="29"/>
        <v>(32,000)</v>
      </c>
      <c r="L284" t="str">
        <f t="shared" si="30"/>
        <v>(68,000)</v>
      </c>
      <c r="M284" t="str">
        <f t="shared" si="31"/>
        <v>(78,000)</v>
      </c>
      <c r="N284" t="str">
        <f t="shared" si="32"/>
        <v>(92,000)</v>
      </c>
    </row>
    <row r="285" spans="1:14" x14ac:dyDescent="0.3">
      <c r="A285" s="1">
        <v>29</v>
      </c>
      <c r="B285" t="s">
        <v>563</v>
      </c>
      <c r="C285" t="s">
        <v>261</v>
      </c>
      <c r="D285" t="s">
        <v>261</v>
      </c>
      <c r="E285" t="s">
        <v>261</v>
      </c>
      <c r="F285" t="s">
        <v>261</v>
      </c>
      <c r="G285" t="s">
        <v>261</v>
      </c>
      <c r="I285" t="str">
        <f t="shared" si="27"/>
        <v>N/A</v>
      </c>
      <c r="J285" t="str">
        <f t="shared" si="28"/>
        <v>N/A</v>
      </c>
      <c r="K285" t="str">
        <f t="shared" si="29"/>
        <v>N/A</v>
      </c>
      <c r="L285" t="str">
        <f t="shared" si="30"/>
        <v>N/A</v>
      </c>
      <c r="M285" t="str">
        <f t="shared" si="31"/>
        <v>N/A</v>
      </c>
      <c r="N285" t="str">
        <f t="shared" si="32"/>
        <v>N/A</v>
      </c>
    </row>
    <row r="286" spans="1:14" x14ac:dyDescent="0.3">
      <c r="A286" s="1">
        <v>30</v>
      </c>
      <c r="B286" t="s">
        <v>564</v>
      </c>
      <c r="C286" t="s">
        <v>12105</v>
      </c>
      <c r="D286" t="s">
        <v>3952</v>
      </c>
      <c r="E286" t="s">
        <v>12136</v>
      </c>
      <c r="F286" t="s">
        <v>12137</v>
      </c>
      <c r="G286" t="s">
        <v>12138</v>
      </c>
      <c r="I286" t="str">
        <f t="shared" si="27"/>
        <v>pos_trend</v>
      </c>
      <c r="J286">
        <f t="shared" si="28"/>
        <v>9.1799999999999993E-2</v>
      </c>
      <c r="K286">
        <f t="shared" si="29"/>
        <v>9.1999999999999998E-2</v>
      </c>
      <c r="L286">
        <f t="shared" si="30"/>
        <v>0.10189999999999999</v>
      </c>
      <c r="M286">
        <f t="shared" si="31"/>
        <v>0.10630000000000001</v>
      </c>
      <c r="N286">
        <f t="shared" si="32"/>
        <v>0.11170000000000001</v>
      </c>
    </row>
    <row r="287" spans="1:14" x14ac:dyDescent="0.3">
      <c r="A287" s="1">
        <v>31</v>
      </c>
      <c r="B287" t="s">
        <v>570</v>
      </c>
      <c r="C287" t="s">
        <v>12114</v>
      </c>
      <c r="D287" t="s">
        <v>12115</v>
      </c>
      <c r="E287" t="s">
        <v>7333</v>
      </c>
      <c r="F287" t="s">
        <v>12116</v>
      </c>
      <c r="G287" t="s">
        <v>12117</v>
      </c>
      <c r="I287" t="str">
        <f t="shared" si="27"/>
        <v>pos_trend</v>
      </c>
      <c r="J287">
        <f t="shared" si="28"/>
        <v>185030000</v>
      </c>
      <c r="K287">
        <f t="shared" si="29"/>
        <v>200100000</v>
      </c>
      <c r="L287">
        <f t="shared" si="30"/>
        <v>228820000</v>
      </c>
      <c r="M287">
        <f t="shared" si="31"/>
        <v>252350000</v>
      </c>
      <c r="N287">
        <f t="shared" si="32"/>
        <v>330270000</v>
      </c>
    </row>
    <row r="288" spans="1:14" x14ac:dyDescent="0.3">
      <c r="A288" s="1">
        <v>32</v>
      </c>
      <c r="B288" t="s">
        <v>571</v>
      </c>
      <c r="C288" t="s">
        <v>12105</v>
      </c>
      <c r="D288" t="s">
        <v>3952</v>
      </c>
      <c r="E288" t="s">
        <v>12136</v>
      </c>
      <c r="F288" t="s">
        <v>12137</v>
      </c>
      <c r="G288" t="s">
        <v>12138</v>
      </c>
      <c r="I288" t="str">
        <f t="shared" si="27"/>
        <v>pos_trend</v>
      </c>
      <c r="J288">
        <f t="shared" si="28"/>
        <v>9.1799999999999993E-2</v>
      </c>
      <c r="K288">
        <f t="shared" si="29"/>
        <v>9.1999999999999998E-2</v>
      </c>
      <c r="L288">
        <f t="shared" si="30"/>
        <v>0.10189999999999999</v>
      </c>
      <c r="M288">
        <f t="shared" si="31"/>
        <v>0.10630000000000001</v>
      </c>
      <c r="N288">
        <f t="shared" si="32"/>
        <v>0.11170000000000001</v>
      </c>
    </row>
    <row r="289" spans="1:14" x14ac:dyDescent="0.3">
      <c r="A289" s="1">
        <v>33</v>
      </c>
      <c r="B289" t="s">
        <v>572</v>
      </c>
      <c r="C289" t="s">
        <v>261</v>
      </c>
      <c r="D289" t="s">
        <v>261</v>
      </c>
      <c r="E289" t="s">
        <v>261</v>
      </c>
      <c r="F289" t="s">
        <v>261</v>
      </c>
      <c r="G289" t="s">
        <v>10099</v>
      </c>
      <c r="I289" t="str">
        <f t="shared" si="27"/>
        <v>N/A</v>
      </c>
      <c r="J289" t="str">
        <f t="shared" si="28"/>
        <v>N/A</v>
      </c>
      <c r="K289" t="str">
        <f t="shared" si="29"/>
        <v>N/A</v>
      </c>
      <c r="L289" t="str">
        <f t="shared" si="30"/>
        <v>N/A</v>
      </c>
      <c r="M289" t="str">
        <f t="shared" si="31"/>
        <v>N/A</v>
      </c>
      <c r="N289">
        <f t="shared" si="32"/>
        <v>0.1208</v>
      </c>
    </row>
    <row r="290" spans="1:14" x14ac:dyDescent="0.3">
      <c r="A290" s="1">
        <v>34</v>
      </c>
      <c r="B290" t="s">
        <v>574</v>
      </c>
      <c r="C290" t="s">
        <v>261</v>
      </c>
      <c r="D290" t="s">
        <v>261</v>
      </c>
      <c r="E290" t="s">
        <v>261</v>
      </c>
      <c r="F290" t="s">
        <v>261</v>
      </c>
      <c r="G290" t="s">
        <v>261</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580</v>
      </c>
      <c r="C291" t="s">
        <v>12114</v>
      </c>
      <c r="D291" t="s">
        <v>12115</v>
      </c>
      <c r="E291" t="s">
        <v>7333</v>
      </c>
      <c r="F291" t="s">
        <v>12116</v>
      </c>
      <c r="G291" t="s">
        <v>12117</v>
      </c>
      <c r="I291" t="str">
        <f t="shared" si="27"/>
        <v>pos_trend</v>
      </c>
      <c r="J291">
        <f t="shared" si="28"/>
        <v>185030000</v>
      </c>
      <c r="K291">
        <f t="shared" si="29"/>
        <v>200100000</v>
      </c>
      <c r="L291">
        <f t="shared" si="30"/>
        <v>228820000</v>
      </c>
      <c r="M291">
        <f t="shared" si="31"/>
        <v>252350000</v>
      </c>
      <c r="N291">
        <f t="shared" si="32"/>
        <v>330270000</v>
      </c>
    </row>
    <row r="292" spans="1:14" x14ac:dyDescent="0.3">
      <c r="A292" s="1">
        <v>36</v>
      </c>
      <c r="B292" t="s">
        <v>586</v>
      </c>
      <c r="C292" t="s">
        <v>2901</v>
      </c>
      <c r="D292" t="s">
        <v>9099</v>
      </c>
      <c r="E292" t="s">
        <v>6128</v>
      </c>
      <c r="F292" t="s">
        <v>5215</v>
      </c>
      <c r="G292" t="s">
        <v>12058</v>
      </c>
      <c r="I292" t="str">
        <f t="shared" si="27"/>
        <v>pos_trend</v>
      </c>
      <c r="J292">
        <f t="shared" si="28"/>
        <v>2020000000</v>
      </c>
      <c r="K292">
        <f t="shared" si="29"/>
        <v>2180000000</v>
      </c>
      <c r="L292">
        <f t="shared" si="30"/>
        <v>2250000000</v>
      </c>
      <c r="M292">
        <f t="shared" si="31"/>
        <v>2370000000</v>
      </c>
      <c r="N292">
        <f t="shared" si="32"/>
        <v>2960000000</v>
      </c>
    </row>
    <row r="293" spans="1:14" x14ac:dyDescent="0.3">
      <c r="I293" t="str">
        <f t="shared" si="27"/>
        <v>N/A</v>
      </c>
      <c r="J293">
        <f t="shared" si="28"/>
        <v>0</v>
      </c>
      <c r="K293">
        <f t="shared" si="29"/>
        <v>0</v>
      </c>
      <c r="L293">
        <f t="shared" si="30"/>
        <v>0</v>
      </c>
      <c r="M293">
        <f t="shared" si="31"/>
        <v>0</v>
      </c>
      <c r="N293">
        <f t="shared" si="32"/>
        <v>0</v>
      </c>
    </row>
    <row r="294" spans="1:14" x14ac:dyDescent="0.3">
      <c r="B294" s="1" t="s">
        <v>296</v>
      </c>
      <c r="C294" s="1" t="s">
        <v>248</v>
      </c>
      <c r="D294" s="1" t="s">
        <v>249</v>
      </c>
      <c r="E294" s="1" t="s">
        <v>250</v>
      </c>
      <c r="F294" s="1" t="s">
        <v>251</v>
      </c>
      <c r="G294" s="1" t="s">
        <v>252</v>
      </c>
      <c r="H294" s="1" t="s">
        <v>253</v>
      </c>
      <c r="I294" t="str">
        <f t="shared" si="27"/>
        <v>pos_trend</v>
      </c>
      <c r="J294" t="str">
        <f t="shared" si="28"/>
        <v>2012</v>
      </c>
      <c r="K294" t="str">
        <f t="shared" si="29"/>
        <v>2013</v>
      </c>
      <c r="L294" t="str">
        <f t="shared" si="30"/>
        <v>2014</v>
      </c>
      <c r="M294" t="str">
        <f t="shared" si="31"/>
        <v>2015</v>
      </c>
      <c r="N294" t="str">
        <f t="shared" si="32"/>
        <v>2016</v>
      </c>
    </row>
    <row r="295" spans="1:14" x14ac:dyDescent="0.3">
      <c r="A295" s="1">
        <v>0</v>
      </c>
      <c r="B295" t="s">
        <v>587</v>
      </c>
      <c r="C295" t="s">
        <v>1068</v>
      </c>
      <c r="D295" t="s">
        <v>12139</v>
      </c>
      <c r="E295" t="s">
        <v>10985</v>
      </c>
      <c r="F295" t="s">
        <v>6512</v>
      </c>
      <c r="G295" t="s">
        <v>12131</v>
      </c>
      <c r="I295" t="str">
        <f t="shared" si="27"/>
        <v>N/A</v>
      </c>
      <c r="J295" t="str">
        <f t="shared" si="28"/>
        <v>(3.62M)</v>
      </c>
      <c r="K295" t="str">
        <f t="shared" si="29"/>
        <v>(5.11M)</v>
      </c>
      <c r="L295" t="str">
        <f t="shared" si="30"/>
        <v>(3.05M)</v>
      </c>
      <c r="M295" t="str">
        <f t="shared" si="31"/>
        <v>(1.61M)</v>
      </c>
      <c r="N295" t="str">
        <f t="shared" si="32"/>
        <v>(5.23M)</v>
      </c>
    </row>
    <row r="296" spans="1:14" x14ac:dyDescent="0.3">
      <c r="A296" s="1">
        <v>1</v>
      </c>
      <c r="B296" t="s">
        <v>593</v>
      </c>
      <c r="C296" t="s">
        <v>1068</v>
      </c>
      <c r="D296" t="s">
        <v>12139</v>
      </c>
      <c r="E296" t="s">
        <v>10985</v>
      </c>
      <c r="F296" t="s">
        <v>6512</v>
      </c>
      <c r="G296" t="s">
        <v>12131</v>
      </c>
      <c r="I296" t="str">
        <f t="shared" si="27"/>
        <v>N/A</v>
      </c>
      <c r="J296" t="str">
        <f t="shared" si="28"/>
        <v>(3.62M)</v>
      </c>
      <c r="K296" t="str">
        <f t="shared" si="29"/>
        <v>(5.11M)</v>
      </c>
      <c r="L296" t="str">
        <f t="shared" si="30"/>
        <v>(3.05M)</v>
      </c>
      <c r="M296" t="str">
        <f t="shared" si="31"/>
        <v>(1.61M)</v>
      </c>
      <c r="N296" t="str">
        <f t="shared" si="32"/>
        <v>(5.23M)</v>
      </c>
    </row>
    <row r="297" spans="1:14" x14ac:dyDescent="0.3">
      <c r="A297" s="1">
        <v>2</v>
      </c>
      <c r="B297" t="s">
        <v>598</v>
      </c>
      <c r="C297" t="s">
        <v>261</v>
      </c>
      <c r="D297" t="s">
        <v>261</v>
      </c>
      <c r="E297" t="s">
        <v>261</v>
      </c>
      <c r="F297" t="s">
        <v>261</v>
      </c>
      <c r="G297" t="s">
        <v>261</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608</v>
      </c>
      <c r="C298" t="s">
        <v>261</v>
      </c>
      <c r="D298" t="s">
        <v>261</v>
      </c>
      <c r="E298" t="s">
        <v>261</v>
      </c>
      <c r="F298" t="s">
        <v>261</v>
      </c>
      <c r="G298" t="s">
        <v>12140</v>
      </c>
      <c r="I298" t="str">
        <f t="shared" si="27"/>
        <v>N/A</v>
      </c>
      <c r="J298" t="str">
        <f t="shared" si="28"/>
        <v>N/A</v>
      </c>
      <c r="K298" t="str">
        <f t="shared" si="29"/>
        <v>N/A</v>
      </c>
      <c r="L298" t="str">
        <f t="shared" si="30"/>
        <v>N/A</v>
      </c>
      <c r="M298" t="str">
        <f t="shared" si="31"/>
        <v>N/A</v>
      </c>
      <c r="N298" t="str">
        <f t="shared" si="32"/>
        <v>(1.02M)</v>
      </c>
    </row>
    <row r="299" spans="1:14" x14ac:dyDescent="0.3">
      <c r="A299" s="1">
        <v>4</v>
      </c>
      <c r="B299" t="s">
        <v>609</v>
      </c>
      <c r="C299" t="s">
        <v>7705</v>
      </c>
      <c r="D299" t="s">
        <v>1051</v>
      </c>
      <c r="E299" t="s">
        <v>8135</v>
      </c>
      <c r="F299" t="s">
        <v>261</v>
      </c>
      <c r="G299" t="s">
        <v>261</v>
      </c>
      <c r="I299" t="str">
        <f t="shared" si="27"/>
        <v>N/A</v>
      </c>
      <c r="J299" t="str">
        <f t="shared" si="28"/>
        <v>1000</v>
      </c>
      <c r="K299">
        <f t="shared" si="29"/>
        <v>5950000</v>
      </c>
      <c r="L299" t="str">
        <f t="shared" si="30"/>
        <v>23000</v>
      </c>
      <c r="M299" t="str">
        <f t="shared" si="31"/>
        <v>N/A</v>
      </c>
      <c r="N299" t="str">
        <f t="shared" si="32"/>
        <v>N/A</v>
      </c>
    </row>
    <row r="300" spans="1:14" x14ac:dyDescent="0.3">
      <c r="A300" s="1">
        <v>5</v>
      </c>
      <c r="B300" t="s">
        <v>612</v>
      </c>
      <c r="C300" t="s">
        <v>12141</v>
      </c>
      <c r="D300" t="s">
        <v>9899</v>
      </c>
      <c r="E300" t="s">
        <v>12142</v>
      </c>
      <c r="F300" t="s">
        <v>6836</v>
      </c>
      <c r="G300" t="s">
        <v>5999</v>
      </c>
      <c r="I300" t="str">
        <f t="shared" si="27"/>
        <v>N/A</v>
      </c>
      <c r="J300" t="str">
        <f t="shared" si="28"/>
        <v>(72.89M)</v>
      </c>
      <c r="K300">
        <f t="shared" si="29"/>
        <v>32150000</v>
      </c>
      <c r="L300" t="str">
        <f t="shared" si="30"/>
        <v>(8.75M)</v>
      </c>
      <c r="M300" t="str">
        <f t="shared" si="31"/>
        <v>(7.41M)</v>
      </c>
      <c r="N300">
        <f t="shared" si="32"/>
        <v>44110000</v>
      </c>
    </row>
    <row r="301" spans="1:14" x14ac:dyDescent="0.3">
      <c r="A301" s="1">
        <v>6</v>
      </c>
      <c r="B301" t="s">
        <v>616</v>
      </c>
      <c r="C301" t="s">
        <v>12143</v>
      </c>
      <c r="D301" t="s">
        <v>12144</v>
      </c>
      <c r="E301" t="s">
        <v>12145</v>
      </c>
      <c r="F301" t="s">
        <v>12146</v>
      </c>
      <c r="G301" t="s">
        <v>12147</v>
      </c>
      <c r="I301" t="str">
        <f t="shared" si="27"/>
        <v>N/A</v>
      </c>
      <c r="J301" t="str">
        <f t="shared" si="28"/>
        <v>(312.06M)</v>
      </c>
      <c r="K301" t="str">
        <f t="shared" si="29"/>
        <v>(271.22M)</v>
      </c>
      <c r="L301" t="str">
        <f t="shared" si="30"/>
        <v>(151.74M)</v>
      </c>
      <c r="M301" t="str">
        <f t="shared" si="31"/>
        <v>(119.34M)</v>
      </c>
      <c r="N301" t="str">
        <f t="shared" si="32"/>
        <v>(227.81M)</v>
      </c>
    </row>
    <row r="302" spans="1:14" x14ac:dyDescent="0.3">
      <c r="A302" s="1">
        <v>7</v>
      </c>
      <c r="B302" t="s">
        <v>618</v>
      </c>
      <c r="C302" t="s">
        <v>12148</v>
      </c>
      <c r="D302" t="s">
        <v>12149</v>
      </c>
      <c r="E302" t="s">
        <v>12150</v>
      </c>
      <c r="F302" t="s">
        <v>12151</v>
      </c>
      <c r="G302" t="s">
        <v>12152</v>
      </c>
      <c r="I302" t="str">
        <f t="shared" si="27"/>
        <v>N/A</v>
      </c>
      <c r="J302">
        <f t="shared" si="28"/>
        <v>239180000</v>
      </c>
      <c r="K302">
        <f t="shared" si="29"/>
        <v>303370000</v>
      </c>
      <c r="L302">
        <f t="shared" si="30"/>
        <v>142990000</v>
      </c>
      <c r="M302">
        <f t="shared" si="31"/>
        <v>111920000</v>
      </c>
      <c r="N302">
        <f t="shared" si="32"/>
        <v>271920000</v>
      </c>
    </row>
    <row r="303" spans="1:14" x14ac:dyDescent="0.3">
      <c r="A303" s="1">
        <v>8</v>
      </c>
      <c r="B303" t="s">
        <v>2277</v>
      </c>
      <c r="C303" t="s">
        <v>12153</v>
      </c>
      <c r="D303" t="s">
        <v>12154</v>
      </c>
      <c r="E303" t="s">
        <v>1155</v>
      </c>
      <c r="F303" t="s">
        <v>12155</v>
      </c>
      <c r="G303" t="s">
        <v>12156</v>
      </c>
      <c r="I303" t="str">
        <f t="shared" si="27"/>
        <v>N/A</v>
      </c>
      <c r="J303" t="str">
        <f t="shared" si="28"/>
        <v>(98.62M)</v>
      </c>
      <c r="K303" t="str">
        <f t="shared" si="29"/>
        <v>(103.47M)</v>
      </c>
      <c r="L303" t="str">
        <f t="shared" si="30"/>
        <v>(66.72M)</v>
      </c>
      <c r="M303" t="str">
        <f t="shared" si="31"/>
        <v>(255.59M)</v>
      </c>
      <c r="N303" t="str">
        <f t="shared" si="32"/>
        <v>(249.77M)</v>
      </c>
    </row>
    <row r="304" spans="1:14" x14ac:dyDescent="0.3">
      <c r="A304" s="1">
        <v>9</v>
      </c>
      <c r="B304" t="s">
        <v>2282</v>
      </c>
      <c r="C304" t="s">
        <v>1168</v>
      </c>
      <c r="D304" t="s">
        <v>11217</v>
      </c>
      <c r="E304" t="s">
        <v>261</v>
      </c>
      <c r="F304" t="s">
        <v>12157</v>
      </c>
      <c r="G304" t="s">
        <v>12158</v>
      </c>
      <c r="I304" t="str">
        <f t="shared" si="27"/>
        <v>N/A</v>
      </c>
      <c r="J304">
        <f t="shared" si="28"/>
        <v>9560000</v>
      </c>
      <c r="K304">
        <f t="shared" si="29"/>
        <v>3250000</v>
      </c>
      <c r="L304" t="str">
        <f t="shared" si="30"/>
        <v>N/A</v>
      </c>
      <c r="M304">
        <f t="shared" si="31"/>
        <v>136090000</v>
      </c>
      <c r="N304">
        <f t="shared" si="32"/>
        <v>139340000</v>
      </c>
    </row>
    <row r="305" spans="1:14" x14ac:dyDescent="0.3">
      <c r="A305" s="1">
        <v>10</v>
      </c>
      <c r="B305" t="s">
        <v>620</v>
      </c>
      <c r="C305" t="s">
        <v>261</v>
      </c>
      <c r="D305" t="s">
        <v>261</v>
      </c>
      <c r="E305" t="s">
        <v>261</v>
      </c>
      <c r="F305" t="s">
        <v>261</v>
      </c>
      <c r="G305" t="s">
        <v>261</v>
      </c>
      <c r="I305" t="str">
        <f t="shared" si="27"/>
        <v>N/A</v>
      </c>
      <c r="J305" t="str">
        <f t="shared" si="28"/>
        <v>N/A</v>
      </c>
      <c r="K305" t="str">
        <f t="shared" si="29"/>
        <v>N/A</v>
      </c>
      <c r="L305" t="str">
        <f t="shared" si="30"/>
        <v>N/A</v>
      </c>
      <c r="M305" t="str">
        <f t="shared" si="31"/>
        <v>N/A</v>
      </c>
      <c r="N305" t="str">
        <f t="shared" si="32"/>
        <v>N/A</v>
      </c>
    </row>
    <row r="306" spans="1:14" x14ac:dyDescent="0.3">
      <c r="A306" s="1">
        <v>11</v>
      </c>
      <c r="B306" t="s">
        <v>621</v>
      </c>
      <c r="C306" t="s">
        <v>8109</v>
      </c>
      <c r="D306" t="s">
        <v>261</v>
      </c>
      <c r="E306" t="s">
        <v>261</v>
      </c>
      <c r="F306" t="s">
        <v>261</v>
      </c>
      <c r="G306" t="s">
        <v>261</v>
      </c>
      <c r="I306" t="str">
        <f t="shared" si="27"/>
        <v>N/A</v>
      </c>
      <c r="J306">
        <f t="shared" si="28"/>
        <v>3900000</v>
      </c>
      <c r="K306" t="str">
        <f t="shared" si="29"/>
        <v>N/A</v>
      </c>
      <c r="L306" t="str">
        <f t="shared" si="30"/>
        <v>N/A</v>
      </c>
      <c r="M306" t="str">
        <f t="shared" si="31"/>
        <v>N/A</v>
      </c>
      <c r="N306" t="str">
        <f t="shared" si="32"/>
        <v>N/A</v>
      </c>
    </row>
    <row r="307" spans="1:14" x14ac:dyDescent="0.3">
      <c r="A307" s="1">
        <v>12</v>
      </c>
      <c r="B307" t="s">
        <v>624</v>
      </c>
      <c r="C307" t="s">
        <v>12159</v>
      </c>
      <c r="D307" t="s">
        <v>12160</v>
      </c>
      <c r="E307" t="s">
        <v>12161</v>
      </c>
      <c r="F307" t="s">
        <v>12162</v>
      </c>
      <c r="G307" t="s">
        <v>12163</v>
      </c>
      <c r="I307" t="str">
        <f t="shared" si="27"/>
        <v>N/A</v>
      </c>
      <c r="J307" t="str">
        <f t="shared" si="28"/>
        <v>(161.66M)</v>
      </c>
      <c r="K307" t="str">
        <f t="shared" si="29"/>
        <v>(67.24M)</v>
      </c>
      <c r="L307" t="str">
        <f t="shared" si="30"/>
        <v>(78.5M)</v>
      </c>
      <c r="M307" t="str">
        <f t="shared" si="31"/>
        <v>(128.53M)</v>
      </c>
      <c r="N307" t="str">
        <f t="shared" si="32"/>
        <v>(72.57M)</v>
      </c>
    </row>
    <row r="308" spans="1:14" x14ac:dyDescent="0.3">
      <c r="A308" s="1">
        <v>13</v>
      </c>
      <c r="B308" t="s">
        <v>2290</v>
      </c>
      <c r="C308" t="s">
        <v>261</v>
      </c>
      <c r="D308" t="s">
        <v>12164</v>
      </c>
      <c r="E308" t="s">
        <v>12165</v>
      </c>
      <c r="F308" t="s">
        <v>12166</v>
      </c>
      <c r="G308" t="s">
        <v>12167</v>
      </c>
      <c r="I308" t="str">
        <f t="shared" si="27"/>
        <v>N/A</v>
      </c>
      <c r="J308" t="str">
        <f t="shared" si="28"/>
        <v>N/A</v>
      </c>
      <c r="K308">
        <f t="shared" si="29"/>
        <v>0.58409999999999995</v>
      </c>
      <c r="L308">
        <f t="shared" si="30"/>
        <v>-0.16750000000000001</v>
      </c>
      <c r="M308">
        <f t="shared" si="31"/>
        <v>-0.63740000000000008</v>
      </c>
      <c r="N308">
        <f t="shared" si="32"/>
        <v>0.43530000000000002</v>
      </c>
    </row>
    <row r="309" spans="1:14" x14ac:dyDescent="0.3">
      <c r="A309" s="1">
        <v>14</v>
      </c>
      <c r="B309" t="s">
        <v>2295</v>
      </c>
      <c r="C309" t="s">
        <v>12168</v>
      </c>
      <c r="D309" t="s">
        <v>12169</v>
      </c>
      <c r="E309" t="s">
        <v>12170</v>
      </c>
      <c r="F309" t="s">
        <v>12171</v>
      </c>
      <c r="G309" t="s">
        <v>12172</v>
      </c>
      <c r="I309" t="str">
        <f t="shared" si="27"/>
        <v>N/A</v>
      </c>
      <c r="J309">
        <f t="shared" si="28"/>
        <v>-2.0952000000000002</v>
      </c>
      <c r="K309">
        <f t="shared" si="29"/>
        <v>-0.88849999999999996</v>
      </c>
      <c r="L309">
        <f t="shared" si="30"/>
        <v>-0.97650000000000003</v>
      </c>
      <c r="M309">
        <f t="shared" si="31"/>
        <v>-1.5747</v>
      </c>
      <c r="N309">
        <f t="shared" si="32"/>
        <v>-0.70209999999999995</v>
      </c>
    </row>
    <row r="310" spans="1:14" x14ac:dyDescent="0.3">
      <c r="I310" t="str">
        <f t="shared" si="27"/>
        <v>N/A</v>
      </c>
      <c r="J310">
        <f t="shared" si="28"/>
        <v>0</v>
      </c>
      <c r="K310">
        <f t="shared" si="29"/>
        <v>0</v>
      </c>
      <c r="L310">
        <f t="shared" si="30"/>
        <v>0</v>
      </c>
      <c r="M310">
        <f t="shared" si="31"/>
        <v>0</v>
      </c>
      <c r="N310">
        <f t="shared" si="32"/>
        <v>0</v>
      </c>
    </row>
    <row r="311" spans="1:14" x14ac:dyDescent="0.3">
      <c r="B311" s="1" t="s">
        <v>296</v>
      </c>
      <c r="C311" s="1" t="s">
        <v>248</v>
      </c>
      <c r="D311" s="1" t="s">
        <v>249</v>
      </c>
      <c r="E311" s="1" t="s">
        <v>250</v>
      </c>
      <c r="F311" s="1" t="s">
        <v>251</v>
      </c>
      <c r="G311" s="1" t="s">
        <v>252</v>
      </c>
      <c r="H311" s="1" t="s">
        <v>253</v>
      </c>
      <c r="I311" t="str">
        <f t="shared" si="27"/>
        <v>pos_trend</v>
      </c>
      <c r="J311" t="str">
        <f t="shared" si="28"/>
        <v>2012</v>
      </c>
      <c r="K311" t="str">
        <f t="shared" si="29"/>
        <v>2013</v>
      </c>
      <c r="L311" t="str">
        <f t="shared" si="30"/>
        <v>2014</v>
      </c>
      <c r="M311" t="str">
        <f t="shared" si="31"/>
        <v>2015</v>
      </c>
      <c r="N311" t="str">
        <f t="shared" si="32"/>
        <v>2016</v>
      </c>
    </row>
    <row r="312" spans="1:14" x14ac:dyDescent="0.3">
      <c r="A312" s="1">
        <v>0</v>
      </c>
      <c r="B312" t="s">
        <v>630</v>
      </c>
      <c r="C312" t="s">
        <v>12173</v>
      </c>
      <c r="D312" t="s">
        <v>5296</v>
      </c>
      <c r="E312" t="s">
        <v>12174</v>
      </c>
      <c r="F312" t="s">
        <v>12175</v>
      </c>
      <c r="G312" t="s">
        <v>12176</v>
      </c>
      <c r="I312" t="str">
        <f t="shared" si="27"/>
        <v>N/A</v>
      </c>
      <c r="J312" t="str">
        <f t="shared" si="28"/>
        <v>(7.07M)</v>
      </c>
      <c r="K312" t="str">
        <f t="shared" si="29"/>
        <v>(7.67M)</v>
      </c>
      <c r="L312" t="str">
        <f t="shared" si="30"/>
        <v>(8.45M)</v>
      </c>
      <c r="M312" t="str">
        <f t="shared" si="31"/>
        <v>(9.01M)</v>
      </c>
      <c r="N312" t="str">
        <f t="shared" si="32"/>
        <v>(10.63M)</v>
      </c>
    </row>
    <row r="313" spans="1:14" x14ac:dyDescent="0.3">
      <c r="A313" s="1">
        <v>1</v>
      </c>
      <c r="B313" t="s">
        <v>636</v>
      </c>
      <c r="C313" t="s">
        <v>12173</v>
      </c>
      <c r="D313" t="s">
        <v>5296</v>
      </c>
      <c r="E313" t="s">
        <v>12174</v>
      </c>
      <c r="F313" t="s">
        <v>12175</v>
      </c>
      <c r="G313" t="s">
        <v>12176</v>
      </c>
      <c r="I313" t="str">
        <f t="shared" si="27"/>
        <v>N/A</v>
      </c>
      <c r="J313" t="str">
        <f t="shared" si="28"/>
        <v>(7.07M)</v>
      </c>
      <c r="K313" t="str">
        <f t="shared" si="29"/>
        <v>(7.67M)</v>
      </c>
      <c r="L313" t="str">
        <f t="shared" si="30"/>
        <v>(8.45M)</v>
      </c>
      <c r="M313" t="str">
        <f t="shared" si="31"/>
        <v>(9.01M)</v>
      </c>
      <c r="N313" t="str">
        <f t="shared" si="32"/>
        <v>(10.63M)</v>
      </c>
    </row>
    <row r="314" spans="1:14" x14ac:dyDescent="0.3">
      <c r="A314" s="1">
        <v>2</v>
      </c>
      <c r="B314" t="s">
        <v>374</v>
      </c>
      <c r="C314" t="s">
        <v>261</v>
      </c>
      <c r="D314" t="s">
        <v>261</v>
      </c>
      <c r="E314" t="s">
        <v>261</v>
      </c>
      <c r="F314" t="s">
        <v>261</v>
      </c>
      <c r="G314" t="s">
        <v>261</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637</v>
      </c>
      <c r="C315" t="s">
        <v>261</v>
      </c>
      <c r="D315" t="s">
        <v>12177</v>
      </c>
      <c r="E315" t="s">
        <v>12178</v>
      </c>
      <c r="F315" t="s">
        <v>7216</v>
      </c>
      <c r="G315" t="s">
        <v>1195</v>
      </c>
      <c r="I315" t="str">
        <f t="shared" si="27"/>
        <v>N/A</v>
      </c>
      <c r="J315" t="str">
        <f t="shared" si="28"/>
        <v>N/A</v>
      </c>
      <c r="K315">
        <f t="shared" si="29"/>
        <v>-8.5199999999999998E-2</v>
      </c>
      <c r="L315">
        <f t="shared" si="30"/>
        <v>-0.1017</v>
      </c>
      <c r="M315">
        <f t="shared" si="31"/>
        <v>-6.6299999999999998E-2</v>
      </c>
      <c r="N315">
        <f t="shared" si="32"/>
        <v>-0.17980000000000002</v>
      </c>
    </row>
    <row r="316" spans="1:14" x14ac:dyDescent="0.3">
      <c r="A316" s="1">
        <v>4</v>
      </c>
      <c r="B316" t="s">
        <v>2309</v>
      </c>
      <c r="C316" t="s">
        <v>261</v>
      </c>
      <c r="D316" t="s">
        <v>261</v>
      </c>
      <c r="E316" t="s">
        <v>4048</v>
      </c>
      <c r="F316" t="s">
        <v>261</v>
      </c>
      <c r="G316" t="s">
        <v>261</v>
      </c>
      <c r="I316" t="str">
        <f t="shared" ref="I316:I379" si="33">IF(AND(K316&gt; J316, L316&gt; K316, M316&gt; L316, N316&gt; M316), "pos_trend", IF(AND(K316&lt; J316, L316&lt; K316, M316&lt; L316, N316&lt; M316), "neg_trend", "N/A"))</f>
        <v>N/A</v>
      </c>
      <c r="J316" t="str">
        <f t="shared" ref="J316:J379" si="34">IF(TRIM(C316)="-", "N/A", IF(RIGHT(C316,1)="M",1000000*VALUE(LEFT(C316,LEN(C316)-1)),IF(RIGHT(C316,1)="B",1000000000*VALUE(LEFT(C316,LEN(C316)-1)),IF(RIGHT(C316,1)="%",0.01*VALUE(LEFT(C316,LEN(C316)-1)),C316))))</f>
        <v>N/A</v>
      </c>
      <c r="K316" t="str">
        <f t="shared" ref="K316:K379" si="35">IF(TRIM(D316)="-", "N/A", IF(RIGHT(D316,1)="M",1000000*VALUE(LEFT(D316,LEN(D316)-1)),IF(RIGHT(D316,1)="B",1000000000*VALUE(LEFT(D316,LEN(D316)-1)),IF(RIGHT(D316,1)="%",0.01*VALUE(LEFT(D316,LEN(D316)-1)),D316))))</f>
        <v>N/A</v>
      </c>
      <c r="L316">
        <f t="shared" ref="L316:L379" si="36">IF(TRIM(E316)="-", "N/A", IF(RIGHT(E316,1)="M",1000000*VALUE(LEFT(E316,LEN(E316)-1)),IF(RIGHT(E316,1)="B",1000000000*VALUE(LEFT(E316,LEN(E316)-1)),IF(RIGHT(E316,1)="%",0.01*VALUE(LEFT(E316,LEN(E316)-1)),E316))))</f>
        <v>32360000</v>
      </c>
      <c r="M316" t="str">
        <f t="shared" ref="M316:M379" si="37">IF(TRIM(F316)="-", "N/A", IF(RIGHT(F316,1)="M",1000000*VALUE(LEFT(F316,LEN(F316)-1)),IF(RIGHT(F316,1)="B",1000000000*VALUE(LEFT(F316,LEN(F316)-1)),IF(RIGHT(F316,1)="%",0.01*VALUE(LEFT(F316,LEN(F316)-1)),F316))))</f>
        <v>N/A</v>
      </c>
      <c r="N316" t="str">
        <f t="shared" ref="N316:N379" si="38">IF(TRIM(G316)="-", "N/A", IF(RIGHT(G316,1)="M",1000000*VALUE(LEFT(G316,LEN(G316)-1)),IF(RIGHT(G316,1)="B",1000000000*VALUE(LEFT(G316,LEN(G316)-1)),IF(RIGHT(G316,1)="%",0.01*VALUE(LEFT(G316,LEN(G316)-1)),G316))))</f>
        <v>N/A</v>
      </c>
    </row>
    <row r="317" spans="1:14" x14ac:dyDescent="0.3">
      <c r="A317" s="1">
        <v>5</v>
      </c>
      <c r="B317" t="s">
        <v>2310</v>
      </c>
      <c r="C317" t="s">
        <v>12179</v>
      </c>
      <c r="D317" t="s">
        <v>12180</v>
      </c>
      <c r="E317" t="s">
        <v>261</v>
      </c>
      <c r="F317" t="s">
        <v>10821</v>
      </c>
      <c r="G317" t="s">
        <v>12181</v>
      </c>
      <c r="I317" t="str">
        <f t="shared" si="33"/>
        <v>N/A</v>
      </c>
      <c r="J317">
        <f t="shared" si="34"/>
        <v>84780000</v>
      </c>
      <c r="K317">
        <f t="shared" si="35"/>
        <v>64650000.000000007</v>
      </c>
      <c r="L317" t="str">
        <f t="shared" si="36"/>
        <v>N/A</v>
      </c>
      <c r="M317">
        <f t="shared" si="37"/>
        <v>46630000</v>
      </c>
      <c r="N317">
        <f t="shared" si="38"/>
        <v>118230000</v>
      </c>
    </row>
    <row r="318" spans="1:14" x14ac:dyDescent="0.3">
      <c r="A318" s="1">
        <v>6</v>
      </c>
      <c r="B318" t="s">
        <v>642</v>
      </c>
      <c r="C318" t="s">
        <v>9183</v>
      </c>
      <c r="D318" t="s">
        <v>12182</v>
      </c>
      <c r="E318" t="s">
        <v>1932</v>
      </c>
      <c r="F318" t="s">
        <v>12183</v>
      </c>
      <c r="G318" t="s">
        <v>7686</v>
      </c>
      <c r="I318" t="str">
        <f t="shared" si="33"/>
        <v>N/A</v>
      </c>
      <c r="J318" t="str">
        <f t="shared" si="34"/>
        <v>37000</v>
      </c>
      <c r="K318" t="str">
        <f t="shared" si="35"/>
        <v>20000</v>
      </c>
      <c r="L318" t="str">
        <f t="shared" si="36"/>
        <v>50000</v>
      </c>
      <c r="M318" t="str">
        <f t="shared" si="37"/>
        <v>49000</v>
      </c>
      <c r="N318" t="str">
        <f t="shared" si="38"/>
        <v>55000</v>
      </c>
    </row>
    <row r="319" spans="1:14" x14ac:dyDescent="0.3">
      <c r="A319" s="1">
        <v>7</v>
      </c>
      <c r="B319" t="s">
        <v>648</v>
      </c>
      <c r="C319" t="s">
        <v>261</v>
      </c>
      <c r="D319" t="s">
        <v>261</v>
      </c>
      <c r="E319" t="s">
        <v>261</v>
      </c>
      <c r="F319" t="s">
        <v>261</v>
      </c>
      <c r="G319" t="s">
        <v>261</v>
      </c>
      <c r="I319" t="str">
        <f t="shared" si="33"/>
        <v>N/A</v>
      </c>
      <c r="J319" t="str">
        <f t="shared" si="34"/>
        <v>N/A</v>
      </c>
      <c r="K319" t="str">
        <f t="shared" si="35"/>
        <v>N/A</v>
      </c>
      <c r="L319" t="str">
        <f t="shared" si="36"/>
        <v>N/A</v>
      </c>
      <c r="M319" t="str">
        <f t="shared" si="37"/>
        <v>N/A</v>
      </c>
      <c r="N319" t="str">
        <f t="shared" si="38"/>
        <v>N/A</v>
      </c>
    </row>
    <row r="320" spans="1:14" x14ac:dyDescent="0.3">
      <c r="A320" s="1">
        <v>8</v>
      </c>
      <c r="B320" t="s">
        <v>650</v>
      </c>
      <c r="C320" t="s">
        <v>9183</v>
      </c>
      <c r="D320" t="s">
        <v>12182</v>
      </c>
      <c r="E320" t="s">
        <v>1932</v>
      </c>
      <c r="F320" t="s">
        <v>12183</v>
      </c>
      <c r="G320" t="s">
        <v>7686</v>
      </c>
      <c r="I320" t="str">
        <f t="shared" si="33"/>
        <v>N/A</v>
      </c>
      <c r="J320" t="str">
        <f t="shared" si="34"/>
        <v>37000</v>
      </c>
      <c r="K320" t="str">
        <f t="shared" si="35"/>
        <v>20000</v>
      </c>
      <c r="L320" t="str">
        <f t="shared" si="36"/>
        <v>50000</v>
      </c>
      <c r="M320" t="str">
        <f t="shared" si="37"/>
        <v>49000</v>
      </c>
      <c r="N320" t="str">
        <f t="shared" si="38"/>
        <v>55000</v>
      </c>
    </row>
    <row r="321" spans="1:14" x14ac:dyDescent="0.3">
      <c r="A321" s="1">
        <v>9</v>
      </c>
      <c r="B321" t="s">
        <v>652</v>
      </c>
      <c r="C321" t="s">
        <v>9183</v>
      </c>
      <c r="D321" t="s">
        <v>12182</v>
      </c>
      <c r="E321" t="s">
        <v>1932</v>
      </c>
      <c r="F321" t="s">
        <v>12183</v>
      </c>
      <c r="G321" t="s">
        <v>7686</v>
      </c>
      <c r="I321" t="str">
        <f t="shared" si="33"/>
        <v>N/A</v>
      </c>
      <c r="J321" t="str">
        <f t="shared" si="34"/>
        <v>37000</v>
      </c>
      <c r="K321" t="str">
        <f t="shared" si="35"/>
        <v>20000</v>
      </c>
      <c r="L321" t="str">
        <f t="shared" si="36"/>
        <v>50000</v>
      </c>
      <c r="M321" t="str">
        <f t="shared" si="37"/>
        <v>49000</v>
      </c>
      <c r="N321" t="str">
        <f t="shared" si="38"/>
        <v>55000</v>
      </c>
    </row>
    <row r="322" spans="1:14" x14ac:dyDescent="0.3">
      <c r="A322" s="1">
        <v>10</v>
      </c>
      <c r="B322" t="s">
        <v>654</v>
      </c>
      <c r="C322" t="s">
        <v>12184</v>
      </c>
      <c r="D322" t="s">
        <v>12185</v>
      </c>
      <c r="E322" t="s">
        <v>12186</v>
      </c>
      <c r="F322" t="s">
        <v>12092</v>
      </c>
      <c r="G322" t="s">
        <v>12187</v>
      </c>
      <c r="I322" t="str">
        <f t="shared" si="33"/>
        <v>N/A</v>
      </c>
      <c r="J322">
        <f t="shared" si="34"/>
        <v>29950000</v>
      </c>
      <c r="K322" t="str">
        <f t="shared" si="35"/>
        <v>(20.38M)</v>
      </c>
      <c r="L322">
        <f t="shared" si="36"/>
        <v>65140000</v>
      </c>
      <c r="M322">
        <f t="shared" si="37"/>
        <v>67110000</v>
      </c>
      <c r="N322" t="str">
        <f t="shared" si="38"/>
        <v>(65.07M)</v>
      </c>
    </row>
    <row r="323" spans="1:14" x14ac:dyDescent="0.3">
      <c r="A323" s="1">
        <v>11</v>
      </c>
      <c r="B323" t="s">
        <v>660</v>
      </c>
      <c r="C323" t="s">
        <v>2764</v>
      </c>
      <c r="D323" t="s">
        <v>12188</v>
      </c>
      <c r="E323" t="s">
        <v>12189</v>
      </c>
      <c r="F323" t="s">
        <v>4995</v>
      </c>
      <c r="G323" t="s">
        <v>12190</v>
      </c>
      <c r="I323" t="str">
        <f t="shared" si="33"/>
        <v>N/A</v>
      </c>
      <c r="J323">
        <f t="shared" si="34"/>
        <v>31520000</v>
      </c>
      <c r="K323" t="str">
        <f t="shared" si="35"/>
        <v>(18M)</v>
      </c>
      <c r="L323">
        <f t="shared" si="36"/>
        <v>87940000</v>
      </c>
      <c r="M323">
        <f t="shared" si="37"/>
        <v>36240000</v>
      </c>
      <c r="N323" t="str">
        <f t="shared" si="38"/>
        <v>(40.16M)</v>
      </c>
    </row>
    <row r="324" spans="1:14" x14ac:dyDescent="0.3">
      <c r="A324" s="1">
        <v>12</v>
      </c>
      <c r="B324" t="s">
        <v>661</v>
      </c>
      <c r="C324" t="s">
        <v>12191</v>
      </c>
      <c r="D324" t="s">
        <v>12192</v>
      </c>
      <c r="E324" t="s">
        <v>6858</v>
      </c>
      <c r="F324" t="s">
        <v>12193</v>
      </c>
      <c r="G324" t="s">
        <v>12194</v>
      </c>
      <c r="I324" t="str">
        <f t="shared" si="33"/>
        <v>N/A</v>
      </c>
      <c r="J324" t="str">
        <f t="shared" si="34"/>
        <v>(1.57M)</v>
      </c>
      <c r="K324" t="str">
        <f t="shared" si="35"/>
        <v>(2.38M)</v>
      </c>
      <c r="L324" t="str">
        <f t="shared" si="36"/>
        <v>(22.8M)</v>
      </c>
      <c r="M324">
        <f t="shared" si="37"/>
        <v>30870000</v>
      </c>
      <c r="N324" t="str">
        <f t="shared" si="38"/>
        <v>(24.91M)</v>
      </c>
    </row>
    <row r="325" spans="1:14" x14ac:dyDescent="0.3">
      <c r="A325" s="1">
        <v>13</v>
      </c>
      <c r="B325" t="s">
        <v>662</v>
      </c>
      <c r="C325" t="s">
        <v>5682</v>
      </c>
      <c r="D325" t="s">
        <v>5606</v>
      </c>
      <c r="E325" t="s">
        <v>8217</v>
      </c>
      <c r="F325" t="s">
        <v>1151</v>
      </c>
      <c r="G325" t="s">
        <v>261</v>
      </c>
      <c r="I325" t="str">
        <f t="shared" si="33"/>
        <v>N/A</v>
      </c>
      <c r="J325">
        <f t="shared" si="34"/>
        <v>20000000</v>
      </c>
      <c r="K325">
        <f t="shared" si="35"/>
        <v>47000000</v>
      </c>
      <c r="L325">
        <f t="shared" si="36"/>
        <v>20320000</v>
      </c>
      <c r="M325">
        <f t="shared" si="37"/>
        <v>75000000</v>
      </c>
      <c r="N325" t="str">
        <f t="shared" si="38"/>
        <v>N/A</v>
      </c>
    </row>
    <row r="326" spans="1:14" x14ac:dyDescent="0.3">
      <c r="A326" s="1">
        <v>14</v>
      </c>
      <c r="B326" t="s">
        <v>668</v>
      </c>
      <c r="C326" t="s">
        <v>12195</v>
      </c>
      <c r="D326" t="s">
        <v>12196</v>
      </c>
      <c r="E326" t="s">
        <v>12197</v>
      </c>
      <c r="F326" t="s">
        <v>12198</v>
      </c>
      <c r="G326" t="s">
        <v>12194</v>
      </c>
      <c r="I326" t="str">
        <f t="shared" si="33"/>
        <v>N/A</v>
      </c>
      <c r="J326" t="str">
        <f t="shared" si="34"/>
        <v>(21.57M)</v>
      </c>
      <c r="K326" t="str">
        <f t="shared" si="35"/>
        <v>(49.38M)</v>
      </c>
      <c r="L326" t="str">
        <f t="shared" si="36"/>
        <v>(43.12M)</v>
      </c>
      <c r="M326" t="str">
        <f t="shared" si="37"/>
        <v>(44.14M)</v>
      </c>
      <c r="N326" t="str">
        <f t="shared" si="38"/>
        <v>(24.91M)</v>
      </c>
    </row>
    <row r="327" spans="1:14" x14ac:dyDescent="0.3">
      <c r="A327" s="1">
        <v>15</v>
      </c>
      <c r="B327" t="s">
        <v>674</v>
      </c>
      <c r="C327" t="s">
        <v>12199</v>
      </c>
      <c r="D327" t="s">
        <v>7706</v>
      </c>
      <c r="E327" t="s">
        <v>539</v>
      </c>
      <c r="F327" t="s">
        <v>12200</v>
      </c>
      <c r="G327" t="s">
        <v>261</v>
      </c>
      <c r="I327" t="str">
        <f t="shared" si="33"/>
        <v>pos_trend</v>
      </c>
      <c r="J327" t="str">
        <f t="shared" si="34"/>
        <v>(44,000)</v>
      </c>
      <c r="K327" t="str">
        <f t="shared" si="35"/>
        <v>19000</v>
      </c>
      <c r="L327" t="str">
        <f t="shared" si="36"/>
        <v>3000</v>
      </c>
      <c r="M327" t="str">
        <f t="shared" si="37"/>
        <v>447000</v>
      </c>
      <c r="N327" t="str">
        <f t="shared" si="38"/>
        <v>N/A</v>
      </c>
    </row>
    <row r="328" spans="1:14" x14ac:dyDescent="0.3">
      <c r="A328" s="1">
        <v>16</v>
      </c>
      <c r="B328" t="s">
        <v>620</v>
      </c>
      <c r="C328" t="s">
        <v>12201</v>
      </c>
      <c r="D328" t="s">
        <v>12202</v>
      </c>
      <c r="E328" t="s">
        <v>12203</v>
      </c>
      <c r="F328" t="s">
        <v>261</v>
      </c>
      <c r="G328" t="s">
        <v>261</v>
      </c>
      <c r="I328" t="str">
        <f t="shared" si="33"/>
        <v>N/A</v>
      </c>
      <c r="J328" t="str">
        <f t="shared" si="34"/>
        <v>(67,000)</v>
      </c>
      <c r="K328" t="str">
        <f t="shared" si="35"/>
        <v>(9,000)</v>
      </c>
      <c r="L328" t="str">
        <f t="shared" si="36"/>
        <v>(37,000)</v>
      </c>
      <c r="M328" t="str">
        <f t="shared" si="37"/>
        <v>N/A</v>
      </c>
      <c r="N328" t="str">
        <f t="shared" si="38"/>
        <v>N/A</v>
      </c>
    </row>
    <row r="329" spans="1:14" x14ac:dyDescent="0.3">
      <c r="A329" s="1">
        <v>17</v>
      </c>
      <c r="B329" t="s">
        <v>621</v>
      </c>
      <c r="C329" t="s">
        <v>8135</v>
      </c>
      <c r="D329" t="s">
        <v>1882</v>
      </c>
      <c r="E329" t="s">
        <v>11171</v>
      </c>
      <c r="F329" t="s">
        <v>12200</v>
      </c>
      <c r="G329" t="s">
        <v>261</v>
      </c>
      <c r="I329" t="str">
        <f t="shared" si="33"/>
        <v>pos_trend</v>
      </c>
      <c r="J329" t="str">
        <f t="shared" si="34"/>
        <v>23000</v>
      </c>
      <c r="K329" t="str">
        <f t="shared" si="35"/>
        <v>28000</v>
      </c>
      <c r="L329" t="str">
        <f t="shared" si="36"/>
        <v>40000</v>
      </c>
      <c r="M329" t="str">
        <f t="shared" si="37"/>
        <v>447000</v>
      </c>
      <c r="N329" t="str">
        <f t="shared" si="38"/>
        <v>N/A</v>
      </c>
    </row>
    <row r="330" spans="1:14" x14ac:dyDescent="0.3">
      <c r="A330" s="1">
        <v>18</v>
      </c>
      <c r="B330" t="s">
        <v>680</v>
      </c>
      <c r="C330" t="s">
        <v>12204</v>
      </c>
      <c r="D330" t="s">
        <v>11743</v>
      </c>
      <c r="E330" t="s">
        <v>12205</v>
      </c>
      <c r="F330" t="s">
        <v>12206</v>
      </c>
      <c r="G330" t="s">
        <v>12207</v>
      </c>
      <c r="I330" t="str">
        <f t="shared" si="33"/>
        <v>N/A</v>
      </c>
      <c r="J330">
        <f t="shared" si="34"/>
        <v>107650000</v>
      </c>
      <c r="K330">
        <f t="shared" si="35"/>
        <v>36640000</v>
      </c>
      <c r="L330">
        <f t="shared" si="36"/>
        <v>24380000</v>
      </c>
      <c r="M330">
        <f t="shared" si="37"/>
        <v>105230000</v>
      </c>
      <c r="N330">
        <f t="shared" si="38"/>
        <v>42580000</v>
      </c>
    </row>
    <row r="331" spans="1:14" x14ac:dyDescent="0.3">
      <c r="A331" s="1">
        <v>19</v>
      </c>
      <c r="B331" t="s">
        <v>686</v>
      </c>
      <c r="C331" t="s">
        <v>261</v>
      </c>
      <c r="D331" t="s">
        <v>12208</v>
      </c>
      <c r="E331" t="s">
        <v>12209</v>
      </c>
      <c r="F331" t="s">
        <v>12210</v>
      </c>
      <c r="G331" t="s">
        <v>12211</v>
      </c>
      <c r="I331" t="str">
        <f t="shared" si="33"/>
        <v>N/A</v>
      </c>
      <c r="J331" t="str">
        <f t="shared" si="34"/>
        <v>N/A</v>
      </c>
      <c r="K331">
        <f t="shared" si="35"/>
        <v>-0.65969999999999995</v>
      </c>
      <c r="L331">
        <f t="shared" si="36"/>
        <v>-0.33439999999999998</v>
      </c>
      <c r="M331">
        <f t="shared" si="37"/>
        <v>3.3155000000000001</v>
      </c>
      <c r="N331">
        <f t="shared" si="38"/>
        <v>-0.59530000000000005</v>
      </c>
    </row>
    <row r="332" spans="1:14" x14ac:dyDescent="0.3">
      <c r="A332" s="1">
        <v>20</v>
      </c>
      <c r="B332" t="s">
        <v>2335</v>
      </c>
      <c r="C332" t="s">
        <v>12212</v>
      </c>
      <c r="D332" t="s">
        <v>12213</v>
      </c>
      <c r="E332" t="s">
        <v>9885</v>
      </c>
      <c r="F332" t="s">
        <v>12214</v>
      </c>
      <c r="G332" t="s">
        <v>12215</v>
      </c>
      <c r="I332" t="str">
        <f t="shared" si="33"/>
        <v>N/A</v>
      </c>
      <c r="J332">
        <f t="shared" si="34"/>
        <v>1.3952000000000002</v>
      </c>
      <c r="K332">
        <f t="shared" si="35"/>
        <v>0.48409999999999997</v>
      </c>
      <c r="L332">
        <f t="shared" si="36"/>
        <v>0.30330000000000001</v>
      </c>
      <c r="M332">
        <f t="shared" si="37"/>
        <v>1.2891999999999999</v>
      </c>
      <c r="N332">
        <f t="shared" si="38"/>
        <v>0.41200000000000003</v>
      </c>
    </row>
    <row r="333" spans="1:14" x14ac:dyDescent="0.3">
      <c r="A333" s="1">
        <v>21</v>
      </c>
      <c r="B333" t="s">
        <v>691</v>
      </c>
      <c r="C333" t="s">
        <v>261</v>
      </c>
      <c r="D333" t="s">
        <v>261</v>
      </c>
      <c r="E333" t="s">
        <v>261</v>
      </c>
      <c r="F333" t="s">
        <v>261</v>
      </c>
      <c r="G333" t="s">
        <v>261</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692</v>
      </c>
      <c r="C334" t="s">
        <v>261</v>
      </c>
      <c r="D334" t="s">
        <v>693</v>
      </c>
      <c r="E334" t="s">
        <v>693</v>
      </c>
      <c r="F334" t="s">
        <v>261</v>
      </c>
      <c r="G334" t="s">
        <v>693</v>
      </c>
      <c r="I334" t="str">
        <f t="shared" si="33"/>
        <v>N/A</v>
      </c>
      <c r="J334" t="str">
        <f t="shared" si="34"/>
        <v>N/A</v>
      </c>
      <c r="K334" t="str">
        <f t="shared" si="35"/>
        <v>0</v>
      </c>
      <c r="L334" t="str">
        <f t="shared" si="36"/>
        <v>0</v>
      </c>
      <c r="M334" t="str">
        <f t="shared" si="37"/>
        <v>N/A</v>
      </c>
      <c r="N334" t="str">
        <f t="shared" si="38"/>
        <v>0</v>
      </c>
    </row>
    <row r="335" spans="1:14" x14ac:dyDescent="0.3">
      <c r="A335" s="1">
        <v>23</v>
      </c>
      <c r="B335" t="s">
        <v>694</v>
      </c>
      <c r="C335" t="s">
        <v>12216</v>
      </c>
      <c r="D335" t="s">
        <v>10368</v>
      </c>
      <c r="E335" t="s">
        <v>12217</v>
      </c>
      <c r="F335" t="s">
        <v>1168</v>
      </c>
      <c r="G335" t="s">
        <v>8999</v>
      </c>
      <c r="I335" t="str">
        <f t="shared" si="33"/>
        <v>N/A</v>
      </c>
      <c r="J335" t="str">
        <f t="shared" si="34"/>
        <v>(12.02M)</v>
      </c>
      <c r="K335">
        <f t="shared" si="35"/>
        <v>11050000</v>
      </c>
      <c r="L335" t="str">
        <f t="shared" si="36"/>
        <v>(17.69M)</v>
      </c>
      <c r="M335">
        <f t="shared" si="37"/>
        <v>9560000</v>
      </c>
      <c r="N335">
        <f t="shared" si="38"/>
        <v>12810000</v>
      </c>
    </row>
    <row r="336" spans="1:14" x14ac:dyDescent="0.3">
      <c r="A336" s="1">
        <v>24</v>
      </c>
      <c r="B336" t="s">
        <v>700</v>
      </c>
      <c r="C336" t="s">
        <v>12218</v>
      </c>
      <c r="D336" t="s">
        <v>3856</v>
      </c>
      <c r="E336" t="s">
        <v>12219</v>
      </c>
      <c r="F336" t="s">
        <v>10181</v>
      </c>
      <c r="G336" t="s">
        <v>12220</v>
      </c>
      <c r="I336" t="str">
        <f t="shared" si="33"/>
        <v>N/A</v>
      </c>
      <c r="J336">
        <f t="shared" si="34"/>
        <v>38380000</v>
      </c>
      <c r="K336">
        <f t="shared" si="35"/>
        <v>36530000</v>
      </c>
      <c r="L336">
        <f t="shared" si="36"/>
        <v>33380000.000000004</v>
      </c>
      <c r="M336">
        <f t="shared" si="37"/>
        <v>31250000</v>
      </c>
      <c r="N336">
        <f t="shared" si="38"/>
        <v>37560000</v>
      </c>
    </row>
    <row r="337" spans="1:14" x14ac:dyDescent="0.3">
      <c r="A337" s="1">
        <v>25</v>
      </c>
      <c r="B337" t="s">
        <v>706</v>
      </c>
      <c r="C337" t="s">
        <v>261</v>
      </c>
      <c r="D337" t="s">
        <v>4934</v>
      </c>
      <c r="E337" t="s">
        <v>12221</v>
      </c>
      <c r="F337" t="s">
        <v>12222</v>
      </c>
      <c r="G337" t="s">
        <v>12223</v>
      </c>
      <c r="I337" t="str">
        <f t="shared" si="33"/>
        <v>N/A</v>
      </c>
      <c r="J337" t="str">
        <f t="shared" si="34"/>
        <v>N/A</v>
      </c>
      <c r="K337">
        <f t="shared" si="35"/>
        <v>-4.8200000000000007E-2</v>
      </c>
      <c r="L337">
        <f t="shared" si="36"/>
        <v>-8.6400000000000005E-2</v>
      </c>
      <c r="M337">
        <f t="shared" si="37"/>
        <v>-6.3600000000000004E-2</v>
      </c>
      <c r="N337">
        <f t="shared" si="38"/>
        <v>0.20199999999999999</v>
      </c>
    </row>
    <row r="338" spans="1:14" x14ac:dyDescent="0.3">
      <c r="A338" s="1">
        <v>26</v>
      </c>
      <c r="B338" t="s">
        <v>711</v>
      </c>
      <c r="C338" t="s">
        <v>261</v>
      </c>
      <c r="D338" t="s">
        <v>261</v>
      </c>
      <c r="E338" t="s">
        <v>261</v>
      </c>
      <c r="F338" t="s">
        <v>261</v>
      </c>
      <c r="G338" t="s">
        <v>144</v>
      </c>
      <c r="I338" t="str">
        <f t="shared" si="33"/>
        <v>N/A</v>
      </c>
      <c r="J338" t="str">
        <f t="shared" si="34"/>
        <v>N/A</v>
      </c>
      <c r="K338" t="str">
        <f t="shared" si="35"/>
        <v>N/A</v>
      </c>
      <c r="L338" t="str">
        <f t="shared" si="36"/>
        <v>N/A</v>
      </c>
      <c r="M338" t="str">
        <f t="shared" si="37"/>
        <v>N/A</v>
      </c>
      <c r="N338">
        <f t="shared" si="38"/>
        <v>3.4300000000000004E-2</v>
      </c>
    </row>
    <row r="339" spans="1:14" x14ac:dyDescent="0.3">
      <c r="I339" t="str">
        <f t="shared" si="33"/>
        <v>N/A</v>
      </c>
      <c r="J339">
        <f t="shared" si="34"/>
        <v>0</v>
      </c>
      <c r="K339">
        <f t="shared" si="35"/>
        <v>0</v>
      </c>
      <c r="L339">
        <f t="shared" si="36"/>
        <v>0</v>
      </c>
      <c r="M339">
        <f t="shared" si="37"/>
        <v>0</v>
      </c>
      <c r="N339">
        <f t="shared" si="38"/>
        <v>0</v>
      </c>
    </row>
    <row r="340" spans="1:14" x14ac:dyDescent="0.3">
      <c r="A340" s="1">
        <v>0</v>
      </c>
      <c r="B340" t="s">
        <v>3553</v>
      </c>
      <c r="C340" t="s">
        <v>3554</v>
      </c>
      <c r="I340" t="str">
        <f t="shared" si="33"/>
        <v>N/A</v>
      </c>
      <c r="J340" t="str">
        <f t="shared" si="34"/>
        <v>Opus Bank</v>
      </c>
      <c r="K340">
        <f t="shared" si="35"/>
        <v>0</v>
      </c>
      <c r="L340">
        <f t="shared" si="36"/>
        <v>0</v>
      </c>
      <c r="M340">
        <f t="shared" si="37"/>
        <v>0</v>
      </c>
      <c r="N340">
        <f t="shared" si="38"/>
        <v>0</v>
      </c>
    </row>
    <row r="341" spans="1:14" x14ac:dyDescent="0.3">
      <c r="A341" s="1">
        <v>1</v>
      </c>
      <c r="B341" t="s">
        <v>12224</v>
      </c>
      <c r="C341" t="s">
        <v>12225</v>
      </c>
      <c r="I341" t="str">
        <f t="shared" si="33"/>
        <v>N/A</v>
      </c>
      <c r="J341" t="str">
        <f t="shared" si="34"/>
        <v>County Bancorp</v>
      </c>
      <c r="K341">
        <f t="shared" si="35"/>
        <v>0</v>
      </c>
      <c r="L341">
        <f t="shared" si="36"/>
        <v>0</v>
      </c>
      <c r="M341">
        <f t="shared" si="37"/>
        <v>0</v>
      </c>
      <c r="N341">
        <f t="shared" si="38"/>
        <v>0</v>
      </c>
    </row>
    <row r="342" spans="1:14" x14ac:dyDescent="0.3">
      <c r="A342" s="1">
        <v>2</v>
      </c>
      <c r="B342" t="s">
        <v>2354</v>
      </c>
      <c r="C342" t="s">
        <v>2355</v>
      </c>
      <c r="I342" t="str">
        <f t="shared" si="33"/>
        <v>N/A</v>
      </c>
      <c r="J342" t="str">
        <f t="shared" si="34"/>
        <v>American National</v>
      </c>
      <c r="K342">
        <f t="shared" si="35"/>
        <v>0</v>
      </c>
      <c r="L342">
        <f t="shared" si="36"/>
        <v>0</v>
      </c>
      <c r="M342">
        <f t="shared" si="37"/>
        <v>0</v>
      </c>
      <c r="N342">
        <f t="shared" si="38"/>
        <v>0</v>
      </c>
    </row>
    <row r="343" spans="1:14" x14ac:dyDescent="0.3">
      <c r="A343" s="1">
        <v>3</v>
      </c>
      <c r="B343" t="s">
        <v>2356</v>
      </c>
      <c r="C343" t="s">
        <v>2357</v>
      </c>
      <c r="I343" t="str">
        <f t="shared" si="33"/>
        <v>N/A</v>
      </c>
      <c r="J343" t="str">
        <f t="shared" si="34"/>
        <v>American River Bankshares</v>
      </c>
      <c r="K343">
        <f t="shared" si="35"/>
        <v>0</v>
      </c>
      <c r="L343">
        <f t="shared" si="36"/>
        <v>0</v>
      </c>
      <c r="M343">
        <f t="shared" si="37"/>
        <v>0</v>
      </c>
      <c r="N343">
        <f t="shared" si="38"/>
        <v>0</v>
      </c>
    </row>
    <row r="344" spans="1:14" x14ac:dyDescent="0.3">
      <c r="A344" s="1">
        <v>4</v>
      </c>
      <c r="B344" t="s">
        <v>2358</v>
      </c>
      <c r="C344" t="s">
        <v>2359</v>
      </c>
      <c r="I344" t="str">
        <f t="shared" si="33"/>
        <v>N/A</v>
      </c>
      <c r="J344" t="str">
        <f t="shared" si="34"/>
        <v>Access National</v>
      </c>
      <c r="K344">
        <f t="shared" si="35"/>
        <v>0</v>
      </c>
      <c r="L344">
        <f t="shared" si="36"/>
        <v>0</v>
      </c>
      <c r="M344">
        <f t="shared" si="37"/>
        <v>0</v>
      </c>
      <c r="N344">
        <f t="shared" si="38"/>
        <v>0</v>
      </c>
    </row>
    <row r="345" spans="1:14" x14ac:dyDescent="0.3">
      <c r="A345" s="1">
        <v>5</v>
      </c>
      <c r="B345" t="s">
        <v>2360</v>
      </c>
      <c r="C345" t="s">
        <v>2361</v>
      </c>
      <c r="I345" t="str">
        <f t="shared" si="33"/>
        <v>N/A</v>
      </c>
      <c r="J345" t="str">
        <f t="shared" si="34"/>
        <v>Arrow Financial</v>
      </c>
      <c r="K345">
        <f t="shared" si="35"/>
        <v>0</v>
      </c>
      <c r="L345">
        <f t="shared" si="36"/>
        <v>0</v>
      </c>
      <c r="M345">
        <f t="shared" si="37"/>
        <v>0</v>
      </c>
      <c r="N345">
        <f t="shared" si="38"/>
        <v>0</v>
      </c>
    </row>
    <row r="346" spans="1:14" x14ac:dyDescent="0.3">
      <c r="I346" t="str">
        <f t="shared" si="33"/>
        <v>N/A</v>
      </c>
      <c r="J346">
        <f t="shared" si="34"/>
        <v>0</v>
      </c>
      <c r="K346">
        <f t="shared" si="35"/>
        <v>0</v>
      </c>
      <c r="L346">
        <f t="shared" si="36"/>
        <v>0</v>
      </c>
      <c r="M346">
        <f t="shared" si="37"/>
        <v>0</v>
      </c>
      <c r="N346">
        <f t="shared" si="38"/>
        <v>0</v>
      </c>
    </row>
    <row r="347" spans="1:14" x14ac:dyDescent="0.3">
      <c r="I347" t="str">
        <f t="shared" si="33"/>
        <v>N/A</v>
      </c>
      <c r="J347">
        <f t="shared" si="34"/>
        <v>0</v>
      </c>
      <c r="K347">
        <f t="shared" si="35"/>
        <v>0</v>
      </c>
      <c r="L347">
        <f t="shared" si="36"/>
        <v>0</v>
      </c>
      <c r="M347">
        <f t="shared" si="37"/>
        <v>0</v>
      </c>
      <c r="N347">
        <f t="shared" si="38"/>
        <v>0</v>
      </c>
    </row>
    <row r="348" spans="1:14" x14ac:dyDescent="0.3">
      <c r="A348" s="1">
        <v>0</v>
      </c>
      <c r="B348" t="s">
        <v>122</v>
      </c>
      <c r="C348" t="s">
        <v>3557</v>
      </c>
      <c r="I348" t="str">
        <f t="shared" si="33"/>
        <v>N/A</v>
      </c>
      <c r="J348">
        <f t="shared" si="34"/>
        <v>874810000</v>
      </c>
      <c r="K348">
        <f t="shared" si="35"/>
        <v>0</v>
      </c>
      <c r="L348">
        <f t="shared" si="36"/>
        <v>0</v>
      </c>
      <c r="M348">
        <f t="shared" si="37"/>
        <v>0</v>
      </c>
      <c r="N348">
        <f t="shared" si="38"/>
        <v>0</v>
      </c>
    </row>
    <row r="349" spans="1:14" x14ac:dyDescent="0.3">
      <c r="A349" s="1">
        <v>1</v>
      </c>
      <c r="B349" t="s">
        <v>123</v>
      </c>
      <c r="I349" t="str">
        <f t="shared" si="33"/>
        <v>N/A</v>
      </c>
      <c r="J349">
        <f t="shared" si="34"/>
        <v>0</v>
      </c>
      <c r="K349">
        <f t="shared" si="35"/>
        <v>0</v>
      </c>
      <c r="L349">
        <f t="shared" si="36"/>
        <v>0</v>
      </c>
      <c r="M349">
        <f t="shared" si="37"/>
        <v>0</v>
      </c>
      <c r="N349">
        <f t="shared" si="38"/>
        <v>0</v>
      </c>
    </row>
    <row r="350" spans="1:14" x14ac:dyDescent="0.3">
      <c r="A350" s="1">
        <v>2</v>
      </c>
      <c r="B350" t="s">
        <v>124</v>
      </c>
      <c r="C350" t="s">
        <v>3558</v>
      </c>
      <c r="I350" t="str">
        <f t="shared" si="33"/>
        <v>N/A</v>
      </c>
      <c r="J350" t="str">
        <f t="shared" si="34"/>
        <v>460.78</v>
      </c>
      <c r="K350">
        <f t="shared" si="35"/>
        <v>0</v>
      </c>
      <c r="L350">
        <f t="shared" si="36"/>
        <v>0</v>
      </c>
      <c r="M350">
        <f t="shared" si="37"/>
        <v>0</v>
      </c>
      <c r="N350">
        <f t="shared" si="38"/>
        <v>0</v>
      </c>
    </row>
    <row r="351" spans="1:14" x14ac:dyDescent="0.3">
      <c r="A351" s="1">
        <v>3</v>
      </c>
      <c r="B351" t="s">
        <v>125</v>
      </c>
      <c r="C351" t="s">
        <v>3559</v>
      </c>
      <c r="I351" t="str">
        <f t="shared" si="33"/>
        <v>N/A</v>
      </c>
      <c r="J351" t="str">
        <f t="shared" si="34"/>
        <v>12.84</v>
      </c>
      <c r="K351">
        <f t="shared" si="35"/>
        <v>0</v>
      </c>
      <c r="L351">
        <f t="shared" si="36"/>
        <v>0</v>
      </c>
      <c r="M351">
        <f t="shared" si="37"/>
        <v>0</v>
      </c>
      <c r="N351">
        <f t="shared" si="38"/>
        <v>0</v>
      </c>
    </row>
    <row r="352" spans="1:14" x14ac:dyDescent="0.3">
      <c r="A352" s="1">
        <v>4</v>
      </c>
      <c r="B352" t="s">
        <v>127</v>
      </c>
      <c r="C352" t="s">
        <v>3068</v>
      </c>
      <c r="I352" t="str">
        <f t="shared" si="33"/>
        <v>N/A</v>
      </c>
      <c r="J352" t="str">
        <f t="shared" si="34"/>
        <v>0.79</v>
      </c>
      <c r="K352">
        <f t="shared" si="35"/>
        <v>0</v>
      </c>
      <c r="L352">
        <f t="shared" si="36"/>
        <v>0</v>
      </c>
      <c r="M352">
        <f t="shared" si="37"/>
        <v>0</v>
      </c>
      <c r="N352">
        <f t="shared" si="38"/>
        <v>0</v>
      </c>
    </row>
    <row r="353" spans="1:14" x14ac:dyDescent="0.3">
      <c r="A353" s="1">
        <v>5</v>
      </c>
      <c r="B353" t="s">
        <v>129</v>
      </c>
      <c r="C353" t="s">
        <v>3560</v>
      </c>
      <c r="I353" t="str">
        <f t="shared" si="33"/>
        <v>N/A</v>
      </c>
      <c r="J353" t="str">
        <f t="shared" si="34"/>
        <v>4.81</v>
      </c>
      <c r="K353">
        <f t="shared" si="35"/>
        <v>0</v>
      </c>
      <c r="L353">
        <f t="shared" si="36"/>
        <v>0</v>
      </c>
      <c r="M353">
        <f t="shared" si="37"/>
        <v>0</v>
      </c>
      <c r="N353">
        <f t="shared" si="38"/>
        <v>0</v>
      </c>
    </row>
    <row r="354" spans="1:14" x14ac:dyDescent="0.3">
      <c r="A354" s="1">
        <v>6</v>
      </c>
      <c r="B354" t="s">
        <v>131</v>
      </c>
      <c r="C354" t="s">
        <v>3561</v>
      </c>
      <c r="I354" t="str">
        <f t="shared" si="33"/>
        <v>N/A</v>
      </c>
      <c r="J354" t="str">
        <f t="shared" si="34"/>
        <v>0.89</v>
      </c>
      <c r="K354">
        <f t="shared" si="35"/>
        <v>0</v>
      </c>
      <c r="L354">
        <f t="shared" si="36"/>
        <v>0</v>
      </c>
      <c r="M354">
        <f t="shared" si="37"/>
        <v>0</v>
      </c>
      <c r="N354">
        <f t="shared" si="38"/>
        <v>0</v>
      </c>
    </row>
    <row r="355" spans="1:14" x14ac:dyDescent="0.3">
      <c r="A355" s="1">
        <v>7</v>
      </c>
      <c r="B355" t="s">
        <v>133</v>
      </c>
      <c r="I355" t="str">
        <f t="shared" si="33"/>
        <v>N/A</v>
      </c>
      <c r="J355">
        <f t="shared" si="34"/>
        <v>0</v>
      </c>
      <c r="K355">
        <f t="shared" si="35"/>
        <v>0</v>
      </c>
      <c r="L355">
        <f t="shared" si="36"/>
        <v>0</v>
      </c>
      <c r="M355">
        <f t="shared" si="37"/>
        <v>0</v>
      </c>
      <c r="N355">
        <f t="shared" si="38"/>
        <v>0</v>
      </c>
    </row>
    <row r="356" spans="1:14" x14ac:dyDescent="0.3">
      <c r="A356" s="1">
        <v>8</v>
      </c>
      <c r="B356" t="s">
        <v>134</v>
      </c>
      <c r="I356" t="str">
        <f t="shared" si="33"/>
        <v>N/A</v>
      </c>
      <c r="J356">
        <f t="shared" si="34"/>
        <v>0</v>
      </c>
      <c r="K356">
        <f t="shared" si="35"/>
        <v>0</v>
      </c>
      <c r="L356">
        <f t="shared" si="36"/>
        <v>0</v>
      </c>
      <c r="M356">
        <f t="shared" si="37"/>
        <v>0</v>
      </c>
      <c r="N356">
        <f t="shared" si="38"/>
        <v>0</v>
      </c>
    </row>
    <row r="357" spans="1:14" x14ac:dyDescent="0.3">
      <c r="I357" t="str">
        <f t="shared" si="33"/>
        <v>N/A</v>
      </c>
      <c r="J357">
        <f t="shared" si="34"/>
        <v>0</v>
      </c>
      <c r="K357">
        <f t="shared" si="35"/>
        <v>0</v>
      </c>
      <c r="L357">
        <f t="shared" si="36"/>
        <v>0</v>
      </c>
      <c r="M357">
        <f t="shared" si="37"/>
        <v>0</v>
      </c>
      <c r="N357">
        <f t="shared" si="38"/>
        <v>0</v>
      </c>
    </row>
    <row r="358" spans="1:14" x14ac:dyDescent="0.3">
      <c r="I358" t="str">
        <f t="shared" si="33"/>
        <v>N/A</v>
      </c>
      <c r="J358">
        <f t="shared" si="34"/>
        <v>0</v>
      </c>
      <c r="K358">
        <f t="shared" si="35"/>
        <v>0</v>
      </c>
      <c r="L358">
        <f t="shared" si="36"/>
        <v>0</v>
      </c>
      <c r="M358">
        <f t="shared" si="37"/>
        <v>0</v>
      </c>
      <c r="N358">
        <f t="shared" si="38"/>
        <v>0</v>
      </c>
    </row>
    <row r="359" spans="1:14" x14ac:dyDescent="0.3">
      <c r="A359" s="1">
        <v>0</v>
      </c>
      <c r="B359" t="s">
        <v>122</v>
      </c>
      <c r="C359" t="s">
        <v>12226</v>
      </c>
      <c r="I359" t="str">
        <f t="shared" si="33"/>
        <v>N/A</v>
      </c>
      <c r="J359">
        <f t="shared" si="34"/>
        <v>166690000</v>
      </c>
      <c r="K359">
        <f t="shared" si="35"/>
        <v>0</v>
      </c>
      <c r="L359">
        <f t="shared" si="36"/>
        <v>0</v>
      </c>
      <c r="M359">
        <f t="shared" si="37"/>
        <v>0</v>
      </c>
      <c r="N359">
        <f t="shared" si="38"/>
        <v>0</v>
      </c>
    </row>
    <row r="360" spans="1:14" x14ac:dyDescent="0.3">
      <c r="A360" s="1">
        <v>1</v>
      </c>
      <c r="B360" t="s">
        <v>123</v>
      </c>
      <c r="I360" t="str">
        <f t="shared" si="33"/>
        <v>N/A</v>
      </c>
      <c r="J360">
        <f t="shared" si="34"/>
        <v>0</v>
      </c>
      <c r="K360">
        <f t="shared" si="35"/>
        <v>0</v>
      </c>
      <c r="L360">
        <f t="shared" si="36"/>
        <v>0</v>
      </c>
      <c r="M360">
        <f t="shared" si="37"/>
        <v>0</v>
      </c>
      <c r="N360">
        <f t="shared" si="38"/>
        <v>0</v>
      </c>
    </row>
    <row r="361" spans="1:14" x14ac:dyDescent="0.3">
      <c r="A361" s="1">
        <v>2</v>
      </c>
      <c r="B361" t="s">
        <v>124</v>
      </c>
      <c r="C361" t="s">
        <v>12227</v>
      </c>
      <c r="I361" t="str">
        <f t="shared" si="33"/>
        <v>N/A</v>
      </c>
      <c r="J361" t="str">
        <f t="shared" si="34"/>
        <v>15.36</v>
      </c>
      <c r="K361">
        <f t="shared" si="35"/>
        <v>0</v>
      </c>
      <c r="L361">
        <f t="shared" si="36"/>
        <v>0</v>
      </c>
      <c r="M361">
        <f t="shared" si="37"/>
        <v>0</v>
      </c>
      <c r="N361">
        <f t="shared" si="38"/>
        <v>0</v>
      </c>
    </row>
    <row r="362" spans="1:14" x14ac:dyDescent="0.3">
      <c r="A362" s="1">
        <v>3</v>
      </c>
      <c r="B362" t="s">
        <v>125</v>
      </c>
      <c r="C362" t="s">
        <v>12228</v>
      </c>
      <c r="I362" t="str">
        <f t="shared" si="33"/>
        <v>N/A</v>
      </c>
      <c r="J362" t="str">
        <f t="shared" si="34"/>
        <v>12.74</v>
      </c>
      <c r="K362">
        <f t="shared" si="35"/>
        <v>0</v>
      </c>
      <c r="L362">
        <f t="shared" si="36"/>
        <v>0</v>
      </c>
      <c r="M362">
        <f t="shared" si="37"/>
        <v>0</v>
      </c>
      <c r="N362">
        <f t="shared" si="38"/>
        <v>0</v>
      </c>
    </row>
    <row r="363" spans="1:14" x14ac:dyDescent="0.3">
      <c r="A363" s="1">
        <v>4</v>
      </c>
      <c r="B363" t="s">
        <v>127</v>
      </c>
      <c r="I363" t="str">
        <f t="shared" si="33"/>
        <v>N/A</v>
      </c>
      <c r="J363">
        <f t="shared" si="34"/>
        <v>0</v>
      </c>
      <c r="K363">
        <f t="shared" si="35"/>
        <v>0</v>
      </c>
      <c r="L363">
        <f t="shared" si="36"/>
        <v>0</v>
      </c>
      <c r="M363">
        <f t="shared" si="37"/>
        <v>0</v>
      </c>
      <c r="N363">
        <f t="shared" si="38"/>
        <v>0</v>
      </c>
    </row>
    <row r="364" spans="1:14" x14ac:dyDescent="0.3">
      <c r="A364" s="1">
        <v>5</v>
      </c>
      <c r="B364" t="s">
        <v>129</v>
      </c>
      <c r="C364" t="s">
        <v>12229</v>
      </c>
      <c r="I364" t="str">
        <f t="shared" si="33"/>
        <v>N/A</v>
      </c>
      <c r="J364" t="str">
        <f t="shared" si="34"/>
        <v>3.84</v>
      </c>
      <c r="K364">
        <f t="shared" si="35"/>
        <v>0</v>
      </c>
      <c r="L364">
        <f t="shared" si="36"/>
        <v>0</v>
      </c>
      <c r="M364">
        <f t="shared" si="37"/>
        <v>0</v>
      </c>
      <c r="N364">
        <f t="shared" si="38"/>
        <v>0</v>
      </c>
    </row>
    <row r="365" spans="1:14" x14ac:dyDescent="0.3">
      <c r="A365" s="1">
        <v>6</v>
      </c>
      <c r="B365" t="s">
        <v>131</v>
      </c>
      <c r="C365" t="s">
        <v>3613</v>
      </c>
      <c r="I365" t="str">
        <f t="shared" si="33"/>
        <v>N/A</v>
      </c>
      <c r="J365" t="str">
        <f t="shared" si="34"/>
        <v>1.32</v>
      </c>
      <c r="K365">
        <f t="shared" si="35"/>
        <v>0</v>
      </c>
      <c r="L365">
        <f t="shared" si="36"/>
        <v>0</v>
      </c>
      <c r="M365">
        <f t="shared" si="37"/>
        <v>0</v>
      </c>
      <c r="N365">
        <f t="shared" si="38"/>
        <v>0</v>
      </c>
    </row>
    <row r="366" spans="1:14" x14ac:dyDescent="0.3">
      <c r="A366" s="1">
        <v>7</v>
      </c>
      <c r="B366" t="s">
        <v>133</v>
      </c>
      <c r="I366" t="str">
        <f t="shared" si="33"/>
        <v>N/A</v>
      </c>
      <c r="J366">
        <f t="shared" si="34"/>
        <v>0</v>
      </c>
      <c r="K366">
        <f t="shared" si="35"/>
        <v>0</v>
      </c>
      <c r="L366">
        <f t="shared" si="36"/>
        <v>0</v>
      </c>
      <c r="M366">
        <f t="shared" si="37"/>
        <v>0</v>
      </c>
      <c r="N366">
        <f t="shared" si="38"/>
        <v>0</v>
      </c>
    </row>
    <row r="367" spans="1:14" x14ac:dyDescent="0.3">
      <c r="A367" s="1">
        <v>8</v>
      </c>
      <c r="B367" t="s">
        <v>134</v>
      </c>
      <c r="I367" t="str">
        <f t="shared" si="33"/>
        <v>N/A</v>
      </c>
      <c r="J367">
        <f t="shared" si="34"/>
        <v>0</v>
      </c>
      <c r="K367">
        <f t="shared" si="35"/>
        <v>0</v>
      </c>
      <c r="L367">
        <f t="shared" si="36"/>
        <v>0</v>
      </c>
      <c r="M367">
        <f t="shared" si="37"/>
        <v>0</v>
      </c>
      <c r="N367">
        <f t="shared" si="38"/>
        <v>0</v>
      </c>
    </row>
    <row r="368" spans="1:14" x14ac:dyDescent="0.3">
      <c r="I368" t="str">
        <f t="shared" si="33"/>
        <v>N/A</v>
      </c>
      <c r="J368">
        <f t="shared" si="34"/>
        <v>0</v>
      </c>
      <c r="K368">
        <f t="shared" si="35"/>
        <v>0</v>
      </c>
      <c r="L368">
        <f t="shared" si="36"/>
        <v>0</v>
      </c>
      <c r="M368">
        <f t="shared" si="37"/>
        <v>0</v>
      </c>
      <c r="N368">
        <f t="shared" si="38"/>
        <v>0</v>
      </c>
    </row>
    <row r="369" spans="1:14" x14ac:dyDescent="0.3">
      <c r="I369" t="str">
        <f t="shared" si="33"/>
        <v>N/A</v>
      </c>
      <c r="J369">
        <f t="shared" si="34"/>
        <v>0</v>
      </c>
      <c r="K369">
        <f t="shared" si="35"/>
        <v>0</v>
      </c>
      <c r="L369">
        <f t="shared" si="36"/>
        <v>0</v>
      </c>
      <c r="M369">
        <f t="shared" si="37"/>
        <v>0</v>
      </c>
      <c r="N369">
        <f t="shared" si="38"/>
        <v>0</v>
      </c>
    </row>
    <row r="370" spans="1:14" x14ac:dyDescent="0.3">
      <c r="A370" s="1">
        <v>0</v>
      </c>
      <c r="B370" t="s">
        <v>122</v>
      </c>
      <c r="C370" t="s">
        <v>2366</v>
      </c>
      <c r="I370" t="str">
        <f t="shared" si="33"/>
        <v>N/A</v>
      </c>
      <c r="J370">
        <f t="shared" si="34"/>
        <v>317910000</v>
      </c>
      <c r="K370">
        <f t="shared" si="35"/>
        <v>0</v>
      </c>
      <c r="L370">
        <f t="shared" si="36"/>
        <v>0</v>
      </c>
      <c r="M370">
        <f t="shared" si="37"/>
        <v>0</v>
      </c>
      <c r="N370">
        <f t="shared" si="38"/>
        <v>0</v>
      </c>
    </row>
    <row r="371" spans="1:14" x14ac:dyDescent="0.3">
      <c r="A371" s="1">
        <v>1</v>
      </c>
      <c r="B371" t="s">
        <v>123</v>
      </c>
      <c r="I371" t="str">
        <f t="shared" si="33"/>
        <v>N/A</v>
      </c>
      <c r="J371">
        <f t="shared" si="34"/>
        <v>0</v>
      </c>
      <c r="K371">
        <f t="shared" si="35"/>
        <v>0</v>
      </c>
      <c r="L371">
        <f t="shared" si="36"/>
        <v>0</v>
      </c>
      <c r="M371">
        <f t="shared" si="37"/>
        <v>0</v>
      </c>
      <c r="N371">
        <f t="shared" si="38"/>
        <v>0</v>
      </c>
    </row>
    <row r="372" spans="1:14" x14ac:dyDescent="0.3">
      <c r="A372" s="1">
        <v>2</v>
      </c>
      <c r="B372" t="s">
        <v>124</v>
      </c>
      <c r="C372" t="s">
        <v>2367</v>
      </c>
      <c r="I372" t="str">
        <f t="shared" si="33"/>
        <v>N/A</v>
      </c>
      <c r="J372" t="str">
        <f t="shared" si="34"/>
        <v>19.57</v>
      </c>
      <c r="K372">
        <f t="shared" si="35"/>
        <v>0</v>
      </c>
      <c r="L372">
        <f t="shared" si="36"/>
        <v>0</v>
      </c>
      <c r="M372">
        <f t="shared" si="37"/>
        <v>0</v>
      </c>
      <c r="N372">
        <f t="shared" si="38"/>
        <v>0</v>
      </c>
    </row>
    <row r="373" spans="1:14" x14ac:dyDescent="0.3">
      <c r="A373" s="1">
        <v>3</v>
      </c>
      <c r="B373" t="s">
        <v>125</v>
      </c>
      <c r="C373" t="s">
        <v>2368</v>
      </c>
      <c r="I373" t="str">
        <f t="shared" si="33"/>
        <v>N/A</v>
      </c>
      <c r="J373" t="str">
        <f t="shared" si="34"/>
        <v>15.59</v>
      </c>
      <c r="K373">
        <f t="shared" si="35"/>
        <v>0</v>
      </c>
      <c r="L373">
        <f t="shared" si="36"/>
        <v>0</v>
      </c>
      <c r="M373">
        <f t="shared" si="37"/>
        <v>0</v>
      </c>
      <c r="N373">
        <f t="shared" si="38"/>
        <v>0</v>
      </c>
    </row>
    <row r="374" spans="1:14" x14ac:dyDescent="0.3">
      <c r="A374" s="1">
        <v>4</v>
      </c>
      <c r="B374" t="s">
        <v>127</v>
      </c>
      <c r="C374" t="s">
        <v>2369</v>
      </c>
      <c r="I374" t="str">
        <f t="shared" si="33"/>
        <v>N/A</v>
      </c>
      <c r="J374" t="str">
        <f t="shared" si="34"/>
        <v>4.52</v>
      </c>
      <c r="K374">
        <f t="shared" si="35"/>
        <v>0</v>
      </c>
      <c r="L374">
        <f t="shared" si="36"/>
        <v>0</v>
      </c>
      <c r="M374">
        <f t="shared" si="37"/>
        <v>0</v>
      </c>
      <c r="N374">
        <f t="shared" si="38"/>
        <v>0</v>
      </c>
    </row>
    <row r="375" spans="1:14" x14ac:dyDescent="0.3">
      <c r="A375" s="1">
        <v>5</v>
      </c>
      <c r="B375" t="s">
        <v>129</v>
      </c>
      <c r="C375" t="s">
        <v>2370</v>
      </c>
      <c r="I375" t="str">
        <f t="shared" si="33"/>
        <v>N/A</v>
      </c>
      <c r="J375" t="str">
        <f t="shared" si="34"/>
        <v>5.02</v>
      </c>
      <c r="K375">
        <f t="shared" si="35"/>
        <v>0</v>
      </c>
      <c r="L375">
        <f t="shared" si="36"/>
        <v>0</v>
      </c>
      <c r="M375">
        <f t="shared" si="37"/>
        <v>0</v>
      </c>
      <c r="N375">
        <f t="shared" si="38"/>
        <v>0</v>
      </c>
    </row>
    <row r="376" spans="1:14" x14ac:dyDescent="0.3">
      <c r="A376" s="1">
        <v>6</v>
      </c>
      <c r="B376" t="s">
        <v>131</v>
      </c>
      <c r="C376" t="s">
        <v>2371</v>
      </c>
      <c r="I376" t="str">
        <f t="shared" si="33"/>
        <v>N/A</v>
      </c>
      <c r="J376" t="str">
        <f t="shared" si="34"/>
        <v>1.56</v>
      </c>
      <c r="K376">
        <f t="shared" si="35"/>
        <v>0</v>
      </c>
      <c r="L376">
        <f t="shared" si="36"/>
        <v>0</v>
      </c>
      <c r="M376">
        <f t="shared" si="37"/>
        <v>0</v>
      </c>
      <c r="N376">
        <f t="shared" si="38"/>
        <v>0</v>
      </c>
    </row>
    <row r="377" spans="1:14" x14ac:dyDescent="0.3">
      <c r="A377" s="1">
        <v>7</v>
      </c>
      <c r="B377" t="s">
        <v>133</v>
      </c>
      <c r="I377" t="str">
        <f t="shared" si="33"/>
        <v>N/A</v>
      </c>
      <c r="J377">
        <f t="shared" si="34"/>
        <v>0</v>
      </c>
      <c r="K377">
        <f t="shared" si="35"/>
        <v>0</v>
      </c>
      <c r="L377">
        <f t="shared" si="36"/>
        <v>0</v>
      </c>
      <c r="M377">
        <f t="shared" si="37"/>
        <v>0</v>
      </c>
      <c r="N377">
        <f t="shared" si="38"/>
        <v>0</v>
      </c>
    </row>
    <row r="378" spans="1:14" x14ac:dyDescent="0.3">
      <c r="A378" s="1">
        <v>8</v>
      </c>
      <c r="B378" t="s">
        <v>134</v>
      </c>
      <c r="I378" t="str">
        <f t="shared" si="33"/>
        <v>N/A</v>
      </c>
      <c r="J378">
        <f t="shared" si="34"/>
        <v>0</v>
      </c>
      <c r="K378">
        <f t="shared" si="35"/>
        <v>0</v>
      </c>
      <c r="L378">
        <f t="shared" si="36"/>
        <v>0</v>
      </c>
      <c r="M378">
        <f t="shared" si="37"/>
        <v>0</v>
      </c>
      <c r="N378">
        <f t="shared" si="38"/>
        <v>0</v>
      </c>
    </row>
    <row r="379" spans="1:14" x14ac:dyDescent="0.3">
      <c r="I379" t="str">
        <f t="shared" si="33"/>
        <v>N/A</v>
      </c>
      <c r="J379">
        <f t="shared" si="34"/>
        <v>0</v>
      </c>
      <c r="K379">
        <f t="shared" si="35"/>
        <v>0</v>
      </c>
      <c r="L379">
        <f t="shared" si="36"/>
        <v>0</v>
      </c>
      <c r="M379">
        <f t="shared" si="37"/>
        <v>0</v>
      </c>
      <c r="N379">
        <f t="shared" si="38"/>
        <v>0</v>
      </c>
    </row>
    <row r="380" spans="1:14" x14ac:dyDescent="0.3">
      <c r="I380" t="str">
        <f t="shared" ref="I380:I443" si="39">IF(AND(K380&gt; J380, L380&gt; K380, M380&gt; L380, N380&gt; M380), "pos_trend", IF(AND(K380&lt; J380, L380&lt; K380, M380&lt; L380, N380&lt; M380), "neg_trend", "N/A"))</f>
        <v>N/A</v>
      </c>
      <c r="J380">
        <f t="shared" ref="J380:J399" si="40">IF(TRIM(C380)="-", "N/A", IF(RIGHT(C380,1)="M",1000000*VALUE(LEFT(C380,LEN(C380)-1)),IF(RIGHT(C380,1)="B",1000000000*VALUE(LEFT(C380,LEN(C380)-1)),IF(RIGHT(C380,1)="%",0.01*VALUE(LEFT(C380,LEN(C380)-1)),C380))))</f>
        <v>0</v>
      </c>
      <c r="K380">
        <f t="shared" ref="K380:K399" si="41">IF(TRIM(D380)="-", "N/A", IF(RIGHT(D380,1)="M",1000000*VALUE(LEFT(D380,LEN(D380)-1)),IF(RIGHT(D380,1)="B",1000000000*VALUE(LEFT(D380,LEN(D380)-1)),IF(RIGHT(D380,1)="%",0.01*VALUE(LEFT(D380,LEN(D380)-1)),D380))))</f>
        <v>0</v>
      </c>
      <c r="L380">
        <f t="shared" ref="L380:L399" si="42">IF(TRIM(E380)="-", "N/A", IF(RIGHT(E380,1)="M",1000000*VALUE(LEFT(E380,LEN(E380)-1)),IF(RIGHT(E380,1)="B",1000000000*VALUE(LEFT(E380,LEN(E380)-1)),IF(RIGHT(E380,1)="%",0.01*VALUE(LEFT(E380,LEN(E380)-1)),E380))))</f>
        <v>0</v>
      </c>
      <c r="M380">
        <f t="shared" ref="M380:M399" si="43">IF(TRIM(F380)="-", "N/A", IF(RIGHT(F380,1)="M",1000000*VALUE(LEFT(F380,LEN(F380)-1)),IF(RIGHT(F380,1)="B",1000000000*VALUE(LEFT(F380,LEN(F380)-1)),IF(RIGHT(F380,1)="%",0.01*VALUE(LEFT(F380,LEN(F380)-1)),F380))))</f>
        <v>0</v>
      </c>
      <c r="N380">
        <f t="shared" ref="N380:N399" si="44">IF(TRIM(G380)="-", "N/A", IF(RIGHT(G380,1)="M",1000000*VALUE(LEFT(G380,LEN(G380)-1)),IF(RIGHT(G380,1)="B",1000000000*VALUE(LEFT(G380,LEN(G380)-1)),IF(RIGHT(G380,1)="%",0.01*VALUE(LEFT(G380,LEN(G380)-1)),G380))))</f>
        <v>0</v>
      </c>
    </row>
    <row r="381" spans="1:14" x14ac:dyDescent="0.3">
      <c r="A381" s="1">
        <v>0</v>
      </c>
      <c r="B381" t="s">
        <v>122</v>
      </c>
      <c r="C381" t="s">
        <v>2372</v>
      </c>
      <c r="I381" t="str">
        <f t="shared" si="39"/>
        <v>N/A</v>
      </c>
      <c r="J381">
        <f t="shared" si="40"/>
        <v>91370000</v>
      </c>
      <c r="K381">
        <f t="shared" si="41"/>
        <v>0</v>
      </c>
      <c r="L381">
        <f t="shared" si="42"/>
        <v>0</v>
      </c>
      <c r="M381">
        <f t="shared" si="43"/>
        <v>0</v>
      </c>
      <c r="N381">
        <f t="shared" si="44"/>
        <v>0</v>
      </c>
    </row>
    <row r="382" spans="1:14" x14ac:dyDescent="0.3">
      <c r="A382" s="1">
        <v>1</v>
      </c>
      <c r="B382" t="s">
        <v>123</v>
      </c>
      <c r="I382" t="str">
        <f t="shared" si="39"/>
        <v>N/A</v>
      </c>
      <c r="J382">
        <f t="shared" si="40"/>
        <v>0</v>
      </c>
      <c r="K382">
        <f t="shared" si="41"/>
        <v>0</v>
      </c>
      <c r="L382">
        <f t="shared" si="42"/>
        <v>0</v>
      </c>
      <c r="M382">
        <f t="shared" si="43"/>
        <v>0</v>
      </c>
      <c r="N382">
        <f t="shared" si="44"/>
        <v>0</v>
      </c>
    </row>
    <row r="383" spans="1:14" x14ac:dyDescent="0.3">
      <c r="A383" s="1">
        <v>2</v>
      </c>
      <c r="B383" t="s">
        <v>124</v>
      </c>
      <c r="C383" t="s">
        <v>2373</v>
      </c>
      <c r="I383" t="str">
        <f t="shared" si="39"/>
        <v>N/A</v>
      </c>
      <c r="J383" t="str">
        <f t="shared" si="40"/>
        <v>15.16</v>
      </c>
      <c r="K383">
        <f t="shared" si="41"/>
        <v>0</v>
      </c>
      <c r="L383">
        <f t="shared" si="42"/>
        <v>0</v>
      </c>
      <c r="M383">
        <f t="shared" si="43"/>
        <v>0</v>
      </c>
      <c r="N383">
        <f t="shared" si="44"/>
        <v>0</v>
      </c>
    </row>
    <row r="384" spans="1:14" x14ac:dyDescent="0.3">
      <c r="A384" s="1">
        <v>3</v>
      </c>
      <c r="B384" t="s">
        <v>125</v>
      </c>
      <c r="C384" t="s">
        <v>2374</v>
      </c>
      <c r="I384" t="str">
        <f t="shared" si="39"/>
        <v>N/A</v>
      </c>
      <c r="J384" t="str">
        <f t="shared" si="40"/>
        <v>16.25</v>
      </c>
      <c r="K384">
        <f t="shared" si="41"/>
        <v>0</v>
      </c>
      <c r="L384">
        <f t="shared" si="42"/>
        <v>0</v>
      </c>
      <c r="M384">
        <f t="shared" si="43"/>
        <v>0</v>
      </c>
      <c r="N384">
        <f t="shared" si="44"/>
        <v>0</v>
      </c>
    </row>
    <row r="385" spans="1:14" x14ac:dyDescent="0.3">
      <c r="A385" s="1">
        <v>4</v>
      </c>
      <c r="B385" t="s">
        <v>127</v>
      </c>
      <c r="C385" t="s">
        <v>2375</v>
      </c>
      <c r="I385" t="str">
        <f t="shared" si="39"/>
        <v>N/A</v>
      </c>
      <c r="J385" t="str">
        <f t="shared" si="40"/>
        <v>1.18</v>
      </c>
      <c r="K385">
        <f t="shared" si="41"/>
        <v>0</v>
      </c>
      <c r="L385">
        <f t="shared" si="42"/>
        <v>0</v>
      </c>
      <c r="M385">
        <f t="shared" si="43"/>
        <v>0</v>
      </c>
      <c r="N385">
        <f t="shared" si="44"/>
        <v>0</v>
      </c>
    </row>
    <row r="386" spans="1:14" x14ac:dyDescent="0.3">
      <c r="A386" s="1">
        <v>5</v>
      </c>
      <c r="B386" t="s">
        <v>129</v>
      </c>
      <c r="C386" t="s">
        <v>2376</v>
      </c>
      <c r="I386" t="str">
        <f t="shared" si="39"/>
        <v>N/A</v>
      </c>
      <c r="J386" t="str">
        <f t="shared" si="40"/>
        <v>3.96</v>
      </c>
      <c r="K386">
        <f t="shared" si="41"/>
        <v>0</v>
      </c>
      <c r="L386">
        <f t="shared" si="42"/>
        <v>0</v>
      </c>
      <c r="M386">
        <f t="shared" si="43"/>
        <v>0</v>
      </c>
      <c r="N386">
        <f t="shared" si="44"/>
        <v>0</v>
      </c>
    </row>
    <row r="387" spans="1:14" x14ac:dyDescent="0.3">
      <c r="A387" s="1">
        <v>6</v>
      </c>
      <c r="B387" t="s">
        <v>131</v>
      </c>
      <c r="C387" t="s">
        <v>2377</v>
      </c>
      <c r="I387" t="str">
        <f t="shared" si="39"/>
        <v>N/A</v>
      </c>
      <c r="J387" t="str">
        <f t="shared" si="40"/>
        <v>1.10</v>
      </c>
      <c r="K387">
        <f t="shared" si="41"/>
        <v>0</v>
      </c>
      <c r="L387">
        <f t="shared" si="42"/>
        <v>0</v>
      </c>
      <c r="M387">
        <f t="shared" si="43"/>
        <v>0</v>
      </c>
      <c r="N387">
        <f t="shared" si="44"/>
        <v>0</v>
      </c>
    </row>
    <row r="388" spans="1:14" x14ac:dyDescent="0.3">
      <c r="A388" s="1">
        <v>7</v>
      </c>
      <c r="B388" t="s">
        <v>133</v>
      </c>
      <c r="I388" t="str">
        <f t="shared" si="39"/>
        <v>N/A</v>
      </c>
      <c r="J388">
        <f t="shared" si="40"/>
        <v>0</v>
      </c>
      <c r="K388">
        <f t="shared" si="41"/>
        <v>0</v>
      </c>
      <c r="L388">
        <f t="shared" si="42"/>
        <v>0</v>
      </c>
      <c r="M388">
        <f t="shared" si="43"/>
        <v>0</v>
      </c>
      <c r="N388">
        <f t="shared" si="44"/>
        <v>0</v>
      </c>
    </row>
    <row r="389" spans="1:14" x14ac:dyDescent="0.3">
      <c r="A389" s="1">
        <v>8</v>
      </c>
      <c r="B389" t="s">
        <v>134</v>
      </c>
      <c r="I389" t="str">
        <f t="shared" si="39"/>
        <v>N/A</v>
      </c>
      <c r="J389">
        <f t="shared" si="40"/>
        <v>0</v>
      </c>
      <c r="K389">
        <f t="shared" si="41"/>
        <v>0</v>
      </c>
      <c r="L389">
        <f t="shared" si="42"/>
        <v>0</v>
      </c>
      <c r="M389">
        <f t="shared" si="43"/>
        <v>0</v>
      </c>
      <c r="N389">
        <f t="shared" si="44"/>
        <v>0</v>
      </c>
    </row>
    <row r="390" spans="1:14" x14ac:dyDescent="0.3">
      <c r="I390" t="str">
        <f t="shared" si="39"/>
        <v>N/A</v>
      </c>
      <c r="J390">
        <f t="shared" si="40"/>
        <v>0</v>
      </c>
      <c r="K390">
        <f t="shared" si="41"/>
        <v>0</v>
      </c>
      <c r="L390">
        <f t="shared" si="42"/>
        <v>0</v>
      </c>
      <c r="M390">
        <f t="shared" si="43"/>
        <v>0</v>
      </c>
      <c r="N390">
        <f t="shared" si="44"/>
        <v>0</v>
      </c>
    </row>
    <row r="391" spans="1:14" x14ac:dyDescent="0.3">
      <c r="I391" t="str">
        <f t="shared" si="39"/>
        <v>N/A</v>
      </c>
      <c r="J391">
        <f t="shared" si="40"/>
        <v>0</v>
      </c>
      <c r="K391">
        <f t="shared" si="41"/>
        <v>0</v>
      </c>
      <c r="L391">
        <f t="shared" si="42"/>
        <v>0</v>
      </c>
      <c r="M391">
        <f t="shared" si="43"/>
        <v>0</v>
      </c>
      <c r="N391">
        <f t="shared" si="44"/>
        <v>0</v>
      </c>
    </row>
    <row r="392" spans="1:14" x14ac:dyDescent="0.3">
      <c r="I392" t="str">
        <f t="shared" si="39"/>
        <v>N/A</v>
      </c>
      <c r="J392">
        <f t="shared" si="40"/>
        <v>0</v>
      </c>
      <c r="K392">
        <f t="shared" si="41"/>
        <v>0</v>
      </c>
      <c r="L392">
        <f t="shared" si="42"/>
        <v>0</v>
      </c>
      <c r="M392">
        <f t="shared" si="43"/>
        <v>0</v>
      </c>
      <c r="N392">
        <f t="shared" si="44"/>
        <v>0</v>
      </c>
    </row>
    <row r="393" spans="1:14" x14ac:dyDescent="0.3">
      <c r="I393" t="str">
        <f t="shared" si="39"/>
        <v>N/A</v>
      </c>
      <c r="J393">
        <f t="shared" si="40"/>
        <v>0</v>
      </c>
      <c r="K393">
        <f t="shared" si="41"/>
        <v>0</v>
      </c>
      <c r="L393">
        <f t="shared" si="42"/>
        <v>0</v>
      </c>
      <c r="M393">
        <f t="shared" si="43"/>
        <v>0</v>
      </c>
      <c r="N393">
        <f t="shared" si="44"/>
        <v>0</v>
      </c>
    </row>
    <row r="394" spans="1:14" x14ac:dyDescent="0.3">
      <c r="I394" t="str">
        <f t="shared" si="39"/>
        <v>N/A</v>
      </c>
      <c r="J394">
        <f t="shared" si="40"/>
        <v>0</v>
      </c>
      <c r="K394">
        <f t="shared" si="41"/>
        <v>0</v>
      </c>
      <c r="L394">
        <f t="shared" si="42"/>
        <v>0</v>
      </c>
      <c r="M394">
        <f t="shared" si="43"/>
        <v>0</v>
      </c>
      <c r="N394">
        <f t="shared" si="44"/>
        <v>0</v>
      </c>
    </row>
    <row r="395" spans="1:14" x14ac:dyDescent="0.3">
      <c r="I395" t="str">
        <f t="shared" si="39"/>
        <v>N/A</v>
      </c>
      <c r="J395">
        <f t="shared" si="40"/>
        <v>0</v>
      </c>
      <c r="K395">
        <f t="shared" si="41"/>
        <v>0</v>
      </c>
      <c r="L395">
        <f t="shared" si="42"/>
        <v>0</v>
      </c>
      <c r="M395">
        <f t="shared" si="43"/>
        <v>0</v>
      </c>
      <c r="N395">
        <f t="shared" si="44"/>
        <v>0</v>
      </c>
    </row>
    <row r="396" spans="1:14" x14ac:dyDescent="0.3">
      <c r="I396" t="str">
        <f t="shared" si="39"/>
        <v>N/A</v>
      </c>
      <c r="J396">
        <f t="shared" si="40"/>
        <v>0</v>
      </c>
      <c r="K396">
        <f t="shared" si="41"/>
        <v>0</v>
      </c>
      <c r="L396">
        <f t="shared" si="42"/>
        <v>0</v>
      </c>
      <c r="M396">
        <f t="shared" si="43"/>
        <v>0</v>
      </c>
      <c r="N396">
        <f t="shared" si="44"/>
        <v>0</v>
      </c>
    </row>
    <row r="397" spans="1:14" x14ac:dyDescent="0.3">
      <c r="I397" t="str">
        <f t="shared" si="39"/>
        <v>N/A</v>
      </c>
      <c r="J397">
        <f t="shared" si="40"/>
        <v>0</v>
      </c>
      <c r="K397">
        <f t="shared" si="41"/>
        <v>0</v>
      </c>
      <c r="L397">
        <f t="shared" si="42"/>
        <v>0</v>
      </c>
      <c r="M397">
        <f t="shared" si="43"/>
        <v>0</v>
      </c>
      <c r="N397">
        <f t="shared" si="44"/>
        <v>0</v>
      </c>
    </row>
    <row r="398" spans="1:14" x14ac:dyDescent="0.3">
      <c r="I398" t="str">
        <f t="shared" si="39"/>
        <v>N/A</v>
      </c>
      <c r="J398">
        <f t="shared" si="40"/>
        <v>0</v>
      </c>
      <c r="K398">
        <f t="shared" si="41"/>
        <v>0</v>
      </c>
      <c r="L398">
        <f t="shared" si="42"/>
        <v>0</v>
      </c>
      <c r="M398">
        <f t="shared" si="43"/>
        <v>0</v>
      </c>
      <c r="N398">
        <f t="shared" si="44"/>
        <v>0</v>
      </c>
    </row>
    <row r="399" spans="1:14" x14ac:dyDescent="0.3">
      <c r="I399" t="str">
        <f t="shared" si="39"/>
        <v>N/A</v>
      </c>
      <c r="J399">
        <f t="shared" si="40"/>
        <v>0</v>
      </c>
      <c r="K399">
        <f t="shared" si="41"/>
        <v>0</v>
      </c>
      <c r="L399">
        <f t="shared" si="42"/>
        <v>0</v>
      </c>
      <c r="M399">
        <f t="shared" si="43"/>
        <v>0</v>
      </c>
      <c r="N399">
        <f t="shared" si="44"/>
        <v>0</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(INDIRECT("J" &amp; MATCH("Gross Income",B145:B403,0) +144))/(INDIRECT("J" &amp; MATCH("Sales/Revenue",B145:B403,0) +144))</f>
        <v>#N/A</v>
      </c>
      <c r="Y455" t="e">
        <f ca="1">(INDIRECT("K" &amp; MATCH("Gross Income",B145:B403,0) +144))/(INDIRECT("K" &amp; MATCH("Sales/Revenue",B145:B403,0) +144))</f>
        <v>#N/A</v>
      </c>
      <c r="Z455" t="e">
        <f ca="1">(INDIRECT("L" &amp; MATCH("Gross Income",B145:B403,0) +144))/(INDIRECT("L" &amp; MATCH("Sales/Revenue",B145:B403,0) +144))</f>
        <v>#N/A</v>
      </c>
      <c r="AA455" t="e">
        <f ca="1">(INDIRECT("M" &amp; MATCH("Gross Income",B145:B403,0) +144))/(INDIRECT("M" &amp; MATCH("Sales/Revenue",B145:B403,0) +144))</f>
        <v>#N/A</v>
      </c>
      <c r="AB455" t="e">
        <f ca="1">(INDIRECT("N" &amp; MATCH("Gross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12-13</v>
      </c>
      <c r="AL499" t="str">
        <f>L476</f>
        <v>13-14</v>
      </c>
      <c r="AM499" t="str">
        <f>M476</f>
        <v>14-15</v>
      </c>
      <c r="AN499" t="str">
        <f>N476</f>
        <v>15-16</v>
      </c>
    </row>
    <row r="500" spans="3:40" x14ac:dyDescent="0.3">
      <c r="C500" t="s">
        <v>3564</v>
      </c>
      <c r="AK500" t="e">
        <f ca="1">Y499-X499</f>
        <v>#N/A</v>
      </c>
      <c r="AL500" t="e">
        <f ca="1">Z499-Y499</f>
        <v>#N/A</v>
      </c>
      <c r="AM500" t="e">
        <f ca="1">AA499-Z499</f>
        <v>#N/A</v>
      </c>
      <c r="AN500" t="e">
        <f ca="1">AB499-AA499</f>
        <v>#N/A</v>
      </c>
    </row>
    <row r="501" spans="3:40" x14ac:dyDescent="0.3">
      <c r="C501" t="s">
        <v>3565</v>
      </c>
    </row>
    <row r="502" spans="3:40" x14ac:dyDescent="0.3">
      <c r="C502" t="s">
        <v>3566</v>
      </c>
    </row>
    <row r="503" spans="3:40" x14ac:dyDescent="0.3">
      <c r="C503" t="s">
        <v>3567</v>
      </c>
    </row>
    <row r="504" spans="3:40" x14ac:dyDescent="0.3">
      <c r="C504" t="s">
        <v>754</v>
      </c>
    </row>
    <row r="505" spans="3:40" x14ac:dyDescent="0.3">
      <c r="C505" t="s">
        <v>3568</v>
      </c>
    </row>
    <row r="506" spans="3:40" x14ac:dyDescent="0.3">
      <c r="C506" t="s">
        <v>748</v>
      </c>
    </row>
    <row r="507" spans="3:40" x14ac:dyDescent="0.3">
      <c r="C507" t="s">
        <v>752</v>
      </c>
    </row>
    <row r="508" spans="3:40" x14ac:dyDescent="0.3">
      <c r="C508" t="s">
        <v>3569</v>
      </c>
    </row>
    <row r="509" spans="3:40" x14ac:dyDescent="0.3">
      <c r="C509" t="s">
        <v>754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Output Text</vt:lpstr>
      <vt:lpstr>ADC</vt:lpstr>
      <vt:lpstr>ASPS</vt:lpstr>
      <vt:lpstr>ACC</vt:lpstr>
      <vt:lpstr>ASCL.L</vt:lpstr>
      <vt:lpstr>AUBN</vt:lpstr>
      <vt:lpstr>BOH</vt:lpstr>
      <vt:lpstr>BMRC</vt:lpstr>
      <vt:lpstr>CFFI</vt:lpstr>
      <vt:lpstr>CDNS</vt:lpstr>
      <vt:lpstr>CAC</vt:lpstr>
      <vt:lpstr>CIZN</vt:lpstr>
      <vt:lpstr>CHCO</vt:lpstr>
      <vt:lpstr>CLB</vt:lpstr>
      <vt:lpstr>CR</vt:lpstr>
      <vt:lpstr>DMRC</vt:lpstr>
      <vt:lpstr>EFSC</vt:lpstr>
      <vt:lpstr>EQC</vt:lpstr>
      <vt:lpstr>FMCB</vt:lpstr>
      <vt:lpstr>FBNC</vt:lpstr>
      <vt:lpstr>FBMS</vt:lpstr>
      <vt:lpstr>FCBC</vt:lpstr>
      <vt:lpstr>THFF</vt:lpstr>
      <vt:lpstr>FRCL.L</vt:lpstr>
      <vt:lpstr>FSB</vt:lpstr>
      <vt:lpstr>FRAF</vt:lpstr>
      <vt:lpstr>GABC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Walsh</cp:lastModifiedBy>
  <dcterms:created xsi:type="dcterms:W3CDTF">2017-07-21T23:52:27Z</dcterms:created>
  <dcterms:modified xsi:type="dcterms:W3CDTF">2017-07-22T19:58:28Z</dcterms:modified>
</cp:coreProperties>
</file>